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2.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drawings/drawing3.xml" ContentType="application/vnd.openxmlformats-officedocument.drawing+xml"/>
  <Override PartName="/xl/ctrlProps/ctrlProp3.xml" ContentType="application/vnd.ms-excel.controlproperties+xml"/>
  <Override PartName="/xl/customProperty11.bin" ContentType="application/vnd.openxmlformats-officedocument.spreadsheetml.customProperty"/>
  <Override PartName="/xl/drawings/drawing4.xml" ContentType="application/vnd.openxmlformats-officedocument.drawing+xml"/>
  <Override PartName="/xl/ctrlProps/ctrlProp4.xml" ContentType="application/vnd.ms-excel.controlproperties+xml"/>
  <Override PartName="/xl/customProperty12.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131"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d.docs.live.net/e52bf362a95aa93c/Bureaublad/"/>
    </mc:Choice>
  </mc:AlternateContent>
  <xr:revisionPtr revIDLastSave="1" documentId="8_{A994B11D-1432-4379-8511-BD65496626FF}" xr6:coauthVersionLast="47" xr6:coauthVersionMax="47" xr10:uidLastSave="{30A06C20-04A7-40A4-8DA2-32EA22963110}"/>
  <workbookProtection workbookAlgorithmName="SHA-512" workbookHashValue="gz19c/sqtSNfGYwQpO0GCCKjciTPATGwPwxXvYxy+Sn19JwJuzFkYQ1S9Fm9zFS6mk/JWUraxa7LYo6sC+0XrA==" workbookSaltValue="oOCRmKt2e6UydQU84rrD1Q==" workbookSpinCount="100000" lockStructure="1"/>
  <bookViews>
    <workbookView xWindow="-108" yWindow="-108" windowWidth="23256" windowHeight="12576" xr2:uid="{00000000-000D-0000-FFFF-FFFF00000000}"/>
  </bookViews>
  <sheets>
    <sheet name="Basis" sheetId="1" r:id="rId1"/>
    <sheet name="Leden" sheetId="2" r:id="rId2"/>
    <sheet name="Teams" sheetId="3" r:id="rId3"/>
    <sheet name="Veld" sheetId="4" r:id="rId4"/>
    <sheet name="Zaal" sheetId="5" r:id="rId5"/>
    <sheet name="WC_Disp" sheetId="6" r:id="rId6"/>
    <sheet name="Planinfo" sheetId="7" r:id="rId7"/>
    <sheet name="Eindstand" sheetId="8" state="hidden" r:id="rId8"/>
    <sheet name="Hulplijsten" sheetId="9" state="hidden" r:id="rId9"/>
    <sheet name="Totalen" sheetId="10" r:id="rId10"/>
    <sheet name="Gesorteerd" sheetId="11" r:id="rId11"/>
    <sheet name="Controle" sheetId="12" r:id="rId12"/>
  </sheets>
  <functionGroups builtInGroupCount="19"/>
  <definedNames>
    <definedName name="_xlnm._FilterDatabase" localSheetId="0" hidden="1">Basis!$B$5:$E$9</definedName>
    <definedName name="_xlnm._FilterDatabase" localSheetId="11" hidden="1">Controle!$A$60:$F$80</definedName>
    <definedName name="_xlnm._FilterDatabase" localSheetId="7" hidden="1">Eindstand!$H$1:$H$6601</definedName>
    <definedName name="_xlnm._FilterDatabase" localSheetId="8" hidden="1">Hulplijsten!$S$1:$S$473</definedName>
    <definedName name="_xlnm._FilterDatabase" localSheetId="1" hidden="1">Leden!$BB$12:$BC$17</definedName>
    <definedName name="_xlnm._FilterDatabase" localSheetId="9" hidden="1">Totalen!$Y$1:$Y$129</definedName>
    <definedName name="_xlnm._FilterDatabase" localSheetId="3" hidden="1">Veld!$O$1:$O$1290</definedName>
    <definedName name="_xlnm._FilterDatabase" localSheetId="5" hidden="1">WC_Disp!$X$1:$X$272</definedName>
    <definedName name="_xlnm._FilterDatabase" localSheetId="4" hidden="1">Zaal!$O$1:$O$1290</definedName>
    <definedName name="Cb" localSheetId="1">Leden!$BB$5:$BB$10</definedName>
    <definedName name="CbRc">Leden!$BB$5:$BC$10</definedName>
    <definedName name="Clubs">Hulplijsten!$A$2:$A$475</definedName>
    <definedName name="ClubsTotaal">Hulplijsten!$A$2:$G$475</definedName>
    <definedName name="ClubTotaal">Hulplijsten!$A$2:$G$475</definedName>
    <definedName name="DispTot">WC_Disp!$C$261:$H$270</definedName>
    <definedName name="IsTm">Leden!$AP$5:$AP$141</definedName>
    <definedName name="IsTm1A">Eindstand!$A:$A</definedName>
    <definedName name="IsTm2D">Eindstand!$D:$D</definedName>
    <definedName name="IsTm3G">Eindstand!$G:$G</definedName>
    <definedName name="IsTm4J">Eindstand!$J:$J</definedName>
    <definedName name="LedenV">Leden!$A:$AK</definedName>
    <definedName name="LedenZ">Leden!$B:$AK</definedName>
    <definedName name="Leeftijdscat">Hulplijsten!$I$2:$L$10</definedName>
    <definedName name="Mix">Veld!$G$1</definedName>
    <definedName name="Peildatum">Hulplijsten!$N$2</definedName>
    <definedName name="PloegenVeld">Teams!$B$12:$G$99</definedName>
    <definedName name="PloegenZaal">Teams!$J$12:$O$99</definedName>
    <definedName name="Punten1AB">Eindstand!$A:$B</definedName>
    <definedName name="Punten2DE">Eindstand!$D:$E</definedName>
    <definedName name="Punten3GH">Eindstand!$G:$H</definedName>
    <definedName name="Punten4JK">Eindstand!$J:$K</definedName>
    <definedName name="Seizoen">Hulplijsten!$N$6:$N$7</definedName>
    <definedName name="TeamsV">Teams!$B$12:$G$99</definedName>
    <definedName name="TeamsZ">Teams!$J$12:$O$99</definedName>
    <definedName name="TmsVeld">Leden!$AQ$5:$AQ$140</definedName>
    <definedName name="TmsZaal">Leden!$AR$5:$AR$140</definedName>
    <definedName name="WC_Disp">Hulplijsten!$P$2:$P$5</definedName>
    <definedName name="Z_180B6EB0_564F_4AF7_BBE8_865BB1B70D35_.wvu.FilterData" localSheetId="0" hidden="1">Basis!$B$5:$E$9</definedName>
    <definedName name="Z_180B6EB0_564F_4AF7_BBE8_865BB1B70D35_.wvu.FilterData" localSheetId="8" hidden="1">Hulplijsten!$E$1:$E$473</definedName>
    <definedName name="Z_180B6EB0_564F_4AF7_BBE8_865BB1B70D35_.wvu.FilterData" localSheetId="1" hidden="1">Leden!$BB$12:$BC$17</definedName>
    <definedName name="Z_180B6EB0_564F_4AF7_BBE8_865BB1B70D35_.wvu.FilterData" localSheetId="9" hidden="1">Totalen!$Y$1:$Y$129</definedName>
    <definedName name="Z_180B6EB0_564F_4AF7_BBE8_865BB1B70D35_.wvu.FilterData" localSheetId="3" hidden="1">Veld!$A$13:$L$28</definedName>
    <definedName name="Z_180B6EB0_564F_4AF7_BBE8_865BB1B70D35_.wvu.FilterData" localSheetId="5" hidden="1">WC_Disp!$X$1:$X$272</definedName>
    <definedName name="Z_180B6EB0_564F_4AF7_BBE8_865BB1B70D35_.wvu.FilterData" localSheetId="4" hidden="1">Zaal!$B$1:$B$1290</definedName>
    <definedName name="Z_E3BEB053_94E4_4F1C_B75C_4CE8A148716A_.wvu.Cols" localSheetId="0" hidden="1">Basis!$G:$J</definedName>
    <definedName name="Z_E3BEB053_94E4_4F1C_B75C_4CE8A148716A_.wvu.Cols" localSheetId="1" hidden="1">Leden!$A:$B,Leden!$Z:$BI</definedName>
    <definedName name="Z_E3BEB053_94E4_4F1C_B75C_4CE8A148716A_.wvu.Cols" localSheetId="2" hidden="1">Teams!$A:$A,Teams!$I:$I,Teams!$Q:$BD</definedName>
    <definedName name="Z_E3BEB053_94E4_4F1C_B75C_4CE8A148716A_.wvu.Cols" localSheetId="3" hidden="1">Veld!$A:$A,Veld!$O:$AH</definedName>
    <definedName name="Z_E3BEB053_94E4_4F1C_B75C_4CE8A148716A_.wvu.Cols" localSheetId="5" hidden="1">WC_Disp!$A:$A,WC_Disp!$O:$Z</definedName>
    <definedName name="Z_E3BEB053_94E4_4F1C_B75C_4CE8A148716A_.wvu.Cols" localSheetId="4" hidden="1">Zaal!$A:$A,Zaal!$O:$AH</definedName>
    <definedName name="Z_E3BEB053_94E4_4F1C_B75C_4CE8A148716A_.wvu.FilterData" localSheetId="0" hidden="1">Basis!$B$5:$E$9</definedName>
    <definedName name="Z_E3BEB053_94E4_4F1C_B75C_4CE8A148716A_.wvu.FilterData" localSheetId="11" hidden="1">Controle!$A$60:$F$80</definedName>
    <definedName name="Z_E3BEB053_94E4_4F1C_B75C_4CE8A148716A_.wvu.FilterData" localSheetId="7" hidden="1">Eindstand!$H$1:$H$6601</definedName>
    <definedName name="Z_E3BEB053_94E4_4F1C_B75C_4CE8A148716A_.wvu.FilterData" localSheetId="8" hidden="1">Hulplijsten!$F$1:$F$473</definedName>
    <definedName name="Z_E3BEB053_94E4_4F1C_B75C_4CE8A148716A_.wvu.FilterData" localSheetId="1" hidden="1">Leden!$BB$12:$BC$17</definedName>
    <definedName name="Z_E3BEB053_94E4_4F1C_B75C_4CE8A148716A_.wvu.FilterData" localSheetId="9" hidden="1">Totalen!$Y$1:$Y$129</definedName>
    <definedName name="Z_E3BEB053_94E4_4F1C_B75C_4CE8A148716A_.wvu.FilterData" localSheetId="3" hidden="1">Veld!$O$1:$O$1290</definedName>
    <definedName name="Z_E3BEB053_94E4_4F1C_B75C_4CE8A148716A_.wvu.FilterData" localSheetId="5" hidden="1">WC_Disp!$X$1:$X$272</definedName>
    <definedName name="Z_E3BEB053_94E4_4F1C_B75C_4CE8A148716A_.wvu.FilterData" localSheetId="4" hidden="1">Zaal!$O$1:$O$1290</definedName>
    <definedName name="Z_E3BEB053_94E4_4F1C_B75C_4CE8A148716A_.wvu.Rows" localSheetId="5" hidden="1">WC_Disp!$261:$273</definedName>
    <definedName name="Z_E88D2F88_6FF8_4DA8_8CF2_43C73E40C24A_.wvu.Cols" localSheetId="0" hidden="1">Basis!$G:$J</definedName>
    <definedName name="Z_E88D2F88_6FF8_4DA8_8CF2_43C73E40C24A_.wvu.Cols" localSheetId="1" hidden="1">Leden!$A:$B,Leden!$Z:$BI</definedName>
    <definedName name="Z_E88D2F88_6FF8_4DA8_8CF2_43C73E40C24A_.wvu.Cols" localSheetId="2" hidden="1">Teams!$A:$A,Teams!$I:$I,Teams!$Q:$BA</definedName>
    <definedName name="Z_E88D2F88_6FF8_4DA8_8CF2_43C73E40C24A_.wvu.Cols" localSheetId="9" hidden="1">Totalen!$L:$T</definedName>
    <definedName name="Z_E88D2F88_6FF8_4DA8_8CF2_43C73E40C24A_.wvu.Cols" localSheetId="3" hidden="1">Veld!$A:$A,Veld!$O:$AH</definedName>
    <definedName name="Z_E88D2F88_6FF8_4DA8_8CF2_43C73E40C24A_.wvu.Cols" localSheetId="5" hidden="1">WC_Disp!$A:$A,WC_Disp!$O:$Z</definedName>
    <definedName name="Z_E88D2F88_6FF8_4DA8_8CF2_43C73E40C24A_.wvu.Cols" localSheetId="4" hidden="1">Zaal!$A:$A,Zaal!$O:$AH</definedName>
    <definedName name="Z_E88D2F88_6FF8_4DA8_8CF2_43C73E40C24A_.wvu.FilterData" localSheetId="0" hidden="1">Basis!$B$5:$E$9</definedName>
    <definedName name="Z_E88D2F88_6FF8_4DA8_8CF2_43C73E40C24A_.wvu.FilterData" localSheetId="11" hidden="1">Controle!$A$60:$F$80</definedName>
    <definedName name="Z_E88D2F88_6FF8_4DA8_8CF2_43C73E40C24A_.wvu.FilterData" localSheetId="7" hidden="1">Eindstand!$H$1:$H$6601</definedName>
    <definedName name="Z_E88D2F88_6FF8_4DA8_8CF2_43C73E40C24A_.wvu.FilterData" localSheetId="8" hidden="1">Hulplijsten!$F$1:$F$473</definedName>
    <definedName name="Z_E88D2F88_6FF8_4DA8_8CF2_43C73E40C24A_.wvu.FilterData" localSheetId="1" hidden="1">Leden!$BB$12:$BC$17</definedName>
    <definedName name="Z_E88D2F88_6FF8_4DA8_8CF2_43C73E40C24A_.wvu.FilterData" localSheetId="9" hidden="1">Totalen!$Y$1:$Y$129</definedName>
    <definedName name="Z_E88D2F88_6FF8_4DA8_8CF2_43C73E40C24A_.wvu.FilterData" localSheetId="3" hidden="1">Veld!$O$1:$O$1290</definedName>
    <definedName name="Z_E88D2F88_6FF8_4DA8_8CF2_43C73E40C24A_.wvu.FilterData" localSheetId="5" hidden="1">WC_Disp!$X$1:$X$272</definedName>
    <definedName name="Z_E88D2F88_6FF8_4DA8_8CF2_43C73E40C24A_.wvu.FilterData" localSheetId="4" hidden="1">Zaal!$O$1:$O$1290</definedName>
    <definedName name="Z_E88D2F88_6FF8_4DA8_8CF2_43C73E40C24A_.wvu.Rows" localSheetId="5" hidden="1">WC_Disp!$261:$273</definedName>
  </definedNames>
  <calcPr calcId="191029"/>
  <customWorkbookViews>
    <customWorkbookView name="Alles" guid="{180B6EB0-564F-4AF7-BBE8-865BB1B70D35}" maximized="1" windowWidth="2556" windowHeight="1228" activeSheetId="1" showComments="commIndAndComment"/>
    <customWorkbookView name="Formulier" guid="{E3BEB053-94E4-4F1C-B75C-4CE8A148716A}" maximized="1" xWindow="-8" yWindow="-8" windowWidth="2576" windowHeight="1416" activeSheetId="2"/>
    <customWorkbookView name="Formulier NZ geen punten" guid="{E88D2F88-6FF8-4DA8-8CF2-43C73E40C24A}" maximized="1" xWindow="-8" yWindow="-8" windowWidth="2576" windowHeight="141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1" l="1"/>
  <c r="AN6" i="2" l="1"/>
  <c r="AO6" i="2"/>
  <c r="AO7" i="2" s="1"/>
  <c r="AT299" i="2"/>
  <c r="AU299" i="2"/>
  <c r="AT300" i="2"/>
  <c r="AU300" i="2"/>
  <c r="AT301" i="2"/>
  <c r="AU301" i="2"/>
  <c r="AT302" i="2"/>
  <c r="AU302" i="2"/>
  <c r="AT303" i="2"/>
  <c r="AU303" i="2"/>
  <c r="AT304" i="2"/>
  <c r="AU304" i="2"/>
  <c r="AT305" i="2"/>
  <c r="AU305" i="2"/>
  <c r="AT306" i="2"/>
  <c r="AU306" i="2"/>
  <c r="AT307" i="2"/>
  <c r="AU307" i="2"/>
  <c r="AT308" i="2"/>
  <c r="AU308" i="2"/>
  <c r="AT309" i="2"/>
  <c r="AU309" i="2"/>
  <c r="AT310" i="2"/>
  <c r="AU310" i="2"/>
  <c r="AT311" i="2"/>
  <c r="AU311" i="2"/>
  <c r="AT312" i="2"/>
  <c r="AU312" i="2"/>
  <c r="AT313" i="2"/>
  <c r="AU313" i="2"/>
  <c r="AT314" i="2"/>
  <c r="AU314" i="2"/>
  <c r="AT315" i="2"/>
  <c r="AU315" i="2"/>
  <c r="AT316" i="2"/>
  <c r="AU316" i="2"/>
  <c r="AT317" i="2"/>
  <c r="AU317" i="2"/>
  <c r="AT318" i="2"/>
  <c r="AU318" i="2"/>
  <c r="AT319" i="2"/>
  <c r="AU319" i="2"/>
  <c r="AT320" i="2"/>
  <c r="AU320" i="2"/>
  <c r="AT321" i="2"/>
  <c r="AU321" i="2"/>
  <c r="AT322" i="2"/>
  <c r="AU322" i="2"/>
  <c r="AT323" i="2"/>
  <c r="AU323" i="2"/>
  <c r="AT324" i="2"/>
  <c r="AU324" i="2"/>
  <c r="AT325" i="2"/>
  <c r="AU325" i="2"/>
  <c r="AT326" i="2"/>
  <c r="AU326" i="2"/>
  <c r="AT327" i="2"/>
  <c r="AU327" i="2"/>
  <c r="AT328" i="2"/>
  <c r="AU328" i="2"/>
  <c r="AT329" i="2"/>
  <c r="AU329" i="2"/>
  <c r="AT330" i="2"/>
  <c r="AU330" i="2"/>
  <c r="AT331" i="2"/>
  <c r="AU331" i="2"/>
  <c r="AT332" i="2"/>
  <c r="AU332" i="2"/>
  <c r="AT333" i="2"/>
  <c r="AU333" i="2"/>
  <c r="AT334" i="2"/>
  <c r="AU334" i="2"/>
  <c r="AT335" i="2"/>
  <c r="AU335" i="2"/>
  <c r="AT336" i="2"/>
  <c r="AU336" i="2"/>
  <c r="AT337" i="2"/>
  <c r="AU337" i="2"/>
  <c r="AT338" i="2"/>
  <c r="AU338" i="2"/>
  <c r="AT339" i="2"/>
  <c r="AU339" i="2"/>
  <c r="AT340" i="2"/>
  <c r="AU340" i="2"/>
  <c r="AT341" i="2"/>
  <c r="AU341" i="2"/>
  <c r="AT342" i="2"/>
  <c r="AU342" i="2"/>
  <c r="AT343" i="2"/>
  <c r="AU343" i="2"/>
  <c r="AT344" i="2"/>
  <c r="AU344" i="2"/>
  <c r="AT345" i="2"/>
  <c r="AU345" i="2"/>
  <c r="AT346" i="2"/>
  <c r="AU346" i="2"/>
  <c r="AT347" i="2"/>
  <c r="AU347" i="2"/>
  <c r="AT348" i="2"/>
  <c r="AU348" i="2"/>
  <c r="AT349" i="2"/>
  <c r="AU349" i="2"/>
  <c r="AT350" i="2"/>
  <c r="AU350" i="2"/>
  <c r="AT351" i="2"/>
  <c r="AU351" i="2"/>
  <c r="AT352" i="2"/>
  <c r="AU352" i="2"/>
  <c r="AT353" i="2"/>
  <c r="AU353" i="2"/>
  <c r="AT354" i="2"/>
  <c r="AU354" i="2"/>
  <c r="AT355" i="2"/>
  <c r="AU355" i="2"/>
  <c r="AT356" i="2"/>
  <c r="AU356" i="2"/>
  <c r="AT357" i="2"/>
  <c r="AU357" i="2"/>
  <c r="AT358" i="2"/>
  <c r="AU358" i="2"/>
  <c r="AT359" i="2"/>
  <c r="AU359" i="2"/>
  <c r="AT360" i="2"/>
  <c r="AU360" i="2"/>
  <c r="AT361" i="2"/>
  <c r="AU361" i="2"/>
  <c r="AT362" i="2"/>
  <c r="AU362" i="2"/>
  <c r="AT363" i="2"/>
  <c r="AU363" i="2"/>
  <c r="AT364" i="2"/>
  <c r="AU364" i="2"/>
  <c r="AT365" i="2"/>
  <c r="AU365" i="2"/>
  <c r="AT366" i="2"/>
  <c r="AU366" i="2"/>
  <c r="AT367" i="2"/>
  <c r="AU367" i="2"/>
  <c r="AT368" i="2"/>
  <c r="AU368" i="2"/>
  <c r="AT369" i="2"/>
  <c r="AU369" i="2"/>
  <c r="AT370" i="2"/>
  <c r="AU370" i="2"/>
  <c r="AT371" i="2"/>
  <c r="AU371" i="2"/>
  <c r="AT372" i="2"/>
  <c r="AU372" i="2"/>
  <c r="AT373" i="2"/>
  <c r="AU373" i="2"/>
  <c r="AT374" i="2"/>
  <c r="AU374" i="2"/>
  <c r="AT375" i="2"/>
  <c r="AU375" i="2"/>
  <c r="AT376" i="2"/>
  <c r="AU376" i="2"/>
  <c r="AT377" i="2"/>
  <c r="AU377" i="2"/>
  <c r="AT378" i="2"/>
  <c r="AU378" i="2"/>
  <c r="AT379" i="2"/>
  <c r="AU379" i="2"/>
  <c r="AT380" i="2"/>
  <c r="AU380" i="2"/>
  <c r="AT381" i="2"/>
  <c r="AU381" i="2"/>
  <c r="AT382" i="2"/>
  <c r="AU382" i="2"/>
  <c r="AT383" i="2"/>
  <c r="AU383" i="2"/>
  <c r="AT384" i="2"/>
  <c r="AU384" i="2"/>
  <c r="AT385" i="2"/>
  <c r="AU385" i="2"/>
  <c r="AT386" i="2"/>
  <c r="AU386" i="2"/>
  <c r="AT387" i="2"/>
  <c r="AU387" i="2"/>
  <c r="AT388" i="2"/>
  <c r="AU388" i="2"/>
  <c r="AT389" i="2"/>
  <c r="AU389" i="2"/>
  <c r="AT390" i="2"/>
  <c r="AU390" i="2"/>
  <c r="AT391" i="2"/>
  <c r="AU391" i="2"/>
  <c r="AT392" i="2"/>
  <c r="AU392" i="2"/>
  <c r="AT393" i="2"/>
  <c r="AU393" i="2"/>
  <c r="AT394" i="2"/>
  <c r="AU394" i="2"/>
  <c r="AT395" i="2"/>
  <c r="AU395" i="2"/>
  <c r="AT396" i="2"/>
  <c r="AU396" i="2"/>
  <c r="AT397" i="2"/>
  <c r="AU397" i="2"/>
  <c r="AT398" i="2"/>
  <c r="AU398" i="2"/>
  <c r="AT399" i="2"/>
  <c r="AU399" i="2"/>
  <c r="AT400" i="2"/>
  <c r="AU400" i="2"/>
  <c r="AT401" i="2"/>
  <c r="AU401" i="2"/>
  <c r="AT402" i="2"/>
  <c r="AU402" i="2"/>
  <c r="AT403" i="2"/>
  <c r="AU403" i="2"/>
  <c r="AT404" i="2"/>
  <c r="AU404" i="2"/>
  <c r="AT405" i="2"/>
  <c r="AU405" i="2"/>
  <c r="AT406" i="2"/>
  <c r="AU406" i="2"/>
  <c r="AT407" i="2"/>
  <c r="AU407" i="2"/>
  <c r="AT408" i="2"/>
  <c r="AU408" i="2"/>
  <c r="AT409" i="2"/>
  <c r="AU409" i="2"/>
  <c r="AT410" i="2"/>
  <c r="AU410" i="2"/>
  <c r="AT411" i="2"/>
  <c r="AU411" i="2"/>
  <c r="AT412" i="2"/>
  <c r="AU412" i="2"/>
  <c r="AT413" i="2"/>
  <c r="AU413" i="2"/>
  <c r="AT414" i="2"/>
  <c r="AU414" i="2"/>
  <c r="AT415" i="2"/>
  <c r="AU415" i="2"/>
  <c r="AT416" i="2"/>
  <c r="AU416" i="2"/>
  <c r="AT417" i="2"/>
  <c r="AU417" i="2"/>
  <c r="AT418" i="2"/>
  <c r="AU418" i="2"/>
  <c r="AT419" i="2"/>
  <c r="AU419" i="2"/>
  <c r="AT420" i="2"/>
  <c r="AU420" i="2"/>
  <c r="AT421" i="2"/>
  <c r="AU421" i="2"/>
  <c r="AT422" i="2"/>
  <c r="AU422" i="2"/>
  <c r="AT423" i="2"/>
  <c r="AU423" i="2"/>
  <c r="AT424" i="2"/>
  <c r="AU424" i="2"/>
  <c r="AT425" i="2"/>
  <c r="AU425" i="2"/>
  <c r="AT426" i="2"/>
  <c r="AU426" i="2"/>
  <c r="AT427" i="2"/>
  <c r="AU427" i="2"/>
  <c r="AT428" i="2"/>
  <c r="AU428" i="2"/>
  <c r="AT429" i="2"/>
  <c r="AU429" i="2"/>
  <c r="AT430" i="2"/>
  <c r="AU430" i="2"/>
  <c r="AT431" i="2"/>
  <c r="AU431" i="2"/>
  <c r="AT432" i="2"/>
  <c r="AU432" i="2"/>
  <c r="AT433" i="2"/>
  <c r="AU433" i="2"/>
  <c r="AT434" i="2"/>
  <c r="AU434" i="2"/>
  <c r="AT435" i="2"/>
  <c r="AU435" i="2"/>
  <c r="AT436" i="2"/>
  <c r="AU436" i="2"/>
  <c r="AT437" i="2"/>
  <c r="AU437" i="2"/>
  <c r="AT438" i="2"/>
  <c r="AU438" i="2"/>
  <c r="AT439" i="2"/>
  <c r="AU439" i="2"/>
  <c r="AT440" i="2"/>
  <c r="AU440" i="2"/>
  <c r="AT441" i="2"/>
  <c r="AU441" i="2"/>
  <c r="AT442" i="2"/>
  <c r="AU442" i="2"/>
  <c r="AT443" i="2"/>
  <c r="AU443" i="2"/>
  <c r="AT444" i="2"/>
  <c r="AU444" i="2"/>
  <c r="AT445" i="2"/>
  <c r="AU445" i="2"/>
  <c r="AT446" i="2"/>
  <c r="AU446" i="2"/>
  <c r="AT447" i="2"/>
  <c r="AU447" i="2"/>
  <c r="AT448" i="2"/>
  <c r="AU448" i="2"/>
  <c r="AT449" i="2"/>
  <c r="AU449" i="2"/>
  <c r="AT450" i="2"/>
  <c r="AU450" i="2"/>
  <c r="AT451" i="2"/>
  <c r="AU451" i="2"/>
  <c r="AT452" i="2"/>
  <c r="AU452" i="2"/>
  <c r="AT453" i="2"/>
  <c r="AU453" i="2"/>
  <c r="AT454" i="2"/>
  <c r="AU454" i="2"/>
  <c r="AT455" i="2"/>
  <c r="AU455" i="2"/>
  <c r="AT456" i="2"/>
  <c r="AU456" i="2"/>
  <c r="AT457" i="2"/>
  <c r="AU457" i="2"/>
  <c r="AT458" i="2"/>
  <c r="AU458" i="2"/>
  <c r="AT459" i="2"/>
  <c r="AU459" i="2"/>
  <c r="AT460" i="2"/>
  <c r="AU460" i="2"/>
  <c r="AT461" i="2"/>
  <c r="AU461" i="2"/>
  <c r="AT462" i="2"/>
  <c r="AU462" i="2"/>
  <c r="AT463" i="2"/>
  <c r="AU463" i="2"/>
  <c r="AT464" i="2"/>
  <c r="AU464" i="2"/>
  <c r="AT465" i="2"/>
  <c r="AU465" i="2"/>
  <c r="AT466" i="2"/>
  <c r="AU466" i="2"/>
  <c r="AT467" i="2"/>
  <c r="AU467" i="2"/>
  <c r="AT468" i="2"/>
  <c r="AU468" i="2"/>
  <c r="AT469" i="2"/>
  <c r="AU469" i="2"/>
  <c r="AT470" i="2"/>
  <c r="AU470" i="2"/>
  <c r="AT471" i="2"/>
  <c r="AU471" i="2"/>
  <c r="AT472" i="2"/>
  <c r="AU472" i="2"/>
  <c r="AT473" i="2"/>
  <c r="AU473" i="2"/>
  <c r="AT474" i="2"/>
  <c r="AU474" i="2"/>
  <c r="AT475" i="2"/>
  <c r="AU475" i="2"/>
  <c r="AT476" i="2"/>
  <c r="AU476" i="2"/>
  <c r="AT477" i="2"/>
  <c r="AU477" i="2"/>
  <c r="AT478" i="2"/>
  <c r="AU478" i="2"/>
  <c r="AT479" i="2"/>
  <c r="AU479" i="2"/>
  <c r="AT480" i="2"/>
  <c r="AU480" i="2"/>
  <c r="AT481" i="2"/>
  <c r="AU481" i="2"/>
  <c r="AT482" i="2"/>
  <c r="AU482" i="2"/>
  <c r="AT483" i="2"/>
  <c r="AU483" i="2"/>
  <c r="AT484" i="2"/>
  <c r="AU484" i="2"/>
  <c r="AT485" i="2"/>
  <c r="AU485" i="2"/>
  <c r="AT486" i="2"/>
  <c r="AU486" i="2"/>
  <c r="AT487" i="2"/>
  <c r="AU487" i="2"/>
  <c r="AT488" i="2"/>
  <c r="AU488" i="2"/>
  <c r="AT489" i="2"/>
  <c r="AU489" i="2"/>
  <c r="AT490" i="2"/>
  <c r="AU490" i="2"/>
  <c r="AT491" i="2"/>
  <c r="AU491" i="2"/>
  <c r="AT492" i="2"/>
  <c r="AU492" i="2"/>
  <c r="AT493" i="2"/>
  <c r="AU493" i="2"/>
  <c r="AT494" i="2"/>
  <c r="AU494" i="2"/>
  <c r="AT495" i="2"/>
  <c r="AU495" i="2"/>
  <c r="AT496" i="2"/>
  <c r="AU496" i="2"/>
  <c r="AT497" i="2"/>
  <c r="AU497" i="2"/>
  <c r="AT498" i="2"/>
  <c r="AU498" i="2"/>
  <c r="AT499" i="2"/>
  <c r="AU499" i="2"/>
  <c r="AT500" i="2"/>
  <c r="AU500" i="2"/>
  <c r="AT501" i="2"/>
  <c r="AU501" i="2"/>
  <c r="AT502" i="2"/>
  <c r="AU502" i="2"/>
  <c r="AT503" i="2"/>
  <c r="AU503" i="2"/>
  <c r="AT504" i="2"/>
  <c r="AU504" i="2"/>
  <c r="AT505" i="2"/>
  <c r="AU505" i="2"/>
  <c r="AT506" i="2"/>
  <c r="AU506" i="2"/>
  <c r="AT507" i="2"/>
  <c r="AU507" i="2"/>
  <c r="AT508" i="2"/>
  <c r="AU508" i="2"/>
  <c r="AT509" i="2"/>
  <c r="AU509" i="2"/>
  <c r="AT510" i="2"/>
  <c r="AU510" i="2"/>
  <c r="AT511" i="2"/>
  <c r="AU511" i="2"/>
  <c r="AT512" i="2"/>
  <c r="AU512" i="2"/>
  <c r="AT513" i="2"/>
  <c r="AU513" i="2"/>
  <c r="AT514" i="2"/>
  <c r="AU514" i="2"/>
  <c r="AT515" i="2"/>
  <c r="AU515" i="2"/>
  <c r="AT516" i="2"/>
  <c r="AU516" i="2"/>
  <c r="AT517" i="2"/>
  <c r="AU517" i="2"/>
  <c r="AT518" i="2"/>
  <c r="AU518" i="2"/>
  <c r="AT519" i="2"/>
  <c r="AU519" i="2"/>
  <c r="AT520" i="2"/>
  <c r="AU520" i="2"/>
  <c r="AT521" i="2"/>
  <c r="AU521" i="2"/>
  <c r="AT522" i="2"/>
  <c r="AU522" i="2"/>
  <c r="AT523" i="2"/>
  <c r="AU523" i="2"/>
  <c r="AT524" i="2"/>
  <c r="AU524" i="2"/>
  <c r="AT525" i="2"/>
  <c r="AU525" i="2"/>
  <c r="AT526" i="2"/>
  <c r="AU526" i="2"/>
  <c r="AT527" i="2"/>
  <c r="AU527" i="2"/>
  <c r="AT528" i="2"/>
  <c r="AU528" i="2"/>
  <c r="AT529" i="2"/>
  <c r="AU529" i="2"/>
  <c r="AT530" i="2"/>
  <c r="AU530" i="2"/>
  <c r="AT531" i="2"/>
  <c r="AU531" i="2"/>
  <c r="AT532" i="2"/>
  <c r="AU532" i="2"/>
  <c r="AT533" i="2"/>
  <c r="AU533" i="2"/>
  <c r="AT534" i="2"/>
  <c r="AU534" i="2"/>
  <c r="AT535" i="2"/>
  <c r="AU535" i="2"/>
  <c r="AT536" i="2"/>
  <c r="AU536" i="2"/>
  <c r="AT537" i="2"/>
  <c r="AU537" i="2"/>
  <c r="AT538" i="2"/>
  <c r="AU538" i="2"/>
  <c r="AT539" i="2"/>
  <c r="AU539" i="2"/>
  <c r="AT540" i="2"/>
  <c r="AU540" i="2"/>
  <c r="AT541" i="2"/>
  <c r="AU541" i="2"/>
  <c r="AT542" i="2"/>
  <c r="AU542" i="2"/>
  <c r="AT543" i="2"/>
  <c r="AU543" i="2"/>
  <c r="AT544" i="2"/>
  <c r="AU544" i="2"/>
  <c r="AT545" i="2"/>
  <c r="AU545" i="2"/>
  <c r="AT546" i="2"/>
  <c r="AU546" i="2"/>
  <c r="AT547" i="2"/>
  <c r="AU547" i="2"/>
  <c r="AT548" i="2"/>
  <c r="AU548" i="2"/>
  <c r="AT549" i="2"/>
  <c r="AU549" i="2"/>
  <c r="AT550" i="2"/>
  <c r="AU550" i="2"/>
  <c r="AT551" i="2"/>
  <c r="AU551" i="2"/>
  <c r="AT552" i="2"/>
  <c r="AU552" i="2"/>
  <c r="AT553" i="2"/>
  <c r="AU553" i="2"/>
  <c r="AT554" i="2"/>
  <c r="AU554" i="2"/>
  <c r="AT555" i="2"/>
  <c r="AU555" i="2"/>
  <c r="AT556" i="2"/>
  <c r="AU556" i="2"/>
  <c r="AT557" i="2"/>
  <c r="AU557" i="2"/>
  <c r="AT558" i="2"/>
  <c r="AU558" i="2"/>
  <c r="AT559" i="2"/>
  <c r="AU559" i="2"/>
  <c r="AT560" i="2"/>
  <c r="AU560" i="2"/>
  <c r="AT561" i="2"/>
  <c r="AU561" i="2"/>
  <c r="AT562" i="2"/>
  <c r="AU562" i="2"/>
  <c r="AT563" i="2"/>
  <c r="AU563" i="2"/>
  <c r="AT564" i="2"/>
  <c r="AU564" i="2"/>
  <c r="AT565" i="2"/>
  <c r="AU565" i="2"/>
  <c r="AT566" i="2"/>
  <c r="AU566" i="2"/>
  <c r="AT567" i="2"/>
  <c r="AU567" i="2"/>
  <c r="AT568" i="2"/>
  <c r="AU568" i="2"/>
  <c r="AT569" i="2"/>
  <c r="AU569" i="2"/>
  <c r="AT570" i="2"/>
  <c r="AU570" i="2"/>
  <c r="AT571" i="2"/>
  <c r="AU571" i="2"/>
  <c r="AT572" i="2"/>
  <c r="AU572" i="2"/>
  <c r="AT573" i="2"/>
  <c r="AU573" i="2"/>
  <c r="AT574" i="2"/>
  <c r="AU574" i="2"/>
  <c r="AT575" i="2"/>
  <c r="AU575" i="2"/>
  <c r="AT576" i="2"/>
  <c r="AU576" i="2"/>
  <c r="AT577" i="2"/>
  <c r="AU577" i="2"/>
  <c r="AT578" i="2"/>
  <c r="AU578" i="2"/>
  <c r="AT579" i="2"/>
  <c r="AU579" i="2"/>
  <c r="AT580" i="2"/>
  <c r="AU580" i="2"/>
  <c r="AT581" i="2"/>
  <c r="AU581" i="2"/>
  <c r="AT582" i="2"/>
  <c r="AU582" i="2"/>
  <c r="AT583" i="2"/>
  <c r="AU583" i="2"/>
  <c r="AT584" i="2"/>
  <c r="AU584" i="2"/>
  <c r="AT585" i="2"/>
  <c r="AU585" i="2"/>
  <c r="AT586" i="2"/>
  <c r="AU586" i="2"/>
  <c r="AT587" i="2"/>
  <c r="AU587" i="2"/>
  <c r="AT588" i="2"/>
  <c r="AU588" i="2"/>
  <c r="AT589" i="2"/>
  <c r="AU589" i="2"/>
  <c r="AT590" i="2"/>
  <c r="AU590" i="2"/>
  <c r="AT591" i="2"/>
  <c r="AU591" i="2"/>
  <c r="AT592" i="2"/>
  <c r="AU592" i="2"/>
  <c r="AT593" i="2"/>
  <c r="AU593" i="2"/>
  <c r="AT594" i="2"/>
  <c r="AU594" i="2"/>
  <c r="AT595" i="2"/>
  <c r="AU595" i="2"/>
  <c r="AT596" i="2"/>
  <c r="AU596" i="2"/>
  <c r="AT597" i="2"/>
  <c r="AU597" i="2"/>
  <c r="AT598" i="2"/>
  <c r="AU598" i="2"/>
  <c r="AT599" i="2"/>
  <c r="AU599" i="2"/>
  <c r="AT600" i="2"/>
  <c r="AU600" i="2"/>
  <c r="AT601" i="2"/>
  <c r="AU601" i="2"/>
  <c r="AT602" i="2"/>
  <c r="AU602" i="2"/>
  <c r="AT603" i="2"/>
  <c r="AU603" i="2"/>
  <c r="AT604" i="2"/>
  <c r="AU604" i="2"/>
  <c r="AT605" i="2"/>
  <c r="AU605" i="2"/>
  <c r="AT606" i="2"/>
  <c r="AU606" i="2"/>
  <c r="AT607" i="2"/>
  <c r="AU607" i="2"/>
  <c r="AT608" i="2"/>
  <c r="AU608" i="2"/>
  <c r="AT609" i="2"/>
  <c r="AU609" i="2"/>
  <c r="AT610" i="2"/>
  <c r="AU610" i="2"/>
  <c r="AT611" i="2"/>
  <c r="AU611" i="2"/>
  <c r="AT612" i="2"/>
  <c r="AU612" i="2"/>
  <c r="AT613" i="2"/>
  <c r="AU613" i="2"/>
  <c r="AT614" i="2"/>
  <c r="AU614" i="2"/>
  <c r="AT615" i="2"/>
  <c r="AU615" i="2"/>
  <c r="AT616" i="2"/>
  <c r="AU616" i="2"/>
  <c r="AT617" i="2"/>
  <c r="AU617" i="2"/>
  <c r="AT618" i="2"/>
  <c r="AU618" i="2"/>
  <c r="AT619" i="2"/>
  <c r="AU619" i="2"/>
  <c r="AT620" i="2"/>
  <c r="AU620" i="2"/>
  <c r="AT621" i="2"/>
  <c r="AU621" i="2"/>
  <c r="AT622" i="2"/>
  <c r="AU622" i="2"/>
  <c r="AT623" i="2"/>
  <c r="AU623" i="2"/>
  <c r="AT624" i="2"/>
  <c r="AU624" i="2"/>
  <c r="AT625" i="2"/>
  <c r="AU625" i="2"/>
  <c r="AT626" i="2"/>
  <c r="AU626" i="2"/>
  <c r="AT627" i="2"/>
  <c r="AU627" i="2"/>
  <c r="AT628" i="2"/>
  <c r="AU628" i="2"/>
  <c r="AT629" i="2"/>
  <c r="AU629" i="2"/>
  <c r="AT630" i="2"/>
  <c r="AU630" i="2"/>
  <c r="AT631" i="2"/>
  <c r="AU631" i="2"/>
  <c r="AT632" i="2"/>
  <c r="AU632" i="2"/>
  <c r="AT633" i="2"/>
  <c r="AU633" i="2"/>
  <c r="AT634" i="2"/>
  <c r="AU634" i="2"/>
  <c r="AT635" i="2"/>
  <c r="AU635" i="2"/>
  <c r="AT636" i="2"/>
  <c r="AU636" i="2"/>
  <c r="AT637" i="2"/>
  <c r="AU637" i="2"/>
  <c r="AT638" i="2"/>
  <c r="AU638" i="2"/>
  <c r="AT639" i="2"/>
  <c r="AU639" i="2"/>
  <c r="AT640" i="2"/>
  <c r="AU640" i="2"/>
  <c r="AT641" i="2"/>
  <c r="AU641" i="2"/>
  <c r="AT642" i="2"/>
  <c r="AU642" i="2"/>
  <c r="AT643" i="2"/>
  <c r="AU643" i="2"/>
  <c r="AT644" i="2"/>
  <c r="AU644" i="2"/>
  <c r="AT645" i="2"/>
  <c r="AU645" i="2"/>
  <c r="AT646" i="2"/>
  <c r="AU646" i="2"/>
  <c r="AT647" i="2"/>
  <c r="AU647" i="2"/>
  <c r="AT648" i="2"/>
  <c r="AU648" i="2"/>
  <c r="AT649" i="2"/>
  <c r="AU649" i="2"/>
  <c r="AT650" i="2"/>
  <c r="AU650" i="2"/>
  <c r="AT651" i="2"/>
  <c r="AU651" i="2"/>
  <c r="AT652" i="2"/>
  <c r="AU652" i="2"/>
  <c r="AT653" i="2"/>
  <c r="AU653" i="2"/>
  <c r="AT654" i="2"/>
  <c r="AU654" i="2"/>
  <c r="AT655" i="2"/>
  <c r="AU655" i="2"/>
  <c r="AT656" i="2"/>
  <c r="AU656" i="2"/>
  <c r="AT657" i="2"/>
  <c r="AU657" i="2"/>
  <c r="AT658" i="2"/>
  <c r="AU658" i="2"/>
  <c r="AT659" i="2"/>
  <c r="AU659" i="2"/>
  <c r="AT660" i="2"/>
  <c r="AU660" i="2"/>
  <c r="AT661" i="2"/>
  <c r="AU661" i="2"/>
  <c r="AT662" i="2"/>
  <c r="AU662" i="2"/>
  <c r="AT663" i="2"/>
  <c r="AU663" i="2"/>
  <c r="AT664" i="2"/>
  <c r="AU664" i="2"/>
  <c r="AT665" i="2"/>
  <c r="AU665" i="2"/>
  <c r="AT666" i="2"/>
  <c r="AU666" i="2"/>
  <c r="AT667" i="2"/>
  <c r="AU667" i="2"/>
  <c r="AT668" i="2"/>
  <c r="AU668" i="2"/>
  <c r="AT669" i="2"/>
  <c r="AU669" i="2"/>
  <c r="AT670" i="2"/>
  <c r="AU670" i="2"/>
  <c r="AT671" i="2"/>
  <c r="AU671" i="2"/>
  <c r="AT672" i="2"/>
  <c r="AU672" i="2"/>
  <c r="AT673" i="2"/>
  <c r="AU673" i="2"/>
  <c r="AT674" i="2"/>
  <c r="AU674" i="2"/>
  <c r="AT675" i="2"/>
  <c r="AU675" i="2"/>
  <c r="AT676" i="2"/>
  <c r="AU676" i="2"/>
  <c r="AT677" i="2"/>
  <c r="AU677" i="2"/>
  <c r="AT678" i="2"/>
  <c r="AU678" i="2"/>
  <c r="AT679" i="2"/>
  <c r="AU679" i="2"/>
  <c r="AT680" i="2"/>
  <c r="AU680" i="2"/>
  <c r="AT681" i="2"/>
  <c r="AU681" i="2"/>
  <c r="AT682" i="2"/>
  <c r="AU682" i="2"/>
  <c r="AT683" i="2"/>
  <c r="AU683" i="2"/>
  <c r="AT684" i="2"/>
  <c r="AU684" i="2"/>
  <c r="AT685" i="2"/>
  <c r="AU685" i="2"/>
  <c r="AT686" i="2"/>
  <c r="AU686" i="2"/>
  <c r="AT687" i="2"/>
  <c r="AU687" i="2"/>
  <c r="AT688" i="2"/>
  <c r="AU688" i="2"/>
  <c r="AT689" i="2"/>
  <c r="AU689" i="2"/>
  <c r="AT690" i="2"/>
  <c r="AU690" i="2"/>
  <c r="AT691" i="2"/>
  <c r="AU691" i="2"/>
  <c r="AT692" i="2"/>
  <c r="AU692" i="2"/>
  <c r="AT693" i="2"/>
  <c r="AU693" i="2"/>
  <c r="AT694" i="2"/>
  <c r="AU694" i="2"/>
  <c r="AT695" i="2"/>
  <c r="AU695" i="2"/>
  <c r="AT696" i="2"/>
  <c r="AU696" i="2"/>
  <c r="AT697" i="2"/>
  <c r="AU697" i="2"/>
  <c r="AT698" i="2"/>
  <c r="AU698" i="2"/>
  <c r="AT699" i="2"/>
  <c r="AU699" i="2"/>
  <c r="AT700" i="2"/>
  <c r="AU700" i="2"/>
  <c r="AT701" i="2"/>
  <c r="AU701" i="2"/>
  <c r="AT702" i="2"/>
  <c r="AU702" i="2"/>
  <c r="AT703" i="2"/>
  <c r="AU703" i="2"/>
  <c r="AT704" i="2"/>
  <c r="AU704" i="2"/>
  <c r="AT705" i="2"/>
  <c r="AU705" i="2"/>
  <c r="AT706" i="2"/>
  <c r="AU706" i="2"/>
  <c r="AT707" i="2"/>
  <c r="AU707" i="2"/>
  <c r="AT708" i="2"/>
  <c r="AU708" i="2"/>
  <c r="AT709" i="2"/>
  <c r="AU709" i="2"/>
  <c r="AT710" i="2"/>
  <c r="AU710" i="2"/>
  <c r="AT711" i="2"/>
  <c r="AU711" i="2"/>
  <c r="AT712" i="2"/>
  <c r="AU712" i="2"/>
  <c r="AT713" i="2"/>
  <c r="AU713" i="2"/>
  <c r="AT714" i="2"/>
  <c r="AU714" i="2"/>
  <c r="AT715" i="2"/>
  <c r="AU715" i="2"/>
  <c r="AT716" i="2"/>
  <c r="AU716" i="2"/>
  <c r="AT717" i="2"/>
  <c r="AU717" i="2"/>
  <c r="AT718" i="2"/>
  <c r="AU718" i="2"/>
  <c r="AT719" i="2"/>
  <c r="AU719" i="2"/>
  <c r="AT720" i="2"/>
  <c r="AU720" i="2"/>
  <c r="AT721" i="2"/>
  <c r="AU721" i="2"/>
  <c r="AT722" i="2"/>
  <c r="AU722" i="2"/>
  <c r="AT723" i="2"/>
  <c r="AU723" i="2"/>
  <c r="AT724" i="2"/>
  <c r="AU724" i="2"/>
  <c r="AT725" i="2"/>
  <c r="AU725" i="2"/>
  <c r="AT726" i="2"/>
  <c r="AU726" i="2"/>
  <c r="AT727" i="2"/>
  <c r="AU727" i="2"/>
  <c r="AT728" i="2"/>
  <c r="AU728" i="2"/>
  <c r="AT729" i="2"/>
  <c r="AU729" i="2"/>
  <c r="AT730" i="2"/>
  <c r="AU730" i="2"/>
  <c r="AT731" i="2"/>
  <c r="AU731" i="2"/>
  <c r="AT732" i="2"/>
  <c r="AU732" i="2"/>
  <c r="AT733" i="2"/>
  <c r="AU733" i="2"/>
  <c r="AT734" i="2"/>
  <c r="AU734" i="2"/>
  <c r="AT735" i="2"/>
  <c r="AU735" i="2"/>
  <c r="AT736" i="2"/>
  <c r="AU736" i="2"/>
  <c r="AT737" i="2"/>
  <c r="AU737" i="2"/>
  <c r="AT738" i="2"/>
  <c r="AU738" i="2"/>
  <c r="AT739" i="2"/>
  <c r="AU739" i="2"/>
  <c r="AT740" i="2"/>
  <c r="AU740" i="2"/>
  <c r="AT741" i="2"/>
  <c r="AU741" i="2"/>
  <c r="AT742" i="2"/>
  <c r="AU742" i="2"/>
  <c r="AT743" i="2"/>
  <c r="AU743" i="2"/>
  <c r="AT744" i="2"/>
  <c r="AU744" i="2"/>
  <c r="AT745" i="2"/>
  <c r="AU745" i="2"/>
  <c r="AT746" i="2"/>
  <c r="AU746" i="2"/>
  <c r="AT747" i="2"/>
  <c r="AU747" i="2"/>
  <c r="AT748" i="2"/>
  <c r="AU748" i="2"/>
  <c r="AT749" i="2"/>
  <c r="AU749" i="2"/>
  <c r="AT750" i="2"/>
  <c r="AU750" i="2"/>
  <c r="AT751" i="2"/>
  <c r="AU751" i="2"/>
  <c r="AT752" i="2"/>
  <c r="AU752" i="2"/>
  <c r="AT753" i="2"/>
  <c r="AU753" i="2"/>
  <c r="AT754" i="2"/>
  <c r="AU754" i="2"/>
  <c r="AT755" i="2"/>
  <c r="AU755" i="2"/>
  <c r="AT756" i="2"/>
  <c r="AU756" i="2"/>
  <c r="AT757" i="2"/>
  <c r="AU757" i="2"/>
  <c r="AT758" i="2"/>
  <c r="AU758" i="2"/>
  <c r="AT759" i="2"/>
  <c r="AU759" i="2"/>
  <c r="AT760" i="2"/>
  <c r="AU760" i="2"/>
  <c r="AT761" i="2"/>
  <c r="AU761" i="2"/>
  <c r="AT762" i="2"/>
  <c r="AU762" i="2"/>
  <c r="AT763" i="2"/>
  <c r="AU763" i="2"/>
  <c r="AT764" i="2"/>
  <c r="AU764" i="2"/>
  <c r="AT765" i="2"/>
  <c r="AU765" i="2"/>
  <c r="AT766" i="2"/>
  <c r="AU766" i="2"/>
  <c r="AT767" i="2"/>
  <c r="AU767" i="2"/>
  <c r="AT768" i="2"/>
  <c r="AU768" i="2"/>
  <c r="AT769" i="2"/>
  <c r="AU769" i="2"/>
  <c r="AT770" i="2"/>
  <c r="AU770" i="2"/>
  <c r="AT771" i="2"/>
  <c r="AU771" i="2"/>
  <c r="AT772" i="2"/>
  <c r="AU772" i="2"/>
  <c r="AT773" i="2"/>
  <c r="AU773" i="2"/>
  <c r="AT774" i="2"/>
  <c r="AU774" i="2"/>
  <c r="AT775" i="2"/>
  <c r="AU775" i="2"/>
  <c r="AT776" i="2"/>
  <c r="AU776" i="2"/>
  <c r="AT777" i="2"/>
  <c r="AU777" i="2"/>
  <c r="AT778" i="2"/>
  <c r="AU778" i="2"/>
  <c r="AT779" i="2"/>
  <c r="AU779" i="2"/>
  <c r="AT780" i="2"/>
  <c r="AU780" i="2"/>
  <c r="AT781" i="2"/>
  <c r="AU781" i="2"/>
  <c r="AT782" i="2"/>
  <c r="AU782" i="2"/>
  <c r="AT783" i="2"/>
  <c r="AU783" i="2"/>
  <c r="AT784" i="2"/>
  <c r="AU784" i="2"/>
  <c r="AT785" i="2"/>
  <c r="AU785" i="2"/>
  <c r="AT786" i="2"/>
  <c r="AU786" i="2"/>
  <c r="AT787" i="2"/>
  <c r="AU787" i="2"/>
  <c r="AT788" i="2"/>
  <c r="AU788" i="2"/>
  <c r="AT789" i="2"/>
  <c r="AU789" i="2"/>
  <c r="AT790" i="2"/>
  <c r="AU790" i="2"/>
  <c r="AT791" i="2"/>
  <c r="AU791" i="2"/>
  <c r="AT792" i="2"/>
  <c r="AU792" i="2"/>
  <c r="AT793" i="2"/>
  <c r="AU793" i="2"/>
  <c r="AT794" i="2"/>
  <c r="AU794" i="2"/>
  <c r="AT795" i="2"/>
  <c r="AU795" i="2"/>
  <c r="AT796" i="2"/>
  <c r="AU796" i="2"/>
  <c r="AT797" i="2"/>
  <c r="AU797" i="2"/>
  <c r="AT798" i="2"/>
  <c r="AU798" i="2"/>
  <c r="AT799" i="2"/>
  <c r="AU799" i="2"/>
  <c r="AT800" i="2"/>
  <c r="AU800" i="2"/>
  <c r="AT801" i="2"/>
  <c r="AU801" i="2"/>
  <c r="AT802" i="2"/>
  <c r="AU802" i="2"/>
  <c r="AT803" i="2"/>
  <c r="AU803" i="2"/>
  <c r="AT804" i="2"/>
  <c r="AU804" i="2"/>
  <c r="AT805" i="2"/>
  <c r="AU805" i="2"/>
  <c r="AT806" i="2"/>
  <c r="AU806" i="2"/>
  <c r="AT807" i="2"/>
  <c r="AU807" i="2"/>
  <c r="AT808" i="2"/>
  <c r="AU808" i="2"/>
  <c r="AT809" i="2"/>
  <c r="AU809" i="2"/>
  <c r="AT810" i="2"/>
  <c r="AU810" i="2"/>
  <c r="AT811" i="2"/>
  <c r="AU811" i="2"/>
  <c r="AT812" i="2"/>
  <c r="AU812" i="2"/>
  <c r="AT813" i="2"/>
  <c r="AU813" i="2"/>
  <c r="AT814" i="2"/>
  <c r="AU814" i="2"/>
  <c r="AT815" i="2"/>
  <c r="AU815" i="2"/>
  <c r="AT816" i="2"/>
  <c r="AU816" i="2"/>
  <c r="AT817" i="2"/>
  <c r="AU817" i="2"/>
  <c r="AT818" i="2"/>
  <c r="AU818" i="2"/>
  <c r="AT819" i="2"/>
  <c r="AU819" i="2"/>
  <c r="AT820" i="2"/>
  <c r="AU820" i="2"/>
  <c r="AT821" i="2"/>
  <c r="AU821" i="2"/>
  <c r="AT822" i="2"/>
  <c r="AU822" i="2"/>
  <c r="AT823" i="2"/>
  <c r="AU823" i="2"/>
  <c r="AT824" i="2"/>
  <c r="AU824" i="2"/>
  <c r="AT825" i="2"/>
  <c r="AU825" i="2"/>
  <c r="AT826" i="2"/>
  <c r="AU826" i="2"/>
  <c r="AT827" i="2"/>
  <c r="AU827" i="2"/>
  <c r="AT828" i="2"/>
  <c r="AU828" i="2"/>
  <c r="AT829" i="2"/>
  <c r="AU829" i="2"/>
  <c r="AT830" i="2"/>
  <c r="AU830" i="2"/>
  <c r="AT831" i="2"/>
  <c r="AU831" i="2"/>
  <c r="AT832" i="2"/>
  <c r="AU832" i="2"/>
  <c r="AT833" i="2"/>
  <c r="AU833" i="2"/>
  <c r="AT834" i="2"/>
  <c r="AU834" i="2"/>
  <c r="AT835" i="2"/>
  <c r="AU835" i="2"/>
  <c r="AT836" i="2"/>
  <c r="AU836" i="2"/>
  <c r="AT837" i="2"/>
  <c r="AU837" i="2"/>
  <c r="AT838" i="2"/>
  <c r="AU838" i="2"/>
  <c r="AT839" i="2"/>
  <c r="AU839" i="2"/>
  <c r="AT840" i="2"/>
  <c r="AU840" i="2"/>
  <c r="AT841" i="2"/>
  <c r="AU841" i="2"/>
  <c r="AT842" i="2"/>
  <c r="AU842" i="2"/>
  <c r="AT843" i="2"/>
  <c r="AU843" i="2"/>
  <c r="AT844" i="2"/>
  <c r="AU844" i="2"/>
  <c r="AT845" i="2"/>
  <c r="AU845" i="2"/>
  <c r="AT846" i="2"/>
  <c r="AU846" i="2"/>
  <c r="AT847" i="2"/>
  <c r="AU847" i="2"/>
  <c r="AT848" i="2"/>
  <c r="AU848" i="2"/>
  <c r="AT849" i="2"/>
  <c r="AU849" i="2"/>
  <c r="AT850" i="2"/>
  <c r="AU850" i="2"/>
  <c r="AT851" i="2"/>
  <c r="AU851" i="2"/>
  <c r="AT852" i="2"/>
  <c r="AU852" i="2"/>
  <c r="AT853" i="2"/>
  <c r="AU853" i="2"/>
  <c r="AT854" i="2"/>
  <c r="AU854" i="2"/>
  <c r="AT855" i="2"/>
  <c r="AU855" i="2"/>
  <c r="AT856" i="2"/>
  <c r="AU856" i="2"/>
  <c r="AT857" i="2"/>
  <c r="AU857" i="2"/>
  <c r="AT858" i="2"/>
  <c r="AU858" i="2"/>
  <c r="AT859" i="2"/>
  <c r="AU859" i="2"/>
  <c r="AT860" i="2"/>
  <c r="AU860" i="2"/>
  <c r="AT861" i="2"/>
  <c r="AU861" i="2"/>
  <c r="AT862" i="2"/>
  <c r="AU862" i="2"/>
  <c r="AT863" i="2"/>
  <c r="AU863" i="2"/>
  <c r="AT864" i="2"/>
  <c r="AU864" i="2"/>
  <c r="AT865" i="2"/>
  <c r="AU865" i="2"/>
  <c r="AT866" i="2"/>
  <c r="AU866" i="2"/>
  <c r="AT867" i="2"/>
  <c r="AU867" i="2"/>
  <c r="AT868" i="2"/>
  <c r="AU868" i="2"/>
  <c r="AT869" i="2"/>
  <c r="AU869" i="2"/>
  <c r="AT870" i="2"/>
  <c r="AU870" i="2"/>
  <c r="AT871" i="2"/>
  <c r="AU871" i="2"/>
  <c r="AT872" i="2"/>
  <c r="AU872" i="2"/>
  <c r="AT873" i="2"/>
  <c r="AU873" i="2"/>
  <c r="AT874" i="2"/>
  <c r="AU874" i="2"/>
  <c r="AT875" i="2"/>
  <c r="AU875" i="2"/>
  <c r="AT876" i="2"/>
  <c r="AU876" i="2"/>
  <c r="AT877" i="2"/>
  <c r="AU877" i="2"/>
  <c r="AT878" i="2"/>
  <c r="AU878" i="2"/>
  <c r="AT879" i="2"/>
  <c r="AU879" i="2"/>
  <c r="AT880" i="2"/>
  <c r="AU880" i="2"/>
  <c r="AT881" i="2"/>
  <c r="AU881" i="2"/>
  <c r="AT882" i="2"/>
  <c r="AU882" i="2"/>
  <c r="AT883" i="2"/>
  <c r="AU883" i="2"/>
  <c r="AT884" i="2"/>
  <c r="AU884" i="2"/>
  <c r="AT885" i="2"/>
  <c r="AU885" i="2"/>
  <c r="AT886" i="2"/>
  <c r="AU886" i="2"/>
  <c r="AT887" i="2"/>
  <c r="AU887" i="2"/>
  <c r="AT888" i="2"/>
  <c r="AU888" i="2"/>
  <c r="AT889" i="2"/>
  <c r="AU889" i="2"/>
  <c r="AT890" i="2"/>
  <c r="AU890" i="2"/>
  <c r="AT891" i="2"/>
  <c r="AU891" i="2"/>
  <c r="AT892" i="2"/>
  <c r="AU892" i="2"/>
  <c r="AT893" i="2"/>
  <c r="AU893" i="2"/>
  <c r="AT894" i="2"/>
  <c r="AU894" i="2"/>
  <c r="AT895" i="2"/>
  <c r="AU895" i="2"/>
  <c r="AT896" i="2"/>
  <c r="AU896" i="2"/>
  <c r="AT897" i="2"/>
  <c r="AU897" i="2"/>
  <c r="AT898" i="2"/>
  <c r="AU898" i="2"/>
  <c r="AT899" i="2"/>
  <c r="AU899" i="2"/>
  <c r="AT900" i="2"/>
  <c r="AU900" i="2"/>
  <c r="AT901" i="2"/>
  <c r="AU901" i="2"/>
  <c r="AT902" i="2"/>
  <c r="AU902" i="2"/>
  <c r="AT903" i="2"/>
  <c r="AU903" i="2"/>
  <c r="AT904" i="2"/>
  <c r="AU904" i="2"/>
  <c r="AT905" i="2"/>
  <c r="AU905" i="2"/>
  <c r="AT906" i="2"/>
  <c r="AU906" i="2"/>
  <c r="AT907" i="2"/>
  <c r="AU907" i="2"/>
  <c r="AT908" i="2"/>
  <c r="AU908" i="2"/>
  <c r="AT909" i="2"/>
  <c r="AU909" i="2"/>
  <c r="AT910" i="2"/>
  <c r="AU910" i="2"/>
  <c r="AT911" i="2"/>
  <c r="AU911" i="2"/>
  <c r="AT912" i="2"/>
  <c r="AU912" i="2"/>
  <c r="AT913" i="2"/>
  <c r="AU913" i="2"/>
  <c r="AT914" i="2"/>
  <c r="AU914" i="2"/>
  <c r="AT915" i="2"/>
  <c r="AU915" i="2"/>
  <c r="AT916" i="2"/>
  <c r="AU916" i="2"/>
  <c r="AT917" i="2"/>
  <c r="AU917" i="2"/>
  <c r="AT918" i="2"/>
  <c r="AU918" i="2"/>
  <c r="AT919" i="2"/>
  <c r="AU919" i="2"/>
  <c r="AT920" i="2"/>
  <c r="AU920" i="2"/>
  <c r="AT921" i="2"/>
  <c r="AU921" i="2"/>
  <c r="AT922" i="2"/>
  <c r="AU922" i="2"/>
  <c r="AT923" i="2"/>
  <c r="AU923" i="2"/>
  <c r="AT924" i="2"/>
  <c r="AU924" i="2"/>
  <c r="AT925" i="2"/>
  <c r="AU925" i="2"/>
  <c r="AT926" i="2"/>
  <c r="AU926" i="2"/>
  <c r="AT927" i="2"/>
  <c r="AU927" i="2"/>
  <c r="AT928" i="2"/>
  <c r="AU928" i="2"/>
  <c r="AT929" i="2"/>
  <c r="AU929" i="2"/>
  <c r="AT930" i="2"/>
  <c r="AU930" i="2"/>
  <c r="AT931" i="2"/>
  <c r="AU931" i="2"/>
  <c r="AT932" i="2"/>
  <c r="AU932" i="2"/>
  <c r="AT933" i="2"/>
  <c r="AU933" i="2"/>
  <c r="AT934" i="2"/>
  <c r="AU934" i="2"/>
  <c r="AT935" i="2"/>
  <c r="AU935" i="2"/>
  <c r="AT936" i="2"/>
  <c r="AU936" i="2"/>
  <c r="AT937" i="2"/>
  <c r="AU937" i="2"/>
  <c r="AT938" i="2"/>
  <c r="AU938" i="2"/>
  <c r="AT939" i="2"/>
  <c r="AU939" i="2"/>
  <c r="AT940" i="2"/>
  <c r="AU940" i="2"/>
  <c r="AT941" i="2"/>
  <c r="AU941" i="2"/>
  <c r="AT942" i="2"/>
  <c r="AU942" i="2"/>
  <c r="AT943" i="2"/>
  <c r="AU943" i="2"/>
  <c r="AT944" i="2"/>
  <c r="AU944" i="2"/>
  <c r="AT945" i="2"/>
  <c r="AU945" i="2"/>
  <c r="AT946" i="2"/>
  <c r="AU946" i="2"/>
  <c r="AT947" i="2"/>
  <c r="AU947" i="2"/>
  <c r="AT948" i="2"/>
  <c r="AU948" i="2"/>
  <c r="AT949" i="2"/>
  <c r="AU949" i="2"/>
  <c r="AT950" i="2"/>
  <c r="AU950" i="2"/>
  <c r="AT951" i="2"/>
  <c r="AU951" i="2"/>
  <c r="AT952" i="2"/>
  <c r="AU952" i="2"/>
  <c r="AT953" i="2"/>
  <c r="AU953" i="2"/>
  <c r="AT954" i="2"/>
  <c r="AU954" i="2"/>
  <c r="AT955" i="2"/>
  <c r="AU955" i="2"/>
  <c r="AT956" i="2"/>
  <c r="AU956" i="2"/>
  <c r="AT957" i="2"/>
  <c r="AU957" i="2"/>
  <c r="AT958" i="2"/>
  <c r="AU958" i="2"/>
  <c r="AT959" i="2"/>
  <c r="AU959" i="2"/>
  <c r="AT960" i="2"/>
  <c r="AU960" i="2"/>
  <c r="AT961" i="2"/>
  <c r="AU961" i="2"/>
  <c r="AT962" i="2"/>
  <c r="AU962" i="2"/>
  <c r="AT963" i="2"/>
  <c r="AU963" i="2"/>
  <c r="AT964" i="2"/>
  <c r="AU964" i="2"/>
  <c r="AT965" i="2"/>
  <c r="AU965" i="2"/>
  <c r="AT966" i="2"/>
  <c r="AU966" i="2"/>
  <c r="AT967" i="2"/>
  <c r="AU967" i="2"/>
  <c r="AT968" i="2"/>
  <c r="AU968" i="2"/>
  <c r="AT969" i="2"/>
  <c r="AU969" i="2"/>
  <c r="AT970" i="2"/>
  <c r="AU970" i="2"/>
  <c r="AT971" i="2"/>
  <c r="AU971" i="2"/>
  <c r="AT972" i="2"/>
  <c r="AU972" i="2"/>
  <c r="AT973" i="2"/>
  <c r="AU973" i="2"/>
  <c r="AT974" i="2"/>
  <c r="AU974" i="2"/>
  <c r="AT975" i="2"/>
  <c r="AU975" i="2"/>
  <c r="AT976" i="2"/>
  <c r="AU976" i="2"/>
  <c r="AT977" i="2"/>
  <c r="AU977" i="2"/>
  <c r="AT978" i="2"/>
  <c r="AU978" i="2"/>
  <c r="AT979" i="2"/>
  <c r="AU979" i="2"/>
  <c r="AT980" i="2"/>
  <c r="AU980" i="2"/>
  <c r="AT981" i="2"/>
  <c r="AU981" i="2"/>
  <c r="AT982" i="2"/>
  <c r="AU982" i="2"/>
  <c r="AT983" i="2"/>
  <c r="AU983" i="2"/>
  <c r="AT984" i="2"/>
  <c r="AU984" i="2"/>
  <c r="AT985" i="2"/>
  <c r="AU985" i="2"/>
  <c r="AT986" i="2"/>
  <c r="AU986" i="2"/>
  <c r="AT987" i="2"/>
  <c r="AU987" i="2"/>
  <c r="AT988" i="2"/>
  <c r="AU988" i="2"/>
  <c r="AT989" i="2"/>
  <c r="AU989" i="2"/>
  <c r="AT990" i="2"/>
  <c r="AU990" i="2"/>
  <c r="AT991" i="2"/>
  <c r="AU991" i="2"/>
  <c r="AT992" i="2"/>
  <c r="AU992" i="2"/>
  <c r="AT993" i="2"/>
  <c r="AU993" i="2"/>
  <c r="AT994" i="2"/>
  <c r="AU994" i="2"/>
  <c r="AT995" i="2"/>
  <c r="AU995" i="2"/>
  <c r="AT996" i="2"/>
  <c r="AU996" i="2"/>
  <c r="AT997" i="2"/>
  <c r="AU997" i="2"/>
  <c r="AT998" i="2"/>
  <c r="AU998" i="2"/>
  <c r="AT999" i="2"/>
  <c r="AU999" i="2"/>
  <c r="AT1000" i="2"/>
  <c r="AU1000" i="2"/>
  <c r="AT1001" i="2"/>
  <c r="AU1001" i="2"/>
  <c r="AT1002" i="2"/>
  <c r="AU1002" i="2"/>
  <c r="AT1003" i="2"/>
  <c r="AU1003" i="2"/>
  <c r="AT1004" i="2"/>
  <c r="AU1004" i="2"/>
  <c r="S202" i="2"/>
  <c r="G6" i="1"/>
  <c r="E9" i="1"/>
  <c r="E8" i="1"/>
  <c r="BG10" i="2"/>
  <c r="BH10" i="2"/>
  <c r="BI10" i="2"/>
  <c r="BG11" i="2"/>
  <c r="BH11" i="2"/>
  <c r="BI11" i="2"/>
  <c r="BG12" i="2"/>
  <c r="BH12" i="2"/>
  <c r="BI12" i="2"/>
  <c r="BG13" i="2"/>
  <c r="BH13" i="2"/>
  <c r="BI13" i="2"/>
  <c r="BG14" i="2"/>
  <c r="BH14" i="2"/>
  <c r="BI14" i="2"/>
  <c r="BG15" i="2"/>
  <c r="BH15" i="2"/>
  <c r="BI15" i="2"/>
  <c r="BG16" i="2"/>
  <c r="BH16" i="2"/>
  <c r="BI16" i="2"/>
  <c r="BG17" i="2"/>
  <c r="BH17" i="2"/>
  <c r="BI17" i="2"/>
  <c r="BG18" i="2"/>
  <c r="BH18" i="2"/>
  <c r="BI18" i="2"/>
  <c r="BG19" i="2"/>
  <c r="BH19" i="2"/>
  <c r="BI19" i="2"/>
  <c r="BG20" i="2"/>
  <c r="BH20" i="2"/>
  <c r="BI20" i="2"/>
  <c r="BG21" i="2"/>
  <c r="BH21" i="2"/>
  <c r="BI21" i="2"/>
  <c r="BG22" i="2"/>
  <c r="BH22" i="2"/>
  <c r="BI22" i="2"/>
  <c r="BG23" i="2"/>
  <c r="BH23" i="2"/>
  <c r="BI23" i="2"/>
  <c r="BG24" i="2"/>
  <c r="BH24" i="2"/>
  <c r="BI24" i="2"/>
  <c r="BG25" i="2"/>
  <c r="BH25" i="2"/>
  <c r="BI25" i="2"/>
  <c r="BG26" i="2"/>
  <c r="BH26" i="2"/>
  <c r="BI26" i="2"/>
  <c r="BG27" i="2"/>
  <c r="BH27" i="2"/>
  <c r="BI27" i="2"/>
  <c r="BG28" i="2"/>
  <c r="BH28" i="2"/>
  <c r="BI28" i="2"/>
  <c r="BG29" i="2"/>
  <c r="BH29" i="2"/>
  <c r="BI29" i="2"/>
  <c r="BG30" i="2"/>
  <c r="BH30" i="2"/>
  <c r="BI30" i="2"/>
  <c r="BG31" i="2"/>
  <c r="BH31" i="2"/>
  <c r="BI31" i="2"/>
  <c r="BG32" i="2"/>
  <c r="BH32" i="2"/>
  <c r="BI32" i="2"/>
  <c r="BG33" i="2"/>
  <c r="BH33" i="2"/>
  <c r="BI33" i="2"/>
  <c r="BG34" i="2"/>
  <c r="BH34" i="2"/>
  <c r="BI34" i="2"/>
  <c r="BG35" i="2"/>
  <c r="BH35" i="2"/>
  <c r="BI35" i="2"/>
  <c r="BG36" i="2"/>
  <c r="BH36" i="2"/>
  <c r="BI36" i="2"/>
  <c r="BG37" i="2"/>
  <c r="BH37" i="2"/>
  <c r="BI37" i="2"/>
  <c r="BG38" i="2"/>
  <c r="BH38" i="2"/>
  <c r="BI38" i="2"/>
  <c r="BG39" i="2"/>
  <c r="BH39" i="2"/>
  <c r="BI39" i="2"/>
  <c r="BG40" i="2"/>
  <c r="BH40" i="2"/>
  <c r="BI40" i="2"/>
  <c r="BG41" i="2"/>
  <c r="BH41" i="2"/>
  <c r="BI41" i="2"/>
  <c r="BG42" i="2"/>
  <c r="BH42" i="2"/>
  <c r="BI42" i="2"/>
  <c r="BG43" i="2"/>
  <c r="BH43" i="2"/>
  <c r="BI43" i="2"/>
  <c r="BG44" i="2"/>
  <c r="BH44" i="2"/>
  <c r="BI44" i="2"/>
  <c r="BG45" i="2"/>
  <c r="BH45" i="2"/>
  <c r="BI45" i="2"/>
  <c r="BG46" i="2"/>
  <c r="BH46" i="2"/>
  <c r="BI46" i="2"/>
  <c r="BG47" i="2"/>
  <c r="BH47" i="2"/>
  <c r="BI47" i="2"/>
  <c r="BG48" i="2"/>
  <c r="BH48" i="2"/>
  <c r="BI48" i="2"/>
  <c r="BG49" i="2"/>
  <c r="BH49" i="2"/>
  <c r="BI49" i="2"/>
  <c r="BG50" i="2"/>
  <c r="BH50" i="2"/>
  <c r="BI50" i="2"/>
  <c r="BG51" i="2"/>
  <c r="BH51" i="2"/>
  <c r="BI51" i="2"/>
  <c r="BG52" i="2"/>
  <c r="BH52" i="2"/>
  <c r="BI52" i="2"/>
  <c r="BG53" i="2"/>
  <c r="BH53" i="2"/>
  <c r="BI53" i="2"/>
  <c r="BG54" i="2"/>
  <c r="BH54" i="2"/>
  <c r="BI54" i="2"/>
  <c r="BG55" i="2"/>
  <c r="BH55" i="2"/>
  <c r="BI55" i="2"/>
  <c r="BG56" i="2"/>
  <c r="BH56" i="2"/>
  <c r="BI56" i="2"/>
  <c r="BG57" i="2"/>
  <c r="BH57" i="2"/>
  <c r="BI57" i="2"/>
  <c r="BG58" i="2"/>
  <c r="BH58" i="2"/>
  <c r="BI58" i="2"/>
  <c r="BG59" i="2"/>
  <c r="BH59" i="2"/>
  <c r="BI59" i="2"/>
  <c r="BG60" i="2"/>
  <c r="BH60" i="2"/>
  <c r="BI60" i="2"/>
  <c r="BG61" i="2"/>
  <c r="BH61" i="2"/>
  <c r="BI61" i="2"/>
  <c r="BG62" i="2"/>
  <c r="BH62" i="2"/>
  <c r="BI62" i="2"/>
  <c r="BG63" i="2"/>
  <c r="BH63" i="2"/>
  <c r="BI63" i="2"/>
  <c r="BG64" i="2"/>
  <c r="BH64" i="2"/>
  <c r="BI64" i="2"/>
  <c r="BG65" i="2"/>
  <c r="BH65" i="2"/>
  <c r="BI65" i="2"/>
  <c r="BG66" i="2"/>
  <c r="BH66" i="2"/>
  <c r="BI66" i="2"/>
  <c r="BG67" i="2"/>
  <c r="BH67" i="2"/>
  <c r="BI67" i="2"/>
  <c r="BG68" i="2"/>
  <c r="BH68" i="2"/>
  <c r="BI68" i="2"/>
  <c r="BG69" i="2"/>
  <c r="BH69" i="2"/>
  <c r="BI69" i="2"/>
  <c r="BG70" i="2"/>
  <c r="BH70" i="2"/>
  <c r="BI70" i="2"/>
  <c r="BG71" i="2"/>
  <c r="BH71" i="2"/>
  <c r="BI71" i="2"/>
  <c r="BG72" i="2"/>
  <c r="BH72" i="2"/>
  <c r="BI72" i="2"/>
  <c r="BG73" i="2"/>
  <c r="BH73" i="2"/>
  <c r="BI73" i="2"/>
  <c r="BG74" i="2"/>
  <c r="BH74" i="2"/>
  <c r="BI74" i="2"/>
  <c r="BG75" i="2"/>
  <c r="BH75" i="2"/>
  <c r="BI75" i="2"/>
  <c r="BG76" i="2"/>
  <c r="BH76" i="2"/>
  <c r="BI76" i="2"/>
  <c r="BG77" i="2"/>
  <c r="BH77" i="2"/>
  <c r="BI77" i="2"/>
  <c r="BG78" i="2"/>
  <c r="BH78" i="2"/>
  <c r="BI78" i="2"/>
  <c r="BG79" i="2"/>
  <c r="BH79" i="2"/>
  <c r="BI79" i="2"/>
  <c r="BG80" i="2"/>
  <c r="BH80" i="2"/>
  <c r="BI80" i="2"/>
  <c r="BG81" i="2"/>
  <c r="BH81" i="2"/>
  <c r="BI81" i="2"/>
  <c r="BG82" i="2"/>
  <c r="BH82" i="2"/>
  <c r="BI82" i="2"/>
  <c r="BG83" i="2"/>
  <c r="BH83" i="2"/>
  <c r="BI83" i="2"/>
  <c r="BG84" i="2"/>
  <c r="BH84" i="2"/>
  <c r="BI84" i="2"/>
  <c r="BG85" i="2"/>
  <c r="BH85" i="2"/>
  <c r="BI85" i="2"/>
  <c r="BG86" i="2"/>
  <c r="BH86" i="2"/>
  <c r="BI86" i="2"/>
  <c r="BG87" i="2"/>
  <c r="BH87" i="2"/>
  <c r="BI87" i="2"/>
  <c r="BG88" i="2"/>
  <c r="BH88" i="2"/>
  <c r="BI88" i="2"/>
  <c r="BG89" i="2"/>
  <c r="BH89" i="2"/>
  <c r="BI89" i="2"/>
  <c r="BG90" i="2"/>
  <c r="BH90" i="2"/>
  <c r="BI90" i="2"/>
  <c r="BG91" i="2"/>
  <c r="BH91" i="2"/>
  <c r="BI91" i="2"/>
  <c r="BG92" i="2"/>
  <c r="BH92" i="2"/>
  <c r="BI92" i="2"/>
  <c r="BG93" i="2"/>
  <c r="BH93" i="2"/>
  <c r="BI93" i="2"/>
  <c r="BG94" i="2"/>
  <c r="BH94" i="2"/>
  <c r="BI94" i="2"/>
  <c r="BG95" i="2"/>
  <c r="BH95" i="2"/>
  <c r="BI95" i="2"/>
  <c r="BG96" i="2"/>
  <c r="BH96" i="2"/>
  <c r="BI96" i="2"/>
  <c r="BG97" i="2"/>
  <c r="BH97" i="2"/>
  <c r="BI97" i="2"/>
  <c r="BG98" i="2"/>
  <c r="BH98" i="2"/>
  <c r="BI98" i="2"/>
  <c r="BG99" i="2"/>
  <c r="BH99" i="2"/>
  <c r="BI99" i="2"/>
  <c r="BG100" i="2"/>
  <c r="BH100" i="2"/>
  <c r="BI100" i="2"/>
  <c r="BG101" i="2"/>
  <c r="BH101" i="2"/>
  <c r="BI101" i="2"/>
  <c r="BG102" i="2"/>
  <c r="BH102" i="2"/>
  <c r="BI102" i="2"/>
  <c r="BG103" i="2"/>
  <c r="BH103" i="2"/>
  <c r="BI103" i="2"/>
  <c r="BG104" i="2"/>
  <c r="BH104" i="2"/>
  <c r="BI104" i="2"/>
  <c r="BG105" i="2"/>
  <c r="BH105" i="2"/>
  <c r="BI105" i="2"/>
  <c r="BG106" i="2"/>
  <c r="BH106" i="2"/>
  <c r="BI106" i="2"/>
  <c r="BG107" i="2"/>
  <c r="BH107" i="2"/>
  <c r="BI107" i="2"/>
  <c r="BG108" i="2"/>
  <c r="BH108" i="2"/>
  <c r="BI108" i="2"/>
  <c r="BG109" i="2"/>
  <c r="BH109" i="2"/>
  <c r="BI109" i="2"/>
  <c r="BG110" i="2"/>
  <c r="BH110" i="2"/>
  <c r="BI110" i="2"/>
  <c r="BG111" i="2"/>
  <c r="BH111" i="2"/>
  <c r="BI111" i="2"/>
  <c r="BG112" i="2"/>
  <c r="BH112" i="2"/>
  <c r="BI112" i="2"/>
  <c r="BG113" i="2"/>
  <c r="BH113" i="2"/>
  <c r="BI113" i="2"/>
  <c r="BG114" i="2"/>
  <c r="BH114" i="2"/>
  <c r="BI114" i="2"/>
  <c r="BG115" i="2"/>
  <c r="BH115" i="2"/>
  <c r="BI115" i="2"/>
  <c r="BG116" i="2"/>
  <c r="BH116" i="2"/>
  <c r="BI116" i="2"/>
  <c r="BG117" i="2"/>
  <c r="BH117" i="2"/>
  <c r="BI117" i="2"/>
  <c r="BG118" i="2"/>
  <c r="BH118" i="2"/>
  <c r="BI118" i="2"/>
  <c r="BG119" i="2"/>
  <c r="BH119" i="2"/>
  <c r="BI119" i="2"/>
  <c r="BG120" i="2"/>
  <c r="BH120" i="2"/>
  <c r="BI120" i="2"/>
  <c r="BG121" i="2"/>
  <c r="BH121" i="2"/>
  <c r="BI121" i="2"/>
  <c r="BG122" i="2"/>
  <c r="BH122" i="2"/>
  <c r="BI122" i="2"/>
  <c r="BG123" i="2"/>
  <c r="BH123" i="2"/>
  <c r="BI123" i="2"/>
  <c r="BG124" i="2"/>
  <c r="BH124" i="2"/>
  <c r="BI124" i="2"/>
  <c r="BG125" i="2"/>
  <c r="BH125" i="2"/>
  <c r="BI125" i="2"/>
  <c r="BG126" i="2"/>
  <c r="BH126" i="2"/>
  <c r="BI126" i="2"/>
  <c r="BG127" i="2"/>
  <c r="BH127" i="2"/>
  <c r="BI127" i="2"/>
  <c r="BG128" i="2"/>
  <c r="BH128" i="2"/>
  <c r="BI128" i="2"/>
  <c r="BG129" i="2"/>
  <c r="BH129" i="2"/>
  <c r="BI129" i="2"/>
  <c r="BG130" i="2"/>
  <c r="BH130" i="2"/>
  <c r="BI130" i="2"/>
  <c r="BG131" i="2"/>
  <c r="BH131" i="2"/>
  <c r="BI131" i="2"/>
  <c r="BG132" i="2"/>
  <c r="BH132" i="2"/>
  <c r="BI132" i="2"/>
  <c r="BG133" i="2"/>
  <c r="BH133" i="2"/>
  <c r="BI133" i="2"/>
  <c r="BG134" i="2"/>
  <c r="BH134" i="2"/>
  <c r="BI134" i="2"/>
  <c r="BG135" i="2"/>
  <c r="BH135" i="2"/>
  <c r="BI135" i="2"/>
  <c r="BG136" i="2"/>
  <c r="BH136" i="2"/>
  <c r="BI136" i="2"/>
  <c r="BG137" i="2"/>
  <c r="BH137" i="2"/>
  <c r="BI137" i="2"/>
  <c r="BG138" i="2"/>
  <c r="BH138" i="2"/>
  <c r="BI138" i="2"/>
  <c r="BG139" i="2"/>
  <c r="BH139" i="2"/>
  <c r="BI139" i="2"/>
  <c r="BG140" i="2"/>
  <c r="BH140" i="2"/>
  <c r="BI140" i="2"/>
  <c r="BG141" i="2"/>
  <c r="BH141" i="2"/>
  <c r="BI141" i="2"/>
  <c r="BG142" i="2"/>
  <c r="BH142" i="2"/>
  <c r="BI142" i="2"/>
  <c r="BG143" i="2"/>
  <c r="BH143" i="2"/>
  <c r="BI143" i="2"/>
  <c r="BG144" i="2"/>
  <c r="BH144" i="2"/>
  <c r="BI144" i="2"/>
  <c r="BG145" i="2"/>
  <c r="BH145" i="2"/>
  <c r="BI145" i="2"/>
  <c r="BG146" i="2"/>
  <c r="BH146" i="2"/>
  <c r="BI146" i="2"/>
  <c r="BG147" i="2"/>
  <c r="BH147" i="2"/>
  <c r="BI147" i="2"/>
  <c r="BG148" i="2"/>
  <c r="BH148" i="2"/>
  <c r="BI148" i="2"/>
  <c r="BG149" i="2"/>
  <c r="BH149" i="2"/>
  <c r="BI149" i="2"/>
  <c r="BG150" i="2"/>
  <c r="BH150" i="2"/>
  <c r="BI150" i="2"/>
  <c r="BG151" i="2"/>
  <c r="BH151" i="2"/>
  <c r="BI151" i="2"/>
  <c r="BG152" i="2"/>
  <c r="BH152" i="2"/>
  <c r="BI152" i="2"/>
  <c r="BG153" i="2"/>
  <c r="BH153" i="2"/>
  <c r="BI153" i="2"/>
  <c r="BG154" i="2"/>
  <c r="BH154" i="2"/>
  <c r="BI154" i="2"/>
  <c r="BG155" i="2"/>
  <c r="BH155" i="2"/>
  <c r="BI155" i="2"/>
  <c r="BG156" i="2"/>
  <c r="BH156" i="2"/>
  <c r="BI156" i="2"/>
  <c r="BG157" i="2"/>
  <c r="BH157" i="2"/>
  <c r="BI157" i="2"/>
  <c r="BG158" i="2"/>
  <c r="BH158" i="2"/>
  <c r="BI158" i="2"/>
  <c r="BG159" i="2"/>
  <c r="BH159" i="2"/>
  <c r="BI159" i="2"/>
  <c r="BG160" i="2"/>
  <c r="BH160" i="2"/>
  <c r="BI160" i="2"/>
  <c r="BG161" i="2"/>
  <c r="BH161" i="2"/>
  <c r="BI161" i="2"/>
  <c r="BG162" i="2"/>
  <c r="BH162" i="2"/>
  <c r="BI162" i="2"/>
  <c r="BG163" i="2"/>
  <c r="BH163" i="2"/>
  <c r="BI163" i="2"/>
  <c r="BG164" i="2"/>
  <c r="BH164" i="2"/>
  <c r="BI164" i="2"/>
  <c r="BG165" i="2"/>
  <c r="BH165" i="2"/>
  <c r="BI165" i="2"/>
  <c r="BG166" i="2"/>
  <c r="BH166" i="2"/>
  <c r="BI166" i="2"/>
  <c r="BG167" i="2"/>
  <c r="BH167" i="2"/>
  <c r="BI167" i="2"/>
  <c r="BG168" i="2"/>
  <c r="BH168" i="2"/>
  <c r="BI168" i="2"/>
  <c r="BG169" i="2"/>
  <c r="BH169" i="2"/>
  <c r="BI169" i="2"/>
  <c r="BG170" i="2"/>
  <c r="BH170" i="2"/>
  <c r="BI170" i="2"/>
  <c r="BG171" i="2"/>
  <c r="BH171" i="2"/>
  <c r="BI171" i="2"/>
  <c r="BG172" i="2"/>
  <c r="BH172" i="2"/>
  <c r="BI172" i="2"/>
  <c r="BG173" i="2"/>
  <c r="BH173" i="2"/>
  <c r="BI173" i="2"/>
  <c r="BG174" i="2"/>
  <c r="BH174" i="2"/>
  <c r="BI174" i="2"/>
  <c r="BG175" i="2"/>
  <c r="BH175" i="2"/>
  <c r="BI175" i="2"/>
  <c r="BG176" i="2"/>
  <c r="BH176" i="2"/>
  <c r="BI176" i="2"/>
  <c r="BG177" i="2"/>
  <c r="BH177" i="2"/>
  <c r="BI177" i="2"/>
  <c r="BG178" i="2"/>
  <c r="BH178" i="2"/>
  <c r="BI178" i="2"/>
  <c r="BG179" i="2"/>
  <c r="BH179" i="2"/>
  <c r="BI179" i="2"/>
  <c r="BG180" i="2"/>
  <c r="BH180" i="2"/>
  <c r="BI180" i="2"/>
  <c r="BG181" i="2"/>
  <c r="BH181" i="2"/>
  <c r="BI181" i="2"/>
  <c r="BG182" i="2"/>
  <c r="BH182" i="2"/>
  <c r="BI182" i="2"/>
  <c r="BG183" i="2"/>
  <c r="BH183" i="2"/>
  <c r="BI183" i="2"/>
  <c r="BG184" i="2"/>
  <c r="BH184" i="2"/>
  <c r="BI184" i="2"/>
  <c r="BG185" i="2"/>
  <c r="BH185" i="2"/>
  <c r="BI185" i="2"/>
  <c r="BG186" i="2"/>
  <c r="BH186" i="2"/>
  <c r="BI186" i="2"/>
  <c r="BG187" i="2"/>
  <c r="BH187" i="2"/>
  <c r="BI187" i="2"/>
  <c r="BG188" i="2"/>
  <c r="BH188" i="2"/>
  <c r="BI188" i="2"/>
  <c r="BG189" i="2"/>
  <c r="BH189" i="2"/>
  <c r="BI189" i="2"/>
  <c r="BG190" i="2"/>
  <c r="BH190" i="2"/>
  <c r="BI190" i="2"/>
  <c r="BG191" i="2"/>
  <c r="BH191" i="2"/>
  <c r="BI191" i="2"/>
  <c r="BG192" i="2"/>
  <c r="BH192" i="2"/>
  <c r="BI192" i="2"/>
  <c r="BG193" i="2"/>
  <c r="BH193" i="2"/>
  <c r="BI193" i="2"/>
  <c r="BG194" i="2"/>
  <c r="BH194" i="2"/>
  <c r="BI194" i="2"/>
  <c r="BG195" i="2"/>
  <c r="BH195" i="2"/>
  <c r="BI195" i="2"/>
  <c r="BG196" i="2"/>
  <c r="BH196" i="2"/>
  <c r="BI196" i="2"/>
  <c r="BG197" i="2"/>
  <c r="BH197" i="2"/>
  <c r="BI197" i="2"/>
  <c r="BG198" i="2"/>
  <c r="BH198" i="2"/>
  <c r="BI198" i="2"/>
  <c r="BG199" i="2"/>
  <c r="BH199" i="2"/>
  <c r="BI199" i="2"/>
  <c r="BG200" i="2"/>
  <c r="BH200" i="2"/>
  <c r="BI200" i="2"/>
  <c r="BG201" i="2"/>
  <c r="BH201" i="2"/>
  <c r="BI201" i="2"/>
  <c r="BG202" i="2"/>
  <c r="BH202" i="2"/>
  <c r="BI202" i="2"/>
  <c r="BG203" i="2"/>
  <c r="BH203" i="2"/>
  <c r="BI203" i="2"/>
  <c r="BG204" i="2"/>
  <c r="BH204" i="2"/>
  <c r="BI204" i="2"/>
  <c r="BG205" i="2"/>
  <c r="BH205" i="2"/>
  <c r="BI205" i="2"/>
  <c r="BG206" i="2"/>
  <c r="BH206" i="2"/>
  <c r="BI206" i="2"/>
  <c r="BG207" i="2"/>
  <c r="BH207" i="2"/>
  <c r="BI207" i="2"/>
  <c r="BG208" i="2"/>
  <c r="BH208" i="2"/>
  <c r="BI208" i="2"/>
  <c r="BG209" i="2"/>
  <c r="BH209" i="2"/>
  <c r="BI209" i="2"/>
  <c r="BG210" i="2"/>
  <c r="BH210" i="2"/>
  <c r="BI210" i="2"/>
  <c r="BG211" i="2"/>
  <c r="BH211" i="2"/>
  <c r="BI211" i="2"/>
  <c r="BG212" i="2"/>
  <c r="BH212" i="2"/>
  <c r="BI212" i="2"/>
  <c r="BG213" i="2"/>
  <c r="BH213" i="2"/>
  <c r="BI213" i="2"/>
  <c r="BG214" i="2"/>
  <c r="BH214" i="2"/>
  <c r="BI214" i="2"/>
  <c r="BG215" i="2"/>
  <c r="BH215" i="2"/>
  <c r="BI215" i="2"/>
  <c r="BG216" i="2"/>
  <c r="BH216" i="2"/>
  <c r="BI216" i="2"/>
  <c r="BG217" i="2"/>
  <c r="BH217" i="2"/>
  <c r="BI217" i="2"/>
  <c r="BG218" i="2"/>
  <c r="BH218" i="2"/>
  <c r="BI218" i="2"/>
  <c r="BG219" i="2"/>
  <c r="BH219" i="2"/>
  <c r="BI219" i="2"/>
  <c r="BG220" i="2"/>
  <c r="BH220" i="2"/>
  <c r="BI220" i="2"/>
  <c r="BG221" i="2"/>
  <c r="BH221" i="2"/>
  <c r="BI221" i="2"/>
  <c r="BG222" i="2"/>
  <c r="BH222" i="2"/>
  <c r="BI222" i="2"/>
  <c r="BG223" i="2"/>
  <c r="BH223" i="2"/>
  <c r="BI223" i="2"/>
  <c r="BG224" i="2"/>
  <c r="BH224" i="2"/>
  <c r="BI224" i="2"/>
  <c r="BG225" i="2"/>
  <c r="BH225" i="2"/>
  <c r="BI225" i="2"/>
  <c r="BG226" i="2"/>
  <c r="BH226" i="2"/>
  <c r="BI226" i="2"/>
  <c r="BG227" i="2"/>
  <c r="BH227" i="2"/>
  <c r="BI227" i="2"/>
  <c r="BG228" i="2"/>
  <c r="BH228" i="2"/>
  <c r="BI228" i="2"/>
  <c r="BG229" i="2"/>
  <c r="BH229" i="2"/>
  <c r="BI229" i="2"/>
  <c r="BG230" i="2"/>
  <c r="BH230" i="2"/>
  <c r="BI230" i="2"/>
  <c r="BG231" i="2"/>
  <c r="BH231" i="2"/>
  <c r="BI231" i="2"/>
  <c r="BG232" i="2"/>
  <c r="BH232" i="2"/>
  <c r="BI232" i="2"/>
  <c r="BG233" i="2"/>
  <c r="BH233" i="2"/>
  <c r="BI233" i="2"/>
  <c r="BG234" i="2"/>
  <c r="BH234" i="2"/>
  <c r="BI234" i="2"/>
  <c r="BG235" i="2"/>
  <c r="BH235" i="2"/>
  <c r="BI235" i="2"/>
  <c r="BG236" i="2"/>
  <c r="BH236" i="2"/>
  <c r="BI236" i="2"/>
  <c r="BG237" i="2"/>
  <c r="BH237" i="2"/>
  <c r="BI237" i="2"/>
  <c r="BG238" i="2"/>
  <c r="BH238" i="2"/>
  <c r="BI238" i="2"/>
  <c r="BG239" i="2"/>
  <c r="BH239" i="2"/>
  <c r="BI239" i="2"/>
  <c r="BG240" i="2"/>
  <c r="BH240" i="2"/>
  <c r="BI240" i="2"/>
  <c r="BG241" i="2"/>
  <c r="BH241" i="2"/>
  <c r="BI241" i="2"/>
  <c r="BG242" i="2"/>
  <c r="BH242" i="2"/>
  <c r="BI242" i="2"/>
  <c r="BG243" i="2"/>
  <c r="BH243" i="2"/>
  <c r="BI243" i="2"/>
  <c r="BG244" i="2"/>
  <c r="BH244" i="2"/>
  <c r="BI244" i="2"/>
  <c r="BG245" i="2"/>
  <c r="BH245" i="2"/>
  <c r="BI245" i="2"/>
  <c r="BG246" i="2"/>
  <c r="BH246" i="2"/>
  <c r="BI246" i="2"/>
  <c r="BG247" i="2"/>
  <c r="BH247" i="2"/>
  <c r="BI247" i="2"/>
  <c r="BG248" i="2"/>
  <c r="BH248" i="2"/>
  <c r="BI248" i="2"/>
  <c r="BG249" i="2"/>
  <c r="BH249" i="2"/>
  <c r="BI249" i="2"/>
  <c r="BG250" i="2"/>
  <c r="BH250" i="2"/>
  <c r="BI250" i="2"/>
  <c r="BG251" i="2"/>
  <c r="BH251" i="2"/>
  <c r="BI251" i="2"/>
  <c r="BG252" i="2"/>
  <c r="BH252" i="2"/>
  <c r="BI252" i="2"/>
  <c r="BG253" i="2"/>
  <c r="BH253" i="2"/>
  <c r="BI253" i="2"/>
  <c r="BG254" i="2"/>
  <c r="BH254" i="2"/>
  <c r="BI254" i="2"/>
  <c r="BG255" i="2"/>
  <c r="BH255" i="2"/>
  <c r="BI255" i="2"/>
  <c r="BG256" i="2"/>
  <c r="BH256" i="2"/>
  <c r="BI256" i="2"/>
  <c r="BG257" i="2"/>
  <c r="BH257" i="2"/>
  <c r="BI257" i="2"/>
  <c r="BG258" i="2"/>
  <c r="BH258" i="2"/>
  <c r="BI258" i="2"/>
  <c r="BG259" i="2"/>
  <c r="BH259" i="2"/>
  <c r="BI259" i="2"/>
  <c r="BG260" i="2"/>
  <c r="BH260" i="2"/>
  <c r="BI260" i="2"/>
  <c r="BG261" i="2"/>
  <c r="BH261" i="2"/>
  <c r="BI261" i="2"/>
  <c r="BG262" i="2"/>
  <c r="BH262" i="2"/>
  <c r="BI262" i="2"/>
  <c r="BG263" i="2"/>
  <c r="BH263" i="2"/>
  <c r="BI263" i="2"/>
  <c r="BG264" i="2"/>
  <c r="BH264" i="2"/>
  <c r="BI264" i="2"/>
  <c r="BG265" i="2"/>
  <c r="BH265" i="2"/>
  <c r="BI265" i="2"/>
  <c r="BG266" i="2"/>
  <c r="BH266" i="2"/>
  <c r="BI266" i="2"/>
  <c r="BG267" i="2"/>
  <c r="BH267" i="2"/>
  <c r="BI267" i="2"/>
  <c r="BG268" i="2"/>
  <c r="BH268" i="2"/>
  <c r="BI268" i="2"/>
  <c r="BG269" i="2"/>
  <c r="BH269" i="2"/>
  <c r="BI269" i="2"/>
  <c r="BG270" i="2"/>
  <c r="BH270" i="2"/>
  <c r="BI270" i="2"/>
  <c r="BG271" i="2"/>
  <c r="BH271" i="2"/>
  <c r="BI271" i="2"/>
  <c r="BG272" i="2"/>
  <c r="BH272" i="2"/>
  <c r="BI272" i="2"/>
  <c r="BG273" i="2"/>
  <c r="BH273" i="2"/>
  <c r="BI273" i="2"/>
  <c r="BG274" i="2"/>
  <c r="BH274" i="2"/>
  <c r="BI274" i="2"/>
  <c r="BG275" i="2"/>
  <c r="BH275" i="2"/>
  <c r="BI275" i="2"/>
  <c r="BG276" i="2"/>
  <c r="BH276" i="2"/>
  <c r="BI276" i="2"/>
  <c r="BG277" i="2"/>
  <c r="BH277" i="2"/>
  <c r="BI277" i="2"/>
  <c r="BG278" i="2"/>
  <c r="BH278" i="2"/>
  <c r="BI278" i="2"/>
  <c r="BG279" i="2"/>
  <c r="BH279" i="2"/>
  <c r="BI279" i="2"/>
  <c r="BG280" i="2"/>
  <c r="BH280" i="2"/>
  <c r="BI280" i="2"/>
  <c r="BG281" i="2"/>
  <c r="BH281" i="2"/>
  <c r="BI281" i="2"/>
  <c r="BG282" i="2"/>
  <c r="BH282" i="2"/>
  <c r="BI282" i="2"/>
  <c r="BG283" i="2"/>
  <c r="BH283" i="2"/>
  <c r="BI283" i="2"/>
  <c r="BG284" i="2"/>
  <c r="BH284" i="2"/>
  <c r="BI284" i="2"/>
  <c r="BG285" i="2"/>
  <c r="BH285" i="2"/>
  <c r="BI285" i="2"/>
  <c r="BG286" i="2"/>
  <c r="BH286" i="2"/>
  <c r="BI286" i="2"/>
  <c r="BG287" i="2"/>
  <c r="BH287" i="2"/>
  <c r="BI287" i="2"/>
  <c r="BG288" i="2"/>
  <c r="BH288" i="2"/>
  <c r="BI288" i="2"/>
  <c r="BG289" i="2"/>
  <c r="BH289" i="2"/>
  <c r="BI289" i="2"/>
  <c r="BG290" i="2"/>
  <c r="BH290" i="2"/>
  <c r="BI290" i="2"/>
  <c r="BG291" i="2"/>
  <c r="BH291" i="2"/>
  <c r="BI291" i="2"/>
  <c r="BG292" i="2"/>
  <c r="BH292" i="2"/>
  <c r="BI292" i="2"/>
  <c r="BG293" i="2"/>
  <c r="BH293" i="2"/>
  <c r="BI293" i="2"/>
  <c r="BG294" i="2"/>
  <c r="BH294" i="2"/>
  <c r="BI294" i="2"/>
  <c r="BG295" i="2"/>
  <c r="BH295" i="2"/>
  <c r="BI295" i="2"/>
  <c r="BG296" i="2"/>
  <c r="BH296" i="2"/>
  <c r="BI296" i="2"/>
  <c r="BG297" i="2"/>
  <c r="BH297" i="2"/>
  <c r="BI297" i="2"/>
  <c r="BG298" i="2"/>
  <c r="BH298" i="2"/>
  <c r="BI298" i="2"/>
  <c r="BG299" i="2"/>
  <c r="BH299" i="2"/>
  <c r="BI299" i="2"/>
  <c r="BG300" i="2"/>
  <c r="BH300" i="2"/>
  <c r="BI300" i="2"/>
  <c r="BG301" i="2"/>
  <c r="BH301" i="2"/>
  <c r="BI301" i="2"/>
  <c r="BG302" i="2"/>
  <c r="BH302" i="2"/>
  <c r="BI302" i="2"/>
  <c r="BG303" i="2"/>
  <c r="BH303" i="2"/>
  <c r="BI303" i="2"/>
  <c r="BG304" i="2"/>
  <c r="BH304" i="2"/>
  <c r="BI304" i="2"/>
  <c r="BG305" i="2"/>
  <c r="BH305" i="2"/>
  <c r="BI305" i="2"/>
  <c r="BG306" i="2"/>
  <c r="BH306" i="2"/>
  <c r="BI306" i="2"/>
  <c r="BG307" i="2"/>
  <c r="BH307" i="2"/>
  <c r="BI307" i="2"/>
  <c r="BG308" i="2"/>
  <c r="BH308" i="2"/>
  <c r="BI308" i="2"/>
  <c r="BG309" i="2"/>
  <c r="BH309" i="2"/>
  <c r="BI309" i="2"/>
  <c r="BG310" i="2"/>
  <c r="BH310" i="2"/>
  <c r="BI310" i="2"/>
  <c r="BG311" i="2"/>
  <c r="BH311" i="2"/>
  <c r="BI311" i="2"/>
  <c r="BG312" i="2"/>
  <c r="BH312" i="2"/>
  <c r="BI312" i="2"/>
  <c r="BG313" i="2"/>
  <c r="BH313" i="2"/>
  <c r="BI313" i="2"/>
  <c r="BG314" i="2"/>
  <c r="BH314" i="2"/>
  <c r="BI314" i="2"/>
  <c r="BG315" i="2"/>
  <c r="BH315" i="2"/>
  <c r="BI315" i="2"/>
  <c r="BG316" i="2"/>
  <c r="BH316" i="2"/>
  <c r="BI316" i="2"/>
  <c r="BG317" i="2"/>
  <c r="BH317" i="2"/>
  <c r="BI317" i="2"/>
  <c r="BG318" i="2"/>
  <c r="BH318" i="2"/>
  <c r="BI318" i="2"/>
  <c r="BG319" i="2"/>
  <c r="BH319" i="2"/>
  <c r="BI319" i="2"/>
  <c r="BG320" i="2"/>
  <c r="BH320" i="2"/>
  <c r="BI320" i="2"/>
  <c r="BG321" i="2"/>
  <c r="BH321" i="2"/>
  <c r="BI321" i="2"/>
  <c r="BG322" i="2"/>
  <c r="BH322" i="2"/>
  <c r="BI322" i="2"/>
  <c r="BG323" i="2"/>
  <c r="BH323" i="2"/>
  <c r="BI323" i="2"/>
  <c r="BG324" i="2"/>
  <c r="BH324" i="2"/>
  <c r="BI324" i="2"/>
  <c r="BG325" i="2"/>
  <c r="BH325" i="2"/>
  <c r="BI325" i="2"/>
  <c r="BG326" i="2"/>
  <c r="BH326" i="2"/>
  <c r="BI326" i="2"/>
  <c r="BG327" i="2"/>
  <c r="BH327" i="2"/>
  <c r="BI327" i="2"/>
  <c r="BG328" i="2"/>
  <c r="BH328" i="2"/>
  <c r="BI328" i="2"/>
  <c r="BG329" i="2"/>
  <c r="BH329" i="2"/>
  <c r="BI329" i="2"/>
  <c r="BG330" i="2"/>
  <c r="BH330" i="2"/>
  <c r="BI330" i="2"/>
  <c r="BG331" i="2"/>
  <c r="BH331" i="2"/>
  <c r="BI331" i="2"/>
  <c r="BG332" i="2"/>
  <c r="BH332" i="2"/>
  <c r="BI332" i="2"/>
  <c r="BG333" i="2"/>
  <c r="BH333" i="2"/>
  <c r="BI333" i="2"/>
  <c r="BG334" i="2"/>
  <c r="BH334" i="2"/>
  <c r="BI334" i="2"/>
  <c r="BG335" i="2"/>
  <c r="BH335" i="2"/>
  <c r="BI335" i="2"/>
  <c r="BG336" i="2"/>
  <c r="BH336" i="2"/>
  <c r="BI336" i="2"/>
  <c r="BG337" i="2"/>
  <c r="BH337" i="2"/>
  <c r="BI337" i="2"/>
  <c r="BG338" i="2"/>
  <c r="BH338" i="2"/>
  <c r="BI338" i="2"/>
  <c r="BG339" i="2"/>
  <c r="BH339" i="2"/>
  <c r="BI339" i="2"/>
  <c r="BG340" i="2"/>
  <c r="BH340" i="2"/>
  <c r="BI340" i="2"/>
  <c r="BG341" i="2"/>
  <c r="BH341" i="2"/>
  <c r="BI341" i="2"/>
  <c r="BG342" i="2"/>
  <c r="BH342" i="2"/>
  <c r="BI342" i="2"/>
  <c r="BG343" i="2"/>
  <c r="BH343" i="2"/>
  <c r="BI343" i="2"/>
  <c r="BG344" i="2"/>
  <c r="BH344" i="2"/>
  <c r="BI344" i="2"/>
  <c r="BG345" i="2"/>
  <c r="BH345" i="2"/>
  <c r="BI345" i="2"/>
  <c r="BG346" i="2"/>
  <c r="BH346" i="2"/>
  <c r="BI346" i="2"/>
  <c r="BG347" i="2"/>
  <c r="BH347" i="2"/>
  <c r="BI347" i="2"/>
  <c r="BG348" i="2"/>
  <c r="BH348" i="2"/>
  <c r="BI348" i="2"/>
  <c r="BG349" i="2"/>
  <c r="BH349" i="2"/>
  <c r="BI349" i="2"/>
  <c r="BG350" i="2"/>
  <c r="BH350" i="2"/>
  <c r="BI350" i="2"/>
  <c r="BG351" i="2"/>
  <c r="BH351" i="2"/>
  <c r="BI351" i="2"/>
  <c r="BG352" i="2"/>
  <c r="BH352" i="2"/>
  <c r="BI352" i="2"/>
  <c r="BG353" i="2"/>
  <c r="BH353" i="2"/>
  <c r="BI353" i="2"/>
  <c r="BG354" i="2"/>
  <c r="BH354" i="2"/>
  <c r="BI354" i="2"/>
  <c r="BG355" i="2"/>
  <c r="BH355" i="2"/>
  <c r="BI355" i="2"/>
  <c r="BG356" i="2"/>
  <c r="BH356" i="2"/>
  <c r="BI356" i="2"/>
  <c r="BG357" i="2"/>
  <c r="BH357" i="2"/>
  <c r="BI357" i="2"/>
  <c r="BG358" i="2"/>
  <c r="BH358" i="2"/>
  <c r="BI358" i="2"/>
  <c r="BG359" i="2"/>
  <c r="BH359" i="2"/>
  <c r="BI359" i="2"/>
  <c r="BG360" i="2"/>
  <c r="BH360" i="2"/>
  <c r="BI360" i="2"/>
  <c r="BG361" i="2"/>
  <c r="BH361" i="2"/>
  <c r="BI361" i="2"/>
  <c r="BG362" i="2"/>
  <c r="BH362" i="2"/>
  <c r="BI362" i="2"/>
  <c r="BG363" i="2"/>
  <c r="BH363" i="2"/>
  <c r="BI363" i="2"/>
  <c r="BG364" i="2"/>
  <c r="BH364" i="2"/>
  <c r="BI364" i="2"/>
  <c r="BG365" i="2"/>
  <c r="BH365" i="2"/>
  <c r="BI365" i="2"/>
  <c r="BG366" i="2"/>
  <c r="BH366" i="2"/>
  <c r="BI366" i="2"/>
  <c r="BG367" i="2"/>
  <c r="BH367" i="2"/>
  <c r="BI367" i="2"/>
  <c r="BG368" i="2"/>
  <c r="BH368" i="2"/>
  <c r="BI368" i="2"/>
  <c r="BG369" i="2"/>
  <c r="BH369" i="2"/>
  <c r="BI369" i="2"/>
  <c r="BG370" i="2"/>
  <c r="BH370" i="2"/>
  <c r="BI370" i="2"/>
  <c r="BG371" i="2"/>
  <c r="BH371" i="2"/>
  <c r="BI371" i="2"/>
  <c r="BG372" i="2"/>
  <c r="BH372" i="2"/>
  <c r="BI372" i="2"/>
  <c r="BG373" i="2"/>
  <c r="BH373" i="2"/>
  <c r="BI373" i="2"/>
  <c r="BG374" i="2"/>
  <c r="BH374" i="2"/>
  <c r="BI374" i="2"/>
  <c r="BG375" i="2"/>
  <c r="BH375" i="2"/>
  <c r="BI375" i="2"/>
  <c r="BG376" i="2"/>
  <c r="BH376" i="2"/>
  <c r="BI376" i="2"/>
  <c r="BG377" i="2"/>
  <c r="BH377" i="2"/>
  <c r="BI377" i="2"/>
  <c r="BG378" i="2"/>
  <c r="BH378" i="2"/>
  <c r="BI378" i="2"/>
  <c r="BG379" i="2"/>
  <c r="BH379" i="2"/>
  <c r="BI379" i="2"/>
  <c r="BG380" i="2"/>
  <c r="BH380" i="2"/>
  <c r="BI380" i="2"/>
  <c r="BG381" i="2"/>
  <c r="BH381" i="2"/>
  <c r="BI381" i="2"/>
  <c r="BG382" i="2"/>
  <c r="BH382" i="2"/>
  <c r="BI382" i="2"/>
  <c r="BG383" i="2"/>
  <c r="BH383" i="2"/>
  <c r="BI383" i="2"/>
  <c r="BG384" i="2"/>
  <c r="BH384" i="2"/>
  <c r="BI384" i="2"/>
  <c r="BG385" i="2"/>
  <c r="BH385" i="2"/>
  <c r="BI385" i="2"/>
  <c r="BG386" i="2"/>
  <c r="BH386" i="2"/>
  <c r="BI386" i="2"/>
  <c r="BG387" i="2"/>
  <c r="BH387" i="2"/>
  <c r="BI387" i="2"/>
  <c r="BG388" i="2"/>
  <c r="BH388" i="2"/>
  <c r="BI388" i="2"/>
  <c r="BG389" i="2"/>
  <c r="BH389" i="2"/>
  <c r="BI389" i="2"/>
  <c r="BG390" i="2"/>
  <c r="BH390" i="2"/>
  <c r="BI390" i="2"/>
  <c r="BG391" i="2"/>
  <c r="BH391" i="2"/>
  <c r="BI391" i="2"/>
  <c r="BG392" i="2"/>
  <c r="BH392" i="2"/>
  <c r="BI392" i="2"/>
  <c r="BG393" i="2"/>
  <c r="BH393" i="2"/>
  <c r="BI393" i="2"/>
  <c r="BG394" i="2"/>
  <c r="BH394" i="2"/>
  <c r="BI394" i="2"/>
  <c r="BG395" i="2"/>
  <c r="BH395" i="2"/>
  <c r="BI395" i="2"/>
  <c r="BG396" i="2"/>
  <c r="BH396" i="2"/>
  <c r="BI396" i="2"/>
  <c r="BG397" i="2"/>
  <c r="BH397" i="2"/>
  <c r="BI397" i="2"/>
  <c r="BG398" i="2"/>
  <c r="BH398" i="2"/>
  <c r="BI398" i="2"/>
  <c r="BG399" i="2"/>
  <c r="BH399" i="2"/>
  <c r="BI399" i="2"/>
  <c r="BG400" i="2"/>
  <c r="BH400" i="2"/>
  <c r="BI400" i="2"/>
  <c r="BG401" i="2"/>
  <c r="BH401" i="2"/>
  <c r="BI401" i="2"/>
  <c r="BG402" i="2"/>
  <c r="BH402" i="2"/>
  <c r="BI402" i="2"/>
  <c r="BG403" i="2"/>
  <c r="BH403" i="2"/>
  <c r="BI403" i="2"/>
  <c r="BG404" i="2"/>
  <c r="BH404" i="2"/>
  <c r="BI404" i="2"/>
  <c r="BG405" i="2"/>
  <c r="BH405" i="2"/>
  <c r="BI405" i="2"/>
  <c r="BG406" i="2"/>
  <c r="BH406" i="2"/>
  <c r="BI406" i="2"/>
  <c r="BG407" i="2"/>
  <c r="BH407" i="2"/>
  <c r="BI407" i="2"/>
  <c r="BG408" i="2"/>
  <c r="BH408" i="2"/>
  <c r="BI408" i="2"/>
  <c r="BG409" i="2"/>
  <c r="BH409" i="2"/>
  <c r="BI409" i="2"/>
  <c r="BG410" i="2"/>
  <c r="BH410" i="2"/>
  <c r="BI410" i="2"/>
  <c r="BG411" i="2"/>
  <c r="BH411" i="2"/>
  <c r="BI411" i="2"/>
  <c r="BG412" i="2"/>
  <c r="BH412" i="2"/>
  <c r="BI412" i="2"/>
  <c r="BG413" i="2"/>
  <c r="BH413" i="2"/>
  <c r="BI413" i="2"/>
  <c r="BG414" i="2"/>
  <c r="BH414" i="2"/>
  <c r="BI414" i="2"/>
  <c r="BG415" i="2"/>
  <c r="BH415" i="2"/>
  <c r="BI415" i="2"/>
  <c r="BG416" i="2"/>
  <c r="BH416" i="2"/>
  <c r="BI416" i="2"/>
  <c r="BG417" i="2"/>
  <c r="BH417" i="2"/>
  <c r="BI417" i="2"/>
  <c r="BG418" i="2"/>
  <c r="BH418" i="2"/>
  <c r="BI418" i="2"/>
  <c r="BG419" i="2"/>
  <c r="BH419" i="2"/>
  <c r="BI419" i="2"/>
  <c r="BG420" i="2"/>
  <c r="BH420" i="2"/>
  <c r="BI420" i="2"/>
  <c r="BG421" i="2"/>
  <c r="BH421" i="2"/>
  <c r="BI421" i="2"/>
  <c r="BG422" i="2"/>
  <c r="BH422" i="2"/>
  <c r="BI422" i="2"/>
  <c r="BG423" i="2"/>
  <c r="BH423" i="2"/>
  <c r="BI423" i="2"/>
  <c r="BG424" i="2"/>
  <c r="BH424" i="2"/>
  <c r="BI424" i="2"/>
  <c r="BG425" i="2"/>
  <c r="BH425" i="2"/>
  <c r="BI425" i="2"/>
  <c r="BG426" i="2"/>
  <c r="BH426" i="2"/>
  <c r="BI426" i="2"/>
  <c r="BG427" i="2"/>
  <c r="BH427" i="2"/>
  <c r="BI427" i="2"/>
  <c r="BG428" i="2"/>
  <c r="BH428" i="2"/>
  <c r="BI428" i="2"/>
  <c r="BG429" i="2"/>
  <c r="BH429" i="2"/>
  <c r="BI429" i="2"/>
  <c r="BG430" i="2"/>
  <c r="BH430" i="2"/>
  <c r="BI430" i="2"/>
  <c r="BG431" i="2"/>
  <c r="BH431" i="2"/>
  <c r="BI431" i="2"/>
  <c r="BG432" i="2"/>
  <c r="BH432" i="2"/>
  <c r="BI432" i="2"/>
  <c r="BG433" i="2"/>
  <c r="BH433" i="2"/>
  <c r="BI433" i="2"/>
  <c r="BG434" i="2"/>
  <c r="BH434" i="2"/>
  <c r="BI434" i="2"/>
  <c r="BG435" i="2"/>
  <c r="BH435" i="2"/>
  <c r="BI435" i="2"/>
  <c r="BG436" i="2"/>
  <c r="BH436" i="2"/>
  <c r="BI436" i="2"/>
  <c r="BG437" i="2"/>
  <c r="BH437" i="2"/>
  <c r="BI437" i="2"/>
  <c r="BG438" i="2"/>
  <c r="BH438" i="2"/>
  <c r="BI438" i="2"/>
  <c r="BG439" i="2"/>
  <c r="BH439" i="2"/>
  <c r="BI439" i="2"/>
  <c r="BG440" i="2"/>
  <c r="BH440" i="2"/>
  <c r="BI440" i="2"/>
  <c r="BG441" i="2"/>
  <c r="BH441" i="2"/>
  <c r="BI441" i="2"/>
  <c r="BG442" i="2"/>
  <c r="BH442" i="2"/>
  <c r="BI442" i="2"/>
  <c r="BG443" i="2"/>
  <c r="BH443" i="2"/>
  <c r="BI443" i="2"/>
  <c r="BG444" i="2"/>
  <c r="BH444" i="2"/>
  <c r="BI444" i="2"/>
  <c r="BG445" i="2"/>
  <c r="BH445" i="2"/>
  <c r="BI445" i="2"/>
  <c r="BG446" i="2"/>
  <c r="BH446" i="2"/>
  <c r="BI446" i="2"/>
  <c r="BG447" i="2"/>
  <c r="BH447" i="2"/>
  <c r="BI447" i="2"/>
  <c r="BG448" i="2"/>
  <c r="BH448" i="2"/>
  <c r="BI448" i="2"/>
  <c r="BG449" i="2"/>
  <c r="BH449" i="2"/>
  <c r="BI449" i="2"/>
  <c r="BG450" i="2"/>
  <c r="BH450" i="2"/>
  <c r="BI450" i="2"/>
  <c r="BG451" i="2"/>
  <c r="BH451" i="2"/>
  <c r="BI451" i="2"/>
  <c r="BG452" i="2"/>
  <c r="BH452" i="2"/>
  <c r="BI452" i="2"/>
  <c r="BG453" i="2"/>
  <c r="BH453" i="2"/>
  <c r="BI453" i="2"/>
  <c r="BG454" i="2"/>
  <c r="BH454" i="2"/>
  <c r="BI454" i="2"/>
  <c r="BG455" i="2"/>
  <c r="BH455" i="2"/>
  <c r="BI455" i="2"/>
  <c r="BG456" i="2"/>
  <c r="BH456" i="2"/>
  <c r="BI456" i="2"/>
  <c r="BG457" i="2"/>
  <c r="BH457" i="2"/>
  <c r="BI457" i="2"/>
  <c r="BG458" i="2"/>
  <c r="BH458" i="2"/>
  <c r="BI458" i="2"/>
  <c r="BG459" i="2"/>
  <c r="BH459" i="2"/>
  <c r="BI459" i="2"/>
  <c r="BG460" i="2"/>
  <c r="BH460" i="2"/>
  <c r="BI460" i="2"/>
  <c r="BG461" i="2"/>
  <c r="BH461" i="2"/>
  <c r="BI461" i="2"/>
  <c r="BG462" i="2"/>
  <c r="BH462" i="2"/>
  <c r="BI462" i="2"/>
  <c r="BG463" i="2"/>
  <c r="BH463" i="2"/>
  <c r="BI463" i="2"/>
  <c r="BG464" i="2"/>
  <c r="BH464" i="2"/>
  <c r="BI464" i="2"/>
  <c r="BG465" i="2"/>
  <c r="BH465" i="2"/>
  <c r="BI465" i="2"/>
  <c r="BG466" i="2"/>
  <c r="BH466" i="2"/>
  <c r="BI466" i="2"/>
  <c r="BG467" i="2"/>
  <c r="BH467" i="2"/>
  <c r="BI467" i="2"/>
  <c r="BG468" i="2"/>
  <c r="BH468" i="2"/>
  <c r="BI468" i="2"/>
  <c r="BG469" i="2"/>
  <c r="BH469" i="2"/>
  <c r="BI469" i="2"/>
  <c r="BG470" i="2"/>
  <c r="BH470" i="2"/>
  <c r="BI470" i="2"/>
  <c r="BG471" i="2"/>
  <c r="BH471" i="2"/>
  <c r="BI471" i="2"/>
  <c r="BG472" i="2"/>
  <c r="BH472" i="2"/>
  <c r="BI472" i="2"/>
  <c r="BG473" i="2"/>
  <c r="BH473" i="2"/>
  <c r="BI473" i="2"/>
  <c r="BG474" i="2"/>
  <c r="BH474" i="2"/>
  <c r="BI474" i="2"/>
  <c r="BG475" i="2"/>
  <c r="BH475" i="2"/>
  <c r="BI475" i="2"/>
  <c r="BG476" i="2"/>
  <c r="BH476" i="2"/>
  <c r="BI476" i="2"/>
  <c r="BG477" i="2"/>
  <c r="BH477" i="2"/>
  <c r="BI477" i="2"/>
  <c r="BG478" i="2"/>
  <c r="BH478" i="2"/>
  <c r="BI478" i="2"/>
  <c r="BG479" i="2"/>
  <c r="BH479" i="2"/>
  <c r="BI479" i="2"/>
  <c r="BG480" i="2"/>
  <c r="BH480" i="2"/>
  <c r="BI480" i="2"/>
  <c r="BG481" i="2"/>
  <c r="BH481" i="2"/>
  <c r="BI481" i="2"/>
  <c r="BG482" i="2"/>
  <c r="BH482" i="2"/>
  <c r="BI482" i="2"/>
  <c r="BG483" i="2"/>
  <c r="BH483" i="2"/>
  <c r="BI483" i="2"/>
  <c r="BG484" i="2"/>
  <c r="BH484" i="2"/>
  <c r="BI484" i="2"/>
  <c r="BG485" i="2"/>
  <c r="BH485" i="2"/>
  <c r="BI485" i="2"/>
  <c r="BG486" i="2"/>
  <c r="BH486" i="2"/>
  <c r="BI486" i="2"/>
  <c r="BG487" i="2"/>
  <c r="BH487" i="2"/>
  <c r="BI487" i="2"/>
  <c r="BG488" i="2"/>
  <c r="BH488" i="2"/>
  <c r="BI488" i="2"/>
  <c r="BG489" i="2"/>
  <c r="BH489" i="2"/>
  <c r="BI489" i="2"/>
  <c r="BG490" i="2"/>
  <c r="BH490" i="2"/>
  <c r="BI490" i="2"/>
  <c r="BG491" i="2"/>
  <c r="BH491" i="2"/>
  <c r="BI491" i="2"/>
  <c r="BG492" i="2"/>
  <c r="BH492" i="2"/>
  <c r="BI492" i="2"/>
  <c r="BG493" i="2"/>
  <c r="BH493" i="2"/>
  <c r="BI493" i="2"/>
  <c r="BG494" i="2"/>
  <c r="BH494" i="2"/>
  <c r="BI494" i="2"/>
  <c r="BG495" i="2"/>
  <c r="BH495" i="2"/>
  <c r="BI495" i="2"/>
  <c r="BG496" i="2"/>
  <c r="BH496" i="2"/>
  <c r="BI496" i="2"/>
  <c r="BG497" i="2"/>
  <c r="BH497" i="2"/>
  <c r="BI497" i="2"/>
  <c r="BG498" i="2"/>
  <c r="BH498" i="2"/>
  <c r="BI498" i="2"/>
  <c r="BG499" i="2"/>
  <c r="BH499" i="2"/>
  <c r="BI499" i="2"/>
  <c r="BG500" i="2"/>
  <c r="BH500" i="2"/>
  <c r="BI500" i="2"/>
  <c r="BG501" i="2"/>
  <c r="BH501" i="2"/>
  <c r="BI501" i="2"/>
  <c r="BG502" i="2"/>
  <c r="BH502" i="2"/>
  <c r="BI502" i="2"/>
  <c r="BG503" i="2"/>
  <c r="BH503" i="2"/>
  <c r="BI503" i="2"/>
  <c r="BG504" i="2"/>
  <c r="BH504" i="2"/>
  <c r="BI504" i="2"/>
  <c r="BG505" i="2"/>
  <c r="BH505" i="2"/>
  <c r="BI505" i="2"/>
  <c r="BG506" i="2"/>
  <c r="BH506" i="2"/>
  <c r="BI506" i="2"/>
  <c r="BG507" i="2"/>
  <c r="BH507" i="2"/>
  <c r="BI507" i="2"/>
  <c r="BG508" i="2"/>
  <c r="BH508" i="2"/>
  <c r="BI508" i="2"/>
  <c r="BG509" i="2"/>
  <c r="BH509" i="2"/>
  <c r="BI509" i="2"/>
  <c r="BG510" i="2"/>
  <c r="BH510" i="2"/>
  <c r="BI510" i="2"/>
  <c r="BG511" i="2"/>
  <c r="BH511" i="2"/>
  <c r="BI511" i="2"/>
  <c r="BG512" i="2"/>
  <c r="BH512" i="2"/>
  <c r="BI512" i="2"/>
  <c r="BG513" i="2"/>
  <c r="BH513" i="2"/>
  <c r="BI513" i="2"/>
  <c r="BG514" i="2"/>
  <c r="BH514" i="2"/>
  <c r="BI514" i="2"/>
  <c r="BG515" i="2"/>
  <c r="BH515" i="2"/>
  <c r="BI515" i="2"/>
  <c r="BG516" i="2"/>
  <c r="BH516" i="2"/>
  <c r="BI516" i="2"/>
  <c r="BG517" i="2"/>
  <c r="BH517" i="2"/>
  <c r="BI517" i="2"/>
  <c r="BG518" i="2"/>
  <c r="BH518" i="2"/>
  <c r="BI518" i="2"/>
  <c r="BG519" i="2"/>
  <c r="BH519" i="2"/>
  <c r="BI519" i="2"/>
  <c r="BG520" i="2"/>
  <c r="BH520" i="2"/>
  <c r="BI520" i="2"/>
  <c r="BG521" i="2"/>
  <c r="BH521" i="2"/>
  <c r="BI521" i="2"/>
  <c r="BG522" i="2"/>
  <c r="BH522" i="2"/>
  <c r="BI522" i="2"/>
  <c r="BG523" i="2"/>
  <c r="BH523" i="2"/>
  <c r="BI523" i="2"/>
  <c r="BG524" i="2"/>
  <c r="BH524" i="2"/>
  <c r="BI524" i="2"/>
  <c r="BG525" i="2"/>
  <c r="BH525" i="2"/>
  <c r="BI525" i="2"/>
  <c r="BG526" i="2"/>
  <c r="BH526" i="2"/>
  <c r="BI526" i="2"/>
  <c r="BG527" i="2"/>
  <c r="BH527" i="2"/>
  <c r="BI527" i="2"/>
  <c r="BG528" i="2"/>
  <c r="BH528" i="2"/>
  <c r="BI528" i="2"/>
  <c r="BG529" i="2"/>
  <c r="BH529" i="2"/>
  <c r="BI529" i="2"/>
  <c r="BG530" i="2"/>
  <c r="BH530" i="2"/>
  <c r="BI530" i="2"/>
  <c r="BG531" i="2"/>
  <c r="BH531" i="2"/>
  <c r="BI531" i="2"/>
  <c r="BG532" i="2"/>
  <c r="BH532" i="2"/>
  <c r="BI532" i="2"/>
  <c r="BG533" i="2"/>
  <c r="BH533" i="2"/>
  <c r="BI533" i="2"/>
  <c r="BG534" i="2"/>
  <c r="BH534" i="2"/>
  <c r="BI534" i="2"/>
  <c r="BG535" i="2"/>
  <c r="BH535" i="2"/>
  <c r="BI535" i="2"/>
  <c r="BG536" i="2"/>
  <c r="BH536" i="2"/>
  <c r="BI536" i="2"/>
  <c r="BG537" i="2"/>
  <c r="BH537" i="2"/>
  <c r="BI537" i="2"/>
  <c r="BG538" i="2"/>
  <c r="BH538" i="2"/>
  <c r="BI538" i="2"/>
  <c r="BG539" i="2"/>
  <c r="BH539" i="2"/>
  <c r="BI539" i="2"/>
  <c r="BG540" i="2"/>
  <c r="BH540" i="2"/>
  <c r="BI540" i="2"/>
  <c r="BG541" i="2"/>
  <c r="BH541" i="2"/>
  <c r="BI541" i="2"/>
  <c r="BG542" i="2"/>
  <c r="BH542" i="2"/>
  <c r="BI542" i="2"/>
  <c r="BG543" i="2"/>
  <c r="BH543" i="2"/>
  <c r="BI543" i="2"/>
  <c r="BG544" i="2"/>
  <c r="BH544" i="2"/>
  <c r="BI544" i="2"/>
  <c r="BG545" i="2"/>
  <c r="BH545" i="2"/>
  <c r="BI545" i="2"/>
  <c r="BG546" i="2"/>
  <c r="BH546" i="2"/>
  <c r="BI546" i="2"/>
  <c r="BG547" i="2"/>
  <c r="BH547" i="2"/>
  <c r="BI547" i="2"/>
  <c r="BG548" i="2"/>
  <c r="BH548" i="2"/>
  <c r="BI548" i="2"/>
  <c r="BG549" i="2"/>
  <c r="BH549" i="2"/>
  <c r="BI549" i="2"/>
  <c r="BG550" i="2"/>
  <c r="BH550" i="2"/>
  <c r="BI550" i="2"/>
  <c r="BG551" i="2"/>
  <c r="BH551" i="2"/>
  <c r="BI551" i="2"/>
  <c r="BG552" i="2"/>
  <c r="BH552" i="2"/>
  <c r="BI552" i="2"/>
  <c r="BG553" i="2"/>
  <c r="BH553" i="2"/>
  <c r="BI553" i="2"/>
  <c r="BG554" i="2"/>
  <c r="BH554" i="2"/>
  <c r="BI554" i="2"/>
  <c r="BG555" i="2"/>
  <c r="BH555" i="2"/>
  <c r="BI555" i="2"/>
  <c r="BG556" i="2"/>
  <c r="BH556" i="2"/>
  <c r="BI556" i="2"/>
  <c r="BG557" i="2"/>
  <c r="BH557" i="2"/>
  <c r="BI557" i="2"/>
  <c r="BG558" i="2"/>
  <c r="BH558" i="2"/>
  <c r="BI558" i="2"/>
  <c r="BG559" i="2"/>
  <c r="BH559" i="2"/>
  <c r="BI559" i="2"/>
  <c r="BG560" i="2"/>
  <c r="BH560" i="2"/>
  <c r="BI560" i="2"/>
  <c r="BG561" i="2"/>
  <c r="BH561" i="2"/>
  <c r="BI561" i="2"/>
  <c r="BG562" i="2"/>
  <c r="BH562" i="2"/>
  <c r="BI562" i="2"/>
  <c r="BG563" i="2"/>
  <c r="BH563" i="2"/>
  <c r="BI563" i="2"/>
  <c r="BG564" i="2"/>
  <c r="BH564" i="2"/>
  <c r="BI564" i="2"/>
  <c r="BG565" i="2"/>
  <c r="BH565" i="2"/>
  <c r="BI565" i="2"/>
  <c r="BG566" i="2"/>
  <c r="BH566" i="2"/>
  <c r="BI566" i="2"/>
  <c r="BG567" i="2"/>
  <c r="BH567" i="2"/>
  <c r="BI567" i="2"/>
  <c r="BG568" i="2"/>
  <c r="BH568" i="2"/>
  <c r="BI568" i="2"/>
  <c r="BG569" i="2"/>
  <c r="BH569" i="2"/>
  <c r="BI569" i="2"/>
  <c r="BG570" i="2"/>
  <c r="BH570" i="2"/>
  <c r="BI570" i="2"/>
  <c r="BG571" i="2"/>
  <c r="BH571" i="2"/>
  <c r="BI571" i="2"/>
  <c r="BG572" i="2"/>
  <c r="BH572" i="2"/>
  <c r="BI572" i="2"/>
  <c r="BG573" i="2"/>
  <c r="BH573" i="2"/>
  <c r="BI573" i="2"/>
  <c r="BG574" i="2"/>
  <c r="BH574" i="2"/>
  <c r="BI574" i="2"/>
  <c r="BG575" i="2"/>
  <c r="BH575" i="2"/>
  <c r="BI575" i="2"/>
  <c r="BG576" i="2"/>
  <c r="BH576" i="2"/>
  <c r="BI576" i="2"/>
  <c r="BG577" i="2"/>
  <c r="BH577" i="2"/>
  <c r="BI577" i="2"/>
  <c r="BG578" i="2"/>
  <c r="BH578" i="2"/>
  <c r="BI578" i="2"/>
  <c r="BG579" i="2"/>
  <c r="BH579" i="2"/>
  <c r="BI579" i="2"/>
  <c r="BG580" i="2"/>
  <c r="BH580" i="2"/>
  <c r="BI580" i="2"/>
  <c r="BG581" i="2"/>
  <c r="BH581" i="2"/>
  <c r="BI581" i="2"/>
  <c r="BG582" i="2"/>
  <c r="BH582" i="2"/>
  <c r="BI582" i="2"/>
  <c r="BG583" i="2"/>
  <c r="BH583" i="2"/>
  <c r="BI583" i="2"/>
  <c r="BG584" i="2"/>
  <c r="BH584" i="2"/>
  <c r="BI584" i="2"/>
  <c r="BG585" i="2"/>
  <c r="BH585" i="2"/>
  <c r="BI585" i="2"/>
  <c r="BG586" i="2"/>
  <c r="BH586" i="2"/>
  <c r="BI586" i="2"/>
  <c r="BG587" i="2"/>
  <c r="BH587" i="2"/>
  <c r="BI587" i="2"/>
  <c r="BG588" i="2"/>
  <c r="BH588" i="2"/>
  <c r="BI588" i="2"/>
  <c r="BG589" i="2"/>
  <c r="BH589" i="2"/>
  <c r="BI589" i="2"/>
  <c r="BG590" i="2"/>
  <c r="BH590" i="2"/>
  <c r="BI590" i="2"/>
  <c r="BG591" i="2"/>
  <c r="BH591" i="2"/>
  <c r="BI591" i="2"/>
  <c r="BG592" i="2"/>
  <c r="BH592" i="2"/>
  <c r="BI592" i="2"/>
  <c r="BG593" i="2"/>
  <c r="BH593" i="2"/>
  <c r="BI593" i="2"/>
  <c r="BG594" i="2"/>
  <c r="BH594" i="2"/>
  <c r="BI594" i="2"/>
  <c r="BG595" i="2"/>
  <c r="BH595" i="2"/>
  <c r="BI595" i="2"/>
  <c r="BG596" i="2"/>
  <c r="BH596" i="2"/>
  <c r="BI596" i="2"/>
  <c r="BG597" i="2"/>
  <c r="BH597" i="2"/>
  <c r="BI597" i="2"/>
  <c r="BG598" i="2"/>
  <c r="BH598" i="2"/>
  <c r="BI598" i="2"/>
  <c r="BG599" i="2"/>
  <c r="BH599" i="2"/>
  <c r="BI599" i="2"/>
  <c r="BG600" i="2"/>
  <c r="BH600" i="2"/>
  <c r="BI600" i="2"/>
  <c r="BG601" i="2"/>
  <c r="BH601" i="2"/>
  <c r="BI601" i="2"/>
  <c r="BG602" i="2"/>
  <c r="BH602" i="2"/>
  <c r="BI602" i="2"/>
  <c r="BG603" i="2"/>
  <c r="BH603" i="2"/>
  <c r="BI603" i="2"/>
  <c r="BG604" i="2"/>
  <c r="BH604" i="2"/>
  <c r="BI604" i="2"/>
  <c r="BG605" i="2"/>
  <c r="BH605" i="2"/>
  <c r="BI605" i="2"/>
  <c r="BG606" i="2"/>
  <c r="BH606" i="2"/>
  <c r="BI606" i="2"/>
  <c r="BG607" i="2"/>
  <c r="BH607" i="2"/>
  <c r="BI607" i="2"/>
  <c r="BG608" i="2"/>
  <c r="BH608" i="2"/>
  <c r="BI608" i="2"/>
  <c r="BG609" i="2"/>
  <c r="BH609" i="2"/>
  <c r="BI609" i="2"/>
  <c r="BG610" i="2"/>
  <c r="BH610" i="2"/>
  <c r="BI610" i="2"/>
  <c r="BG611" i="2"/>
  <c r="BH611" i="2"/>
  <c r="BI611" i="2"/>
  <c r="BG612" i="2"/>
  <c r="BH612" i="2"/>
  <c r="BI612" i="2"/>
  <c r="BG613" i="2"/>
  <c r="BH613" i="2"/>
  <c r="BI613" i="2"/>
  <c r="BG614" i="2"/>
  <c r="BH614" i="2"/>
  <c r="BI614" i="2"/>
  <c r="BG615" i="2"/>
  <c r="BH615" i="2"/>
  <c r="BI615" i="2"/>
  <c r="BG616" i="2"/>
  <c r="BH616" i="2"/>
  <c r="BI616" i="2"/>
  <c r="BG617" i="2"/>
  <c r="BH617" i="2"/>
  <c r="BI617" i="2"/>
  <c r="BG618" i="2"/>
  <c r="BH618" i="2"/>
  <c r="BI618" i="2"/>
  <c r="BG619" i="2"/>
  <c r="BH619" i="2"/>
  <c r="BI619" i="2"/>
  <c r="BG620" i="2"/>
  <c r="BH620" i="2"/>
  <c r="BI620" i="2"/>
  <c r="BG621" i="2"/>
  <c r="BH621" i="2"/>
  <c r="BI621" i="2"/>
  <c r="BG622" i="2"/>
  <c r="BH622" i="2"/>
  <c r="BI622" i="2"/>
  <c r="BG623" i="2"/>
  <c r="BH623" i="2"/>
  <c r="BI623" i="2"/>
  <c r="BG624" i="2"/>
  <c r="BH624" i="2"/>
  <c r="BI624" i="2"/>
  <c r="BG625" i="2"/>
  <c r="BH625" i="2"/>
  <c r="BI625" i="2"/>
  <c r="BG626" i="2"/>
  <c r="BH626" i="2"/>
  <c r="BI626" i="2"/>
  <c r="BG627" i="2"/>
  <c r="BH627" i="2"/>
  <c r="BI627" i="2"/>
  <c r="BG628" i="2"/>
  <c r="BH628" i="2"/>
  <c r="BI628" i="2"/>
  <c r="BG629" i="2"/>
  <c r="BH629" i="2"/>
  <c r="BI629" i="2"/>
  <c r="BG630" i="2"/>
  <c r="BH630" i="2"/>
  <c r="BI630" i="2"/>
  <c r="BG631" i="2"/>
  <c r="BH631" i="2"/>
  <c r="BI631" i="2"/>
  <c r="BG632" i="2"/>
  <c r="BH632" i="2"/>
  <c r="BI632" i="2"/>
  <c r="BG633" i="2"/>
  <c r="BH633" i="2"/>
  <c r="BI633" i="2"/>
  <c r="BG634" i="2"/>
  <c r="BH634" i="2"/>
  <c r="BI634" i="2"/>
  <c r="BG635" i="2"/>
  <c r="BH635" i="2"/>
  <c r="BI635" i="2"/>
  <c r="BG636" i="2"/>
  <c r="BH636" i="2"/>
  <c r="BI636" i="2"/>
  <c r="BG637" i="2"/>
  <c r="BH637" i="2"/>
  <c r="BI637" i="2"/>
  <c r="BG638" i="2"/>
  <c r="BH638" i="2"/>
  <c r="BI638" i="2"/>
  <c r="BG639" i="2"/>
  <c r="BH639" i="2"/>
  <c r="BI639" i="2"/>
  <c r="BG640" i="2"/>
  <c r="BH640" i="2"/>
  <c r="BI640" i="2"/>
  <c r="BG641" i="2"/>
  <c r="BH641" i="2"/>
  <c r="BI641" i="2"/>
  <c r="BG642" i="2"/>
  <c r="BH642" i="2"/>
  <c r="BI642" i="2"/>
  <c r="BG643" i="2"/>
  <c r="BH643" i="2"/>
  <c r="BI643" i="2"/>
  <c r="BG644" i="2"/>
  <c r="BH644" i="2"/>
  <c r="BI644" i="2"/>
  <c r="BG645" i="2"/>
  <c r="BH645" i="2"/>
  <c r="BI645" i="2"/>
  <c r="BG646" i="2"/>
  <c r="BH646" i="2"/>
  <c r="BI646" i="2"/>
  <c r="BG647" i="2"/>
  <c r="BH647" i="2"/>
  <c r="BI647" i="2"/>
  <c r="BG648" i="2"/>
  <c r="BH648" i="2"/>
  <c r="BI648" i="2"/>
  <c r="BG649" i="2"/>
  <c r="BH649" i="2"/>
  <c r="BI649" i="2"/>
  <c r="BG650" i="2"/>
  <c r="BH650" i="2"/>
  <c r="BI650" i="2"/>
  <c r="BG651" i="2"/>
  <c r="BH651" i="2"/>
  <c r="BI651" i="2"/>
  <c r="BG652" i="2"/>
  <c r="BH652" i="2"/>
  <c r="BI652" i="2"/>
  <c r="BG653" i="2"/>
  <c r="BH653" i="2"/>
  <c r="BI653" i="2"/>
  <c r="BG654" i="2"/>
  <c r="BH654" i="2"/>
  <c r="BI654" i="2"/>
  <c r="BG655" i="2"/>
  <c r="BH655" i="2"/>
  <c r="BI655" i="2"/>
  <c r="BG656" i="2"/>
  <c r="BH656" i="2"/>
  <c r="BI656" i="2"/>
  <c r="BG657" i="2"/>
  <c r="BH657" i="2"/>
  <c r="BI657" i="2"/>
  <c r="BG658" i="2"/>
  <c r="BH658" i="2"/>
  <c r="BI658" i="2"/>
  <c r="BG659" i="2"/>
  <c r="BH659" i="2"/>
  <c r="BI659" i="2"/>
  <c r="BG660" i="2"/>
  <c r="BH660" i="2"/>
  <c r="BI660" i="2"/>
  <c r="BG661" i="2"/>
  <c r="BH661" i="2"/>
  <c r="BI661" i="2"/>
  <c r="BG662" i="2"/>
  <c r="BH662" i="2"/>
  <c r="BI662" i="2"/>
  <c r="BG663" i="2"/>
  <c r="BH663" i="2"/>
  <c r="BI663" i="2"/>
  <c r="BG664" i="2"/>
  <c r="BH664" i="2"/>
  <c r="BI664" i="2"/>
  <c r="BG665" i="2"/>
  <c r="BH665" i="2"/>
  <c r="BI665" i="2"/>
  <c r="BG666" i="2"/>
  <c r="BH666" i="2"/>
  <c r="BI666" i="2"/>
  <c r="BG667" i="2"/>
  <c r="BH667" i="2"/>
  <c r="BI667" i="2"/>
  <c r="BG668" i="2"/>
  <c r="BH668" i="2"/>
  <c r="BI668" i="2"/>
  <c r="BG669" i="2"/>
  <c r="BH669" i="2"/>
  <c r="BI669" i="2"/>
  <c r="BG670" i="2"/>
  <c r="BH670" i="2"/>
  <c r="BI670" i="2"/>
  <c r="BG671" i="2"/>
  <c r="BH671" i="2"/>
  <c r="BI671" i="2"/>
  <c r="BG672" i="2"/>
  <c r="BH672" i="2"/>
  <c r="BI672" i="2"/>
  <c r="BG673" i="2"/>
  <c r="BH673" i="2"/>
  <c r="BI673" i="2"/>
  <c r="BG674" i="2"/>
  <c r="BH674" i="2"/>
  <c r="BI674" i="2"/>
  <c r="BG675" i="2"/>
  <c r="BH675" i="2"/>
  <c r="BI675" i="2"/>
  <c r="BG676" i="2"/>
  <c r="BH676" i="2"/>
  <c r="BI676" i="2"/>
  <c r="BG677" i="2"/>
  <c r="BH677" i="2"/>
  <c r="BI677" i="2"/>
  <c r="BG678" i="2"/>
  <c r="BH678" i="2"/>
  <c r="BI678" i="2"/>
  <c r="BG679" i="2"/>
  <c r="BH679" i="2"/>
  <c r="BI679" i="2"/>
  <c r="BG680" i="2"/>
  <c r="BH680" i="2"/>
  <c r="BI680" i="2"/>
  <c r="BG681" i="2"/>
  <c r="BH681" i="2"/>
  <c r="BI681" i="2"/>
  <c r="BG682" i="2"/>
  <c r="BH682" i="2"/>
  <c r="BI682" i="2"/>
  <c r="BG683" i="2"/>
  <c r="BH683" i="2"/>
  <c r="BI683" i="2"/>
  <c r="BG684" i="2"/>
  <c r="BH684" i="2"/>
  <c r="BI684" i="2"/>
  <c r="BG685" i="2"/>
  <c r="BH685" i="2"/>
  <c r="BI685" i="2"/>
  <c r="BG686" i="2"/>
  <c r="BH686" i="2"/>
  <c r="BI686" i="2"/>
  <c r="BG687" i="2"/>
  <c r="BH687" i="2"/>
  <c r="BI687" i="2"/>
  <c r="BG688" i="2"/>
  <c r="BH688" i="2"/>
  <c r="BI688" i="2"/>
  <c r="BG689" i="2"/>
  <c r="BH689" i="2"/>
  <c r="BI689" i="2"/>
  <c r="BG690" i="2"/>
  <c r="BH690" i="2"/>
  <c r="BI690" i="2"/>
  <c r="BG691" i="2"/>
  <c r="BH691" i="2"/>
  <c r="BI691" i="2"/>
  <c r="BG692" i="2"/>
  <c r="BH692" i="2"/>
  <c r="BI692" i="2"/>
  <c r="BG693" i="2"/>
  <c r="BH693" i="2"/>
  <c r="BI693" i="2"/>
  <c r="BG694" i="2"/>
  <c r="BH694" i="2"/>
  <c r="BI694" i="2"/>
  <c r="BG695" i="2"/>
  <c r="BH695" i="2"/>
  <c r="BI695" i="2"/>
  <c r="BG696" i="2"/>
  <c r="BH696" i="2"/>
  <c r="BI696" i="2"/>
  <c r="BG697" i="2"/>
  <c r="BH697" i="2"/>
  <c r="BI697" i="2"/>
  <c r="BG698" i="2"/>
  <c r="BH698" i="2"/>
  <c r="BI698" i="2"/>
  <c r="BG699" i="2"/>
  <c r="BH699" i="2"/>
  <c r="BI699" i="2"/>
  <c r="BG700" i="2"/>
  <c r="BH700" i="2"/>
  <c r="BI700" i="2"/>
  <c r="BG701" i="2"/>
  <c r="BH701" i="2"/>
  <c r="BI701" i="2"/>
  <c r="BG702" i="2"/>
  <c r="BH702" i="2"/>
  <c r="BI702" i="2"/>
  <c r="BG703" i="2"/>
  <c r="BH703" i="2"/>
  <c r="BI703" i="2"/>
  <c r="BG704" i="2"/>
  <c r="BH704" i="2"/>
  <c r="BI704" i="2"/>
  <c r="BG705" i="2"/>
  <c r="BH705" i="2"/>
  <c r="BI705" i="2"/>
  <c r="BG706" i="2"/>
  <c r="BH706" i="2"/>
  <c r="BI706" i="2"/>
  <c r="BG707" i="2"/>
  <c r="BH707" i="2"/>
  <c r="BI707" i="2"/>
  <c r="BG708" i="2"/>
  <c r="BH708" i="2"/>
  <c r="BI708" i="2"/>
  <c r="BG709" i="2"/>
  <c r="BH709" i="2"/>
  <c r="BI709" i="2"/>
  <c r="BG710" i="2"/>
  <c r="BH710" i="2"/>
  <c r="BI710" i="2"/>
  <c r="BG711" i="2"/>
  <c r="BH711" i="2"/>
  <c r="BI711" i="2"/>
  <c r="BG712" i="2"/>
  <c r="BH712" i="2"/>
  <c r="BI712" i="2"/>
  <c r="BG713" i="2"/>
  <c r="BH713" i="2"/>
  <c r="BI713" i="2"/>
  <c r="BG714" i="2"/>
  <c r="BH714" i="2"/>
  <c r="BI714" i="2"/>
  <c r="BG715" i="2"/>
  <c r="BH715" i="2"/>
  <c r="BI715" i="2"/>
  <c r="BG716" i="2"/>
  <c r="BH716" i="2"/>
  <c r="BI716" i="2"/>
  <c r="BG717" i="2"/>
  <c r="BH717" i="2"/>
  <c r="BI717" i="2"/>
  <c r="BG718" i="2"/>
  <c r="BH718" i="2"/>
  <c r="BI718" i="2"/>
  <c r="BG719" i="2"/>
  <c r="BH719" i="2"/>
  <c r="BI719" i="2"/>
  <c r="BG720" i="2"/>
  <c r="BH720" i="2"/>
  <c r="BI720" i="2"/>
  <c r="BG721" i="2"/>
  <c r="BH721" i="2"/>
  <c r="BI721" i="2"/>
  <c r="BG722" i="2"/>
  <c r="BH722" i="2"/>
  <c r="BI722" i="2"/>
  <c r="BG723" i="2"/>
  <c r="BH723" i="2"/>
  <c r="BI723" i="2"/>
  <c r="BG724" i="2"/>
  <c r="BH724" i="2"/>
  <c r="BI724" i="2"/>
  <c r="BG725" i="2"/>
  <c r="BH725" i="2"/>
  <c r="BI725" i="2"/>
  <c r="BG726" i="2"/>
  <c r="BH726" i="2"/>
  <c r="BI726" i="2"/>
  <c r="BG727" i="2"/>
  <c r="BH727" i="2"/>
  <c r="BI727" i="2"/>
  <c r="BG728" i="2"/>
  <c r="BH728" i="2"/>
  <c r="BI728" i="2"/>
  <c r="BG729" i="2"/>
  <c r="BH729" i="2"/>
  <c r="BI729" i="2"/>
  <c r="BG730" i="2"/>
  <c r="BH730" i="2"/>
  <c r="BI730" i="2"/>
  <c r="BG731" i="2"/>
  <c r="BH731" i="2"/>
  <c r="BI731" i="2"/>
  <c r="BG732" i="2"/>
  <c r="BH732" i="2"/>
  <c r="BI732" i="2"/>
  <c r="BG733" i="2"/>
  <c r="BH733" i="2"/>
  <c r="BI733" i="2"/>
  <c r="BG734" i="2"/>
  <c r="BH734" i="2"/>
  <c r="BI734" i="2"/>
  <c r="BG735" i="2"/>
  <c r="BH735" i="2"/>
  <c r="BI735" i="2"/>
  <c r="BG736" i="2"/>
  <c r="BH736" i="2"/>
  <c r="BI736" i="2"/>
  <c r="BG737" i="2"/>
  <c r="BH737" i="2"/>
  <c r="BI737" i="2"/>
  <c r="BG738" i="2"/>
  <c r="BH738" i="2"/>
  <c r="BI738" i="2"/>
  <c r="BG739" i="2"/>
  <c r="BH739" i="2"/>
  <c r="BI739" i="2"/>
  <c r="BG740" i="2"/>
  <c r="BH740" i="2"/>
  <c r="BI740" i="2"/>
  <c r="BG741" i="2"/>
  <c r="BH741" i="2"/>
  <c r="BI741" i="2"/>
  <c r="BG742" i="2"/>
  <c r="BH742" i="2"/>
  <c r="BI742" i="2"/>
  <c r="BG743" i="2"/>
  <c r="BH743" i="2"/>
  <c r="BI743" i="2"/>
  <c r="BG744" i="2"/>
  <c r="BH744" i="2"/>
  <c r="BI744" i="2"/>
  <c r="BG745" i="2"/>
  <c r="BH745" i="2"/>
  <c r="BI745" i="2"/>
  <c r="BG746" i="2"/>
  <c r="BH746" i="2"/>
  <c r="BI746" i="2"/>
  <c r="BG747" i="2"/>
  <c r="BH747" i="2"/>
  <c r="BI747" i="2"/>
  <c r="BG748" i="2"/>
  <c r="BH748" i="2"/>
  <c r="BI748" i="2"/>
  <c r="BG749" i="2"/>
  <c r="BH749" i="2"/>
  <c r="BI749" i="2"/>
  <c r="BG750" i="2"/>
  <c r="BH750" i="2"/>
  <c r="BI750" i="2"/>
  <c r="BG751" i="2"/>
  <c r="BH751" i="2"/>
  <c r="BI751" i="2"/>
  <c r="BG752" i="2"/>
  <c r="BH752" i="2"/>
  <c r="BI752" i="2"/>
  <c r="BG753" i="2"/>
  <c r="BH753" i="2"/>
  <c r="BI753" i="2"/>
  <c r="BG754" i="2"/>
  <c r="BH754" i="2"/>
  <c r="BI754" i="2"/>
  <c r="BG755" i="2"/>
  <c r="BH755" i="2"/>
  <c r="BI755" i="2"/>
  <c r="BG756" i="2"/>
  <c r="BH756" i="2"/>
  <c r="BI756" i="2"/>
  <c r="BG757" i="2"/>
  <c r="BH757" i="2"/>
  <c r="BI757" i="2"/>
  <c r="BG758" i="2"/>
  <c r="BH758" i="2"/>
  <c r="BI758" i="2"/>
  <c r="BG759" i="2"/>
  <c r="BH759" i="2"/>
  <c r="BI759" i="2"/>
  <c r="BG760" i="2"/>
  <c r="BH760" i="2"/>
  <c r="BI760" i="2"/>
  <c r="BG761" i="2"/>
  <c r="BH761" i="2"/>
  <c r="BI761" i="2"/>
  <c r="BG762" i="2"/>
  <c r="BH762" i="2"/>
  <c r="BI762" i="2"/>
  <c r="BG763" i="2"/>
  <c r="BH763" i="2"/>
  <c r="BI763" i="2"/>
  <c r="BG764" i="2"/>
  <c r="BH764" i="2"/>
  <c r="BI764" i="2"/>
  <c r="BG765" i="2"/>
  <c r="BH765" i="2"/>
  <c r="BI765" i="2"/>
  <c r="BG766" i="2"/>
  <c r="BH766" i="2"/>
  <c r="BI766" i="2"/>
  <c r="BG767" i="2"/>
  <c r="BH767" i="2"/>
  <c r="BI767" i="2"/>
  <c r="BG768" i="2"/>
  <c r="BH768" i="2"/>
  <c r="BI768" i="2"/>
  <c r="BG769" i="2"/>
  <c r="BH769" i="2"/>
  <c r="BI769" i="2"/>
  <c r="BG770" i="2"/>
  <c r="BH770" i="2"/>
  <c r="BI770" i="2"/>
  <c r="BG771" i="2"/>
  <c r="BH771" i="2"/>
  <c r="BI771" i="2"/>
  <c r="BG772" i="2"/>
  <c r="BH772" i="2"/>
  <c r="BI772" i="2"/>
  <c r="BG773" i="2"/>
  <c r="BH773" i="2"/>
  <c r="BI773" i="2"/>
  <c r="BG774" i="2"/>
  <c r="BH774" i="2"/>
  <c r="BI774" i="2"/>
  <c r="BG775" i="2"/>
  <c r="BH775" i="2"/>
  <c r="BI775" i="2"/>
  <c r="BG776" i="2"/>
  <c r="BH776" i="2"/>
  <c r="BI776" i="2"/>
  <c r="BG777" i="2"/>
  <c r="BH777" i="2"/>
  <c r="BI777" i="2"/>
  <c r="BG778" i="2"/>
  <c r="BH778" i="2"/>
  <c r="BI778" i="2"/>
  <c r="BG779" i="2"/>
  <c r="BH779" i="2"/>
  <c r="BI779" i="2"/>
  <c r="BG780" i="2"/>
  <c r="BH780" i="2"/>
  <c r="BI780" i="2"/>
  <c r="BG781" i="2"/>
  <c r="BH781" i="2"/>
  <c r="BI781" i="2"/>
  <c r="BG782" i="2"/>
  <c r="BH782" i="2"/>
  <c r="BI782" i="2"/>
  <c r="BG783" i="2"/>
  <c r="BH783" i="2"/>
  <c r="BI783" i="2"/>
  <c r="BG784" i="2"/>
  <c r="BH784" i="2"/>
  <c r="BI784" i="2"/>
  <c r="BG785" i="2"/>
  <c r="BH785" i="2"/>
  <c r="BI785" i="2"/>
  <c r="BG786" i="2"/>
  <c r="BH786" i="2"/>
  <c r="BI786" i="2"/>
  <c r="BG787" i="2"/>
  <c r="BH787" i="2"/>
  <c r="BI787" i="2"/>
  <c r="BG788" i="2"/>
  <c r="BH788" i="2"/>
  <c r="BI788" i="2"/>
  <c r="BG789" i="2"/>
  <c r="BH789" i="2"/>
  <c r="BI789" i="2"/>
  <c r="BG790" i="2"/>
  <c r="BH790" i="2"/>
  <c r="BI790" i="2"/>
  <c r="BG791" i="2"/>
  <c r="BH791" i="2"/>
  <c r="BI791" i="2"/>
  <c r="BG792" i="2"/>
  <c r="BH792" i="2"/>
  <c r="BI792" i="2"/>
  <c r="BG793" i="2"/>
  <c r="BH793" i="2"/>
  <c r="BI793" i="2"/>
  <c r="BG794" i="2"/>
  <c r="BH794" i="2"/>
  <c r="BI794" i="2"/>
  <c r="BG795" i="2"/>
  <c r="BH795" i="2"/>
  <c r="BI795" i="2"/>
  <c r="BG796" i="2"/>
  <c r="BH796" i="2"/>
  <c r="BI796" i="2"/>
  <c r="BG797" i="2"/>
  <c r="BH797" i="2"/>
  <c r="BI797" i="2"/>
  <c r="BG798" i="2"/>
  <c r="BH798" i="2"/>
  <c r="BI798" i="2"/>
  <c r="BG799" i="2"/>
  <c r="BH799" i="2"/>
  <c r="BI799" i="2"/>
  <c r="BG800" i="2"/>
  <c r="BH800" i="2"/>
  <c r="BI800" i="2"/>
  <c r="BG801" i="2"/>
  <c r="BH801" i="2"/>
  <c r="BI801" i="2"/>
  <c r="BG802" i="2"/>
  <c r="BH802" i="2"/>
  <c r="BI802" i="2"/>
  <c r="BG803" i="2"/>
  <c r="BH803" i="2"/>
  <c r="BI803" i="2"/>
  <c r="BG804" i="2"/>
  <c r="BH804" i="2"/>
  <c r="BI804" i="2"/>
  <c r="BG805" i="2"/>
  <c r="BH805" i="2"/>
  <c r="BI805" i="2"/>
  <c r="BG806" i="2"/>
  <c r="BH806" i="2"/>
  <c r="BI806" i="2"/>
  <c r="BG807" i="2"/>
  <c r="BH807" i="2"/>
  <c r="BI807" i="2"/>
  <c r="BG808" i="2"/>
  <c r="BH808" i="2"/>
  <c r="BI808" i="2"/>
  <c r="BG809" i="2"/>
  <c r="BH809" i="2"/>
  <c r="BI809" i="2"/>
  <c r="BG810" i="2"/>
  <c r="BH810" i="2"/>
  <c r="BI810" i="2"/>
  <c r="BG811" i="2"/>
  <c r="BH811" i="2"/>
  <c r="BI811" i="2"/>
  <c r="BG812" i="2"/>
  <c r="BH812" i="2"/>
  <c r="BI812" i="2"/>
  <c r="BG813" i="2"/>
  <c r="BH813" i="2"/>
  <c r="BI813" i="2"/>
  <c r="BG814" i="2"/>
  <c r="BH814" i="2"/>
  <c r="BI814" i="2"/>
  <c r="BG815" i="2"/>
  <c r="BH815" i="2"/>
  <c r="BI815" i="2"/>
  <c r="BG816" i="2"/>
  <c r="BH816" i="2"/>
  <c r="BI816" i="2"/>
  <c r="BG817" i="2"/>
  <c r="BH817" i="2"/>
  <c r="BI817" i="2"/>
  <c r="BG818" i="2"/>
  <c r="BH818" i="2"/>
  <c r="BI818" i="2"/>
  <c r="BG819" i="2"/>
  <c r="BH819" i="2"/>
  <c r="BI819" i="2"/>
  <c r="BG820" i="2"/>
  <c r="BH820" i="2"/>
  <c r="BI820" i="2"/>
  <c r="BG821" i="2"/>
  <c r="BH821" i="2"/>
  <c r="BI821" i="2"/>
  <c r="BG822" i="2"/>
  <c r="BH822" i="2"/>
  <c r="BI822" i="2"/>
  <c r="BG823" i="2"/>
  <c r="BH823" i="2"/>
  <c r="BI823" i="2"/>
  <c r="BG824" i="2"/>
  <c r="BH824" i="2"/>
  <c r="BI824" i="2"/>
  <c r="BG825" i="2"/>
  <c r="BH825" i="2"/>
  <c r="BI825" i="2"/>
  <c r="BG826" i="2"/>
  <c r="BH826" i="2"/>
  <c r="BI826" i="2"/>
  <c r="BG827" i="2"/>
  <c r="BH827" i="2"/>
  <c r="BI827" i="2"/>
  <c r="BG828" i="2"/>
  <c r="BH828" i="2"/>
  <c r="BI828" i="2"/>
  <c r="BG829" i="2"/>
  <c r="BH829" i="2"/>
  <c r="BI829" i="2"/>
  <c r="BG830" i="2"/>
  <c r="BH830" i="2"/>
  <c r="BI830" i="2"/>
  <c r="BG831" i="2"/>
  <c r="BH831" i="2"/>
  <c r="BI831" i="2"/>
  <c r="BG832" i="2"/>
  <c r="BH832" i="2"/>
  <c r="BI832" i="2"/>
  <c r="BG833" i="2"/>
  <c r="BH833" i="2"/>
  <c r="BI833" i="2"/>
  <c r="BG834" i="2"/>
  <c r="BH834" i="2"/>
  <c r="BI834" i="2"/>
  <c r="BG835" i="2"/>
  <c r="BH835" i="2"/>
  <c r="BI835" i="2"/>
  <c r="BG836" i="2"/>
  <c r="BH836" i="2"/>
  <c r="BI836" i="2"/>
  <c r="BG837" i="2"/>
  <c r="BH837" i="2"/>
  <c r="BI837" i="2"/>
  <c r="BG838" i="2"/>
  <c r="BH838" i="2"/>
  <c r="BI838" i="2"/>
  <c r="BG839" i="2"/>
  <c r="BH839" i="2"/>
  <c r="BI839" i="2"/>
  <c r="BG840" i="2"/>
  <c r="BH840" i="2"/>
  <c r="BI840" i="2"/>
  <c r="BG841" i="2"/>
  <c r="BH841" i="2"/>
  <c r="BI841" i="2"/>
  <c r="BG842" i="2"/>
  <c r="BH842" i="2"/>
  <c r="BI842" i="2"/>
  <c r="BG843" i="2"/>
  <c r="BH843" i="2"/>
  <c r="BI843" i="2"/>
  <c r="BG844" i="2"/>
  <c r="BH844" i="2"/>
  <c r="BI844" i="2"/>
  <c r="BG845" i="2"/>
  <c r="BH845" i="2"/>
  <c r="BI845" i="2"/>
  <c r="BG846" i="2"/>
  <c r="BH846" i="2"/>
  <c r="BI846" i="2"/>
  <c r="BG847" i="2"/>
  <c r="BH847" i="2"/>
  <c r="BI847" i="2"/>
  <c r="BG848" i="2"/>
  <c r="BH848" i="2"/>
  <c r="BI848" i="2"/>
  <c r="BG849" i="2"/>
  <c r="BH849" i="2"/>
  <c r="BI849" i="2"/>
  <c r="BG850" i="2"/>
  <c r="BH850" i="2"/>
  <c r="BI850" i="2"/>
  <c r="BG851" i="2"/>
  <c r="BH851" i="2"/>
  <c r="BI851" i="2"/>
  <c r="BG852" i="2"/>
  <c r="BH852" i="2"/>
  <c r="BI852" i="2"/>
  <c r="BG853" i="2"/>
  <c r="BH853" i="2"/>
  <c r="BI853" i="2"/>
  <c r="BG854" i="2"/>
  <c r="BH854" i="2"/>
  <c r="BI854" i="2"/>
  <c r="BG855" i="2"/>
  <c r="BH855" i="2"/>
  <c r="BI855" i="2"/>
  <c r="BG856" i="2"/>
  <c r="BH856" i="2"/>
  <c r="BI856" i="2"/>
  <c r="BG857" i="2"/>
  <c r="BH857" i="2"/>
  <c r="BI857" i="2"/>
  <c r="BG858" i="2"/>
  <c r="BH858" i="2"/>
  <c r="BI858" i="2"/>
  <c r="BG859" i="2"/>
  <c r="BH859" i="2"/>
  <c r="BI859" i="2"/>
  <c r="BG860" i="2"/>
  <c r="BH860" i="2"/>
  <c r="BI860" i="2"/>
  <c r="BG861" i="2"/>
  <c r="BH861" i="2"/>
  <c r="BI861" i="2"/>
  <c r="BG862" i="2"/>
  <c r="BH862" i="2"/>
  <c r="BI862" i="2"/>
  <c r="BG863" i="2"/>
  <c r="BH863" i="2"/>
  <c r="BI863" i="2"/>
  <c r="BG864" i="2"/>
  <c r="BH864" i="2"/>
  <c r="BI864" i="2"/>
  <c r="BG865" i="2"/>
  <c r="BH865" i="2"/>
  <c r="BI865" i="2"/>
  <c r="BG866" i="2"/>
  <c r="BH866" i="2"/>
  <c r="BI866" i="2"/>
  <c r="BG867" i="2"/>
  <c r="BH867" i="2"/>
  <c r="BI867" i="2"/>
  <c r="BG868" i="2"/>
  <c r="BH868" i="2"/>
  <c r="BI868" i="2"/>
  <c r="BG869" i="2"/>
  <c r="BH869" i="2"/>
  <c r="BI869" i="2"/>
  <c r="BG870" i="2"/>
  <c r="BH870" i="2"/>
  <c r="BI870" i="2"/>
  <c r="BG871" i="2"/>
  <c r="BH871" i="2"/>
  <c r="BI871" i="2"/>
  <c r="BG872" i="2"/>
  <c r="BH872" i="2"/>
  <c r="BI872" i="2"/>
  <c r="BG873" i="2"/>
  <c r="BH873" i="2"/>
  <c r="BI873" i="2"/>
  <c r="BG874" i="2"/>
  <c r="BH874" i="2"/>
  <c r="BI874" i="2"/>
  <c r="BG875" i="2"/>
  <c r="BH875" i="2"/>
  <c r="BI875" i="2"/>
  <c r="BG876" i="2"/>
  <c r="BH876" i="2"/>
  <c r="BI876" i="2"/>
  <c r="BG877" i="2"/>
  <c r="BH877" i="2"/>
  <c r="BI877" i="2"/>
  <c r="BG878" i="2"/>
  <c r="BH878" i="2"/>
  <c r="BI878" i="2"/>
  <c r="BG879" i="2"/>
  <c r="BH879" i="2"/>
  <c r="BI879" i="2"/>
  <c r="BG880" i="2"/>
  <c r="BH880" i="2"/>
  <c r="BI880" i="2"/>
  <c r="BG881" i="2"/>
  <c r="BH881" i="2"/>
  <c r="BI881" i="2"/>
  <c r="BG882" i="2"/>
  <c r="BH882" i="2"/>
  <c r="BI882" i="2"/>
  <c r="BG883" i="2"/>
  <c r="BH883" i="2"/>
  <c r="BI883" i="2"/>
  <c r="BG884" i="2"/>
  <c r="BH884" i="2"/>
  <c r="BI884" i="2"/>
  <c r="BG885" i="2"/>
  <c r="BH885" i="2"/>
  <c r="BI885" i="2"/>
  <c r="BG886" i="2"/>
  <c r="BH886" i="2"/>
  <c r="BI886" i="2"/>
  <c r="BG887" i="2"/>
  <c r="BH887" i="2"/>
  <c r="BI887" i="2"/>
  <c r="BG888" i="2"/>
  <c r="BH888" i="2"/>
  <c r="BI888" i="2"/>
  <c r="BG889" i="2"/>
  <c r="BH889" i="2"/>
  <c r="BI889" i="2"/>
  <c r="BG890" i="2"/>
  <c r="BH890" i="2"/>
  <c r="BI890" i="2"/>
  <c r="BG891" i="2"/>
  <c r="BH891" i="2"/>
  <c r="BI891" i="2"/>
  <c r="BG892" i="2"/>
  <c r="BH892" i="2"/>
  <c r="BI892" i="2"/>
  <c r="BG893" i="2"/>
  <c r="BH893" i="2"/>
  <c r="BI893" i="2"/>
  <c r="BG894" i="2"/>
  <c r="BH894" i="2"/>
  <c r="BI894" i="2"/>
  <c r="BG895" i="2"/>
  <c r="BH895" i="2"/>
  <c r="BI895" i="2"/>
  <c r="BG896" i="2"/>
  <c r="BH896" i="2"/>
  <c r="BI896" i="2"/>
  <c r="BG897" i="2"/>
  <c r="BH897" i="2"/>
  <c r="BI897" i="2"/>
  <c r="BG898" i="2"/>
  <c r="BH898" i="2"/>
  <c r="BI898" i="2"/>
  <c r="BG899" i="2"/>
  <c r="BH899" i="2"/>
  <c r="BI899" i="2"/>
  <c r="BG900" i="2"/>
  <c r="BH900" i="2"/>
  <c r="BI900" i="2"/>
  <c r="BG901" i="2"/>
  <c r="BH901" i="2"/>
  <c r="BI901" i="2"/>
  <c r="BG902" i="2"/>
  <c r="BH902" i="2"/>
  <c r="BI902" i="2"/>
  <c r="BG903" i="2"/>
  <c r="BH903" i="2"/>
  <c r="BI903" i="2"/>
  <c r="BG904" i="2"/>
  <c r="BH904" i="2"/>
  <c r="BI904" i="2"/>
  <c r="BG905" i="2"/>
  <c r="BH905" i="2"/>
  <c r="BI905" i="2"/>
  <c r="BG906" i="2"/>
  <c r="BH906" i="2"/>
  <c r="BI906" i="2"/>
  <c r="BG907" i="2"/>
  <c r="BH907" i="2"/>
  <c r="BI907" i="2"/>
  <c r="BG908" i="2"/>
  <c r="BH908" i="2"/>
  <c r="BI908" i="2"/>
  <c r="BG909" i="2"/>
  <c r="BH909" i="2"/>
  <c r="BI909" i="2"/>
  <c r="BG910" i="2"/>
  <c r="BH910" i="2"/>
  <c r="BI910" i="2"/>
  <c r="BG911" i="2"/>
  <c r="BH911" i="2"/>
  <c r="BI911" i="2"/>
  <c r="BG912" i="2"/>
  <c r="BH912" i="2"/>
  <c r="BI912" i="2"/>
  <c r="BG913" i="2"/>
  <c r="BH913" i="2"/>
  <c r="BI913" i="2"/>
  <c r="BG914" i="2"/>
  <c r="BH914" i="2"/>
  <c r="BI914" i="2"/>
  <c r="BG915" i="2"/>
  <c r="BH915" i="2"/>
  <c r="BI915" i="2"/>
  <c r="BG916" i="2"/>
  <c r="BH916" i="2"/>
  <c r="BI916" i="2"/>
  <c r="BG917" i="2"/>
  <c r="BH917" i="2"/>
  <c r="BI917" i="2"/>
  <c r="BG918" i="2"/>
  <c r="BH918" i="2"/>
  <c r="BI918" i="2"/>
  <c r="BG919" i="2"/>
  <c r="BH919" i="2"/>
  <c r="BI919" i="2"/>
  <c r="BG920" i="2"/>
  <c r="BH920" i="2"/>
  <c r="BI920" i="2"/>
  <c r="BG921" i="2"/>
  <c r="BH921" i="2"/>
  <c r="BI921" i="2"/>
  <c r="BG922" i="2"/>
  <c r="BH922" i="2"/>
  <c r="BI922" i="2"/>
  <c r="BG923" i="2"/>
  <c r="BH923" i="2"/>
  <c r="BI923" i="2"/>
  <c r="BG924" i="2"/>
  <c r="BH924" i="2"/>
  <c r="BI924" i="2"/>
  <c r="BG925" i="2"/>
  <c r="BH925" i="2"/>
  <c r="BI925" i="2"/>
  <c r="BG926" i="2"/>
  <c r="BH926" i="2"/>
  <c r="BI926" i="2"/>
  <c r="BG927" i="2"/>
  <c r="BH927" i="2"/>
  <c r="BI927" i="2"/>
  <c r="BG928" i="2"/>
  <c r="BH928" i="2"/>
  <c r="BI928" i="2"/>
  <c r="BG929" i="2"/>
  <c r="BH929" i="2"/>
  <c r="BI929" i="2"/>
  <c r="BG930" i="2"/>
  <c r="BH930" i="2"/>
  <c r="BI930" i="2"/>
  <c r="BG931" i="2"/>
  <c r="BH931" i="2"/>
  <c r="BI931" i="2"/>
  <c r="BG932" i="2"/>
  <c r="BH932" i="2"/>
  <c r="BI932" i="2"/>
  <c r="BG933" i="2"/>
  <c r="BH933" i="2"/>
  <c r="BI933" i="2"/>
  <c r="BG934" i="2"/>
  <c r="BH934" i="2"/>
  <c r="BI934" i="2"/>
  <c r="BG935" i="2"/>
  <c r="BH935" i="2"/>
  <c r="BI935" i="2"/>
  <c r="BG936" i="2"/>
  <c r="BH936" i="2"/>
  <c r="BI936" i="2"/>
  <c r="BG937" i="2"/>
  <c r="BH937" i="2"/>
  <c r="BI937" i="2"/>
  <c r="BG938" i="2"/>
  <c r="BH938" i="2"/>
  <c r="BI938" i="2"/>
  <c r="BG939" i="2"/>
  <c r="BH939" i="2"/>
  <c r="BI939" i="2"/>
  <c r="BG940" i="2"/>
  <c r="BH940" i="2"/>
  <c r="BI940" i="2"/>
  <c r="BG941" i="2"/>
  <c r="BH941" i="2"/>
  <c r="BI941" i="2"/>
  <c r="BG942" i="2"/>
  <c r="BH942" i="2"/>
  <c r="BI942" i="2"/>
  <c r="BG943" i="2"/>
  <c r="BH943" i="2"/>
  <c r="BI943" i="2"/>
  <c r="BG944" i="2"/>
  <c r="BH944" i="2"/>
  <c r="BI944" i="2"/>
  <c r="BG945" i="2"/>
  <c r="BH945" i="2"/>
  <c r="BI945" i="2"/>
  <c r="BG946" i="2"/>
  <c r="BH946" i="2"/>
  <c r="BI946" i="2"/>
  <c r="BG947" i="2"/>
  <c r="BH947" i="2"/>
  <c r="BI947" i="2"/>
  <c r="BG948" i="2"/>
  <c r="BH948" i="2"/>
  <c r="BI948" i="2"/>
  <c r="BG949" i="2"/>
  <c r="BH949" i="2"/>
  <c r="BI949" i="2"/>
  <c r="BG950" i="2"/>
  <c r="BH950" i="2"/>
  <c r="BI950" i="2"/>
  <c r="BG951" i="2"/>
  <c r="BH951" i="2"/>
  <c r="BI951" i="2"/>
  <c r="BG952" i="2"/>
  <c r="BH952" i="2"/>
  <c r="BI952" i="2"/>
  <c r="BG953" i="2"/>
  <c r="BH953" i="2"/>
  <c r="BI953" i="2"/>
  <c r="BG954" i="2"/>
  <c r="BH954" i="2"/>
  <c r="BI954" i="2"/>
  <c r="BG955" i="2"/>
  <c r="BH955" i="2"/>
  <c r="BI955" i="2"/>
  <c r="BG956" i="2"/>
  <c r="BH956" i="2"/>
  <c r="BI956" i="2"/>
  <c r="BG957" i="2"/>
  <c r="BH957" i="2"/>
  <c r="BI957" i="2"/>
  <c r="BG958" i="2"/>
  <c r="BH958" i="2"/>
  <c r="BI958" i="2"/>
  <c r="BG959" i="2"/>
  <c r="BH959" i="2"/>
  <c r="BI959" i="2"/>
  <c r="BG960" i="2"/>
  <c r="BH960" i="2"/>
  <c r="BI960" i="2"/>
  <c r="BG961" i="2"/>
  <c r="BH961" i="2"/>
  <c r="BI961" i="2"/>
  <c r="BG962" i="2"/>
  <c r="BH962" i="2"/>
  <c r="BI962" i="2"/>
  <c r="BG963" i="2"/>
  <c r="BH963" i="2"/>
  <c r="BI963" i="2"/>
  <c r="BG964" i="2"/>
  <c r="BH964" i="2"/>
  <c r="BI964" i="2"/>
  <c r="BG965" i="2"/>
  <c r="BH965" i="2"/>
  <c r="BI965" i="2"/>
  <c r="BG966" i="2"/>
  <c r="BH966" i="2"/>
  <c r="BI966" i="2"/>
  <c r="BG967" i="2"/>
  <c r="BH967" i="2"/>
  <c r="BI967" i="2"/>
  <c r="BG968" i="2"/>
  <c r="BH968" i="2"/>
  <c r="BI968" i="2"/>
  <c r="BG969" i="2"/>
  <c r="BH969" i="2"/>
  <c r="BI969" i="2"/>
  <c r="BG970" i="2"/>
  <c r="BH970" i="2"/>
  <c r="BI970" i="2"/>
  <c r="BG971" i="2"/>
  <c r="BH971" i="2"/>
  <c r="BI971" i="2"/>
  <c r="BG972" i="2"/>
  <c r="BH972" i="2"/>
  <c r="BI972" i="2"/>
  <c r="BG973" i="2"/>
  <c r="BH973" i="2"/>
  <c r="BI973" i="2"/>
  <c r="BG974" i="2"/>
  <c r="BH974" i="2"/>
  <c r="BI974" i="2"/>
  <c r="BG975" i="2"/>
  <c r="BH975" i="2"/>
  <c r="BI975" i="2"/>
  <c r="BG976" i="2"/>
  <c r="BH976" i="2"/>
  <c r="BI976" i="2"/>
  <c r="BG977" i="2"/>
  <c r="BH977" i="2"/>
  <c r="BI977" i="2"/>
  <c r="BG978" i="2"/>
  <c r="BH978" i="2"/>
  <c r="BI978" i="2"/>
  <c r="BG979" i="2"/>
  <c r="BH979" i="2"/>
  <c r="BI979" i="2"/>
  <c r="BG980" i="2"/>
  <c r="BH980" i="2"/>
  <c r="BI980" i="2"/>
  <c r="BG981" i="2"/>
  <c r="BH981" i="2"/>
  <c r="BI981" i="2"/>
  <c r="BG982" i="2"/>
  <c r="BH982" i="2"/>
  <c r="BI982" i="2"/>
  <c r="BG983" i="2"/>
  <c r="BH983" i="2"/>
  <c r="BI983" i="2"/>
  <c r="BG984" i="2"/>
  <c r="BH984" i="2"/>
  <c r="BI984" i="2"/>
  <c r="BG985" i="2"/>
  <c r="BH985" i="2"/>
  <c r="BI985" i="2"/>
  <c r="BG986" i="2"/>
  <c r="BH986" i="2"/>
  <c r="BI986" i="2"/>
  <c r="BG987" i="2"/>
  <c r="BH987" i="2"/>
  <c r="BI987" i="2"/>
  <c r="BG988" i="2"/>
  <c r="BH988" i="2"/>
  <c r="BI988" i="2"/>
  <c r="BG989" i="2"/>
  <c r="BH989" i="2"/>
  <c r="BI989" i="2"/>
  <c r="BG990" i="2"/>
  <c r="BH990" i="2"/>
  <c r="BI990" i="2"/>
  <c r="BG991" i="2"/>
  <c r="BH991" i="2"/>
  <c r="BI991" i="2"/>
  <c r="BG992" i="2"/>
  <c r="BH992" i="2"/>
  <c r="BI992" i="2"/>
  <c r="BG993" i="2"/>
  <c r="BH993" i="2"/>
  <c r="BI993" i="2"/>
  <c r="BG994" i="2"/>
  <c r="BH994" i="2"/>
  <c r="BI994" i="2"/>
  <c r="BG995" i="2"/>
  <c r="BH995" i="2"/>
  <c r="BI995" i="2"/>
  <c r="BG996" i="2"/>
  <c r="BH996" i="2"/>
  <c r="BI996" i="2"/>
  <c r="BG997" i="2"/>
  <c r="BH997" i="2"/>
  <c r="BI997" i="2"/>
  <c r="BG998" i="2"/>
  <c r="BH998" i="2"/>
  <c r="BI998" i="2"/>
  <c r="BG999" i="2"/>
  <c r="BH999" i="2"/>
  <c r="BI999" i="2"/>
  <c r="BG1000" i="2"/>
  <c r="BH1000" i="2"/>
  <c r="BI1000" i="2"/>
  <c r="BG1001" i="2"/>
  <c r="BH1001" i="2"/>
  <c r="BI1001" i="2"/>
  <c r="BG1002" i="2"/>
  <c r="BH1002" i="2"/>
  <c r="BI1002" i="2"/>
  <c r="BG1003" i="2"/>
  <c r="BH1003" i="2"/>
  <c r="BI1003" i="2"/>
  <c r="BG1004" i="2"/>
  <c r="BH1004" i="2"/>
  <c r="BI1004" i="2"/>
  <c r="AY6" i="2"/>
  <c r="AY7" i="2"/>
  <c r="AY8" i="2"/>
  <c r="AY9" i="2"/>
  <c r="AY10" i="2"/>
  <c r="AY11" i="2"/>
  <c r="AY12" i="2"/>
  <c r="AY13" i="2"/>
  <c r="AY14" i="2"/>
  <c r="AY15" i="2"/>
  <c r="AY16" i="2"/>
  <c r="AY17" i="2"/>
  <c r="AY18" i="2"/>
  <c r="AY19" i="2"/>
  <c r="AY20" i="2"/>
  <c r="AY21" i="2"/>
  <c r="AY22" i="2"/>
  <c r="AY23" i="2"/>
  <c r="AY24" i="2"/>
  <c r="AY25" i="2"/>
  <c r="AY26" i="2"/>
  <c r="AY27" i="2"/>
  <c r="AY28" i="2"/>
  <c r="AY29" i="2"/>
  <c r="AY30" i="2"/>
  <c r="AY31" i="2"/>
  <c r="AY32" i="2"/>
  <c r="AY33" i="2"/>
  <c r="AY34" i="2"/>
  <c r="AY35" i="2"/>
  <c r="AY36" i="2"/>
  <c r="AY37" i="2"/>
  <c r="AY38" i="2"/>
  <c r="AY39" i="2"/>
  <c r="AY40" i="2"/>
  <c r="AY41" i="2"/>
  <c r="AY42" i="2"/>
  <c r="AY43" i="2"/>
  <c r="AY44" i="2"/>
  <c r="AY45" i="2"/>
  <c r="AY46" i="2"/>
  <c r="AY47" i="2"/>
  <c r="AY48" i="2"/>
  <c r="AY49" i="2"/>
  <c r="AY50" i="2"/>
  <c r="AY51" i="2"/>
  <c r="AY52" i="2"/>
  <c r="AY53" i="2"/>
  <c r="AY54" i="2"/>
  <c r="AY55" i="2"/>
  <c r="AY56" i="2"/>
  <c r="AY57" i="2"/>
  <c r="AY58" i="2"/>
  <c r="AY59" i="2"/>
  <c r="AY60" i="2"/>
  <c r="AY61" i="2"/>
  <c r="AY62" i="2"/>
  <c r="AY63" i="2"/>
  <c r="AY64" i="2"/>
  <c r="AY65" i="2"/>
  <c r="AY66" i="2"/>
  <c r="AY67" i="2"/>
  <c r="AY68" i="2"/>
  <c r="AY69" i="2"/>
  <c r="AY70" i="2"/>
  <c r="AY71" i="2"/>
  <c r="AY72" i="2"/>
  <c r="AY73" i="2"/>
  <c r="AY74" i="2"/>
  <c r="AY75" i="2"/>
  <c r="AY76" i="2"/>
  <c r="AY77" i="2"/>
  <c r="AY78" i="2"/>
  <c r="AY79" i="2"/>
  <c r="AY80" i="2"/>
  <c r="AY81" i="2"/>
  <c r="AY82" i="2"/>
  <c r="AY83" i="2"/>
  <c r="AY84" i="2"/>
  <c r="AY85" i="2"/>
  <c r="AY86" i="2"/>
  <c r="AY87" i="2"/>
  <c r="AY88" i="2"/>
  <c r="AY89" i="2"/>
  <c r="AY90" i="2"/>
  <c r="AY91" i="2"/>
  <c r="AY92" i="2"/>
  <c r="AY93" i="2"/>
  <c r="AY94" i="2"/>
  <c r="AY95" i="2"/>
  <c r="AY96" i="2"/>
  <c r="AY97" i="2"/>
  <c r="AY98" i="2"/>
  <c r="AY99" i="2"/>
  <c r="AY100" i="2"/>
  <c r="AY101" i="2"/>
  <c r="AY102" i="2"/>
  <c r="AY103" i="2"/>
  <c r="AY104" i="2"/>
  <c r="AY105" i="2"/>
  <c r="AY106" i="2"/>
  <c r="AY107" i="2"/>
  <c r="AY108" i="2"/>
  <c r="AY109" i="2"/>
  <c r="AY110" i="2"/>
  <c r="AY111" i="2"/>
  <c r="AY112" i="2"/>
  <c r="AY113" i="2"/>
  <c r="AY114" i="2"/>
  <c r="AY115" i="2"/>
  <c r="AY116" i="2"/>
  <c r="AY117" i="2"/>
  <c r="AY118" i="2"/>
  <c r="AY119" i="2"/>
  <c r="AY120" i="2"/>
  <c r="AY121" i="2"/>
  <c r="AY122" i="2"/>
  <c r="AY123" i="2"/>
  <c r="AY124" i="2"/>
  <c r="AY125" i="2"/>
  <c r="AY126" i="2"/>
  <c r="AY127" i="2"/>
  <c r="AY128" i="2"/>
  <c r="AY129" i="2"/>
  <c r="AY130" i="2"/>
  <c r="AY131" i="2"/>
  <c r="AY132" i="2"/>
  <c r="AY133" i="2"/>
  <c r="AY134" i="2"/>
  <c r="AY135" i="2"/>
  <c r="AY136" i="2"/>
  <c r="AY137" i="2"/>
  <c r="AY138" i="2"/>
  <c r="AY139" i="2"/>
  <c r="AY140" i="2"/>
  <c r="AY141" i="2"/>
  <c r="AY142" i="2"/>
  <c r="AY143" i="2"/>
  <c r="AY144" i="2"/>
  <c r="AY145" i="2"/>
  <c r="AY146" i="2"/>
  <c r="AY147" i="2"/>
  <c r="AY148" i="2"/>
  <c r="AY149" i="2"/>
  <c r="AY150" i="2"/>
  <c r="AY151" i="2"/>
  <c r="AY152" i="2"/>
  <c r="AY153" i="2"/>
  <c r="AY154" i="2"/>
  <c r="AY155" i="2"/>
  <c r="AY156" i="2"/>
  <c r="AY157" i="2"/>
  <c r="AY158" i="2"/>
  <c r="AY159" i="2"/>
  <c r="AY160" i="2"/>
  <c r="AY161" i="2"/>
  <c r="AY162" i="2"/>
  <c r="AY163" i="2"/>
  <c r="AY164" i="2"/>
  <c r="AY165" i="2"/>
  <c r="AY166" i="2"/>
  <c r="AY167" i="2"/>
  <c r="AY168" i="2"/>
  <c r="AY169" i="2"/>
  <c r="AY170" i="2"/>
  <c r="AY171" i="2"/>
  <c r="AY172" i="2"/>
  <c r="AY173" i="2"/>
  <c r="AY174" i="2"/>
  <c r="AY175" i="2"/>
  <c r="AY176" i="2"/>
  <c r="AY177" i="2"/>
  <c r="AY178" i="2"/>
  <c r="AY179" i="2"/>
  <c r="AY180" i="2"/>
  <c r="AY181" i="2"/>
  <c r="AY182" i="2"/>
  <c r="AY183" i="2"/>
  <c r="AY184" i="2"/>
  <c r="AY185" i="2"/>
  <c r="AY186" i="2"/>
  <c r="AY187" i="2"/>
  <c r="AY188" i="2"/>
  <c r="AY189" i="2"/>
  <c r="AY190" i="2"/>
  <c r="AY191" i="2"/>
  <c r="AY192" i="2"/>
  <c r="AY193" i="2"/>
  <c r="AY194" i="2"/>
  <c r="AY195" i="2"/>
  <c r="AY196" i="2"/>
  <c r="AY197" i="2"/>
  <c r="AY198" i="2"/>
  <c r="AY199" i="2"/>
  <c r="AY200" i="2"/>
  <c r="AY201" i="2"/>
  <c r="AY202" i="2"/>
  <c r="AY203" i="2"/>
  <c r="AY204" i="2"/>
  <c r="AY205" i="2"/>
  <c r="AY206" i="2"/>
  <c r="AY207" i="2"/>
  <c r="AY208" i="2"/>
  <c r="AY209" i="2"/>
  <c r="AY210" i="2"/>
  <c r="AY211" i="2"/>
  <c r="AY212" i="2"/>
  <c r="AY213" i="2"/>
  <c r="AY214" i="2"/>
  <c r="AY215" i="2"/>
  <c r="AY216" i="2"/>
  <c r="AY217" i="2"/>
  <c r="AY218" i="2"/>
  <c r="AY219" i="2"/>
  <c r="AY220" i="2"/>
  <c r="AY221" i="2"/>
  <c r="AY222" i="2"/>
  <c r="AY223" i="2"/>
  <c r="AY224" i="2"/>
  <c r="AY225" i="2"/>
  <c r="AY226" i="2"/>
  <c r="AY227" i="2"/>
  <c r="AY228" i="2"/>
  <c r="AY229" i="2"/>
  <c r="AY230" i="2"/>
  <c r="AY231" i="2"/>
  <c r="AY232" i="2"/>
  <c r="AY233" i="2"/>
  <c r="AY234" i="2"/>
  <c r="AY235" i="2"/>
  <c r="AY236" i="2"/>
  <c r="AY237" i="2"/>
  <c r="AY238" i="2"/>
  <c r="AY239" i="2"/>
  <c r="AY240" i="2"/>
  <c r="AY241" i="2"/>
  <c r="AY242" i="2"/>
  <c r="AY243" i="2"/>
  <c r="AY244" i="2"/>
  <c r="AY245" i="2"/>
  <c r="AY246" i="2"/>
  <c r="AY247" i="2"/>
  <c r="AY248" i="2"/>
  <c r="AY249" i="2"/>
  <c r="AY250" i="2"/>
  <c r="AY251" i="2"/>
  <c r="AY252" i="2"/>
  <c r="AY253" i="2"/>
  <c r="AY254" i="2"/>
  <c r="AY255" i="2"/>
  <c r="AY256" i="2"/>
  <c r="AY257" i="2"/>
  <c r="AY258" i="2"/>
  <c r="AY259" i="2"/>
  <c r="AY260" i="2"/>
  <c r="AY261" i="2"/>
  <c r="AY262" i="2"/>
  <c r="AY263" i="2"/>
  <c r="AY264" i="2"/>
  <c r="AY265" i="2"/>
  <c r="AY266" i="2"/>
  <c r="AY267" i="2"/>
  <c r="AY268" i="2"/>
  <c r="AY269" i="2"/>
  <c r="AY270" i="2"/>
  <c r="AY271" i="2"/>
  <c r="AY272" i="2"/>
  <c r="AY273" i="2"/>
  <c r="AY274" i="2"/>
  <c r="AY275" i="2"/>
  <c r="AY276" i="2"/>
  <c r="AY277" i="2"/>
  <c r="AY278" i="2"/>
  <c r="AY279" i="2"/>
  <c r="AY280" i="2"/>
  <c r="AY281" i="2"/>
  <c r="AY282" i="2"/>
  <c r="AY283" i="2"/>
  <c r="AY284" i="2"/>
  <c r="AY285" i="2"/>
  <c r="AY286" i="2"/>
  <c r="AY287" i="2"/>
  <c r="AY288" i="2"/>
  <c r="AY289" i="2"/>
  <c r="AY290" i="2"/>
  <c r="AY291" i="2"/>
  <c r="AY292" i="2"/>
  <c r="AY293" i="2"/>
  <c r="AY294" i="2"/>
  <c r="AY295" i="2"/>
  <c r="AY296" i="2"/>
  <c r="AY297" i="2"/>
  <c r="AY298" i="2"/>
  <c r="AY299" i="2"/>
  <c r="AY300" i="2"/>
  <c r="AY301" i="2"/>
  <c r="AY302" i="2"/>
  <c r="AY303" i="2"/>
  <c r="AY304" i="2"/>
  <c r="AY305" i="2"/>
  <c r="AY306" i="2"/>
  <c r="AY307" i="2"/>
  <c r="AY308" i="2"/>
  <c r="AY309" i="2"/>
  <c r="AY310" i="2"/>
  <c r="AY311" i="2"/>
  <c r="AY312" i="2"/>
  <c r="AY313" i="2"/>
  <c r="AY314" i="2"/>
  <c r="AY315" i="2"/>
  <c r="AY316" i="2"/>
  <c r="AY317" i="2"/>
  <c r="AY318" i="2"/>
  <c r="AY319" i="2"/>
  <c r="AY320" i="2"/>
  <c r="AY321" i="2"/>
  <c r="AY322" i="2"/>
  <c r="AY323" i="2"/>
  <c r="AY324" i="2"/>
  <c r="AY325" i="2"/>
  <c r="AY326" i="2"/>
  <c r="AY327" i="2"/>
  <c r="AY328" i="2"/>
  <c r="AY329" i="2"/>
  <c r="AY330" i="2"/>
  <c r="AY331" i="2"/>
  <c r="AY332" i="2"/>
  <c r="AY333" i="2"/>
  <c r="AY334" i="2"/>
  <c r="AY335" i="2"/>
  <c r="AY336" i="2"/>
  <c r="AY337" i="2"/>
  <c r="AY338" i="2"/>
  <c r="AY339" i="2"/>
  <c r="AY340" i="2"/>
  <c r="AY341" i="2"/>
  <c r="AY342" i="2"/>
  <c r="AY343" i="2"/>
  <c r="AY344" i="2"/>
  <c r="AY345" i="2"/>
  <c r="AY346" i="2"/>
  <c r="AY347" i="2"/>
  <c r="AY348" i="2"/>
  <c r="AY349" i="2"/>
  <c r="AY350" i="2"/>
  <c r="AY351" i="2"/>
  <c r="AY352" i="2"/>
  <c r="AY353" i="2"/>
  <c r="AY354" i="2"/>
  <c r="AY355" i="2"/>
  <c r="AY356" i="2"/>
  <c r="AY357" i="2"/>
  <c r="AY358" i="2"/>
  <c r="AY359" i="2"/>
  <c r="AY360" i="2"/>
  <c r="AY361" i="2"/>
  <c r="AY362" i="2"/>
  <c r="AY363" i="2"/>
  <c r="AY364" i="2"/>
  <c r="AY365" i="2"/>
  <c r="AY366" i="2"/>
  <c r="AY367" i="2"/>
  <c r="AY368" i="2"/>
  <c r="AY369" i="2"/>
  <c r="AY370" i="2"/>
  <c r="AY371" i="2"/>
  <c r="AY372" i="2"/>
  <c r="AY373" i="2"/>
  <c r="AY374" i="2"/>
  <c r="AY375" i="2"/>
  <c r="AY376" i="2"/>
  <c r="AY377" i="2"/>
  <c r="AY378" i="2"/>
  <c r="AY379" i="2"/>
  <c r="AY380" i="2"/>
  <c r="AY381" i="2"/>
  <c r="AY382" i="2"/>
  <c r="AY383" i="2"/>
  <c r="AY384" i="2"/>
  <c r="AY385" i="2"/>
  <c r="AY386" i="2"/>
  <c r="AY387" i="2"/>
  <c r="AY388" i="2"/>
  <c r="AY389" i="2"/>
  <c r="AY390" i="2"/>
  <c r="AY391" i="2"/>
  <c r="AY392" i="2"/>
  <c r="AY393" i="2"/>
  <c r="AY394" i="2"/>
  <c r="AY395" i="2"/>
  <c r="AY396" i="2"/>
  <c r="AY397" i="2"/>
  <c r="AY398" i="2"/>
  <c r="AY399" i="2"/>
  <c r="AY400" i="2"/>
  <c r="AY401" i="2"/>
  <c r="AY402" i="2"/>
  <c r="AY403" i="2"/>
  <c r="AY404" i="2"/>
  <c r="AY405" i="2"/>
  <c r="AY406" i="2"/>
  <c r="AY407" i="2"/>
  <c r="AY408" i="2"/>
  <c r="AY409" i="2"/>
  <c r="AY410" i="2"/>
  <c r="AY411" i="2"/>
  <c r="AY412" i="2"/>
  <c r="AY413" i="2"/>
  <c r="AY414" i="2"/>
  <c r="AY415" i="2"/>
  <c r="AY416" i="2"/>
  <c r="AY417" i="2"/>
  <c r="AY418" i="2"/>
  <c r="AY419" i="2"/>
  <c r="AY420" i="2"/>
  <c r="AY421" i="2"/>
  <c r="AY422" i="2"/>
  <c r="AY423" i="2"/>
  <c r="AY424" i="2"/>
  <c r="AY425" i="2"/>
  <c r="AY426" i="2"/>
  <c r="AY427" i="2"/>
  <c r="AY428" i="2"/>
  <c r="AY429" i="2"/>
  <c r="AY430" i="2"/>
  <c r="AY431" i="2"/>
  <c r="AY432" i="2"/>
  <c r="AY433" i="2"/>
  <c r="AY434" i="2"/>
  <c r="AY435" i="2"/>
  <c r="AY436" i="2"/>
  <c r="AY437" i="2"/>
  <c r="AY438" i="2"/>
  <c r="AY439" i="2"/>
  <c r="AY440" i="2"/>
  <c r="AY441" i="2"/>
  <c r="AY442" i="2"/>
  <c r="AY443" i="2"/>
  <c r="AY444" i="2"/>
  <c r="AY445" i="2"/>
  <c r="AY446" i="2"/>
  <c r="AY447" i="2"/>
  <c r="AY448" i="2"/>
  <c r="AY449" i="2"/>
  <c r="AY450" i="2"/>
  <c r="AY451" i="2"/>
  <c r="AY452" i="2"/>
  <c r="AY453" i="2"/>
  <c r="AY454" i="2"/>
  <c r="AY455" i="2"/>
  <c r="AY456" i="2"/>
  <c r="AY457" i="2"/>
  <c r="AY458" i="2"/>
  <c r="AY459" i="2"/>
  <c r="AY460" i="2"/>
  <c r="AY461" i="2"/>
  <c r="AY462" i="2"/>
  <c r="AY463" i="2"/>
  <c r="AY464" i="2"/>
  <c r="AY465" i="2"/>
  <c r="AY466" i="2"/>
  <c r="AY467" i="2"/>
  <c r="AY468" i="2"/>
  <c r="AY469" i="2"/>
  <c r="AY470" i="2"/>
  <c r="AY471" i="2"/>
  <c r="AY472" i="2"/>
  <c r="AY473" i="2"/>
  <c r="AY474" i="2"/>
  <c r="AY475" i="2"/>
  <c r="AY476" i="2"/>
  <c r="AY477" i="2"/>
  <c r="AY478" i="2"/>
  <c r="AY479" i="2"/>
  <c r="AY480" i="2"/>
  <c r="AY481" i="2"/>
  <c r="AY482" i="2"/>
  <c r="AY483" i="2"/>
  <c r="AY484" i="2"/>
  <c r="AY485" i="2"/>
  <c r="AY486" i="2"/>
  <c r="AY487" i="2"/>
  <c r="AY488" i="2"/>
  <c r="AY489" i="2"/>
  <c r="AY490" i="2"/>
  <c r="AY491" i="2"/>
  <c r="AY492" i="2"/>
  <c r="AY493" i="2"/>
  <c r="AY494" i="2"/>
  <c r="AY495" i="2"/>
  <c r="AY496" i="2"/>
  <c r="AY497" i="2"/>
  <c r="AY498" i="2"/>
  <c r="AY499" i="2"/>
  <c r="AY500" i="2"/>
  <c r="AY501" i="2"/>
  <c r="AY502" i="2"/>
  <c r="AY503" i="2"/>
  <c r="AY504" i="2"/>
  <c r="AY505" i="2"/>
  <c r="AY506" i="2"/>
  <c r="AY507" i="2"/>
  <c r="AY508" i="2"/>
  <c r="AY509" i="2"/>
  <c r="AY510" i="2"/>
  <c r="AY511" i="2"/>
  <c r="AY512" i="2"/>
  <c r="AY513" i="2"/>
  <c r="AY514" i="2"/>
  <c r="AY515" i="2"/>
  <c r="AY516" i="2"/>
  <c r="AY517" i="2"/>
  <c r="AY518" i="2"/>
  <c r="AY519" i="2"/>
  <c r="AY520" i="2"/>
  <c r="AY521" i="2"/>
  <c r="AY522" i="2"/>
  <c r="AY523" i="2"/>
  <c r="AY524" i="2"/>
  <c r="AY525" i="2"/>
  <c r="AY526" i="2"/>
  <c r="AY527" i="2"/>
  <c r="AY528" i="2"/>
  <c r="AY529" i="2"/>
  <c r="AY530" i="2"/>
  <c r="AY531" i="2"/>
  <c r="AY532" i="2"/>
  <c r="AY533" i="2"/>
  <c r="AY534" i="2"/>
  <c r="AY535" i="2"/>
  <c r="AY536" i="2"/>
  <c r="AY537" i="2"/>
  <c r="AY538" i="2"/>
  <c r="AY539" i="2"/>
  <c r="AY540" i="2"/>
  <c r="AY541" i="2"/>
  <c r="AY542" i="2"/>
  <c r="AY543" i="2"/>
  <c r="AY544" i="2"/>
  <c r="AY545" i="2"/>
  <c r="AY546" i="2"/>
  <c r="AY547" i="2"/>
  <c r="AY548" i="2"/>
  <c r="AY549" i="2"/>
  <c r="AY550" i="2"/>
  <c r="AY551" i="2"/>
  <c r="AY552" i="2"/>
  <c r="AY553" i="2"/>
  <c r="AY554" i="2"/>
  <c r="AY555" i="2"/>
  <c r="AY556" i="2"/>
  <c r="AY557" i="2"/>
  <c r="AY558" i="2"/>
  <c r="AY559" i="2"/>
  <c r="AY560" i="2"/>
  <c r="AY561" i="2"/>
  <c r="AY562" i="2"/>
  <c r="AY563" i="2"/>
  <c r="AY564" i="2"/>
  <c r="AY565" i="2"/>
  <c r="AY566" i="2"/>
  <c r="AY567" i="2"/>
  <c r="AY568" i="2"/>
  <c r="AY569" i="2"/>
  <c r="AY570" i="2"/>
  <c r="AY571" i="2"/>
  <c r="AY572" i="2"/>
  <c r="AY573" i="2"/>
  <c r="AY574" i="2"/>
  <c r="AY575" i="2"/>
  <c r="AY576" i="2"/>
  <c r="AY577" i="2"/>
  <c r="AY578" i="2"/>
  <c r="AY579" i="2"/>
  <c r="AY580" i="2"/>
  <c r="AY581" i="2"/>
  <c r="AY582" i="2"/>
  <c r="AY583" i="2"/>
  <c r="AY584" i="2"/>
  <c r="AY585" i="2"/>
  <c r="AY586" i="2"/>
  <c r="AY587" i="2"/>
  <c r="AY588" i="2"/>
  <c r="AY589" i="2"/>
  <c r="AY590" i="2"/>
  <c r="AY591" i="2"/>
  <c r="AY592" i="2"/>
  <c r="AY593" i="2"/>
  <c r="AY594" i="2"/>
  <c r="AY595" i="2"/>
  <c r="AY596" i="2"/>
  <c r="AY597" i="2"/>
  <c r="AY598" i="2"/>
  <c r="AY599" i="2"/>
  <c r="AY600" i="2"/>
  <c r="AY601" i="2"/>
  <c r="AY602" i="2"/>
  <c r="AY603" i="2"/>
  <c r="AY604" i="2"/>
  <c r="AY605" i="2"/>
  <c r="AY606" i="2"/>
  <c r="AY607" i="2"/>
  <c r="AY608" i="2"/>
  <c r="AY609" i="2"/>
  <c r="AY610" i="2"/>
  <c r="AY611" i="2"/>
  <c r="AY612" i="2"/>
  <c r="AY613" i="2"/>
  <c r="AY614" i="2"/>
  <c r="AY615" i="2"/>
  <c r="AY616" i="2"/>
  <c r="AY617" i="2"/>
  <c r="AY618" i="2"/>
  <c r="AY619" i="2"/>
  <c r="AY620" i="2"/>
  <c r="AY621" i="2"/>
  <c r="AY622" i="2"/>
  <c r="AY623" i="2"/>
  <c r="AY624" i="2"/>
  <c r="AY625" i="2"/>
  <c r="AY626" i="2"/>
  <c r="AY627" i="2"/>
  <c r="AY628" i="2"/>
  <c r="AY629" i="2"/>
  <c r="AY630" i="2"/>
  <c r="AY631" i="2"/>
  <c r="AY632" i="2"/>
  <c r="AY633" i="2"/>
  <c r="AY634" i="2"/>
  <c r="AY635" i="2"/>
  <c r="AY636" i="2"/>
  <c r="AY637" i="2"/>
  <c r="AY638" i="2"/>
  <c r="AY639" i="2"/>
  <c r="AY640" i="2"/>
  <c r="AY641" i="2"/>
  <c r="AY642" i="2"/>
  <c r="AY643" i="2"/>
  <c r="AY644" i="2"/>
  <c r="AY645" i="2"/>
  <c r="AY646" i="2"/>
  <c r="AY647" i="2"/>
  <c r="AY648" i="2"/>
  <c r="AY649" i="2"/>
  <c r="AY650" i="2"/>
  <c r="AY651" i="2"/>
  <c r="AY652" i="2"/>
  <c r="AY653" i="2"/>
  <c r="AY654" i="2"/>
  <c r="AY655" i="2"/>
  <c r="AY656" i="2"/>
  <c r="AY657" i="2"/>
  <c r="AY658" i="2"/>
  <c r="AY659" i="2"/>
  <c r="AY660" i="2"/>
  <c r="AY661" i="2"/>
  <c r="AY662" i="2"/>
  <c r="AY663" i="2"/>
  <c r="AY664" i="2"/>
  <c r="AY665" i="2"/>
  <c r="AY666" i="2"/>
  <c r="AY667" i="2"/>
  <c r="AY668" i="2"/>
  <c r="AY669" i="2"/>
  <c r="AY670" i="2"/>
  <c r="AY671" i="2"/>
  <c r="AY672" i="2"/>
  <c r="AY673" i="2"/>
  <c r="AY674" i="2"/>
  <c r="AY675" i="2"/>
  <c r="AY676" i="2"/>
  <c r="AY677" i="2"/>
  <c r="AY678" i="2"/>
  <c r="AY679" i="2"/>
  <c r="AY680" i="2"/>
  <c r="AY681" i="2"/>
  <c r="AY682" i="2"/>
  <c r="AY683" i="2"/>
  <c r="AY684" i="2"/>
  <c r="AY685" i="2"/>
  <c r="AY686" i="2"/>
  <c r="AY687" i="2"/>
  <c r="AY688" i="2"/>
  <c r="AY689" i="2"/>
  <c r="AY690" i="2"/>
  <c r="AY691" i="2"/>
  <c r="AY692" i="2"/>
  <c r="AY693" i="2"/>
  <c r="AY694" i="2"/>
  <c r="AY695" i="2"/>
  <c r="AY696" i="2"/>
  <c r="AY697" i="2"/>
  <c r="AY698" i="2"/>
  <c r="AY699" i="2"/>
  <c r="AY700" i="2"/>
  <c r="AY701" i="2"/>
  <c r="AY702" i="2"/>
  <c r="AY703" i="2"/>
  <c r="AY704" i="2"/>
  <c r="AY705" i="2"/>
  <c r="AY706" i="2"/>
  <c r="AY707" i="2"/>
  <c r="AY708" i="2"/>
  <c r="AY709" i="2"/>
  <c r="AY710" i="2"/>
  <c r="AY711" i="2"/>
  <c r="AY712" i="2"/>
  <c r="AY713" i="2"/>
  <c r="AY714" i="2"/>
  <c r="AY715" i="2"/>
  <c r="AY716" i="2"/>
  <c r="AY717" i="2"/>
  <c r="AY718" i="2"/>
  <c r="AY719" i="2"/>
  <c r="AY720" i="2"/>
  <c r="AY721" i="2"/>
  <c r="AY722" i="2"/>
  <c r="AY723" i="2"/>
  <c r="AY724" i="2"/>
  <c r="AY725" i="2"/>
  <c r="AY726" i="2"/>
  <c r="AY727" i="2"/>
  <c r="AY728" i="2"/>
  <c r="AY729" i="2"/>
  <c r="AY730" i="2"/>
  <c r="AY731" i="2"/>
  <c r="AY732" i="2"/>
  <c r="AY733" i="2"/>
  <c r="AY734" i="2"/>
  <c r="AY735" i="2"/>
  <c r="AY736" i="2"/>
  <c r="AY737" i="2"/>
  <c r="AY738" i="2"/>
  <c r="AY739" i="2"/>
  <c r="AY740" i="2"/>
  <c r="AY741" i="2"/>
  <c r="AY742" i="2"/>
  <c r="AY743" i="2"/>
  <c r="AY744" i="2"/>
  <c r="AY745" i="2"/>
  <c r="AY746" i="2"/>
  <c r="AY747" i="2"/>
  <c r="AY748" i="2"/>
  <c r="AY749" i="2"/>
  <c r="AY750" i="2"/>
  <c r="AY751" i="2"/>
  <c r="AY752" i="2"/>
  <c r="AY753" i="2"/>
  <c r="AY754" i="2"/>
  <c r="AY755" i="2"/>
  <c r="AY756" i="2"/>
  <c r="AY757" i="2"/>
  <c r="AY758" i="2"/>
  <c r="AY759" i="2"/>
  <c r="AY760" i="2"/>
  <c r="AY761" i="2"/>
  <c r="AY762" i="2"/>
  <c r="AY763" i="2"/>
  <c r="AY764" i="2"/>
  <c r="AY765" i="2"/>
  <c r="AY766" i="2"/>
  <c r="AY767" i="2"/>
  <c r="AY768" i="2"/>
  <c r="AY769" i="2"/>
  <c r="AY770" i="2"/>
  <c r="AY771" i="2"/>
  <c r="AY772" i="2"/>
  <c r="AY773" i="2"/>
  <c r="AY774" i="2"/>
  <c r="AY775" i="2"/>
  <c r="AY776" i="2"/>
  <c r="AY777" i="2"/>
  <c r="AY778" i="2"/>
  <c r="AY779" i="2"/>
  <c r="AY780" i="2"/>
  <c r="AY781" i="2"/>
  <c r="AY782" i="2"/>
  <c r="AY783" i="2"/>
  <c r="AY784" i="2"/>
  <c r="AY785" i="2"/>
  <c r="AY786" i="2"/>
  <c r="AY787" i="2"/>
  <c r="AY788" i="2"/>
  <c r="AY789" i="2"/>
  <c r="AY790" i="2"/>
  <c r="AY791" i="2"/>
  <c r="AY792" i="2"/>
  <c r="AY793" i="2"/>
  <c r="AY794" i="2"/>
  <c r="AY795" i="2"/>
  <c r="AY796" i="2"/>
  <c r="AY797" i="2"/>
  <c r="AY798" i="2"/>
  <c r="AY799" i="2"/>
  <c r="AY800" i="2"/>
  <c r="AY801" i="2"/>
  <c r="AY802" i="2"/>
  <c r="AY803" i="2"/>
  <c r="AY804" i="2"/>
  <c r="AY805" i="2"/>
  <c r="AY806" i="2"/>
  <c r="AY807" i="2"/>
  <c r="AY808" i="2"/>
  <c r="AY809" i="2"/>
  <c r="AY810" i="2"/>
  <c r="AY811" i="2"/>
  <c r="AY812" i="2"/>
  <c r="AY813" i="2"/>
  <c r="AY814" i="2"/>
  <c r="AY815" i="2"/>
  <c r="AY816" i="2"/>
  <c r="AY817" i="2"/>
  <c r="AY818" i="2"/>
  <c r="AY819" i="2"/>
  <c r="AY820" i="2"/>
  <c r="AY821" i="2"/>
  <c r="AY822" i="2"/>
  <c r="AY823" i="2"/>
  <c r="AY824" i="2"/>
  <c r="AY825" i="2"/>
  <c r="AY826" i="2"/>
  <c r="AY827" i="2"/>
  <c r="AY828" i="2"/>
  <c r="AY829" i="2"/>
  <c r="AY830" i="2"/>
  <c r="AY831" i="2"/>
  <c r="AY832" i="2"/>
  <c r="AY833" i="2"/>
  <c r="AY834" i="2"/>
  <c r="AY835" i="2"/>
  <c r="AY836" i="2"/>
  <c r="AY837" i="2"/>
  <c r="AY838" i="2"/>
  <c r="AY839" i="2"/>
  <c r="AY840" i="2"/>
  <c r="AY841" i="2"/>
  <c r="AY842" i="2"/>
  <c r="AY843" i="2"/>
  <c r="AY844" i="2"/>
  <c r="AY845" i="2"/>
  <c r="AY846" i="2"/>
  <c r="AY847" i="2"/>
  <c r="AY848" i="2"/>
  <c r="AY849" i="2"/>
  <c r="AY850" i="2"/>
  <c r="AY851" i="2"/>
  <c r="AY852" i="2"/>
  <c r="AY853" i="2"/>
  <c r="AY854" i="2"/>
  <c r="AY855" i="2"/>
  <c r="AY856" i="2"/>
  <c r="AY857" i="2"/>
  <c r="AY858" i="2"/>
  <c r="AY859" i="2"/>
  <c r="AY860" i="2"/>
  <c r="AY861" i="2"/>
  <c r="AY862" i="2"/>
  <c r="AY863" i="2"/>
  <c r="AY864" i="2"/>
  <c r="AY865" i="2"/>
  <c r="AY866" i="2"/>
  <c r="AY867" i="2"/>
  <c r="AY868" i="2"/>
  <c r="AY869" i="2"/>
  <c r="AY870" i="2"/>
  <c r="AY871" i="2"/>
  <c r="AY872" i="2"/>
  <c r="AY873" i="2"/>
  <c r="AY874" i="2"/>
  <c r="AY875" i="2"/>
  <c r="AY876" i="2"/>
  <c r="AY877" i="2"/>
  <c r="AY878" i="2"/>
  <c r="AY879" i="2"/>
  <c r="AY880" i="2"/>
  <c r="AY881" i="2"/>
  <c r="AY882" i="2"/>
  <c r="AY883" i="2"/>
  <c r="AY884" i="2"/>
  <c r="AY885" i="2"/>
  <c r="AY886" i="2"/>
  <c r="AY887" i="2"/>
  <c r="AY888" i="2"/>
  <c r="AY889" i="2"/>
  <c r="AY890" i="2"/>
  <c r="AY891" i="2"/>
  <c r="AY892" i="2"/>
  <c r="AY893" i="2"/>
  <c r="AY894" i="2"/>
  <c r="AY895" i="2"/>
  <c r="AY896" i="2"/>
  <c r="AY897" i="2"/>
  <c r="AY898" i="2"/>
  <c r="AY899" i="2"/>
  <c r="AY900" i="2"/>
  <c r="AY901" i="2"/>
  <c r="AY902" i="2"/>
  <c r="AY903" i="2"/>
  <c r="AY904" i="2"/>
  <c r="AY905" i="2"/>
  <c r="AY906" i="2"/>
  <c r="AY907" i="2"/>
  <c r="AY908" i="2"/>
  <c r="AY909" i="2"/>
  <c r="AY910" i="2"/>
  <c r="AY911" i="2"/>
  <c r="AY912" i="2"/>
  <c r="AY913" i="2"/>
  <c r="AY914" i="2"/>
  <c r="AY915" i="2"/>
  <c r="AY916" i="2"/>
  <c r="AY917" i="2"/>
  <c r="AY918" i="2"/>
  <c r="AY919" i="2"/>
  <c r="AY920" i="2"/>
  <c r="AY921" i="2"/>
  <c r="AY922" i="2"/>
  <c r="AY923" i="2"/>
  <c r="AY924" i="2"/>
  <c r="AY925" i="2"/>
  <c r="AY926" i="2"/>
  <c r="AY927" i="2"/>
  <c r="AY928" i="2"/>
  <c r="AY929" i="2"/>
  <c r="AY930" i="2"/>
  <c r="AY931" i="2"/>
  <c r="AY932" i="2"/>
  <c r="AY933" i="2"/>
  <c r="AY934" i="2"/>
  <c r="AY935" i="2"/>
  <c r="AY936" i="2"/>
  <c r="AY937" i="2"/>
  <c r="AY938" i="2"/>
  <c r="AY939" i="2"/>
  <c r="AY940" i="2"/>
  <c r="AY941" i="2"/>
  <c r="AY942" i="2"/>
  <c r="AY943" i="2"/>
  <c r="AY944" i="2"/>
  <c r="AY945" i="2"/>
  <c r="AY946" i="2"/>
  <c r="AY947" i="2"/>
  <c r="AY948" i="2"/>
  <c r="AY949" i="2"/>
  <c r="AY950" i="2"/>
  <c r="AY951" i="2"/>
  <c r="AY952" i="2"/>
  <c r="AY953" i="2"/>
  <c r="AY954" i="2"/>
  <c r="AY955" i="2"/>
  <c r="AY956" i="2"/>
  <c r="AY957" i="2"/>
  <c r="AY958" i="2"/>
  <c r="AY959" i="2"/>
  <c r="AY960" i="2"/>
  <c r="AY961" i="2"/>
  <c r="AY962" i="2"/>
  <c r="AY963" i="2"/>
  <c r="AY964" i="2"/>
  <c r="AY965" i="2"/>
  <c r="AY966" i="2"/>
  <c r="AY967" i="2"/>
  <c r="AY968" i="2"/>
  <c r="AY969" i="2"/>
  <c r="AY970" i="2"/>
  <c r="AY971" i="2"/>
  <c r="AY972" i="2"/>
  <c r="AY973" i="2"/>
  <c r="AY974" i="2"/>
  <c r="AY975" i="2"/>
  <c r="AY976" i="2"/>
  <c r="AY977" i="2"/>
  <c r="AY978" i="2"/>
  <c r="AY979" i="2"/>
  <c r="AY980" i="2"/>
  <c r="AY981" i="2"/>
  <c r="AY982" i="2"/>
  <c r="AY983" i="2"/>
  <c r="AY984" i="2"/>
  <c r="AY985" i="2"/>
  <c r="AY986" i="2"/>
  <c r="AY987" i="2"/>
  <c r="AY988" i="2"/>
  <c r="AY989" i="2"/>
  <c r="AY990" i="2"/>
  <c r="AY991" i="2"/>
  <c r="AY992" i="2"/>
  <c r="AY993" i="2"/>
  <c r="AY994" i="2"/>
  <c r="AY995" i="2"/>
  <c r="AY996" i="2"/>
  <c r="AY997" i="2"/>
  <c r="AY998" i="2"/>
  <c r="AY999" i="2"/>
  <c r="AY1000" i="2"/>
  <c r="AY1001" i="2"/>
  <c r="AY1002" i="2"/>
  <c r="AY1003" i="2"/>
  <c r="AY1004" i="2"/>
  <c r="AX6" i="2"/>
  <c r="AX7" i="2"/>
  <c r="AX8" i="2"/>
  <c r="AX9" i="2"/>
  <c r="AX10" i="2"/>
  <c r="AX11" i="2"/>
  <c r="AX12" i="2"/>
  <c r="AX13" i="2"/>
  <c r="AX14" i="2"/>
  <c r="AX15" i="2"/>
  <c r="AX16" i="2"/>
  <c r="AX17" i="2"/>
  <c r="AX18" i="2"/>
  <c r="AX19" i="2"/>
  <c r="AX20" i="2"/>
  <c r="AX21" i="2"/>
  <c r="AX22" i="2"/>
  <c r="AX23" i="2"/>
  <c r="AX24" i="2"/>
  <c r="AX25" i="2"/>
  <c r="AX26" i="2"/>
  <c r="AX27" i="2"/>
  <c r="AX28" i="2"/>
  <c r="AX29" i="2"/>
  <c r="AX30" i="2"/>
  <c r="AX31" i="2"/>
  <c r="AX32" i="2"/>
  <c r="AX33" i="2"/>
  <c r="AX34" i="2"/>
  <c r="AX35" i="2"/>
  <c r="AX36" i="2"/>
  <c r="AX37" i="2"/>
  <c r="AX38" i="2"/>
  <c r="AX39" i="2"/>
  <c r="AX40" i="2"/>
  <c r="AX41" i="2"/>
  <c r="AX42" i="2"/>
  <c r="AX43" i="2"/>
  <c r="AX44" i="2"/>
  <c r="AX45" i="2"/>
  <c r="AX46" i="2"/>
  <c r="AX47" i="2"/>
  <c r="AX48" i="2"/>
  <c r="AX49" i="2"/>
  <c r="AX50" i="2"/>
  <c r="AX51" i="2"/>
  <c r="AX52" i="2"/>
  <c r="AX53" i="2"/>
  <c r="AX54" i="2"/>
  <c r="AX55" i="2"/>
  <c r="AX56" i="2"/>
  <c r="AX57" i="2"/>
  <c r="AX58" i="2"/>
  <c r="AX59" i="2"/>
  <c r="AX60" i="2"/>
  <c r="AX61" i="2"/>
  <c r="AX62" i="2"/>
  <c r="AX63" i="2"/>
  <c r="AX64" i="2"/>
  <c r="AX65" i="2"/>
  <c r="AX66" i="2"/>
  <c r="AX67" i="2"/>
  <c r="AX68" i="2"/>
  <c r="AX69" i="2"/>
  <c r="AX70" i="2"/>
  <c r="AX71" i="2"/>
  <c r="AX72" i="2"/>
  <c r="AX73" i="2"/>
  <c r="AX74" i="2"/>
  <c r="AX75" i="2"/>
  <c r="AX76" i="2"/>
  <c r="AX77" i="2"/>
  <c r="AX78" i="2"/>
  <c r="AX79" i="2"/>
  <c r="AX80" i="2"/>
  <c r="AX81" i="2"/>
  <c r="AX82" i="2"/>
  <c r="AX83" i="2"/>
  <c r="AX84" i="2"/>
  <c r="AX85" i="2"/>
  <c r="AX86" i="2"/>
  <c r="AX87" i="2"/>
  <c r="AX88" i="2"/>
  <c r="AX89" i="2"/>
  <c r="AX90" i="2"/>
  <c r="AX91" i="2"/>
  <c r="AX92" i="2"/>
  <c r="AX93" i="2"/>
  <c r="AX94" i="2"/>
  <c r="AX95" i="2"/>
  <c r="AX96" i="2"/>
  <c r="AX97" i="2"/>
  <c r="AX98" i="2"/>
  <c r="AX99" i="2"/>
  <c r="AX100" i="2"/>
  <c r="AX101" i="2"/>
  <c r="AX102" i="2"/>
  <c r="AX103" i="2"/>
  <c r="AX104" i="2"/>
  <c r="AX105" i="2"/>
  <c r="AX106" i="2"/>
  <c r="AX107" i="2"/>
  <c r="AX108" i="2"/>
  <c r="AX109" i="2"/>
  <c r="AX110" i="2"/>
  <c r="AX111" i="2"/>
  <c r="AX112" i="2"/>
  <c r="AX113" i="2"/>
  <c r="AX114" i="2"/>
  <c r="AX115" i="2"/>
  <c r="AX116" i="2"/>
  <c r="AX117" i="2"/>
  <c r="AX118" i="2"/>
  <c r="AX119" i="2"/>
  <c r="AX120" i="2"/>
  <c r="AX121" i="2"/>
  <c r="AX122" i="2"/>
  <c r="AX123" i="2"/>
  <c r="AX124" i="2"/>
  <c r="AX125" i="2"/>
  <c r="AX126" i="2"/>
  <c r="AX127" i="2"/>
  <c r="AX128" i="2"/>
  <c r="AX129" i="2"/>
  <c r="AX130" i="2"/>
  <c r="AX131" i="2"/>
  <c r="AX132" i="2"/>
  <c r="AX133" i="2"/>
  <c r="AX134" i="2"/>
  <c r="AX135" i="2"/>
  <c r="AX136" i="2"/>
  <c r="AX137" i="2"/>
  <c r="AX138" i="2"/>
  <c r="AX139" i="2"/>
  <c r="AX140" i="2"/>
  <c r="AX141" i="2"/>
  <c r="AX142" i="2"/>
  <c r="AX143" i="2"/>
  <c r="AX144" i="2"/>
  <c r="AX145" i="2"/>
  <c r="AX146" i="2"/>
  <c r="AX147" i="2"/>
  <c r="AX148" i="2"/>
  <c r="AX149" i="2"/>
  <c r="AX150" i="2"/>
  <c r="AX151" i="2"/>
  <c r="AX152" i="2"/>
  <c r="AX153" i="2"/>
  <c r="AX154" i="2"/>
  <c r="AX155" i="2"/>
  <c r="AX156" i="2"/>
  <c r="AX157" i="2"/>
  <c r="AX158" i="2"/>
  <c r="AX159" i="2"/>
  <c r="AX160" i="2"/>
  <c r="AX161" i="2"/>
  <c r="AX162" i="2"/>
  <c r="AX163" i="2"/>
  <c r="AX164" i="2"/>
  <c r="AX165" i="2"/>
  <c r="AX166" i="2"/>
  <c r="AX167" i="2"/>
  <c r="AX168" i="2"/>
  <c r="AX169" i="2"/>
  <c r="AX170" i="2"/>
  <c r="AX171" i="2"/>
  <c r="AX172" i="2"/>
  <c r="AX173" i="2"/>
  <c r="AX174" i="2"/>
  <c r="AX175" i="2"/>
  <c r="AX176" i="2"/>
  <c r="AX177" i="2"/>
  <c r="AX178" i="2"/>
  <c r="AX179" i="2"/>
  <c r="AX180" i="2"/>
  <c r="AX181" i="2"/>
  <c r="AX182" i="2"/>
  <c r="AX183" i="2"/>
  <c r="AX184" i="2"/>
  <c r="AX185" i="2"/>
  <c r="AX186" i="2"/>
  <c r="AX187" i="2"/>
  <c r="AX188" i="2"/>
  <c r="AX189" i="2"/>
  <c r="AX190" i="2"/>
  <c r="AX191" i="2"/>
  <c r="AX192" i="2"/>
  <c r="AX193" i="2"/>
  <c r="AX194" i="2"/>
  <c r="AX195" i="2"/>
  <c r="AX196" i="2"/>
  <c r="AX197" i="2"/>
  <c r="AX198" i="2"/>
  <c r="AX199" i="2"/>
  <c r="AX200" i="2"/>
  <c r="AX201" i="2"/>
  <c r="AX202" i="2"/>
  <c r="AX203" i="2"/>
  <c r="AX204" i="2"/>
  <c r="AX205" i="2"/>
  <c r="AX206" i="2"/>
  <c r="AX207" i="2"/>
  <c r="AX208" i="2"/>
  <c r="AX209" i="2"/>
  <c r="AX210" i="2"/>
  <c r="AX211" i="2"/>
  <c r="AX212" i="2"/>
  <c r="AX213" i="2"/>
  <c r="AX214" i="2"/>
  <c r="AX215" i="2"/>
  <c r="AX216" i="2"/>
  <c r="AX217" i="2"/>
  <c r="AX218" i="2"/>
  <c r="AX219" i="2"/>
  <c r="AX220" i="2"/>
  <c r="AX221" i="2"/>
  <c r="AX222" i="2"/>
  <c r="AX223" i="2"/>
  <c r="AX224" i="2"/>
  <c r="AX225" i="2"/>
  <c r="AX226" i="2"/>
  <c r="AX227" i="2"/>
  <c r="AX228" i="2"/>
  <c r="AX229" i="2"/>
  <c r="AX230" i="2"/>
  <c r="AX231" i="2"/>
  <c r="AX232" i="2"/>
  <c r="AX233" i="2"/>
  <c r="AX234" i="2"/>
  <c r="AX235" i="2"/>
  <c r="AX236" i="2"/>
  <c r="AX237" i="2"/>
  <c r="AX238" i="2"/>
  <c r="AX239" i="2"/>
  <c r="AX240" i="2"/>
  <c r="AX241" i="2"/>
  <c r="AX242" i="2"/>
  <c r="AX243" i="2"/>
  <c r="AX244" i="2"/>
  <c r="AX245" i="2"/>
  <c r="AX246" i="2"/>
  <c r="AX247" i="2"/>
  <c r="AX248" i="2"/>
  <c r="AX249" i="2"/>
  <c r="AX250" i="2"/>
  <c r="AX251" i="2"/>
  <c r="AX252" i="2"/>
  <c r="AX253" i="2"/>
  <c r="AX254" i="2"/>
  <c r="AX255" i="2"/>
  <c r="AX256" i="2"/>
  <c r="AX257" i="2"/>
  <c r="AX258" i="2"/>
  <c r="AX259" i="2"/>
  <c r="AX260" i="2"/>
  <c r="AX261" i="2"/>
  <c r="AX262" i="2"/>
  <c r="AX263" i="2"/>
  <c r="AX264" i="2"/>
  <c r="AX265" i="2"/>
  <c r="AX266" i="2"/>
  <c r="AX267" i="2"/>
  <c r="AX268" i="2"/>
  <c r="AX269" i="2"/>
  <c r="AX270" i="2"/>
  <c r="AX271" i="2"/>
  <c r="AX272" i="2"/>
  <c r="AX273" i="2"/>
  <c r="AX274" i="2"/>
  <c r="AX275" i="2"/>
  <c r="AX276" i="2"/>
  <c r="AX277" i="2"/>
  <c r="AX278" i="2"/>
  <c r="AX279" i="2"/>
  <c r="AX280" i="2"/>
  <c r="AX281" i="2"/>
  <c r="AX282" i="2"/>
  <c r="AX283" i="2"/>
  <c r="AX284" i="2"/>
  <c r="AX285" i="2"/>
  <c r="AX286" i="2"/>
  <c r="AX287" i="2"/>
  <c r="AX288" i="2"/>
  <c r="AX289" i="2"/>
  <c r="AX290" i="2"/>
  <c r="AX291" i="2"/>
  <c r="AX292" i="2"/>
  <c r="AX293" i="2"/>
  <c r="AX294" i="2"/>
  <c r="AX295" i="2"/>
  <c r="AX296" i="2"/>
  <c r="AX297" i="2"/>
  <c r="AX298" i="2"/>
  <c r="AX299" i="2"/>
  <c r="AX300" i="2"/>
  <c r="AX301" i="2"/>
  <c r="AX302" i="2"/>
  <c r="AX303" i="2"/>
  <c r="AX304" i="2"/>
  <c r="AX305" i="2"/>
  <c r="AX306" i="2"/>
  <c r="AX307" i="2"/>
  <c r="AX308" i="2"/>
  <c r="AX309" i="2"/>
  <c r="AX310" i="2"/>
  <c r="AX311" i="2"/>
  <c r="AX312" i="2"/>
  <c r="AX313" i="2"/>
  <c r="AX314" i="2"/>
  <c r="AX315" i="2"/>
  <c r="AX316" i="2"/>
  <c r="AX317" i="2"/>
  <c r="AX318" i="2"/>
  <c r="AX319" i="2"/>
  <c r="AX320" i="2"/>
  <c r="AX321" i="2"/>
  <c r="AX322" i="2"/>
  <c r="AX323" i="2"/>
  <c r="AX324" i="2"/>
  <c r="AX325" i="2"/>
  <c r="AX326" i="2"/>
  <c r="AX327" i="2"/>
  <c r="AX328" i="2"/>
  <c r="AX329" i="2"/>
  <c r="AX330" i="2"/>
  <c r="AX331" i="2"/>
  <c r="AX332" i="2"/>
  <c r="AX333" i="2"/>
  <c r="AX334" i="2"/>
  <c r="AX335" i="2"/>
  <c r="AX336" i="2"/>
  <c r="AX337" i="2"/>
  <c r="AX338" i="2"/>
  <c r="AX339" i="2"/>
  <c r="AX340" i="2"/>
  <c r="AX341" i="2"/>
  <c r="AX342" i="2"/>
  <c r="AX343" i="2"/>
  <c r="AX344" i="2"/>
  <c r="AX345" i="2"/>
  <c r="AX346" i="2"/>
  <c r="AX347" i="2"/>
  <c r="AX348" i="2"/>
  <c r="AX349" i="2"/>
  <c r="AX350" i="2"/>
  <c r="AX351" i="2"/>
  <c r="AX352" i="2"/>
  <c r="AX353" i="2"/>
  <c r="AX354" i="2"/>
  <c r="AX355" i="2"/>
  <c r="AX356" i="2"/>
  <c r="AX357" i="2"/>
  <c r="AX358" i="2"/>
  <c r="AX359" i="2"/>
  <c r="AX360" i="2"/>
  <c r="AX361" i="2"/>
  <c r="AX362" i="2"/>
  <c r="AX363" i="2"/>
  <c r="AX364" i="2"/>
  <c r="AX365" i="2"/>
  <c r="AX366" i="2"/>
  <c r="AX367" i="2"/>
  <c r="AX368" i="2"/>
  <c r="AX369" i="2"/>
  <c r="AX370" i="2"/>
  <c r="AX371" i="2"/>
  <c r="AX372" i="2"/>
  <c r="AX373" i="2"/>
  <c r="AX374" i="2"/>
  <c r="AX375" i="2"/>
  <c r="AX376" i="2"/>
  <c r="AX377" i="2"/>
  <c r="AX378" i="2"/>
  <c r="AX379" i="2"/>
  <c r="AX380" i="2"/>
  <c r="AX381" i="2"/>
  <c r="AX382" i="2"/>
  <c r="AX383" i="2"/>
  <c r="AX384" i="2"/>
  <c r="AX385" i="2"/>
  <c r="AX386" i="2"/>
  <c r="AX387" i="2"/>
  <c r="AX388" i="2"/>
  <c r="AX389" i="2"/>
  <c r="AX390" i="2"/>
  <c r="AX391" i="2"/>
  <c r="AX392" i="2"/>
  <c r="AX393" i="2"/>
  <c r="AX394" i="2"/>
  <c r="AX395" i="2"/>
  <c r="AX396" i="2"/>
  <c r="AX397" i="2"/>
  <c r="AX398" i="2"/>
  <c r="AX399" i="2"/>
  <c r="AX400" i="2"/>
  <c r="AX401" i="2"/>
  <c r="AX402" i="2"/>
  <c r="AX403" i="2"/>
  <c r="AX404" i="2"/>
  <c r="AX405" i="2"/>
  <c r="AX406" i="2"/>
  <c r="AX407" i="2"/>
  <c r="AX408" i="2"/>
  <c r="AX409" i="2"/>
  <c r="AX410" i="2"/>
  <c r="AX411" i="2"/>
  <c r="AX412" i="2"/>
  <c r="AX413" i="2"/>
  <c r="AX414" i="2"/>
  <c r="AX415" i="2"/>
  <c r="AX416" i="2"/>
  <c r="AX417" i="2"/>
  <c r="AX418" i="2"/>
  <c r="AX419" i="2"/>
  <c r="AX420" i="2"/>
  <c r="AX421" i="2"/>
  <c r="AX422" i="2"/>
  <c r="AX423" i="2"/>
  <c r="AX424" i="2"/>
  <c r="AX425" i="2"/>
  <c r="AX426" i="2"/>
  <c r="AX427" i="2"/>
  <c r="AX428" i="2"/>
  <c r="AX429" i="2"/>
  <c r="AX430" i="2"/>
  <c r="AX431" i="2"/>
  <c r="AX432" i="2"/>
  <c r="AX433" i="2"/>
  <c r="AX434" i="2"/>
  <c r="AX435" i="2"/>
  <c r="AX436" i="2"/>
  <c r="AX437" i="2"/>
  <c r="AX438" i="2"/>
  <c r="AX439" i="2"/>
  <c r="AX440" i="2"/>
  <c r="AX441" i="2"/>
  <c r="AX442" i="2"/>
  <c r="AX443" i="2"/>
  <c r="AX444" i="2"/>
  <c r="AX445" i="2"/>
  <c r="AX446" i="2"/>
  <c r="AX447" i="2"/>
  <c r="AX448" i="2"/>
  <c r="AX449" i="2"/>
  <c r="AX450" i="2"/>
  <c r="AX451" i="2"/>
  <c r="AX452" i="2"/>
  <c r="AX453" i="2"/>
  <c r="AX454" i="2"/>
  <c r="AX455" i="2"/>
  <c r="AX456" i="2"/>
  <c r="AX457" i="2"/>
  <c r="AX458" i="2"/>
  <c r="AX459" i="2"/>
  <c r="AX460" i="2"/>
  <c r="AX461" i="2"/>
  <c r="AX462" i="2"/>
  <c r="AX463" i="2"/>
  <c r="AX464" i="2"/>
  <c r="AX465" i="2"/>
  <c r="AX466" i="2"/>
  <c r="AX467" i="2"/>
  <c r="AX468" i="2"/>
  <c r="AX469" i="2"/>
  <c r="AX470" i="2"/>
  <c r="AX471" i="2"/>
  <c r="AX472" i="2"/>
  <c r="AX473" i="2"/>
  <c r="AX474" i="2"/>
  <c r="AX475" i="2"/>
  <c r="AX476" i="2"/>
  <c r="AX477" i="2"/>
  <c r="AX478" i="2"/>
  <c r="AX479" i="2"/>
  <c r="AX480" i="2"/>
  <c r="AX481" i="2"/>
  <c r="AX482" i="2"/>
  <c r="AX483" i="2"/>
  <c r="AX484" i="2"/>
  <c r="AX485" i="2"/>
  <c r="AX486" i="2"/>
  <c r="AX487" i="2"/>
  <c r="AX488" i="2"/>
  <c r="AX489" i="2"/>
  <c r="AX490" i="2"/>
  <c r="AX491" i="2"/>
  <c r="AX492" i="2"/>
  <c r="AX493" i="2"/>
  <c r="AX494" i="2"/>
  <c r="AX495" i="2"/>
  <c r="AX496" i="2"/>
  <c r="AX497" i="2"/>
  <c r="AX498" i="2"/>
  <c r="AX499" i="2"/>
  <c r="AX500" i="2"/>
  <c r="AX501" i="2"/>
  <c r="AX502" i="2"/>
  <c r="AX503" i="2"/>
  <c r="AX504" i="2"/>
  <c r="AX505" i="2"/>
  <c r="AX506" i="2"/>
  <c r="AX507" i="2"/>
  <c r="AX508" i="2"/>
  <c r="AX509" i="2"/>
  <c r="AX510" i="2"/>
  <c r="AX511" i="2"/>
  <c r="AX512" i="2"/>
  <c r="AX513" i="2"/>
  <c r="AX514" i="2"/>
  <c r="AX515" i="2"/>
  <c r="AX516" i="2"/>
  <c r="AX517" i="2"/>
  <c r="AX518" i="2"/>
  <c r="AX519" i="2"/>
  <c r="AX520" i="2"/>
  <c r="AX521" i="2"/>
  <c r="AX522" i="2"/>
  <c r="AX523" i="2"/>
  <c r="AX524" i="2"/>
  <c r="AX525" i="2"/>
  <c r="AX526" i="2"/>
  <c r="AX527" i="2"/>
  <c r="AX528" i="2"/>
  <c r="AX529" i="2"/>
  <c r="AX530" i="2"/>
  <c r="AX531" i="2"/>
  <c r="AX532" i="2"/>
  <c r="AX533" i="2"/>
  <c r="AX534" i="2"/>
  <c r="AX535" i="2"/>
  <c r="AX536" i="2"/>
  <c r="AX537" i="2"/>
  <c r="AX538" i="2"/>
  <c r="AX539" i="2"/>
  <c r="AX540" i="2"/>
  <c r="AX541" i="2"/>
  <c r="AX542" i="2"/>
  <c r="AX543" i="2"/>
  <c r="AX544" i="2"/>
  <c r="AX545" i="2"/>
  <c r="AX546" i="2"/>
  <c r="AX547" i="2"/>
  <c r="AX548" i="2"/>
  <c r="AX549" i="2"/>
  <c r="AX550" i="2"/>
  <c r="AX551" i="2"/>
  <c r="AX552" i="2"/>
  <c r="AX553" i="2"/>
  <c r="AX554" i="2"/>
  <c r="AX555" i="2"/>
  <c r="AX556" i="2"/>
  <c r="AX557" i="2"/>
  <c r="AX558" i="2"/>
  <c r="AX559" i="2"/>
  <c r="AX560" i="2"/>
  <c r="AX561" i="2"/>
  <c r="AX562" i="2"/>
  <c r="AX563" i="2"/>
  <c r="AX564" i="2"/>
  <c r="AX565" i="2"/>
  <c r="AX566" i="2"/>
  <c r="AX567" i="2"/>
  <c r="AX568" i="2"/>
  <c r="AX569" i="2"/>
  <c r="AX570" i="2"/>
  <c r="AX571" i="2"/>
  <c r="AX572" i="2"/>
  <c r="AX573" i="2"/>
  <c r="AX574" i="2"/>
  <c r="AX575" i="2"/>
  <c r="AX576" i="2"/>
  <c r="AX577" i="2"/>
  <c r="AX578" i="2"/>
  <c r="AX579" i="2"/>
  <c r="AX580" i="2"/>
  <c r="AX581" i="2"/>
  <c r="AX582" i="2"/>
  <c r="AX583" i="2"/>
  <c r="AX584" i="2"/>
  <c r="AX585" i="2"/>
  <c r="AX586" i="2"/>
  <c r="AX587" i="2"/>
  <c r="AX588" i="2"/>
  <c r="AX589" i="2"/>
  <c r="AX590" i="2"/>
  <c r="AX591" i="2"/>
  <c r="AX592" i="2"/>
  <c r="AX593" i="2"/>
  <c r="AX594" i="2"/>
  <c r="AX595" i="2"/>
  <c r="AX596" i="2"/>
  <c r="AX597" i="2"/>
  <c r="AX598" i="2"/>
  <c r="AX599" i="2"/>
  <c r="AX600" i="2"/>
  <c r="AX601" i="2"/>
  <c r="AX602" i="2"/>
  <c r="AX603" i="2"/>
  <c r="AX604" i="2"/>
  <c r="AX605" i="2"/>
  <c r="AX606" i="2"/>
  <c r="AX607" i="2"/>
  <c r="AX608" i="2"/>
  <c r="AX609" i="2"/>
  <c r="AX610" i="2"/>
  <c r="AX611" i="2"/>
  <c r="AX612" i="2"/>
  <c r="AX613" i="2"/>
  <c r="AX614" i="2"/>
  <c r="AX615" i="2"/>
  <c r="AX616" i="2"/>
  <c r="AX617" i="2"/>
  <c r="AX618" i="2"/>
  <c r="AX619" i="2"/>
  <c r="AX620" i="2"/>
  <c r="AX621" i="2"/>
  <c r="AX622" i="2"/>
  <c r="AX623" i="2"/>
  <c r="AX624" i="2"/>
  <c r="AX625" i="2"/>
  <c r="AX626" i="2"/>
  <c r="AX627" i="2"/>
  <c r="AX628" i="2"/>
  <c r="AX629" i="2"/>
  <c r="AX630" i="2"/>
  <c r="AX631" i="2"/>
  <c r="AX632" i="2"/>
  <c r="AX633" i="2"/>
  <c r="AX634" i="2"/>
  <c r="AX635" i="2"/>
  <c r="AX636" i="2"/>
  <c r="AX637" i="2"/>
  <c r="AX638" i="2"/>
  <c r="AX639" i="2"/>
  <c r="AX640" i="2"/>
  <c r="AX641" i="2"/>
  <c r="AX642" i="2"/>
  <c r="AX643" i="2"/>
  <c r="AX644" i="2"/>
  <c r="AX645" i="2"/>
  <c r="AX646" i="2"/>
  <c r="AX647" i="2"/>
  <c r="AX648" i="2"/>
  <c r="AX649" i="2"/>
  <c r="AX650" i="2"/>
  <c r="AX651" i="2"/>
  <c r="AX652" i="2"/>
  <c r="AX653" i="2"/>
  <c r="AX654" i="2"/>
  <c r="AX655" i="2"/>
  <c r="AX656" i="2"/>
  <c r="AX657" i="2"/>
  <c r="AX658" i="2"/>
  <c r="AX659" i="2"/>
  <c r="AX660" i="2"/>
  <c r="AX661" i="2"/>
  <c r="AX662" i="2"/>
  <c r="AX663" i="2"/>
  <c r="AX664" i="2"/>
  <c r="AX665" i="2"/>
  <c r="AX666" i="2"/>
  <c r="AX667" i="2"/>
  <c r="AX668" i="2"/>
  <c r="AX669" i="2"/>
  <c r="AX670" i="2"/>
  <c r="AX671" i="2"/>
  <c r="AX672" i="2"/>
  <c r="AX673" i="2"/>
  <c r="AX674" i="2"/>
  <c r="AX675" i="2"/>
  <c r="AX676" i="2"/>
  <c r="AX677" i="2"/>
  <c r="AX678" i="2"/>
  <c r="AX679" i="2"/>
  <c r="AX680" i="2"/>
  <c r="AX681" i="2"/>
  <c r="AX682" i="2"/>
  <c r="AX683" i="2"/>
  <c r="AX684" i="2"/>
  <c r="AX685" i="2"/>
  <c r="AX686" i="2"/>
  <c r="AX687" i="2"/>
  <c r="AX688" i="2"/>
  <c r="AX689" i="2"/>
  <c r="AX690" i="2"/>
  <c r="AX691" i="2"/>
  <c r="AX692" i="2"/>
  <c r="AX693" i="2"/>
  <c r="AX694" i="2"/>
  <c r="AX695" i="2"/>
  <c r="AX696" i="2"/>
  <c r="AX697" i="2"/>
  <c r="AX698" i="2"/>
  <c r="AX699" i="2"/>
  <c r="AX700" i="2"/>
  <c r="AX701" i="2"/>
  <c r="AX702" i="2"/>
  <c r="AX703" i="2"/>
  <c r="AX704" i="2"/>
  <c r="AX705" i="2"/>
  <c r="AX706" i="2"/>
  <c r="AX707" i="2"/>
  <c r="AX708" i="2"/>
  <c r="AX709" i="2"/>
  <c r="AX710" i="2"/>
  <c r="AX711" i="2"/>
  <c r="AX712" i="2"/>
  <c r="AX713" i="2"/>
  <c r="AX714" i="2"/>
  <c r="AX715" i="2"/>
  <c r="AX716" i="2"/>
  <c r="AX717" i="2"/>
  <c r="AX718" i="2"/>
  <c r="AX719" i="2"/>
  <c r="AX720" i="2"/>
  <c r="AX721" i="2"/>
  <c r="AX722" i="2"/>
  <c r="AX723" i="2"/>
  <c r="AX724" i="2"/>
  <c r="AX725" i="2"/>
  <c r="AX726" i="2"/>
  <c r="AX727" i="2"/>
  <c r="AX728" i="2"/>
  <c r="AX729" i="2"/>
  <c r="AX730" i="2"/>
  <c r="AX731" i="2"/>
  <c r="AX732" i="2"/>
  <c r="AX733" i="2"/>
  <c r="AX734" i="2"/>
  <c r="AX735" i="2"/>
  <c r="AX736" i="2"/>
  <c r="AX737" i="2"/>
  <c r="AX738" i="2"/>
  <c r="AX739" i="2"/>
  <c r="AX740" i="2"/>
  <c r="AX741" i="2"/>
  <c r="AX742" i="2"/>
  <c r="AX743" i="2"/>
  <c r="AX744" i="2"/>
  <c r="AX745" i="2"/>
  <c r="AX746" i="2"/>
  <c r="AX747" i="2"/>
  <c r="AX748" i="2"/>
  <c r="AX749" i="2"/>
  <c r="AX750" i="2"/>
  <c r="AX751" i="2"/>
  <c r="AX752" i="2"/>
  <c r="AX753" i="2"/>
  <c r="AX754" i="2"/>
  <c r="AX755" i="2"/>
  <c r="AX756" i="2"/>
  <c r="AX757" i="2"/>
  <c r="AX758" i="2"/>
  <c r="AX759" i="2"/>
  <c r="AX760" i="2"/>
  <c r="AX761" i="2"/>
  <c r="AX762" i="2"/>
  <c r="AX763" i="2"/>
  <c r="AX764" i="2"/>
  <c r="AX765" i="2"/>
  <c r="AX766" i="2"/>
  <c r="AX767" i="2"/>
  <c r="AX768" i="2"/>
  <c r="AX769" i="2"/>
  <c r="AX770" i="2"/>
  <c r="AX771" i="2"/>
  <c r="AX772" i="2"/>
  <c r="AX773" i="2"/>
  <c r="AX774" i="2"/>
  <c r="AX775" i="2"/>
  <c r="AX776" i="2"/>
  <c r="AX777" i="2"/>
  <c r="AX778" i="2"/>
  <c r="AX779" i="2"/>
  <c r="AX780" i="2"/>
  <c r="AX781" i="2"/>
  <c r="AX782" i="2"/>
  <c r="AX783" i="2"/>
  <c r="AX784" i="2"/>
  <c r="AX785" i="2"/>
  <c r="AX786" i="2"/>
  <c r="AX787" i="2"/>
  <c r="AX788" i="2"/>
  <c r="AX789" i="2"/>
  <c r="AX790" i="2"/>
  <c r="AX791" i="2"/>
  <c r="AX792" i="2"/>
  <c r="AX793" i="2"/>
  <c r="AX794" i="2"/>
  <c r="AX795" i="2"/>
  <c r="AX796" i="2"/>
  <c r="AX797" i="2"/>
  <c r="AX798" i="2"/>
  <c r="AX799" i="2"/>
  <c r="AX800" i="2"/>
  <c r="AX801" i="2"/>
  <c r="AX802" i="2"/>
  <c r="AX803" i="2"/>
  <c r="AX804" i="2"/>
  <c r="AX805" i="2"/>
  <c r="AX806" i="2"/>
  <c r="AX807" i="2"/>
  <c r="AX808" i="2"/>
  <c r="AX809" i="2"/>
  <c r="AX810" i="2"/>
  <c r="AX811" i="2"/>
  <c r="AX812" i="2"/>
  <c r="AX813" i="2"/>
  <c r="AX814" i="2"/>
  <c r="AX815" i="2"/>
  <c r="AX816" i="2"/>
  <c r="AX817" i="2"/>
  <c r="AX818" i="2"/>
  <c r="AX819" i="2"/>
  <c r="AX820" i="2"/>
  <c r="AX821" i="2"/>
  <c r="AX822" i="2"/>
  <c r="AX823" i="2"/>
  <c r="AX824" i="2"/>
  <c r="AX825" i="2"/>
  <c r="AX826" i="2"/>
  <c r="AX827" i="2"/>
  <c r="AX828" i="2"/>
  <c r="AX829" i="2"/>
  <c r="AX830" i="2"/>
  <c r="AX831" i="2"/>
  <c r="AX832" i="2"/>
  <c r="AX833" i="2"/>
  <c r="AX834" i="2"/>
  <c r="AX835" i="2"/>
  <c r="AX836" i="2"/>
  <c r="AX837" i="2"/>
  <c r="AX838" i="2"/>
  <c r="AX839" i="2"/>
  <c r="AX840" i="2"/>
  <c r="AX841" i="2"/>
  <c r="AX842" i="2"/>
  <c r="AX843" i="2"/>
  <c r="AX844" i="2"/>
  <c r="AX845" i="2"/>
  <c r="AX846" i="2"/>
  <c r="AX847" i="2"/>
  <c r="AX848" i="2"/>
  <c r="AX849" i="2"/>
  <c r="AX850" i="2"/>
  <c r="AX851" i="2"/>
  <c r="AX852" i="2"/>
  <c r="AX853" i="2"/>
  <c r="AX854" i="2"/>
  <c r="AX855" i="2"/>
  <c r="AX856" i="2"/>
  <c r="AX857" i="2"/>
  <c r="AX858" i="2"/>
  <c r="AX859" i="2"/>
  <c r="AX860" i="2"/>
  <c r="AX861" i="2"/>
  <c r="AX862" i="2"/>
  <c r="AX863" i="2"/>
  <c r="AX864" i="2"/>
  <c r="AX865" i="2"/>
  <c r="AX866" i="2"/>
  <c r="AX867" i="2"/>
  <c r="AX868" i="2"/>
  <c r="AX869" i="2"/>
  <c r="AX870" i="2"/>
  <c r="AX871" i="2"/>
  <c r="AX872" i="2"/>
  <c r="AX873" i="2"/>
  <c r="AX874" i="2"/>
  <c r="AX875" i="2"/>
  <c r="AX876" i="2"/>
  <c r="AX877" i="2"/>
  <c r="AX878" i="2"/>
  <c r="AX879" i="2"/>
  <c r="AX880" i="2"/>
  <c r="AX881" i="2"/>
  <c r="AX882" i="2"/>
  <c r="AX883" i="2"/>
  <c r="AX884" i="2"/>
  <c r="AX885" i="2"/>
  <c r="AX886" i="2"/>
  <c r="AX887" i="2"/>
  <c r="AX888" i="2"/>
  <c r="AX889" i="2"/>
  <c r="AX890" i="2"/>
  <c r="AX891" i="2"/>
  <c r="AX892" i="2"/>
  <c r="AX893" i="2"/>
  <c r="AX894" i="2"/>
  <c r="AX895" i="2"/>
  <c r="AX896" i="2"/>
  <c r="AX897" i="2"/>
  <c r="AX898" i="2"/>
  <c r="AX899" i="2"/>
  <c r="AX900" i="2"/>
  <c r="AX901" i="2"/>
  <c r="AX902" i="2"/>
  <c r="AX903" i="2"/>
  <c r="AX904" i="2"/>
  <c r="AX905" i="2"/>
  <c r="AX906" i="2"/>
  <c r="AX907" i="2"/>
  <c r="AX908" i="2"/>
  <c r="AX909" i="2"/>
  <c r="AX910" i="2"/>
  <c r="AX911" i="2"/>
  <c r="AX912" i="2"/>
  <c r="AX913" i="2"/>
  <c r="AX914" i="2"/>
  <c r="AX915" i="2"/>
  <c r="AX916" i="2"/>
  <c r="AX917" i="2"/>
  <c r="AX918" i="2"/>
  <c r="AX919" i="2"/>
  <c r="AX920" i="2"/>
  <c r="AX921" i="2"/>
  <c r="AX922" i="2"/>
  <c r="AX923" i="2"/>
  <c r="AX924" i="2"/>
  <c r="AX925" i="2"/>
  <c r="AX926" i="2"/>
  <c r="AX927" i="2"/>
  <c r="AX928" i="2"/>
  <c r="AX929" i="2"/>
  <c r="AX930" i="2"/>
  <c r="AX931" i="2"/>
  <c r="AX932" i="2"/>
  <c r="AX933" i="2"/>
  <c r="AX934" i="2"/>
  <c r="AX935" i="2"/>
  <c r="AX936" i="2"/>
  <c r="AX937" i="2"/>
  <c r="AX938" i="2"/>
  <c r="AX939" i="2"/>
  <c r="AX940" i="2"/>
  <c r="AX941" i="2"/>
  <c r="AX942" i="2"/>
  <c r="AX943" i="2"/>
  <c r="AX944" i="2"/>
  <c r="AX945" i="2"/>
  <c r="AX946" i="2"/>
  <c r="AX947" i="2"/>
  <c r="AX948" i="2"/>
  <c r="AX949" i="2"/>
  <c r="AX950" i="2"/>
  <c r="AX951" i="2"/>
  <c r="AX952" i="2"/>
  <c r="AX953" i="2"/>
  <c r="AX954" i="2"/>
  <c r="AX955" i="2"/>
  <c r="AX956" i="2"/>
  <c r="AX957" i="2"/>
  <c r="AX958" i="2"/>
  <c r="AX959" i="2"/>
  <c r="AX960" i="2"/>
  <c r="AX961" i="2"/>
  <c r="AX962" i="2"/>
  <c r="AX963" i="2"/>
  <c r="AX964" i="2"/>
  <c r="AX965" i="2"/>
  <c r="AX966" i="2"/>
  <c r="AX967" i="2"/>
  <c r="AX968" i="2"/>
  <c r="AX969" i="2"/>
  <c r="AX970" i="2"/>
  <c r="AX971" i="2"/>
  <c r="AX972" i="2"/>
  <c r="AX973" i="2"/>
  <c r="AX974" i="2"/>
  <c r="AX975" i="2"/>
  <c r="AX976" i="2"/>
  <c r="AX977" i="2"/>
  <c r="AX978" i="2"/>
  <c r="AX979" i="2"/>
  <c r="AX980" i="2"/>
  <c r="AX981" i="2"/>
  <c r="AX982" i="2"/>
  <c r="AX983" i="2"/>
  <c r="AX984" i="2"/>
  <c r="AX985" i="2"/>
  <c r="AX986" i="2"/>
  <c r="AX987" i="2"/>
  <c r="AX988" i="2"/>
  <c r="AX989" i="2"/>
  <c r="AX990" i="2"/>
  <c r="AX991" i="2"/>
  <c r="AX992" i="2"/>
  <c r="AX993" i="2"/>
  <c r="AX994" i="2"/>
  <c r="AX995" i="2"/>
  <c r="AX996" i="2"/>
  <c r="AX997" i="2"/>
  <c r="AX998" i="2"/>
  <c r="AX999" i="2"/>
  <c r="AX1000" i="2"/>
  <c r="AX1001" i="2"/>
  <c r="AX1002" i="2"/>
  <c r="AX1003" i="2"/>
  <c r="AX1004" i="2"/>
  <c r="AW7" i="2"/>
  <c r="AW8" i="2"/>
  <c r="AW9" i="2"/>
  <c r="AW10" i="2"/>
  <c r="AW11" i="2"/>
  <c r="AW12" i="2"/>
  <c r="AW13" i="2"/>
  <c r="AW14" i="2"/>
  <c r="AW15" i="2"/>
  <c r="AW16" i="2"/>
  <c r="AW17" i="2"/>
  <c r="AW18" i="2"/>
  <c r="AW19" i="2"/>
  <c r="AW20" i="2"/>
  <c r="AW21" i="2"/>
  <c r="AW22" i="2"/>
  <c r="AW23" i="2"/>
  <c r="AW24" i="2"/>
  <c r="AW25" i="2"/>
  <c r="AW26" i="2"/>
  <c r="AW27" i="2"/>
  <c r="AW28" i="2"/>
  <c r="AW29" i="2"/>
  <c r="AW30" i="2"/>
  <c r="AW31" i="2"/>
  <c r="AW32" i="2"/>
  <c r="AW33" i="2"/>
  <c r="AW34" i="2"/>
  <c r="AW35" i="2"/>
  <c r="AW36" i="2"/>
  <c r="AW37" i="2"/>
  <c r="AW38" i="2"/>
  <c r="AW39" i="2"/>
  <c r="AW40" i="2"/>
  <c r="AW41" i="2"/>
  <c r="AW42" i="2"/>
  <c r="AW43" i="2"/>
  <c r="AW44" i="2"/>
  <c r="AW45" i="2"/>
  <c r="AW46" i="2"/>
  <c r="AW47" i="2"/>
  <c r="AW48" i="2"/>
  <c r="AW49" i="2"/>
  <c r="AW50" i="2"/>
  <c r="AW51" i="2"/>
  <c r="AW52" i="2"/>
  <c r="AW53" i="2"/>
  <c r="AW54" i="2"/>
  <c r="AW55" i="2"/>
  <c r="AW56" i="2"/>
  <c r="AW57" i="2"/>
  <c r="AW58" i="2"/>
  <c r="AW59" i="2"/>
  <c r="AW60" i="2"/>
  <c r="AW61" i="2"/>
  <c r="AW62" i="2"/>
  <c r="AW63" i="2"/>
  <c r="AW64" i="2"/>
  <c r="AW65" i="2"/>
  <c r="AW66" i="2"/>
  <c r="AW67" i="2"/>
  <c r="AW68" i="2"/>
  <c r="AW69" i="2"/>
  <c r="AW70" i="2"/>
  <c r="AW71" i="2"/>
  <c r="AW72" i="2"/>
  <c r="AW73" i="2"/>
  <c r="AW74" i="2"/>
  <c r="AW75" i="2"/>
  <c r="AW76" i="2"/>
  <c r="AW77" i="2"/>
  <c r="AW78" i="2"/>
  <c r="AW79" i="2"/>
  <c r="AW80" i="2"/>
  <c r="AW81" i="2"/>
  <c r="AW82" i="2"/>
  <c r="AW83" i="2"/>
  <c r="AW84" i="2"/>
  <c r="AW85" i="2"/>
  <c r="AW86" i="2"/>
  <c r="AW87" i="2"/>
  <c r="AW88" i="2"/>
  <c r="AW89" i="2"/>
  <c r="AW90" i="2"/>
  <c r="AW91" i="2"/>
  <c r="AW92" i="2"/>
  <c r="AW93" i="2"/>
  <c r="AW94" i="2"/>
  <c r="AW95" i="2"/>
  <c r="AW96" i="2"/>
  <c r="AW97" i="2"/>
  <c r="AW98" i="2"/>
  <c r="AW99" i="2"/>
  <c r="AW100" i="2"/>
  <c r="AW101" i="2"/>
  <c r="AW102" i="2"/>
  <c r="AW103" i="2"/>
  <c r="AW104" i="2"/>
  <c r="AW105" i="2"/>
  <c r="AW106" i="2"/>
  <c r="AW107" i="2"/>
  <c r="AW108" i="2"/>
  <c r="AW109" i="2"/>
  <c r="AW110" i="2"/>
  <c r="AW111" i="2"/>
  <c r="AW112" i="2"/>
  <c r="AW113" i="2"/>
  <c r="AW114" i="2"/>
  <c r="AW115" i="2"/>
  <c r="AW116" i="2"/>
  <c r="AW117" i="2"/>
  <c r="AW118" i="2"/>
  <c r="AW119" i="2"/>
  <c r="AW120" i="2"/>
  <c r="AW121" i="2"/>
  <c r="AW122" i="2"/>
  <c r="AW123" i="2"/>
  <c r="AW124" i="2"/>
  <c r="AW125" i="2"/>
  <c r="AW126" i="2"/>
  <c r="AW127" i="2"/>
  <c r="AW128" i="2"/>
  <c r="AW129" i="2"/>
  <c r="AW130" i="2"/>
  <c r="AW131" i="2"/>
  <c r="AW132" i="2"/>
  <c r="AW133" i="2"/>
  <c r="AW134" i="2"/>
  <c r="AW135" i="2"/>
  <c r="AW136" i="2"/>
  <c r="AW137" i="2"/>
  <c r="AW138" i="2"/>
  <c r="AW139" i="2"/>
  <c r="AW140" i="2"/>
  <c r="AW141" i="2"/>
  <c r="AW142" i="2"/>
  <c r="AW143" i="2"/>
  <c r="AW144" i="2"/>
  <c r="AW145" i="2"/>
  <c r="AW146" i="2"/>
  <c r="AW147" i="2"/>
  <c r="AW148" i="2"/>
  <c r="AW149" i="2"/>
  <c r="AW150" i="2"/>
  <c r="AW151" i="2"/>
  <c r="AW152" i="2"/>
  <c r="AW153" i="2"/>
  <c r="AW154" i="2"/>
  <c r="AW155" i="2"/>
  <c r="AW156" i="2"/>
  <c r="AW157" i="2"/>
  <c r="AW158" i="2"/>
  <c r="AW159" i="2"/>
  <c r="AW160" i="2"/>
  <c r="AW161" i="2"/>
  <c r="AW162" i="2"/>
  <c r="AW163" i="2"/>
  <c r="AW164" i="2"/>
  <c r="AW166" i="2"/>
  <c r="AW167" i="2"/>
  <c r="AW168" i="2"/>
  <c r="AW169" i="2"/>
  <c r="AW170" i="2"/>
  <c r="AW172" i="2"/>
  <c r="AW173" i="2"/>
  <c r="AW174" i="2"/>
  <c r="AW175" i="2"/>
  <c r="AW176" i="2"/>
  <c r="AW177" i="2"/>
  <c r="AW178" i="2"/>
  <c r="AW179" i="2"/>
  <c r="AW180" i="2"/>
  <c r="AW181" i="2"/>
  <c r="AW182" i="2"/>
  <c r="AW183" i="2"/>
  <c r="AW184" i="2"/>
  <c r="AW185" i="2"/>
  <c r="AW186" i="2"/>
  <c r="AW187" i="2"/>
  <c r="AW188" i="2"/>
  <c r="AW189" i="2"/>
  <c r="AW190" i="2"/>
  <c r="AW191" i="2"/>
  <c r="AW192" i="2"/>
  <c r="AW193" i="2"/>
  <c r="AW194" i="2"/>
  <c r="AW195" i="2"/>
  <c r="AW196" i="2"/>
  <c r="AW197" i="2"/>
  <c r="AW198" i="2"/>
  <c r="AW199" i="2"/>
  <c r="AW200" i="2"/>
  <c r="AW201" i="2"/>
  <c r="AW202" i="2"/>
  <c r="AW203" i="2"/>
  <c r="AW204" i="2"/>
  <c r="AW205" i="2"/>
  <c r="AW206" i="2"/>
  <c r="AW207" i="2"/>
  <c r="AW208" i="2"/>
  <c r="AW209" i="2"/>
  <c r="AW210" i="2"/>
  <c r="AW211" i="2"/>
  <c r="AW212" i="2"/>
  <c r="AW213" i="2"/>
  <c r="AW214" i="2"/>
  <c r="AW215" i="2"/>
  <c r="AW216" i="2"/>
  <c r="AW217" i="2"/>
  <c r="AW218" i="2"/>
  <c r="AW219" i="2"/>
  <c r="AW220" i="2"/>
  <c r="AW221" i="2"/>
  <c r="AW222" i="2"/>
  <c r="AW223" i="2"/>
  <c r="AW224" i="2"/>
  <c r="AW225" i="2"/>
  <c r="AW226" i="2"/>
  <c r="AW227" i="2"/>
  <c r="AW228" i="2"/>
  <c r="AW229" i="2"/>
  <c r="AW230" i="2"/>
  <c r="AW231" i="2"/>
  <c r="AW232" i="2"/>
  <c r="AW233" i="2"/>
  <c r="AW234" i="2"/>
  <c r="AW235" i="2"/>
  <c r="AW236" i="2"/>
  <c r="AW237" i="2"/>
  <c r="AW238" i="2"/>
  <c r="AW239" i="2"/>
  <c r="AW240" i="2"/>
  <c r="AW241" i="2"/>
  <c r="AW242" i="2"/>
  <c r="AW243" i="2"/>
  <c r="AW244" i="2"/>
  <c r="AW245" i="2"/>
  <c r="AW246" i="2"/>
  <c r="AW247" i="2"/>
  <c r="AW248" i="2"/>
  <c r="AW249" i="2"/>
  <c r="AW250" i="2"/>
  <c r="AW251" i="2"/>
  <c r="AW252" i="2"/>
  <c r="AW253" i="2"/>
  <c r="AW254" i="2"/>
  <c r="AW255" i="2"/>
  <c r="AW256" i="2"/>
  <c r="AW257" i="2"/>
  <c r="AW258" i="2"/>
  <c r="AW259" i="2"/>
  <c r="AW260" i="2"/>
  <c r="AW261" i="2"/>
  <c r="AW262" i="2"/>
  <c r="AW263" i="2"/>
  <c r="AW264" i="2"/>
  <c r="AW265" i="2"/>
  <c r="AW266" i="2"/>
  <c r="AW267" i="2"/>
  <c r="AW268" i="2"/>
  <c r="AW269" i="2"/>
  <c r="AW270" i="2"/>
  <c r="AW271" i="2"/>
  <c r="AW272" i="2"/>
  <c r="AW273" i="2"/>
  <c r="AW274" i="2"/>
  <c r="AW275" i="2"/>
  <c r="AW276" i="2"/>
  <c r="AW277" i="2"/>
  <c r="AW278" i="2"/>
  <c r="AW279" i="2"/>
  <c r="AW280" i="2"/>
  <c r="AW281" i="2"/>
  <c r="AW282" i="2"/>
  <c r="AW283" i="2"/>
  <c r="AW284" i="2"/>
  <c r="AW285" i="2"/>
  <c r="AW286" i="2"/>
  <c r="AW287" i="2"/>
  <c r="AW288" i="2"/>
  <c r="AW289" i="2"/>
  <c r="AW290" i="2"/>
  <c r="AW291" i="2"/>
  <c r="AW292" i="2"/>
  <c r="AW293" i="2"/>
  <c r="AW294" i="2"/>
  <c r="AW295" i="2"/>
  <c r="AW296" i="2"/>
  <c r="AW297" i="2"/>
  <c r="AW298" i="2"/>
  <c r="AW299" i="2"/>
  <c r="AW300" i="2"/>
  <c r="AW301" i="2"/>
  <c r="AW302" i="2"/>
  <c r="AW303" i="2"/>
  <c r="AW304" i="2"/>
  <c r="AW305" i="2"/>
  <c r="AW306" i="2"/>
  <c r="AW307" i="2"/>
  <c r="AW308" i="2"/>
  <c r="AW309" i="2"/>
  <c r="AW310" i="2"/>
  <c r="AW311" i="2"/>
  <c r="AW312" i="2"/>
  <c r="AW313" i="2"/>
  <c r="AW314" i="2"/>
  <c r="AW315" i="2"/>
  <c r="AW316" i="2"/>
  <c r="AW317" i="2"/>
  <c r="AW318" i="2"/>
  <c r="AW319" i="2"/>
  <c r="AW320" i="2"/>
  <c r="AW321" i="2"/>
  <c r="AW322" i="2"/>
  <c r="AW323" i="2"/>
  <c r="AW324" i="2"/>
  <c r="AW325" i="2"/>
  <c r="AW326" i="2"/>
  <c r="AW327" i="2"/>
  <c r="AW328" i="2"/>
  <c r="AW329" i="2"/>
  <c r="AW330" i="2"/>
  <c r="AW331" i="2"/>
  <c r="AW332" i="2"/>
  <c r="AW333" i="2"/>
  <c r="AW334" i="2"/>
  <c r="AW335" i="2"/>
  <c r="AW336" i="2"/>
  <c r="AW337" i="2"/>
  <c r="AW338" i="2"/>
  <c r="AW339" i="2"/>
  <c r="AW340" i="2"/>
  <c r="AW341" i="2"/>
  <c r="AW342" i="2"/>
  <c r="AW343" i="2"/>
  <c r="AW344" i="2"/>
  <c r="AW345" i="2"/>
  <c r="AW346" i="2"/>
  <c r="AW347" i="2"/>
  <c r="AW348" i="2"/>
  <c r="AW349" i="2"/>
  <c r="AW350" i="2"/>
  <c r="AW351" i="2"/>
  <c r="AW352" i="2"/>
  <c r="AW353" i="2"/>
  <c r="AW354" i="2"/>
  <c r="AW355" i="2"/>
  <c r="AW356" i="2"/>
  <c r="AW357" i="2"/>
  <c r="AW358" i="2"/>
  <c r="AW359" i="2"/>
  <c r="AW360" i="2"/>
  <c r="AW361" i="2"/>
  <c r="AW362" i="2"/>
  <c r="AW363" i="2"/>
  <c r="AW364" i="2"/>
  <c r="AW365" i="2"/>
  <c r="AW366" i="2"/>
  <c r="AW367" i="2"/>
  <c r="AW368" i="2"/>
  <c r="AW369" i="2"/>
  <c r="AW370" i="2"/>
  <c r="AW371" i="2"/>
  <c r="AW372" i="2"/>
  <c r="AW373" i="2"/>
  <c r="AW374" i="2"/>
  <c r="AW375" i="2"/>
  <c r="AW376" i="2"/>
  <c r="AW377" i="2"/>
  <c r="AW378" i="2"/>
  <c r="AW379" i="2"/>
  <c r="AW380" i="2"/>
  <c r="AW381" i="2"/>
  <c r="AW382" i="2"/>
  <c r="AW383" i="2"/>
  <c r="AW384" i="2"/>
  <c r="AW385" i="2"/>
  <c r="AW386" i="2"/>
  <c r="AW387" i="2"/>
  <c r="AW388" i="2"/>
  <c r="AW389" i="2"/>
  <c r="AW390" i="2"/>
  <c r="AW391" i="2"/>
  <c r="AW392" i="2"/>
  <c r="AW393" i="2"/>
  <c r="AW394" i="2"/>
  <c r="AW395" i="2"/>
  <c r="AW396" i="2"/>
  <c r="AW397" i="2"/>
  <c r="AW398" i="2"/>
  <c r="AW399" i="2"/>
  <c r="AW400" i="2"/>
  <c r="AW401" i="2"/>
  <c r="AW402" i="2"/>
  <c r="AW403" i="2"/>
  <c r="AW404" i="2"/>
  <c r="AW405" i="2"/>
  <c r="AW406" i="2"/>
  <c r="AW407" i="2"/>
  <c r="AW408" i="2"/>
  <c r="AW409" i="2"/>
  <c r="AW410" i="2"/>
  <c r="AW411" i="2"/>
  <c r="AW412" i="2"/>
  <c r="AW413" i="2"/>
  <c r="AW414" i="2"/>
  <c r="AW415" i="2"/>
  <c r="AW416" i="2"/>
  <c r="AW417" i="2"/>
  <c r="AW418" i="2"/>
  <c r="AW419" i="2"/>
  <c r="AW420" i="2"/>
  <c r="AW421" i="2"/>
  <c r="AW422" i="2"/>
  <c r="AW423" i="2"/>
  <c r="AW424" i="2"/>
  <c r="AW425" i="2"/>
  <c r="AW426" i="2"/>
  <c r="AW427" i="2"/>
  <c r="AW428" i="2"/>
  <c r="AW429" i="2"/>
  <c r="AW430" i="2"/>
  <c r="AW431" i="2"/>
  <c r="AW432" i="2"/>
  <c r="AW433" i="2"/>
  <c r="AW434" i="2"/>
  <c r="AW435" i="2"/>
  <c r="AW436" i="2"/>
  <c r="AW437" i="2"/>
  <c r="AW438" i="2"/>
  <c r="AW439" i="2"/>
  <c r="AW440" i="2"/>
  <c r="AW441" i="2"/>
  <c r="AW442" i="2"/>
  <c r="AW443" i="2"/>
  <c r="AW444" i="2"/>
  <c r="AW445" i="2"/>
  <c r="AW446" i="2"/>
  <c r="AW447" i="2"/>
  <c r="AW448" i="2"/>
  <c r="AW449" i="2"/>
  <c r="AW450" i="2"/>
  <c r="AW451" i="2"/>
  <c r="AW452" i="2"/>
  <c r="AW453" i="2"/>
  <c r="AW454" i="2"/>
  <c r="AW455" i="2"/>
  <c r="AW456" i="2"/>
  <c r="AW457" i="2"/>
  <c r="AW458" i="2"/>
  <c r="AW459" i="2"/>
  <c r="AW460" i="2"/>
  <c r="AW461" i="2"/>
  <c r="AW462" i="2"/>
  <c r="AW463" i="2"/>
  <c r="AW464" i="2"/>
  <c r="AW465" i="2"/>
  <c r="AW466" i="2"/>
  <c r="AW467" i="2"/>
  <c r="AW468" i="2"/>
  <c r="AW469" i="2"/>
  <c r="AW470" i="2"/>
  <c r="AW471" i="2"/>
  <c r="AW472" i="2"/>
  <c r="AW473" i="2"/>
  <c r="AW474" i="2"/>
  <c r="AW475" i="2"/>
  <c r="AW476" i="2"/>
  <c r="AW477" i="2"/>
  <c r="AW478" i="2"/>
  <c r="AW479" i="2"/>
  <c r="AW480" i="2"/>
  <c r="AW481" i="2"/>
  <c r="AW482" i="2"/>
  <c r="AW483" i="2"/>
  <c r="AW484" i="2"/>
  <c r="AW485" i="2"/>
  <c r="AW486" i="2"/>
  <c r="AW487" i="2"/>
  <c r="AW488" i="2"/>
  <c r="AW489" i="2"/>
  <c r="AW490" i="2"/>
  <c r="AW491" i="2"/>
  <c r="AW492" i="2"/>
  <c r="AW493" i="2"/>
  <c r="AW494" i="2"/>
  <c r="AW495" i="2"/>
  <c r="AW496" i="2"/>
  <c r="AW497" i="2"/>
  <c r="AW498" i="2"/>
  <c r="AW499" i="2"/>
  <c r="AW500" i="2"/>
  <c r="AW501" i="2"/>
  <c r="AW502" i="2"/>
  <c r="AW503" i="2"/>
  <c r="AW504" i="2"/>
  <c r="AW505" i="2"/>
  <c r="AW506" i="2"/>
  <c r="AW507" i="2"/>
  <c r="AW508" i="2"/>
  <c r="AW509" i="2"/>
  <c r="AW510" i="2"/>
  <c r="AW511" i="2"/>
  <c r="AW512" i="2"/>
  <c r="AW513" i="2"/>
  <c r="AW514" i="2"/>
  <c r="AW515" i="2"/>
  <c r="AW516" i="2"/>
  <c r="AW517" i="2"/>
  <c r="AW518" i="2"/>
  <c r="AW519" i="2"/>
  <c r="AW520" i="2"/>
  <c r="AW521" i="2"/>
  <c r="AW522" i="2"/>
  <c r="AW523" i="2"/>
  <c r="AW524" i="2"/>
  <c r="AW525" i="2"/>
  <c r="AW526" i="2"/>
  <c r="AW527" i="2"/>
  <c r="AW528" i="2"/>
  <c r="AW529" i="2"/>
  <c r="AW530" i="2"/>
  <c r="AW531" i="2"/>
  <c r="AW532" i="2"/>
  <c r="AW533" i="2"/>
  <c r="AW534" i="2"/>
  <c r="AW535" i="2"/>
  <c r="AW536" i="2"/>
  <c r="AW537" i="2"/>
  <c r="AW538" i="2"/>
  <c r="AW539" i="2"/>
  <c r="AW540" i="2"/>
  <c r="AW541" i="2"/>
  <c r="AW542" i="2"/>
  <c r="AW543" i="2"/>
  <c r="AW544" i="2"/>
  <c r="AW545" i="2"/>
  <c r="AW546" i="2"/>
  <c r="AW547" i="2"/>
  <c r="AW548" i="2"/>
  <c r="AW549" i="2"/>
  <c r="AW550" i="2"/>
  <c r="AW551" i="2"/>
  <c r="AW552" i="2"/>
  <c r="AW553" i="2"/>
  <c r="AW554" i="2"/>
  <c r="AW555" i="2"/>
  <c r="AW556" i="2"/>
  <c r="AW557" i="2"/>
  <c r="AW558" i="2"/>
  <c r="AW559" i="2"/>
  <c r="AW560" i="2"/>
  <c r="AW561" i="2"/>
  <c r="AW562" i="2"/>
  <c r="AW563" i="2"/>
  <c r="AW564" i="2"/>
  <c r="AW565" i="2"/>
  <c r="AW566" i="2"/>
  <c r="AW567" i="2"/>
  <c r="AW568" i="2"/>
  <c r="AW569" i="2"/>
  <c r="AW570" i="2"/>
  <c r="AW571" i="2"/>
  <c r="AW572" i="2"/>
  <c r="AW573" i="2"/>
  <c r="AW574" i="2"/>
  <c r="AW575" i="2"/>
  <c r="AW576" i="2"/>
  <c r="AW577" i="2"/>
  <c r="AW578" i="2"/>
  <c r="AW579" i="2"/>
  <c r="AW580" i="2"/>
  <c r="AW581" i="2"/>
  <c r="AW582" i="2"/>
  <c r="AW583" i="2"/>
  <c r="AW584" i="2"/>
  <c r="AW585" i="2"/>
  <c r="AW586" i="2"/>
  <c r="AW587" i="2"/>
  <c r="AW588" i="2"/>
  <c r="AW589" i="2"/>
  <c r="AW590" i="2"/>
  <c r="AW591" i="2"/>
  <c r="AW592" i="2"/>
  <c r="AW593" i="2"/>
  <c r="AW594" i="2"/>
  <c r="AW595" i="2"/>
  <c r="AW596" i="2"/>
  <c r="AW597" i="2"/>
  <c r="AW598" i="2"/>
  <c r="AW599" i="2"/>
  <c r="AW600" i="2"/>
  <c r="AW601" i="2"/>
  <c r="AW602" i="2"/>
  <c r="AW603" i="2"/>
  <c r="AW604" i="2"/>
  <c r="AW605" i="2"/>
  <c r="AW606" i="2"/>
  <c r="AW607" i="2"/>
  <c r="AW608" i="2"/>
  <c r="AW609" i="2"/>
  <c r="AW610" i="2"/>
  <c r="AW611" i="2"/>
  <c r="AW612" i="2"/>
  <c r="AW613" i="2"/>
  <c r="AW614" i="2"/>
  <c r="AW615" i="2"/>
  <c r="AW616" i="2"/>
  <c r="AW617" i="2"/>
  <c r="AW618" i="2"/>
  <c r="AW619" i="2"/>
  <c r="AW620" i="2"/>
  <c r="AW621" i="2"/>
  <c r="AW622" i="2"/>
  <c r="AW623" i="2"/>
  <c r="AW624" i="2"/>
  <c r="AW625" i="2"/>
  <c r="AW626" i="2"/>
  <c r="AW627" i="2"/>
  <c r="AW628" i="2"/>
  <c r="AW629" i="2"/>
  <c r="AW630" i="2"/>
  <c r="AW631" i="2"/>
  <c r="AW632" i="2"/>
  <c r="AW633" i="2"/>
  <c r="AW634" i="2"/>
  <c r="AW635" i="2"/>
  <c r="AW636" i="2"/>
  <c r="AW637" i="2"/>
  <c r="AW638" i="2"/>
  <c r="AW639" i="2"/>
  <c r="AW640" i="2"/>
  <c r="AW641" i="2"/>
  <c r="AW642" i="2"/>
  <c r="AW643" i="2"/>
  <c r="AW644" i="2"/>
  <c r="AW645" i="2"/>
  <c r="AW646" i="2"/>
  <c r="AW647" i="2"/>
  <c r="AW648" i="2"/>
  <c r="AW649" i="2"/>
  <c r="AW650" i="2"/>
  <c r="AW651" i="2"/>
  <c r="AW652" i="2"/>
  <c r="AW653" i="2"/>
  <c r="AW654" i="2"/>
  <c r="AW655" i="2"/>
  <c r="AW656" i="2"/>
  <c r="AW657" i="2"/>
  <c r="AW658" i="2"/>
  <c r="AW659" i="2"/>
  <c r="AW660" i="2"/>
  <c r="AW661" i="2"/>
  <c r="AW662" i="2"/>
  <c r="AW663" i="2"/>
  <c r="AW664" i="2"/>
  <c r="AW665" i="2"/>
  <c r="AW666" i="2"/>
  <c r="AW667" i="2"/>
  <c r="AW668" i="2"/>
  <c r="AW669" i="2"/>
  <c r="AW670" i="2"/>
  <c r="AW671" i="2"/>
  <c r="AW672" i="2"/>
  <c r="AW673" i="2"/>
  <c r="AW674" i="2"/>
  <c r="AW675" i="2"/>
  <c r="AW676" i="2"/>
  <c r="AW677" i="2"/>
  <c r="AW678" i="2"/>
  <c r="AW679" i="2"/>
  <c r="AW680" i="2"/>
  <c r="AW681" i="2"/>
  <c r="AW682" i="2"/>
  <c r="AW683" i="2"/>
  <c r="AW684" i="2"/>
  <c r="AW685" i="2"/>
  <c r="AW686" i="2"/>
  <c r="AW687" i="2"/>
  <c r="AW688" i="2"/>
  <c r="AW689" i="2"/>
  <c r="AW690" i="2"/>
  <c r="AW691" i="2"/>
  <c r="AW692" i="2"/>
  <c r="AW693" i="2"/>
  <c r="AW694" i="2"/>
  <c r="AW695" i="2"/>
  <c r="AW696" i="2"/>
  <c r="AW697" i="2"/>
  <c r="AW698" i="2"/>
  <c r="AW699" i="2"/>
  <c r="AW700" i="2"/>
  <c r="AW701" i="2"/>
  <c r="AW702" i="2"/>
  <c r="AW703" i="2"/>
  <c r="AW704" i="2"/>
  <c r="AW705" i="2"/>
  <c r="AW706" i="2"/>
  <c r="AW707" i="2"/>
  <c r="AW708" i="2"/>
  <c r="AW709" i="2"/>
  <c r="AW710" i="2"/>
  <c r="AW711" i="2"/>
  <c r="AW712" i="2"/>
  <c r="AW713" i="2"/>
  <c r="AW714" i="2"/>
  <c r="AW715" i="2"/>
  <c r="AW716" i="2"/>
  <c r="AW717" i="2"/>
  <c r="AW718" i="2"/>
  <c r="AW719" i="2"/>
  <c r="AW720" i="2"/>
  <c r="AW721" i="2"/>
  <c r="AW722" i="2"/>
  <c r="AW723" i="2"/>
  <c r="AW724" i="2"/>
  <c r="AW725" i="2"/>
  <c r="AW726" i="2"/>
  <c r="AW727" i="2"/>
  <c r="AW728" i="2"/>
  <c r="AW729" i="2"/>
  <c r="AW730" i="2"/>
  <c r="AW731" i="2"/>
  <c r="AW732" i="2"/>
  <c r="AW733" i="2"/>
  <c r="AW734" i="2"/>
  <c r="AW735" i="2"/>
  <c r="AW736" i="2"/>
  <c r="AW737" i="2"/>
  <c r="AW738" i="2"/>
  <c r="AW739" i="2"/>
  <c r="AW740" i="2"/>
  <c r="AW741" i="2"/>
  <c r="AW742" i="2"/>
  <c r="AW743" i="2"/>
  <c r="AW744" i="2"/>
  <c r="AW745" i="2"/>
  <c r="AW746" i="2"/>
  <c r="AW747" i="2"/>
  <c r="AW748" i="2"/>
  <c r="AW749" i="2"/>
  <c r="AW750" i="2"/>
  <c r="AW751" i="2"/>
  <c r="AW752" i="2"/>
  <c r="AW753" i="2"/>
  <c r="AW754" i="2"/>
  <c r="AW755" i="2"/>
  <c r="AW756" i="2"/>
  <c r="AW757" i="2"/>
  <c r="AW758" i="2"/>
  <c r="AW759" i="2"/>
  <c r="AW760" i="2"/>
  <c r="AW761" i="2"/>
  <c r="AW762" i="2"/>
  <c r="AW763" i="2"/>
  <c r="AW764" i="2"/>
  <c r="AW765" i="2"/>
  <c r="AW766" i="2"/>
  <c r="AW767" i="2"/>
  <c r="AW768" i="2"/>
  <c r="AW769" i="2"/>
  <c r="AW770" i="2"/>
  <c r="AW771" i="2"/>
  <c r="AW772" i="2"/>
  <c r="AW773" i="2"/>
  <c r="AW774" i="2"/>
  <c r="AW775" i="2"/>
  <c r="AW776" i="2"/>
  <c r="AW777" i="2"/>
  <c r="AW778" i="2"/>
  <c r="AW779" i="2"/>
  <c r="AW780" i="2"/>
  <c r="AW781" i="2"/>
  <c r="AW782" i="2"/>
  <c r="AW783" i="2"/>
  <c r="AW784" i="2"/>
  <c r="AW785" i="2"/>
  <c r="AW786" i="2"/>
  <c r="AW787" i="2"/>
  <c r="AW788" i="2"/>
  <c r="AW789" i="2"/>
  <c r="AW790" i="2"/>
  <c r="AW791" i="2"/>
  <c r="AW792" i="2"/>
  <c r="AW793" i="2"/>
  <c r="AW794" i="2"/>
  <c r="AW795" i="2"/>
  <c r="AW796" i="2"/>
  <c r="AW797" i="2"/>
  <c r="AW798" i="2"/>
  <c r="AW799" i="2"/>
  <c r="AW800" i="2"/>
  <c r="AW801" i="2"/>
  <c r="AW802" i="2"/>
  <c r="AW803" i="2"/>
  <c r="AW804" i="2"/>
  <c r="AW805" i="2"/>
  <c r="AW806" i="2"/>
  <c r="AW807" i="2"/>
  <c r="AW808" i="2"/>
  <c r="AW809" i="2"/>
  <c r="AW810" i="2"/>
  <c r="AW811" i="2"/>
  <c r="AW812" i="2"/>
  <c r="AW813" i="2"/>
  <c r="AW814" i="2"/>
  <c r="AW815" i="2"/>
  <c r="AW816" i="2"/>
  <c r="AW817" i="2"/>
  <c r="AW818" i="2"/>
  <c r="AW819" i="2"/>
  <c r="AW820" i="2"/>
  <c r="AW821" i="2"/>
  <c r="AW822" i="2"/>
  <c r="AW823" i="2"/>
  <c r="AW824" i="2"/>
  <c r="AW825" i="2"/>
  <c r="AW826" i="2"/>
  <c r="AW827" i="2"/>
  <c r="AW828" i="2"/>
  <c r="AW829" i="2"/>
  <c r="AW830" i="2"/>
  <c r="AW831" i="2"/>
  <c r="AW832" i="2"/>
  <c r="AW833" i="2"/>
  <c r="AW834" i="2"/>
  <c r="AW835" i="2"/>
  <c r="AW836" i="2"/>
  <c r="AW837" i="2"/>
  <c r="AW838" i="2"/>
  <c r="AW839" i="2"/>
  <c r="AW840" i="2"/>
  <c r="AW841" i="2"/>
  <c r="AW842" i="2"/>
  <c r="AW843" i="2"/>
  <c r="AW844" i="2"/>
  <c r="AW845" i="2"/>
  <c r="AW846" i="2"/>
  <c r="AW847" i="2"/>
  <c r="AW848" i="2"/>
  <c r="AW849" i="2"/>
  <c r="AW850" i="2"/>
  <c r="AW851" i="2"/>
  <c r="AW852" i="2"/>
  <c r="AW853" i="2"/>
  <c r="AW854" i="2"/>
  <c r="AW855" i="2"/>
  <c r="AW856" i="2"/>
  <c r="AW857" i="2"/>
  <c r="AW858" i="2"/>
  <c r="AW859" i="2"/>
  <c r="AW860" i="2"/>
  <c r="AW861" i="2"/>
  <c r="AW862" i="2"/>
  <c r="AW863" i="2"/>
  <c r="AW864" i="2"/>
  <c r="AW865" i="2"/>
  <c r="AW866" i="2"/>
  <c r="AW867" i="2"/>
  <c r="AW868" i="2"/>
  <c r="AW869" i="2"/>
  <c r="AW870" i="2"/>
  <c r="AW871" i="2"/>
  <c r="AW872" i="2"/>
  <c r="AW873" i="2"/>
  <c r="AW874" i="2"/>
  <c r="AW875" i="2"/>
  <c r="AW876" i="2"/>
  <c r="AW877" i="2"/>
  <c r="AW878" i="2"/>
  <c r="AW879" i="2"/>
  <c r="AW880" i="2"/>
  <c r="AW881" i="2"/>
  <c r="AW882" i="2"/>
  <c r="AW883" i="2"/>
  <c r="AW884" i="2"/>
  <c r="AW885" i="2"/>
  <c r="AW886" i="2"/>
  <c r="AW887" i="2"/>
  <c r="AW888" i="2"/>
  <c r="AW889" i="2"/>
  <c r="AW890" i="2"/>
  <c r="AW891" i="2"/>
  <c r="AW892" i="2"/>
  <c r="AW893" i="2"/>
  <c r="AW894" i="2"/>
  <c r="AW895" i="2"/>
  <c r="AW896" i="2"/>
  <c r="AW897" i="2"/>
  <c r="AW898" i="2"/>
  <c r="AW899" i="2"/>
  <c r="AW900" i="2"/>
  <c r="AW901" i="2"/>
  <c r="AW902" i="2"/>
  <c r="AW903" i="2"/>
  <c r="AW904" i="2"/>
  <c r="AW905" i="2"/>
  <c r="AW906" i="2"/>
  <c r="AW907" i="2"/>
  <c r="AW908" i="2"/>
  <c r="AW909" i="2"/>
  <c r="AW910" i="2"/>
  <c r="AW911" i="2"/>
  <c r="AW912" i="2"/>
  <c r="AW913" i="2"/>
  <c r="AW914" i="2"/>
  <c r="AW915" i="2"/>
  <c r="AW916" i="2"/>
  <c r="AW917" i="2"/>
  <c r="AW918" i="2"/>
  <c r="AW919" i="2"/>
  <c r="AW920" i="2"/>
  <c r="AW921" i="2"/>
  <c r="AW922" i="2"/>
  <c r="AW923" i="2"/>
  <c r="AW924" i="2"/>
  <c r="AW925" i="2"/>
  <c r="AW926" i="2"/>
  <c r="AW927" i="2"/>
  <c r="AW928" i="2"/>
  <c r="AW929" i="2"/>
  <c r="AW930" i="2"/>
  <c r="AW931" i="2"/>
  <c r="AW932" i="2"/>
  <c r="AW933" i="2"/>
  <c r="AW934" i="2"/>
  <c r="AW935" i="2"/>
  <c r="AW936" i="2"/>
  <c r="AW937" i="2"/>
  <c r="AW938" i="2"/>
  <c r="AW939" i="2"/>
  <c r="AW940" i="2"/>
  <c r="AW941" i="2"/>
  <c r="AW942" i="2"/>
  <c r="AW943" i="2"/>
  <c r="AW944" i="2"/>
  <c r="AW945" i="2"/>
  <c r="AW946" i="2"/>
  <c r="AW947" i="2"/>
  <c r="AW948" i="2"/>
  <c r="AW949" i="2"/>
  <c r="AW950" i="2"/>
  <c r="AW951" i="2"/>
  <c r="AW952" i="2"/>
  <c r="AW953" i="2"/>
  <c r="AW954" i="2"/>
  <c r="AW955" i="2"/>
  <c r="AW956" i="2"/>
  <c r="AW957" i="2"/>
  <c r="AW958" i="2"/>
  <c r="AW959" i="2"/>
  <c r="AW960" i="2"/>
  <c r="AW961" i="2"/>
  <c r="AW962" i="2"/>
  <c r="AW963" i="2"/>
  <c r="AW964" i="2"/>
  <c r="AW965" i="2"/>
  <c r="AW966" i="2"/>
  <c r="AW967" i="2"/>
  <c r="AW968" i="2"/>
  <c r="AW969" i="2"/>
  <c r="AW970" i="2"/>
  <c r="AW971" i="2"/>
  <c r="AW972" i="2"/>
  <c r="AW973" i="2"/>
  <c r="AW974" i="2"/>
  <c r="AW975" i="2"/>
  <c r="AW976" i="2"/>
  <c r="AW977" i="2"/>
  <c r="AW978" i="2"/>
  <c r="AW979" i="2"/>
  <c r="AW980" i="2"/>
  <c r="AW981" i="2"/>
  <c r="AW982" i="2"/>
  <c r="AW983" i="2"/>
  <c r="AW984" i="2"/>
  <c r="AW985" i="2"/>
  <c r="AW986" i="2"/>
  <c r="AW987" i="2"/>
  <c r="AW988" i="2"/>
  <c r="AW989" i="2"/>
  <c r="AW990" i="2"/>
  <c r="AW991" i="2"/>
  <c r="AW992" i="2"/>
  <c r="AW993" i="2"/>
  <c r="AW994" i="2"/>
  <c r="AW995" i="2"/>
  <c r="AW996" i="2"/>
  <c r="AW997" i="2"/>
  <c r="AW998" i="2"/>
  <c r="AW999" i="2"/>
  <c r="AW1000" i="2"/>
  <c r="AW1001" i="2"/>
  <c r="AW1002" i="2"/>
  <c r="AW1003" i="2"/>
  <c r="AW1004" i="2"/>
  <c r="BH5" i="2"/>
  <c r="AX5" i="2" s="1"/>
  <c r="BI5" i="2"/>
  <c r="BH6" i="2"/>
  <c r="BI6" i="2"/>
  <c r="BH7" i="2"/>
  <c r="BI7" i="2"/>
  <c r="BH8" i="2"/>
  <c r="BI8" i="2"/>
  <c r="BH9" i="2"/>
  <c r="BI9" i="2"/>
  <c r="BG6" i="2"/>
  <c r="AW6" i="2" s="1"/>
  <c r="BG7" i="2"/>
  <c r="BG8" i="2"/>
  <c r="AW165" i="2" s="1"/>
  <c r="BG9" i="2"/>
  <c r="AW171" i="2" s="1"/>
  <c r="BG5" i="2"/>
  <c r="AW5" i="2" s="1"/>
  <c r="AO8" i="2" l="1"/>
  <c r="AO9" i="2" s="1"/>
  <c r="AO10" i="2" s="1"/>
  <c r="AO11" i="2" s="1"/>
  <c r="AO12" i="2" s="1"/>
  <c r="AO13" i="2" s="1"/>
  <c r="AO14" i="2" s="1"/>
  <c r="AO15" i="2" s="1"/>
  <c r="AO16" i="2" s="1"/>
  <c r="AO17" i="2" s="1"/>
  <c r="AO18" i="2" s="1"/>
  <c r="AO19" i="2" s="1"/>
  <c r="AO20" i="2" s="1"/>
  <c r="AO21" i="2" s="1"/>
  <c r="AO22" i="2" s="1"/>
  <c r="AO23" i="2" s="1"/>
  <c r="AO24" i="2" s="1"/>
  <c r="AO25" i="2" s="1"/>
  <c r="AO26" i="2" s="1"/>
  <c r="AO27" i="2" s="1"/>
  <c r="AO28" i="2" s="1"/>
  <c r="AO29" i="2" s="1"/>
  <c r="AO30" i="2" s="1"/>
  <c r="AO31" i="2" s="1"/>
  <c r="AO32" i="2" s="1"/>
  <c r="AO33" i="2" s="1"/>
  <c r="AO34" i="2" s="1"/>
  <c r="AO35" i="2" s="1"/>
  <c r="AO36" i="2" s="1"/>
  <c r="AO37" i="2" s="1"/>
  <c r="AO38" i="2" s="1"/>
  <c r="AO39" i="2" s="1"/>
  <c r="AO40" i="2" s="1"/>
  <c r="AO41" i="2" s="1"/>
  <c r="AO42" i="2" s="1"/>
  <c r="AO43" i="2" s="1"/>
  <c r="AO44" i="2" s="1"/>
  <c r="AO45" i="2" s="1"/>
  <c r="AO46" i="2" s="1"/>
  <c r="AO47" i="2" s="1"/>
  <c r="AO48" i="2" s="1"/>
  <c r="AO49" i="2" s="1"/>
  <c r="AO50" i="2" s="1"/>
  <c r="AO51" i="2" s="1"/>
  <c r="AO52" i="2" s="1"/>
  <c r="AO53" i="2" s="1"/>
  <c r="AO54" i="2" s="1"/>
  <c r="AO55" i="2" s="1"/>
  <c r="AO56" i="2" s="1"/>
  <c r="AO57" i="2" s="1"/>
  <c r="AO58" i="2" s="1"/>
  <c r="AO59" i="2" s="1"/>
  <c r="AO60" i="2" s="1"/>
  <c r="AO61" i="2" s="1"/>
  <c r="AO62" i="2" s="1"/>
  <c r="AO63" i="2" s="1"/>
  <c r="AO64" i="2" s="1"/>
  <c r="AO65" i="2" s="1"/>
  <c r="AO66" i="2" s="1"/>
  <c r="AO67" i="2" s="1"/>
  <c r="AO68" i="2" s="1"/>
  <c r="AO69" i="2" s="1"/>
  <c r="AO70" i="2" s="1"/>
  <c r="AO71" i="2" s="1"/>
  <c r="AO72" i="2" s="1"/>
  <c r="AO73" i="2" s="1"/>
  <c r="AO74" i="2" s="1"/>
  <c r="AO75" i="2" s="1"/>
  <c r="AO76" i="2" s="1"/>
  <c r="AO77" i="2" s="1"/>
  <c r="AO78" i="2" s="1"/>
  <c r="AO79" i="2" s="1"/>
  <c r="AO80" i="2" s="1"/>
  <c r="AO81" i="2" s="1"/>
  <c r="AO82" i="2" s="1"/>
  <c r="AO83" i="2" s="1"/>
  <c r="AO84" i="2" s="1"/>
  <c r="AO85" i="2" s="1"/>
  <c r="AO86" i="2" s="1"/>
  <c r="AO87" i="2" s="1"/>
  <c r="AO88" i="2" s="1"/>
  <c r="AO89" i="2" s="1"/>
  <c r="AO90" i="2" s="1"/>
  <c r="AO91" i="2" s="1"/>
  <c r="AO92" i="2" s="1"/>
  <c r="AO93" i="2" s="1"/>
  <c r="AO94" i="2" s="1"/>
  <c r="AO95" i="2" s="1"/>
  <c r="AO96" i="2" s="1"/>
  <c r="AO97" i="2" s="1"/>
  <c r="AO98" i="2" s="1"/>
  <c r="AO99" i="2" s="1"/>
  <c r="AO100" i="2" s="1"/>
  <c r="AO101" i="2" s="1"/>
  <c r="AO102" i="2" s="1"/>
  <c r="AO103" i="2" s="1"/>
  <c r="AO104" i="2" s="1"/>
  <c r="AN7" i="2"/>
  <c r="AY5" i="2"/>
  <c r="S193" i="2"/>
  <c r="S194" i="2"/>
  <c r="S200" i="2"/>
  <c r="AR33" i="2" l="1"/>
  <c r="AR37" i="2"/>
  <c r="AR85" i="2"/>
  <c r="AR101" i="2"/>
  <c r="AR14" i="2"/>
  <c r="AR30" i="2"/>
  <c r="AR46" i="2"/>
  <c r="AR62" i="2"/>
  <c r="AR78" i="2"/>
  <c r="AR94" i="2"/>
  <c r="AR7" i="2"/>
  <c r="AR23" i="2"/>
  <c r="AR39" i="2"/>
  <c r="AR55" i="2"/>
  <c r="AR71" i="2"/>
  <c r="AR87" i="2"/>
  <c r="AR103" i="2"/>
  <c r="AR16" i="2"/>
  <c r="AR32" i="2"/>
  <c r="AR48" i="2"/>
  <c r="AR64" i="2"/>
  <c r="AR80" i="2"/>
  <c r="AR96" i="2"/>
  <c r="AR53" i="2"/>
  <c r="AR25" i="2"/>
  <c r="AR73" i="2"/>
  <c r="AR89" i="2"/>
  <c r="AR18" i="2"/>
  <c r="AR50" i="2"/>
  <c r="AR82" i="2"/>
  <c r="AR98" i="2"/>
  <c r="AR21" i="2"/>
  <c r="AR69" i="2"/>
  <c r="AR9" i="2"/>
  <c r="AR41" i="2"/>
  <c r="AR57" i="2"/>
  <c r="AR34" i="2"/>
  <c r="AR66" i="2"/>
  <c r="AR11" i="2"/>
  <c r="AR27" i="2"/>
  <c r="AR43" i="2"/>
  <c r="AR59" i="2"/>
  <c r="AR75" i="2"/>
  <c r="AR91" i="2"/>
  <c r="AR20" i="2"/>
  <c r="AR36" i="2"/>
  <c r="AR52" i="2"/>
  <c r="AR68" i="2"/>
  <c r="AR84" i="2"/>
  <c r="AR100" i="2"/>
  <c r="AN8" i="2"/>
  <c r="AN9" i="2" s="1"/>
  <c r="AN10" i="2" s="1"/>
  <c r="AN11" i="2" s="1"/>
  <c r="AN12" i="2" s="1"/>
  <c r="AN13" i="2" s="1"/>
  <c r="AN14" i="2" s="1"/>
  <c r="AN15" i="2" s="1"/>
  <c r="AN16" i="2" s="1"/>
  <c r="AN17" i="2" s="1"/>
  <c r="AN18" i="2" s="1"/>
  <c r="AN19" i="2" s="1"/>
  <c r="AN20" i="2" s="1"/>
  <c r="AN21" i="2" s="1"/>
  <c r="AN22" i="2" s="1"/>
  <c r="AN23" i="2" s="1"/>
  <c r="AN24" i="2" s="1"/>
  <c r="AN25" i="2" s="1"/>
  <c r="AN26" i="2" s="1"/>
  <c r="AN27" i="2" s="1"/>
  <c r="AN28" i="2" s="1"/>
  <c r="AN29" i="2" s="1"/>
  <c r="AN30" i="2" s="1"/>
  <c r="AN31" i="2" s="1"/>
  <c r="AN32" i="2" s="1"/>
  <c r="AN33" i="2" s="1"/>
  <c r="AN34" i="2" s="1"/>
  <c r="AN35" i="2" s="1"/>
  <c r="AN36" i="2" s="1"/>
  <c r="AN37" i="2" s="1"/>
  <c r="AN38" i="2" s="1"/>
  <c r="AN39" i="2" s="1"/>
  <c r="AN40" i="2" s="1"/>
  <c r="AN41" i="2" s="1"/>
  <c r="AN42" i="2" s="1"/>
  <c r="AN43" i="2" s="1"/>
  <c r="AN44" i="2" s="1"/>
  <c r="AN45" i="2" s="1"/>
  <c r="AN46" i="2" s="1"/>
  <c r="AN47" i="2" s="1"/>
  <c r="AN48" i="2" s="1"/>
  <c r="AN49" i="2" s="1"/>
  <c r="AN50" i="2" s="1"/>
  <c r="AN51" i="2" s="1"/>
  <c r="AN52" i="2" s="1"/>
  <c r="AN53" i="2" s="1"/>
  <c r="AN54" i="2" s="1"/>
  <c r="AN55" i="2" s="1"/>
  <c r="AN56" i="2" s="1"/>
  <c r="AN57" i="2" s="1"/>
  <c r="AN58" i="2" s="1"/>
  <c r="AN59" i="2" s="1"/>
  <c r="AN60" i="2" s="1"/>
  <c r="AN61" i="2" s="1"/>
  <c r="AN62" i="2" s="1"/>
  <c r="AN63" i="2" s="1"/>
  <c r="AN64" i="2" s="1"/>
  <c r="AN65" i="2" s="1"/>
  <c r="AN66" i="2" s="1"/>
  <c r="AN67" i="2" s="1"/>
  <c r="AN68" i="2" s="1"/>
  <c r="AN69" i="2" s="1"/>
  <c r="AN70" i="2" s="1"/>
  <c r="AN71" i="2" s="1"/>
  <c r="AN72" i="2" s="1"/>
  <c r="AN73" i="2" s="1"/>
  <c r="AN74" i="2" s="1"/>
  <c r="AN75" i="2" s="1"/>
  <c r="AN76" i="2" s="1"/>
  <c r="AN77" i="2" s="1"/>
  <c r="AN78" i="2" s="1"/>
  <c r="AN79" i="2" s="1"/>
  <c r="AN80" i="2" s="1"/>
  <c r="AN81" i="2" s="1"/>
  <c r="AN82" i="2" s="1"/>
  <c r="AN83" i="2" s="1"/>
  <c r="AN84" i="2" s="1"/>
  <c r="AN85" i="2" s="1"/>
  <c r="AN86" i="2" s="1"/>
  <c r="AN87" i="2" s="1"/>
  <c r="AN88" i="2" s="1"/>
  <c r="AN89" i="2" s="1"/>
  <c r="AN90" i="2" s="1"/>
  <c r="AN91" i="2" s="1"/>
  <c r="AN92" i="2" s="1"/>
  <c r="AN93" i="2" s="1"/>
  <c r="AN94" i="2" s="1"/>
  <c r="AN95" i="2" s="1"/>
  <c r="AN96" i="2" s="1"/>
  <c r="AN97" i="2" s="1"/>
  <c r="AN98" i="2" s="1"/>
  <c r="AN99" i="2" s="1"/>
  <c r="AN100" i="2" s="1"/>
  <c r="AN101" i="2" s="1"/>
  <c r="AN102" i="2" s="1"/>
  <c r="AN103" i="2" s="1"/>
  <c r="AN104" i="2" s="1"/>
  <c r="AR22" i="2"/>
  <c r="AR38" i="2"/>
  <c r="AR54" i="2"/>
  <c r="AR70" i="2"/>
  <c r="AR86" i="2"/>
  <c r="AR102" i="2"/>
  <c r="AR29" i="2"/>
  <c r="AR77" i="2"/>
  <c r="AR31" i="2"/>
  <c r="AR47" i="2"/>
  <c r="AR63" i="2"/>
  <c r="AR79" i="2"/>
  <c r="AR95" i="2"/>
  <c r="AR8" i="2"/>
  <c r="AR24" i="2"/>
  <c r="AR40" i="2"/>
  <c r="AR56" i="2"/>
  <c r="AR72" i="2"/>
  <c r="AR88" i="2"/>
  <c r="AR104" i="2"/>
  <c r="AR13" i="2"/>
  <c r="AR61" i="2"/>
  <c r="AR15" i="2"/>
  <c r="AR49" i="2"/>
  <c r="AR65" i="2"/>
  <c r="AR81" i="2"/>
  <c r="AR97" i="2"/>
  <c r="AR10" i="2"/>
  <c r="AR26" i="2"/>
  <c r="AR42" i="2"/>
  <c r="AR58" i="2"/>
  <c r="AR74" i="2"/>
  <c r="AR90" i="2"/>
  <c r="AR45" i="2"/>
  <c r="AR93" i="2"/>
  <c r="AR17" i="2"/>
  <c r="AR19" i="2"/>
  <c r="AR35" i="2"/>
  <c r="AR51" i="2"/>
  <c r="AR67" i="2"/>
  <c r="AR83" i="2"/>
  <c r="AR99" i="2"/>
  <c r="AR12" i="2"/>
  <c r="AR28" i="2"/>
  <c r="AR44" i="2"/>
  <c r="AR60" i="2"/>
  <c r="AR76" i="2"/>
  <c r="AR92" i="2"/>
  <c r="AR6" i="2"/>
  <c r="AU289" i="2" l="1"/>
  <c r="AU275" i="2"/>
  <c r="AU279" i="2"/>
  <c r="AU285" i="2"/>
  <c r="AU280" i="2"/>
  <c r="AU286" i="2"/>
  <c r="AU290" i="2"/>
  <c r="AU272" i="2"/>
  <c r="AU276" i="2"/>
  <c r="AU281" i="2"/>
  <c r="AU282" i="2"/>
  <c r="AU287" i="2"/>
  <c r="AU291" i="2"/>
  <c r="AU273" i="2"/>
  <c r="AU277" i="2"/>
  <c r="AU283" i="2"/>
  <c r="AU288" i="2"/>
  <c r="AU292" i="2"/>
  <c r="AU274" i="2"/>
  <c r="AU278" i="2"/>
  <c r="AU284" i="2"/>
  <c r="AU270" i="2"/>
  <c r="AU293" i="2"/>
  <c r="AU297" i="2"/>
  <c r="AU267" i="2"/>
  <c r="AU271" i="2"/>
  <c r="AU294" i="2"/>
  <c r="AU298" i="2"/>
  <c r="AU268" i="2"/>
  <c r="AU295" i="2"/>
  <c r="AU269" i="2"/>
  <c r="AU296" i="2"/>
  <c r="AU265" i="2"/>
  <c r="AU261" i="2"/>
  <c r="AU256" i="2"/>
  <c r="AU262" i="2"/>
  <c r="AU266" i="2"/>
  <c r="AU257" i="2"/>
  <c r="AU263" i="2"/>
  <c r="AU258" i="2"/>
  <c r="AU259" i="2"/>
  <c r="AU264" i="2"/>
  <c r="AU260" i="2"/>
  <c r="AU5" i="2"/>
  <c r="AU9" i="2"/>
  <c r="AU13" i="2"/>
  <c r="AU17" i="2"/>
  <c r="AU21" i="2"/>
  <c r="AU25" i="2"/>
  <c r="AU29" i="2"/>
  <c r="AU33" i="2"/>
  <c r="AU37" i="2"/>
  <c r="AU41" i="2"/>
  <c r="AU45" i="2"/>
  <c r="AU49" i="2"/>
  <c r="AU53" i="2"/>
  <c r="AU57" i="2"/>
  <c r="AU61" i="2"/>
  <c r="AU65" i="2"/>
  <c r="AU69" i="2"/>
  <c r="AU73" i="2"/>
  <c r="AU77" i="2"/>
  <c r="AU81" i="2"/>
  <c r="AU85" i="2"/>
  <c r="AU89" i="2"/>
  <c r="AU93" i="2"/>
  <c r="AU97" i="2"/>
  <c r="AU101" i="2"/>
  <c r="AU105" i="2"/>
  <c r="AU109" i="2"/>
  <c r="AU113" i="2"/>
  <c r="AU117" i="2"/>
  <c r="AU121" i="2"/>
  <c r="AU125" i="2"/>
  <c r="AU129" i="2"/>
  <c r="AU133" i="2"/>
  <c r="AU137" i="2"/>
  <c r="AU141" i="2"/>
  <c r="AU145" i="2"/>
  <c r="AU149" i="2"/>
  <c r="AU153" i="2"/>
  <c r="AU157" i="2"/>
  <c r="AU161" i="2"/>
  <c r="AU165" i="2"/>
  <c r="AU169" i="2"/>
  <c r="AU173" i="2"/>
  <c r="AU177" i="2"/>
  <c r="AU181" i="2"/>
  <c r="AU185" i="2"/>
  <c r="AU189" i="2"/>
  <c r="AU193" i="2"/>
  <c r="AU197" i="2"/>
  <c r="AU201" i="2"/>
  <c r="AU205" i="2"/>
  <c r="AU209" i="2"/>
  <c r="AU213" i="2"/>
  <c r="AU217" i="2"/>
  <c r="AU221" i="2"/>
  <c r="AU225" i="2"/>
  <c r="AU229" i="2"/>
  <c r="AU233" i="2"/>
  <c r="AU237" i="2"/>
  <c r="AU241" i="2"/>
  <c r="AU245" i="2"/>
  <c r="AU249" i="2"/>
  <c r="AU253" i="2"/>
  <c r="AU6" i="2"/>
  <c r="AU10" i="2"/>
  <c r="AU14" i="2"/>
  <c r="AU18" i="2"/>
  <c r="AU22" i="2"/>
  <c r="AU26" i="2"/>
  <c r="AU30" i="2"/>
  <c r="AU34" i="2"/>
  <c r="AU38" i="2"/>
  <c r="AU42" i="2"/>
  <c r="AU46" i="2"/>
  <c r="AU50" i="2"/>
  <c r="AU54" i="2"/>
  <c r="AU58" i="2"/>
  <c r="AU62" i="2"/>
  <c r="AU66" i="2"/>
  <c r="AU70" i="2"/>
  <c r="AU74" i="2"/>
  <c r="AU78" i="2"/>
  <c r="AU82" i="2"/>
  <c r="AU86" i="2"/>
  <c r="AU90" i="2"/>
  <c r="AU94" i="2"/>
  <c r="AU98" i="2"/>
  <c r="AU102" i="2"/>
  <c r="AU106" i="2"/>
  <c r="AU110" i="2"/>
  <c r="AU114" i="2"/>
  <c r="AU118" i="2"/>
  <c r="AU122" i="2"/>
  <c r="AU126" i="2"/>
  <c r="AU130" i="2"/>
  <c r="AU134" i="2"/>
  <c r="AU138" i="2"/>
  <c r="AU142" i="2"/>
  <c r="AU146" i="2"/>
  <c r="AU150" i="2"/>
  <c r="AU154" i="2"/>
  <c r="AU158" i="2"/>
  <c r="AU162" i="2"/>
  <c r="AU166" i="2"/>
  <c r="AU170" i="2"/>
  <c r="AU174" i="2"/>
  <c r="AU178" i="2"/>
  <c r="AU182" i="2"/>
  <c r="AU186" i="2"/>
  <c r="AU190" i="2"/>
  <c r="AU194" i="2"/>
  <c r="AU198" i="2"/>
  <c r="AU202" i="2"/>
  <c r="AU206" i="2"/>
  <c r="AU210" i="2"/>
  <c r="AU214" i="2"/>
  <c r="AU218" i="2"/>
  <c r="AU222" i="2"/>
  <c r="AU226" i="2"/>
  <c r="AU230" i="2"/>
  <c r="AU234" i="2"/>
  <c r="AU238" i="2"/>
  <c r="AU242" i="2"/>
  <c r="AU246" i="2"/>
  <c r="AU250" i="2"/>
  <c r="AU254" i="2"/>
  <c r="AU7" i="2"/>
  <c r="AU11" i="2"/>
  <c r="AU15" i="2"/>
  <c r="AU19" i="2"/>
  <c r="AU23" i="2"/>
  <c r="AU27" i="2"/>
  <c r="AU31" i="2"/>
  <c r="AU35" i="2"/>
  <c r="AU39" i="2"/>
  <c r="AU43" i="2"/>
  <c r="AU47" i="2"/>
  <c r="AU51" i="2"/>
  <c r="AU55" i="2"/>
  <c r="AU59" i="2"/>
  <c r="AU63" i="2"/>
  <c r="AU67" i="2"/>
  <c r="AU71" i="2"/>
  <c r="AU75" i="2"/>
  <c r="AU79" i="2"/>
  <c r="AU83" i="2"/>
  <c r="AU87" i="2"/>
  <c r="AU91" i="2"/>
  <c r="AU95" i="2"/>
  <c r="AU99" i="2"/>
  <c r="AU103" i="2"/>
  <c r="AU107" i="2"/>
  <c r="AU111" i="2"/>
  <c r="AU115" i="2"/>
  <c r="AU119" i="2"/>
  <c r="AU123" i="2"/>
  <c r="AU127" i="2"/>
  <c r="AU131" i="2"/>
  <c r="AU135" i="2"/>
  <c r="AU139" i="2"/>
  <c r="AU143" i="2"/>
  <c r="AU147" i="2"/>
  <c r="AU151" i="2"/>
  <c r="AU155" i="2"/>
  <c r="AU159" i="2"/>
  <c r="AU163" i="2"/>
  <c r="AU167" i="2"/>
  <c r="AU171" i="2"/>
  <c r="AU175" i="2"/>
  <c r="AU179" i="2"/>
  <c r="AU183" i="2"/>
  <c r="AU187" i="2"/>
  <c r="AU191" i="2"/>
  <c r="AU195" i="2"/>
  <c r="AU199" i="2"/>
  <c r="AU203" i="2"/>
  <c r="AU207" i="2"/>
  <c r="AU211" i="2"/>
  <c r="AU215" i="2"/>
  <c r="AU219" i="2"/>
  <c r="AU223" i="2"/>
  <c r="AU227" i="2"/>
  <c r="AU231" i="2"/>
  <c r="AU235" i="2"/>
  <c r="AU239" i="2"/>
  <c r="AU243" i="2"/>
  <c r="AU247" i="2"/>
  <c r="AU251" i="2"/>
  <c r="AU255" i="2"/>
  <c r="AU8" i="2"/>
  <c r="AU12" i="2"/>
  <c r="AU16" i="2"/>
  <c r="AU20" i="2"/>
  <c r="AU24" i="2"/>
  <c r="AU28" i="2"/>
  <c r="AU32" i="2"/>
  <c r="AU36" i="2"/>
  <c r="AU40" i="2"/>
  <c r="AU44" i="2"/>
  <c r="AU48" i="2"/>
  <c r="AU52" i="2"/>
  <c r="AU56" i="2"/>
  <c r="AU60" i="2"/>
  <c r="AU64" i="2"/>
  <c r="AU68" i="2"/>
  <c r="AU72" i="2"/>
  <c r="AU76" i="2"/>
  <c r="AU80" i="2"/>
  <c r="AU84" i="2"/>
  <c r="AU88" i="2"/>
  <c r="AU92" i="2"/>
  <c r="AU96" i="2"/>
  <c r="AU100" i="2"/>
  <c r="AU104" i="2"/>
  <c r="AU108" i="2"/>
  <c r="AU112" i="2"/>
  <c r="AU116" i="2"/>
  <c r="AU120" i="2"/>
  <c r="AU124" i="2"/>
  <c r="AU128" i="2"/>
  <c r="AU132" i="2"/>
  <c r="AU136" i="2"/>
  <c r="AU140" i="2"/>
  <c r="AU144" i="2"/>
  <c r="AU148" i="2"/>
  <c r="AU152" i="2"/>
  <c r="AU156" i="2"/>
  <c r="AU160" i="2"/>
  <c r="AU164" i="2"/>
  <c r="AU168" i="2"/>
  <c r="AU172" i="2"/>
  <c r="AU176" i="2"/>
  <c r="AU180" i="2"/>
  <c r="AU184" i="2"/>
  <c r="AU188" i="2"/>
  <c r="AU192" i="2"/>
  <c r="AU196" i="2"/>
  <c r="AU200" i="2"/>
  <c r="AU204" i="2"/>
  <c r="AU208" i="2"/>
  <c r="AU212" i="2"/>
  <c r="AU216" i="2"/>
  <c r="AU220" i="2"/>
  <c r="AU224" i="2"/>
  <c r="AU228" i="2"/>
  <c r="AU232" i="2"/>
  <c r="AU236" i="2"/>
  <c r="AU240" i="2"/>
  <c r="AU244" i="2"/>
  <c r="AU248" i="2"/>
  <c r="AU252" i="2"/>
  <c r="AQ96" i="2"/>
  <c r="AQ80" i="2"/>
  <c r="AQ64" i="2"/>
  <c r="AQ48" i="2"/>
  <c r="AQ32" i="2"/>
  <c r="AQ16" i="2"/>
  <c r="AQ97" i="2"/>
  <c r="AQ81" i="2"/>
  <c r="AQ65" i="2"/>
  <c r="AQ49" i="2"/>
  <c r="AQ33" i="2"/>
  <c r="AQ17" i="2"/>
  <c r="AQ6" i="2"/>
  <c r="AQ94" i="2"/>
  <c r="AQ78" i="2"/>
  <c r="AQ62" i="2"/>
  <c r="AQ46" i="2"/>
  <c r="AQ30" i="2"/>
  <c r="AQ14" i="2"/>
  <c r="AQ95" i="2"/>
  <c r="AQ79" i="2"/>
  <c r="AQ63" i="2"/>
  <c r="AQ47" i="2"/>
  <c r="AQ31" i="2"/>
  <c r="AQ15" i="2"/>
  <c r="AQ92" i="2"/>
  <c r="AQ76" i="2"/>
  <c r="AQ60" i="2"/>
  <c r="AQ44" i="2"/>
  <c r="AQ28" i="2"/>
  <c r="AQ12" i="2"/>
  <c r="AQ93" i="2"/>
  <c r="AQ77" i="2"/>
  <c r="AQ61" i="2"/>
  <c r="AQ45" i="2"/>
  <c r="AQ29" i="2"/>
  <c r="AQ13" i="2"/>
  <c r="AQ90" i="2"/>
  <c r="AQ74" i="2"/>
  <c r="AQ58" i="2"/>
  <c r="AQ42" i="2"/>
  <c r="AQ26" i="2"/>
  <c r="AQ10" i="2"/>
  <c r="AQ91" i="2"/>
  <c r="AQ75" i="2"/>
  <c r="AQ59" i="2"/>
  <c r="AQ43" i="2"/>
  <c r="AQ27" i="2"/>
  <c r="AQ11" i="2"/>
  <c r="AQ104" i="2"/>
  <c r="AQ88" i="2"/>
  <c r="AQ72" i="2"/>
  <c r="AQ56" i="2"/>
  <c r="AQ40" i="2"/>
  <c r="AQ24" i="2"/>
  <c r="AQ8" i="2"/>
  <c r="AQ89" i="2"/>
  <c r="AQ73" i="2"/>
  <c r="AQ57" i="2"/>
  <c r="AQ41" i="2"/>
  <c r="AQ25" i="2"/>
  <c r="AQ9" i="2"/>
  <c r="AQ102" i="2"/>
  <c r="AQ86" i="2"/>
  <c r="AQ70" i="2"/>
  <c r="AQ54" i="2"/>
  <c r="AQ38" i="2"/>
  <c r="AQ22" i="2"/>
  <c r="AQ103" i="2"/>
  <c r="AQ87" i="2"/>
  <c r="AQ71" i="2"/>
  <c r="AQ55" i="2"/>
  <c r="AQ39" i="2"/>
  <c r="AQ23" i="2"/>
  <c r="AQ7" i="2"/>
  <c r="AQ100" i="2"/>
  <c r="AQ84" i="2"/>
  <c r="AQ68" i="2"/>
  <c r="AQ52" i="2"/>
  <c r="AQ36" i="2"/>
  <c r="AQ20" i="2"/>
  <c r="AQ101" i="2"/>
  <c r="AQ85" i="2"/>
  <c r="AQ69" i="2"/>
  <c r="AQ53" i="2"/>
  <c r="AQ37" i="2"/>
  <c r="AQ21" i="2"/>
  <c r="AQ98" i="2"/>
  <c r="AQ82" i="2"/>
  <c r="AQ66" i="2"/>
  <c r="AQ50" i="2"/>
  <c r="AQ34" i="2"/>
  <c r="AQ18" i="2"/>
  <c r="AQ99" i="2"/>
  <c r="AQ83" i="2"/>
  <c r="AQ67" i="2"/>
  <c r="AQ51" i="2"/>
  <c r="AQ35" i="2"/>
  <c r="AQ19" i="2"/>
  <c r="AF1" i="2"/>
  <c r="AG1" i="2"/>
  <c r="AE1" i="2"/>
  <c r="Z193" i="2"/>
  <c r="Z200" i="2"/>
  <c r="Z202" i="2"/>
  <c r="Z194" i="2"/>
  <c r="AT275" i="2" l="1"/>
  <c r="AT279" i="2"/>
  <c r="AT285" i="2"/>
  <c r="AT290" i="2"/>
  <c r="AT272" i="2"/>
  <c r="AT276" i="2"/>
  <c r="AT287" i="2"/>
  <c r="AT291" i="2"/>
  <c r="AT273" i="2"/>
  <c r="AT277" i="2"/>
  <c r="AT283" i="2"/>
  <c r="AT288" i="2"/>
  <c r="AT292" i="2"/>
  <c r="AT274" i="2"/>
  <c r="AT278" i="2"/>
  <c r="AT289" i="2"/>
  <c r="AT293" i="2"/>
  <c r="AT297" i="2"/>
  <c r="AT271" i="2"/>
  <c r="AT294" i="2"/>
  <c r="AT298" i="2"/>
  <c r="AT268" i="2"/>
  <c r="AT295" i="2"/>
  <c r="AT269" i="2"/>
  <c r="AT296" i="2"/>
  <c r="AT270" i="2"/>
  <c r="AT261" i="2"/>
  <c r="AT266" i="2"/>
  <c r="AT257" i="2"/>
  <c r="AT263" i="2"/>
  <c r="AT264" i="2"/>
  <c r="AT265" i="2"/>
  <c r="AT5" i="2"/>
  <c r="AT9" i="2"/>
  <c r="AT13" i="2"/>
  <c r="AT17" i="2"/>
  <c r="AT21" i="2"/>
  <c r="AT25" i="2"/>
  <c r="AT29" i="2"/>
  <c r="AT33" i="2"/>
  <c r="AT37" i="2"/>
  <c r="AT41" i="2"/>
  <c r="AT45" i="2"/>
  <c r="AT49" i="2"/>
  <c r="AT53" i="2"/>
  <c r="AT57" i="2"/>
  <c r="AT61" i="2"/>
  <c r="AT65" i="2"/>
  <c r="AT69" i="2"/>
  <c r="AT73" i="2"/>
  <c r="AT77" i="2"/>
  <c r="AT81" i="2"/>
  <c r="AT85" i="2"/>
  <c r="AT89" i="2"/>
  <c r="AT93" i="2"/>
  <c r="AT97" i="2"/>
  <c r="AT101" i="2"/>
  <c r="AT105" i="2"/>
  <c r="AT109" i="2"/>
  <c r="AT113" i="2"/>
  <c r="AT117" i="2"/>
  <c r="AT121" i="2"/>
  <c r="AT125" i="2"/>
  <c r="AT129" i="2"/>
  <c r="AT133" i="2"/>
  <c r="AT137" i="2"/>
  <c r="AT141" i="2"/>
  <c r="AT145" i="2"/>
  <c r="AT149" i="2"/>
  <c r="AT153" i="2"/>
  <c r="AT157" i="2"/>
  <c r="AT161" i="2"/>
  <c r="AT165" i="2"/>
  <c r="AT169" i="2"/>
  <c r="AT173" i="2"/>
  <c r="AT177" i="2"/>
  <c r="AT181" i="2"/>
  <c r="AT185" i="2"/>
  <c r="AT189" i="2"/>
  <c r="AT193" i="2"/>
  <c r="AT197" i="2"/>
  <c r="AT201" i="2"/>
  <c r="AT205" i="2"/>
  <c r="AT209" i="2"/>
  <c r="AT213" i="2"/>
  <c r="AT217" i="2"/>
  <c r="AT221" i="2"/>
  <c r="AT225" i="2"/>
  <c r="AT229" i="2"/>
  <c r="AT233" i="2"/>
  <c r="AT237" i="2"/>
  <c r="AT241" i="2"/>
  <c r="AT245" i="2"/>
  <c r="AT249" i="2"/>
  <c r="AT253" i="2"/>
  <c r="AT281" i="2"/>
  <c r="AT6" i="2"/>
  <c r="AT10" i="2"/>
  <c r="AT14" i="2"/>
  <c r="AT18" i="2"/>
  <c r="AT22" i="2"/>
  <c r="AT26" i="2"/>
  <c r="AT30" i="2"/>
  <c r="AT34" i="2"/>
  <c r="AT38" i="2"/>
  <c r="AT42" i="2"/>
  <c r="AT46" i="2"/>
  <c r="AT50" i="2"/>
  <c r="AT54" i="2"/>
  <c r="AT58" i="2"/>
  <c r="AT62" i="2"/>
  <c r="AT66" i="2"/>
  <c r="AT70" i="2"/>
  <c r="AT74" i="2"/>
  <c r="AT78" i="2"/>
  <c r="AT82" i="2"/>
  <c r="AT86" i="2"/>
  <c r="AT90" i="2"/>
  <c r="AT94" i="2"/>
  <c r="AT98" i="2"/>
  <c r="AT102" i="2"/>
  <c r="AT106" i="2"/>
  <c r="AT110" i="2"/>
  <c r="AT114" i="2"/>
  <c r="AT118" i="2"/>
  <c r="AT122" i="2"/>
  <c r="AT126" i="2"/>
  <c r="AT130" i="2"/>
  <c r="AT134" i="2"/>
  <c r="AT138" i="2"/>
  <c r="AT142" i="2"/>
  <c r="AT146" i="2"/>
  <c r="AT150" i="2"/>
  <c r="AT154" i="2"/>
  <c r="AT158" i="2"/>
  <c r="AT162" i="2"/>
  <c r="AT166" i="2"/>
  <c r="AT170" i="2"/>
  <c r="AT174" i="2"/>
  <c r="AT178" i="2"/>
  <c r="AT182" i="2"/>
  <c r="AT186" i="2"/>
  <c r="AT190" i="2"/>
  <c r="AT194" i="2"/>
  <c r="AT198" i="2"/>
  <c r="AT202" i="2"/>
  <c r="AT206" i="2"/>
  <c r="AT210" i="2"/>
  <c r="AT214" i="2"/>
  <c r="AT218" i="2"/>
  <c r="AT222" i="2"/>
  <c r="AT226" i="2"/>
  <c r="AT230" i="2"/>
  <c r="AT234" i="2"/>
  <c r="AT238" i="2"/>
  <c r="AT242" i="2"/>
  <c r="AT246" i="2"/>
  <c r="AT250" i="2"/>
  <c r="AT254" i="2"/>
  <c r="AT258" i="2"/>
  <c r="AT262" i="2"/>
  <c r="AT282" i="2"/>
  <c r="AT286" i="2"/>
  <c r="AT7" i="2"/>
  <c r="AT11" i="2"/>
  <c r="AT15" i="2"/>
  <c r="AT19" i="2"/>
  <c r="AT23" i="2"/>
  <c r="AT27" i="2"/>
  <c r="AT31" i="2"/>
  <c r="AT35" i="2"/>
  <c r="AT39" i="2"/>
  <c r="AT43" i="2"/>
  <c r="AT47" i="2"/>
  <c r="AT51" i="2"/>
  <c r="AT55" i="2"/>
  <c r="AT59" i="2"/>
  <c r="AT63" i="2"/>
  <c r="AT67" i="2"/>
  <c r="AT71" i="2"/>
  <c r="AT75" i="2"/>
  <c r="AT79" i="2"/>
  <c r="AT83" i="2"/>
  <c r="AT87" i="2"/>
  <c r="AT91" i="2"/>
  <c r="AT95" i="2"/>
  <c r="AT99" i="2"/>
  <c r="AT103" i="2"/>
  <c r="AT107" i="2"/>
  <c r="AT111" i="2"/>
  <c r="AT115" i="2"/>
  <c r="AT119" i="2"/>
  <c r="AT123" i="2"/>
  <c r="AT127" i="2"/>
  <c r="AT131" i="2"/>
  <c r="AT135" i="2"/>
  <c r="AT139" i="2"/>
  <c r="AT143" i="2"/>
  <c r="AT147" i="2"/>
  <c r="AT151" i="2"/>
  <c r="AT155" i="2"/>
  <c r="AT159" i="2"/>
  <c r="AT163" i="2"/>
  <c r="AT167" i="2"/>
  <c r="AT171" i="2"/>
  <c r="AT175" i="2"/>
  <c r="AT179" i="2"/>
  <c r="AT183" i="2"/>
  <c r="AT187" i="2"/>
  <c r="AT191" i="2"/>
  <c r="AT195" i="2"/>
  <c r="AT199" i="2"/>
  <c r="AT203" i="2"/>
  <c r="AT207" i="2"/>
  <c r="AT211" i="2"/>
  <c r="AT215" i="2"/>
  <c r="AT219" i="2"/>
  <c r="AT223" i="2"/>
  <c r="AT227" i="2"/>
  <c r="AT231" i="2"/>
  <c r="AT235" i="2"/>
  <c r="AT239" i="2"/>
  <c r="AT243" i="2"/>
  <c r="AT247" i="2"/>
  <c r="AT251" i="2"/>
  <c r="AT255" i="2"/>
  <c r="AT259" i="2"/>
  <c r="AT267" i="2"/>
  <c r="AT8" i="2"/>
  <c r="AT12" i="2"/>
  <c r="AT16" i="2"/>
  <c r="AT20" i="2"/>
  <c r="AT24" i="2"/>
  <c r="AT28" i="2"/>
  <c r="AT32" i="2"/>
  <c r="AT36" i="2"/>
  <c r="AT40" i="2"/>
  <c r="AT44" i="2"/>
  <c r="AT48" i="2"/>
  <c r="AT52" i="2"/>
  <c r="AT56" i="2"/>
  <c r="AT60" i="2"/>
  <c r="AT64" i="2"/>
  <c r="AT68" i="2"/>
  <c r="AT72" i="2"/>
  <c r="AT76" i="2"/>
  <c r="AT80" i="2"/>
  <c r="AT84" i="2"/>
  <c r="AT88" i="2"/>
  <c r="AT92" i="2"/>
  <c r="AT96" i="2"/>
  <c r="AT100" i="2"/>
  <c r="AT104" i="2"/>
  <c r="AT108" i="2"/>
  <c r="AT112" i="2"/>
  <c r="AT116" i="2"/>
  <c r="AT120" i="2"/>
  <c r="AT124" i="2"/>
  <c r="AT128" i="2"/>
  <c r="AT132" i="2"/>
  <c r="AT136" i="2"/>
  <c r="AT140" i="2"/>
  <c r="AT144" i="2"/>
  <c r="AT148" i="2"/>
  <c r="AT152" i="2"/>
  <c r="AT156" i="2"/>
  <c r="AT160" i="2"/>
  <c r="AT164" i="2"/>
  <c r="AT168" i="2"/>
  <c r="AT172" i="2"/>
  <c r="AT176" i="2"/>
  <c r="AT180" i="2"/>
  <c r="AT184" i="2"/>
  <c r="AT188" i="2"/>
  <c r="AT192" i="2"/>
  <c r="AT196" i="2"/>
  <c r="AT200" i="2"/>
  <c r="AT204" i="2"/>
  <c r="AT208" i="2"/>
  <c r="AT212" i="2"/>
  <c r="AT216" i="2"/>
  <c r="AT220" i="2"/>
  <c r="AT224" i="2"/>
  <c r="AT228" i="2"/>
  <c r="AT232" i="2"/>
  <c r="AT236" i="2"/>
  <c r="AT240" i="2"/>
  <c r="AT244" i="2"/>
  <c r="AT248" i="2"/>
  <c r="AT252" i="2"/>
  <c r="AT256" i="2"/>
  <c r="AT260" i="2"/>
  <c r="AT280" i="2"/>
  <c r="AT284" i="2"/>
  <c r="S61" i="2"/>
  <c r="S59" i="2"/>
  <c r="S29" i="2"/>
  <c r="S58" i="2"/>
  <c r="S56" i="2"/>
  <c r="S62" i="2"/>
  <c r="S262" i="2"/>
  <c r="S55" i="2"/>
  <c r="S50" i="2"/>
  <c r="S53" i="2"/>
  <c r="S54" i="2"/>
  <c r="S51" i="2"/>
  <c r="S34" i="2"/>
  <c r="S45" i="2"/>
  <c r="S47" i="2"/>
  <c r="S37" i="2"/>
  <c r="S36" i="2"/>
  <c r="S48" i="2"/>
  <c r="S261" i="2"/>
  <c r="S33" i="2"/>
  <c r="S49" i="2"/>
  <c r="S52" i="2"/>
  <c r="S44" i="2"/>
  <c r="S38" i="2"/>
  <c r="S39" i="2"/>
  <c r="S32" i="2"/>
  <c r="S35" i="2"/>
  <c r="S27" i="2"/>
  <c r="S23" i="2"/>
  <c r="S28" i="2"/>
  <c r="S26" i="2"/>
  <c r="S25" i="2"/>
  <c r="S22" i="2"/>
  <c r="S24" i="2"/>
  <c r="S14" i="2"/>
  <c r="S19" i="2"/>
  <c r="S15" i="2"/>
  <c r="S8" i="2"/>
  <c r="S10" i="2"/>
  <c r="S7" i="2"/>
  <c r="S220" i="2"/>
  <c r="S221" i="2"/>
  <c r="S11" i="2"/>
  <c r="S9" i="2"/>
  <c r="S213" i="2"/>
  <c r="S13" i="2"/>
  <c r="S41" i="2"/>
  <c r="S182" i="2"/>
  <c r="S240" i="2"/>
  <c r="S181" i="2"/>
  <c r="S43" i="2"/>
  <c r="S30" i="2"/>
  <c r="S42" i="2"/>
  <c r="S31" i="2"/>
  <c r="S40" i="2"/>
  <c r="S259" i="2"/>
  <c r="S244" i="2"/>
  <c r="S239" i="2"/>
  <c r="S212" i="2"/>
  <c r="S247" i="2"/>
  <c r="S46" i="2"/>
  <c r="S208" i="2"/>
  <c r="S211" i="2"/>
  <c r="S245" i="2"/>
  <c r="S203" i="2"/>
  <c r="AZ56" i="2" s="1"/>
  <c r="S241" i="2"/>
  <c r="S207" i="2"/>
  <c r="S248" i="2"/>
  <c r="S243" i="2"/>
  <c r="S246" i="2"/>
  <c r="S236" i="2"/>
  <c r="S204" i="2"/>
  <c r="S199" i="2"/>
  <c r="S217" i="2"/>
  <c r="S219" i="2"/>
  <c r="S198" i="2"/>
  <c r="S209" i="2"/>
  <c r="S214" i="2"/>
  <c r="S218" i="2"/>
  <c r="S224" i="2"/>
  <c r="S225" i="2"/>
  <c r="S190" i="2"/>
  <c r="S69" i="2"/>
  <c r="S66" i="2"/>
  <c r="S98" i="2"/>
  <c r="S68" i="2"/>
  <c r="S72" i="2"/>
  <c r="S63" i="2"/>
  <c r="S99" i="2"/>
  <c r="S65" i="2"/>
  <c r="S64" i="2"/>
  <c r="S60" i="2"/>
  <c r="AZ50" i="2" l="1"/>
  <c r="AZ49" i="2"/>
  <c r="AZ43" i="2"/>
  <c r="AZ42" i="2"/>
  <c r="AZ68" i="2"/>
  <c r="AZ61" i="2"/>
  <c r="AZ47" i="2"/>
  <c r="AZ44" i="2"/>
  <c r="AZ62" i="2"/>
  <c r="AZ54" i="2"/>
  <c r="AZ58" i="2"/>
  <c r="AZ45" i="2"/>
  <c r="AZ46" i="2"/>
  <c r="AZ55" i="2"/>
  <c r="AZ51" i="2"/>
  <c r="AZ64" i="2"/>
  <c r="AZ66" i="2"/>
  <c r="S206" i="2"/>
  <c r="AZ41" i="2" s="1"/>
  <c r="S238" i="2"/>
  <c r="S235" i="2"/>
  <c r="S249" i="2"/>
  <c r="S232" i="2"/>
  <c r="S233" i="2"/>
  <c r="S205" i="2"/>
  <c r="S5" i="2"/>
  <c r="AZ48" i="2" s="1"/>
  <c r="S201" i="2"/>
  <c r="S210" i="2"/>
  <c r="S197" i="2"/>
  <c r="S237" i="2"/>
  <c r="S242" i="2"/>
  <c r="S231" i="2"/>
  <c r="S234" i="2"/>
  <c r="S227" i="2"/>
  <c r="S196" i="2"/>
  <c r="S191" i="2"/>
  <c r="AZ26" i="2" s="1"/>
  <c r="S230" i="2"/>
  <c r="S187" i="2"/>
  <c r="S195" i="2"/>
  <c r="S192" i="2"/>
  <c r="S226" i="2"/>
  <c r="S228" i="2"/>
  <c r="S229" i="2"/>
  <c r="S223" i="2"/>
  <c r="S222" i="2"/>
  <c r="AZ35" i="2" s="1"/>
  <c r="S183" i="2"/>
  <c r="AZ36" i="2" s="1"/>
  <c r="S185" i="2"/>
  <c r="S188" i="2"/>
  <c r="S186" i="2"/>
  <c r="S12" i="2"/>
  <c r="S17" i="2"/>
  <c r="AZ63" i="2" s="1"/>
  <c r="S216" i="2"/>
  <c r="S18" i="2"/>
  <c r="S179" i="2"/>
  <c r="S215" i="2"/>
  <c r="S21" i="2"/>
  <c r="AZ40" i="2" s="1"/>
  <c r="S20" i="2"/>
  <c r="S180" i="2"/>
  <c r="AZ7" i="2" s="1"/>
  <c r="S189" i="2"/>
  <c r="S16" i="2"/>
  <c r="S184" i="2"/>
  <c r="S263" i="2"/>
  <c r="S70" i="2"/>
  <c r="AZ52" i="2" s="1"/>
  <c r="S71" i="2"/>
  <c r="AZ71" i="2" s="1"/>
  <c r="S104" i="2"/>
  <c r="S294" i="2"/>
  <c r="S77" i="2"/>
  <c r="S76" i="2"/>
  <c r="S75" i="2"/>
  <c r="S73" i="2"/>
  <c r="AZ73" i="2" s="1"/>
  <c r="S74" i="2"/>
  <c r="S78" i="2"/>
  <c r="AZ67" i="2" s="1"/>
  <c r="S80" i="2"/>
  <c r="AZ60" i="2" s="1"/>
  <c r="S79" i="2"/>
  <c r="AZ70" i="2" s="1"/>
  <c r="S82" i="2"/>
  <c r="S57" i="2"/>
  <c r="AZ59" i="2" s="1"/>
  <c r="S87" i="2"/>
  <c r="S83" i="2"/>
  <c r="S67" i="2"/>
  <c r="AZ72" i="2" s="1"/>
  <c r="S84" i="2"/>
  <c r="S85" i="2"/>
  <c r="AZ65" i="2" s="1"/>
  <c r="S91" i="2"/>
  <c r="S89" i="2"/>
  <c r="AZ69" i="2" s="1"/>
  <c r="S90" i="2"/>
  <c r="S81" i="2"/>
  <c r="S88" i="2"/>
  <c r="S86" i="2"/>
  <c r="S93" i="2"/>
  <c r="AZ86" i="2" s="1"/>
  <c r="S92" i="2"/>
  <c r="S95" i="2"/>
  <c r="S94" i="2"/>
  <c r="AZ100" i="2" s="1"/>
  <c r="S101" i="2"/>
  <c r="S97" i="2"/>
  <c r="S100" i="2"/>
  <c r="AZ111" i="2" s="1"/>
  <c r="S102" i="2"/>
  <c r="S105" i="2"/>
  <c r="S96" i="2"/>
  <c r="S103" i="2"/>
  <c r="S108" i="2"/>
  <c r="S107" i="2"/>
  <c r="S106" i="2"/>
  <c r="S112" i="2"/>
  <c r="AZ106" i="2" s="1"/>
  <c r="S111" i="2"/>
  <c r="AZ98" i="2" s="1"/>
  <c r="S109" i="2"/>
  <c r="S113" i="2"/>
  <c r="S110" i="2"/>
  <c r="S125" i="2"/>
  <c r="AZ189" i="2" s="1"/>
  <c r="S126" i="2"/>
  <c r="S114" i="2"/>
  <c r="S115" i="2"/>
  <c r="AZ102" i="2" s="1"/>
  <c r="S116" i="2"/>
  <c r="S119" i="2"/>
  <c r="S118" i="2"/>
  <c r="S124" i="2"/>
  <c r="S117" i="2"/>
  <c r="AZ197" i="2" s="1"/>
  <c r="S121" i="2"/>
  <c r="S123" i="2"/>
  <c r="S120" i="2"/>
  <c r="AZ105" i="2" s="1"/>
  <c r="S122" i="2"/>
  <c r="S127" i="2"/>
  <c r="S155" i="2"/>
  <c r="S130" i="2"/>
  <c r="AZ122" i="2" s="1"/>
  <c r="S131" i="2"/>
  <c r="AZ123" i="2" s="1"/>
  <c r="S128" i="2"/>
  <c r="S132" i="2"/>
  <c r="S129" i="2"/>
  <c r="AZ120" i="2" s="1"/>
  <c r="S133" i="2"/>
  <c r="S134" i="2"/>
  <c r="AZ124" i="2" s="1"/>
  <c r="S136" i="2"/>
  <c r="AZ125" i="2" s="1"/>
  <c r="S137" i="2"/>
  <c r="AZ132" i="2" s="1"/>
  <c r="S135" i="2"/>
  <c r="AZ131" i="2" s="1"/>
  <c r="S265" i="2"/>
  <c r="S140" i="2"/>
  <c r="S139" i="2"/>
  <c r="S266" i="2"/>
  <c r="S141" i="2"/>
  <c r="S151" i="2"/>
  <c r="S264" i="2"/>
  <c r="S138" i="2"/>
  <c r="S153" i="2"/>
  <c r="S142" i="2"/>
  <c r="S152" i="2"/>
  <c r="S149" i="2"/>
  <c r="S144" i="2"/>
  <c r="S146" i="2"/>
  <c r="S156" i="2"/>
  <c r="S150" i="2"/>
  <c r="S143" i="2"/>
  <c r="S154" i="2"/>
  <c r="S148" i="2"/>
  <c r="S145" i="2"/>
  <c r="S165" i="2"/>
  <c r="S295" i="2"/>
  <c r="S147" i="2"/>
  <c r="S157" i="2"/>
  <c r="S159" i="2"/>
  <c r="S268" i="2"/>
  <c r="S158" i="2"/>
  <c r="S267" i="2"/>
  <c r="S161" i="2"/>
  <c r="S160" i="2"/>
  <c r="S162" i="2"/>
  <c r="S163" i="2"/>
  <c r="S164" i="2"/>
  <c r="S269" i="2"/>
  <c r="S270" i="2"/>
  <c r="S271" i="2"/>
  <c r="S296" i="2"/>
  <c r="S167" i="2"/>
  <c r="S174" i="2"/>
  <c r="S173" i="2"/>
  <c r="S168" i="2"/>
  <c r="S171" i="2"/>
  <c r="S178" i="2"/>
  <c r="S169" i="2"/>
  <c r="S166" i="2"/>
  <c r="S175" i="2"/>
  <c r="AZ259" i="2" s="1"/>
  <c r="S170" i="2"/>
  <c r="AZ260" i="2" s="1"/>
  <c r="S172" i="2"/>
  <c r="S176" i="2"/>
  <c r="S272" i="2"/>
  <c r="S177" i="2"/>
  <c r="S298" i="2"/>
  <c r="S297" i="2"/>
  <c r="S283" i="2"/>
  <c r="S284" i="2"/>
  <c r="S255" i="2"/>
  <c r="S274" i="2"/>
  <c r="S281" i="2"/>
  <c r="AZ271" i="2" s="1"/>
  <c r="S275" i="2"/>
  <c r="S288" i="2"/>
  <c r="S276" i="2"/>
  <c r="S250" i="2"/>
  <c r="AZ6" i="2" s="1"/>
  <c r="S285" i="2"/>
  <c r="S282" i="2"/>
  <c r="S280" i="2"/>
  <c r="S277" i="2"/>
  <c r="S279" i="2"/>
  <c r="S299" i="2"/>
  <c r="S252" i="2"/>
  <c r="S254" i="2"/>
  <c r="S286" i="2"/>
  <c r="AZ284" i="2" s="1"/>
  <c r="S292" i="2"/>
  <c r="S256" i="2"/>
  <c r="S287" i="2"/>
  <c r="S273" i="2"/>
  <c r="S260" i="2"/>
  <c r="S251" i="2"/>
  <c r="AZ8" i="2" s="1"/>
  <c r="S300" i="2"/>
  <c r="S293" i="2"/>
  <c r="S258" i="2"/>
  <c r="S301" i="2"/>
  <c r="S6" i="2"/>
  <c r="AZ53" i="2" s="1"/>
  <c r="S253" i="2"/>
  <c r="S257" i="2"/>
  <c r="S278" i="2"/>
  <c r="S291" i="2"/>
  <c r="S289" i="2"/>
  <c r="S290" i="2"/>
  <c r="S302" i="2"/>
  <c r="AZ302" i="2" s="1"/>
  <c r="S303" i="2"/>
  <c r="AZ303" i="2" s="1"/>
  <c r="S304" i="2"/>
  <c r="AZ304" i="2" s="1"/>
  <c r="S305" i="2"/>
  <c r="AZ305" i="2" s="1"/>
  <c r="S306" i="2"/>
  <c r="AZ306" i="2" s="1"/>
  <c r="S307" i="2"/>
  <c r="AZ307" i="2" s="1"/>
  <c r="S308" i="2"/>
  <c r="AZ308" i="2" s="1"/>
  <c r="S309" i="2"/>
  <c r="AZ309" i="2" s="1"/>
  <c r="S310" i="2"/>
  <c r="AZ310" i="2" s="1"/>
  <c r="S311" i="2"/>
  <c r="AZ311" i="2" s="1"/>
  <c r="S312" i="2"/>
  <c r="AZ312" i="2" s="1"/>
  <c r="S313" i="2"/>
  <c r="AZ313" i="2" s="1"/>
  <c r="S314" i="2"/>
  <c r="AZ314" i="2" s="1"/>
  <c r="S315" i="2"/>
  <c r="AZ315" i="2" s="1"/>
  <c r="S316" i="2"/>
  <c r="AZ316" i="2" s="1"/>
  <c r="S317" i="2"/>
  <c r="AZ317" i="2" s="1"/>
  <c r="S318" i="2"/>
  <c r="AZ318" i="2" s="1"/>
  <c r="S319" i="2"/>
  <c r="AZ319" i="2" s="1"/>
  <c r="S320" i="2"/>
  <c r="AZ320" i="2" s="1"/>
  <c r="S321" i="2"/>
  <c r="AZ321" i="2" s="1"/>
  <c r="S322" i="2"/>
  <c r="AZ322" i="2" s="1"/>
  <c r="S323" i="2"/>
  <c r="AZ323" i="2" s="1"/>
  <c r="S324" i="2"/>
  <c r="AZ324" i="2" s="1"/>
  <c r="S325" i="2"/>
  <c r="AZ325" i="2" s="1"/>
  <c r="S326" i="2"/>
  <c r="AZ326" i="2" s="1"/>
  <c r="S327" i="2"/>
  <c r="AZ327" i="2" s="1"/>
  <c r="S328" i="2"/>
  <c r="AZ328" i="2" s="1"/>
  <c r="S329" i="2"/>
  <c r="AZ329" i="2" s="1"/>
  <c r="S330" i="2"/>
  <c r="AZ330" i="2" s="1"/>
  <c r="S331" i="2"/>
  <c r="AZ331" i="2" s="1"/>
  <c r="S332" i="2"/>
  <c r="AZ332" i="2" s="1"/>
  <c r="S333" i="2"/>
  <c r="AZ333" i="2" s="1"/>
  <c r="S334" i="2"/>
  <c r="AZ334" i="2" s="1"/>
  <c r="S335" i="2"/>
  <c r="AZ335" i="2" s="1"/>
  <c r="S336" i="2"/>
  <c r="AZ336" i="2" s="1"/>
  <c r="S337" i="2"/>
  <c r="AZ337" i="2" s="1"/>
  <c r="S338" i="2"/>
  <c r="AZ338" i="2" s="1"/>
  <c r="S339" i="2"/>
  <c r="AZ339" i="2" s="1"/>
  <c r="S340" i="2"/>
  <c r="AZ340" i="2" s="1"/>
  <c r="S341" i="2"/>
  <c r="AZ341" i="2" s="1"/>
  <c r="S342" i="2"/>
  <c r="AZ342" i="2" s="1"/>
  <c r="S343" i="2"/>
  <c r="AZ343" i="2" s="1"/>
  <c r="S344" i="2"/>
  <c r="AZ344" i="2" s="1"/>
  <c r="S345" i="2"/>
  <c r="AZ345" i="2" s="1"/>
  <c r="S346" i="2"/>
  <c r="AZ346" i="2" s="1"/>
  <c r="S347" i="2"/>
  <c r="AZ347" i="2" s="1"/>
  <c r="S348" i="2"/>
  <c r="AZ348" i="2" s="1"/>
  <c r="S349" i="2"/>
  <c r="AZ349" i="2" s="1"/>
  <c r="S350" i="2"/>
  <c r="AZ350" i="2" s="1"/>
  <c r="S351" i="2"/>
  <c r="AZ351" i="2" s="1"/>
  <c r="S352" i="2"/>
  <c r="AZ352" i="2" s="1"/>
  <c r="S353" i="2"/>
  <c r="AZ353" i="2" s="1"/>
  <c r="S354" i="2"/>
  <c r="AZ354" i="2" s="1"/>
  <c r="S355" i="2"/>
  <c r="AZ355" i="2" s="1"/>
  <c r="S356" i="2"/>
  <c r="AZ356" i="2" s="1"/>
  <c r="S357" i="2"/>
  <c r="AZ357" i="2" s="1"/>
  <c r="S358" i="2"/>
  <c r="AZ358" i="2" s="1"/>
  <c r="S359" i="2"/>
  <c r="AZ359" i="2" s="1"/>
  <c r="S360" i="2"/>
  <c r="AZ360" i="2" s="1"/>
  <c r="S361" i="2"/>
  <c r="AZ361" i="2" s="1"/>
  <c r="S362" i="2"/>
  <c r="AZ362" i="2" s="1"/>
  <c r="S363" i="2"/>
  <c r="AZ363" i="2" s="1"/>
  <c r="S364" i="2"/>
  <c r="AZ364" i="2" s="1"/>
  <c r="S365" i="2"/>
  <c r="AZ365" i="2" s="1"/>
  <c r="S366" i="2"/>
  <c r="AZ366" i="2" s="1"/>
  <c r="S367" i="2"/>
  <c r="AZ367" i="2" s="1"/>
  <c r="S368" i="2"/>
  <c r="AZ368" i="2" s="1"/>
  <c r="S369" i="2"/>
  <c r="AZ369" i="2" s="1"/>
  <c r="S370" i="2"/>
  <c r="AZ370" i="2" s="1"/>
  <c r="S371" i="2"/>
  <c r="AZ371" i="2" s="1"/>
  <c r="S372" i="2"/>
  <c r="AZ372" i="2" s="1"/>
  <c r="S373" i="2"/>
  <c r="AZ373" i="2" s="1"/>
  <c r="S374" i="2"/>
  <c r="AZ374" i="2" s="1"/>
  <c r="S375" i="2"/>
  <c r="AZ375" i="2" s="1"/>
  <c r="S376" i="2"/>
  <c r="AZ376" i="2" s="1"/>
  <c r="S377" i="2"/>
  <c r="AZ377" i="2" s="1"/>
  <c r="S378" i="2"/>
  <c r="AZ378" i="2" s="1"/>
  <c r="S379" i="2"/>
  <c r="AZ379" i="2" s="1"/>
  <c r="S380" i="2"/>
  <c r="AZ380" i="2" s="1"/>
  <c r="S381" i="2"/>
  <c r="AZ381" i="2" s="1"/>
  <c r="S382" i="2"/>
  <c r="AZ382" i="2" s="1"/>
  <c r="S383" i="2"/>
  <c r="AZ383" i="2" s="1"/>
  <c r="S384" i="2"/>
  <c r="AZ384" i="2" s="1"/>
  <c r="S385" i="2"/>
  <c r="AZ385" i="2" s="1"/>
  <c r="S386" i="2"/>
  <c r="AZ386" i="2" s="1"/>
  <c r="S387" i="2"/>
  <c r="AZ387" i="2" s="1"/>
  <c r="S388" i="2"/>
  <c r="AZ388" i="2" s="1"/>
  <c r="S389" i="2"/>
  <c r="AZ389" i="2" s="1"/>
  <c r="S390" i="2"/>
  <c r="AZ390" i="2" s="1"/>
  <c r="S391" i="2"/>
  <c r="AZ391" i="2" s="1"/>
  <c r="S392" i="2"/>
  <c r="AZ392" i="2" s="1"/>
  <c r="S393" i="2"/>
  <c r="AZ393" i="2" s="1"/>
  <c r="S394" i="2"/>
  <c r="AZ394" i="2" s="1"/>
  <c r="S395" i="2"/>
  <c r="AZ395" i="2" s="1"/>
  <c r="S396" i="2"/>
  <c r="AZ396" i="2" s="1"/>
  <c r="S397" i="2"/>
  <c r="AZ397" i="2" s="1"/>
  <c r="S398" i="2"/>
  <c r="AZ398" i="2" s="1"/>
  <c r="S399" i="2"/>
  <c r="AZ399" i="2" s="1"/>
  <c r="S400" i="2"/>
  <c r="AZ400" i="2" s="1"/>
  <c r="S401" i="2"/>
  <c r="AZ401" i="2" s="1"/>
  <c r="S402" i="2"/>
  <c r="AZ402" i="2" s="1"/>
  <c r="S403" i="2"/>
  <c r="AZ403" i="2" s="1"/>
  <c r="S404" i="2"/>
  <c r="AZ404" i="2" s="1"/>
  <c r="S405" i="2"/>
  <c r="AZ405" i="2" s="1"/>
  <c r="S406" i="2"/>
  <c r="AZ406" i="2" s="1"/>
  <c r="S407" i="2"/>
  <c r="AZ407" i="2" s="1"/>
  <c r="S408" i="2"/>
  <c r="AZ408" i="2" s="1"/>
  <c r="S409" i="2"/>
  <c r="AZ409" i="2" s="1"/>
  <c r="S410" i="2"/>
  <c r="AZ410" i="2" s="1"/>
  <c r="S411" i="2"/>
  <c r="AZ411" i="2" s="1"/>
  <c r="S412" i="2"/>
  <c r="AZ412" i="2" s="1"/>
  <c r="S413" i="2"/>
  <c r="AZ413" i="2" s="1"/>
  <c r="S414" i="2"/>
  <c r="AZ414" i="2" s="1"/>
  <c r="S415" i="2"/>
  <c r="AZ415" i="2" s="1"/>
  <c r="S416" i="2"/>
  <c r="AZ416" i="2" s="1"/>
  <c r="S417" i="2"/>
  <c r="AZ417" i="2" s="1"/>
  <c r="S418" i="2"/>
  <c r="AZ418" i="2" s="1"/>
  <c r="S419" i="2"/>
  <c r="AZ419" i="2" s="1"/>
  <c r="S420" i="2"/>
  <c r="AZ420" i="2" s="1"/>
  <c r="S421" i="2"/>
  <c r="AZ421" i="2" s="1"/>
  <c r="S422" i="2"/>
  <c r="AZ422" i="2" s="1"/>
  <c r="S423" i="2"/>
  <c r="AZ423" i="2" s="1"/>
  <c r="S424" i="2"/>
  <c r="AZ424" i="2" s="1"/>
  <c r="S425" i="2"/>
  <c r="AZ425" i="2" s="1"/>
  <c r="S426" i="2"/>
  <c r="AZ426" i="2" s="1"/>
  <c r="S427" i="2"/>
  <c r="AZ427" i="2" s="1"/>
  <c r="S428" i="2"/>
  <c r="AZ428" i="2" s="1"/>
  <c r="S429" i="2"/>
  <c r="AZ429" i="2" s="1"/>
  <c r="S430" i="2"/>
  <c r="AZ430" i="2" s="1"/>
  <c r="S431" i="2"/>
  <c r="AZ431" i="2" s="1"/>
  <c r="S432" i="2"/>
  <c r="AZ432" i="2" s="1"/>
  <c r="S433" i="2"/>
  <c r="AZ433" i="2" s="1"/>
  <c r="S434" i="2"/>
  <c r="AZ434" i="2" s="1"/>
  <c r="S435" i="2"/>
  <c r="AZ435" i="2" s="1"/>
  <c r="S436" i="2"/>
  <c r="AZ436" i="2" s="1"/>
  <c r="S437" i="2"/>
  <c r="AZ437" i="2" s="1"/>
  <c r="S438" i="2"/>
  <c r="AZ438" i="2" s="1"/>
  <c r="S439" i="2"/>
  <c r="AZ439" i="2" s="1"/>
  <c r="S440" i="2"/>
  <c r="AZ440" i="2" s="1"/>
  <c r="S441" i="2"/>
  <c r="AZ441" i="2" s="1"/>
  <c r="S442" i="2"/>
  <c r="AZ442" i="2" s="1"/>
  <c r="S443" i="2"/>
  <c r="AZ443" i="2" s="1"/>
  <c r="S444" i="2"/>
  <c r="AZ444" i="2" s="1"/>
  <c r="S445" i="2"/>
  <c r="AZ445" i="2" s="1"/>
  <c r="S446" i="2"/>
  <c r="AZ446" i="2" s="1"/>
  <c r="S447" i="2"/>
  <c r="AZ447" i="2" s="1"/>
  <c r="S448" i="2"/>
  <c r="AZ448" i="2" s="1"/>
  <c r="S449" i="2"/>
  <c r="AZ449" i="2" s="1"/>
  <c r="S450" i="2"/>
  <c r="AZ450" i="2" s="1"/>
  <c r="S451" i="2"/>
  <c r="AZ451" i="2" s="1"/>
  <c r="S452" i="2"/>
  <c r="AZ452" i="2" s="1"/>
  <c r="S453" i="2"/>
  <c r="AZ453" i="2" s="1"/>
  <c r="S454" i="2"/>
  <c r="AZ454" i="2" s="1"/>
  <c r="S455" i="2"/>
  <c r="AZ455" i="2" s="1"/>
  <c r="S456" i="2"/>
  <c r="AZ456" i="2" s="1"/>
  <c r="S457" i="2"/>
  <c r="AZ457" i="2" s="1"/>
  <c r="S458" i="2"/>
  <c r="AZ458" i="2" s="1"/>
  <c r="S459" i="2"/>
  <c r="AZ459" i="2" s="1"/>
  <c r="S460" i="2"/>
  <c r="AZ460" i="2" s="1"/>
  <c r="S461" i="2"/>
  <c r="AZ461" i="2" s="1"/>
  <c r="S462" i="2"/>
  <c r="AZ462" i="2" s="1"/>
  <c r="S463" i="2"/>
  <c r="AZ463" i="2" s="1"/>
  <c r="S464" i="2"/>
  <c r="AZ464" i="2" s="1"/>
  <c r="S465" i="2"/>
  <c r="AZ465" i="2" s="1"/>
  <c r="S466" i="2"/>
  <c r="AZ466" i="2" s="1"/>
  <c r="S467" i="2"/>
  <c r="AZ467" i="2" s="1"/>
  <c r="S468" i="2"/>
  <c r="AZ468" i="2" s="1"/>
  <c r="S469" i="2"/>
  <c r="AZ469" i="2" s="1"/>
  <c r="S470" i="2"/>
  <c r="AZ470" i="2" s="1"/>
  <c r="S471" i="2"/>
  <c r="AZ471" i="2" s="1"/>
  <c r="S472" i="2"/>
  <c r="AZ472" i="2" s="1"/>
  <c r="S473" i="2"/>
  <c r="AZ473" i="2" s="1"/>
  <c r="S474" i="2"/>
  <c r="AZ474" i="2" s="1"/>
  <c r="S475" i="2"/>
  <c r="AZ475" i="2" s="1"/>
  <c r="S476" i="2"/>
  <c r="AZ476" i="2" s="1"/>
  <c r="S477" i="2"/>
  <c r="AZ477" i="2" s="1"/>
  <c r="S478" i="2"/>
  <c r="AZ478" i="2" s="1"/>
  <c r="S479" i="2"/>
  <c r="AZ479" i="2" s="1"/>
  <c r="S480" i="2"/>
  <c r="AZ480" i="2" s="1"/>
  <c r="S481" i="2"/>
  <c r="AZ481" i="2" s="1"/>
  <c r="S482" i="2"/>
  <c r="AZ482" i="2" s="1"/>
  <c r="S483" i="2"/>
  <c r="AZ483" i="2" s="1"/>
  <c r="S484" i="2"/>
  <c r="AZ484" i="2" s="1"/>
  <c r="S485" i="2"/>
  <c r="AZ485" i="2" s="1"/>
  <c r="S486" i="2"/>
  <c r="AZ486" i="2" s="1"/>
  <c r="S487" i="2"/>
  <c r="AZ487" i="2" s="1"/>
  <c r="S488" i="2"/>
  <c r="AZ488" i="2" s="1"/>
  <c r="S489" i="2"/>
  <c r="AZ489" i="2" s="1"/>
  <c r="S490" i="2"/>
  <c r="AZ490" i="2" s="1"/>
  <c r="S491" i="2"/>
  <c r="AZ491" i="2" s="1"/>
  <c r="S492" i="2"/>
  <c r="AZ492" i="2" s="1"/>
  <c r="S493" i="2"/>
  <c r="AZ493" i="2" s="1"/>
  <c r="S494" i="2"/>
  <c r="AZ494" i="2" s="1"/>
  <c r="S495" i="2"/>
  <c r="AZ495" i="2" s="1"/>
  <c r="S496" i="2"/>
  <c r="AZ496" i="2" s="1"/>
  <c r="S497" i="2"/>
  <c r="AZ497" i="2" s="1"/>
  <c r="S498" i="2"/>
  <c r="AZ498" i="2" s="1"/>
  <c r="S499" i="2"/>
  <c r="AZ499" i="2" s="1"/>
  <c r="S500" i="2"/>
  <c r="AZ500" i="2" s="1"/>
  <c r="S501" i="2"/>
  <c r="AZ501" i="2" s="1"/>
  <c r="S502" i="2"/>
  <c r="AZ502" i="2" s="1"/>
  <c r="S503" i="2"/>
  <c r="AZ503" i="2" s="1"/>
  <c r="S504" i="2"/>
  <c r="AZ504" i="2" s="1"/>
  <c r="S505" i="2"/>
  <c r="AZ505" i="2" s="1"/>
  <c r="S506" i="2"/>
  <c r="AZ506" i="2" s="1"/>
  <c r="S507" i="2"/>
  <c r="AZ507" i="2" s="1"/>
  <c r="S508" i="2"/>
  <c r="AZ508" i="2" s="1"/>
  <c r="S509" i="2"/>
  <c r="AZ509" i="2" s="1"/>
  <c r="S510" i="2"/>
  <c r="AZ510" i="2" s="1"/>
  <c r="S511" i="2"/>
  <c r="AZ511" i="2" s="1"/>
  <c r="S512" i="2"/>
  <c r="AZ512" i="2" s="1"/>
  <c r="S513" i="2"/>
  <c r="AZ513" i="2" s="1"/>
  <c r="S514" i="2"/>
  <c r="AZ514" i="2" s="1"/>
  <c r="S515" i="2"/>
  <c r="AZ515" i="2" s="1"/>
  <c r="S516" i="2"/>
  <c r="AZ516" i="2" s="1"/>
  <c r="S517" i="2"/>
  <c r="AZ517" i="2" s="1"/>
  <c r="S518" i="2"/>
  <c r="AZ518" i="2" s="1"/>
  <c r="S519" i="2"/>
  <c r="AZ519" i="2" s="1"/>
  <c r="S520" i="2"/>
  <c r="AZ520" i="2" s="1"/>
  <c r="S521" i="2"/>
  <c r="AZ521" i="2" s="1"/>
  <c r="S522" i="2"/>
  <c r="AZ522" i="2" s="1"/>
  <c r="S523" i="2"/>
  <c r="AZ523" i="2" s="1"/>
  <c r="S524" i="2"/>
  <c r="AZ524" i="2" s="1"/>
  <c r="S525" i="2"/>
  <c r="AZ525" i="2" s="1"/>
  <c r="S526" i="2"/>
  <c r="AZ526" i="2" s="1"/>
  <c r="S527" i="2"/>
  <c r="AZ527" i="2" s="1"/>
  <c r="S528" i="2"/>
  <c r="AZ528" i="2" s="1"/>
  <c r="S529" i="2"/>
  <c r="AZ529" i="2" s="1"/>
  <c r="S530" i="2"/>
  <c r="AZ530" i="2" s="1"/>
  <c r="S531" i="2"/>
  <c r="AZ531" i="2" s="1"/>
  <c r="S532" i="2"/>
  <c r="AZ532" i="2" s="1"/>
  <c r="S533" i="2"/>
  <c r="AZ533" i="2" s="1"/>
  <c r="S534" i="2"/>
  <c r="AZ534" i="2" s="1"/>
  <c r="S535" i="2"/>
  <c r="AZ535" i="2" s="1"/>
  <c r="S536" i="2"/>
  <c r="AZ536" i="2" s="1"/>
  <c r="S537" i="2"/>
  <c r="AZ537" i="2" s="1"/>
  <c r="S538" i="2"/>
  <c r="AZ538" i="2" s="1"/>
  <c r="S539" i="2"/>
  <c r="AZ539" i="2" s="1"/>
  <c r="S540" i="2"/>
  <c r="AZ540" i="2" s="1"/>
  <c r="S541" i="2"/>
  <c r="AZ541" i="2" s="1"/>
  <c r="S542" i="2"/>
  <c r="AZ542" i="2" s="1"/>
  <c r="S543" i="2"/>
  <c r="AZ543" i="2" s="1"/>
  <c r="S544" i="2"/>
  <c r="AZ544" i="2" s="1"/>
  <c r="S545" i="2"/>
  <c r="AZ545" i="2" s="1"/>
  <c r="S546" i="2"/>
  <c r="AZ546" i="2" s="1"/>
  <c r="S547" i="2"/>
  <c r="AZ547" i="2" s="1"/>
  <c r="S548" i="2"/>
  <c r="AZ548" i="2" s="1"/>
  <c r="S549" i="2"/>
  <c r="AZ549" i="2" s="1"/>
  <c r="S550" i="2"/>
  <c r="AZ550" i="2" s="1"/>
  <c r="S551" i="2"/>
  <c r="AZ551" i="2" s="1"/>
  <c r="S552" i="2"/>
  <c r="AZ552" i="2" s="1"/>
  <c r="S553" i="2"/>
  <c r="AZ553" i="2" s="1"/>
  <c r="S554" i="2"/>
  <c r="AZ554" i="2" s="1"/>
  <c r="S555" i="2"/>
  <c r="AZ555" i="2" s="1"/>
  <c r="S556" i="2"/>
  <c r="AZ556" i="2" s="1"/>
  <c r="S557" i="2"/>
  <c r="AZ557" i="2" s="1"/>
  <c r="S558" i="2"/>
  <c r="AZ558" i="2" s="1"/>
  <c r="S559" i="2"/>
  <c r="AZ559" i="2" s="1"/>
  <c r="S560" i="2"/>
  <c r="AZ560" i="2" s="1"/>
  <c r="S561" i="2"/>
  <c r="AZ561" i="2" s="1"/>
  <c r="S562" i="2"/>
  <c r="AZ562" i="2" s="1"/>
  <c r="S563" i="2"/>
  <c r="AZ563" i="2" s="1"/>
  <c r="S564" i="2"/>
  <c r="AZ564" i="2" s="1"/>
  <c r="S565" i="2"/>
  <c r="AZ565" i="2" s="1"/>
  <c r="S566" i="2"/>
  <c r="AZ566" i="2" s="1"/>
  <c r="S567" i="2"/>
  <c r="AZ567" i="2" s="1"/>
  <c r="S568" i="2"/>
  <c r="AZ568" i="2" s="1"/>
  <c r="S569" i="2"/>
  <c r="AZ569" i="2" s="1"/>
  <c r="S570" i="2"/>
  <c r="AZ570" i="2" s="1"/>
  <c r="S571" i="2"/>
  <c r="AZ571" i="2" s="1"/>
  <c r="S572" i="2"/>
  <c r="AZ572" i="2" s="1"/>
  <c r="S573" i="2"/>
  <c r="AZ573" i="2" s="1"/>
  <c r="S574" i="2"/>
  <c r="AZ574" i="2" s="1"/>
  <c r="S575" i="2"/>
  <c r="AZ575" i="2" s="1"/>
  <c r="S576" i="2"/>
  <c r="AZ576" i="2" s="1"/>
  <c r="S577" i="2"/>
  <c r="AZ577" i="2" s="1"/>
  <c r="S578" i="2"/>
  <c r="AZ578" i="2" s="1"/>
  <c r="S579" i="2"/>
  <c r="AZ579" i="2" s="1"/>
  <c r="S580" i="2"/>
  <c r="AZ580" i="2" s="1"/>
  <c r="S581" i="2"/>
  <c r="AZ581" i="2" s="1"/>
  <c r="S582" i="2"/>
  <c r="AZ582" i="2" s="1"/>
  <c r="S583" i="2"/>
  <c r="AZ583" i="2" s="1"/>
  <c r="S584" i="2"/>
  <c r="AZ584" i="2" s="1"/>
  <c r="S585" i="2"/>
  <c r="AZ585" i="2" s="1"/>
  <c r="S586" i="2"/>
  <c r="AZ586" i="2" s="1"/>
  <c r="S587" i="2"/>
  <c r="AZ587" i="2" s="1"/>
  <c r="S588" i="2"/>
  <c r="AZ588" i="2" s="1"/>
  <c r="S589" i="2"/>
  <c r="AZ589" i="2" s="1"/>
  <c r="S590" i="2"/>
  <c r="AZ590" i="2" s="1"/>
  <c r="S591" i="2"/>
  <c r="AZ591" i="2" s="1"/>
  <c r="S592" i="2"/>
  <c r="AZ592" i="2" s="1"/>
  <c r="S593" i="2"/>
  <c r="AZ593" i="2" s="1"/>
  <c r="S594" i="2"/>
  <c r="AZ594" i="2" s="1"/>
  <c r="S595" i="2"/>
  <c r="AZ595" i="2" s="1"/>
  <c r="S596" i="2"/>
  <c r="AZ596" i="2" s="1"/>
  <c r="S597" i="2"/>
  <c r="AZ597" i="2" s="1"/>
  <c r="S598" i="2"/>
  <c r="AZ598" i="2" s="1"/>
  <c r="S599" i="2"/>
  <c r="AZ599" i="2" s="1"/>
  <c r="S600" i="2"/>
  <c r="AZ600" i="2" s="1"/>
  <c r="S601" i="2"/>
  <c r="AZ601" i="2" s="1"/>
  <c r="S602" i="2"/>
  <c r="AZ602" i="2" s="1"/>
  <c r="S603" i="2"/>
  <c r="AZ603" i="2" s="1"/>
  <c r="S604" i="2"/>
  <c r="AZ604" i="2" s="1"/>
  <c r="S605" i="2"/>
  <c r="AZ605" i="2" s="1"/>
  <c r="S606" i="2"/>
  <c r="AZ606" i="2" s="1"/>
  <c r="S607" i="2"/>
  <c r="AZ607" i="2" s="1"/>
  <c r="S608" i="2"/>
  <c r="AZ608" i="2" s="1"/>
  <c r="S609" i="2"/>
  <c r="AZ609" i="2" s="1"/>
  <c r="S610" i="2"/>
  <c r="AZ610" i="2" s="1"/>
  <c r="S611" i="2"/>
  <c r="AZ611" i="2" s="1"/>
  <c r="S612" i="2"/>
  <c r="AZ612" i="2" s="1"/>
  <c r="S613" i="2"/>
  <c r="AZ613" i="2" s="1"/>
  <c r="S614" i="2"/>
  <c r="AZ614" i="2" s="1"/>
  <c r="S615" i="2"/>
  <c r="AZ615" i="2" s="1"/>
  <c r="S616" i="2"/>
  <c r="AZ616" i="2" s="1"/>
  <c r="S617" i="2"/>
  <c r="AZ617" i="2" s="1"/>
  <c r="S618" i="2"/>
  <c r="AZ618" i="2" s="1"/>
  <c r="S619" i="2"/>
  <c r="AZ619" i="2" s="1"/>
  <c r="S620" i="2"/>
  <c r="AZ620" i="2" s="1"/>
  <c r="S621" i="2"/>
  <c r="AZ621" i="2" s="1"/>
  <c r="S622" i="2"/>
  <c r="AZ622" i="2" s="1"/>
  <c r="S623" i="2"/>
  <c r="AZ623" i="2" s="1"/>
  <c r="S624" i="2"/>
  <c r="AZ624" i="2" s="1"/>
  <c r="S625" i="2"/>
  <c r="AZ625" i="2" s="1"/>
  <c r="S626" i="2"/>
  <c r="AZ626" i="2" s="1"/>
  <c r="S627" i="2"/>
  <c r="AZ627" i="2" s="1"/>
  <c r="S628" i="2"/>
  <c r="AZ628" i="2" s="1"/>
  <c r="S629" i="2"/>
  <c r="AZ629" i="2" s="1"/>
  <c r="S630" i="2"/>
  <c r="AZ630" i="2" s="1"/>
  <c r="S631" i="2"/>
  <c r="AZ631" i="2" s="1"/>
  <c r="S632" i="2"/>
  <c r="AZ632" i="2" s="1"/>
  <c r="S633" i="2"/>
  <c r="AZ633" i="2" s="1"/>
  <c r="S634" i="2"/>
  <c r="AZ634" i="2" s="1"/>
  <c r="S635" i="2"/>
  <c r="AZ635" i="2" s="1"/>
  <c r="S636" i="2"/>
  <c r="AZ636" i="2" s="1"/>
  <c r="S637" i="2"/>
  <c r="AZ637" i="2" s="1"/>
  <c r="S638" i="2"/>
  <c r="AZ638" i="2" s="1"/>
  <c r="S639" i="2"/>
  <c r="AZ639" i="2" s="1"/>
  <c r="S640" i="2"/>
  <c r="AZ640" i="2" s="1"/>
  <c r="S641" i="2"/>
  <c r="AZ641" i="2" s="1"/>
  <c r="S642" i="2"/>
  <c r="AZ642" i="2" s="1"/>
  <c r="S643" i="2"/>
  <c r="AZ643" i="2" s="1"/>
  <c r="S644" i="2"/>
  <c r="AZ644" i="2" s="1"/>
  <c r="S645" i="2"/>
  <c r="AZ645" i="2" s="1"/>
  <c r="S646" i="2"/>
  <c r="AZ646" i="2" s="1"/>
  <c r="S647" i="2"/>
  <c r="AZ647" i="2" s="1"/>
  <c r="S648" i="2"/>
  <c r="AZ648" i="2" s="1"/>
  <c r="S649" i="2"/>
  <c r="AZ649" i="2" s="1"/>
  <c r="S650" i="2"/>
  <c r="AZ650" i="2" s="1"/>
  <c r="S651" i="2"/>
  <c r="AZ651" i="2" s="1"/>
  <c r="S652" i="2"/>
  <c r="AZ652" i="2" s="1"/>
  <c r="S653" i="2"/>
  <c r="AZ653" i="2" s="1"/>
  <c r="S654" i="2"/>
  <c r="AZ654" i="2" s="1"/>
  <c r="S655" i="2"/>
  <c r="AZ655" i="2" s="1"/>
  <c r="S656" i="2"/>
  <c r="AZ656" i="2" s="1"/>
  <c r="S657" i="2"/>
  <c r="AZ657" i="2" s="1"/>
  <c r="S658" i="2"/>
  <c r="AZ658" i="2" s="1"/>
  <c r="S659" i="2"/>
  <c r="AZ659" i="2" s="1"/>
  <c r="S660" i="2"/>
  <c r="AZ660" i="2" s="1"/>
  <c r="S661" i="2"/>
  <c r="AZ661" i="2" s="1"/>
  <c r="S662" i="2"/>
  <c r="AZ662" i="2" s="1"/>
  <c r="S663" i="2"/>
  <c r="AZ663" i="2" s="1"/>
  <c r="S664" i="2"/>
  <c r="AZ664" i="2" s="1"/>
  <c r="S665" i="2"/>
  <c r="AZ665" i="2" s="1"/>
  <c r="S666" i="2"/>
  <c r="AZ666" i="2" s="1"/>
  <c r="S667" i="2"/>
  <c r="AZ667" i="2" s="1"/>
  <c r="S668" i="2"/>
  <c r="AZ668" i="2" s="1"/>
  <c r="S669" i="2"/>
  <c r="AZ669" i="2" s="1"/>
  <c r="S670" i="2"/>
  <c r="AZ670" i="2" s="1"/>
  <c r="S671" i="2"/>
  <c r="AZ671" i="2" s="1"/>
  <c r="S672" i="2"/>
  <c r="AZ672" i="2" s="1"/>
  <c r="S673" i="2"/>
  <c r="AZ673" i="2" s="1"/>
  <c r="S674" i="2"/>
  <c r="AZ674" i="2" s="1"/>
  <c r="S675" i="2"/>
  <c r="AZ675" i="2" s="1"/>
  <c r="S676" i="2"/>
  <c r="AZ676" i="2" s="1"/>
  <c r="S677" i="2"/>
  <c r="AZ677" i="2" s="1"/>
  <c r="S678" i="2"/>
  <c r="AZ678" i="2" s="1"/>
  <c r="S679" i="2"/>
  <c r="AZ679" i="2" s="1"/>
  <c r="S680" i="2"/>
  <c r="AZ680" i="2" s="1"/>
  <c r="S681" i="2"/>
  <c r="AZ681" i="2" s="1"/>
  <c r="S682" i="2"/>
  <c r="AZ682" i="2" s="1"/>
  <c r="S683" i="2"/>
  <c r="AZ683" i="2" s="1"/>
  <c r="S684" i="2"/>
  <c r="AZ684" i="2" s="1"/>
  <c r="S685" i="2"/>
  <c r="AZ685" i="2" s="1"/>
  <c r="S686" i="2"/>
  <c r="AZ686" i="2" s="1"/>
  <c r="S687" i="2"/>
  <c r="AZ687" i="2" s="1"/>
  <c r="S688" i="2"/>
  <c r="AZ688" i="2" s="1"/>
  <c r="S689" i="2"/>
  <c r="AZ689" i="2" s="1"/>
  <c r="S690" i="2"/>
  <c r="AZ690" i="2" s="1"/>
  <c r="S691" i="2"/>
  <c r="AZ691" i="2" s="1"/>
  <c r="S692" i="2"/>
  <c r="AZ692" i="2" s="1"/>
  <c r="S693" i="2"/>
  <c r="AZ693" i="2" s="1"/>
  <c r="S694" i="2"/>
  <c r="AZ694" i="2" s="1"/>
  <c r="S695" i="2"/>
  <c r="AZ695" i="2" s="1"/>
  <c r="S696" i="2"/>
  <c r="AZ696" i="2" s="1"/>
  <c r="S697" i="2"/>
  <c r="AZ697" i="2" s="1"/>
  <c r="S698" i="2"/>
  <c r="AZ698" i="2" s="1"/>
  <c r="S699" i="2"/>
  <c r="AZ699" i="2" s="1"/>
  <c r="S700" i="2"/>
  <c r="AZ700" i="2" s="1"/>
  <c r="S701" i="2"/>
  <c r="AZ701" i="2" s="1"/>
  <c r="S702" i="2"/>
  <c r="AZ702" i="2" s="1"/>
  <c r="S703" i="2"/>
  <c r="AZ703" i="2" s="1"/>
  <c r="S704" i="2"/>
  <c r="AZ704" i="2" s="1"/>
  <c r="S705" i="2"/>
  <c r="AZ705" i="2" s="1"/>
  <c r="S706" i="2"/>
  <c r="AZ706" i="2" s="1"/>
  <c r="S707" i="2"/>
  <c r="AZ707" i="2" s="1"/>
  <c r="S708" i="2"/>
  <c r="AZ708" i="2" s="1"/>
  <c r="S709" i="2"/>
  <c r="AZ709" i="2" s="1"/>
  <c r="S710" i="2"/>
  <c r="AZ710" i="2" s="1"/>
  <c r="S711" i="2"/>
  <c r="AZ711" i="2" s="1"/>
  <c r="S712" i="2"/>
  <c r="AZ712" i="2" s="1"/>
  <c r="S713" i="2"/>
  <c r="AZ713" i="2" s="1"/>
  <c r="S714" i="2"/>
  <c r="AZ714" i="2" s="1"/>
  <c r="S715" i="2"/>
  <c r="AZ715" i="2" s="1"/>
  <c r="S716" i="2"/>
  <c r="AZ716" i="2" s="1"/>
  <c r="S717" i="2"/>
  <c r="AZ717" i="2" s="1"/>
  <c r="S718" i="2"/>
  <c r="AZ718" i="2" s="1"/>
  <c r="S719" i="2"/>
  <c r="AZ719" i="2" s="1"/>
  <c r="S720" i="2"/>
  <c r="AZ720" i="2" s="1"/>
  <c r="S721" i="2"/>
  <c r="AZ721" i="2" s="1"/>
  <c r="S722" i="2"/>
  <c r="AZ722" i="2" s="1"/>
  <c r="S723" i="2"/>
  <c r="AZ723" i="2" s="1"/>
  <c r="S724" i="2"/>
  <c r="AZ724" i="2" s="1"/>
  <c r="S725" i="2"/>
  <c r="AZ725" i="2" s="1"/>
  <c r="S726" i="2"/>
  <c r="AZ726" i="2" s="1"/>
  <c r="S727" i="2"/>
  <c r="AZ727" i="2" s="1"/>
  <c r="S728" i="2"/>
  <c r="AZ728" i="2" s="1"/>
  <c r="S729" i="2"/>
  <c r="AZ729" i="2" s="1"/>
  <c r="S730" i="2"/>
  <c r="AZ730" i="2" s="1"/>
  <c r="S731" i="2"/>
  <c r="AZ731" i="2" s="1"/>
  <c r="S732" i="2"/>
  <c r="AZ732" i="2" s="1"/>
  <c r="S733" i="2"/>
  <c r="AZ733" i="2" s="1"/>
  <c r="S734" i="2"/>
  <c r="AZ734" i="2" s="1"/>
  <c r="S735" i="2"/>
  <c r="AZ735" i="2" s="1"/>
  <c r="S736" i="2"/>
  <c r="AZ736" i="2" s="1"/>
  <c r="S737" i="2"/>
  <c r="AZ737" i="2" s="1"/>
  <c r="S738" i="2"/>
  <c r="AZ738" i="2" s="1"/>
  <c r="S739" i="2"/>
  <c r="AZ739" i="2" s="1"/>
  <c r="S740" i="2"/>
  <c r="AZ740" i="2" s="1"/>
  <c r="S741" i="2"/>
  <c r="AZ741" i="2" s="1"/>
  <c r="S742" i="2"/>
  <c r="AZ742" i="2" s="1"/>
  <c r="S743" i="2"/>
  <c r="AZ743" i="2" s="1"/>
  <c r="S744" i="2"/>
  <c r="AZ744" i="2" s="1"/>
  <c r="S745" i="2"/>
  <c r="AZ745" i="2" s="1"/>
  <c r="S746" i="2"/>
  <c r="AZ746" i="2" s="1"/>
  <c r="S747" i="2"/>
  <c r="AZ747" i="2" s="1"/>
  <c r="S748" i="2"/>
  <c r="AZ748" i="2" s="1"/>
  <c r="S749" i="2"/>
  <c r="AZ749" i="2" s="1"/>
  <c r="S750" i="2"/>
  <c r="AZ750" i="2" s="1"/>
  <c r="S751" i="2"/>
  <c r="AZ751" i="2" s="1"/>
  <c r="S752" i="2"/>
  <c r="AZ752" i="2" s="1"/>
  <c r="S753" i="2"/>
  <c r="AZ753" i="2" s="1"/>
  <c r="S754" i="2"/>
  <c r="AZ754" i="2" s="1"/>
  <c r="S755" i="2"/>
  <c r="AZ755" i="2" s="1"/>
  <c r="S756" i="2"/>
  <c r="AZ756" i="2" s="1"/>
  <c r="S757" i="2"/>
  <c r="AZ757" i="2" s="1"/>
  <c r="S758" i="2"/>
  <c r="AZ758" i="2" s="1"/>
  <c r="S759" i="2"/>
  <c r="AZ759" i="2" s="1"/>
  <c r="S760" i="2"/>
  <c r="AZ760" i="2" s="1"/>
  <c r="S761" i="2"/>
  <c r="AZ761" i="2" s="1"/>
  <c r="S762" i="2"/>
  <c r="AZ762" i="2" s="1"/>
  <c r="S763" i="2"/>
  <c r="AZ763" i="2" s="1"/>
  <c r="S764" i="2"/>
  <c r="AZ764" i="2" s="1"/>
  <c r="S765" i="2"/>
  <c r="AZ765" i="2" s="1"/>
  <c r="S766" i="2"/>
  <c r="AZ766" i="2" s="1"/>
  <c r="S767" i="2"/>
  <c r="AZ767" i="2" s="1"/>
  <c r="S768" i="2"/>
  <c r="AZ768" i="2" s="1"/>
  <c r="S769" i="2"/>
  <c r="AZ769" i="2" s="1"/>
  <c r="S770" i="2"/>
  <c r="AZ770" i="2" s="1"/>
  <c r="S771" i="2"/>
  <c r="AZ771" i="2" s="1"/>
  <c r="S772" i="2"/>
  <c r="AZ772" i="2" s="1"/>
  <c r="S773" i="2"/>
  <c r="AZ773" i="2" s="1"/>
  <c r="S774" i="2"/>
  <c r="AZ774" i="2" s="1"/>
  <c r="S775" i="2"/>
  <c r="AZ775" i="2" s="1"/>
  <c r="S776" i="2"/>
  <c r="AZ776" i="2" s="1"/>
  <c r="S777" i="2"/>
  <c r="AZ777" i="2" s="1"/>
  <c r="S778" i="2"/>
  <c r="AZ778" i="2" s="1"/>
  <c r="S779" i="2"/>
  <c r="AZ779" i="2" s="1"/>
  <c r="S780" i="2"/>
  <c r="AZ780" i="2" s="1"/>
  <c r="S781" i="2"/>
  <c r="AZ781" i="2" s="1"/>
  <c r="S782" i="2"/>
  <c r="AZ782" i="2" s="1"/>
  <c r="S783" i="2"/>
  <c r="AZ783" i="2" s="1"/>
  <c r="S784" i="2"/>
  <c r="AZ784" i="2" s="1"/>
  <c r="S785" i="2"/>
  <c r="AZ785" i="2" s="1"/>
  <c r="S786" i="2"/>
  <c r="AZ786" i="2" s="1"/>
  <c r="S787" i="2"/>
  <c r="AZ787" i="2" s="1"/>
  <c r="S788" i="2"/>
  <c r="AZ788" i="2" s="1"/>
  <c r="S789" i="2"/>
  <c r="AZ789" i="2" s="1"/>
  <c r="S790" i="2"/>
  <c r="AZ790" i="2" s="1"/>
  <c r="S791" i="2"/>
  <c r="AZ791" i="2" s="1"/>
  <c r="S792" i="2"/>
  <c r="AZ792" i="2" s="1"/>
  <c r="S793" i="2"/>
  <c r="AZ793" i="2" s="1"/>
  <c r="S794" i="2"/>
  <c r="AZ794" i="2" s="1"/>
  <c r="S795" i="2"/>
  <c r="AZ795" i="2" s="1"/>
  <c r="S796" i="2"/>
  <c r="AZ796" i="2" s="1"/>
  <c r="S797" i="2"/>
  <c r="AZ797" i="2" s="1"/>
  <c r="S798" i="2"/>
  <c r="AZ798" i="2" s="1"/>
  <c r="S799" i="2"/>
  <c r="AZ799" i="2" s="1"/>
  <c r="S800" i="2"/>
  <c r="AZ800" i="2" s="1"/>
  <c r="S801" i="2"/>
  <c r="AZ801" i="2" s="1"/>
  <c r="S802" i="2"/>
  <c r="AZ802" i="2" s="1"/>
  <c r="S803" i="2"/>
  <c r="AZ803" i="2" s="1"/>
  <c r="S804" i="2"/>
  <c r="AZ804" i="2" s="1"/>
  <c r="S805" i="2"/>
  <c r="AZ805" i="2" s="1"/>
  <c r="S806" i="2"/>
  <c r="AZ806" i="2" s="1"/>
  <c r="S807" i="2"/>
  <c r="AZ807" i="2" s="1"/>
  <c r="S808" i="2"/>
  <c r="AZ808" i="2" s="1"/>
  <c r="S809" i="2"/>
  <c r="AZ809" i="2" s="1"/>
  <c r="S810" i="2"/>
  <c r="AZ810" i="2" s="1"/>
  <c r="S811" i="2"/>
  <c r="AZ811" i="2" s="1"/>
  <c r="S812" i="2"/>
  <c r="AZ812" i="2" s="1"/>
  <c r="S813" i="2"/>
  <c r="AZ813" i="2" s="1"/>
  <c r="S814" i="2"/>
  <c r="AZ814" i="2" s="1"/>
  <c r="S815" i="2"/>
  <c r="AZ815" i="2" s="1"/>
  <c r="S816" i="2"/>
  <c r="AZ816" i="2" s="1"/>
  <c r="S817" i="2"/>
  <c r="AZ817" i="2" s="1"/>
  <c r="S818" i="2"/>
  <c r="AZ818" i="2" s="1"/>
  <c r="S819" i="2"/>
  <c r="AZ819" i="2" s="1"/>
  <c r="S820" i="2"/>
  <c r="AZ820" i="2" s="1"/>
  <c r="S821" i="2"/>
  <c r="AZ821" i="2" s="1"/>
  <c r="S822" i="2"/>
  <c r="AZ822" i="2" s="1"/>
  <c r="S823" i="2"/>
  <c r="AZ823" i="2" s="1"/>
  <c r="S824" i="2"/>
  <c r="AZ824" i="2" s="1"/>
  <c r="S825" i="2"/>
  <c r="AZ825" i="2" s="1"/>
  <c r="S826" i="2"/>
  <c r="AZ826" i="2" s="1"/>
  <c r="S827" i="2"/>
  <c r="AZ827" i="2" s="1"/>
  <c r="S828" i="2"/>
  <c r="AZ828" i="2" s="1"/>
  <c r="S829" i="2"/>
  <c r="AZ829" i="2" s="1"/>
  <c r="S830" i="2"/>
  <c r="AZ830" i="2" s="1"/>
  <c r="S831" i="2"/>
  <c r="AZ831" i="2" s="1"/>
  <c r="S832" i="2"/>
  <c r="AZ832" i="2" s="1"/>
  <c r="S833" i="2"/>
  <c r="AZ833" i="2" s="1"/>
  <c r="S834" i="2"/>
  <c r="AZ834" i="2" s="1"/>
  <c r="S835" i="2"/>
  <c r="AZ835" i="2" s="1"/>
  <c r="S836" i="2"/>
  <c r="AZ836" i="2" s="1"/>
  <c r="S837" i="2"/>
  <c r="AZ837" i="2" s="1"/>
  <c r="S838" i="2"/>
  <c r="AZ838" i="2" s="1"/>
  <c r="S839" i="2"/>
  <c r="AZ839" i="2" s="1"/>
  <c r="S840" i="2"/>
  <c r="AZ840" i="2" s="1"/>
  <c r="S841" i="2"/>
  <c r="AZ841" i="2" s="1"/>
  <c r="S842" i="2"/>
  <c r="AZ842" i="2" s="1"/>
  <c r="S843" i="2"/>
  <c r="AZ843" i="2" s="1"/>
  <c r="S844" i="2"/>
  <c r="AZ844" i="2" s="1"/>
  <c r="S845" i="2"/>
  <c r="AZ845" i="2" s="1"/>
  <c r="S846" i="2"/>
  <c r="AZ846" i="2" s="1"/>
  <c r="S847" i="2"/>
  <c r="AZ847" i="2" s="1"/>
  <c r="S848" i="2"/>
  <c r="AZ848" i="2" s="1"/>
  <c r="S849" i="2"/>
  <c r="AZ849" i="2" s="1"/>
  <c r="S850" i="2"/>
  <c r="AZ850" i="2" s="1"/>
  <c r="S851" i="2"/>
  <c r="AZ851" i="2" s="1"/>
  <c r="S852" i="2"/>
  <c r="AZ852" i="2" s="1"/>
  <c r="S853" i="2"/>
  <c r="AZ853" i="2" s="1"/>
  <c r="S854" i="2"/>
  <c r="AZ854" i="2" s="1"/>
  <c r="S855" i="2"/>
  <c r="AZ855" i="2" s="1"/>
  <c r="S856" i="2"/>
  <c r="AZ856" i="2" s="1"/>
  <c r="S857" i="2"/>
  <c r="AZ857" i="2" s="1"/>
  <c r="S858" i="2"/>
  <c r="AZ858" i="2" s="1"/>
  <c r="S859" i="2"/>
  <c r="AZ859" i="2" s="1"/>
  <c r="S860" i="2"/>
  <c r="AZ860" i="2" s="1"/>
  <c r="S861" i="2"/>
  <c r="AZ861" i="2" s="1"/>
  <c r="S862" i="2"/>
  <c r="AZ862" i="2" s="1"/>
  <c r="S863" i="2"/>
  <c r="AZ863" i="2" s="1"/>
  <c r="S864" i="2"/>
  <c r="AZ864" i="2" s="1"/>
  <c r="S865" i="2"/>
  <c r="AZ865" i="2" s="1"/>
  <c r="S866" i="2"/>
  <c r="AZ866" i="2" s="1"/>
  <c r="S867" i="2"/>
  <c r="AZ867" i="2" s="1"/>
  <c r="S868" i="2"/>
  <c r="AZ868" i="2" s="1"/>
  <c r="S869" i="2"/>
  <c r="AZ869" i="2" s="1"/>
  <c r="S870" i="2"/>
  <c r="AZ870" i="2" s="1"/>
  <c r="S871" i="2"/>
  <c r="AZ871" i="2" s="1"/>
  <c r="S872" i="2"/>
  <c r="AZ872" i="2" s="1"/>
  <c r="S873" i="2"/>
  <c r="AZ873" i="2" s="1"/>
  <c r="S874" i="2"/>
  <c r="AZ874" i="2" s="1"/>
  <c r="S875" i="2"/>
  <c r="AZ875" i="2" s="1"/>
  <c r="S876" i="2"/>
  <c r="AZ876" i="2" s="1"/>
  <c r="S877" i="2"/>
  <c r="AZ877" i="2" s="1"/>
  <c r="S878" i="2"/>
  <c r="AZ878" i="2" s="1"/>
  <c r="S879" i="2"/>
  <c r="AZ879" i="2" s="1"/>
  <c r="S880" i="2"/>
  <c r="AZ880" i="2" s="1"/>
  <c r="S881" i="2"/>
  <c r="AZ881" i="2" s="1"/>
  <c r="S882" i="2"/>
  <c r="AZ882" i="2" s="1"/>
  <c r="S883" i="2"/>
  <c r="AZ883" i="2" s="1"/>
  <c r="S884" i="2"/>
  <c r="AZ884" i="2" s="1"/>
  <c r="S885" i="2"/>
  <c r="AZ885" i="2" s="1"/>
  <c r="S886" i="2"/>
  <c r="AZ886" i="2" s="1"/>
  <c r="S887" i="2"/>
  <c r="AZ887" i="2" s="1"/>
  <c r="S888" i="2"/>
  <c r="AZ888" i="2" s="1"/>
  <c r="S889" i="2"/>
  <c r="AZ889" i="2" s="1"/>
  <c r="S890" i="2"/>
  <c r="AZ890" i="2" s="1"/>
  <c r="S891" i="2"/>
  <c r="AZ891" i="2" s="1"/>
  <c r="S892" i="2"/>
  <c r="AZ892" i="2" s="1"/>
  <c r="S893" i="2"/>
  <c r="AZ893" i="2" s="1"/>
  <c r="S894" i="2"/>
  <c r="AZ894" i="2" s="1"/>
  <c r="S895" i="2"/>
  <c r="AZ895" i="2" s="1"/>
  <c r="S896" i="2"/>
  <c r="AZ896" i="2" s="1"/>
  <c r="S897" i="2"/>
  <c r="AZ897" i="2" s="1"/>
  <c r="S898" i="2"/>
  <c r="AZ898" i="2" s="1"/>
  <c r="S899" i="2"/>
  <c r="AZ899" i="2" s="1"/>
  <c r="S900" i="2"/>
  <c r="AZ900" i="2" s="1"/>
  <c r="S901" i="2"/>
  <c r="AZ901" i="2" s="1"/>
  <c r="S902" i="2"/>
  <c r="AZ902" i="2" s="1"/>
  <c r="S903" i="2"/>
  <c r="AZ903" i="2" s="1"/>
  <c r="S904" i="2"/>
  <c r="AZ904" i="2" s="1"/>
  <c r="S905" i="2"/>
  <c r="AZ905" i="2" s="1"/>
  <c r="S906" i="2"/>
  <c r="AZ906" i="2" s="1"/>
  <c r="S907" i="2"/>
  <c r="AZ907" i="2" s="1"/>
  <c r="S908" i="2"/>
  <c r="AZ908" i="2" s="1"/>
  <c r="S909" i="2"/>
  <c r="AZ909" i="2" s="1"/>
  <c r="S910" i="2"/>
  <c r="AZ910" i="2" s="1"/>
  <c r="S911" i="2"/>
  <c r="AZ911" i="2" s="1"/>
  <c r="S912" i="2"/>
  <c r="AZ912" i="2" s="1"/>
  <c r="S913" i="2"/>
  <c r="AZ913" i="2" s="1"/>
  <c r="S914" i="2"/>
  <c r="AZ914" i="2" s="1"/>
  <c r="S915" i="2"/>
  <c r="AZ915" i="2" s="1"/>
  <c r="S916" i="2"/>
  <c r="AZ916" i="2" s="1"/>
  <c r="S917" i="2"/>
  <c r="AZ917" i="2" s="1"/>
  <c r="S918" i="2"/>
  <c r="AZ918" i="2" s="1"/>
  <c r="S919" i="2"/>
  <c r="AZ919" i="2" s="1"/>
  <c r="S920" i="2"/>
  <c r="AZ920" i="2" s="1"/>
  <c r="S921" i="2"/>
  <c r="AZ921" i="2" s="1"/>
  <c r="S922" i="2"/>
  <c r="AZ922" i="2" s="1"/>
  <c r="S923" i="2"/>
  <c r="AZ923" i="2" s="1"/>
  <c r="S924" i="2"/>
  <c r="AZ924" i="2" s="1"/>
  <c r="S925" i="2"/>
  <c r="AZ925" i="2" s="1"/>
  <c r="S926" i="2"/>
  <c r="AZ926" i="2" s="1"/>
  <c r="S927" i="2"/>
  <c r="AZ927" i="2" s="1"/>
  <c r="S928" i="2"/>
  <c r="AZ928" i="2" s="1"/>
  <c r="S929" i="2"/>
  <c r="AZ929" i="2" s="1"/>
  <c r="S930" i="2"/>
  <c r="AZ930" i="2" s="1"/>
  <c r="S931" i="2"/>
  <c r="AZ931" i="2" s="1"/>
  <c r="S932" i="2"/>
  <c r="AZ932" i="2" s="1"/>
  <c r="S933" i="2"/>
  <c r="AZ933" i="2" s="1"/>
  <c r="S934" i="2"/>
  <c r="AZ934" i="2" s="1"/>
  <c r="S935" i="2"/>
  <c r="AZ935" i="2" s="1"/>
  <c r="S936" i="2"/>
  <c r="AZ936" i="2" s="1"/>
  <c r="S937" i="2"/>
  <c r="AZ937" i="2" s="1"/>
  <c r="S938" i="2"/>
  <c r="AZ938" i="2" s="1"/>
  <c r="S939" i="2"/>
  <c r="AZ939" i="2" s="1"/>
  <c r="S940" i="2"/>
  <c r="AZ940" i="2" s="1"/>
  <c r="S941" i="2"/>
  <c r="AZ941" i="2" s="1"/>
  <c r="S942" i="2"/>
  <c r="AZ942" i="2" s="1"/>
  <c r="S943" i="2"/>
  <c r="AZ943" i="2" s="1"/>
  <c r="S944" i="2"/>
  <c r="AZ944" i="2" s="1"/>
  <c r="S945" i="2"/>
  <c r="AZ945" i="2" s="1"/>
  <c r="S946" i="2"/>
  <c r="AZ946" i="2" s="1"/>
  <c r="S947" i="2"/>
  <c r="AZ947" i="2" s="1"/>
  <c r="S948" i="2"/>
  <c r="AZ948" i="2" s="1"/>
  <c r="S949" i="2"/>
  <c r="AZ949" i="2" s="1"/>
  <c r="S950" i="2"/>
  <c r="AZ950" i="2" s="1"/>
  <c r="S951" i="2"/>
  <c r="AZ951" i="2" s="1"/>
  <c r="S952" i="2"/>
  <c r="AZ952" i="2" s="1"/>
  <c r="S953" i="2"/>
  <c r="AZ953" i="2" s="1"/>
  <c r="S954" i="2"/>
  <c r="AZ954" i="2" s="1"/>
  <c r="S955" i="2"/>
  <c r="AZ955" i="2" s="1"/>
  <c r="S956" i="2"/>
  <c r="AZ956" i="2" s="1"/>
  <c r="S957" i="2"/>
  <c r="AZ957" i="2" s="1"/>
  <c r="S958" i="2"/>
  <c r="AZ958" i="2" s="1"/>
  <c r="S959" i="2"/>
  <c r="AZ959" i="2" s="1"/>
  <c r="S960" i="2"/>
  <c r="AZ960" i="2" s="1"/>
  <c r="S961" i="2"/>
  <c r="AZ961" i="2" s="1"/>
  <c r="S962" i="2"/>
  <c r="AZ962" i="2" s="1"/>
  <c r="S963" i="2"/>
  <c r="AZ963" i="2" s="1"/>
  <c r="S964" i="2"/>
  <c r="AZ964" i="2" s="1"/>
  <c r="S965" i="2"/>
  <c r="AZ965" i="2" s="1"/>
  <c r="S966" i="2"/>
  <c r="AZ966" i="2" s="1"/>
  <c r="S967" i="2"/>
  <c r="AZ967" i="2" s="1"/>
  <c r="S968" i="2"/>
  <c r="AZ968" i="2" s="1"/>
  <c r="S969" i="2"/>
  <c r="AZ969" i="2" s="1"/>
  <c r="S970" i="2"/>
  <c r="AZ970" i="2" s="1"/>
  <c r="S971" i="2"/>
  <c r="AZ971" i="2" s="1"/>
  <c r="S972" i="2"/>
  <c r="AZ972" i="2" s="1"/>
  <c r="S973" i="2"/>
  <c r="AZ973" i="2" s="1"/>
  <c r="S974" i="2"/>
  <c r="AZ974" i="2" s="1"/>
  <c r="S975" i="2"/>
  <c r="AZ975" i="2" s="1"/>
  <c r="S976" i="2"/>
  <c r="AZ976" i="2" s="1"/>
  <c r="S977" i="2"/>
  <c r="AZ977" i="2" s="1"/>
  <c r="S978" i="2"/>
  <c r="AZ978" i="2" s="1"/>
  <c r="S979" i="2"/>
  <c r="AZ979" i="2" s="1"/>
  <c r="S980" i="2"/>
  <c r="AZ980" i="2" s="1"/>
  <c r="S981" i="2"/>
  <c r="AZ981" i="2" s="1"/>
  <c r="S982" i="2"/>
  <c r="AZ982" i="2" s="1"/>
  <c r="S983" i="2"/>
  <c r="AZ983" i="2" s="1"/>
  <c r="S984" i="2"/>
  <c r="AZ984" i="2" s="1"/>
  <c r="S985" i="2"/>
  <c r="AZ985" i="2" s="1"/>
  <c r="S986" i="2"/>
  <c r="AZ986" i="2" s="1"/>
  <c r="S987" i="2"/>
  <c r="AZ987" i="2" s="1"/>
  <c r="S988" i="2"/>
  <c r="AZ988" i="2" s="1"/>
  <c r="S989" i="2"/>
  <c r="AZ989" i="2" s="1"/>
  <c r="S990" i="2"/>
  <c r="AZ990" i="2" s="1"/>
  <c r="S991" i="2"/>
  <c r="AZ991" i="2" s="1"/>
  <c r="S992" i="2"/>
  <c r="AZ992" i="2" s="1"/>
  <c r="S993" i="2"/>
  <c r="AZ993" i="2" s="1"/>
  <c r="S994" i="2"/>
  <c r="AZ994" i="2" s="1"/>
  <c r="S995" i="2"/>
  <c r="AZ995" i="2" s="1"/>
  <c r="S996" i="2"/>
  <c r="AZ996" i="2" s="1"/>
  <c r="S997" i="2"/>
  <c r="AZ997" i="2" s="1"/>
  <c r="S998" i="2"/>
  <c r="AZ998" i="2" s="1"/>
  <c r="S999" i="2"/>
  <c r="AZ999" i="2" s="1"/>
  <c r="S1000" i="2"/>
  <c r="AZ1000" i="2" s="1"/>
  <c r="S1001" i="2"/>
  <c r="AZ1001" i="2" s="1"/>
  <c r="S1002" i="2"/>
  <c r="AZ1002" i="2" s="1"/>
  <c r="S1003" i="2"/>
  <c r="AZ1003" i="2" s="1"/>
  <c r="S1004" i="2"/>
  <c r="AZ1004" i="2" s="1"/>
  <c r="AZ89" i="2" l="1"/>
  <c r="AZ81" i="2"/>
  <c r="AZ128" i="2"/>
  <c r="AZ78" i="2"/>
  <c r="AZ129" i="2"/>
  <c r="AZ130" i="2"/>
  <c r="AZ101" i="2"/>
  <c r="AZ90" i="2"/>
  <c r="AZ77" i="2"/>
  <c r="AZ57" i="2"/>
  <c r="AZ82" i="2"/>
  <c r="AZ301" i="2"/>
  <c r="AZ103" i="2"/>
  <c r="AZ121" i="2"/>
  <c r="AZ114" i="2"/>
  <c r="AZ110" i="2"/>
  <c r="AZ113" i="2"/>
  <c r="AZ115" i="2"/>
  <c r="AZ109" i="2"/>
  <c r="AZ119" i="2"/>
  <c r="AZ107" i="2"/>
  <c r="AZ116" i="2"/>
  <c r="AZ112" i="2"/>
  <c r="AZ92" i="2"/>
  <c r="AZ18" i="2"/>
  <c r="AZ117" i="2"/>
  <c r="AZ108" i="2"/>
  <c r="AZ127" i="2"/>
  <c r="AZ118" i="2"/>
  <c r="AZ104" i="2"/>
  <c r="AZ91" i="2"/>
  <c r="AZ251" i="2"/>
  <c r="AZ297" i="2"/>
  <c r="AZ296" i="2"/>
  <c r="AZ256" i="2"/>
  <c r="AZ135" i="2"/>
  <c r="AZ262" i="2"/>
  <c r="AZ96" i="2"/>
  <c r="AZ293" i="2"/>
  <c r="AZ277" i="2"/>
  <c r="AZ165" i="2"/>
  <c r="AZ76" i="2"/>
  <c r="AZ97" i="2"/>
  <c r="AZ126" i="2"/>
  <c r="AZ93" i="2"/>
  <c r="AZ298" i="2"/>
  <c r="AZ99" i="2"/>
  <c r="AZ133" i="2"/>
  <c r="AZ37" i="2"/>
  <c r="AZ74" i="2"/>
  <c r="AZ79" i="2"/>
  <c r="AZ24" i="2"/>
  <c r="AZ282" i="2"/>
  <c r="AZ281" i="2"/>
  <c r="AZ280" i="2"/>
  <c r="AZ20" i="2"/>
  <c r="AZ95" i="2"/>
  <c r="AZ286" i="2"/>
  <c r="AZ75" i="2"/>
  <c r="AZ283" i="2"/>
  <c r="AZ267" i="2"/>
  <c r="AZ235" i="2"/>
  <c r="AZ39" i="2"/>
  <c r="AZ94" i="2"/>
  <c r="AZ299" i="2"/>
  <c r="AZ291" i="2"/>
  <c r="AZ275" i="2"/>
  <c r="AZ243" i="2"/>
  <c r="AZ227" i="2"/>
  <c r="AZ219" i="2"/>
  <c r="AZ211" i="2"/>
  <c r="AZ203" i="2"/>
  <c r="AZ195" i="2"/>
  <c r="AZ187" i="2"/>
  <c r="AZ179" i="2"/>
  <c r="AZ163" i="2"/>
  <c r="AZ155" i="2"/>
  <c r="AZ30" i="2"/>
  <c r="AZ23" i="2"/>
  <c r="AZ258" i="2"/>
  <c r="AZ28" i="2"/>
  <c r="AZ274" i="2"/>
  <c r="AZ266" i="2"/>
  <c r="AZ250" i="2"/>
  <c r="AZ242" i="2"/>
  <c r="AZ234" i="2"/>
  <c r="AZ226" i="2"/>
  <c r="AZ218" i="2"/>
  <c r="AZ202" i="2"/>
  <c r="AZ194" i="2"/>
  <c r="AZ186" i="2"/>
  <c r="AZ178" i="2"/>
  <c r="AZ170" i="2"/>
  <c r="AZ162" i="2"/>
  <c r="AZ154" i="2"/>
  <c r="AZ38" i="2"/>
  <c r="AZ22" i="2"/>
  <c r="AZ14" i="2"/>
  <c r="AZ273" i="2"/>
  <c r="AZ241" i="2"/>
  <c r="AZ193" i="2"/>
  <c r="AZ169" i="2"/>
  <c r="AZ83" i="2"/>
  <c r="AZ29" i="2"/>
  <c r="AZ13" i="2"/>
  <c r="AZ288" i="2"/>
  <c r="AZ272" i="2"/>
  <c r="AZ152" i="2"/>
  <c r="AZ12" i="2"/>
  <c r="AZ294" i="2"/>
  <c r="AZ31" i="2"/>
  <c r="AZ292" i="2"/>
  <c r="AZ252" i="2"/>
  <c r="AZ244" i="2"/>
  <c r="AZ236" i="2"/>
  <c r="AZ228" i="2"/>
  <c r="AZ220" i="2"/>
  <c r="AZ212" i="2"/>
  <c r="AZ156" i="2"/>
  <c r="AZ171" i="2"/>
  <c r="AZ147" i="2"/>
  <c r="AZ15" i="2"/>
  <c r="AZ295" i="2"/>
  <c r="AZ287" i="2"/>
  <c r="AZ279" i="2"/>
  <c r="AZ263" i="2"/>
  <c r="AZ255" i="2"/>
  <c r="AZ247" i="2"/>
  <c r="AZ239" i="2"/>
  <c r="AZ231" i="2"/>
  <c r="AZ223" i="2"/>
  <c r="AZ215" i="2"/>
  <c r="AZ207" i="2"/>
  <c r="AZ199" i="2"/>
  <c r="AZ191" i="2"/>
  <c r="AZ183" i="2"/>
  <c r="AZ175" i="2"/>
  <c r="AZ167" i="2"/>
  <c r="AZ159" i="2"/>
  <c r="AZ151" i="2"/>
  <c r="AZ33" i="2"/>
  <c r="AZ19" i="2"/>
  <c r="AZ11" i="2"/>
  <c r="AZ88" i="2"/>
  <c r="AZ278" i="2"/>
  <c r="AZ270" i="2"/>
  <c r="AZ254" i="2"/>
  <c r="AZ246" i="2"/>
  <c r="AZ238" i="2"/>
  <c r="AZ230" i="2"/>
  <c r="AZ222" i="2"/>
  <c r="AZ214" i="2"/>
  <c r="AZ206" i="2"/>
  <c r="AZ198" i="2"/>
  <c r="AZ190" i="2"/>
  <c r="AZ182" i="2"/>
  <c r="AZ174" i="2"/>
  <c r="AZ166" i="2"/>
  <c r="AZ158" i="2"/>
  <c r="AZ150" i="2"/>
  <c r="AZ80" i="2"/>
  <c r="AZ34" i="2"/>
  <c r="AZ10" i="2"/>
  <c r="AZ138" i="2"/>
  <c r="AZ136" i="2"/>
  <c r="AZ285" i="2"/>
  <c r="AZ269" i="2"/>
  <c r="AZ261" i="2"/>
  <c r="AZ253" i="2"/>
  <c r="AZ245" i="2"/>
  <c r="AZ237" i="2"/>
  <c r="AZ229" i="2"/>
  <c r="AZ221" i="2"/>
  <c r="AZ213" i="2"/>
  <c r="AZ205" i="2"/>
  <c r="AZ181" i="2"/>
  <c r="AZ173" i="2"/>
  <c r="AZ157" i="2"/>
  <c r="AZ149" i="2"/>
  <c r="AZ25" i="2"/>
  <c r="AZ17" i="2"/>
  <c r="AZ141" i="2"/>
  <c r="AZ85" i="2"/>
  <c r="AZ300" i="2"/>
  <c r="AZ276" i="2"/>
  <c r="AZ268" i="2"/>
  <c r="AZ204" i="2"/>
  <c r="AZ196" i="2"/>
  <c r="AZ188" i="2"/>
  <c r="AZ180" i="2"/>
  <c r="AZ172" i="2"/>
  <c r="AZ164" i="2"/>
  <c r="AZ148" i="2"/>
  <c r="AZ32" i="2"/>
  <c r="AZ16" i="2"/>
  <c r="AZ140" i="2"/>
  <c r="AZ84" i="2"/>
  <c r="AZ290" i="2"/>
  <c r="AZ210" i="2"/>
  <c r="AZ146" i="2"/>
  <c r="AZ87" i="2"/>
  <c r="AZ289" i="2"/>
  <c r="AZ265" i="2"/>
  <c r="AZ257" i="2"/>
  <c r="AZ249" i="2"/>
  <c r="AZ233" i="2"/>
  <c r="AZ225" i="2"/>
  <c r="AZ217" i="2"/>
  <c r="AZ209" i="2"/>
  <c r="AZ201" i="2"/>
  <c r="AZ185" i="2"/>
  <c r="AZ177" i="2"/>
  <c r="AZ161" i="2"/>
  <c r="AZ153" i="2"/>
  <c r="AZ145" i="2"/>
  <c r="AZ21" i="2"/>
  <c r="AZ139" i="2"/>
  <c r="AZ134" i="2"/>
  <c r="AZ264" i="2"/>
  <c r="AZ248" i="2"/>
  <c r="AZ240" i="2"/>
  <c r="AZ232" i="2"/>
  <c r="AZ224" i="2"/>
  <c r="AZ216" i="2"/>
  <c r="AZ208" i="2"/>
  <c r="AZ200" i="2"/>
  <c r="AZ192" i="2"/>
  <c r="AZ184" i="2"/>
  <c r="AZ176" i="2"/>
  <c r="AZ168" i="2"/>
  <c r="AZ160" i="2"/>
  <c r="AZ144" i="2"/>
  <c r="AZ27" i="2"/>
  <c r="AZ142" i="2"/>
  <c r="AZ143" i="2"/>
  <c r="AZ137" i="2"/>
  <c r="AZ9" i="2"/>
  <c r="AZ5" i="2"/>
  <c r="D18" i="1"/>
  <c r="E17" i="1"/>
  <c r="D17" i="1"/>
  <c r="E16" i="1"/>
  <c r="D16" i="1"/>
  <c r="E7" i="1"/>
  <c r="E6" i="1"/>
  <c r="E20" i="1"/>
  <c r="D20" i="1"/>
  <c r="E19" i="1"/>
  <c r="D19" i="1"/>
  <c r="E18" i="1"/>
  <c r="Z80" i="6"/>
  <c r="Z58" i="2"/>
  <c r="Z11" i="2"/>
  <c r="Z211" i="2"/>
  <c r="Z214" i="2"/>
  <c r="Z192" i="2"/>
  <c r="Z46" i="2"/>
  <c r="Z62" i="2"/>
  <c r="Z184" i="2"/>
  <c r="Z181" i="2"/>
  <c r="Z225" i="2"/>
  <c r="Z229" i="2"/>
  <c r="Z237" i="2"/>
  <c r="Z236" i="2"/>
  <c r="Z56" i="2"/>
  <c r="Z18" i="2"/>
  <c r="Z255" i="6"/>
  <c r="Z189" i="2"/>
  <c r="Z209" i="2"/>
  <c r="Z186" i="2"/>
  <c r="Z22" i="2"/>
  <c r="Z63" i="2"/>
  <c r="Z155" i="6"/>
  <c r="Z105" i="6"/>
  <c r="Z224" i="2"/>
  <c r="Z235" i="2"/>
  <c r="Z198" i="2"/>
  <c r="Z15" i="2"/>
  <c r="Z242" i="2"/>
  <c r="Z42" i="2"/>
  <c r="Z238" i="2"/>
  <c r="Z215" i="2"/>
  <c r="Z239" i="2"/>
  <c r="Z197" i="2"/>
  <c r="Z213" i="2"/>
  <c r="Z212" i="2"/>
  <c r="Z243" i="2"/>
  <c r="Z52" i="2"/>
  <c r="Z29" i="2"/>
  <c r="Z31" i="2"/>
  <c r="Z249" i="2"/>
  <c r="Z16" i="2"/>
  <c r="Z232" i="2"/>
  <c r="Z247" i="2"/>
  <c r="Z208" i="2"/>
  <c r="Z130" i="6"/>
  <c r="Z246" i="2"/>
  <c r="Z199" i="2"/>
  <c r="Z183" i="2"/>
  <c r="Z49" i="2"/>
  <c r="Z8" i="2"/>
  <c r="Z223" i="2"/>
  <c r="Z188" i="2"/>
  <c r="Z39" i="2"/>
  <c r="Z47" i="2"/>
  <c r="Z53" i="2"/>
  <c r="Z10" i="2"/>
  <c r="Z21" i="2"/>
  <c r="Z217" i="2"/>
  <c r="Z191" i="2"/>
  <c r="Z19" i="2"/>
  <c r="Z203" i="2"/>
  <c r="Z187" i="2"/>
  <c r="Z13" i="2"/>
  <c r="Z180" i="2"/>
  <c r="Z69" i="2"/>
  <c r="Z240" i="2"/>
  <c r="Z227" i="2"/>
  <c r="Z179" i="2"/>
  <c r="Z55" i="6"/>
  <c r="Z190" i="2"/>
  <c r="Z27" i="2"/>
  <c r="Z262" i="2"/>
  <c r="Z207" i="2"/>
  <c r="Z259" i="2"/>
  <c r="Z65" i="2"/>
  <c r="Z182" i="2"/>
  <c r="Z234" i="2"/>
  <c r="Z233" i="2"/>
  <c r="Z218" i="2"/>
  <c r="Z196" i="2"/>
  <c r="Z12" i="2"/>
  <c r="Z241" i="2"/>
  <c r="Z72" i="2"/>
  <c r="Z36" i="2"/>
  <c r="Z26" i="2"/>
  <c r="Z195" i="2"/>
  <c r="Z220" i="2"/>
  <c r="Z248" i="2"/>
  <c r="Z185" i="2"/>
  <c r="Z25" i="2"/>
  <c r="Z45" i="2"/>
  <c r="Z33" i="2"/>
  <c r="Z205" i="6"/>
  <c r="Z204" i="2"/>
  <c r="Z38" i="2"/>
  <c r="Z231" i="2"/>
  <c r="Z222" i="2"/>
  <c r="Z59" i="2"/>
  <c r="Z54" i="2"/>
  <c r="Z51" i="2"/>
  <c r="Z20" i="2"/>
  <c r="Z216" i="2"/>
  <c r="Z60" i="2"/>
  <c r="Z205" i="2"/>
  <c r="Z24" i="2"/>
  <c r="Z261" i="2"/>
  <c r="Z37" i="2"/>
  <c r="Z210" i="2"/>
  <c r="Z7" i="2"/>
  <c r="Z61" i="2"/>
  <c r="Z5" i="2"/>
  <c r="Z230" i="2"/>
  <c r="Z28" i="2"/>
  <c r="Z50" i="2"/>
  <c r="Z99" i="2"/>
  <c r="Z66" i="2"/>
  <c r="Z68" i="2"/>
  <c r="Z55" i="2"/>
  <c r="Z230" i="6"/>
  <c r="Z245" i="2"/>
  <c r="Z221" i="2"/>
  <c r="Z228" i="2"/>
  <c r="Z48" i="2"/>
  <c r="Z14" i="2"/>
  <c r="Z201" i="2"/>
  <c r="Z30" i="2"/>
  <c r="Z17" i="2"/>
  <c r="Z41" i="2"/>
  <c r="Z226" i="2"/>
  <c r="Z34" i="2"/>
  <c r="Z23" i="2"/>
  <c r="Z44" i="2"/>
  <c r="Z32" i="2"/>
  <c r="Z9" i="2"/>
  <c r="Z43" i="2"/>
  <c r="Z244" i="2"/>
  <c r="Z219" i="2"/>
  <c r="Z206" i="2"/>
  <c r="Z64" i="2"/>
  <c r="Z98" i="2"/>
  <c r="Z180" i="6"/>
  <c r="AC12" i="3" l="1"/>
  <c r="AC13" i="3"/>
  <c r="AC14" i="3"/>
  <c r="AC15" i="3"/>
  <c r="AC16" i="3"/>
  <c r="AC17" i="3"/>
  <c r="AC18" i="3"/>
  <c r="AC19" i="3"/>
  <c r="AC20" i="3"/>
  <c r="AC21" i="3"/>
  <c r="AC22" i="3"/>
  <c r="AC23" i="3"/>
  <c r="AC24" i="3"/>
  <c r="AC25" i="3"/>
  <c r="AC26" i="3"/>
  <c r="AC27" i="3"/>
  <c r="AC28" i="3"/>
  <c r="AC29" i="3"/>
  <c r="AC30" i="3"/>
  <c r="AC31" i="3"/>
  <c r="AC32" i="3"/>
  <c r="AC33" i="3"/>
  <c r="AC34" i="3"/>
  <c r="AC35" i="3"/>
  <c r="AC36" i="3"/>
  <c r="AC37" i="3"/>
  <c r="AC38" i="3"/>
  <c r="AC39" i="3"/>
  <c r="AC40" i="3"/>
  <c r="AC41" i="3"/>
  <c r="AC42" i="3"/>
  <c r="AC43" i="3"/>
  <c r="AC44" i="3"/>
  <c r="AC45" i="3"/>
  <c r="AC46" i="3"/>
  <c r="AC47" i="3"/>
  <c r="AC48" i="3"/>
  <c r="AC49" i="3"/>
  <c r="AC50" i="3"/>
  <c r="AC51" i="3"/>
  <c r="AC52" i="3"/>
  <c r="AC53" i="3"/>
  <c r="AC54" i="3"/>
  <c r="AC55" i="3"/>
  <c r="AC56" i="3"/>
  <c r="AC57" i="3"/>
  <c r="AC58" i="3"/>
  <c r="AC59" i="3"/>
  <c r="AC60" i="3"/>
  <c r="AC61" i="3"/>
  <c r="AC62" i="3"/>
  <c r="AC63"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P95" i="3"/>
  <c r="AP96" i="3"/>
  <c r="AP97" i="3"/>
  <c r="AP98" i="3"/>
  <c r="AP99" i="3"/>
  <c r="AP94" i="3"/>
  <c r="Z40" i="2"/>
  <c r="Z35" i="2"/>
  <c r="Z159" i="2"/>
  <c r="Z143" i="2"/>
  <c r="Z329" i="2"/>
  <c r="Z272" i="2"/>
  <c r="Z266" i="2"/>
  <c r="Z106" i="2"/>
  <c r="Z77" i="2"/>
  <c r="Z73" i="2"/>
  <c r="Z291" i="2"/>
  <c r="Z111" i="2"/>
  <c r="Z288" i="2"/>
  <c r="Z172" i="2"/>
  <c r="Z281" i="2"/>
  <c r="Z334" i="2"/>
  <c r="Z150" i="2"/>
  <c r="Z104" i="2"/>
  <c r="Z147" i="2"/>
  <c r="Z328" i="2"/>
  <c r="Z308" i="2"/>
  <c r="Z85" i="2"/>
  <c r="Z109" i="2"/>
  <c r="Z293" i="2"/>
  <c r="Z337" i="2"/>
  <c r="Z313" i="2"/>
  <c r="Z264" i="2"/>
  <c r="Z338" i="2"/>
  <c r="Z107" i="2"/>
  <c r="Z335" i="2"/>
  <c r="Z306" i="2"/>
  <c r="Z252" i="2"/>
  <c r="Z331" i="2"/>
  <c r="Z74" i="2"/>
  <c r="Z157" i="2"/>
  <c r="Z161" i="2"/>
  <c r="Z89" i="2"/>
  <c r="Z131" i="2"/>
  <c r="Z139" i="2"/>
  <c r="Z304" i="2"/>
  <c r="Z119" i="2"/>
  <c r="Z93" i="2"/>
  <c r="Z105" i="2"/>
  <c r="Z256" i="2"/>
  <c r="Z114" i="2"/>
  <c r="Z287" i="2"/>
  <c r="Z284" i="2"/>
  <c r="Z101" i="2"/>
  <c r="Z92" i="2"/>
  <c r="Z276" i="2"/>
  <c r="Z82" i="2"/>
  <c r="Z83" i="2"/>
  <c r="Z324" i="2"/>
  <c r="Z152" i="2"/>
  <c r="Z91" i="2"/>
  <c r="Z71" i="2"/>
  <c r="Z290" i="2"/>
  <c r="Z160" i="2"/>
  <c r="Z174" i="2"/>
  <c r="Z316" i="2"/>
  <c r="Z327" i="2"/>
  <c r="Z136" i="2"/>
  <c r="Z128" i="2"/>
  <c r="Z277" i="2"/>
  <c r="Z336" i="2"/>
  <c r="Z110" i="2"/>
  <c r="Z155" i="2"/>
  <c r="Z97" i="2"/>
  <c r="Z140" i="2"/>
  <c r="Z273" i="2"/>
  <c r="Z302" i="2"/>
  <c r="Z170" i="2"/>
  <c r="Z175" i="2"/>
  <c r="Z124" i="2"/>
  <c r="Z100" i="2"/>
  <c r="Z153" i="2"/>
  <c r="Z84" i="2"/>
  <c r="Z325" i="2"/>
  <c r="Z86" i="2"/>
  <c r="Z178" i="2"/>
  <c r="Z112" i="2"/>
  <c r="Z283" i="2"/>
  <c r="Z95" i="2"/>
  <c r="Z70" i="2"/>
  <c r="Z311" i="2"/>
  <c r="Z116" i="2"/>
  <c r="Z127" i="2"/>
  <c r="Z167" i="2"/>
  <c r="Z301" i="2"/>
  <c r="Z177" i="2"/>
  <c r="Z76" i="2"/>
  <c r="Z165" i="2"/>
  <c r="Z254" i="2"/>
  <c r="Z323" i="2"/>
  <c r="Z117" i="2"/>
  <c r="Z171" i="2"/>
  <c r="Z299" i="2"/>
  <c r="Z94" i="2"/>
  <c r="Z126" i="2"/>
  <c r="Z166" i="2"/>
  <c r="Z294" i="2"/>
  <c r="Z295" i="2"/>
  <c r="Z168" i="2"/>
  <c r="Z289" i="2"/>
  <c r="Z267" i="2"/>
  <c r="Z108" i="2"/>
  <c r="Z251" i="2"/>
  <c r="Z169" i="2"/>
  <c r="Z80" i="2"/>
  <c r="Z130" i="2"/>
  <c r="Z332" i="2"/>
  <c r="Z265" i="2"/>
  <c r="Z317" i="2"/>
  <c r="Z330" i="2"/>
  <c r="Z310" i="2"/>
  <c r="Z305" i="2"/>
  <c r="Z250" i="2"/>
  <c r="Z121" i="2"/>
  <c r="Z135" i="2"/>
  <c r="Z149" i="2"/>
  <c r="Z122" i="2"/>
  <c r="Z144" i="2"/>
  <c r="Z274" i="2"/>
  <c r="Z279" i="2"/>
  <c r="Z297" i="2"/>
  <c r="Z269" i="2"/>
  <c r="Z137" i="2"/>
  <c r="Z326" i="2"/>
  <c r="Z79" i="2"/>
  <c r="Z134" i="2"/>
  <c r="Z173" i="2"/>
  <c r="Z113" i="2"/>
  <c r="Z268" i="2"/>
  <c r="Z87" i="2"/>
  <c r="Z286" i="2"/>
  <c r="Z133" i="2"/>
  <c r="Z270" i="2"/>
  <c r="Z151" i="2"/>
  <c r="Z75" i="2"/>
  <c r="Z321" i="2"/>
  <c r="Z257" i="2"/>
  <c r="Z141" i="2"/>
  <c r="Z88" i="2"/>
  <c r="Z96" i="2"/>
  <c r="Z138" i="2"/>
  <c r="Z120" i="2"/>
  <c r="Z132" i="2"/>
  <c r="Z263" i="2"/>
  <c r="Z253" i="2"/>
  <c r="Z78" i="2"/>
  <c r="Z115" i="2"/>
  <c r="Z67" i="2"/>
  <c r="Z309" i="2"/>
  <c r="Z292" i="2"/>
  <c r="Z176" i="2"/>
  <c r="Z298" i="2"/>
  <c r="Z125" i="2"/>
  <c r="Z300" i="2"/>
  <c r="Z123" i="2"/>
  <c r="Z162" i="2"/>
  <c r="Z6" i="2"/>
  <c r="Z258" i="2"/>
  <c r="Z154" i="2"/>
  <c r="Z275" i="2"/>
  <c r="Z103" i="2"/>
  <c r="Z280" i="2"/>
  <c r="Z319" i="2"/>
  <c r="Z129" i="2"/>
  <c r="Z102" i="2"/>
  <c r="Z333" i="2"/>
  <c r="Z318" i="2"/>
  <c r="Z307" i="2"/>
  <c r="Z57" i="2"/>
  <c r="Z156" i="2"/>
  <c r="Z158" i="2"/>
  <c r="Z146" i="2"/>
  <c r="Z255" i="2"/>
  <c r="Z303" i="2"/>
  <c r="Z142" i="2"/>
  <c r="Z278" i="2"/>
  <c r="Z285" i="2"/>
  <c r="Z81" i="2"/>
  <c r="Z118" i="2"/>
  <c r="Z90" i="2"/>
  <c r="Z260" i="2"/>
  <c r="T5" i="3" l="1"/>
  <c r="T6" i="3"/>
  <c r="T7" i="3"/>
  <c r="T8" i="3"/>
  <c r="T4" i="3"/>
  <c r="S5" i="3"/>
  <c r="S6" i="3"/>
  <c r="S7" i="3"/>
  <c r="S8" i="3"/>
  <c r="S4" i="3"/>
  <c r="P235" i="6"/>
  <c r="R235" i="6" s="1"/>
  <c r="P210" i="6"/>
  <c r="R210" i="6" s="1"/>
  <c r="P185" i="6"/>
  <c r="R185" i="6" s="1"/>
  <c r="P160" i="6"/>
  <c r="R160" i="6" s="1"/>
  <c r="P135" i="6"/>
  <c r="Q135" i="6" s="1"/>
  <c r="P110" i="6"/>
  <c r="R110" i="6" s="1"/>
  <c r="P85" i="6"/>
  <c r="R85" i="6" s="1"/>
  <c r="P60" i="6"/>
  <c r="Q60" i="6" s="1"/>
  <c r="P35" i="6"/>
  <c r="R35" i="6" s="1"/>
  <c r="P10" i="6"/>
  <c r="Q10" i="6" s="1"/>
  <c r="Q160" i="6" l="1"/>
  <c r="Q185" i="6"/>
  <c r="Q110" i="6"/>
  <c r="R135" i="6"/>
  <c r="Q210" i="6"/>
  <c r="R60" i="6"/>
  <c r="Q85" i="6"/>
  <c r="Q35" i="6"/>
  <c r="Q235" i="6"/>
  <c r="R10" i="6"/>
  <c r="V1005" i="2" l="1"/>
  <c r="W1005" i="2"/>
  <c r="X1005" i="2"/>
  <c r="U1005" i="2"/>
  <c r="C6" i="7" l="1"/>
  <c r="C5" i="7"/>
  <c r="C4" i="7"/>
  <c r="C3" i="7"/>
  <c r="L2" i="7"/>
  <c r="C2" i="7"/>
  <c r="C272" i="6"/>
  <c r="J270" i="6"/>
  <c r="C270" i="6"/>
  <c r="E270" i="6" s="1"/>
  <c r="J269" i="6"/>
  <c r="C269" i="6"/>
  <c r="E269" i="6" s="1"/>
  <c r="J268" i="6"/>
  <c r="C268" i="6"/>
  <c r="E268" i="6" s="1"/>
  <c r="J267" i="6"/>
  <c r="C267" i="6"/>
  <c r="E267" i="6" s="1"/>
  <c r="J266" i="6"/>
  <c r="C266" i="6"/>
  <c r="E266" i="6" s="1"/>
  <c r="J265" i="6"/>
  <c r="C265" i="6"/>
  <c r="E265" i="6" s="1"/>
  <c r="J264" i="6"/>
  <c r="C264" i="6"/>
  <c r="E264" i="6" s="1"/>
  <c r="J263" i="6"/>
  <c r="C263" i="6"/>
  <c r="E263" i="6" s="1"/>
  <c r="J262" i="6"/>
  <c r="C262" i="6"/>
  <c r="E262" i="6" s="1"/>
  <c r="J261" i="6"/>
  <c r="C261" i="6"/>
  <c r="E261" i="6" s="1"/>
  <c r="A254" i="6"/>
  <c r="A253" i="6"/>
  <c r="A252" i="6"/>
  <c r="A251" i="6"/>
  <c r="A250" i="6"/>
  <c r="A249" i="6"/>
  <c r="A248" i="6"/>
  <c r="A247" i="6"/>
  <c r="A246" i="6"/>
  <c r="A245" i="6"/>
  <c r="A244" i="6"/>
  <c r="A243" i="6"/>
  <c r="A242" i="6"/>
  <c r="A241" i="6"/>
  <c r="A240" i="6"/>
  <c r="W237" i="6"/>
  <c r="W239" i="6" s="1"/>
  <c r="W240" i="6" s="1"/>
  <c r="W241" i="6" s="1"/>
  <c r="W242" i="6" s="1"/>
  <c r="W243" i="6" s="1"/>
  <c r="W244" i="6" s="1"/>
  <c r="W245" i="6" s="1"/>
  <c r="W246" i="6" s="1"/>
  <c r="W247" i="6" s="1"/>
  <c r="W248" i="6" s="1"/>
  <c r="W249" i="6" s="1"/>
  <c r="W250" i="6" s="1"/>
  <c r="W251" i="6" s="1"/>
  <c r="W252" i="6" s="1"/>
  <c r="W253" i="6" s="1"/>
  <c r="W254" i="6" s="1"/>
  <c r="V237" i="6"/>
  <c r="U237" i="6"/>
  <c r="O237" i="6"/>
  <c r="V236" i="6"/>
  <c r="W236" i="6" s="1"/>
  <c r="A229" i="6"/>
  <c r="A228" i="6"/>
  <c r="A227" i="6"/>
  <c r="A226" i="6"/>
  <c r="A225" i="6"/>
  <c r="A224" i="6"/>
  <c r="A223" i="6"/>
  <c r="A222" i="6"/>
  <c r="A221" i="6"/>
  <c r="A220" i="6"/>
  <c r="A219" i="6"/>
  <c r="A218" i="6"/>
  <c r="A217" i="6"/>
  <c r="A216" i="6"/>
  <c r="A215" i="6"/>
  <c r="W212" i="6"/>
  <c r="W214" i="6" s="1"/>
  <c r="W215" i="6" s="1"/>
  <c r="W216" i="6" s="1"/>
  <c r="W217" i="6" s="1"/>
  <c r="W218" i="6" s="1"/>
  <c r="W219" i="6" s="1"/>
  <c r="W220" i="6" s="1"/>
  <c r="W221" i="6" s="1"/>
  <c r="W222" i="6" s="1"/>
  <c r="W223" i="6" s="1"/>
  <c r="W224" i="6" s="1"/>
  <c r="W225" i="6" s="1"/>
  <c r="W226" i="6" s="1"/>
  <c r="W227" i="6" s="1"/>
  <c r="W228" i="6" s="1"/>
  <c r="W229" i="6" s="1"/>
  <c r="V212" i="6"/>
  <c r="U212" i="6"/>
  <c r="O212" i="6"/>
  <c r="V211" i="6"/>
  <c r="W211" i="6" s="1"/>
  <c r="A204" i="6"/>
  <c r="A203" i="6"/>
  <c r="A202" i="6"/>
  <c r="A201" i="6"/>
  <c r="A200" i="6"/>
  <c r="A199" i="6"/>
  <c r="A198" i="6"/>
  <c r="A197" i="6"/>
  <c r="A196" i="6"/>
  <c r="A195" i="6"/>
  <c r="A194" i="6"/>
  <c r="A193" i="6"/>
  <c r="A192" i="6"/>
  <c r="A191" i="6"/>
  <c r="A190" i="6"/>
  <c r="W187" i="6"/>
  <c r="V189" i="6" s="1"/>
  <c r="V190" i="6" s="1"/>
  <c r="V191" i="6" s="1"/>
  <c r="V192" i="6" s="1"/>
  <c r="V193" i="6" s="1"/>
  <c r="V194" i="6" s="1"/>
  <c r="V195" i="6" s="1"/>
  <c r="V196" i="6" s="1"/>
  <c r="V197" i="6" s="1"/>
  <c r="V198" i="6" s="1"/>
  <c r="V199" i="6" s="1"/>
  <c r="V200" i="6" s="1"/>
  <c r="V201" i="6" s="1"/>
  <c r="V202" i="6" s="1"/>
  <c r="V203" i="6" s="1"/>
  <c r="V204" i="6" s="1"/>
  <c r="V187" i="6"/>
  <c r="U187" i="6"/>
  <c r="O187" i="6"/>
  <c r="V186" i="6"/>
  <c r="W186" i="6" s="1"/>
  <c r="A179" i="6"/>
  <c r="A178" i="6"/>
  <c r="A177" i="6"/>
  <c r="A176" i="6"/>
  <c r="A175" i="6"/>
  <c r="A174" i="6"/>
  <c r="A173" i="6"/>
  <c r="A172" i="6"/>
  <c r="A171" i="6"/>
  <c r="A170" i="6"/>
  <c r="A169" i="6"/>
  <c r="A168" i="6"/>
  <c r="A167" i="6"/>
  <c r="A166" i="6"/>
  <c r="A165" i="6"/>
  <c r="W162" i="6"/>
  <c r="W164" i="6" s="1"/>
  <c r="W165" i="6" s="1"/>
  <c r="W166" i="6" s="1"/>
  <c r="W167" i="6" s="1"/>
  <c r="W168" i="6" s="1"/>
  <c r="W169" i="6" s="1"/>
  <c r="W170" i="6" s="1"/>
  <c r="W171" i="6" s="1"/>
  <c r="W172" i="6" s="1"/>
  <c r="W173" i="6" s="1"/>
  <c r="W174" i="6" s="1"/>
  <c r="W175" i="6" s="1"/>
  <c r="W176" i="6" s="1"/>
  <c r="W177" i="6" s="1"/>
  <c r="W178" i="6" s="1"/>
  <c r="W179" i="6" s="1"/>
  <c r="V162" i="6"/>
  <c r="U162" i="6"/>
  <c r="O162" i="6"/>
  <c r="V161" i="6"/>
  <c r="W161" i="6" s="1"/>
  <c r="A154" i="6"/>
  <c r="A153" i="6"/>
  <c r="A152" i="6"/>
  <c r="A151" i="6"/>
  <c r="A150" i="6"/>
  <c r="A149" i="6"/>
  <c r="A148" i="6"/>
  <c r="A147" i="6"/>
  <c r="A146" i="6"/>
  <c r="A145" i="6"/>
  <c r="A144" i="6"/>
  <c r="A143" i="6"/>
  <c r="A142" i="6"/>
  <c r="A141" i="6"/>
  <c r="A140" i="6"/>
  <c r="W137" i="6"/>
  <c r="W139" i="6" s="1"/>
  <c r="W140" i="6" s="1"/>
  <c r="W141" i="6" s="1"/>
  <c r="W142" i="6" s="1"/>
  <c r="W143" i="6" s="1"/>
  <c r="W144" i="6" s="1"/>
  <c r="W145" i="6" s="1"/>
  <c r="W146" i="6" s="1"/>
  <c r="W147" i="6" s="1"/>
  <c r="W148" i="6" s="1"/>
  <c r="W149" i="6" s="1"/>
  <c r="W150" i="6" s="1"/>
  <c r="W151" i="6" s="1"/>
  <c r="W152" i="6" s="1"/>
  <c r="W153" i="6" s="1"/>
  <c r="W154" i="6" s="1"/>
  <c r="V137" i="6"/>
  <c r="U137" i="6"/>
  <c r="O137" i="6"/>
  <c r="V136" i="6"/>
  <c r="W136" i="6" s="1"/>
  <c r="A129" i="6"/>
  <c r="A128" i="6"/>
  <c r="A127" i="6"/>
  <c r="A126" i="6"/>
  <c r="A125" i="6"/>
  <c r="A124" i="6"/>
  <c r="A123" i="6"/>
  <c r="A122" i="6"/>
  <c r="A121" i="6"/>
  <c r="A120" i="6"/>
  <c r="A119" i="6"/>
  <c r="A118" i="6"/>
  <c r="A117" i="6"/>
  <c r="A116" i="6"/>
  <c r="A115" i="6"/>
  <c r="W112" i="6"/>
  <c r="W114" i="6" s="1"/>
  <c r="W115" i="6" s="1"/>
  <c r="W116" i="6" s="1"/>
  <c r="W117" i="6" s="1"/>
  <c r="W118" i="6" s="1"/>
  <c r="W119" i="6" s="1"/>
  <c r="W120" i="6" s="1"/>
  <c r="W121" i="6" s="1"/>
  <c r="W122" i="6" s="1"/>
  <c r="W123" i="6" s="1"/>
  <c r="W124" i="6" s="1"/>
  <c r="W125" i="6" s="1"/>
  <c r="W126" i="6" s="1"/>
  <c r="W127" i="6" s="1"/>
  <c r="W128" i="6" s="1"/>
  <c r="W129" i="6" s="1"/>
  <c r="V112" i="6"/>
  <c r="U112" i="6"/>
  <c r="O112" i="6"/>
  <c r="V111" i="6"/>
  <c r="W111" i="6" s="1"/>
  <c r="A104" i="6"/>
  <c r="A103" i="6"/>
  <c r="A102" i="6"/>
  <c r="A101" i="6"/>
  <c r="A100" i="6"/>
  <c r="A99" i="6"/>
  <c r="A98" i="6"/>
  <c r="A97" i="6"/>
  <c r="A96" i="6"/>
  <c r="A95" i="6"/>
  <c r="A94" i="6"/>
  <c r="A93" i="6"/>
  <c r="A92" i="6"/>
  <c r="A91" i="6"/>
  <c r="A90" i="6"/>
  <c r="W87" i="6"/>
  <c r="V89" i="6" s="1"/>
  <c r="V90" i="6" s="1"/>
  <c r="V91" i="6" s="1"/>
  <c r="V92" i="6" s="1"/>
  <c r="V93" i="6" s="1"/>
  <c r="V94" i="6" s="1"/>
  <c r="V95" i="6" s="1"/>
  <c r="V96" i="6" s="1"/>
  <c r="V97" i="6" s="1"/>
  <c r="V98" i="6" s="1"/>
  <c r="V99" i="6" s="1"/>
  <c r="V100" i="6" s="1"/>
  <c r="V101" i="6" s="1"/>
  <c r="V102" i="6" s="1"/>
  <c r="V103" i="6" s="1"/>
  <c r="V104" i="6" s="1"/>
  <c r="V87" i="6"/>
  <c r="U87" i="6"/>
  <c r="O87" i="6"/>
  <c r="V86" i="6"/>
  <c r="W86" i="6" s="1"/>
  <c r="A79" i="6"/>
  <c r="A78" i="6"/>
  <c r="A77" i="6"/>
  <c r="A76" i="6"/>
  <c r="A75" i="6"/>
  <c r="A74" i="6"/>
  <c r="A73" i="6"/>
  <c r="A72" i="6"/>
  <c r="A71" i="6"/>
  <c r="A70" i="6"/>
  <c r="A69" i="6"/>
  <c r="A68" i="6"/>
  <c r="A67" i="6"/>
  <c r="A66" i="6"/>
  <c r="A65" i="6"/>
  <c r="W62" i="6"/>
  <c r="V64" i="6" s="1"/>
  <c r="V65" i="6" s="1"/>
  <c r="V66" i="6" s="1"/>
  <c r="V67" i="6" s="1"/>
  <c r="V68" i="6" s="1"/>
  <c r="V69" i="6" s="1"/>
  <c r="V70" i="6" s="1"/>
  <c r="V71" i="6" s="1"/>
  <c r="V72" i="6" s="1"/>
  <c r="V73" i="6" s="1"/>
  <c r="V74" i="6" s="1"/>
  <c r="V75" i="6" s="1"/>
  <c r="V76" i="6" s="1"/>
  <c r="V77" i="6" s="1"/>
  <c r="V78" i="6" s="1"/>
  <c r="V79" i="6" s="1"/>
  <c r="V62" i="6"/>
  <c r="U62" i="6"/>
  <c r="O62" i="6"/>
  <c r="V61" i="6"/>
  <c r="W61" i="6" s="1"/>
  <c r="A54" i="6"/>
  <c r="A53" i="6"/>
  <c r="A52" i="6"/>
  <c r="A51" i="6"/>
  <c r="A50" i="6"/>
  <c r="A49" i="6"/>
  <c r="A48" i="6"/>
  <c r="A47" i="6"/>
  <c r="A46" i="6"/>
  <c r="A45" i="6"/>
  <c r="A44" i="6"/>
  <c r="A43" i="6"/>
  <c r="A42" i="6"/>
  <c r="A41" i="6"/>
  <c r="A40" i="6"/>
  <c r="W37" i="6"/>
  <c r="W39" i="6" s="1"/>
  <c r="W40" i="6" s="1"/>
  <c r="W41" i="6" s="1"/>
  <c r="W42" i="6" s="1"/>
  <c r="W43" i="6" s="1"/>
  <c r="W44" i="6" s="1"/>
  <c r="W45" i="6" s="1"/>
  <c r="W46" i="6" s="1"/>
  <c r="W47" i="6" s="1"/>
  <c r="W48" i="6" s="1"/>
  <c r="W49" i="6" s="1"/>
  <c r="W50" i="6" s="1"/>
  <c r="W51" i="6" s="1"/>
  <c r="W52" i="6" s="1"/>
  <c r="W53" i="6" s="1"/>
  <c r="W54" i="6" s="1"/>
  <c r="V37" i="6"/>
  <c r="U37" i="6"/>
  <c r="O37" i="6"/>
  <c r="V36" i="6"/>
  <c r="W36" i="6" s="1"/>
  <c r="A29" i="6"/>
  <c r="A28" i="6"/>
  <c r="A27" i="6"/>
  <c r="A26" i="6"/>
  <c r="A25" i="6"/>
  <c r="A24" i="6"/>
  <c r="A23" i="6"/>
  <c r="A22" i="6"/>
  <c r="A21" i="6"/>
  <c r="A20" i="6"/>
  <c r="A19" i="6"/>
  <c r="A18" i="6"/>
  <c r="A17" i="6"/>
  <c r="A16" i="6"/>
  <c r="A15" i="6"/>
  <c r="W12" i="6"/>
  <c r="U14" i="6" s="1"/>
  <c r="V12" i="6"/>
  <c r="U12" i="6"/>
  <c r="O12" i="6"/>
  <c r="V11" i="6"/>
  <c r="W11" i="6" s="1"/>
  <c r="E6" i="6"/>
  <c r="E5" i="6"/>
  <c r="E4" i="6"/>
  <c r="E3" i="6"/>
  <c r="L2" i="6"/>
  <c r="E2" i="6"/>
  <c r="E6" i="5"/>
  <c r="E5" i="5"/>
  <c r="E4" i="5"/>
  <c r="E3" i="5"/>
  <c r="L2" i="5"/>
  <c r="E2" i="5"/>
  <c r="E6" i="4"/>
  <c r="E5" i="4"/>
  <c r="E4" i="4"/>
  <c r="E3" i="4"/>
  <c r="L2" i="4"/>
  <c r="E2" i="4"/>
  <c r="AA99" i="3"/>
  <c r="AA98" i="3"/>
  <c r="AA97" i="3"/>
  <c r="AA96" i="3"/>
  <c r="AA95" i="3"/>
  <c r="AA94" i="3"/>
  <c r="AP93" i="3"/>
  <c r="AP92" i="3"/>
  <c r="AP91" i="3"/>
  <c r="AP90" i="3"/>
  <c r="AP89" i="3"/>
  <c r="AP88" i="3"/>
  <c r="AP87" i="3"/>
  <c r="AP86" i="3"/>
  <c r="AP85" i="3"/>
  <c r="AP84" i="3"/>
  <c r="AP83" i="3"/>
  <c r="AP82" i="3"/>
  <c r="AP81" i="3"/>
  <c r="AP80" i="3"/>
  <c r="AP79" i="3"/>
  <c r="AP78" i="3"/>
  <c r="AP77" i="3"/>
  <c r="AP76" i="3"/>
  <c r="AP75" i="3"/>
  <c r="AP74" i="3"/>
  <c r="AP73" i="3"/>
  <c r="AP72" i="3"/>
  <c r="AP71" i="3"/>
  <c r="AA71" i="3"/>
  <c r="AP70" i="3"/>
  <c r="AA70" i="3"/>
  <c r="AP69" i="3"/>
  <c r="AA69" i="3"/>
  <c r="AP68" i="3"/>
  <c r="AA68" i="3"/>
  <c r="AP67" i="3"/>
  <c r="AA67" i="3"/>
  <c r="AP66" i="3"/>
  <c r="AA66" i="3"/>
  <c r="AP65" i="3"/>
  <c r="AA65" i="3"/>
  <c r="AP64" i="3"/>
  <c r="AA64" i="3"/>
  <c r="AP63" i="3"/>
  <c r="AA63" i="3"/>
  <c r="AP62" i="3"/>
  <c r="AA62" i="3"/>
  <c r="AP61" i="3"/>
  <c r="AA61" i="3"/>
  <c r="AP60" i="3"/>
  <c r="AA60" i="3"/>
  <c r="AP59" i="3"/>
  <c r="AA59" i="3"/>
  <c r="AP58" i="3"/>
  <c r="AA58" i="3"/>
  <c r="AP57" i="3"/>
  <c r="AA57" i="3"/>
  <c r="AP56" i="3"/>
  <c r="AA56" i="3"/>
  <c r="AP55" i="3"/>
  <c r="AA55" i="3"/>
  <c r="AP54" i="3"/>
  <c r="AA54" i="3"/>
  <c r="AP53" i="3"/>
  <c r="AA53" i="3"/>
  <c r="AP52" i="3"/>
  <c r="AA52" i="3"/>
  <c r="AP51" i="3"/>
  <c r="AA51" i="3"/>
  <c r="AP50" i="3"/>
  <c r="AA50" i="3"/>
  <c r="AP49" i="3"/>
  <c r="AA49" i="3"/>
  <c r="AP48" i="3"/>
  <c r="AA48" i="3"/>
  <c r="AP47" i="3"/>
  <c r="AA47" i="3"/>
  <c r="AP46" i="3"/>
  <c r="AA46" i="3"/>
  <c r="AP45" i="3"/>
  <c r="AA45" i="3"/>
  <c r="AP44" i="3"/>
  <c r="AA44" i="3"/>
  <c r="AP43" i="3"/>
  <c r="AP42" i="3"/>
  <c r="AP41" i="3"/>
  <c r="AP40" i="3"/>
  <c r="AP39" i="3"/>
  <c r="AP38" i="3"/>
  <c r="AP37" i="3"/>
  <c r="AP36" i="3"/>
  <c r="AP35" i="3"/>
  <c r="AP34" i="3"/>
  <c r="AP33" i="3"/>
  <c r="AP32" i="3"/>
  <c r="AP31" i="3"/>
  <c r="AP30" i="3"/>
  <c r="AP29" i="3"/>
  <c r="AP28" i="3"/>
  <c r="AP27" i="3"/>
  <c r="AP26" i="3"/>
  <c r="AP25" i="3"/>
  <c r="AP24" i="3"/>
  <c r="AP23" i="3"/>
  <c r="AP22" i="3"/>
  <c r="AP21" i="3"/>
  <c r="AP20" i="3"/>
  <c r="AP19" i="3"/>
  <c r="AP18" i="3"/>
  <c r="AP17" i="3"/>
  <c r="AP16" i="3"/>
  <c r="AP15" i="3"/>
  <c r="AP14" i="3"/>
  <c r="AP13" i="3"/>
  <c r="AP12" i="3"/>
  <c r="B1004" i="2"/>
  <c r="A1004" i="2"/>
  <c r="B1003" i="2"/>
  <c r="A1003" i="2"/>
  <c r="B1002" i="2"/>
  <c r="A1002" i="2"/>
  <c r="B1001" i="2"/>
  <c r="A1001" i="2"/>
  <c r="B1000" i="2"/>
  <c r="A1000" i="2"/>
  <c r="B999" i="2"/>
  <c r="A999" i="2"/>
  <c r="B998" i="2"/>
  <c r="A998" i="2"/>
  <c r="B997" i="2"/>
  <c r="A997" i="2"/>
  <c r="B996" i="2"/>
  <c r="A996" i="2"/>
  <c r="B995" i="2"/>
  <c r="A995" i="2"/>
  <c r="B994" i="2"/>
  <c r="A994" i="2"/>
  <c r="B993" i="2"/>
  <c r="A993" i="2"/>
  <c r="B992" i="2"/>
  <c r="A992" i="2"/>
  <c r="B991" i="2"/>
  <c r="A991" i="2"/>
  <c r="B990" i="2"/>
  <c r="A990" i="2"/>
  <c r="B989" i="2"/>
  <c r="A989" i="2"/>
  <c r="B988" i="2"/>
  <c r="A988" i="2"/>
  <c r="B987" i="2"/>
  <c r="A987" i="2"/>
  <c r="B986" i="2"/>
  <c r="A986" i="2"/>
  <c r="B985" i="2"/>
  <c r="A985" i="2"/>
  <c r="B984" i="2"/>
  <c r="A984" i="2"/>
  <c r="B983" i="2"/>
  <c r="A983" i="2"/>
  <c r="B982" i="2"/>
  <c r="A982" i="2"/>
  <c r="B981" i="2"/>
  <c r="A981" i="2"/>
  <c r="B980" i="2"/>
  <c r="A980" i="2"/>
  <c r="B979" i="2"/>
  <c r="A979" i="2"/>
  <c r="B978" i="2"/>
  <c r="A978" i="2"/>
  <c r="B977" i="2"/>
  <c r="A977" i="2"/>
  <c r="B976" i="2"/>
  <c r="A976" i="2"/>
  <c r="B975" i="2"/>
  <c r="A975" i="2"/>
  <c r="B974" i="2"/>
  <c r="A974" i="2"/>
  <c r="B973" i="2"/>
  <c r="A973" i="2"/>
  <c r="B972" i="2"/>
  <c r="A972" i="2"/>
  <c r="B971" i="2"/>
  <c r="A971" i="2"/>
  <c r="B970" i="2"/>
  <c r="A970" i="2"/>
  <c r="B969" i="2"/>
  <c r="A969" i="2"/>
  <c r="B968" i="2"/>
  <c r="A968" i="2"/>
  <c r="B967" i="2"/>
  <c r="A967" i="2"/>
  <c r="B966" i="2"/>
  <c r="A966" i="2"/>
  <c r="B965" i="2"/>
  <c r="A965" i="2"/>
  <c r="B964" i="2"/>
  <c r="A964" i="2"/>
  <c r="B963" i="2"/>
  <c r="A963" i="2"/>
  <c r="B962" i="2"/>
  <c r="A962" i="2"/>
  <c r="B961" i="2"/>
  <c r="A961" i="2"/>
  <c r="B960" i="2"/>
  <c r="A960" i="2"/>
  <c r="B959" i="2"/>
  <c r="A959" i="2"/>
  <c r="B958" i="2"/>
  <c r="A958" i="2"/>
  <c r="B957" i="2"/>
  <c r="A957" i="2"/>
  <c r="B956" i="2"/>
  <c r="A956" i="2"/>
  <c r="B955" i="2"/>
  <c r="A955" i="2"/>
  <c r="B954" i="2"/>
  <c r="A954" i="2"/>
  <c r="B953" i="2"/>
  <c r="A953" i="2"/>
  <c r="B952" i="2"/>
  <c r="A952" i="2"/>
  <c r="B951" i="2"/>
  <c r="A951" i="2"/>
  <c r="B950" i="2"/>
  <c r="A950" i="2"/>
  <c r="B949" i="2"/>
  <c r="A949" i="2"/>
  <c r="B948" i="2"/>
  <c r="A948" i="2"/>
  <c r="B947" i="2"/>
  <c r="A947" i="2"/>
  <c r="B946" i="2"/>
  <c r="A946" i="2"/>
  <c r="B945" i="2"/>
  <c r="A945" i="2"/>
  <c r="B944" i="2"/>
  <c r="A944" i="2"/>
  <c r="B943" i="2"/>
  <c r="A943" i="2"/>
  <c r="B942" i="2"/>
  <c r="A942" i="2"/>
  <c r="B941" i="2"/>
  <c r="A941" i="2"/>
  <c r="B940" i="2"/>
  <c r="A940" i="2"/>
  <c r="B939" i="2"/>
  <c r="A939" i="2"/>
  <c r="B938" i="2"/>
  <c r="A938" i="2"/>
  <c r="B937" i="2"/>
  <c r="A937" i="2"/>
  <c r="B936" i="2"/>
  <c r="A936" i="2"/>
  <c r="B935" i="2"/>
  <c r="A935" i="2"/>
  <c r="B934" i="2"/>
  <c r="A934" i="2"/>
  <c r="B933" i="2"/>
  <c r="A933" i="2"/>
  <c r="B932" i="2"/>
  <c r="A932" i="2"/>
  <c r="B931" i="2"/>
  <c r="A931" i="2"/>
  <c r="B930" i="2"/>
  <c r="A930" i="2"/>
  <c r="B929" i="2"/>
  <c r="A929" i="2"/>
  <c r="B928" i="2"/>
  <c r="A928" i="2"/>
  <c r="B927" i="2"/>
  <c r="A927" i="2"/>
  <c r="B926" i="2"/>
  <c r="A926" i="2"/>
  <c r="B925" i="2"/>
  <c r="A925" i="2"/>
  <c r="B924" i="2"/>
  <c r="A924" i="2"/>
  <c r="B923" i="2"/>
  <c r="A923" i="2"/>
  <c r="B922" i="2"/>
  <c r="A922" i="2"/>
  <c r="B921" i="2"/>
  <c r="A921" i="2"/>
  <c r="B920" i="2"/>
  <c r="A920" i="2"/>
  <c r="B919" i="2"/>
  <c r="A919" i="2"/>
  <c r="B918" i="2"/>
  <c r="A918" i="2"/>
  <c r="B917" i="2"/>
  <c r="A917" i="2"/>
  <c r="B916" i="2"/>
  <c r="A916" i="2"/>
  <c r="B915" i="2"/>
  <c r="A915" i="2"/>
  <c r="B914" i="2"/>
  <c r="A914" i="2"/>
  <c r="B913" i="2"/>
  <c r="A913" i="2"/>
  <c r="B912" i="2"/>
  <c r="A912" i="2"/>
  <c r="B911" i="2"/>
  <c r="A911" i="2"/>
  <c r="B910" i="2"/>
  <c r="A910" i="2"/>
  <c r="B909" i="2"/>
  <c r="A909" i="2"/>
  <c r="B908" i="2"/>
  <c r="A908" i="2"/>
  <c r="B907" i="2"/>
  <c r="A907" i="2"/>
  <c r="B906" i="2"/>
  <c r="A906" i="2"/>
  <c r="B905" i="2"/>
  <c r="A905" i="2"/>
  <c r="B904" i="2"/>
  <c r="A904" i="2"/>
  <c r="B903" i="2"/>
  <c r="A903" i="2"/>
  <c r="B902" i="2"/>
  <c r="A902" i="2"/>
  <c r="B901" i="2"/>
  <c r="A901" i="2"/>
  <c r="B900" i="2"/>
  <c r="A900" i="2"/>
  <c r="B899" i="2"/>
  <c r="A899" i="2"/>
  <c r="B898" i="2"/>
  <c r="A898" i="2"/>
  <c r="B897" i="2"/>
  <c r="A897" i="2"/>
  <c r="B896" i="2"/>
  <c r="A896" i="2"/>
  <c r="B895" i="2"/>
  <c r="A895" i="2"/>
  <c r="B894" i="2"/>
  <c r="A894" i="2"/>
  <c r="B893" i="2"/>
  <c r="A893" i="2"/>
  <c r="B892" i="2"/>
  <c r="A892" i="2"/>
  <c r="B891" i="2"/>
  <c r="A891" i="2"/>
  <c r="B890" i="2"/>
  <c r="A890" i="2"/>
  <c r="B889" i="2"/>
  <c r="A889" i="2"/>
  <c r="B888" i="2"/>
  <c r="A888" i="2"/>
  <c r="B887" i="2"/>
  <c r="A887" i="2"/>
  <c r="B886" i="2"/>
  <c r="A886" i="2"/>
  <c r="B885" i="2"/>
  <c r="A885" i="2"/>
  <c r="B884" i="2"/>
  <c r="A884" i="2"/>
  <c r="B883" i="2"/>
  <c r="A883" i="2"/>
  <c r="B882" i="2"/>
  <c r="A882" i="2"/>
  <c r="B881" i="2"/>
  <c r="A881" i="2"/>
  <c r="B880" i="2"/>
  <c r="A880" i="2"/>
  <c r="B879" i="2"/>
  <c r="A879" i="2"/>
  <c r="B878" i="2"/>
  <c r="A878" i="2"/>
  <c r="B877" i="2"/>
  <c r="A877" i="2"/>
  <c r="B876" i="2"/>
  <c r="A876" i="2"/>
  <c r="B875" i="2"/>
  <c r="A875" i="2"/>
  <c r="B874" i="2"/>
  <c r="A874" i="2"/>
  <c r="B873" i="2"/>
  <c r="A873" i="2"/>
  <c r="B872" i="2"/>
  <c r="A872" i="2"/>
  <c r="B871" i="2"/>
  <c r="A871" i="2"/>
  <c r="B870" i="2"/>
  <c r="A870" i="2"/>
  <c r="B869" i="2"/>
  <c r="A869" i="2"/>
  <c r="B868" i="2"/>
  <c r="A868" i="2"/>
  <c r="B867" i="2"/>
  <c r="A867" i="2"/>
  <c r="B866" i="2"/>
  <c r="A866" i="2"/>
  <c r="B865" i="2"/>
  <c r="A865" i="2"/>
  <c r="B864" i="2"/>
  <c r="A864" i="2"/>
  <c r="B863" i="2"/>
  <c r="A863" i="2"/>
  <c r="B862" i="2"/>
  <c r="A862" i="2"/>
  <c r="B861" i="2"/>
  <c r="A861" i="2"/>
  <c r="B860" i="2"/>
  <c r="A860" i="2"/>
  <c r="B859" i="2"/>
  <c r="A859" i="2"/>
  <c r="B858" i="2"/>
  <c r="A858" i="2"/>
  <c r="B857" i="2"/>
  <c r="A857" i="2"/>
  <c r="B856" i="2"/>
  <c r="A856" i="2"/>
  <c r="B855" i="2"/>
  <c r="A855" i="2"/>
  <c r="B854" i="2"/>
  <c r="A854" i="2"/>
  <c r="B853" i="2"/>
  <c r="A853" i="2"/>
  <c r="B852" i="2"/>
  <c r="A852" i="2"/>
  <c r="B851" i="2"/>
  <c r="A851" i="2"/>
  <c r="B850" i="2"/>
  <c r="A850" i="2"/>
  <c r="B849" i="2"/>
  <c r="A849" i="2"/>
  <c r="B848" i="2"/>
  <c r="A848" i="2"/>
  <c r="B847" i="2"/>
  <c r="A847" i="2"/>
  <c r="B846" i="2"/>
  <c r="A846" i="2"/>
  <c r="B845" i="2"/>
  <c r="A845" i="2"/>
  <c r="B844" i="2"/>
  <c r="A844" i="2"/>
  <c r="B843" i="2"/>
  <c r="A843" i="2"/>
  <c r="B842" i="2"/>
  <c r="A842" i="2"/>
  <c r="B841" i="2"/>
  <c r="A841" i="2"/>
  <c r="B840" i="2"/>
  <c r="A840" i="2"/>
  <c r="B839" i="2"/>
  <c r="A839" i="2"/>
  <c r="B838" i="2"/>
  <c r="A838" i="2"/>
  <c r="B837" i="2"/>
  <c r="A837" i="2"/>
  <c r="B836" i="2"/>
  <c r="A836" i="2"/>
  <c r="B835" i="2"/>
  <c r="A835" i="2"/>
  <c r="B834" i="2"/>
  <c r="A834" i="2"/>
  <c r="B833" i="2"/>
  <c r="A833" i="2"/>
  <c r="B832" i="2"/>
  <c r="A832" i="2"/>
  <c r="B831" i="2"/>
  <c r="A831" i="2"/>
  <c r="B830" i="2"/>
  <c r="A830" i="2"/>
  <c r="B829" i="2"/>
  <c r="A829" i="2"/>
  <c r="B828" i="2"/>
  <c r="A828" i="2"/>
  <c r="B827" i="2"/>
  <c r="A827" i="2"/>
  <c r="B826" i="2"/>
  <c r="A826" i="2"/>
  <c r="B825" i="2"/>
  <c r="A825" i="2"/>
  <c r="B824" i="2"/>
  <c r="A824" i="2"/>
  <c r="B823" i="2"/>
  <c r="A823" i="2"/>
  <c r="B822" i="2"/>
  <c r="A822" i="2"/>
  <c r="B821" i="2"/>
  <c r="A821" i="2"/>
  <c r="B820" i="2"/>
  <c r="A820" i="2"/>
  <c r="B819" i="2"/>
  <c r="A819" i="2"/>
  <c r="B818" i="2"/>
  <c r="A818" i="2"/>
  <c r="B817" i="2"/>
  <c r="A817" i="2"/>
  <c r="B816" i="2"/>
  <c r="A816" i="2"/>
  <c r="B815" i="2"/>
  <c r="A815" i="2"/>
  <c r="B814" i="2"/>
  <c r="A814" i="2"/>
  <c r="B813" i="2"/>
  <c r="A813" i="2"/>
  <c r="B812" i="2"/>
  <c r="A812" i="2"/>
  <c r="B811" i="2"/>
  <c r="A811" i="2"/>
  <c r="B810" i="2"/>
  <c r="A810" i="2"/>
  <c r="B809" i="2"/>
  <c r="A809" i="2"/>
  <c r="B808" i="2"/>
  <c r="A808" i="2"/>
  <c r="B807" i="2"/>
  <c r="A807" i="2"/>
  <c r="B806" i="2"/>
  <c r="A806" i="2"/>
  <c r="B805" i="2"/>
  <c r="A805" i="2"/>
  <c r="B804" i="2"/>
  <c r="A804" i="2"/>
  <c r="B803" i="2"/>
  <c r="A803" i="2"/>
  <c r="B802" i="2"/>
  <c r="A802" i="2"/>
  <c r="B801" i="2"/>
  <c r="A801" i="2"/>
  <c r="B800" i="2"/>
  <c r="A800" i="2"/>
  <c r="B799" i="2"/>
  <c r="A799" i="2"/>
  <c r="B798" i="2"/>
  <c r="A798" i="2"/>
  <c r="B797" i="2"/>
  <c r="A797" i="2"/>
  <c r="B796" i="2"/>
  <c r="A796" i="2"/>
  <c r="B795" i="2"/>
  <c r="A795" i="2"/>
  <c r="B794" i="2"/>
  <c r="A794" i="2"/>
  <c r="B793" i="2"/>
  <c r="A793" i="2"/>
  <c r="B792" i="2"/>
  <c r="A792" i="2"/>
  <c r="B791" i="2"/>
  <c r="A791" i="2"/>
  <c r="B790" i="2"/>
  <c r="A790" i="2"/>
  <c r="B789" i="2"/>
  <c r="A789" i="2"/>
  <c r="B788" i="2"/>
  <c r="A788" i="2"/>
  <c r="B787" i="2"/>
  <c r="A787" i="2"/>
  <c r="B786" i="2"/>
  <c r="A786" i="2"/>
  <c r="B785" i="2"/>
  <c r="A785" i="2"/>
  <c r="B784" i="2"/>
  <c r="A784" i="2"/>
  <c r="B783" i="2"/>
  <c r="A783" i="2"/>
  <c r="B782" i="2"/>
  <c r="A782" i="2"/>
  <c r="B781" i="2"/>
  <c r="A781" i="2"/>
  <c r="B780" i="2"/>
  <c r="A780" i="2"/>
  <c r="B779" i="2"/>
  <c r="A779" i="2"/>
  <c r="B778" i="2"/>
  <c r="A778" i="2"/>
  <c r="B777" i="2"/>
  <c r="A777" i="2"/>
  <c r="B776" i="2"/>
  <c r="A776" i="2"/>
  <c r="B775" i="2"/>
  <c r="A775" i="2"/>
  <c r="B774" i="2"/>
  <c r="A774" i="2"/>
  <c r="B773" i="2"/>
  <c r="A773" i="2"/>
  <c r="B772" i="2"/>
  <c r="A772" i="2"/>
  <c r="B771" i="2"/>
  <c r="A771" i="2"/>
  <c r="B770" i="2"/>
  <c r="A770" i="2"/>
  <c r="B769" i="2"/>
  <c r="A769" i="2"/>
  <c r="B768" i="2"/>
  <c r="A768" i="2"/>
  <c r="B767" i="2"/>
  <c r="A767" i="2"/>
  <c r="B766" i="2"/>
  <c r="A766" i="2"/>
  <c r="B765" i="2"/>
  <c r="A765" i="2"/>
  <c r="B764" i="2"/>
  <c r="A764" i="2"/>
  <c r="B763" i="2"/>
  <c r="A763" i="2"/>
  <c r="B762" i="2"/>
  <c r="A762" i="2"/>
  <c r="B761" i="2"/>
  <c r="A761" i="2"/>
  <c r="B760" i="2"/>
  <c r="A760" i="2"/>
  <c r="B759" i="2"/>
  <c r="A759" i="2"/>
  <c r="B758" i="2"/>
  <c r="A758" i="2"/>
  <c r="B757" i="2"/>
  <c r="A757" i="2"/>
  <c r="B756" i="2"/>
  <c r="A756" i="2"/>
  <c r="B755" i="2"/>
  <c r="A755" i="2"/>
  <c r="B754" i="2"/>
  <c r="A754" i="2"/>
  <c r="B753" i="2"/>
  <c r="A753" i="2"/>
  <c r="B752" i="2"/>
  <c r="A752" i="2"/>
  <c r="B751" i="2"/>
  <c r="A751" i="2"/>
  <c r="B750" i="2"/>
  <c r="A750" i="2"/>
  <c r="B749" i="2"/>
  <c r="A749" i="2"/>
  <c r="B748" i="2"/>
  <c r="A748" i="2"/>
  <c r="B747" i="2"/>
  <c r="A747" i="2"/>
  <c r="B746" i="2"/>
  <c r="A746" i="2"/>
  <c r="B745" i="2"/>
  <c r="A745" i="2"/>
  <c r="B744" i="2"/>
  <c r="A744" i="2"/>
  <c r="B743" i="2"/>
  <c r="A743" i="2"/>
  <c r="B742" i="2"/>
  <c r="A742" i="2"/>
  <c r="B741" i="2"/>
  <c r="A741" i="2"/>
  <c r="B740" i="2"/>
  <c r="A740" i="2"/>
  <c r="B739" i="2"/>
  <c r="A739" i="2"/>
  <c r="B738" i="2"/>
  <c r="A738" i="2"/>
  <c r="B737" i="2"/>
  <c r="A737" i="2"/>
  <c r="B736" i="2"/>
  <c r="A736" i="2"/>
  <c r="B735" i="2"/>
  <c r="A735" i="2"/>
  <c r="B734" i="2"/>
  <c r="A734" i="2"/>
  <c r="B733" i="2"/>
  <c r="A733" i="2"/>
  <c r="B732" i="2"/>
  <c r="A732" i="2"/>
  <c r="B731" i="2"/>
  <c r="A731" i="2"/>
  <c r="B730" i="2"/>
  <c r="A730" i="2"/>
  <c r="B729" i="2"/>
  <c r="A729" i="2"/>
  <c r="B728" i="2"/>
  <c r="A728" i="2"/>
  <c r="B727" i="2"/>
  <c r="A727" i="2"/>
  <c r="B726" i="2"/>
  <c r="A726" i="2"/>
  <c r="B725" i="2"/>
  <c r="A725" i="2"/>
  <c r="B724" i="2"/>
  <c r="A724" i="2"/>
  <c r="B723" i="2"/>
  <c r="A723" i="2"/>
  <c r="B722" i="2"/>
  <c r="A722" i="2"/>
  <c r="B721" i="2"/>
  <c r="A721" i="2"/>
  <c r="B720" i="2"/>
  <c r="A720" i="2"/>
  <c r="B719" i="2"/>
  <c r="A719" i="2"/>
  <c r="B718" i="2"/>
  <c r="A718" i="2"/>
  <c r="B717" i="2"/>
  <c r="A717" i="2"/>
  <c r="B716" i="2"/>
  <c r="A716" i="2"/>
  <c r="B715" i="2"/>
  <c r="A715" i="2"/>
  <c r="B714" i="2"/>
  <c r="A714" i="2"/>
  <c r="B713" i="2"/>
  <c r="A713" i="2"/>
  <c r="B712" i="2"/>
  <c r="A712" i="2"/>
  <c r="B711" i="2"/>
  <c r="A711" i="2"/>
  <c r="B710" i="2"/>
  <c r="A710" i="2"/>
  <c r="B709" i="2"/>
  <c r="A709" i="2"/>
  <c r="B708" i="2"/>
  <c r="A708" i="2"/>
  <c r="B707" i="2"/>
  <c r="A707" i="2"/>
  <c r="B706" i="2"/>
  <c r="A706" i="2"/>
  <c r="B705" i="2"/>
  <c r="A705" i="2"/>
  <c r="B704" i="2"/>
  <c r="A704" i="2"/>
  <c r="B703" i="2"/>
  <c r="A703" i="2"/>
  <c r="B702" i="2"/>
  <c r="A702" i="2"/>
  <c r="B701" i="2"/>
  <c r="A701" i="2"/>
  <c r="B700" i="2"/>
  <c r="A700" i="2"/>
  <c r="B699" i="2"/>
  <c r="A699" i="2"/>
  <c r="B698" i="2"/>
  <c r="A698" i="2"/>
  <c r="B697" i="2"/>
  <c r="A697" i="2"/>
  <c r="B696" i="2"/>
  <c r="A696" i="2"/>
  <c r="B695" i="2"/>
  <c r="A695" i="2"/>
  <c r="B694" i="2"/>
  <c r="A694" i="2"/>
  <c r="B693" i="2"/>
  <c r="A693" i="2"/>
  <c r="B692" i="2"/>
  <c r="A692" i="2"/>
  <c r="B691" i="2"/>
  <c r="A691" i="2"/>
  <c r="B690" i="2"/>
  <c r="A690" i="2"/>
  <c r="B689" i="2"/>
  <c r="A689" i="2"/>
  <c r="B688" i="2"/>
  <c r="A688" i="2"/>
  <c r="B687" i="2"/>
  <c r="A687" i="2"/>
  <c r="B686" i="2"/>
  <c r="A686" i="2"/>
  <c r="B685" i="2"/>
  <c r="A685" i="2"/>
  <c r="B684" i="2"/>
  <c r="A684" i="2"/>
  <c r="B683" i="2"/>
  <c r="A683" i="2"/>
  <c r="B682" i="2"/>
  <c r="A682" i="2"/>
  <c r="B681" i="2"/>
  <c r="A681" i="2"/>
  <c r="B680" i="2"/>
  <c r="A680" i="2"/>
  <c r="B679" i="2"/>
  <c r="A679" i="2"/>
  <c r="B678" i="2"/>
  <c r="A678" i="2"/>
  <c r="B677" i="2"/>
  <c r="A677" i="2"/>
  <c r="B676" i="2"/>
  <c r="A676" i="2"/>
  <c r="B675" i="2"/>
  <c r="A675" i="2"/>
  <c r="B674" i="2"/>
  <c r="A674" i="2"/>
  <c r="B673" i="2"/>
  <c r="A673" i="2"/>
  <c r="B672" i="2"/>
  <c r="A672" i="2"/>
  <c r="B671" i="2"/>
  <c r="A671" i="2"/>
  <c r="B670" i="2"/>
  <c r="A670" i="2"/>
  <c r="B669" i="2"/>
  <c r="A669" i="2"/>
  <c r="B668" i="2"/>
  <c r="A668" i="2"/>
  <c r="B667" i="2"/>
  <c r="A667" i="2"/>
  <c r="B666" i="2"/>
  <c r="A666" i="2"/>
  <c r="B665" i="2"/>
  <c r="A665" i="2"/>
  <c r="B664" i="2"/>
  <c r="A664" i="2"/>
  <c r="B663" i="2"/>
  <c r="A663" i="2"/>
  <c r="B662" i="2"/>
  <c r="A662" i="2"/>
  <c r="B661" i="2"/>
  <c r="A661" i="2"/>
  <c r="B660" i="2"/>
  <c r="A660" i="2"/>
  <c r="B659" i="2"/>
  <c r="A659" i="2"/>
  <c r="B658" i="2"/>
  <c r="A658" i="2"/>
  <c r="B657" i="2"/>
  <c r="A657" i="2"/>
  <c r="B656" i="2"/>
  <c r="A656" i="2"/>
  <c r="B655" i="2"/>
  <c r="A655" i="2"/>
  <c r="B654" i="2"/>
  <c r="A654" i="2"/>
  <c r="B653" i="2"/>
  <c r="A653" i="2"/>
  <c r="B652" i="2"/>
  <c r="A652" i="2"/>
  <c r="B651" i="2"/>
  <c r="A651" i="2"/>
  <c r="B650" i="2"/>
  <c r="A650" i="2"/>
  <c r="B649" i="2"/>
  <c r="A649" i="2"/>
  <c r="B648" i="2"/>
  <c r="A648" i="2"/>
  <c r="B647" i="2"/>
  <c r="A647" i="2"/>
  <c r="B646" i="2"/>
  <c r="A646" i="2"/>
  <c r="B645" i="2"/>
  <c r="A645" i="2"/>
  <c r="B644" i="2"/>
  <c r="A644" i="2"/>
  <c r="B643" i="2"/>
  <c r="A643" i="2"/>
  <c r="B642" i="2"/>
  <c r="A642" i="2"/>
  <c r="B641" i="2"/>
  <c r="A641" i="2"/>
  <c r="B640" i="2"/>
  <c r="A640" i="2"/>
  <c r="B639" i="2"/>
  <c r="A639" i="2"/>
  <c r="B638" i="2"/>
  <c r="A638" i="2"/>
  <c r="B637" i="2"/>
  <c r="A637" i="2"/>
  <c r="B636" i="2"/>
  <c r="A636" i="2"/>
  <c r="B635" i="2"/>
  <c r="A635" i="2"/>
  <c r="B634" i="2"/>
  <c r="A634" i="2"/>
  <c r="B633" i="2"/>
  <c r="A633" i="2"/>
  <c r="B632" i="2"/>
  <c r="A632" i="2"/>
  <c r="B631" i="2"/>
  <c r="A631" i="2"/>
  <c r="B630" i="2"/>
  <c r="A630" i="2"/>
  <c r="B629" i="2"/>
  <c r="A629" i="2"/>
  <c r="B628" i="2"/>
  <c r="A628" i="2"/>
  <c r="B627" i="2"/>
  <c r="A627" i="2"/>
  <c r="B626" i="2"/>
  <c r="A626" i="2"/>
  <c r="B625" i="2"/>
  <c r="A625" i="2"/>
  <c r="B624" i="2"/>
  <c r="A624" i="2"/>
  <c r="B623" i="2"/>
  <c r="A623" i="2"/>
  <c r="B622" i="2"/>
  <c r="A622" i="2"/>
  <c r="B621" i="2"/>
  <c r="A621" i="2"/>
  <c r="B620" i="2"/>
  <c r="A620" i="2"/>
  <c r="B619" i="2"/>
  <c r="A619" i="2"/>
  <c r="B618" i="2"/>
  <c r="A618" i="2"/>
  <c r="B617" i="2"/>
  <c r="A617" i="2"/>
  <c r="B616" i="2"/>
  <c r="A616" i="2"/>
  <c r="B615" i="2"/>
  <c r="A615" i="2"/>
  <c r="B614" i="2"/>
  <c r="A614" i="2"/>
  <c r="B613" i="2"/>
  <c r="A613" i="2"/>
  <c r="B612" i="2"/>
  <c r="A612" i="2"/>
  <c r="B611" i="2"/>
  <c r="A611" i="2"/>
  <c r="B610" i="2"/>
  <c r="A610" i="2"/>
  <c r="B609" i="2"/>
  <c r="A609" i="2"/>
  <c r="B608" i="2"/>
  <c r="A608" i="2"/>
  <c r="B607" i="2"/>
  <c r="A607" i="2"/>
  <c r="B606" i="2"/>
  <c r="A606" i="2"/>
  <c r="B605" i="2"/>
  <c r="A605" i="2"/>
  <c r="B604" i="2"/>
  <c r="A604" i="2"/>
  <c r="B603" i="2"/>
  <c r="A603" i="2"/>
  <c r="B602" i="2"/>
  <c r="A602" i="2"/>
  <c r="B601" i="2"/>
  <c r="A601" i="2"/>
  <c r="B600" i="2"/>
  <c r="A600" i="2"/>
  <c r="B599" i="2"/>
  <c r="A599" i="2"/>
  <c r="B598" i="2"/>
  <c r="A598" i="2"/>
  <c r="B597" i="2"/>
  <c r="A597" i="2"/>
  <c r="B596" i="2"/>
  <c r="A596" i="2"/>
  <c r="B595" i="2"/>
  <c r="A595" i="2"/>
  <c r="B594" i="2"/>
  <c r="A594" i="2"/>
  <c r="B593" i="2"/>
  <c r="A593" i="2"/>
  <c r="B592" i="2"/>
  <c r="A592" i="2"/>
  <c r="B591" i="2"/>
  <c r="A591" i="2"/>
  <c r="B590" i="2"/>
  <c r="A590" i="2"/>
  <c r="B589" i="2"/>
  <c r="A589" i="2"/>
  <c r="B588" i="2"/>
  <c r="A588" i="2"/>
  <c r="B587" i="2"/>
  <c r="A587" i="2"/>
  <c r="B586" i="2"/>
  <c r="A586" i="2"/>
  <c r="B585" i="2"/>
  <c r="A585" i="2"/>
  <c r="B584" i="2"/>
  <c r="A584" i="2"/>
  <c r="B583" i="2"/>
  <c r="A583" i="2"/>
  <c r="B582" i="2"/>
  <c r="A582" i="2"/>
  <c r="B581" i="2"/>
  <c r="A581" i="2"/>
  <c r="B580" i="2"/>
  <c r="A580" i="2"/>
  <c r="B579" i="2"/>
  <c r="A579" i="2"/>
  <c r="B578" i="2"/>
  <c r="A578" i="2"/>
  <c r="B577" i="2"/>
  <c r="A577" i="2"/>
  <c r="B576" i="2"/>
  <c r="A576" i="2"/>
  <c r="B575" i="2"/>
  <c r="A575" i="2"/>
  <c r="B574" i="2"/>
  <c r="A574" i="2"/>
  <c r="B573" i="2"/>
  <c r="A573" i="2"/>
  <c r="B572" i="2"/>
  <c r="A572" i="2"/>
  <c r="B571" i="2"/>
  <c r="A571" i="2"/>
  <c r="B570" i="2"/>
  <c r="A570" i="2"/>
  <c r="B569" i="2"/>
  <c r="A569" i="2"/>
  <c r="B568" i="2"/>
  <c r="A568" i="2"/>
  <c r="B567" i="2"/>
  <c r="A567" i="2"/>
  <c r="B566" i="2"/>
  <c r="A566" i="2"/>
  <c r="B565" i="2"/>
  <c r="A565" i="2"/>
  <c r="B564" i="2"/>
  <c r="A564" i="2"/>
  <c r="B563" i="2"/>
  <c r="A563" i="2"/>
  <c r="B562" i="2"/>
  <c r="A562" i="2"/>
  <c r="B561" i="2"/>
  <c r="A561" i="2"/>
  <c r="B560" i="2"/>
  <c r="A560" i="2"/>
  <c r="B559" i="2"/>
  <c r="A559" i="2"/>
  <c r="B558" i="2"/>
  <c r="A558" i="2"/>
  <c r="B557" i="2"/>
  <c r="A557" i="2"/>
  <c r="B556" i="2"/>
  <c r="A556" i="2"/>
  <c r="B555" i="2"/>
  <c r="A555" i="2"/>
  <c r="B554" i="2"/>
  <c r="A554" i="2"/>
  <c r="B553" i="2"/>
  <c r="A553" i="2"/>
  <c r="B552" i="2"/>
  <c r="A552" i="2"/>
  <c r="B551" i="2"/>
  <c r="A551" i="2"/>
  <c r="B550" i="2"/>
  <c r="A550" i="2"/>
  <c r="B549" i="2"/>
  <c r="A549" i="2"/>
  <c r="B548" i="2"/>
  <c r="A548" i="2"/>
  <c r="B547" i="2"/>
  <c r="A547" i="2"/>
  <c r="B546" i="2"/>
  <c r="A546" i="2"/>
  <c r="B545" i="2"/>
  <c r="A545" i="2"/>
  <c r="B544" i="2"/>
  <c r="A544" i="2"/>
  <c r="B543" i="2"/>
  <c r="A543" i="2"/>
  <c r="B542" i="2"/>
  <c r="A542" i="2"/>
  <c r="B541" i="2"/>
  <c r="A541" i="2"/>
  <c r="B540" i="2"/>
  <c r="A540" i="2"/>
  <c r="B539" i="2"/>
  <c r="A539" i="2"/>
  <c r="B538" i="2"/>
  <c r="A538" i="2"/>
  <c r="B537" i="2"/>
  <c r="A537" i="2"/>
  <c r="B536" i="2"/>
  <c r="A536" i="2"/>
  <c r="B535" i="2"/>
  <c r="A535" i="2"/>
  <c r="B534" i="2"/>
  <c r="A534" i="2"/>
  <c r="B533" i="2"/>
  <c r="A533" i="2"/>
  <c r="B532" i="2"/>
  <c r="A532" i="2"/>
  <c r="B531" i="2"/>
  <c r="A531" i="2"/>
  <c r="B530" i="2"/>
  <c r="A530" i="2"/>
  <c r="B529" i="2"/>
  <c r="A529" i="2"/>
  <c r="B528" i="2"/>
  <c r="A528" i="2"/>
  <c r="B527" i="2"/>
  <c r="A527" i="2"/>
  <c r="B526" i="2"/>
  <c r="A526" i="2"/>
  <c r="B525" i="2"/>
  <c r="A525" i="2"/>
  <c r="B524" i="2"/>
  <c r="A524" i="2"/>
  <c r="B523" i="2"/>
  <c r="A523" i="2"/>
  <c r="B522" i="2"/>
  <c r="A522" i="2"/>
  <c r="B521" i="2"/>
  <c r="A521" i="2"/>
  <c r="B520" i="2"/>
  <c r="A520" i="2"/>
  <c r="B519" i="2"/>
  <c r="A519" i="2"/>
  <c r="B518" i="2"/>
  <c r="A518" i="2"/>
  <c r="B517" i="2"/>
  <c r="A517" i="2"/>
  <c r="B516" i="2"/>
  <c r="A516" i="2"/>
  <c r="B515" i="2"/>
  <c r="A515" i="2"/>
  <c r="B514" i="2"/>
  <c r="A514" i="2"/>
  <c r="B513" i="2"/>
  <c r="A513" i="2"/>
  <c r="B512" i="2"/>
  <c r="A512" i="2"/>
  <c r="B511" i="2"/>
  <c r="A511" i="2"/>
  <c r="B510" i="2"/>
  <c r="A510" i="2"/>
  <c r="B509" i="2"/>
  <c r="A509" i="2"/>
  <c r="B508" i="2"/>
  <c r="A508" i="2"/>
  <c r="B507" i="2"/>
  <c r="A507" i="2"/>
  <c r="B506" i="2"/>
  <c r="A506" i="2"/>
  <c r="B505" i="2"/>
  <c r="A505" i="2"/>
  <c r="B504" i="2"/>
  <c r="A504" i="2"/>
  <c r="B503" i="2"/>
  <c r="A503" i="2"/>
  <c r="B502" i="2"/>
  <c r="A502" i="2"/>
  <c r="B501" i="2"/>
  <c r="A501" i="2"/>
  <c r="B500" i="2"/>
  <c r="A500" i="2"/>
  <c r="B499" i="2"/>
  <c r="A499" i="2"/>
  <c r="B498" i="2"/>
  <c r="A498" i="2"/>
  <c r="B497" i="2"/>
  <c r="A497" i="2"/>
  <c r="B496" i="2"/>
  <c r="A496" i="2"/>
  <c r="B495" i="2"/>
  <c r="A495" i="2"/>
  <c r="B494" i="2"/>
  <c r="A494" i="2"/>
  <c r="B493" i="2"/>
  <c r="A493" i="2"/>
  <c r="B492" i="2"/>
  <c r="A492" i="2"/>
  <c r="B491" i="2"/>
  <c r="A491" i="2"/>
  <c r="B490" i="2"/>
  <c r="A490" i="2"/>
  <c r="B489" i="2"/>
  <c r="A489" i="2"/>
  <c r="B488" i="2"/>
  <c r="A488" i="2"/>
  <c r="B487" i="2"/>
  <c r="A487" i="2"/>
  <c r="B486" i="2"/>
  <c r="A486" i="2"/>
  <c r="B485" i="2"/>
  <c r="A485" i="2"/>
  <c r="B484" i="2"/>
  <c r="A484" i="2"/>
  <c r="B483" i="2"/>
  <c r="A483" i="2"/>
  <c r="B482" i="2"/>
  <c r="A482" i="2"/>
  <c r="B481" i="2"/>
  <c r="A481" i="2"/>
  <c r="B480" i="2"/>
  <c r="A480" i="2"/>
  <c r="B479" i="2"/>
  <c r="A479" i="2"/>
  <c r="B478" i="2"/>
  <c r="A478" i="2"/>
  <c r="B477" i="2"/>
  <c r="A477" i="2"/>
  <c r="B476" i="2"/>
  <c r="A476" i="2"/>
  <c r="B475" i="2"/>
  <c r="A475" i="2"/>
  <c r="B474" i="2"/>
  <c r="A474" i="2"/>
  <c r="B473" i="2"/>
  <c r="A473" i="2"/>
  <c r="B472" i="2"/>
  <c r="A472" i="2"/>
  <c r="B471" i="2"/>
  <c r="A471" i="2"/>
  <c r="B470" i="2"/>
  <c r="A470" i="2"/>
  <c r="B469" i="2"/>
  <c r="A469" i="2"/>
  <c r="B468" i="2"/>
  <c r="A468" i="2"/>
  <c r="B467" i="2"/>
  <c r="A467" i="2"/>
  <c r="B466" i="2"/>
  <c r="A466" i="2"/>
  <c r="B465" i="2"/>
  <c r="A465" i="2"/>
  <c r="B464" i="2"/>
  <c r="A464" i="2"/>
  <c r="B463" i="2"/>
  <c r="A463" i="2"/>
  <c r="B462" i="2"/>
  <c r="A462" i="2"/>
  <c r="B461" i="2"/>
  <c r="A461" i="2"/>
  <c r="B460" i="2"/>
  <c r="A460" i="2"/>
  <c r="B459" i="2"/>
  <c r="A459" i="2"/>
  <c r="B458" i="2"/>
  <c r="A458" i="2"/>
  <c r="B457" i="2"/>
  <c r="A457" i="2"/>
  <c r="B456" i="2"/>
  <c r="A456" i="2"/>
  <c r="B455" i="2"/>
  <c r="A455" i="2"/>
  <c r="B454" i="2"/>
  <c r="A454" i="2"/>
  <c r="B453" i="2"/>
  <c r="A453" i="2"/>
  <c r="B452" i="2"/>
  <c r="A452" i="2"/>
  <c r="B451" i="2"/>
  <c r="A451" i="2"/>
  <c r="B450" i="2"/>
  <c r="A450" i="2"/>
  <c r="B449" i="2"/>
  <c r="A449" i="2"/>
  <c r="B448" i="2"/>
  <c r="A448" i="2"/>
  <c r="B447" i="2"/>
  <c r="A447" i="2"/>
  <c r="B446" i="2"/>
  <c r="A446" i="2"/>
  <c r="B445" i="2"/>
  <c r="A445" i="2"/>
  <c r="B444" i="2"/>
  <c r="A444" i="2"/>
  <c r="B443" i="2"/>
  <c r="A443" i="2"/>
  <c r="B442" i="2"/>
  <c r="A442" i="2"/>
  <c r="B441" i="2"/>
  <c r="A441" i="2"/>
  <c r="B440" i="2"/>
  <c r="A440" i="2"/>
  <c r="B439" i="2"/>
  <c r="A439" i="2"/>
  <c r="B438" i="2"/>
  <c r="A438" i="2"/>
  <c r="B437" i="2"/>
  <c r="A437" i="2"/>
  <c r="B436" i="2"/>
  <c r="A436" i="2"/>
  <c r="B435" i="2"/>
  <c r="A435" i="2"/>
  <c r="B434" i="2"/>
  <c r="A434" i="2"/>
  <c r="B433" i="2"/>
  <c r="A433" i="2"/>
  <c r="B432" i="2"/>
  <c r="A432" i="2"/>
  <c r="B431" i="2"/>
  <c r="A431" i="2"/>
  <c r="B430" i="2"/>
  <c r="A430" i="2"/>
  <c r="B429" i="2"/>
  <c r="A429" i="2"/>
  <c r="B428" i="2"/>
  <c r="A428" i="2"/>
  <c r="B427" i="2"/>
  <c r="A427" i="2"/>
  <c r="B426" i="2"/>
  <c r="A426" i="2"/>
  <c r="B425" i="2"/>
  <c r="A425" i="2"/>
  <c r="B424" i="2"/>
  <c r="A424" i="2"/>
  <c r="B423" i="2"/>
  <c r="A423" i="2"/>
  <c r="B422" i="2"/>
  <c r="A422" i="2"/>
  <c r="B421" i="2"/>
  <c r="A421" i="2"/>
  <c r="B420" i="2"/>
  <c r="A420" i="2"/>
  <c r="B419" i="2"/>
  <c r="A419" i="2"/>
  <c r="B418" i="2"/>
  <c r="A418" i="2"/>
  <c r="B417" i="2"/>
  <c r="A417" i="2"/>
  <c r="B416" i="2"/>
  <c r="A416" i="2"/>
  <c r="B415" i="2"/>
  <c r="A415" i="2"/>
  <c r="B414" i="2"/>
  <c r="A414" i="2"/>
  <c r="B413" i="2"/>
  <c r="A413" i="2"/>
  <c r="B412" i="2"/>
  <c r="A412" i="2"/>
  <c r="B411" i="2"/>
  <c r="A411" i="2"/>
  <c r="B410" i="2"/>
  <c r="A410" i="2"/>
  <c r="B409" i="2"/>
  <c r="A409" i="2"/>
  <c r="B408" i="2"/>
  <c r="A408" i="2"/>
  <c r="B407" i="2"/>
  <c r="A407" i="2"/>
  <c r="B406" i="2"/>
  <c r="A406" i="2"/>
  <c r="B405" i="2"/>
  <c r="A405" i="2"/>
  <c r="B404" i="2"/>
  <c r="A404" i="2"/>
  <c r="B403" i="2"/>
  <c r="A403" i="2"/>
  <c r="B402" i="2"/>
  <c r="A402" i="2"/>
  <c r="B401" i="2"/>
  <c r="A401" i="2"/>
  <c r="B400" i="2"/>
  <c r="A400" i="2"/>
  <c r="B399" i="2"/>
  <c r="A399" i="2"/>
  <c r="B398" i="2"/>
  <c r="A398" i="2"/>
  <c r="B397" i="2"/>
  <c r="A397" i="2"/>
  <c r="B396" i="2"/>
  <c r="A396" i="2"/>
  <c r="B395" i="2"/>
  <c r="A395" i="2"/>
  <c r="B394" i="2"/>
  <c r="A394" i="2"/>
  <c r="B393" i="2"/>
  <c r="A393" i="2"/>
  <c r="B392" i="2"/>
  <c r="A392" i="2"/>
  <c r="B391" i="2"/>
  <c r="A391" i="2"/>
  <c r="B390" i="2"/>
  <c r="A390" i="2"/>
  <c r="B389" i="2"/>
  <c r="A389" i="2"/>
  <c r="B388" i="2"/>
  <c r="A388" i="2"/>
  <c r="B387" i="2"/>
  <c r="A387" i="2"/>
  <c r="B386" i="2"/>
  <c r="A386" i="2"/>
  <c r="B385" i="2"/>
  <c r="A385" i="2"/>
  <c r="B384" i="2"/>
  <c r="A384" i="2"/>
  <c r="B383" i="2"/>
  <c r="A383" i="2"/>
  <c r="B382" i="2"/>
  <c r="A382" i="2"/>
  <c r="B381" i="2"/>
  <c r="A381" i="2"/>
  <c r="B380" i="2"/>
  <c r="A380" i="2"/>
  <c r="B379" i="2"/>
  <c r="A379" i="2"/>
  <c r="B378" i="2"/>
  <c r="A378" i="2"/>
  <c r="B377" i="2"/>
  <c r="A377" i="2"/>
  <c r="B376" i="2"/>
  <c r="A376" i="2"/>
  <c r="B375" i="2"/>
  <c r="A375" i="2"/>
  <c r="B374" i="2"/>
  <c r="A374" i="2"/>
  <c r="B373" i="2"/>
  <c r="A373" i="2"/>
  <c r="B372" i="2"/>
  <c r="A372" i="2"/>
  <c r="B371" i="2"/>
  <c r="A371" i="2"/>
  <c r="B370" i="2"/>
  <c r="A370" i="2"/>
  <c r="B369" i="2"/>
  <c r="A369" i="2"/>
  <c r="B368" i="2"/>
  <c r="A368" i="2"/>
  <c r="B367" i="2"/>
  <c r="A367" i="2"/>
  <c r="B366" i="2"/>
  <c r="A366" i="2"/>
  <c r="B365" i="2"/>
  <c r="A365" i="2"/>
  <c r="B364" i="2"/>
  <c r="A364" i="2"/>
  <c r="B363" i="2"/>
  <c r="A363" i="2"/>
  <c r="B362" i="2"/>
  <c r="A362" i="2"/>
  <c r="B361" i="2"/>
  <c r="A361" i="2"/>
  <c r="B360" i="2"/>
  <c r="A360" i="2"/>
  <c r="B359" i="2"/>
  <c r="A359" i="2"/>
  <c r="B358" i="2"/>
  <c r="A358" i="2"/>
  <c r="B357" i="2"/>
  <c r="A357" i="2"/>
  <c r="B356" i="2"/>
  <c r="A356" i="2"/>
  <c r="B355" i="2"/>
  <c r="A355" i="2"/>
  <c r="B354" i="2"/>
  <c r="A354" i="2"/>
  <c r="B353" i="2"/>
  <c r="A353" i="2"/>
  <c r="B352" i="2"/>
  <c r="A352" i="2"/>
  <c r="B351" i="2"/>
  <c r="A351" i="2"/>
  <c r="B350" i="2"/>
  <c r="A350" i="2"/>
  <c r="B349" i="2"/>
  <c r="A349" i="2"/>
  <c r="B348" i="2"/>
  <c r="A348" i="2"/>
  <c r="B347" i="2"/>
  <c r="A347" i="2"/>
  <c r="B346" i="2"/>
  <c r="A346" i="2"/>
  <c r="B345" i="2"/>
  <c r="A345" i="2"/>
  <c r="B344" i="2"/>
  <c r="A344" i="2"/>
  <c r="B343" i="2"/>
  <c r="A343" i="2"/>
  <c r="B342" i="2"/>
  <c r="A342" i="2"/>
  <c r="B341" i="2"/>
  <c r="A341" i="2"/>
  <c r="B340" i="2"/>
  <c r="A340" i="2"/>
  <c r="B339" i="2"/>
  <c r="A339" i="2"/>
  <c r="B338" i="2"/>
  <c r="A338" i="2"/>
  <c r="B337" i="2"/>
  <c r="A337" i="2"/>
  <c r="B336" i="2"/>
  <c r="A336" i="2"/>
  <c r="B335" i="2"/>
  <c r="A335" i="2"/>
  <c r="B334" i="2"/>
  <c r="A334" i="2"/>
  <c r="B333" i="2"/>
  <c r="A333" i="2"/>
  <c r="B332" i="2"/>
  <c r="A332" i="2"/>
  <c r="B331" i="2"/>
  <c r="A331" i="2"/>
  <c r="B330" i="2"/>
  <c r="A330" i="2"/>
  <c r="B329" i="2"/>
  <c r="A329" i="2"/>
  <c r="B328" i="2"/>
  <c r="A328" i="2"/>
  <c r="B327" i="2"/>
  <c r="A327" i="2"/>
  <c r="B326" i="2"/>
  <c r="A326" i="2"/>
  <c r="B325" i="2"/>
  <c r="A325" i="2"/>
  <c r="B324" i="2"/>
  <c r="A324" i="2"/>
  <c r="B323" i="2"/>
  <c r="A323" i="2"/>
  <c r="B322" i="2"/>
  <c r="A322" i="2"/>
  <c r="B321" i="2"/>
  <c r="A321" i="2"/>
  <c r="B320" i="2"/>
  <c r="A320" i="2"/>
  <c r="B319" i="2"/>
  <c r="A319" i="2"/>
  <c r="B318" i="2"/>
  <c r="A318" i="2"/>
  <c r="B317" i="2"/>
  <c r="A317" i="2"/>
  <c r="B316" i="2"/>
  <c r="A316" i="2"/>
  <c r="B315" i="2"/>
  <c r="A315" i="2"/>
  <c r="B314" i="2"/>
  <c r="A314" i="2"/>
  <c r="B313" i="2"/>
  <c r="A313" i="2"/>
  <c r="B312" i="2"/>
  <c r="A312" i="2"/>
  <c r="B311" i="2"/>
  <c r="A311" i="2"/>
  <c r="B310" i="2"/>
  <c r="A310" i="2"/>
  <c r="B309" i="2"/>
  <c r="A309" i="2"/>
  <c r="B308" i="2"/>
  <c r="A308" i="2"/>
  <c r="B307" i="2"/>
  <c r="A307" i="2"/>
  <c r="B306" i="2"/>
  <c r="A306" i="2"/>
  <c r="B305" i="2"/>
  <c r="A305" i="2"/>
  <c r="B304" i="2"/>
  <c r="A304" i="2"/>
  <c r="B303" i="2"/>
  <c r="A303" i="2"/>
  <c r="B302" i="2"/>
  <c r="A302" i="2"/>
  <c r="B301" i="2"/>
  <c r="A301" i="2"/>
  <c r="B300" i="2"/>
  <c r="A300" i="2"/>
  <c r="B299" i="2"/>
  <c r="A299" i="2"/>
  <c r="B298" i="2"/>
  <c r="A298" i="2"/>
  <c r="B297" i="2"/>
  <c r="A297" i="2"/>
  <c r="B296" i="2"/>
  <c r="A296" i="2"/>
  <c r="B295" i="2"/>
  <c r="A295" i="2"/>
  <c r="B294" i="2"/>
  <c r="A294" i="2"/>
  <c r="B293" i="2"/>
  <c r="A293" i="2"/>
  <c r="B292" i="2"/>
  <c r="A292" i="2"/>
  <c r="B291" i="2"/>
  <c r="A291" i="2"/>
  <c r="B290" i="2"/>
  <c r="A290" i="2"/>
  <c r="B289" i="2"/>
  <c r="A289" i="2"/>
  <c r="B288" i="2"/>
  <c r="A288" i="2"/>
  <c r="B287" i="2"/>
  <c r="A287" i="2"/>
  <c r="B286" i="2"/>
  <c r="A286" i="2"/>
  <c r="B285" i="2"/>
  <c r="A285" i="2"/>
  <c r="B284" i="2"/>
  <c r="A284" i="2"/>
  <c r="B283" i="2"/>
  <c r="A283" i="2"/>
  <c r="B282" i="2"/>
  <c r="A282" i="2"/>
  <c r="B281" i="2"/>
  <c r="A281" i="2"/>
  <c r="B280" i="2"/>
  <c r="A280" i="2"/>
  <c r="B279" i="2"/>
  <c r="A279" i="2"/>
  <c r="B278" i="2"/>
  <c r="A278" i="2"/>
  <c r="B277" i="2"/>
  <c r="A277" i="2"/>
  <c r="B276" i="2"/>
  <c r="A276" i="2"/>
  <c r="B275" i="2"/>
  <c r="A275" i="2"/>
  <c r="B274" i="2"/>
  <c r="A274" i="2"/>
  <c r="B273" i="2"/>
  <c r="A273" i="2"/>
  <c r="B272" i="2"/>
  <c r="A272" i="2"/>
  <c r="B271" i="2"/>
  <c r="A271" i="2"/>
  <c r="B270" i="2"/>
  <c r="A270" i="2"/>
  <c r="B269" i="2"/>
  <c r="A269" i="2"/>
  <c r="B268" i="2"/>
  <c r="A268" i="2"/>
  <c r="B267" i="2"/>
  <c r="A267" i="2"/>
  <c r="B266" i="2"/>
  <c r="A266" i="2"/>
  <c r="B265" i="2"/>
  <c r="A265" i="2"/>
  <c r="B264" i="2"/>
  <c r="A264" i="2"/>
  <c r="B263" i="2"/>
  <c r="A263" i="2"/>
  <c r="B262" i="2"/>
  <c r="A262" i="2"/>
  <c r="B261" i="2"/>
  <c r="A261" i="2"/>
  <c r="B260" i="2"/>
  <c r="A260" i="2"/>
  <c r="B259" i="2"/>
  <c r="A259" i="2"/>
  <c r="B258" i="2"/>
  <c r="A258" i="2"/>
  <c r="B257" i="2"/>
  <c r="A257" i="2"/>
  <c r="B256" i="2"/>
  <c r="A256" i="2"/>
  <c r="B255" i="2"/>
  <c r="A255" i="2"/>
  <c r="B254" i="2"/>
  <c r="A254" i="2"/>
  <c r="B253" i="2"/>
  <c r="A253" i="2"/>
  <c r="B252" i="2"/>
  <c r="A252" i="2"/>
  <c r="B251" i="2"/>
  <c r="A251" i="2"/>
  <c r="B250" i="2"/>
  <c r="A250" i="2"/>
  <c r="B249" i="2"/>
  <c r="A249" i="2"/>
  <c r="B248" i="2"/>
  <c r="A248" i="2"/>
  <c r="B247" i="2"/>
  <c r="A247" i="2"/>
  <c r="B246" i="2"/>
  <c r="A246" i="2"/>
  <c r="B245" i="2"/>
  <c r="A245" i="2"/>
  <c r="B244" i="2"/>
  <c r="A244" i="2"/>
  <c r="B243" i="2"/>
  <c r="A243" i="2"/>
  <c r="B242" i="2"/>
  <c r="A242" i="2"/>
  <c r="B241" i="2"/>
  <c r="A241" i="2"/>
  <c r="B240" i="2"/>
  <c r="A240" i="2"/>
  <c r="B239" i="2"/>
  <c r="A239" i="2"/>
  <c r="B238" i="2"/>
  <c r="A238" i="2"/>
  <c r="B237" i="2"/>
  <c r="A237" i="2"/>
  <c r="B236" i="2"/>
  <c r="A236" i="2"/>
  <c r="B235" i="2"/>
  <c r="A235" i="2"/>
  <c r="B234" i="2"/>
  <c r="A234" i="2"/>
  <c r="B233" i="2"/>
  <c r="A233" i="2"/>
  <c r="B232" i="2"/>
  <c r="A232" i="2"/>
  <c r="B231" i="2"/>
  <c r="A231" i="2"/>
  <c r="B230" i="2"/>
  <c r="A230" i="2"/>
  <c r="B229" i="2"/>
  <c r="A229" i="2"/>
  <c r="B228" i="2"/>
  <c r="A228" i="2"/>
  <c r="B227" i="2"/>
  <c r="A227" i="2"/>
  <c r="B226" i="2"/>
  <c r="A226" i="2"/>
  <c r="B225" i="2"/>
  <c r="A225" i="2"/>
  <c r="B224" i="2"/>
  <c r="A224" i="2"/>
  <c r="B223" i="2"/>
  <c r="A223" i="2"/>
  <c r="B222" i="2"/>
  <c r="A222" i="2"/>
  <c r="B221" i="2"/>
  <c r="A221" i="2"/>
  <c r="B220" i="2"/>
  <c r="A220" i="2"/>
  <c r="B219" i="2"/>
  <c r="A219" i="2"/>
  <c r="B218" i="2"/>
  <c r="A218" i="2"/>
  <c r="B217" i="2"/>
  <c r="A217" i="2"/>
  <c r="B216" i="2"/>
  <c r="A216" i="2"/>
  <c r="B215" i="2"/>
  <c r="A215" i="2"/>
  <c r="B214" i="2"/>
  <c r="A214" i="2"/>
  <c r="B213" i="2"/>
  <c r="A213" i="2"/>
  <c r="B212" i="2"/>
  <c r="A212" i="2"/>
  <c r="B211" i="2"/>
  <c r="A211" i="2"/>
  <c r="B210" i="2"/>
  <c r="A210" i="2"/>
  <c r="B209" i="2"/>
  <c r="A209" i="2"/>
  <c r="B208" i="2"/>
  <c r="A208" i="2"/>
  <c r="B207" i="2"/>
  <c r="A207" i="2"/>
  <c r="B206" i="2"/>
  <c r="A206" i="2"/>
  <c r="B205" i="2"/>
  <c r="A205" i="2"/>
  <c r="B204" i="2"/>
  <c r="A204" i="2"/>
  <c r="B203" i="2"/>
  <c r="A203" i="2"/>
  <c r="B202" i="2"/>
  <c r="A202" i="2"/>
  <c r="B201" i="2"/>
  <c r="A201" i="2"/>
  <c r="B200" i="2"/>
  <c r="A200" i="2"/>
  <c r="B199" i="2"/>
  <c r="A199" i="2"/>
  <c r="B198" i="2"/>
  <c r="A198" i="2"/>
  <c r="B197" i="2"/>
  <c r="A197" i="2"/>
  <c r="B196" i="2"/>
  <c r="A196" i="2"/>
  <c r="B195" i="2"/>
  <c r="A195" i="2"/>
  <c r="B194" i="2"/>
  <c r="A194" i="2"/>
  <c r="B193" i="2"/>
  <c r="A193" i="2"/>
  <c r="B192" i="2"/>
  <c r="A192" i="2"/>
  <c r="B191" i="2"/>
  <c r="A191" i="2"/>
  <c r="B190" i="2"/>
  <c r="A190" i="2"/>
  <c r="B189" i="2"/>
  <c r="A189" i="2"/>
  <c r="B188" i="2"/>
  <c r="A188" i="2"/>
  <c r="B187" i="2"/>
  <c r="A187" i="2"/>
  <c r="B186" i="2"/>
  <c r="A186" i="2"/>
  <c r="B185" i="2"/>
  <c r="A185" i="2"/>
  <c r="B184" i="2"/>
  <c r="A184" i="2"/>
  <c r="B183" i="2"/>
  <c r="A183" i="2"/>
  <c r="B182" i="2"/>
  <c r="A182" i="2"/>
  <c r="B181" i="2"/>
  <c r="A181" i="2"/>
  <c r="B180" i="2"/>
  <c r="A180" i="2"/>
  <c r="B179" i="2"/>
  <c r="A179" i="2"/>
  <c r="B178" i="2"/>
  <c r="A178" i="2"/>
  <c r="B177" i="2"/>
  <c r="A177" i="2"/>
  <c r="B176" i="2"/>
  <c r="A176" i="2"/>
  <c r="B175" i="2"/>
  <c r="A175" i="2"/>
  <c r="B174" i="2"/>
  <c r="A174" i="2"/>
  <c r="B173" i="2"/>
  <c r="A173" i="2"/>
  <c r="B172" i="2"/>
  <c r="A172" i="2"/>
  <c r="B171" i="2"/>
  <c r="A171" i="2"/>
  <c r="B170" i="2"/>
  <c r="A170" i="2"/>
  <c r="B169" i="2"/>
  <c r="A169" i="2"/>
  <c r="B168" i="2"/>
  <c r="A168" i="2"/>
  <c r="B167" i="2"/>
  <c r="A167" i="2"/>
  <c r="B166" i="2"/>
  <c r="A166" i="2"/>
  <c r="B165" i="2"/>
  <c r="A165" i="2"/>
  <c r="B164" i="2"/>
  <c r="A164" i="2"/>
  <c r="B163" i="2"/>
  <c r="A163" i="2"/>
  <c r="B162" i="2"/>
  <c r="A162" i="2"/>
  <c r="B161" i="2"/>
  <c r="A161" i="2"/>
  <c r="B160" i="2"/>
  <c r="A160" i="2"/>
  <c r="B159" i="2"/>
  <c r="A159" i="2"/>
  <c r="B158" i="2"/>
  <c r="A158" i="2"/>
  <c r="B157" i="2"/>
  <c r="A157" i="2"/>
  <c r="B156" i="2"/>
  <c r="A156" i="2"/>
  <c r="B155" i="2"/>
  <c r="A155" i="2"/>
  <c r="B154" i="2"/>
  <c r="A154" i="2"/>
  <c r="B153" i="2"/>
  <c r="A153" i="2"/>
  <c r="B152" i="2"/>
  <c r="A152" i="2"/>
  <c r="B151" i="2"/>
  <c r="A151" i="2"/>
  <c r="B150" i="2"/>
  <c r="A150" i="2"/>
  <c r="B149" i="2"/>
  <c r="A149" i="2"/>
  <c r="B148" i="2"/>
  <c r="A148" i="2"/>
  <c r="B147" i="2"/>
  <c r="A147" i="2"/>
  <c r="B146" i="2"/>
  <c r="A146" i="2"/>
  <c r="B145" i="2"/>
  <c r="A145" i="2"/>
  <c r="B144" i="2"/>
  <c r="A144" i="2"/>
  <c r="B143" i="2"/>
  <c r="A143" i="2"/>
  <c r="B142" i="2"/>
  <c r="A142" i="2"/>
  <c r="B141" i="2"/>
  <c r="A141" i="2"/>
  <c r="B140" i="2"/>
  <c r="A140" i="2"/>
  <c r="B139" i="2"/>
  <c r="A139" i="2"/>
  <c r="B138" i="2"/>
  <c r="A138" i="2"/>
  <c r="B137" i="2"/>
  <c r="A137" i="2"/>
  <c r="B136" i="2"/>
  <c r="A136" i="2"/>
  <c r="B135" i="2"/>
  <c r="A135" i="2"/>
  <c r="B134" i="2"/>
  <c r="A134" i="2"/>
  <c r="B133" i="2"/>
  <c r="A133" i="2"/>
  <c r="B132" i="2"/>
  <c r="A132" i="2"/>
  <c r="B131" i="2"/>
  <c r="A131" i="2"/>
  <c r="B130" i="2"/>
  <c r="A130" i="2"/>
  <c r="B129" i="2"/>
  <c r="A129" i="2"/>
  <c r="B128" i="2"/>
  <c r="A128" i="2"/>
  <c r="B127" i="2"/>
  <c r="A127" i="2"/>
  <c r="B126" i="2"/>
  <c r="A126" i="2"/>
  <c r="B125" i="2"/>
  <c r="A125" i="2"/>
  <c r="B124" i="2"/>
  <c r="A124" i="2"/>
  <c r="B123" i="2"/>
  <c r="A123" i="2"/>
  <c r="B122" i="2"/>
  <c r="A122" i="2"/>
  <c r="B121" i="2"/>
  <c r="A121" i="2"/>
  <c r="B120" i="2"/>
  <c r="A120" i="2"/>
  <c r="B119" i="2"/>
  <c r="A119" i="2"/>
  <c r="B118" i="2"/>
  <c r="A118" i="2"/>
  <c r="B117" i="2"/>
  <c r="A117" i="2"/>
  <c r="B116" i="2"/>
  <c r="A116" i="2"/>
  <c r="B115" i="2"/>
  <c r="A115" i="2"/>
  <c r="B114" i="2"/>
  <c r="A114" i="2"/>
  <c r="B113" i="2"/>
  <c r="A113" i="2"/>
  <c r="B112" i="2"/>
  <c r="A112" i="2"/>
  <c r="B111" i="2"/>
  <c r="A111" i="2"/>
  <c r="B110" i="2"/>
  <c r="A110" i="2"/>
  <c r="B109" i="2"/>
  <c r="A109" i="2"/>
  <c r="B108" i="2"/>
  <c r="A108" i="2"/>
  <c r="B107" i="2"/>
  <c r="A107" i="2"/>
  <c r="B106" i="2"/>
  <c r="A106" i="2"/>
  <c r="B105" i="2"/>
  <c r="A105" i="2"/>
  <c r="B104" i="2"/>
  <c r="A104" i="2"/>
  <c r="B103" i="2"/>
  <c r="A103" i="2"/>
  <c r="B102" i="2"/>
  <c r="A102" i="2"/>
  <c r="B101" i="2"/>
  <c r="A101" i="2"/>
  <c r="B100" i="2"/>
  <c r="A100" i="2"/>
  <c r="B99" i="2"/>
  <c r="A99" i="2"/>
  <c r="B98" i="2"/>
  <c r="A98" i="2"/>
  <c r="B97" i="2"/>
  <c r="A97" i="2"/>
  <c r="B96" i="2"/>
  <c r="A96" i="2"/>
  <c r="B95" i="2"/>
  <c r="A95" i="2"/>
  <c r="B94" i="2"/>
  <c r="A94" i="2"/>
  <c r="B93" i="2"/>
  <c r="A93" i="2"/>
  <c r="B92" i="2"/>
  <c r="A92" i="2"/>
  <c r="B91" i="2"/>
  <c r="A91" i="2"/>
  <c r="B90" i="2"/>
  <c r="A90" i="2"/>
  <c r="B89" i="2"/>
  <c r="A89" i="2"/>
  <c r="B88" i="2"/>
  <c r="A88" i="2"/>
  <c r="B87" i="2"/>
  <c r="A87" i="2"/>
  <c r="B86" i="2"/>
  <c r="A86" i="2"/>
  <c r="B85" i="2"/>
  <c r="A85" i="2"/>
  <c r="B84" i="2"/>
  <c r="A84" i="2"/>
  <c r="B83" i="2"/>
  <c r="A83" i="2"/>
  <c r="B82" i="2"/>
  <c r="A82" i="2"/>
  <c r="B81" i="2"/>
  <c r="A81" i="2"/>
  <c r="B80" i="2"/>
  <c r="A80" i="2"/>
  <c r="B79" i="2"/>
  <c r="A79" i="2"/>
  <c r="B78" i="2"/>
  <c r="A78" i="2"/>
  <c r="B77" i="2"/>
  <c r="A77" i="2"/>
  <c r="B76" i="2"/>
  <c r="A76" i="2"/>
  <c r="B75" i="2"/>
  <c r="A75" i="2"/>
  <c r="B74" i="2"/>
  <c r="A74" i="2"/>
  <c r="B73" i="2"/>
  <c r="A73" i="2"/>
  <c r="B72" i="2"/>
  <c r="A72" i="2"/>
  <c r="B71" i="2"/>
  <c r="A71" i="2"/>
  <c r="B70" i="2"/>
  <c r="A70" i="2"/>
  <c r="B69" i="2"/>
  <c r="A69" i="2"/>
  <c r="B68" i="2"/>
  <c r="A68" i="2"/>
  <c r="B67" i="2"/>
  <c r="A67" i="2"/>
  <c r="B66" i="2"/>
  <c r="A66" i="2"/>
  <c r="B65" i="2"/>
  <c r="A65" i="2"/>
  <c r="B64" i="2"/>
  <c r="A64" i="2"/>
  <c r="B63" i="2"/>
  <c r="A63" i="2"/>
  <c r="B62" i="2"/>
  <c r="A62" i="2"/>
  <c r="B61" i="2"/>
  <c r="A61" i="2"/>
  <c r="B60" i="2"/>
  <c r="A60" i="2"/>
  <c r="B59" i="2"/>
  <c r="A59" i="2"/>
  <c r="B58" i="2"/>
  <c r="A58" i="2"/>
  <c r="B57" i="2"/>
  <c r="A57" i="2"/>
  <c r="B56" i="2"/>
  <c r="A56" i="2"/>
  <c r="B55" i="2"/>
  <c r="A55" i="2"/>
  <c r="B54" i="2"/>
  <c r="A54" i="2"/>
  <c r="B53" i="2"/>
  <c r="A53" i="2"/>
  <c r="B52" i="2"/>
  <c r="A52" i="2"/>
  <c r="B51" i="2"/>
  <c r="A51" i="2"/>
  <c r="B50" i="2"/>
  <c r="A50" i="2"/>
  <c r="B49" i="2"/>
  <c r="A49" i="2"/>
  <c r="B48" i="2"/>
  <c r="A48" i="2"/>
  <c r="B47" i="2"/>
  <c r="A47" i="2"/>
  <c r="B46" i="2"/>
  <c r="A46" i="2"/>
  <c r="B45" i="2"/>
  <c r="A45" i="2"/>
  <c r="B44" i="2"/>
  <c r="A44" i="2"/>
  <c r="B43" i="2"/>
  <c r="A43" i="2"/>
  <c r="B42" i="2"/>
  <c r="A42" i="2"/>
  <c r="B41" i="2"/>
  <c r="A41" i="2"/>
  <c r="B40" i="2"/>
  <c r="A40" i="2"/>
  <c r="B39" i="2"/>
  <c r="A39" i="2"/>
  <c r="B38" i="2"/>
  <c r="A38" i="2"/>
  <c r="B37" i="2"/>
  <c r="A37" i="2"/>
  <c r="B36" i="2"/>
  <c r="A36" i="2"/>
  <c r="B35" i="2"/>
  <c r="A35" i="2"/>
  <c r="B34" i="2"/>
  <c r="A34" i="2"/>
  <c r="B33" i="2"/>
  <c r="A33" i="2"/>
  <c r="B32" i="2"/>
  <c r="A32" i="2"/>
  <c r="B31" i="2"/>
  <c r="A31" i="2"/>
  <c r="B30" i="2"/>
  <c r="A30" i="2"/>
  <c r="B29" i="2"/>
  <c r="A29" i="2"/>
  <c r="B28" i="2"/>
  <c r="A28" i="2"/>
  <c r="B27" i="2"/>
  <c r="A27" i="2"/>
  <c r="B26" i="2"/>
  <c r="A26" i="2"/>
  <c r="B25" i="2"/>
  <c r="A25" i="2"/>
  <c r="B24" i="2"/>
  <c r="A24" i="2"/>
  <c r="B23" i="2"/>
  <c r="A23" i="2"/>
  <c r="B22" i="2"/>
  <c r="A22" i="2"/>
  <c r="B21" i="2"/>
  <c r="A21" i="2"/>
  <c r="B20" i="2"/>
  <c r="A20" i="2"/>
  <c r="B19" i="2"/>
  <c r="A19" i="2"/>
  <c r="B18" i="2"/>
  <c r="A18" i="2"/>
  <c r="B17" i="2"/>
  <c r="A17" i="2"/>
  <c r="B16" i="2"/>
  <c r="A16" i="2"/>
  <c r="B15" i="2"/>
  <c r="A15" i="2"/>
  <c r="B14" i="2"/>
  <c r="A14" i="2"/>
  <c r="B13" i="2"/>
  <c r="A13" i="2"/>
  <c r="B12" i="2"/>
  <c r="A12" i="2"/>
  <c r="B11" i="2"/>
  <c r="A11" i="2"/>
  <c r="B10" i="2"/>
  <c r="A10" i="2"/>
  <c r="B9" i="2"/>
  <c r="A9" i="2"/>
  <c r="B8" i="2"/>
  <c r="A8" i="2"/>
  <c r="B7" i="2"/>
  <c r="A7" i="2"/>
  <c r="B6" i="2"/>
  <c r="A6" i="2"/>
  <c r="B5" i="2"/>
  <c r="A5" i="2"/>
  <c r="G20" i="1"/>
  <c r="H20" i="1"/>
  <c r="J20" i="1" s="1"/>
  <c r="G19" i="1"/>
  <c r="G18" i="1"/>
  <c r="I18" i="1"/>
  <c r="BC8" i="2" s="1"/>
  <c r="H17" i="1"/>
  <c r="J17" i="1" s="1"/>
  <c r="H16" i="1"/>
  <c r="J16" i="1" s="1"/>
  <c r="C15" i="1"/>
  <c r="E15" i="1" s="1"/>
  <c r="BB6" i="2" l="1"/>
  <c r="BB10" i="2"/>
  <c r="BB7" i="2"/>
  <c r="G3" i="6"/>
  <c r="G6" i="6"/>
  <c r="G4" i="6"/>
  <c r="G5" i="6"/>
  <c r="G17" i="1"/>
  <c r="V164" i="6"/>
  <c r="V165" i="6" s="1"/>
  <c r="V166" i="6" s="1"/>
  <c r="V167" i="6" s="1"/>
  <c r="V168" i="6" s="1"/>
  <c r="V169" i="6" s="1"/>
  <c r="V170" i="6" s="1"/>
  <c r="V171" i="6" s="1"/>
  <c r="V172" i="6" s="1"/>
  <c r="V173" i="6" s="1"/>
  <c r="V174" i="6" s="1"/>
  <c r="V175" i="6" s="1"/>
  <c r="V176" i="6" s="1"/>
  <c r="V177" i="6" s="1"/>
  <c r="V178" i="6" s="1"/>
  <c r="V179" i="6" s="1"/>
  <c r="E254" i="6" l="1"/>
  <c r="D129" i="6"/>
  <c r="G16" i="1"/>
  <c r="W89" i="6"/>
  <c r="W90" i="6" s="1"/>
  <c r="W91" i="6" s="1"/>
  <c r="W92" i="6" s="1"/>
  <c r="W93" i="6" s="1"/>
  <c r="W94" i="6" s="1"/>
  <c r="W95" i="6" s="1"/>
  <c r="W96" i="6" s="1"/>
  <c r="W97" i="6" s="1"/>
  <c r="W98" i="6" s="1"/>
  <c r="W99" i="6" s="1"/>
  <c r="W100" i="6" s="1"/>
  <c r="W101" i="6" s="1"/>
  <c r="W102" i="6" s="1"/>
  <c r="W103" i="6" s="1"/>
  <c r="W104" i="6" s="1"/>
  <c r="G5" i="5"/>
  <c r="I5" i="7"/>
  <c r="G5" i="4"/>
  <c r="G4" i="5"/>
  <c r="I4" i="7"/>
  <c r="G4" i="4"/>
  <c r="G3" i="5"/>
  <c r="I3" i="7"/>
  <c r="G3" i="4"/>
  <c r="I6" i="7"/>
  <c r="G6" i="4"/>
  <c r="G6" i="5"/>
  <c r="D15" i="1"/>
  <c r="I15" i="1" s="1"/>
  <c r="BC5" i="2" s="1"/>
  <c r="AE200" i="2" s="1"/>
  <c r="I17" i="1"/>
  <c r="BC7" i="2" s="1"/>
  <c r="V14" i="6"/>
  <c r="V15" i="6" s="1"/>
  <c r="V16" i="6" s="1"/>
  <c r="V17" i="6" s="1"/>
  <c r="V18" i="6" s="1"/>
  <c r="V19" i="6" s="1"/>
  <c r="V20" i="6" s="1"/>
  <c r="V21" i="6" s="1"/>
  <c r="V22" i="6" s="1"/>
  <c r="V23" i="6" s="1"/>
  <c r="V24" i="6" s="1"/>
  <c r="V25" i="6" s="1"/>
  <c r="V26" i="6" s="1"/>
  <c r="V27" i="6" s="1"/>
  <c r="V28" i="6" s="1"/>
  <c r="V29" i="6" s="1"/>
  <c r="W14" i="6"/>
  <c r="W15" i="6" s="1"/>
  <c r="W16" i="6" s="1"/>
  <c r="W17" i="6" s="1"/>
  <c r="W18" i="6" s="1"/>
  <c r="W19" i="6" s="1"/>
  <c r="W20" i="6" s="1"/>
  <c r="W21" i="6" s="1"/>
  <c r="W22" i="6" s="1"/>
  <c r="W23" i="6" s="1"/>
  <c r="W24" i="6" s="1"/>
  <c r="W25" i="6" s="1"/>
  <c r="W26" i="6" s="1"/>
  <c r="W27" i="6" s="1"/>
  <c r="W28" i="6" s="1"/>
  <c r="W29" i="6" s="1"/>
  <c r="G252" i="6"/>
  <c r="V239" i="6"/>
  <c r="V240" i="6" s="1"/>
  <c r="V241" i="6" s="1"/>
  <c r="V242" i="6" s="1"/>
  <c r="V243" i="6" s="1"/>
  <c r="V244" i="6" s="1"/>
  <c r="V245" i="6" s="1"/>
  <c r="V246" i="6" s="1"/>
  <c r="V247" i="6" s="1"/>
  <c r="V248" i="6" s="1"/>
  <c r="V249" i="6" s="1"/>
  <c r="V250" i="6" s="1"/>
  <c r="V251" i="6" s="1"/>
  <c r="V252" i="6" s="1"/>
  <c r="V253" i="6" s="1"/>
  <c r="V254" i="6" s="1"/>
  <c r="U239" i="6"/>
  <c r="K217" i="6"/>
  <c r="G225" i="6"/>
  <c r="J222" i="6"/>
  <c r="J223" i="6"/>
  <c r="F224" i="6"/>
  <c r="D227" i="6"/>
  <c r="J229" i="6"/>
  <c r="U189" i="6"/>
  <c r="W189" i="6"/>
  <c r="W190" i="6" s="1"/>
  <c r="W191" i="6" s="1"/>
  <c r="W192" i="6" s="1"/>
  <c r="W193" i="6" s="1"/>
  <c r="W194" i="6" s="1"/>
  <c r="W195" i="6" s="1"/>
  <c r="W196" i="6" s="1"/>
  <c r="W197" i="6" s="1"/>
  <c r="W198" i="6" s="1"/>
  <c r="W199" i="6" s="1"/>
  <c r="W200" i="6" s="1"/>
  <c r="W201" i="6" s="1"/>
  <c r="W202" i="6" s="1"/>
  <c r="W203" i="6" s="1"/>
  <c r="W204" i="6" s="1"/>
  <c r="U89" i="6"/>
  <c r="W64" i="6"/>
  <c r="W65" i="6" s="1"/>
  <c r="W66" i="6" s="1"/>
  <c r="W67" i="6" s="1"/>
  <c r="W68" i="6" s="1"/>
  <c r="W69" i="6" s="1"/>
  <c r="W70" i="6" s="1"/>
  <c r="W71" i="6" s="1"/>
  <c r="W72" i="6" s="1"/>
  <c r="W73" i="6" s="1"/>
  <c r="W74" i="6" s="1"/>
  <c r="W75" i="6" s="1"/>
  <c r="W76" i="6" s="1"/>
  <c r="W77" i="6" s="1"/>
  <c r="W78" i="6" s="1"/>
  <c r="W79" i="6" s="1"/>
  <c r="V39" i="6"/>
  <c r="V40" i="6" s="1"/>
  <c r="V41" i="6" s="1"/>
  <c r="V42" i="6" s="1"/>
  <c r="V43" i="6" s="1"/>
  <c r="V44" i="6" s="1"/>
  <c r="V45" i="6" s="1"/>
  <c r="V46" i="6" s="1"/>
  <c r="V47" i="6" s="1"/>
  <c r="V48" i="6" s="1"/>
  <c r="V49" i="6" s="1"/>
  <c r="V50" i="6" s="1"/>
  <c r="V51" i="6" s="1"/>
  <c r="V52" i="6" s="1"/>
  <c r="V53" i="6" s="1"/>
  <c r="V54" i="6" s="1"/>
  <c r="K17" i="6"/>
  <c r="H18" i="1"/>
  <c r="J18" i="1" s="1"/>
  <c r="E241" i="6"/>
  <c r="E242" i="6"/>
  <c r="E243" i="6"/>
  <c r="G244" i="6"/>
  <c r="J247" i="6"/>
  <c r="C249" i="6"/>
  <c r="C250" i="6"/>
  <c r="K253" i="6"/>
  <c r="F254" i="6"/>
  <c r="K241" i="6"/>
  <c r="F242" i="6"/>
  <c r="F243" i="6"/>
  <c r="K244" i="6"/>
  <c r="K247" i="6"/>
  <c r="D249" i="6"/>
  <c r="D250" i="6"/>
  <c r="D251" i="6"/>
  <c r="F252" i="6"/>
  <c r="G254" i="6"/>
  <c r="G240" i="6"/>
  <c r="J243" i="6"/>
  <c r="C245" i="6"/>
  <c r="C246" i="6"/>
  <c r="K249" i="6"/>
  <c r="F250" i="6"/>
  <c r="F251" i="6"/>
  <c r="K252" i="6"/>
  <c r="K240" i="6"/>
  <c r="K243" i="6"/>
  <c r="D245" i="6"/>
  <c r="D246" i="6"/>
  <c r="D247" i="6"/>
  <c r="F248" i="6"/>
  <c r="G250" i="6"/>
  <c r="G251" i="6"/>
  <c r="J253" i="6"/>
  <c r="L254" i="6"/>
  <c r="J241" i="6"/>
  <c r="L242" i="6"/>
  <c r="E245" i="6"/>
  <c r="E246" i="6"/>
  <c r="E247" i="6"/>
  <c r="G248" i="6"/>
  <c r="J251" i="6"/>
  <c r="C253" i="6"/>
  <c r="C254" i="6"/>
  <c r="F240" i="6"/>
  <c r="G242" i="6"/>
  <c r="G243" i="6"/>
  <c r="J245" i="6"/>
  <c r="L246" i="6"/>
  <c r="E249" i="6"/>
  <c r="E250" i="6"/>
  <c r="E251" i="6"/>
  <c r="C241" i="6"/>
  <c r="C242" i="6"/>
  <c r="K245" i="6"/>
  <c r="F246" i="6"/>
  <c r="F247" i="6"/>
  <c r="K248" i="6"/>
  <c r="K251" i="6"/>
  <c r="D253" i="6"/>
  <c r="D254" i="6"/>
  <c r="D241" i="6"/>
  <c r="D242" i="6"/>
  <c r="D243" i="6"/>
  <c r="F244" i="6"/>
  <c r="G246" i="6"/>
  <c r="G247" i="6"/>
  <c r="J249" i="6"/>
  <c r="L250" i="6"/>
  <c r="E253" i="6"/>
  <c r="J240" i="6"/>
  <c r="L241" i="6"/>
  <c r="J244" i="6"/>
  <c r="L245" i="6"/>
  <c r="J248" i="6"/>
  <c r="L249" i="6"/>
  <c r="J252" i="6"/>
  <c r="L253" i="6"/>
  <c r="L240" i="6"/>
  <c r="C240" i="6"/>
  <c r="C244" i="6"/>
  <c r="C248" i="6"/>
  <c r="C252" i="6"/>
  <c r="L244" i="6"/>
  <c r="L252" i="6"/>
  <c r="D240" i="6"/>
  <c r="F241" i="6"/>
  <c r="J242" i="6"/>
  <c r="L243" i="6"/>
  <c r="D244" i="6"/>
  <c r="F245" i="6"/>
  <c r="J246" i="6"/>
  <c r="L247" i="6"/>
  <c r="D248" i="6"/>
  <c r="F249" i="6"/>
  <c r="J250" i="6"/>
  <c r="L251" i="6"/>
  <c r="D252" i="6"/>
  <c r="F253" i="6"/>
  <c r="J254" i="6"/>
  <c r="E240" i="6"/>
  <c r="G241" i="6"/>
  <c r="K242" i="6"/>
  <c r="C243" i="6"/>
  <c r="E244" i="6"/>
  <c r="G245" i="6"/>
  <c r="K246" i="6"/>
  <c r="C247" i="6"/>
  <c r="E248" i="6"/>
  <c r="G249" i="6"/>
  <c r="K250" i="6"/>
  <c r="C251" i="6"/>
  <c r="E252" i="6"/>
  <c r="G253" i="6"/>
  <c r="K254" i="6"/>
  <c r="L248" i="6"/>
  <c r="F215" i="6"/>
  <c r="G217" i="6"/>
  <c r="J220" i="6"/>
  <c r="K221" i="6"/>
  <c r="F223" i="6"/>
  <c r="C224" i="6"/>
  <c r="F225" i="6"/>
  <c r="L227" i="6"/>
  <c r="J228" i="6"/>
  <c r="K229" i="6"/>
  <c r="J215" i="6"/>
  <c r="J217" i="6"/>
  <c r="K220" i="6"/>
  <c r="G223" i="6"/>
  <c r="E224" i="6"/>
  <c r="C225" i="6"/>
  <c r="C227" i="6"/>
  <c r="K228" i="6"/>
  <c r="K218" i="6"/>
  <c r="K222" i="6"/>
  <c r="K223" i="6"/>
  <c r="G224" i="6"/>
  <c r="J225" i="6"/>
  <c r="E227" i="6"/>
  <c r="L219" i="6"/>
  <c r="C220" i="6"/>
  <c r="F221" i="6"/>
  <c r="L223" i="6"/>
  <c r="J224" i="6"/>
  <c r="K225" i="6"/>
  <c r="F227" i="6"/>
  <c r="C228" i="6"/>
  <c r="F229" i="6"/>
  <c r="F216" i="6"/>
  <c r="D219" i="6"/>
  <c r="E220" i="6"/>
  <c r="C221" i="6"/>
  <c r="C223" i="6"/>
  <c r="K224" i="6"/>
  <c r="G227" i="6"/>
  <c r="E228" i="6"/>
  <c r="C229" i="6"/>
  <c r="D215" i="6"/>
  <c r="G216" i="6"/>
  <c r="E219" i="6"/>
  <c r="F220" i="6"/>
  <c r="G221" i="6"/>
  <c r="D223" i="6"/>
  <c r="J226" i="6"/>
  <c r="J227" i="6"/>
  <c r="F228" i="6"/>
  <c r="G229" i="6"/>
  <c r="E215" i="6"/>
  <c r="J216" i="6"/>
  <c r="F219" i="6"/>
  <c r="G220" i="6"/>
  <c r="J221" i="6"/>
  <c r="E223" i="6"/>
  <c r="K226" i="6"/>
  <c r="K227" i="6"/>
  <c r="G228" i="6"/>
  <c r="C218" i="6"/>
  <c r="L226" i="6"/>
  <c r="C226" i="6"/>
  <c r="U214" i="6"/>
  <c r="G215" i="6"/>
  <c r="K216" i="6"/>
  <c r="C217" i="6"/>
  <c r="E218" i="6"/>
  <c r="G219" i="6"/>
  <c r="L221" i="6"/>
  <c r="D222" i="6"/>
  <c r="L225" i="6"/>
  <c r="D226" i="6"/>
  <c r="L229" i="6"/>
  <c r="C222" i="6"/>
  <c r="V214" i="6"/>
  <c r="V215" i="6" s="1"/>
  <c r="V216" i="6" s="1"/>
  <c r="V217" i="6" s="1"/>
  <c r="V218" i="6" s="1"/>
  <c r="V219" i="6" s="1"/>
  <c r="V220" i="6" s="1"/>
  <c r="V221" i="6" s="1"/>
  <c r="V222" i="6" s="1"/>
  <c r="V223" i="6" s="1"/>
  <c r="V224" i="6" s="1"/>
  <c r="V225" i="6" s="1"/>
  <c r="V226" i="6" s="1"/>
  <c r="V227" i="6" s="1"/>
  <c r="V228" i="6" s="1"/>
  <c r="V229" i="6" s="1"/>
  <c r="L216" i="6"/>
  <c r="D217" i="6"/>
  <c r="F218" i="6"/>
  <c r="E222" i="6"/>
  <c r="E226" i="6"/>
  <c r="L218" i="6"/>
  <c r="K215" i="6"/>
  <c r="C216" i="6"/>
  <c r="E217" i="6"/>
  <c r="G218" i="6"/>
  <c r="J219" i="6"/>
  <c r="L220" i="6"/>
  <c r="D221" i="6"/>
  <c r="F222" i="6"/>
  <c r="L224" i="6"/>
  <c r="D225" i="6"/>
  <c r="F226" i="6"/>
  <c r="L228" i="6"/>
  <c r="D229" i="6"/>
  <c r="L217" i="6"/>
  <c r="D218" i="6"/>
  <c r="L215" i="6"/>
  <c r="D216" i="6"/>
  <c r="F217" i="6"/>
  <c r="J218" i="6"/>
  <c r="K219" i="6"/>
  <c r="E221" i="6"/>
  <c r="G222" i="6"/>
  <c r="E225" i="6"/>
  <c r="G226" i="6"/>
  <c r="E229" i="6"/>
  <c r="L222" i="6"/>
  <c r="C215" i="6"/>
  <c r="E216" i="6"/>
  <c r="C219" i="6"/>
  <c r="D220" i="6"/>
  <c r="D224" i="6"/>
  <c r="D228" i="6"/>
  <c r="E204" i="6"/>
  <c r="F201" i="6"/>
  <c r="D200" i="6"/>
  <c r="E195" i="6"/>
  <c r="C194" i="6"/>
  <c r="E191" i="6"/>
  <c r="C190" i="6"/>
  <c r="D203" i="6"/>
  <c r="J195" i="6"/>
  <c r="D204" i="6"/>
  <c r="D195" i="6"/>
  <c r="D191" i="6"/>
  <c r="L195" i="6"/>
  <c r="K191" i="6"/>
  <c r="J204" i="6"/>
  <c r="G193" i="6"/>
  <c r="C195" i="6"/>
  <c r="K192" i="6"/>
  <c r="C191" i="6"/>
  <c r="J200" i="6"/>
  <c r="G196" i="6"/>
  <c r="G192" i="6"/>
  <c r="F196" i="6"/>
  <c r="F192" i="6"/>
  <c r="D199" i="6"/>
  <c r="J196" i="6"/>
  <c r="K193" i="6"/>
  <c r="J192" i="6"/>
  <c r="J193" i="6"/>
  <c r="G200" i="6"/>
  <c r="J191" i="6"/>
  <c r="G204" i="6"/>
  <c r="F200" i="6"/>
  <c r="J197" i="6"/>
  <c r="E196" i="6"/>
  <c r="G195" i="6"/>
  <c r="K194" i="6"/>
  <c r="C193" i="6"/>
  <c r="E192" i="6"/>
  <c r="G191" i="6"/>
  <c r="K190" i="6"/>
  <c r="F204" i="6"/>
  <c r="J201" i="6"/>
  <c r="E200" i="6"/>
  <c r="F197" i="6"/>
  <c r="D196" i="6"/>
  <c r="F195" i="6"/>
  <c r="E194" i="6"/>
  <c r="C192" i="6"/>
  <c r="F191" i="6"/>
  <c r="E190" i="6"/>
  <c r="F193" i="6"/>
  <c r="G202" i="6"/>
  <c r="K199" i="6"/>
  <c r="L191" i="6"/>
  <c r="K195" i="6"/>
  <c r="G198" i="6"/>
  <c r="J190" i="6"/>
  <c r="J194" i="6"/>
  <c r="K203" i="6"/>
  <c r="J198" i="6"/>
  <c r="L199" i="6"/>
  <c r="J202" i="6"/>
  <c r="L203" i="6"/>
  <c r="L190" i="6"/>
  <c r="L194" i="6"/>
  <c r="G197" i="6"/>
  <c r="K198" i="6"/>
  <c r="C199" i="6"/>
  <c r="G201" i="6"/>
  <c r="K202" i="6"/>
  <c r="C203" i="6"/>
  <c r="D190" i="6"/>
  <c r="L193" i="6"/>
  <c r="D194" i="6"/>
  <c r="K197" i="6"/>
  <c r="C198" i="6"/>
  <c r="E199" i="6"/>
  <c r="K201" i="6"/>
  <c r="C202" i="6"/>
  <c r="E203" i="6"/>
  <c r="L198" i="6"/>
  <c r="L202" i="6"/>
  <c r="L197" i="6"/>
  <c r="D198" i="6"/>
  <c r="F199" i="6"/>
  <c r="L201" i="6"/>
  <c r="D202" i="6"/>
  <c r="F203" i="6"/>
  <c r="F190" i="6"/>
  <c r="L192" i="6"/>
  <c r="D193" i="6"/>
  <c r="F194" i="6"/>
  <c r="K196" i="6"/>
  <c r="C197" i="6"/>
  <c r="E198" i="6"/>
  <c r="G199" i="6"/>
  <c r="K200" i="6"/>
  <c r="C201" i="6"/>
  <c r="E202" i="6"/>
  <c r="G203" i="6"/>
  <c r="K204" i="6"/>
  <c r="G190" i="6"/>
  <c r="E193" i="6"/>
  <c r="G194" i="6"/>
  <c r="L196" i="6"/>
  <c r="D197" i="6"/>
  <c r="F198" i="6"/>
  <c r="J199" i="6"/>
  <c r="L200" i="6"/>
  <c r="D201" i="6"/>
  <c r="F202" i="6"/>
  <c r="J203" i="6"/>
  <c r="L204" i="6"/>
  <c r="D192" i="6"/>
  <c r="C196" i="6"/>
  <c r="E197" i="6"/>
  <c r="C200" i="6"/>
  <c r="E201" i="6"/>
  <c r="C204" i="6"/>
  <c r="K178" i="6"/>
  <c r="E177" i="6"/>
  <c r="E176" i="6"/>
  <c r="J173" i="6"/>
  <c r="F172" i="6"/>
  <c r="K169" i="6"/>
  <c r="G168" i="6"/>
  <c r="G178" i="6"/>
  <c r="D176" i="6"/>
  <c r="F173" i="6"/>
  <c r="E172" i="6"/>
  <c r="J169" i="6"/>
  <c r="F168" i="6"/>
  <c r="K165" i="6"/>
  <c r="E179" i="6"/>
  <c r="D175" i="6"/>
  <c r="D179" i="6"/>
  <c r="J176" i="6"/>
  <c r="K172" i="6"/>
  <c r="D172" i="6"/>
  <c r="F169" i="6"/>
  <c r="E168" i="6"/>
  <c r="J165" i="6"/>
  <c r="K177" i="6"/>
  <c r="J177" i="6"/>
  <c r="D171" i="6"/>
  <c r="K179" i="6"/>
  <c r="D168" i="6"/>
  <c r="F165" i="6"/>
  <c r="C179" i="6"/>
  <c r="G177" i="6"/>
  <c r="G176" i="6"/>
  <c r="J172" i="6"/>
  <c r="K168" i="6"/>
  <c r="D167" i="6"/>
  <c r="F177" i="6"/>
  <c r="F176" i="6"/>
  <c r="K173" i="6"/>
  <c r="G172" i="6"/>
  <c r="J168" i="6"/>
  <c r="K167" i="6"/>
  <c r="G170" i="6"/>
  <c r="J179" i="6"/>
  <c r="K171" i="6"/>
  <c r="G174" i="6"/>
  <c r="K175" i="6"/>
  <c r="L176" i="6"/>
  <c r="F178" i="6"/>
  <c r="G166" i="6"/>
  <c r="J166" i="6"/>
  <c r="L167" i="6"/>
  <c r="J170" i="6"/>
  <c r="L171" i="6"/>
  <c r="J174" i="6"/>
  <c r="L175" i="6"/>
  <c r="U164" i="6"/>
  <c r="G165" i="6"/>
  <c r="K166" i="6"/>
  <c r="C167" i="6"/>
  <c r="G169" i="6"/>
  <c r="K170" i="6"/>
  <c r="C171" i="6"/>
  <c r="G173" i="6"/>
  <c r="K174" i="6"/>
  <c r="C175" i="6"/>
  <c r="J178" i="6"/>
  <c r="L179" i="6"/>
  <c r="L174" i="6"/>
  <c r="L165" i="6"/>
  <c r="D166" i="6"/>
  <c r="F167" i="6"/>
  <c r="L169" i="6"/>
  <c r="D170" i="6"/>
  <c r="F171" i="6"/>
  <c r="L173" i="6"/>
  <c r="D174" i="6"/>
  <c r="F175" i="6"/>
  <c r="C178" i="6"/>
  <c r="L170" i="6"/>
  <c r="C166" i="6"/>
  <c r="E167" i="6"/>
  <c r="C170" i="6"/>
  <c r="E171" i="6"/>
  <c r="C174" i="6"/>
  <c r="E175" i="6"/>
  <c r="L178" i="6"/>
  <c r="C165" i="6"/>
  <c r="E166" i="6"/>
  <c r="G167" i="6"/>
  <c r="C169" i="6"/>
  <c r="E170" i="6"/>
  <c r="G171" i="6"/>
  <c r="C173" i="6"/>
  <c r="E174" i="6"/>
  <c r="G175" i="6"/>
  <c r="L177" i="6"/>
  <c r="D178" i="6"/>
  <c r="F179" i="6"/>
  <c r="L166" i="6"/>
  <c r="D165" i="6"/>
  <c r="F166" i="6"/>
  <c r="J167" i="6"/>
  <c r="L168" i="6"/>
  <c r="D169" i="6"/>
  <c r="F170" i="6"/>
  <c r="J171" i="6"/>
  <c r="L172" i="6"/>
  <c r="D173" i="6"/>
  <c r="F174" i="6"/>
  <c r="J175" i="6"/>
  <c r="K176" i="6"/>
  <c r="C177" i="6"/>
  <c r="E178" i="6"/>
  <c r="G179" i="6"/>
  <c r="E165" i="6"/>
  <c r="C168" i="6"/>
  <c r="E169" i="6"/>
  <c r="C172" i="6"/>
  <c r="E173" i="6"/>
  <c r="C176" i="6"/>
  <c r="D177" i="6"/>
  <c r="D152" i="6"/>
  <c r="J149" i="6"/>
  <c r="F145" i="6"/>
  <c r="J142" i="6"/>
  <c r="C140" i="6"/>
  <c r="G149" i="6"/>
  <c r="K146" i="6"/>
  <c r="D145" i="6"/>
  <c r="F142" i="6"/>
  <c r="J150" i="6"/>
  <c r="D144" i="6"/>
  <c r="J140" i="6"/>
  <c r="K154" i="6"/>
  <c r="F150" i="6"/>
  <c r="G141" i="6"/>
  <c r="J153" i="6"/>
  <c r="F149" i="6"/>
  <c r="J146" i="6"/>
  <c r="F153" i="6"/>
  <c r="J141" i="6"/>
  <c r="D153" i="6"/>
  <c r="G140" i="6"/>
  <c r="G153" i="6"/>
  <c r="K150" i="6"/>
  <c r="D149" i="6"/>
  <c r="F146" i="6"/>
  <c r="L140" i="6"/>
  <c r="J154" i="6"/>
  <c r="D148" i="6"/>
  <c r="J145" i="6"/>
  <c r="F141" i="6"/>
  <c r="F140" i="6"/>
  <c r="F154" i="6"/>
  <c r="G145" i="6"/>
  <c r="K142" i="6"/>
  <c r="D141" i="6"/>
  <c r="E140" i="6"/>
  <c r="K148" i="6"/>
  <c r="G143" i="6"/>
  <c r="K144" i="6"/>
  <c r="G151" i="6"/>
  <c r="K140" i="6"/>
  <c r="K152" i="6"/>
  <c r="G147" i="6"/>
  <c r="J143" i="6"/>
  <c r="L144" i="6"/>
  <c r="J147" i="6"/>
  <c r="L148" i="6"/>
  <c r="J151" i="6"/>
  <c r="L152" i="6"/>
  <c r="D140" i="6"/>
  <c r="E141" i="6"/>
  <c r="G142" i="6"/>
  <c r="K143" i="6"/>
  <c r="C144" i="6"/>
  <c r="E145" i="6"/>
  <c r="G146" i="6"/>
  <c r="K147" i="6"/>
  <c r="C148" i="6"/>
  <c r="E149" i="6"/>
  <c r="G150" i="6"/>
  <c r="K151" i="6"/>
  <c r="C152" i="6"/>
  <c r="E153" i="6"/>
  <c r="G154" i="6"/>
  <c r="E152" i="6"/>
  <c r="U139" i="6"/>
  <c r="L142" i="6"/>
  <c r="D143" i="6"/>
  <c r="F144" i="6"/>
  <c r="L146" i="6"/>
  <c r="D147" i="6"/>
  <c r="F148" i="6"/>
  <c r="L150" i="6"/>
  <c r="D151" i="6"/>
  <c r="F152" i="6"/>
  <c r="L154" i="6"/>
  <c r="L151" i="6"/>
  <c r="C143" i="6"/>
  <c r="E148" i="6"/>
  <c r="V139" i="6"/>
  <c r="V140" i="6" s="1"/>
  <c r="V141" i="6" s="1"/>
  <c r="V142" i="6" s="1"/>
  <c r="V143" i="6" s="1"/>
  <c r="V144" i="6" s="1"/>
  <c r="V145" i="6" s="1"/>
  <c r="V146" i="6" s="1"/>
  <c r="V147" i="6" s="1"/>
  <c r="V148" i="6" s="1"/>
  <c r="V149" i="6" s="1"/>
  <c r="V150" i="6" s="1"/>
  <c r="V151" i="6" s="1"/>
  <c r="V152" i="6" s="1"/>
  <c r="V153" i="6" s="1"/>
  <c r="V154" i="6" s="1"/>
  <c r="K141" i="6"/>
  <c r="C142" i="6"/>
  <c r="E143" i="6"/>
  <c r="G144" i="6"/>
  <c r="K145" i="6"/>
  <c r="C146" i="6"/>
  <c r="E147" i="6"/>
  <c r="G148" i="6"/>
  <c r="K149" i="6"/>
  <c r="C150" i="6"/>
  <c r="E151" i="6"/>
  <c r="G152" i="6"/>
  <c r="K153" i="6"/>
  <c r="C154" i="6"/>
  <c r="L147" i="6"/>
  <c r="C147" i="6"/>
  <c r="C151" i="6"/>
  <c r="L141" i="6"/>
  <c r="D142" i="6"/>
  <c r="F143" i="6"/>
  <c r="J144" i="6"/>
  <c r="L145" i="6"/>
  <c r="D146" i="6"/>
  <c r="F147" i="6"/>
  <c r="J148" i="6"/>
  <c r="L149" i="6"/>
  <c r="D150" i="6"/>
  <c r="F151" i="6"/>
  <c r="J152" i="6"/>
  <c r="L153" i="6"/>
  <c r="D154" i="6"/>
  <c r="L143" i="6"/>
  <c r="E144" i="6"/>
  <c r="C141" i="6"/>
  <c r="E142" i="6"/>
  <c r="C145" i="6"/>
  <c r="E146" i="6"/>
  <c r="C149" i="6"/>
  <c r="E150" i="6"/>
  <c r="C153" i="6"/>
  <c r="E154" i="6"/>
  <c r="L116" i="6"/>
  <c r="E119" i="6"/>
  <c r="D124" i="6"/>
  <c r="E128" i="6"/>
  <c r="K128" i="6"/>
  <c r="D116" i="6"/>
  <c r="G120" i="6"/>
  <c r="L125" i="6"/>
  <c r="E116" i="6"/>
  <c r="E117" i="6"/>
  <c r="G118" i="6"/>
  <c r="L120" i="6"/>
  <c r="F121" i="6"/>
  <c r="F122" i="6"/>
  <c r="C125" i="6"/>
  <c r="G127" i="6"/>
  <c r="E129" i="6"/>
  <c r="D121" i="6"/>
  <c r="F129" i="6"/>
  <c r="G129" i="6"/>
  <c r="F116" i="6"/>
  <c r="F117" i="6"/>
  <c r="K118" i="6"/>
  <c r="G121" i="6"/>
  <c r="J122" i="6"/>
  <c r="D125" i="6"/>
  <c r="E126" i="6"/>
  <c r="K127" i="6"/>
  <c r="J115" i="6"/>
  <c r="G116" i="6"/>
  <c r="G117" i="6"/>
  <c r="J119" i="6"/>
  <c r="K120" i="6"/>
  <c r="J121" i="6"/>
  <c r="K122" i="6"/>
  <c r="E125" i="6"/>
  <c r="F126" i="6"/>
  <c r="J128" i="6"/>
  <c r="L129" i="6"/>
  <c r="C121" i="6"/>
  <c r="K126" i="6"/>
  <c r="C116" i="6"/>
  <c r="F120" i="6"/>
  <c r="F118" i="6"/>
  <c r="D115" i="6"/>
  <c r="J117" i="6"/>
  <c r="C119" i="6"/>
  <c r="C120" i="6"/>
  <c r="K121" i="6"/>
  <c r="G123" i="6"/>
  <c r="F125" i="6"/>
  <c r="G126" i="6"/>
  <c r="C128" i="6"/>
  <c r="C129" i="6"/>
  <c r="E120" i="6"/>
  <c r="K119" i="6"/>
  <c r="D117" i="6"/>
  <c r="E121" i="6"/>
  <c r="F127" i="6"/>
  <c r="K117" i="6"/>
  <c r="D119" i="6"/>
  <c r="D120" i="6"/>
  <c r="L121" i="6"/>
  <c r="J124" i="6"/>
  <c r="G125" i="6"/>
  <c r="J126" i="6"/>
  <c r="D128" i="6"/>
  <c r="K115" i="6"/>
  <c r="J123" i="6"/>
  <c r="K124" i="6"/>
  <c r="C115" i="6"/>
  <c r="L115" i="6"/>
  <c r="J118" i="6"/>
  <c r="L119" i="6"/>
  <c r="G122" i="6"/>
  <c r="K123" i="6"/>
  <c r="C124" i="6"/>
  <c r="L124" i="6"/>
  <c r="J127" i="6"/>
  <c r="L128" i="6"/>
  <c r="L123" i="6"/>
  <c r="L118" i="6"/>
  <c r="F115" i="6"/>
  <c r="C118" i="6"/>
  <c r="L122" i="6"/>
  <c r="D123" i="6"/>
  <c r="F124" i="6"/>
  <c r="C127" i="6"/>
  <c r="C123" i="6"/>
  <c r="E124" i="6"/>
  <c r="U114" i="6"/>
  <c r="G115" i="6"/>
  <c r="J116" i="6"/>
  <c r="L117" i="6"/>
  <c r="D118" i="6"/>
  <c r="F119" i="6"/>
  <c r="C122" i="6"/>
  <c r="E123" i="6"/>
  <c r="G124" i="6"/>
  <c r="J125" i="6"/>
  <c r="L126" i="6"/>
  <c r="D127" i="6"/>
  <c r="F128" i="6"/>
  <c r="J129" i="6"/>
  <c r="E115" i="6"/>
  <c r="L127" i="6"/>
  <c r="V114" i="6"/>
  <c r="V115" i="6" s="1"/>
  <c r="V116" i="6" s="1"/>
  <c r="V117" i="6" s="1"/>
  <c r="V118" i="6" s="1"/>
  <c r="V119" i="6" s="1"/>
  <c r="V120" i="6" s="1"/>
  <c r="V121" i="6" s="1"/>
  <c r="V122" i="6" s="1"/>
  <c r="V123" i="6" s="1"/>
  <c r="V124" i="6" s="1"/>
  <c r="V125" i="6" s="1"/>
  <c r="V126" i="6" s="1"/>
  <c r="V127" i="6" s="1"/>
  <c r="V128" i="6" s="1"/>
  <c r="V129" i="6" s="1"/>
  <c r="K116" i="6"/>
  <c r="C117" i="6"/>
  <c r="E118" i="6"/>
  <c r="G119" i="6"/>
  <c r="J120" i="6"/>
  <c r="D122" i="6"/>
  <c r="F123" i="6"/>
  <c r="K125" i="6"/>
  <c r="C126" i="6"/>
  <c r="E127" i="6"/>
  <c r="G128" i="6"/>
  <c r="K129" i="6"/>
  <c r="E122" i="6"/>
  <c r="D126" i="6"/>
  <c r="E102" i="6"/>
  <c r="E101" i="6"/>
  <c r="E100" i="6"/>
  <c r="J98" i="6"/>
  <c r="J97" i="6"/>
  <c r="C93" i="6"/>
  <c r="C92" i="6"/>
  <c r="G90" i="6"/>
  <c r="K103" i="6"/>
  <c r="D101" i="6"/>
  <c r="D100" i="6"/>
  <c r="G98" i="6"/>
  <c r="G97" i="6"/>
  <c r="F90" i="6"/>
  <c r="E98" i="6"/>
  <c r="E97" i="6"/>
  <c r="J94" i="6"/>
  <c r="J93" i="6"/>
  <c r="K104" i="6"/>
  <c r="K99" i="6"/>
  <c r="D97" i="6"/>
  <c r="G94" i="6"/>
  <c r="J102" i="6"/>
  <c r="C97" i="6"/>
  <c r="F94" i="6"/>
  <c r="K92" i="6"/>
  <c r="C101" i="6"/>
  <c r="C100" i="6"/>
  <c r="F98" i="6"/>
  <c r="F97" i="6"/>
  <c r="K96" i="6"/>
  <c r="K94" i="6"/>
  <c r="K91" i="6"/>
  <c r="E90" i="6"/>
  <c r="E96" i="6"/>
  <c r="K102" i="6"/>
  <c r="D96" i="6"/>
  <c r="G93" i="6"/>
  <c r="E104" i="6"/>
  <c r="J101" i="6"/>
  <c r="C96" i="6"/>
  <c r="F93" i="6"/>
  <c r="D104" i="6"/>
  <c r="G102" i="6"/>
  <c r="G101" i="6"/>
  <c r="E94" i="6"/>
  <c r="E93" i="6"/>
  <c r="E92" i="6"/>
  <c r="K90" i="6"/>
  <c r="C104" i="6"/>
  <c r="F102" i="6"/>
  <c r="F101" i="6"/>
  <c r="K100" i="6"/>
  <c r="K98" i="6"/>
  <c r="K95" i="6"/>
  <c r="D93" i="6"/>
  <c r="D92" i="6"/>
  <c r="J90" i="6"/>
  <c r="J96" i="6"/>
  <c r="L97" i="6"/>
  <c r="F103" i="6"/>
  <c r="F99" i="6"/>
  <c r="J100" i="6"/>
  <c r="L101" i="6"/>
  <c r="J92" i="6"/>
  <c r="L93" i="6"/>
  <c r="F91" i="6"/>
  <c r="F95" i="6"/>
  <c r="J104" i="6"/>
  <c r="G91" i="6"/>
  <c r="G95" i="6"/>
  <c r="G99" i="6"/>
  <c r="G103" i="6"/>
  <c r="J91" i="6"/>
  <c r="L92" i="6"/>
  <c r="J95" i="6"/>
  <c r="L96" i="6"/>
  <c r="J99" i="6"/>
  <c r="L100" i="6"/>
  <c r="J103" i="6"/>
  <c r="L104" i="6"/>
  <c r="C91" i="6"/>
  <c r="C95" i="6"/>
  <c r="C99" i="6"/>
  <c r="C103" i="6"/>
  <c r="L95" i="6"/>
  <c r="L99" i="6"/>
  <c r="L103" i="6"/>
  <c r="L90" i="6"/>
  <c r="D91" i="6"/>
  <c r="F92" i="6"/>
  <c r="L94" i="6"/>
  <c r="D95" i="6"/>
  <c r="F96" i="6"/>
  <c r="L98" i="6"/>
  <c r="D99" i="6"/>
  <c r="F100" i="6"/>
  <c r="L102" i="6"/>
  <c r="D103" i="6"/>
  <c r="F104" i="6"/>
  <c r="L91" i="6"/>
  <c r="C90" i="6"/>
  <c r="E91" i="6"/>
  <c r="G92" i="6"/>
  <c r="K93" i="6"/>
  <c r="C94" i="6"/>
  <c r="E95" i="6"/>
  <c r="G96" i="6"/>
  <c r="K97" i="6"/>
  <c r="C98" i="6"/>
  <c r="E99" i="6"/>
  <c r="G100" i="6"/>
  <c r="K101" i="6"/>
  <c r="C102" i="6"/>
  <c r="E103" i="6"/>
  <c r="G104" i="6"/>
  <c r="D90" i="6"/>
  <c r="D94" i="6"/>
  <c r="D98" i="6"/>
  <c r="D102" i="6"/>
  <c r="F79" i="6"/>
  <c r="F78" i="6"/>
  <c r="K77" i="6"/>
  <c r="K75" i="6"/>
  <c r="K72" i="6"/>
  <c r="D70" i="6"/>
  <c r="D69" i="6"/>
  <c r="G67" i="6"/>
  <c r="G66" i="6"/>
  <c r="J71" i="6"/>
  <c r="K79" i="6"/>
  <c r="G71" i="6"/>
  <c r="E79" i="6"/>
  <c r="E78" i="6"/>
  <c r="E77" i="6"/>
  <c r="J75" i="6"/>
  <c r="J74" i="6"/>
  <c r="C70" i="6"/>
  <c r="C69" i="6"/>
  <c r="F67" i="6"/>
  <c r="F66" i="6"/>
  <c r="K65" i="6"/>
  <c r="C77" i="6"/>
  <c r="F75" i="6"/>
  <c r="E74" i="6"/>
  <c r="C65" i="6"/>
  <c r="K76" i="6"/>
  <c r="D74" i="6"/>
  <c r="D78" i="6"/>
  <c r="D77" i="6"/>
  <c r="G75" i="6"/>
  <c r="G74" i="6"/>
  <c r="E67" i="6"/>
  <c r="E66" i="6"/>
  <c r="E65" i="6"/>
  <c r="F74" i="6"/>
  <c r="D65" i="6"/>
  <c r="E75" i="6"/>
  <c r="J70" i="6"/>
  <c r="C66" i="6"/>
  <c r="G70" i="6"/>
  <c r="J79" i="6"/>
  <c r="J78" i="6"/>
  <c r="C74" i="6"/>
  <c r="C73" i="6"/>
  <c r="F71" i="6"/>
  <c r="F70" i="6"/>
  <c r="K69" i="6"/>
  <c r="K67" i="6"/>
  <c r="K71" i="6"/>
  <c r="G79" i="6"/>
  <c r="G78" i="6"/>
  <c r="E71" i="6"/>
  <c r="E70" i="6"/>
  <c r="E69" i="6"/>
  <c r="J67" i="6"/>
  <c r="J66" i="6"/>
  <c r="C78" i="6"/>
  <c r="K73" i="6"/>
  <c r="K68" i="6"/>
  <c r="D66" i="6"/>
  <c r="E73" i="6"/>
  <c r="D73" i="6"/>
  <c r="F68" i="6"/>
  <c r="L78" i="6"/>
  <c r="J73" i="6"/>
  <c r="L74" i="6"/>
  <c r="F76" i="6"/>
  <c r="L66" i="6"/>
  <c r="J69" i="6"/>
  <c r="L70" i="6"/>
  <c r="J77" i="6"/>
  <c r="F72" i="6"/>
  <c r="J65" i="6"/>
  <c r="G68" i="6"/>
  <c r="G72" i="6"/>
  <c r="G76" i="6"/>
  <c r="L65" i="6"/>
  <c r="J68" i="6"/>
  <c r="L69" i="6"/>
  <c r="J72" i="6"/>
  <c r="L73" i="6"/>
  <c r="J76" i="6"/>
  <c r="L77" i="6"/>
  <c r="C68" i="6"/>
  <c r="C72" i="6"/>
  <c r="F65" i="6"/>
  <c r="L67" i="6"/>
  <c r="D68" i="6"/>
  <c r="F69" i="6"/>
  <c r="L71" i="6"/>
  <c r="D72" i="6"/>
  <c r="F73" i="6"/>
  <c r="L75" i="6"/>
  <c r="D76" i="6"/>
  <c r="F77" i="6"/>
  <c r="L79" i="6"/>
  <c r="L68" i="6"/>
  <c r="L72" i="6"/>
  <c r="C76" i="6"/>
  <c r="U64" i="6"/>
  <c r="G65" i="6"/>
  <c r="K66" i="6"/>
  <c r="C67" i="6"/>
  <c r="E68" i="6"/>
  <c r="G69" i="6"/>
  <c r="K70" i="6"/>
  <c r="C71" i="6"/>
  <c r="E72" i="6"/>
  <c r="G73" i="6"/>
  <c r="K74" i="6"/>
  <c r="C75" i="6"/>
  <c r="E76" i="6"/>
  <c r="G77" i="6"/>
  <c r="K78" i="6"/>
  <c r="C79" i="6"/>
  <c r="L76" i="6"/>
  <c r="D67" i="6"/>
  <c r="D71" i="6"/>
  <c r="D75" i="6"/>
  <c r="D79" i="6"/>
  <c r="E52" i="6"/>
  <c r="E48" i="6"/>
  <c r="E47" i="6"/>
  <c r="E46" i="6"/>
  <c r="J44" i="6"/>
  <c r="G43" i="6"/>
  <c r="K50" i="6"/>
  <c r="K52" i="6"/>
  <c r="J53" i="6"/>
  <c r="K49" i="6"/>
  <c r="D47" i="6"/>
  <c r="D46" i="6"/>
  <c r="F44" i="6"/>
  <c r="F43" i="6"/>
  <c r="C43" i="6"/>
  <c r="K48" i="6"/>
  <c r="J47" i="6"/>
  <c r="G53" i="6"/>
  <c r="G49" i="6"/>
  <c r="C47" i="6"/>
  <c r="C46" i="6"/>
  <c r="E43" i="6"/>
  <c r="K40" i="6"/>
  <c r="G51" i="6"/>
  <c r="F40" i="6"/>
  <c r="F51" i="6"/>
  <c r="D43" i="6"/>
  <c r="J40" i="6"/>
  <c r="K45" i="6"/>
  <c r="E50" i="6"/>
  <c r="G45" i="6"/>
  <c r="J52" i="6"/>
  <c r="E51" i="6"/>
  <c r="D50" i="6"/>
  <c r="J48" i="6"/>
  <c r="G47" i="6"/>
  <c r="K43" i="6"/>
  <c r="G52" i="6"/>
  <c r="C51" i="6"/>
  <c r="C50" i="6"/>
  <c r="G48" i="6"/>
  <c r="F47" i="6"/>
  <c r="K46" i="6"/>
  <c r="J43" i="6"/>
  <c r="D42" i="6"/>
  <c r="F45" i="6"/>
  <c r="J46" i="6"/>
  <c r="L47" i="6"/>
  <c r="F49" i="6"/>
  <c r="L43" i="6"/>
  <c r="G41" i="6"/>
  <c r="K42" i="6"/>
  <c r="J50" i="6"/>
  <c r="L51" i="6"/>
  <c r="G54" i="6"/>
  <c r="J41" i="6"/>
  <c r="L42" i="6"/>
  <c r="J54" i="6"/>
  <c r="U39" i="6"/>
  <c r="G40" i="6"/>
  <c r="K41" i="6"/>
  <c r="C42" i="6"/>
  <c r="G44" i="6"/>
  <c r="J45" i="6"/>
  <c r="L46" i="6"/>
  <c r="F48" i="6"/>
  <c r="J49" i="6"/>
  <c r="L50" i="6"/>
  <c r="D51" i="6"/>
  <c r="F52" i="6"/>
  <c r="K54" i="6"/>
  <c r="L45" i="6"/>
  <c r="C54" i="6"/>
  <c r="L40" i="6"/>
  <c r="D41" i="6"/>
  <c r="F42" i="6"/>
  <c r="K44" i="6"/>
  <c r="C45" i="6"/>
  <c r="C49" i="6"/>
  <c r="C53" i="6"/>
  <c r="L53" i="6"/>
  <c r="D54" i="6"/>
  <c r="L41" i="6"/>
  <c r="L49" i="6"/>
  <c r="K53" i="6"/>
  <c r="C40" i="6"/>
  <c r="E41" i="6"/>
  <c r="G42" i="6"/>
  <c r="C44" i="6"/>
  <c r="L44" i="6"/>
  <c r="D45" i="6"/>
  <c r="F46" i="6"/>
  <c r="L48" i="6"/>
  <c r="D49" i="6"/>
  <c r="F50" i="6"/>
  <c r="J51" i="6"/>
  <c r="L52" i="6"/>
  <c r="D53" i="6"/>
  <c r="E54" i="6"/>
  <c r="C41" i="6"/>
  <c r="E42" i="6"/>
  <c r="D40" i="6"/>
  <c r="F41" i="6"/>
  <c r="J42" i="6"/>
  <c r="D44" i="6"/>
  <c r="E45" i="6"/>
  <c r="G46" i="6"/>
  <c r="K47" i="6"/>
  <c r="C48" i="6"/>
  <c r="E49" i="6"/>
  <c r="G50" i="6"/>
  <c r="K51" i="6"/>
  <c r="C52" i="6"/>
  <c r="E53" i="6"/>
  <c r="F54" i="6"/>
  <c r="L54" i="6"/>
  <c r="E40" i="6"/>
  <c r="E44" i="6"/>
  <c r="D48" i="6"/>
  <c r="D52" i="6"/>
  <c r="F53" i="6"/>
  <c r="L15" i="6"/>
  <c r="G16" i="6"/>
  <c r="E18" i="6"/>
  <c r="J20" i="6"/>
  <c r="G26" i="6"/>
  <c r="C15" i="6"/>
  <c r="K16" i="6"/>
  <c r="J17" i="6"/>
  <c r="J18" i="6"/>
  <c r="D24" i="6"/>
  <c r="J26" i="6"/>
  <c r="F29" i="6"/>
  <c r="G17" i="6"/>
  <c r="D15" i="6"/>
  <c r="L18" i="6"/>
  <c r="F24" i="6"/>
  <c r="K27" i="6"/>
  <c r="J29" i="6"/>
  <c r="J24" i="6"/>
  <c r="F15" i="6"/>
  <c r="K19" i="6"/>
  <c r="J21" i="6"/>
  <c r="D28" i="6"/>
  <c r="G15" i="6"/>
  <c r="C16" i="6"/>
  <c r="F17" i="6"/>
  <c r="G22" i="6"/>
  <c r="F28" i="6"/>
  <c r="E15" i="6"/>
  <c r="J15" i="6"/>
  <c r="E16" i="6"/>
  <c r="C17" i="6"/>
  <c r="G18" i="6"/>
  <c r="D20" i="6"/>
  <c r="J22" i="6"/>
  <c r="F25" i="6"/>
  <c r="J28" i="6"/>
  <c r="F21" i="6"/>
  <c r="K15" i="6"/>
  <c r="F16" i="6"/>
  <c r="E17" i="6"/>
  <c r="C18" i="6"/>
  <c r="F20" i="6"/>
  <c r="K23" i="6"/>
  <c r="J25" i="6"/>
  <c r="L19" i="6"/>
  <c r="L23" i="6"/>
  <c r="L27" i="6"/>
  <c r="K18" i="6"/>
  <c r="C19" i="6"/>
  <c r="E20" i="6"/>
  <c r="G21" i="6"/>
  <c r="K22" i="6"/>
  <c r="C23" i="6"/>
  <c r="E24" i="6"/>
  <c r="G25" i="6"/>
  <c r="K26" i="6"/>
  <c r="C27" i="6"/>
  <c r="E28" i="6"/>
  <c r="G29" i="6"/>
  <c r="L26" i="6"/>
  <c r="J16" i="6"/>
  <c r="L17" i="6"/>
  <c r="D18" i="6"/>
  <c r="E19" i="6"/>
  <c r="G20" i="6"/>
  <c r="K21" i="6"/>
  <c r="C22" i="6"/>
  <c r="E23" i="6"/>
  <c r="G24" i="6"/>
  <c r="K25" i="6"/>
  <c r="C26" i="6"/>
  <c r="E27" i="6"/>
  <c r="G28" i="6"/>
  <c r="K29" i="6"/>
  <c r="F19" i="6"/>
  <c r="L21" i="6"/>
  <c r="D22" i="6"/>
  <c r="F23" i="6"/>
  <c r="L25" i="6"/>
  <c r="D26" i="6"/>
  <c r="F27" i="6"/>
  <c r="L29" i="6"/>
  <c r="D23" i="6"/>
  <c r="L16" i="6"/>
  <c r="D17" i="6"/>
  <c r="F18" i="6"/>
  <c r="G19" i="6"/>
  <c r="K20" i="6"/>
  <c r="C21" i="6"/>
  <c r="E22" i="6"/>
  <c r="G23" i="6"/>
  <c r="K24" i="6"/>
  <c r="C25" i="6"/>
  <c r="E26" i="6"/>
  <c r="G27" i="6"/>
  <c r="K28" i="6"/>
  <c r="C29" i="6"/>
  <c r="J19" i="6"/>
  <c r="L20" i="6"/>
  <c r="D21" i="6"/>
  <c r="F22" i="6"/>
  <c r="J23" i="6"/>
  <c r="L24" i="6"/>
  <c r="D25" i="6"/>
  <c r="F26" i="6"/>
  <c r="J27" i="6"/>
  <c r="L28" i="6"/>
  <c r="D29" i="6"/>
  <c r="D19" i="6"/>
  <c r="L22" i="6"/>
  <c r="D27" i="6"/>
  <c r="D16" i="6"/>
  <c r="C20" i="6"/>
  <c r="E21" i="6"/>
  <c r="C24" i="6"/>
  <c r="E25" i="6"/>
  <c r="C28" i="6"/>
  <c r="E29" i="6"/>
  <c r="I16" i="1"/>
  <c r="BC6" i="2" s="1"/>
  <c r="I20" i="1"/>
  <c r="BC10" i="2" s="1"/>
  <c r="I19" i="1"/>
  <c r="BC9" i="2" s="1"/>
  <c r="H19" i="1"/>
  <c r="J19" i="1" s="1"/>
  <c r="AE202" i="2" l="1"/>
  <c r="AG202" i="2"/>
  <c r="AE205" i="2"/>
  <c r="AH205" i="2" s="1"/>
  <c r="AG201" i="2"/>
  <c r="AF237" i="2"/>
  <c r="AE234" i="2"/>
  <c r="AG196" i="2"/>
  <c r="AF192" i="2"/>
  <c r="AE229" i="2"/>
  <c r="AG230" i="2"/>
  <c r="AF183" i="2"/>
  <c r="AE186" i="2"/>
  <c r="AG214" i="2"/>
  <c r="AF218" i="2"/>
  <c r="AE199" i="2"/>
  <c r="AG204" i="2"/>
  <c r="AF245" i="2"/>
  <c r="AE239" i="2"/>
  <c r="AG211" i="2"/>
  <c r="AF208" i="2"/>
  <c r="AE241" i="2"/>
  <c r="AG46" i="2"/>
  <c r="AF259" i="2"/>
  <c r="AE240" i="2"/>
  <c r="AG41" i="2"/>
  <c r="AF189" i="2"/>
  <c r="AE180" i="2"/>
  <c r="AG220" i="2"/>
  <c r="AF221" i="2"/>
  <c r="AE9" i="2"/>
  <c r="AG13" i="2"/>
  <c r="AF11" i="2"/>
  <c r="AE18" i="2"/>
  <c r="AG17" i="2"/>
  <c r="AF22" i="2"/>
  <c r="AE25" i="2"/>
  <c r="AG24" i="2"/>
  <c r="AF32" i="2"/>
  <c r="AE34" i="2"/>
  <c r="AG36" i="2"/>
  <c r="AF45" i="2"/>
  <c r="AE47" i="2"/>
  <c r="AG52" i="2"/>
  <c r="AF50" i="2"/>
  <c r="AE55" i="2"/>
  <c r="AG56" i="2"/>
  <c r="AF58" i="2"/>
  <c r="AE64" i="2"/>
  <c r="AG99" i="2"/>
  <c r="AF72" i="2"/>
  <c r="AE68" i="2"/>
  <c r="AG70" i="2"/>
  <c r="AF294" i="2"/>
  <c r="AE75" i="2"/>
  <c r="AG74" i="2"/>
  <c r="AF79" i="2"/>
  <c r="AE87" i="2"/>
  <c r="AG67" i="2"/>
  <c r="AF91" i="2"/>
  <c r="AE81" i="2"/>
  <c r="AG86" i="2"/>
  <c r="AF95" i="2"/>
  <c r="AE97" i="2"/>
  <c r="AG102" i="2"/>
  <c r="AF103" i="2"/>
  <c r="AE106" i="2"/>
  <c r="AG111" i="2"/>
  <c r="AF110" i="2"/>
  <c r="AE114" i="2"/>
  <c r="AG116" i="2"/>
  <c r="AF124" i="2"/>
  <c r="AE123" i="2"/>
  <c r="AG122" i="2"/>
  <c r="AF130" i="2"/>
  <c r="AE132" i="2"/>
  <c r="AG133" i="2"/>
  <c r="AF137" i="2"/>
  <c r="AE140" i="2"/>
  <c r="AG266" i="2"/>
  <c r="AF264" i="2"/>
  <c r="AE142" i="2"/>
  <c r="AG149" i="2"/>
  <c r="AF156" i="2"/>
  <c r="AE154" i="2"/>
  <c r="AG145" i="2"/>
  <c r="AF147" i="2"/>
  <c r="AE268" i="2"/>
  <c r="AF205" i="2"/>
  <c r="AE210" i="2"/>
  <c r="AG237" i="2"/>
  <c r="AF234" i="2"/>
  <c r="AE191" i="2"/>
  <c r="AG192" i="2"/>
  <c r="AF229" i="2"/>
  <c r="AE223" i="2"/>
  <c r="AG183" i="2"/>
  <c r="AF186" i="2"/>
  <c r="AE224" i="2"/>
  <c r="AG218" i="2"/>
  <c r="AF199" i="2"/>
  <c r="AE209" i="2"/>
  <c r="AG245" i="2"/>
  <c r="AF239" i="2"/>
  <c r="AE212" i="2"/>
  <c r="AG208" i="2"/>
  <c r="AF241" i="2"/>
  <c r="AE30" i="2"/>
  <c r="AG259" i="2"/>
  <c r="AF240" i="2"/>
  <c r="AE182" i="2"/>
  <c r="AG189" i="2"/>
  <c r="AF180" i="2"/>
  <c r="AE213" i="2"/>
  <c r="AG221" i="2"/>
  <c r="AF9" i="2"/>
  <c r="AE10" i="2"/>
  <c r="AG11" i="2"/>
  <c r="AF18" i="2"/>
  <c r="AE14" i="2"/>
  <c r="AG22" i="2"/>
  <c r="AF25" i="2"/>
  <c r="AE26" i="2"/>
  <c r="AG32" i="2"/>
  <c r="AF34" i="2"/>
  <c r="AE33" i="2"/>
  <c r="AG45" i="2"/>
  <c r="AF47" i="2"/>
  <c r="AE53" i="2"/>
  <c r="AG50" i="2"/>
  <c r="AF55" i="2"/>
  <c r="AE59" i="2"/>
  <c r="AG58" i="2"/>
  <c r="AF64" i="2"/>
  <c r="AE63" i="2"/>
  <c r="AG72" i="2"/>
  <c r="AF68" i="2"/>
  <c r="AE71" i="2"/>
  <c r="AG294" i="2"/>
  <c r="AF75" i="2"/>
  <c r="AE78" i="2"/>
  <c r="AG79" i="2"/>
  <c r="AF87" i="2"/>
  <c r="AE84" i="2"/>
  <c r="AG91" i="2"/>
  <c r="AF81" i="2"/>
  <c r="AE93" i="2"/>
  <c r="AG95" i="2"/>
  <c r="AF97" i="2"/>
  <c r="AE105" i="2"/>
  <c r="AG103" i="2"/>
  <c r="AF106" i="2"/>
  <c r="AE109" i="2"/>
  <c r="AG110" i="2"/>
  <c r="AF114" i="2"/>
  <c r="AE119" i="2"/>
  <c r="AG205" i="2"/>
  <c r="AF210" i="2"/>
  <c r="AE242" i="2"/>
  <c r="AG234" i="2"/>
  <c r="AF191" i="2"/>
  <c r="AE195" i="2"/>
  <c r="AG229" i="2"/>
  <c r="AF223" i="2"/>
  <c r="AE185" i="2"/>
  <c r="AG186" i="2"/>
  <c r="AF224" i="2"/>
  <c r="AE219" i="2"/>
  <c r="AG199" i="2"/>
  <c r="AF209" i="2"/>
  <c r="AE248" i="2"/>
  <c r="AG239" i="2"/>
  <c r="AF212" i="2"/>
  <c r="AE247" i="2"/>
  <c r="AG241" i="2"/>
  <c r="AF30" i="2"/>
  <c r="AE40" i="2"/>
  <c r="AG240" i="2"/>
  <c r="AF182" i="2"/>
  <c r="AE184" i="2"/>
  <c r="AG180" i="2"/>
  <c r="AF213" i="2"/>
  <c r="AE8" i="2"/>
  <c r="AG9" i="2"/>
  <c r="AF10" i="2"/>
  <c r="AE20" i="2"/>
  <c r="AG18" i="2"/>
  <c r="AF14" i="2"/>
  <c r="AE23" i="2"/>
  <c r="AG25" i="2"/>
  <c r="AF26" i="2"/>
  <c r="AE39" i="2"/>
  <c r="AG34" i="2"/>
  <c r="AF33" i="2"/>
  <c r="AE261" i="2"/>
  <c r="AG47" i="2"/>
  <c r="AF53" i="2"/>
  <c r="AE54" i="2"/>
  <c r="AG55" i="2"/>
  <c r="AF59" i="2"/>
  <c r="AE61" i="2"/>
  <c r="AG64" i="2"/>
  <c r="AF63" i="2"/>
  <c r="AE66" i="2"/>
  <c r="AG68" i="2"/>
  <c r="AF71" i="2"/>
  <c r="AE77" i="2"/>
  <c r="AG75" i="2"/>
  <c r="AF78" i="2"/>
  <c r="AE82" i="2"/>
  <c r="AG87" i="2"/>
  <c r="AF84" i="2"/>
  <c r="AE89" i="2"/>
  <c r="AG81" i="2"/>
  <c r="AF93" i="2"/>
  <c r="AE94" i="2"/>
  <c r="AG97" i="2"/>
  <c r="AF105" i="2"/>
  <c r="AE108" i="2"/>
  <c r="AG106" i="2"/>
  <c r="AF109" i="2"/>
  <c r="AE125" i="2"/>
  <c r="AG114" i="2"/>
  <c r="AF119" i="2"/>
  <c r="AE117" i="2"/>
  <c r="AG123" i="2"/>
  <c r="AF127" i="2"/>
  <c r="AE131" i="2"/>
  <c r="AG132" i="2"/>
  <c r="AF134" i="2"/>
  <c r="AE135" i="2"/>
  <c r="AG140" i="2"/>
  <c r="AF141" i="2"/>
  <c r="AE138" i="2"/>
  <c r="AG142" i="2"/>
  <c r="AF144" i="2"/>
  <c r="AE150" i="2"/>
  <c r="AG154" i="2"/>
  <c r="AF165" i="2"/>
  <c r="AE157" i="2"/>
  <c r="AG268" i="2"/>
  <c r="AE5" i="2"/>
  <c r="AG210" i="2"/>
  <c r="AF242" i="2"/>
  <c r="AE227" i="2"/>
  <c r="AG191" i="2"/>
  <c r="AF195" i="2"/>
  <c r="AE228" i="2"/>
  <c r="AG223" i="2"/>
  <c r="AF185" i="2"/>
  <c r="AE190" i="2"/>
  <c r="AG224" i="2"/>
  <c r="AF219" i="2"/>
  <c r="AE198" i="2"/>
  <c r="AG209" i="2"/>
  <c r="AF248" i="2"/>
  <c r="AE203" i="2"/>
  <c r="AG212" i="2"/>
  <c r="AF247" i="2"/>
  <c r="AE243" i="2"/>
  <c r="AG30" i="2"/>
  <c r="AF40" i="2"/>
  <c r="AE43" i="2"/>
  <c r="AG182" i="2"/>
  <c r="AF184" i="2"/>
  <c r="AE216" i="2"/>
  <c r="AG213" i="2"/>
  <c r="AF8" i="2"/>
  <c r="AE7" i="2"/>
  <c r="AG10" i="2"/>
  <c r="AF20" i="2"/>
  <c r="AE16" i="2"/>
  <c r="AG14" i="2"/>
  <c r="AF23" i="2"/>
  <c r="AE28" i="2"/>
  <c r="AG26" i="2"/>
  <c r="AF39" i="2"/>
  <c r="AE37" i="2"/>
  <c r="AG33" i="2"/>
  <c r="AF261" i="2"/>
  <c r="AE49" i="2"/>
  <c r="AG53" i="2"/>
  <c r="AF54" i="2"/>
  <c r="AE62" i="2"/>
  <c r="AG59" i="2"/>
  <c r="AF61" i="2"/>
  <c r="AE65" i="2"/>
  <c r="AG63" i="2"/>
  <c r="AF66" i="2"/>
  <c r="AE263" i="2"/>
  <c r="AG71" i="2"/>
  <c r="AF77" i="2"/>
  <c r="AE73" i="2"/>
  <c r="AG78" i="2"/>
  <c r="AF82" i="2"/>
  <c r="AE83" i="2"/>
  <c r="AG84" i="2"/>
  <c r="AF89" i="2"/>
  <c r="AE88" i="2"/>
  <c r="AG93" i="2"/>
  <c r="AF94" i="2"/>
  <c r="AE100" i="2"/>
  <c r="AG105" i="2"/>
  <c r="AF108" i="2"/>
  <c r="AE112" i="2"/>
  <c r="AG109" i="2"/>
  <c r="AF125" i="2"/>
  <c r="AE115" i="2"/>
  <c r="AG119" i="2"/>
  <c r="AF117" i="2"/>
  <c r="AE120" i="2"/>
  <c r="AG127" i="2"/>
  <c r="AF131" i="2"/>
  <c r="AE129" i="2"/>
  <c r="AF5" i="2"/>
  <c r="AE197" i="2"/>
  <c r="AG242" i="2"/>
  <c r="AF227" i="2"/>
  <c r="AE187" i="2"/>
  <c r="AG195" i="2"/>
  <c r="AF228" i="2"/>
  <c r="AE222" i="2"/>
  <c r="AG185" i="2"/>
  <c r="AF190" i="2"/>
  <c r="AE225" i="2"/>
  <c r="AG219" i="2"/>
  <c r="AF198" i="2"/>
  <c r="AE246" i="2"/>
  <c r="AG248" i="2"/>
  <c r="AF203" i="2"/>
  <c r="AE207" i="2"/>
  <c r="AG247" i="2"/>
  <c r="AF243" i="2"/>
  <c r="AE31" i="2"/>
  <c r="AG40" i="2"/>
  <c r="AF43" i="2"/>
  <c r="AE181" i="2"/>
  <c r="AG184" i="2"/>
  <c r="AF216" i="2"/>
  <c r="AE215" i="2"/>
  <c r="AG8" i="2"/>
  <c r="AF7" i="2"/>
  <c r="AE12" i="2"/>
  <c r="AG20" i="2"/>
  <c r="AF16" i="2"/>
  <c r="AE19" i="2"/>
  <c r="AG23" i="2"/>
  <c r="AF28" i="2"/>
  <c r="AE35" i="2"/>
  <c r="AG39" i="2"/>
  <c r="AF37" i="2"/>
  <c r="AE44" i="2"/>
  <c r="AG261" i="2"/>
  <c r="AF49" i="2"/>
  <c r="AE51" i="2"/>
  <c r="AG54" i="2"/>
  <c r="AF62" i="2"/>
  <c r="AE29" i="2"/>
  <c r="AG61" i="2"/>
  <c r="AF65" i="2"/>
  <c r="AE98" i="2"/>
  <c r="AG66" i="2"/>
  <c r="AF263" i="2"/>
  <c r="AE104" i="2"/>
  <c r="AG77" i="2"/>
  <c r="AF73" i="2"/>
  <c r="AE80" i="2"/>
  <c r="AG82" i="2"/>
  <c r="AF83" i="2"/>
  <c r="AE85" i="2"/>
  <c r="AG89" i="2"/>
  <c r="AF88" i="2"/>
  <c r="AE92" i="2"/>
  <c r="AG94" i="2"/>
  <c r="AF100" i="2"/>
  <c r="AE96" i="2"/>
  <c r="AG108" i="2"/>
  <c r="AF112" i="2"/>
  <c r="AE113" i="2"/>
  <c r="AG125" i="2"/>
  <c r="AF115" i="2"/>
  <c r="AE118" i="2"/>
  <c r="AG117" i="2"/>
  <c r="AF120" i="2"/>
  <c r="AE155" i="2"/>
  <c r="AG131" i="2"/>
  <c r="AG5" i="2"/>
  <c r="AF197" i="2"/>
  <c r="AE231" i="2"/>
  <c r="AG227" i="2"/>
  <c r="AF187" i="2"/>
  <c r="AE226" i="2"/>
  <c r="AG228" i="2"/>
  <c r="AF222" i="2"/>
  <c r="AE188" i="2"/>
  <c r="AG190" i="2"/>
  <c r="AF225" i="2"/>
  <c r="AE217" i="2"/>
  <c r="AG198" i="2"/>
  <c r="AF246" i="2"/>
  <c r="AE236" i="2"/>
  <c r="AG203" i="2"/>
  <c r="AF207" i="2"/>
  <c r="AE244" i="2"/>
  <c r="AG243" i="2"/>
  <c r="AF31" i="2"/>
  <c r="AE42" i="2"/>
  <c r="AG43" i="2"/>
  <c r="AF181" i="2"/>
  <c r="AE179" i="2"/>
  <c r="AG216" i="2"/>
  <c r="AF215" i="2"/>
  <c r="AE15" i="2"/>
  <c r="AG7" i="2"/>
  <c r="AF12" i="2"/>
  <c r="AE21" i="2"/>
  <c r="AG16" i="2"/>
  <c r="AF19" i="2"/>
  <c r="AE27" i="2"/>
  <c r="AG28" i="2"/>
  <c r="AF35" i="2"/>
  <c r="AE38" i="2"/>
  <c r="AG37" i="2"/>
  <c r="AF44" i="2"/>
  <c r="AE48" i="2"/>
  <c r="AG49" i="2"/>
  <c r="AF51" i="2"/>
  <c r="AE262" i="2"/>
  <c r="AG62" i="2"/>
  <c r="AF29" i="2"/>
  <c r="AE60" i="2"/>
  <c r="AG65" i="2"/>
  <c r="AF98" i="2"/>
  <c r="AE69" i="2"/>
  <c r="AG263" i="2"/>
  <c r="AF104" i="2"/>
  <c r="AE76" i="2"/>
  <c r="AG73" i="2"/>
  <c r="AF80" i="2"/>
  <c r="AE57" i="2"/>
  <c r="AG83" i="2"/>
  <c r="AF85" i="2"/>
  <c r="AE90" i="2"/>
  <c r="AG88" i="2"/>
  <c r="AF92" i="2"/>
  <c r="AE101" i="2"/>
  <c r="AG100" i="2"/>
  <c r="AF96" i="2"/>
  <c r="AE107" i="2"/>
  <c r="AG112" i="2"/>
  <c r="AF113" i="2"/>
  <c r="AE126" i="2"/>
  <c r="AG115" i="2"/>
  <c r="AF118" i="2"/>
  <c r="AE121" i="2"/>
  <c r="AG120" i="2"/>
  <c r="AF155" i="2"/>
  <c r="AE128" i="2"/>
  <c r="AG129" i="2"/>
  <c r="AF136" i="2"/>
  <c r="AE265" i="2"/>
  <c r="AG139" i="2"/>
  <c r="AF151" i="2"/>
  <c r="AE153" i="2"/>
  <c r="AG152" i="2"/>
  <c r="AF146" i="2"/>
  <c r="AE143" i="2"/>
  <c r="AG148" i="2"/>
  <c r="AF295" i="2"/>
  <c r="AE159" i="2"/>
  <c r="AG158" i="2"/>
  <c r="AE201" i="2"/>
  <c r="AG197" i="2"/>
  <c r="AF231" i="2"/>
  <c r="AE196" i="2"/>
  <c r="AG187" i="2"/>
  <c r="AF226" i="2"/>
  <c r="AE230" i="2"/>
  <c r="AG222" i="2"/>
  <c r="AF188" i="2"/>
  <c r="AE214" i="2"/>
  <c r="AG225" i="2"/>
  <c r="AF217" i="2"/>
  <c r="AE204" i="2"/>
  <c r="AG246" i="2"/>
  <c r="AF236" i="2"/>
  <c r="AE211" i="2"/>
  <c r="AG207" i="2"/>
  <c r="AF244" i="2"/>
  <c r="AE46" i="2"/>
  <c r="AG31" i="2"/>
  <c r="AF42" i="2"/>
  <c r="AE41" i="2"/>
  <c r="AG181" i="2"/>
  <c r="AF179" i="2"/>
  <c r="AE220" i="2"/>
  <c r="AG215" i="2"/>
  <c r="AF15" i="2"/>
  <c r="AE13" i="2"/>
  <c r="AG12" i="2"/>
  <c r="AF21" i="2"/>
  <c r="AE17" i="2"/>
  <c r="AG19" i="2"/>
  <c r="AF27" i="2"/>
  <c r="AF201" i="2"/>
  <c r="AG188" i="2"/>
  <c r="AE208" i="2"/>
  <c r="AF220" i="2"/>
  <c r="AG27" i="2"/>
  <c r="AF36" i="2"/>
  <c r="AE50" i="2"/>
  <c r="AG60" i="2"/>
  <c r="AF70" i="2"/>
  <c r="AE79" i="2"/>
  <c r="AG90" i="2"/>
  <c r="AF102" i="2"/>
  <c r="AE110" i="2"/>
  <c r="AF121" i="2"/>
  <c r="AG130" i="2"/>
  <c r="AG134" i="2"/>
  <c r="AG265" i="2"/>
  <c r="AE151" i="2"/>
  <c r="AF142" i="2"/>
  <c r="AG146" i="2"/>
  <c r="AE148" i="2"/>
  <c r="AH148" i="2" s="1"/>
  <c r="AE147" i="2"/>
  <c r="AF158" i="2"/>
  <c r="AF160" i="2"/>
  <c r="AE164" i="2"/>
  <c r="AH164" i="2" s="1"/>
  <c r="AG270" i="2"/>
  <c r="AF167" i="2"/>
  <c r="AE168" i="2"/>
  <c r="AG178" i="2"/>
  <c r="AF175" i="2"/>
  <c r="AE176" i="2"/>
  <c r="AG177" i="2"/>
  <c r="AF283" i="2"/>
  <c r="AE274" i="2"/>
  <c r="AG275" i="2"/>
  <c r="AF250" i="2"/>
  <c r="AE280" i="2"/>
  <c r="AG279" i="2"/>
  <c r="AF254" i="2"/>
  <c r="AE256" i="2"/>
  <c r="AG273" i="2"/>
  <c r="AF300" i="2"/>
  <c r="AE301" i="2"/>
  <c r="AG253" i="2"/>
  <c r="AF291" i="2"/>
  <c r="AE302" i="2"/>
  <c r="AG304" i="2"/>
  <c r="AF307" i="2"/>
  <c r="AE310" i="2"/>
  <c r="AG312" i="2"/>
  <c r="AF315" i="2"/>
  <c r="AE318" i="2"/>
  <c r="AG320" i="2"/>
  <c r="AF323" i="2"/>
  <c r="AE326" i="2"/>
  <c r="AG328" i="2"/>
  <c r="AF331" i="2"/>
  <c r="AE334" i="2"/>
  <c r="AG336" i="2"/>
  <c r="AF339" i="2"/>
  <c r="AE342" i="2"/>
  <c r="AH342" i="2" s="1"/>
  <c r="AG344" i="2"/>
  <c r="AF347" i="2"/>
  <c r="AE350" i="2"/>
  <c r="AH350" i="2" s="1"/>
  <c r="AG352" i="2"/>
  <c r="AF355" i="2"/>
  <c r="AE358" i="2"/>
  <c r="AH358" i="2" s="1"/>
  <c r="AG360" i="2"/>
  <c r="AF363" i="2"/>
  <c r="AE366" i="2"/>
  <c r="AH366" i="2" s="1"/>
  <c r="AG368" i="2"/>
  <c r="AF371" i="2"/>
  <c r="AE374" i="2"/>
  <c r="AH374" i="2" s="1"/>
  <c r="AG376" i="2"/>
  <c r="AF379" i="2"/>
  <c r="AE382" i="2"/>
  <c r="AH382" i="2" s="1"/>
  <c r="AG384" i="2"/>
  <c r="AF387" i="2"/>
  <c r="AE390" i="2"/>
  <c r="AH390" i="2" s="1"/>
  <c r="AG392" i="2"/>
  <c r="AF395" i="2"/>
  <c r="AE398" i="2"/>
  <c r="AH398" i="2" s="1"/>
  <c r="AG400" i="2"/>
  <c r="AF403" i="2"/>
  <c r="AE406" i="2"/>
  <c r="AH406" i="2" s="1"/>
  <c r="AG408" i="2"/>
  <c r="AE237" i="2"/>
  <c r="AF214" i="2"/>
  <c r="AG244" i="2"/>
  <c r="AE221" i="2"/>
  <c r="AE24" i="2"/>
  <c r="AG44" i="2"/>
  <c r="AF262" i="2"/>
  <c r="AE99" i="2"/>
  <c r="AG104" i="2"/>
  <c r="AF57" i="2"/>
  <c r="AE86" i="2"/>
  <c r="AG96" i="2"/>
  <c r="AF126" i="2"/>
  <c r="AG121" i="2"/>
  <c r="AF128" i="2"/>
  <c r="AE136" i="2"/>
  <c r="AF140" i="2"/>
  <c r="AG151" i="2"/>
  <c r="AE152" i="2"/>
  <c r="AE156" i="2"/>
  <c r="AF148" i="2"/>
  <c r="AG147" i="2"/>
  <c r="AE267" i="2"/>
  <c r="AG160" i="2"/>
  <c r="AF164" i="2"/>
  <c r="AE271" i="2"/>
  <c r="AH271" i="2" s="1"/>
  <c r="AG167" i="2"/>
  <c r="AF168" i="2"/>
  <c r="AE169" i="2"/>
  <c r="AG175" i="2"/>
  <c r="AF176" i="2"/>
  <c r="AE298" i="2"/>
  <c r="AG283" i="2"/>
  <c r="AF274" i="2"/>
  <c r="AE288" i="2"/>
  <c r="AG250" i="2"/>
  <c r="AF280" i="2"/>
  <c r="AE299" i="2"/>
  <c r="AG254" i="2"/>
  <c r="AF256" i="2"/>
  <c r="AE260" i="2"/>
  <c r="AG300" i="2"/>
  <c r="AF301" i="2"/>
  <c r="AE257" i="2"/>
  <c r="AG291" i="2"/>
  <c r="AF302" i="2"/>
  <c r="AE305" i="2"/>
  <c r="AG307" i="2"/>
  <c r="AF310" i="2"/>
  <c r="AE313" i="2"/>
  <c r="AG315" i="2"/>
  <c r="AF318" i="2"/>
  <c r="AE321" i="2"/>
  <c r="AG323" i="2"/>
  <c r="AF326" i="2"/>
  <c r="AE329" i="2"/>
  <c r="AG331" i="2"/>
  <c r="AF334" i="2"/>
  <c r="AE337" i="2"/>
  <c r="AG339" i="2"/>
  <c r="AF342" i="2"/>
  <c r="AE345" i="2"/>
  <c r="AH345" i="2" s="1"/>
  <c r="AG347" i="2"/>
  <c r="AF350" i="2"/>
  <c r="AE353" i="2"/>
  <c r="AH353" i="2" s="1"/>
  <c r="AG355" i="2"/>
  <c r="AF358" i="2"/>
  <c r="AE361" i="2"/>
  <c r="AH361" i="2" s="1"/>
  <c r="AG363" i="2"/>
  <c r="AF366" i="2"/>
  <c r="AE369" i="2"/>
  <c r="AH369" i="2" s="1"/>
  <c r="AG371" i="2"/>
  <c r="AF374" i="2"/>
  <c r="AE377" i="2"/>
  <c r="AH377" i="2" s="1"/>
  <c r="AG379" i="2"/>
  <c r="AF382" i="2"/>
  <c r="AE385" i="2"/>
  <c r="AH385" i="2" s="1"/>
  <c r="AG387" i="2"/>
  <c r="AF390" i="2"/>
  <c r="AE393" i="2"/>
  <c r="AH393" i="2" s="1"/>
  <c r="AG395" i="2"/>
  <c r="AF398" i="2"/>
  <c r="AE401" i="2"/>
  <c r="AH401" i="2" s="1"/>
  <c r="AG403" i="2"/>
  <c r="AF406" i="2"/>
  <c r="AG231" i="2"/>
  <c r="AE218" i="2"/>
  <c r="AF46" i="2"/>
  <c r="AG15" i="2"/>
  <c r="AF24" i="2"/>
  <c r="AE45" i="2"/>
  <c r="AG262" i="2"/>
  <c r="AF99" i="2"/>
  <c r="AE294" i="2"/>
  <c r="AG57" i="2"/>
  <c r="AF86" i="2"/>
  <c r="AE103" i="2"/>
  <c r="AG126" i="2"/>
  <c r="AF123" i="2"/>
  <c r="AG128" i="2"/>
  <c r="AG136" i="2"/>
  <c r="AE139" i="2"/>
  <c r="AE264" i="2"/>
  <c r="AF152" i="2"/>
  <c r="AG156" i="2"/>
  <c r="AE145" i="2"/>
  <c r="AH145" i="2" s="1"/>
  <c r="AF157" i="2"/>
  <c r="AF267" i="2"/>
  <c r="AE162" i="2"/>
  <c r="AG164" i="2"/>
  <c r="AF271" i="2"/>
  <c r="AE174" i="2"/>
  <c r="AG168" i="2"/>
  <c r="AF169" i="2"/>
  <c r="AE170" i="2"/>
  <c r="AG176" i="2"/>
  <c r="AF298" i="2"/>
  <c r="AE284" i="2"/>
  <c r="AG274" i="2"/>
  <c r="AF288" i="2"/>
  <c r="AE285" i="2"/>
  <c r="AG280" i="2"/>
  <c r="AF299" i="2"/>
  <c r="AE286" i="2"/>
  <c r="AG256" i="2"/>
  <c r="AF260" i="2"/>
  <c r="AE293" i="2"/>
  <c r="AG301" i="2"/>
  <c r="AF257" i="2"/>
  <c r="AE289" i="2"/>
  <c r="AG302" i="2"/>
  <c r="AF305" i="2"/>
  <c r="AE308" i="2"/>
  <c r="AG310" i="2"/>
  <c r="AF313" i="2"/>
  <c r="AE316" i="2"/>
  <c r="AG318" i="2"/>
  <c r="AF321" i="2"/>
  <c r="AE324" i="2"/>
  <c r="AG326" i="2"/>
  <c r="AF329" i="2"/>
  <c r="AE332" i="2"/>
  <c r="AG334" i="2"/>
  <c r="AF337" i="2"/>
  <c r="AE340" i="2"/>
  <c r="AH340" i="2" s="1"/>
  <c r="AG342" i="2"/>
  <c r="AF345" i="2"/>
  <c r="AE348" i="2"/>
  <c r="AH348" i="2" s="1"/>
  <c r="AG350" i="2"/>
  <c r="AF353" i="2"/>
  <c r="AE356" i="2"/>
  <c r="AH356" i="2" s="1"/>
  <c r="AG358" i="2"/>
  <c r="AF361" i="2"/>
  <c r="AE364" i="2"/>
  <c r="AH364" i="2" s="1"/>
  <c r="AG366" i="2"/>
  <c r="AF369" i="2"/>
  <c r="AE372" i="2"/>
  <c r="AH372" i="2" s="1"/>
  <c r="AG374" i="2"/>
  <c r="AF377" i="2"/>
  <c r="AE380" i="2"/>
  <c r="AH380" i="2" s="1"/>
  <c r="AG382" i="2"/>
  <c r="AF385" i="2"/>
  <c r="AE388" i="2"/>
  <c r="AH388" i="2" s="1"/>
  <c r="AG390" i="2"/>
  <c r="AF393" i="2"/>
  <c r="AE396" i="2"/>
  <c r="AH396" i="2" s="1"/>
  <c r="AG398" i="2"/>
  <c r="AF401" i="2"/>
  <c r="AE404" i="2"/>
  <c r="AH404" i="2" s="1"/>
  <c r="AG406" i="2"/>
  <c r="AF196" i="2"/>
  <c r="AG217" i="2"/>
  <c r="AE259" i="2"/>
  <c r="AF13" i="2"/>
  <c r="AG35" i="2"/>
  <c r="AF48" i="2"/>
  <c r="AE56" i="2"/>
  <c r="AG98" i="2"/>
  <c r="AF76" i="2"/>
  <c r="AE67" i="2"/>
  <c r="AG92" i="2"/>
  <c r="AF107" i="2"/>
  <c r="AE116" i="2"/>
  <c r="AE122" i="2"/>
  <c r="AF132" i="2"/>
  <c r="AE137" i="2"/>
  <c r="AF139" i="2"/>
  <c r="AG264" i="2"/>
  <c r="AE149" i="2"/>
  <c r="AF150" i="2"/>
  <c r="AF145" i="2"/>
  <c r="AG157" i="2"/>
  <c r="AG267" i="2"/>
  <c r="AF162" i="2"/>
  <c r="AE269" i="2"/>
  <c r="AG271" i="2"/>
  <c r="AF174" i="2"/>
  <c r="AE171" i="2"/>
  <c r="AG169" i="2"/>
  <c r="AF170" i="2"/>
  <c r="AE272" i="2"/>
  <c r="AG298" i="2"/>
  <c r="AF284" i="2"/>
  <c r="AE281" i="2"/>
  <c r="AG288" i="2"/>
  <c r="AF285" i="2"/>
  <c r="AE277" i="2"/>
  <c r="AG299" i="2"/>
  <c r="AF286" i="2"/>
  <c r="AE287" i="2"/>
  <c r="AG260" i="2"/>
  <c r="AF293" i="2"/>
  <c r="AE6" i="2"/>
  <c r="AG257" i="2"/>
  <c r="AF289" i="2"/>
  <c r="AE303" i="2"/>
  <c r="AG305" i="2"/>
  <c r="AF308" i="2"/>
  <c r="AE311" i="2"/>
  <c r="AG313" i="2"/>
  <c r="AF316" i="2"/>
  <c r="AE319" i="2"/>
  <c r="AG321" i="2"/>
  <c r="AF324" i="2"/>
  <c r="AE327" i="2"/>
  <c r="AG329" i="2"/>
  <c r="AF332" i="2"/>
  <c r="AE335" i="2"/>
  <c r="AG337" i="2"/>
  <c r="AF340" i="2"/>
  <c r="AE343" i="2"/>
  <c r="AH343" i="2" s="1"/>
  <c r="AG345" i="2"/>
  <c r="AF348" i="2"/>
  <c r="AE351" i="2"/>
  <c r="AH351" i="2" s="1"/>
  <c r="AG353" i="2"/>
  <c r="AF356" i="2"/>
  <c r="AE359" i="2"/>
  <c r="AH359" i="2" s="1"/>
  <c r="AG361" i="2"/>
  <c r="AF364" i="2"/>
  <c r="AE367" i="2"/>
  <c r="AH367" i="2" s="1"/>
  <c r="AG369" i="2"/>
  <c r="AF372" i="2"/>
  <c r="AE375" i="2"/>
  <c r="AH375" i="2" s="1"/>
  <c r="AG377" i="2"/>
  <c r="AF380" i="2"/>
  <c r="AE383" i="2"/>
  <c r="AH383" i="2" s="1"/>
  <c r="AG385" i="2"/>
  <c r="AF388" i="2"/>
  <c r="AE391" i="2"/>
  <c r="AH391" i="2" s="1"/>
  <c r="AG393" i="2"/>
  <c r="AF396" i="2"/>
  <c r="AE399" i="2"/>
  <c r="AH399" i="2" s="1"/>
  <c r="AG401" i="2"/>
  <c r="AF404" i="2"/>
  <c r="AE407" i="2"/>
  <c r="AH407" i="2" s="1"/>
  <c r="AE192" i="2"/>
  <c r="AF204" i="2"/>
  <c r="AG42" i="2"/>
  <c r="AE11" i="2"/>
  <c r="AE32" i="2"/>
  <c r="AG48" i="2"/>
  <c r="AF56" i="2"/>
  <c r="AE72" i="2"/>
  <c r="AG76" i="2"/>
  <c r="AF67" i="2"/>
  <c r="AE95" i="2"/>
  <c r="AG107" i="2"/>
  <c r="AF116" i="2"/>
  <c r="AF122" i="2"/>
  <c r="AF129" i="2"/>
  <c r="AG137" i="2"/>
  <c r="AE266" i="2"/>
  <c r="AF138" i="2"/>
  <c r="AF149" i="2"/>
  <c r="AG150" i="2"/>
  <c r="AE165" i="2"/>
  <c r="AF159" i="2"/>
  <c r="AE161" i="2"/>
  <c r="AG162" i="2"/>
  <c r="AF269" i="2"/>
  <c r="AE296" i="2"/>
  <c r="AH296" i="2" s="1"/>
  <c r="AG174" i="2"/>
  <c r="AF171" i="2"/>
  <c r="AE166" i="2"/>
  <c r="AG170" i="2"/>
  <c r="AF272" i="2"/>
  <c r="AE297" i="2"/>
  <c r="AG284" i="2"/>
  <c r="AF281" i="2"/>
  <c r="AE276" i="2"/>
  <c r="AG285" i="2"/>
  <c r="AF277" i="2"/>
  <c r="AE252" i="2"/>
  <c r="AG286" i="2"/>
  <c r="AF287" i="2"/>
  <c r="AE251" i="2"/>
  <c r="AG293" i="2"/>
  <c r="AF6" i="2"/>
  <c r="AE278" i="2"/>
  <c r="AG289" i="2"/>
  <c r="AF303" i="2"/>
  <c r="AE306" i="2"/>
  <c r="AG308" i="2"/>
  <c r="AF311" i="2"/>
  <c r="AE314" i="2"/>
  <c r="AH314" i="2" s="1"/>
  <c r="AG316" i="2"/>
  <c r="AF319" i="2"/>
  <c r="AE322" i="2"/>
  <c r="AH322" i="2" s="1"/>
  <c r="AG324" i="2"/>
  <c r="AF327" i="2"/>
  <c r="AE330" i="2"/>
  <c r="AG332" i="2"/>
  <c r="AF335" i="2"/>
  <c r="AE338" i="2"/>
  <c r="AG340" i="2"/>
  <c r="AF343" i="2"/>
  <c r="AE346" i="2"/>
  <c r="AH346" i="2" s="1"/>
  <c r="AG348" i="2"/>
  <c r="AF351" i="2"/>
  <c r="AE354" i="2"/>
  <c r="AH354" i="2" s="1"/>
  <c r="AG356" i="2"/>
  <c r="AF359" i="2"/>
  <c r="AE362" i="2"/>
  <c r="AH362" i="2" s="1"/>
  <c r="AG364" i="2"/>
  <c r="AF367" i="2"/>
  <c r="AE370" i="2"/>
  <c r="AH370" i="2" s="1"/>
  <c r="AG372" i="2"/>
  <c r="AF375" i="2"/>
  <c r="AE378" i="2"/>
  <c r="AH378" i="2" s="1"/>
  <c r="AG380" i="2"/>
  <c r="AF383" i="2"/>
  <c r="AE386" i="2"/>
  <c r="AH386" i="2" s="1"/>
  <c r="AG388" i="2"/>
  <c r="AF391" i="2"/>
  <c r="AE394" i="2"/>
  <c r="AH394" i="2" s="1"/>
  <c r="AG396" i="2"/>
  <c r="AF399" i="2"/>
  <c r="AE402" i="2"/>
  <c r="AH402" i="2" s="1"/>
  <c r="AG404" i="2"/>
  <c r="AF407" i="2"/>
  <c r="AG226" i="2"/>
  <c r="AE245" i="2"/>
  <c r="AF41" i="2"/>
  <c r="AG21" i="2"/>
  <c r="AF38" i="2"/>
  <c r="AE52" i="2"/>
  <c r="AG29" i="2"/>
  <c r="AF69" i="2"/>
  <c r="AE74" i="2"/>
  <c r="AG85" i="2"/>
  <c r="AF101" i="2"/>
  <c r="AE111" i="2"/>
  <c r="AG118" i="2"/>
  <c r="AE127" i="2"/>
  <c r="AE133" i="2"/>
  <c r="AF135" i="2"/>
  <c r="AF266" i="2"/>
  <c r="AG138" i="2"/>
  <c r="AE144" i="2"/>
  <c r="AF143" i="2"/>
  <c r="AG165" i="2"/>
  <c r="AG159" i="2"/>
  <c r="AF161" i="2"/>
  <c r="AE163" i="2"/>
  <c r="AH163" i="2" s="1"/>
  <c r="AG269" i="2"/>
  <c r="AF296" i="2"/>
  <c r="AE173" i="2"/>
  <c r="AG171" i="2"/>
  <c r="AF166" i="2"/>
  <c r="AE172" i="2"/>
  <c r="AG272" i="2"/>
  <c r="AF297" i="2"/>
  <c r="AE255" i="2"/>
  <c r="AG281" i="2"/>
  <c r="AF276" i="2"/>
  <c r="AE282" i="2"/>
  <c r="AH282" i="2" s="1"/>
  <c r="AG277" i="2"/>
  <c r="AF252" i="2"/>
  <c r="AE292" i="2"/>
  <c r="AG287" i="2"/>
  <c r="AF251" i="2"/>
  <c r="AE258" i="2"/>
  <c r="AG6" i="2"/>
  <c r="AF278" i="2"/>
  <c r="AE290" i="2"/>
  <c r="AG303" i="2"/>
  <c r="AF306" i="2"/>
  <c r="AE309" i="2"/>
  <c r="AG311" i="2"/>
  <c r="AF314" i="2"/>
  <c r="AE317" i="2"/>
  <c r="AG319" i="2"/>
  <c r="AF322" i="2"/>
  <c r="AE325" i="2"/>
  <c r="AG327" i="2"/>
  <c r="AF330" i="2"/>
  <c r="AE333" i="2"/>
  <c r="AG335" i="2"/>
  <c r="AF338" i="2"/>
  <c r="AE341" i="2"/>
  <c r="AH341" i="2" s="1"/>
  <c r="AG343" i="2"/>
  <c r="AF346" i="2"/>
  <c r="AE349" i="2"/>
  <c r="AH349" i="2" s="1"/>
  <c r="AG351" i="2"/>
  <c r="AF354" i="2"/>
  <c r="AE357" i="2"/>
  <c r="AH357" i="2" s="1"/>
  <c r="AG359" i="2"/>
  <c r="AF362" i="2"/>
  <c r="AE365" i="2"/>
  <c r="AH365" i="2" s="1"/>
  <c r="AG367" i="2"/>
  <c r="AF370" i="2"/>
  <c r="AE373" i="2"/>
  <c r="AH373" i="2" s="1"/>
  <c r="AG375" i="2"/>
  <c r="AF378" i="2"/>
  <c r="AE381" i="2"/>
  <c r="AH381" i="2" s="1"/>
  <c r="AG383" i="2"/>
  <c r="AF386" i="2"/>
  <c r="AE389" i="2"/>
  <c r="AH389" i="2" s="1"/>
  <c r="AG391" i="2"/>
  <c r="AF394" i="2"/>
  <c r="AE397" i="2"/>
  <c r="AH397" i="2" s="1"/>
  <c r="AG399" i="2"/>
  <c r="AF402" i="2"/>
  <c r="AE405" i="2"/>
  <c r="AH405" i="2" s="1"/>
  <c r="AG407" i="2"/>
  <c r="AF230" i="2"/>
  <c r="AG236" i="2"/>
  <c r="AE189" i="2"/>
  <c r="AF17" i="2"/>
  <c r="AG38" i="2"/>
  <c r="AF52" i="2"/>
  <c r="AE58" i="2"/>
  <c r="AG69" i="2"/>
  <c r="AF74" i="2"/>
  <c r="AE91" i="2"/>
  <c r="AG101" i="2"/>
  <c r="AF111" i="2"/>
  <c r="AE124" i="2"/>
  <c r="AG155" i="2"/>
  <c r="AF133" i="2"/>
  <c r="AG135" i="2"/>
  <c r="AE141" i="2"/>
  <c r="AF153" i="2"/>
  <c r="AG144" i="2"/>
  <c r="AG143" i="2"/>
  <c r="AE295" i="2"/>
  <c r="AF268" i="2"/>
  <c r="AG161" i="2"/>
  <c r="AF163" i="2"/>
  <c r="AE270" i="2"/>
  <c r="AG296" i="2"/>
  <c r="AF173" i="2"/>
  <c r="AE178" i="2"/>
  <c r="AG166" i="2"/>
  <c r="AF172" i="2"/>
  <c r="AE177" i="2"/>
  <c r="AG297" i="2"/>
  <c r="AF255" i="2"/>
  <c r="AE275" i="2"/>
  <c r="AG276" i="2"/>
  <c r="AF282" i="2"/>
  <c r="AE279" i="2"/>
  <c r="AG252" i="2"/>
  <c r="AF292" i="2"/>
  <c r="AE273" i="2"/>
  <c r="AG251" i="2"/>
  <c r="AF258" i="2"/>
  <c r="AE253" i="2"/>
  <c r="AG278" i="2"/>
  <c r="AF290" i="2"/>
  <c r="AE304" i="2"/>
  <c r="AG306" i="2"/>
  <c r="AF309" i="2"/>
  <c r="AE312" i="2"/>
  <c r="AH312" i="2" s="1"/>
  <c r="AG314" i="2"/>
  <c r="AF317" i="2"/>
  <c r="AE320" i="2"/>
  <c r="AH320" i="2" s="1"/>
  <c r="AG322" i="2"/>
  <c r="AF325" i="2"/>
  <c r="AE328" i="2"/>
  <c r="AG330" i="2"/>
  <c r="AF333" i="2"/>
  <c r="AE336" i="2"/>
  <c r="AG338" i="2"/>
  <c r="AF341" i="2"/>
  <c r="AE344" i="2"/>
  <c r="AH344" i="2" s="1"/>
  <c r="AG346" i="2"/>
  <c r="AF349" i="2"/>
  <c r="AE352" i="2"/>
  <c r="AH352" i="2" s="1"/>
  <c r="AG354" i="2"/>
  <c r="AF357" i="2"/>
  <c r="AE360" i="2"/>
  <c r="AH360" i="2" s="1"/>
  <c r="AG362" i="2"/>
  <c r="AF365" i="2"/>
  <c r="AE368" i="2"/>
  <c r="AH368" i="2" s="1"/>
  <c r="AG370" i="2"/>
  <c r="AF373" i="2"/>
  <c r="AE376" i="2"/>
  <c r="AH376" i="2" s="1"/>
  <c r="AG378" i="2"/>
  <c r="AF381" i="2"/>
  <c r="AE384" i="2"/>
  <c r="AH384" i="2" s="1"/>
  <c r="AG386" i="2"/>
  <c r="AF389" i="2"/>
  <c r="AE392" i="2"/>
  <c r="AH392" i="2" s="1"/>
  <c r="AG394" i="2"/>
  <c r="AF397" i="2"/>
  <c r="AE400" i="2"/>
  <c r="AH400" i="2" s="1"/>
  <c r="AG402" i="2"/>
  <c r="AF405" i="2"/>
  <c r="AE408" i="2"/>
  <c r="AH408" i="2" s="1"/>
  <c r="AE183" i="2"/>
  <c r="AG80" i="2"/>
  <c r="AG141" i="2"/>
  <c r="AF270" i="2"/>
  <c r="AG255" i="2"/>
  <c r="AE300" i="2"/>
  <c r="AF312" i="2"/>
  <c r="AG333" i="2"/>
  <c r="AE355" i="2"/>
  <c r="AH355" i="2" s="1"/>
  <c r="AF376" i="2"/>
  <c r="AG397" i="2"/>
  <c r="AE410" i="2"/>
  <c r="AH410" i="2" s="1"/>
  <c r="AG412" i="2"/>
  <c r="AF415" i="2"/>
  <c r="AE418" i="2"/>
  <c r="AH418" i="2" s="1"/>
  <c r="AG420" i="2"/>
  <c r="AF423" i="2"/>
  <c r="AE426" i="2"/>
  <c r="AH426" i="2" s="1"/>
  <c r="AG428" i="2"/>
  <c r="AF431" i="2"/>
  <c r="AE434" i="2"/>
  <c r="AH434" i="2" s="1"/>
  <c r="AG436" i="2"/>
  <c r="AF439" i="2"/>
  <c r="AE442" i="2"/>
  <c r="AH442" i="2" s="1"/>
  <c r="AG444" i="2"/>
  <c r="AF447" i="2"/>
  <c r="AE450" i="2"/>
  <c r="AH450" i="2" s="1"/>
  <c r="AG452" i="2"/>
  <c r="AF455" i="2"/>
  <c r="AE458" i="2"/>
  <c r="AH458" i="2" s="1"/>
  <c r="AG460" i="2"/>
  <c r="AF463" i="2"/>
  <c r="AE466" i="2"/>
  <c r="AH466" i="2" s="1"/>
  <c r="AG468" i="2"/>
  <c r="AF471" i="2"/>
  <c r="AE474" i="2"/>
  <c r="AH474" i="2" s="1"/>
  <c r="AG476" i="2"/>
  <c r="AF479" i="2"/>
  <c r="AE482" i="2"/>
  <c r="AH482" i="2" s="1"/>
  <c r="AG484" i="2"/>
  <c r="AF487" i="2"/>
  <c r="AE490" i="2"/>
  <c r="AH490" i="2" s="1"/>
  <c r="AG492" i="2"/>
  <c r="AF495" i="2"/>
  <c r="AE498" i="2"/>
  <c r="AH498" i="2" s="1"/>
  <c r="AG500" i="2"/>
  <c r="AF503" i="2"/>
  <c r="AE506" i="2"/>
  <c r="AH506" i="2" s="1"/>
  <c r="AG508" i="2"/>
  <c r="AF511" i="2"/>
  <c r="AE514" i="2"/>
  <c r="AH514" i="2" s="1"/>
  <c r="AG516" i="2"/>
  <c r="AF519" i="2"/>
  <c r="AE522" i="2"/>
  <c r="AH522" i="2" s="1"/>
  <c r="AG524" i="2"/>
  <c r="AF527" i="2"/>
  <c r="AE530" i="2"/>
  <c r="AH530" i="2" s="1"/>
  <c r="AG532" i="2"/>
  <c r="AF535" i="2"/>
  <c r="AE538" i="2"/>
  <c r="AH538" i="2" s="1"/>
  <c r="AG540" i="2"/>
  <c r="AF543" i="2"/>
  <c r="AE546" i="2"/>
  <c r="AH546" i="2" s="1"/>
  <c r="AG548" i="2"/>
  <c r="AF551" i="2"/>
  <c r="AE554" i="2"/>
  <c r="AH554" i="2" s="1"/>
  <c r="AG556" i="2"/>
  <c r="AF559" i="2"/>
  <c r="AE562" i="2"/>
  <c r="AH562" i="2" s="1"/>
  <c r="AG564" i="2"/>
  <c r="AF567" i="2"/>
  <c r="AE570" i="2"/>
  <c r="AH570" i="2" s="1"/>
  <c r="AG572" i="2"/>
  <c r="AF575" i="2"/>
  <c r="AE578" i="2"/>
  <c r="AH578" i="2" s="1"/>
  <c r="AG580" i="2"/>
  <c r="AF583" i="2"/>
  <c r="AE586" i="2"/>
  <c r="AH586" i="2" s="1"/>
  <c r="AG588" i="2"/>
  <c r="AF591" i="2"/>
  <c r="AE594" i="2"/>
  <c r="AH594" i="2" s="1"/>
  <c r="AG596" i="2"/>
  <c r="AF599" i="2"/>
  <c r="AE602" i="2"/>
  <c r="AH602" i="2" s="1"/>
  <c r="AG604" i="2"/>
  <c r="AF607" i="2"/>
  <c r="AF211" i="2"/>
  <c r="AF90" i="2"/>
  <c r="AG153" i="2"/>
  <c r="AE167" i="2"/>
  <c r="AF275" i="2"/>
  <c r="AG258" i="2"/>
  <c r="AE315" i="2"/>
  <c r="AH315" i="2" s="1"/>
  <c r="AF336" i="2"/>
  <c r="AG357" i="2"/>
  <c r="AE379" i="2"/>
  <c r="AH379" i="2" s="1"/>
  <c r="AF400" i="2"/>
  <c r="AF410" i="2"/>
  <c r="AE413" i="2"/>
  <c r="AH413" i="2" s="1"/>
  <c r="AG415" i="2"/>
  <c r="AF418" i="2"/>
  <c r="AE421" i="2"/>
  <c r="AH421" i="2" s="1"/>
  <c r="AG423" i="2"/>
  <c r="AK423" i="2" s="1"/>
  <c r="AF426" i="2"/>
  <c r="AE429" i="2"/>
  <c r="AH429" i="2" s="1"/>
  <c r="AG431" i="2"/>
  <c r="AF434" i="2"/>
  <c r="AE437" i="2"/>
  <c r="AH437" i="2" s="1"/>
  <c r="AG439" i="2"/>
  <c r="AF442" i="2"/>
  <c r="AE445" i="2"/>
  <c r="AH445" i="2" s="1"/>
  <c r="AG447" i="2"/>
  <c r="AF450" i="2"/>
  <c r="AE453" i="2"/>
  <c r="AH453" i="2" s="1"/>
  <c r="AG455" i="2"/>
  <c r="AF458" i="2"/>
  <c r="AE461" i="2"/>
  <c r="AH461" i="2" s="1"/>
  <c r="AG463" i="2"/>
  <c r="AF466" i="2"/>
  <c r="AE469" i="2"/>
  <c r="AH469" i="2" s="1"/>
  <c r="AG471" i="2"/>
  <c r="AF474" i="2"/>
  <c r="AE477" i="2"/>
  <c r="AH477" i="2" s="1"/>
  <c r="AG479" i="2"/>
  <c r="AF482" i="2"/>
  <c r="AE485" i="2"/>
  <c r="AH485" i="2" s="1"/>
  <c r="AG487" i="2"/>
  <c r="AF490" i="2"/>
  <c r="AE493" i="2"/>
  <c r="AH493" i="2" s="1"/>
  <c r="AG495" i="2"/>
  <c r="AF498" i="2"/>
  <c r="AE501" i="2"/>
  <c r="AH501" i="2" s="1"/>
  <c r="AG503" i="2"/>
  <c r="AF506" i="2"/>
  <c r="AE509" i="2"/>
  <c r="AH509" i="2" s="1"/>
  <c r="AG511" i="2"/>
  <c r="AF514" i="2"/>
  <c r="AE517" i="2"/>
  <c r="AH517" i="2" s="1"/>
  <c r="AG519" i="2"/>
  <c r="AF522" i="2"/>
  <c r="AE525" i="2"/>
  <c r="AH525" i="2" s="1"/>
  <c r="AG527" i="2"/>
  <c r="AF530" i="2"/>
  <c r="AE533" i="2"/>
  <c r="AH533" i="2" s="1"/>
  <c r="AG535" i="2"/>
  <c r="AF538" i="2"/>
  <c r="AE541" i="2"/>
  <c r="AH541" i="2" s="1"/>
  <c r="AG543" i="2"/>
  <c r="AF546" i="2"/>
  <c r="AE549" i="2"/>
  <c r="AH549" i="2" s="1"/>
  <c r="AG551" i="2"/>
  <c r="AF554" i="2"/>
  <c r="AE557" i="2"/>
  <c r="AH557" i="2" s="1"/>
  <c r="AG559" i="2"/>
  <c r="AF562" i="2"/>
  <c r="AE565" i="2"/>
  <c r="AH565" i="2" s="1"/>
  <c r="AG567" i="2"/>
  <c r="AF570" i="2"/>
  <c r="AE573" i="2"/>
  <c r="AH573" i="2" s="1"/>
  <c r="AG575" i="2"/>
  <c r="AF578" i="2"/>
  <c r="AE581" i="2"/>
  <c r="AH581" i="2" s="1"/>
  <c r="AG583" i="2"/>
  <c r="AF586" i="2"/>
  <c r="AE589" i="2"/>
  <c r="AH589" i="2" s="1"/>
  <c r="AG591" i="2"/>
  <c r="AF594" i="2"/>
  <c r="AE597" i="2"/>
  <c r="AH597" i="2" s="1"/>
  <c r="AG599" i="2"/>
  <c r="AF602" i="2"/>
  <c r="AE605" i="2"/>
  <c r="AH605" i="2" s="1"/>
  <c r="AG607" i="2"/>
  <c r="AG179" i="2"/>
  <c r="AE102" i="2"/>
  <c r="AE146" i="2"/>
  <c r="AG173" i="2"/>
  <c r="AE250" i="2"/>
  <c r="AF253" i="2"/>
  <c r="AG317" i="2"/>
  <c r="AE339" i="2"/>
  <c r="AH339" i="2" s="1"/>
  <c r="AF360" i="2"/>
  <c r="AG381" i="2"/>
  <c r="AE403" i="2"/>
  <c r="AH403" i="2" s="1"/>
  <c r="AG410" i="2"/>
  <c r="AF413" i="2"/>
  <c r="AE416" i="2"/>
  <c r="AH416" i="2" s="1"/>
  <c r="AG418" i="2"/>
  <c r="AF421" i="2"/>
  <c r="AE424" i="2"/>
  <c r="AH424" i="2" s="1"/>
  <c r="AG426" i="2"/>
  <c r="AF429" i="2"/>
  <c r="AE432" i="2"/>
  <c r="AG434" i="2"/>
  <c r="AF437" i="2"/>
  <c r="AE440" i="2"/>
  <c r="AH440" i="2" s="1"/>
  <c r="AG442" i="2"/>
  <c r="AF445" i="2"/>
  <c r="AE448" i="2"/>
  <c r="AH448" i="2" s="1"/>
  <c r="AG450" i="2"/>
  <c r="AF453" i="2"/>
  <c r="AE456" i="2"/>
  <c r="AH456" i="2" s="1"/>
  <c r="AG458" i="2"/>
  <c r="AF461" i="2"/>
  <c r="AE464" i="2"/>
  <c r="AG466" i="2"/>
  <c r="AF469" i="2"/>
  <c r="AE472" i="2"/>
  <c r="AH472" i="2" s="1"/>
  <c r="AG474" i="2"/>
  <c r="AF477" i="2"/>
  <c r="AE480" i="2"/>
  <c r="AH480" i="2" s="1"/>
  <c r="AG482" i="2"/>
  <c r="AF485" i="2"/>
  <c r="AE488" i="2"/>
  <c r="AH488" i="2" s="1"/>
  <c r="AG490" i="2"/>
  <c r="AF493" i="2"/>
  <c r="AE496" i="2"/>
  <c r="AG498" i="2"/>
  <c r="AF501" i="2"/>
  <c r="AE504" i="2"/>
  <c r="AH504" i="2" s="1"/>
  <c r="AG506" i="2"/>
  <c r="AK506" i="2" s="1"/>
  <c r="AF509" i="2"/>
  <c r="AE512" i="2"/>
  <c r="AH512" i="2" s="1"/>
  <c r="AG514" i="2"/>
  <c r="AF517" i="2"/>
  <c r="AE520" i="2"/>
  <c r="AH520" i="2" s="1"/>
  <c r="AG522" i="2"/>
  <c r="AF525" i="2"/>
  <c r="AE528" i="2"/>
  <c r="AH528" i="2" s="1"/>
  <c r="AG530" i="2"/>
  <c r="AF533" i="2"/>
  <c r="AE536" i="2"/>
  <c r="AH536" i="2" s="1"/>
  <c r="AG538" i="2"/>
  <c r="AF541" i="2"/>
  <c r="AE544" i="2"/>
  <c r="AH544" i="2" s="1"/>
  <c r="AG546" i="2"/>
  <c r="AF549" i="2"/>
  <c r="AE552" i="2"/>
  <c r="AG554" i="2"/>
  <c r="AF557" i="2"/>
  <c r="AE560" i="2"/>
  <c r="AH560" i="2" s="1"/>
  <c r="AG562" i="2"/>
  <c r="AF565" i="2"/>
  <c r="AE568" i="2"/>
  <c r="AH568" i="2" s="1"/>
  <c r="AG570" i="2"/>
  <c r="AF573" i="2"/>
  <c r="AE576" i="2"/>
  <c r="AH576" i="2" s="1"/>
  <c r="AG578" i="2"/>
  <c r="AF581" i="2"/>
  <c r="AE584" i="2"/>
  <c r="AH584" i="2" s="1"/>
  <c r="AG586" i="2"/>
  <c r="AF589" i="2"/>
  <c r="AE592" i="2"/>
  <c r="AH592" i="2" s="1"/>
  <c r="AG594" i="2"/>
  <c r="AF597" i="2"/>
  <c r="AE600" i="2"/>
  <c r="AH600" i="2" s="1"/>
  <c r="AG602" i="2"/>
  <c r="AF605" i="2"/>
  <c r="AE22" i="2"/>
  <c r="AG113" i="2"/>
  <c r="AF154" i="2"/>
  <c r="AF178" i="2"/>
  <c r="AG282" i="2"/>
  <c r="AE291" i="2"/>
  <c r="AF320" i="2"/>
  <c r="AG341" i="2"/>
  <c r="AE363" i="2"/>
  <c r="AH363" i="2" s="1"/>
  <c r="AF384" i="2"/>
  <c r="AG405" i="2"/>
  <c r="AE411" i="2"/>
  <c r="AH411" i="2" s="1"/>
  <c r="AG413" i="2"/>
  <c r="AF416" i="2"/>
  <c r="AE419" i="2"/>
  <c r="AH419" i="2" s="1"/>
  <c r="AG421" i="2"/>
  <c r="AK421" i="2" s="1"/>
  <c r="AF424" i="2"/>
  <c r="AE427" i="2"/>
  <c r="AH427" i="2" s="1"/>
  <c r="AG429" i="2"/>
  <c r="AF432" i="2"/>
  <c r="AE435" i="2"/>
  <c r="AH435" i="2" s="1"/>
  <c r="AG437" i="2"/>
  <c r="AF440" i="2"/>
  <c r="AE443" i="2"/>
  <c r="AH443" i="2" s="1"/>
  <c r="AG445" i="2"/>
  <c r="AF448" i="2"/>
  <c r="AE451" i="2"/>
  <c r="AH451" i="2" s="1"/>
  <c r="AG453" i="2"/>
  <c r="AF456" i="2"/>
  <c r="AE459" i="2"/>
  <c r="AH459" i="2" s="1"/>
  <c r="AG461" i="2"/>
  <c r="AF464" i="2"/>
  <c r="AE467" i="2"/>
  <c r="AH467" i="2" s="1"/>
  <c r="AG469" i="2"/>
  <c r="AF472" i="2"/>
  <c r="AE475" i="2"/>
  <c r="AH475" i="2" s="1"/>
  <c r="AG477" i="2"/>
  <c r="AK477" i="2" s="1"/>
  <c r="AF480" i="2"/>
  <c r="AE483" i="2"/>
  <c r="AG485" i="2"/>
  <c r="AF488" i="2"/>
  <c r="AE491" i="2"/>
  <c r="AH491" i="2" s="1"/>
  <c r="AG493" i="2"/>
  <c r="AF496" i="2"/>
  <c r="AE499" i="2"/>
  <c r="AH499" i="2" s="1"/>
  <c r="AG501" i="2"/>
  <c r="AF504" i="2"/>
  <c r="AE507" i="2"/>
  <c r="AH507" i="2" s="1"/>
  <c r="AG509" i="2"/>
  <c r="AF512" i="2"/>
  <c r="AE515" i="2"/>
  <c r="AG517" i="2"/>
  <c r="AK517" i="2" s="1"/>
  <c r="AF520" i="2"/>
  <c r="AE523" i="2"/>
  <c r="AH523" i="2" s="1"/>
  <c r="AG525" i="2"/>
  <c r="AF528" i="2"/>
  <c r="AE531" i="2"/>
  <c r="AH531" i="2" s="1"/>
  <c r="AG533" i="2"/>
  <c r="AF536" i="2"/>
  <c r="AE539" i="2"/>
  <c r="AH539" i="2" s="1"/>
  <c r="AG541" i="2"/>
  <c r="AF544" i="2"/>
  <c r="AE547" i="2"/>
  <c r="AH547" i="2" s="1"/>
  <c r="AG549" i="2"/>
  <c r="AF552" i="2"/>
  <c r="AE555" i="2"/>
  <c r="AH555" i="2" s="1"/>
  <c r="AG557" i="2"/>
  <c r="AF560" i="2"/>
  <c r="AE563" i="2"/>
  <c r="AH563" i="2" s="1"/>
  <c r="AG565" i="2"/>
  <c r="AF568" i="2"/>
  <c r="AE571" i="2"/>
  <c r="AH571" i="2" s="1"/>
  <c r="AG573" i="2"/>
  <c r="AF576" i="2"/>
  <c r="AE579" i="2"/>
  <c r="AG581" i="2"/>
  <c r="AF584" i="2"/>
  <c r="AE587" i="2"/>
  <c r="AH587" i="2" s="1"/>
  <c r="AG589" i="2"/>
  <c r="AF592" i="2"/>
  <c r="AE595" i="2"/>
  <c r="AH595" i="2" s="1"/>
  <c r="AG597" i="2"/>
  <c r="AF600" i="2"/>
  <c r="AE603" i="2"/>
  <c r="AH603" i="2" s="1"/>
  <c r="AG605" i="2"/>
  <c r="AE36" i="2"/>
  <c r="AG124" i="2"/>
  <c r="AG295" i="2"/>
  <c r="AE175" i="2"/>
  <c r="AF279" i="2"/>
  <c r="AG290" i="2"/>
  <c r="AE323" i="2"/>
  <c r="AF344" i="2"/>
  <c r="AG365" i="2"/>
  <c r="AE387" i="2"/>
  <c r="AF408" i="2"/>
  <c r="AF411" i="2"/>
  <c r="AE414" i="2"/>
  <c r="AH414" i="2" s="1"/>
  <c r="AG416" i="2"/>
  <c r="AF419" i="2"/>
  <c r="AE422" i="2"/>
  <c r="AH422" i="2" s="1"/>
  <c r="AG424" i="2"/>
  <c r="AF427" i="2"/>
  <c r="AE430" i="2"/>
  <c r="AH430" i="2" s="1"/>
  <c r="AG432" i="2"/>
  <c r="AF435" i="2"/>
  <c r="AE438" i="2"/>
  <c r="AH438" i="2" s="1"/>
  <c r="AG440" i="2"/>
  <c r="AF443" i="2"/>
  <c r="AE446" i="2"/>
  <c r="AH446" i="2" s="1"/>
  <c r="AG448" i="2"/>
  <c r="AF451" i="2"/>
  <c r="AE454" i="2"/>
  <c r="AH454" i="2" s="1"/>
  <c r="AG456" i="2"/>
  <c r="AF459" i="2"/>
  <c r="AE462" i="2"/>
  <c r="AH462" i="2" s="1"/>
  <c r="AG464" i="2"/>
  <c r="AF467" i="2"/>
  <c r="AE470" i="2"/>
  <c r="AH470" i="2" s="1"/>
  <c r="AG472" i="2"/>
  <c r="AF475" i="2"/>
  <c r="AE478" i="2"/>
  <c r="AH478" i="2" s="1"/>
  <c r="AG480" i="2"/>
  <c r="AF483" i="2"/>
  <c r="AE486" i="2"/>
  <c r="AH486" i="2" s="1"/>
  <c r="AG488" i="2"/>
  <c r="AF491" i="2"/>
  <c r="AE494" i="2"/>
  <c r="AH494" i="2" s="1"/>
  <c r="AG496" i="2"/>
  <c r="AF499" i="2"/>
  <c r="AE502" i="2"/>
  <c r="AH502" i="2" s="1"/>
  <c r="AG504" i="2"/>
  <c r="AF507" i="2"/>
  <c r="AE510" i="2"/>
  <c r="AH510" i="2" s="1"/>
  <c r="AG512" i="2"/>
  <c r="AF515" i="2"/>
  <c r="AE518" i="2"/>
  <c r="AH518" i="2" s="1"/>
  <c r="AG520" i="2"/>
  <c r="AF523" i="2"/>
  <c r="AE526" i="2"/>
  <c r="AH526" i="2" s="1"/>
  <c r="AG528" i="2"/>
  <c r="AF531" i="2"/>
  <c r="AE534" i="2"/>
  <c r="AH534" i="2" s="1"/>
  <c r="AG536" i="2"/>
  <c r="AF539" i="2"/>
  <c r="AE542" i="2"/>
  <c r="AH542" i="2" s="1"/>
  <c r="AG544" i="2"/>
  <c r="AF547" i="2"/>
  <c r="AE550" i="2"/>
  <c r="AH550" i="2" s="1"/>
  <c r="AG552" i="2"/>
  <c r="AF555" i="2"/>
  <c r="AE558" i="2"/>
  <c r="AH558" i="2" s="1"/>
  <c r="AG560" i="2"/>
  <c r="AF563" i="2"/>
  <c r="AE566" i="2"/>
  <c r="AH566" i="2" s="1"/>
  <c r="AG568" i="2"/>
  <c r="AF571" i="2"/>
  <c r="AE574" i="2"/>
  <c r="AH574" i="2" s="1"/>
  <c r="AG576" i="2"/>
  <c r="AF579" i="2"/>
  <c r="AE582" i="2"/>
  <c r="AH582" i="2" s="1"/>
  <c r="AG584" i="2"/>
  <c r="AF587" i="2"/>
  <c r="AE590" i="2"/>
  <c r="AH590" i="2" s="1"/>
  <c r="AG592" i="2"/>
  <c r="AF595" i="2"/>
  <c r="AE598" i="2"/>
  <c r="AH598" i="2" s="1"/>
  <c r="AG600" i="2"/>
  <c r="AF603" i="2"/>
  <c r="AE606" i="2"/>
  <c r="AH606" i="2" s="1"/>
  <c r="AG51" i="2"/>
  <c r="AE130" i="2"/>
  <c r="AE158" i="2"/>
  <c r="AG172" i="2"/>
  <c r="AE254" i="2"/>
  <c r="AF304" i="2"/>
  <c r="AG325" i="2"/>
  <c r="AK325" i="2" s="1"/>
  <c r="AE347" i="2"/>
  <c r="AH347" i="2" s="1"/>
  <c r="AF368" i="2"/>
  <c r="AG389" i="2"/>
  <c r="AE409" i="2"/>
  <c r="AH409" i="2" s="1"/>
  <c r="AG411" i="2"/>
  <c r="AF414" i="2"/>
  <c r="AE417" i="2"/>
  <c r="AH417" i="2" s="1"/>
  <c r="AG419" i="2"/>
  <c r="AF422" i="2"/>
  <c r="AE425" i="2"/>
  <c r="AH425" i="2" s="1"/>
  <c r="AG427" i="2"/>
  <c r="AF430" i="2"/>
  <c r="AE433" i="2"/>
  <c r="AH433" i="2" s="1"/>
  <c r="AG435" i="2"/>
  <c r="AF438" i="2"/>
  <c r="AE441" i="2"/>
  <c r="AH441" i="2" s="1"/>
  <c r="AG443" i="2"/>
  <c r="AK443" i="2" s="1"/>
  <c r="AF446" i="2"/>
  <c r="AE449" i="2"/>
  <c r="AH449" i="2" s="1"/>
  <c r="AG451" i="2"/>
  <c r="AF454" i="2"/>
  <c r="AE457" i="2"/>
  <c r="AH457" i="2" s="1"/>
  <c r="AG459" i="2"/>
  <c r="AF462" i="2"/>
  <c r="AE465" i="2"/>
  <c r="AH465" i="2" s="1"/>
  <c r="AG467" i="2"/>
  <c r="AF470" i="2"/>
  <c r="AE473" i="2"/>
  <c r="AH473" i="2" s="1"/>
  <c r="AG475" i="2"/>
  <c r="AF478" i="2"/>
  <c r="AE481" i="2"/>
  <c r="AH481" i="2" s="1"/>
  <c r="AG483" i="2"/>
  <c r="AF486" i="2"/>
  <c r="AE489" i="2"/>
  <c r="AH489" i="2" s="1"/>
  <c r="AG491" i="2"/>
  <c r="AF494" i="2"/>
  <c r="AE497" i="2"/>
  <c r="AH497" i="2" s="1"/>
  <c r="AG499" i="2"/>
  <c r="AF502" i="2"/>
  <c r="AE505" i="2"/>
  <c r="AH505" i="2" s="1"/>
  <c r="AG507" i="2"/>
  <c r="AF510" i="2"/>
  <c r="AE513" i="2"/>
  <c r="AH513" i="2" s="1"/>
  <c r="AG515" i="2"/>
  <c r="AF518" i="2"/>
  <c r="AE521" i="2"/>
  <c r="AH521" i="2" s="1"/>
  <c r="AG523" i="2"/>
  <c r="AF526" i="2"/>
  <c r="AE529" i="2"/>
  <c r="AH529" i="2" s="1"/>
  <c r="AG531" i="2"/>
  <c r="AF534" i="2"/>
  <c r="AE537" i="2"/>
  <c r="AH537" i="2" s="1"/>
  <c r="AG539" i="2"/>
  <c r="AF542" i="2"/>
  <c r="AE545" i="2"/>
  <c r="AH545" i="2" s="1"/>
  <c r="AG547" i="2"/>
  <c r="AF550" i="2"/>
  <c r="AE553" i="2"/>
  <c r="AH553" i="2" s="1"/>
  <c r="AG555" i="2"/>
  <c r="AF558" i="2"/>
  <c r="AE561" i="2"/>
  <c r="AH561" i="2" s="1"/>
  <c r="AG563" i="2"/>
  <c r="AF566" i="2"/>
  <c r="AE569" i="2"/>
  <c r="AH569" i="2" s="1"/>
  <c r="AG571" i="2"/>
  <c r="AF574" i="2"/>
  <c r="AE577" i="2"/>
  <c r="AH577" i="2" s="1"/>
  <c r="AG579" i="2"/>
  <c r="AF582" i="2"/>
  <c r="AE585" i="2"/>
  <c r="AH585" i="2" s="1"/>
  <c r="AG587" i="2"/>
  <c r="AF590" i="2"/>
  <c r="AE593" i="2"/>
  <c r="AH593" i="2" s="1"/>
  <c r="AG595" i="2"/>
  <c r="AF598" i="2"/>
  <c r="AE601" i="2"/>
  <c r="AH601" i="2" s="1"/>
  <c r="AG603" i="2"/>
  <c r="AF606" i="2"/>
  <c r="AF60" i="2"/>
  <c r="AE134" i="2"/>
  <c r="AE160" i="2"/>
  <c r="AF177" i="2"/>
  <c r="AG292" i="2"/>
  <c r="AE307" i="2"/>
  <c r="AF328" i="2"/>
  <c r="AG349" i="2"/>
  <c r="AE371" i="2"/>
  <c r="AH371" i="2" s="1"/>
  <c r="AF392" i="2"/>
  <c r="AF409" i="2"/>
  <c r="AE412" i="2"/>
  <c r="AH412" i="2" s="1"/>
  <c r="AG414" i="2"/>
  <c r="AF417" i="2"/>
  <c r="AE420" i="2"/>
  <c r="AH420" i="2" s="1"/>
  <c r="AG422" i="2"/>
  <c r="AF425" i="2"/>
  <c r="AE428" i="2"/>
  <c r="AH428" i="2" s="1"/>
  <c r="AG430" i="2"/>
  <c r="AF433" i="2"/>
  <c r="AE436" i="2"/>
  <c r="AH436" i="2" s="1"/>
  <c r="AG438" i="2"/>
  <c r="AF441" i="2"/>
  <c r="AE444" i="2"/>
  <c r="AH444" i="2" s="1"/>
  <c r="AG446" i="2"/>
  <c r="AF449" i="2"/>
  <c r="AE452" i="2"/>
  <c r="AH452" i="2" s="1"/>
  <c r="AG454" i="2"/>
  <c r="AF457" i="2"/>
  <c r="AE460" i="2"/>
  <c r="AH460" i="2" s="1"/>
  <c r="AG462" i="2"/>
  <c r="AF465" i="2"/>
  <c r="AE468" i="2"/>
  <c r="AH468" i="2" s="1"/>
  <c r="AG470" i="2"/>
  <c r="AF473" i="2"/>
  <c r="AE476" i="2"/>
  <c r="AH476" i="2" s="1"/>
  <c r="AG478" i="2"/>
  <c r="AF481" i="2"/>
  <c r="AE484" i="2"/>
  <c r="AH484" i="2" s="1"/>
  <c r="AG486" i="2"/>
  <c r="AF489" i="2"/>
  <c r="AE492" i="2"/>
  <c r="AH492" i="2" s="1"/>
  <c r="AG494" i="2"/>
  <c r="AF497" i="2"/>
  <c r="AE500" i="2"/>
  <c r="AG502" i="2"/>
  <c r="AF505" i="2"/>
  <c r="AE508" i="2"/>
  <c r="AH508" i="2" s="1"/>
  <c r="AG510" i="2"/>
  <c r="AF513" i="2"/>
  <c r="AE516" i="2"/>
  <c r="AH516" i="2" s="1"/>
  <c r="AG518" i="2"/>
  <c r="AF521" i="2"/>
  <c r="AE524" i="2"/>
  <c r="AH524" i="2" s="1"/>
  <c r="AG526" i="2"/>
  <c r="AF529" i="2"/>
  <c r="AE532" i="2"/>
  <c r="AH532" i="2" s="1"/>
  <c r="AG534" i="2"/>
  <c r="AF537" i="2"/>
  <c r="AE540" i="2"/>
  <c r="AH540" i="2" s="1"/>
  <c r="AG542" i="2"/>
  <c r="AF545" i="2"/>
  <c r="AE548" i="2"/>
  <c r="AH548" i="2" s="1"/>
  <c r="AG550" i="2"/>
  <c r="AF553" i="2"/>
  <c r="AE556" i="2"/>
  <c r="AH556" i="2" s="1"/>
  <c r="AG558" i="2"/>
  <c r="AF561" i="2"/>
  <c r="AE564" i="2"/>
  <c r="AH564" i="2" s="1"/>
  <c r="AG566" i="2"/>
  <c r="AK566" i="2" s="1"/>
  <c r="AF569" i="2"/>
  <c r="AE572" i="2"/>
  <c r="AH572" i="2" s="1"/>
  <c r="AG574" i="2"/>
  <c r="AK574" i="2" s="1"/>
  <c r="AF577" i="2"/>
  <c r="AE580" i="2"/>
  <c r="AH580" i="2" s="1"/>
  <c r="AG582" i="2"/>
  <c r="AF585" i="2"/>
  <c r="AE588" i="2"/>
  <c r="AH588" i="2" s="1"/>
  <c r="AG590" i="2"/>
  <c r="AF593" i="2"/>
  <c r="AE596" i="2"/>
  <c r="AH596" i="2" s="1"/>
  <c r="AG598" i="2"/>
  <c r="AK598" i="2" s="1"/>
  <c r="AF601" i="2"/>
  <c r="AE604" i="2"/>
  <c r="AH604" i="2" s="1"/>
  <c r="AG606" i="2"/>
  <c r="AE70" i="2"/>
  <c r="AG373" i="2"/>
  <c r="AG425" i="2"/>
  <c r="AE447" i="2"/>
  <c r="AH447" i="2" s="1"/>
  <c r="AF468" i="2"/>
  <c r="AG489" i="2"/>
  <c r="AE511" i="2"/>
  <c r="AH511" i="2" s="1"/>
  <c r="AF532" i="2"/>
  <c r="AG553" i="2"/>
  <c r="AE575" i="2"/>
  <c r="AH575" i="2" s="1"/>
  <c r="AF596" i="2"/>
  <c r="AE609" i="2"/>
  <c r="AH609" i="2" s="1"/>
  <c r="AG611" i="2"/>
  <c r="AK611" i="2" s="1"/>
  <c r="AF614" i="2"/>
  <c r="AE617" i="2"/>
  <c r="AH617" i="2" s="1"/>
  <c r="AG619" i="2"/>
  <c r="AF622" i="2"/>
  <c r="AE625" i="2"/>
  <c r="AH625" i="2" s="1"/>
  <c r="AG627" i="2"/>
  <c r="AF630" i="2"/>
  <c r="AE633" i="2"/>
  <c r="AH633" i="2" s="1"/>
  <c r="AG635" i="2"/>
  <c r="AF638" i="2"/>
  <c r="AE641" i="2"/>
  <c r="AG643" i="2"/>
  <c r="AF646" i="2"/>
  <c r="AE649" i="2"/>
  <c r="AH649" i="2" s="1"/>
  <c r="AG651" i="2"/>
  <c r="AF654" i="2"/>
  <c r="AE657" i="2"/>
  <c r="AH657" i="2" s="1"/>
  <c r="AG659" i="2"/>
  <c r="AF662" i="2"/>
  <c r="AE665" i="2"/>
  <c r="AH665" i="2" s="1"/>
  <c r="AG667" i="2"/>
  <c r="AF670" i="2"/>
  <c r="AE673" i="2"/>
  <c r="AH673" i="2" s="1"/>
  <c r="AG675" i="2"/>
  <c r="AK675" i="2" s="1"/>
  <c r="AF678" i="2"/>
  <c r="AE681" i="2"/>
  <c r="AH681" i="2" s="1"/>
  <c r="AG683" i="2"/>
  <c r="AF686" i="2"/>
  <c r="AE689" i="2"/>
  <c r="AH689" i="2" s="1"/>
  <c r="AG691" i="2"/>
  <c r="AF694" i="2"/>
  <c r="AE697" i="2"/>
  <c r="AH697" i="2" s="1"/>
  <c r="AG699" i="2"/>
  <c r="AF702" i="2"/>
  <c r="AE705" i="2"/>
  <c r="AG707" i="2"/>
  <c r="AK707" i="2" s="1"/>
  <c r="AF710" i="2"/>
  <c r="AE713" i="2"/>
  <c r="AG715" i="2"/>
  <c r="AF718" i="2"/>
  <c r="AE721" i="2"/>
  <c r="AH721" i="2" s="1"/>
  <c r="AG723" i="2"/>
  <c r="AF726" i="2"/>
  <c r="AE729" i="2"/>
  <c r="AH729" i="2" s="1"/>
  <c r="AG731" i="2"/>
  <c r="AF734" i="2"/>
  <c r="AE737" i="2"/>
  <c r="AH737" i="2" s="1"/>
  <c r="AG739" i="2"/>
  <c r="AK739" i="2" s="1"/>
  <c r="AF742" i="2"/>
  <c r="AE745" i="2"/>
  <c r="AH745" i="2" s="1"/>
  <c r="AG747" i="2"/>
  <c r="AF750" i="2"/>
  <c r="AE753" i="2"/>
  <c r="AH753" i="2" s="1"/>
  <c r="AG755" i="2"/>
  <c r="AF758" i="2"/>
  <c r="AE761" i="2"/>
  <c r="AH761" i="2" s="1"/>
  <c r="AG763" i="2"/>
  <c r="AF766" i="2"/>
  <c r="AE769" i="2"/>
  <c r="AH769" i="2" s="1"/>
  <c r="AG771" i="2"/>
  <c r="AK771" i="2" s="1"/>
  <c r="AF774" i="2"/>
  <c r="AE777" i="2"/>
  <c r="AG779" i="2"/>
  <c r="AF782" i="2"/>
  <c r="AE785" i="2"/>
  <c r="AH785" i="2" s="1"/>
  <c r="AG787" i="2"/>
  <c r="AF790" i="2"/>
  <c r="AE793" i="2"/>
  <c r="AH793" i="2" s="1"/>
  <c r="AG795" i="2"/>
  <c r="AF798" i="2"/>
  <c r="AE801" i="2"/>
  <c r="AH801" i="2" s="1"/>
  <c r="AG803" i="2"/>
  <c r="AF806" i="2"/>
  <c r="AF265" i="2"/>
  <c r="AE395" i="2"/>
  <c r="AH395" i="2" s="1"/>
  <c r="AF428" i="2"/>
  <c r="AG449" i="2"/>
  <c r="AE471" i="2"/>
  <c r="AH471" i="2" s="1"/>
  <c r="AF492" i="2"/>
  <c r="AG513" i="2"/>
  <c r="AE535" i="2"/>
  <c r="AH535" i="2" s="1"/>
  <c r="AF556" i="2"/>
  <c r="AG577" i="2"/>
  <c r="AE599" i="2"/>
  <c r="AH599" i="2" s="1"/>
  <c r="AF609" i="2"/>
  <c r="AE612" i="2"/>
  <c r="AH612" i="2" s="1"/>
  <c r="AG614" i="2"/>
  <c r="AF617" i="2"/>
  <c r="AE620" i="2"/>
  <c r="AH620" i="2" s="1"/>
  <c r="AG622" i="2"/>
  <c r="AF625" i="2"/>
  <c r="AE628" i="2"/>
  <c r="AH628" i="2" s="1"/>
  <c r="AG630" i="2"/>
  <c r="AF633" i="2"/>
  <c r="AE636" i="2"/>
  <c r="AH636" i="2" s="1"/>
  <c r="AG638" i="2"/>
  <c r="AF641" i="2"/>
  <c r="AE644" i="2"/>
  <c r="AH644" i="2" s="1"/>
  <c r="AG646" i="2"/>
  <c r="AF649" i="2"/>
  <c r="AE652" i="2"/>
  <c r="AH652" i="2" s="1"/>
  <c r="AG654" i="2"/>
  <c r="AF657" i="2"/>
  <c r="AE660" i="2"/>
  <c r="AH660" i="2" s="1"/>
  <c r="AG662" i="2"/>
  <c r="AK662" i="2" s="1"/>
  <c r="AF665" i="2"/>
  <c r="AE668" i="2"/>
  <c r="AH668" i="2" s="1"/>
  <c r="AG670" i="2"/>
  <c r="AF673" i="2"/>
  <c r="AE676" i="2"/>
  <c r="AG678" i="2"/>
  <c r="AF681" i="2"/>
  <c r="AE684" i="2"/>
  <c r="AH684" i="2" s="1"/>
  <c r="AG686" i="2"/>
  <c r="AF689" i="2"/>
  <c r="AE692" i="2"/>
  <c r="AH692" i="2" s="1"/>
  <c r="AG694" i="2"/>
  <c r="AK694" i="2" s="1"/>
  <c r="AF697" i="2"/>
  <c r="AE700" i="2"/>
  <c r="AH700" i="2" s="1"/>
  <c r="AG702" i="2"/>
  <c r="AF705" i="2"/>
  <c r="AE708" i="2"/>
  <c r="AG710" i="2"/>
  <c r="AF713" i="2"/>
  <c r="AE716" i="2"/>
  <c r="AH716" i="2" s="1"/>
  <c r="AG718" i="2"/>
  <c r="AF721" i="2"/>
  <c r="AE724" i="2"/>
  <c r="AH724" i="2" s="1"/>
  <c r="AG726" i="2"/>
  <c r="AF729" i="2"/>
  <c r="AE732" i="2"/>
  <c r="AH732" i="2" s="1"/>
  <c r="AG734" i="2"/>
  <c r="AF737" i="2"/>
  <c r="AE740" i="2"/>
  <c r="AH740" i="2" s="1"/>
  <c r="AG742" i="2"/>
  <c r="AK742" i="2" s="1"/>
  <c r="AF745" i="2"/>
  <c r="AE748" i="2"/>
  <c r="AH748" i="2" s="1"/>
  <c r="AG750" i="2"/>
  <c r="AF753" i="2"/>
  <c r="AE756" i="2"/>
  <c r="AH756" i="2" s="1"/>
  <c r="AG758" i="2"/>
  <c r="AF761" i="2"/>
  <c r="AE764" i="2"/>
  <c r="AH764" i="2" s="1"/>
  <c r="AG766" i="2"/>
  <c r="AF769" i="2"/>
  <c r="AE772" i="2"/>
  <c r="AG774" i="2"/>
  <c r="AK774" i="2" s="1"/>
  <c r="AF777" i="2"/>
  <c r="AG163" i="2"/>
  <c r="AG409" i="2"/>
  <c r="AE431" i="2"/>
  <c r="AH431" i="2" s="1"/>
  <c r="AF452" i="2"/>
  <c r="AG473" i="2"/>
  <c r="AE495" i="2"/>
  <c r="AH495" i="2" s="1"/>
  <c r="AF516" i="2"/>
  <c r="AG537" i="2"/>
  <c r="AE559" i="2"/>
  <c r="AH559" i="2" s="1"/>
  <c r="AF580" i="2"/>
  <c r="AG601" i="2"/>
  <c r="AG609" i="2"/>
  <c r="AF612" i="2"/>
  <c r="AE615" i="2"/>
  <c r="AH615" i="2" s="1"/>
  <c r="AG617" i="2"/>
  <c r="AF620" i="2"/>
  <c r="AE623" i="2"/>
  <c r="AH623" i="2" s="1"/>
  <c r="AG625" i="2"/>
  <c r="AF628" i="2"/>
  <c r="AE631" i="2"/>
  <c r="AH631" i="2" s="1"/>
  <c r="AG633" i="2"/>
  <c r="AF636" i="2"/>
  <c r="AE639" i="2"/>
  <c r="AG641" i="2"/>
  <c r="AF644" i="2"/>
  <c r="AE647" i="2"/>
  <c r="AH647" i="2" s="1"/>
  <c r="AG649" i="2"/>
  <c r="AF652" i="2"/>
  <c r="AE655" i="2"/>
  <c r="AH655" i="2" s="1"/>
  <c r="AG657" i="2"/>
  <c r="AF660" i="2"/>
  <c r="AE663" i="2"/>
  <c r="AH663" i="2" s="1"/>
  <c r="AG665" i="2"/>
  <c r="AF668" i="2"/>
  <c r="AE671" i="2"/>
  <c r="AH671" i="2" s="1"/>
  <c r="AG673" i="2"/>
  <c r="AF676" i="2"/>
  <c r="AE679" i="2"/>
  <c r="AH679" i="2" s="1"/>
  <c r="AG681" i="2"/>
  <c r="AF684" i="2"/>
  <c r="AE687" i="2"/>
  <c r="AH687" i="2" s="1"/>
  <c r="AG689" i="2"/>
  <c r="AF692" i="2"/>
  <c r="AE695" i="2"/>
  <c r="AH695" i="2" s="1"/>
  <c r="AG697" i="2"/>
  <c r="AF700" i="2"/>
  <c r="AE703" i="2"/>
  <c r="AH703" i="2" s="1"/>
  <c r="AG705" i="2"/>
  <c r="AF708" i="2"/>
  <c r="AE711" i="2"/>
  <c r="AH711" i="2" s="1"/>
  <c r="AG713" i="2"/>
  <c r="AF716" i="2"/>
  <c r="AE719" i="2"/>
  <c r="AH719" i="2" s="1"/>
  <c r="AG721" i="2"/>
  <c r="AF724" i="2"/>
  <c r="AE727" i="2"/>
  <c r="AH727" i="2" s="1"/>
  <c r="AG729" i="2"/>
  <c r="AF732" i="2"/>
  <c r="AE735" i="2"/>
  <c r="AH735" i="2" s="1"/>
  <c r="AG737" i="2"/>
  <c r="AF740" i="2"/>
  <c r="AE743" i="2"/>
  <c r="AH743" i="2" s="1"/>
  <c r="AG745" i="2"/>
  <c r="AF748" i="2"/>
  <c r="AE751" i="2"/>
  <c r="AH751" i="2" s="1"/>
  <c r="AG753" i="2"/>
  <c r="AF756" i="2"/>
  <c r="AE759" i="2"/>
  <c r="AH759" i="2" s="1"/>
  <c r="AG761" i="2"/>
  <c r="AF764" i="2"/>
  <c r="AE767" i="2"/>
  <c r="AH767" i="2" s="1"/>
  <c r="AG769" i="2"/>
  <c r="AF772" i="2"/>
  <c r="AE775" i="2"/>
  <c r="AE283" i="2"/>
  <c r="AF412" i="2"/>
  <c r="AG433" i="2"/>
  <c r="AE455" i="2"/>
  <c r="AH455" i="2" s="1"/>
  <c r="AF476" i="2"/>
  <c r="AG497" i="2"/>
  <c r="AE519" i="2"/>
  <c r="AH519" i="2" s="1"/>
  <c r="AF540" i="2"/>
  <c r="AG561" i="2"/>
  <c r="AE583" i="2"/>
  <c r="AH583" i="2" s="1"/>
  <c r="AF604" i="2"/>
  <c r="AE610" i="2"/>
  <c r="AH610" i="2" s="1"/>
  <c r="AG612" i="2"/>
  <c r="AF615" i="2"/>
  <c r="AE618" i="2"/>
  <c r="AH618" i="2" s="1"/>
  <c r="AG620" i="2"/>
  <c r="AF623" i="2"/>
  <c r="AE626" i="2"/>
  <c r="AH626" i="2" s="1"/>
  <c r="AG628" i="2"/>
  <c r="AF631" i="2"/>
  <c r="AE634" i="2"/>
  <c r="AH634" i="2" s="1"/>
  <c r="AG636" i="2"/>
  <c r="AF639" i="2"/>
  <c r="AE642" i="2"/>
  <c r="AG644" i="2"/>
  <c r="AF647" i="2"/>
  <c r="AE650" i="2"/>
  <c r="AH650" i="2" s="1"/>
  <c r="AG652" i="2"/>
  <c r="AF655" i="2"/>
  <c r="AE658" i="2"/>
  <c r="AH658" i="2" s="1"/>
  <c r="AG660" i="2"/>
  <c r="AF663" i="2"/>
  <c r="AE666" i="2"/>
  <c r="AH666" i="2" s="1"/>
  <c r="AG668" i="2"/>
  <c r="AF671" i="2"/>
  <c r="AE674" i="2"/>
  <c r="AG676" i="2"/>
  <c r="AF679" i="2"/>
  <c r="AE682" i="2"/>
  <c r="AH682" i="2" s="1"/>
  <c r="AG684" i="2"/>
  <c r="AF687" i="2"/>
  <c r="AE690" i="2"/>
  <c r="AH690" i="2" s="1"/>
  <c r="AG692" i="2"/>
  <c r="AF695" i="2"/>
  <c r="AE698" i="2"/>
  <c r="AH698" i="2" s="1"/>
  <c r="AG700" i="2"/>
  <c r="AF703" i="2"/>
  <c r="AE706" i="2"/>
  <c r="AH706" i="2" s="1"/>
  <c r="AG708" i="2"/>
  <c r="AF711" i="2"/>
  <c r="AE714" i="2"/>
  <c r="AH714" i="2" s="1"/>
  <c r="AG716" i="2"/>
  <c r="AF719" i="2"/>
  <c r="AE722" i="2"/>
  <c r="AH722" i="2" s="1"/>
  <c r="AG724" i="2"/>
  <c r="AF727" i="2"/>
  <c r="AE730" i="2"/>
  <c r="AH730" i="2" s="1"/>
  <c r="AG732" i="2"/>
  <c r="AF735" i="2"/>
  <c r="AE738" i="2"/>
  <c r="AH738" i="2" s="1"/>
  <c r="AG740" i="2"/>
  <c r="AF743" i="2"/>
  <c r="AE746" i="2"/>
  <c r="AH746" i="2" s="1"/>
  <c r="AG748" i="2"/>
  <c r="AF751" i="2"/>
  <c r="AE754" i="2"/>
  <c r="AH754" i="2" s="1"/>
  <c r="AG756" i="2"/>
  <c r="AF759" i="2"/>
  <c r="AE762" i="2"/>
  <c r="AH762" i="2" s="1"/>
  <c r="AG764" i="2"/>
  <c r="AF767" i="2"/>
  <c r="AE770" i="2"/>
  <c r="AH770" i="2" s="1"/>
  <c r="AG772" i="2"/>
  <c r="AF775" i="2"/>
  <c r="AE778" i="2"/>
  <c r="AH778" i="2" s="1"/>
  <c r="AG780" i="2"/>
  <c r="AF783" i="2"/>
  <c r="AE786" i="2"/>
  <c r="AH786" i="2" s="1"/>
  <c r="AG788" i="2"/>
  <c r="AF791" i="2"/>
  <c r="AE794" i="2"/>
  <c r="AH794" i="2" s="1"/>
  <c r="AG796" i="2"/>
  <c r="AF799" i="2"/>
  <c r="AE802" i="2"/>
  <c r="AH802" i="2" s="1"/>
  <c r="AG804" i="2"/>
  <c r="AF807" i="2"/>
  <c r="AF273" i="2"/>
  <c r="AE415" i="2"/>
  <c r="AH415" i="2" s="1"/>
  <c r="AF436" i="2"/>
  <c r="AG457" i="2"/>
  <c r="AE479" i="2"/>
  <c r="AH479" i="2" s="1"/>
  <c r="AF500" i="2"/>
  <c r="AG521" i="2"/>
  <c r="AE543" i="2"/>
  <c r="AH543" i="2" s="1"/>
  <c r="AF564" i="2"/>
  <c r="AG585" i="2"/>
  <c r="AE607" i="2"/>
  <c r="AH607" i="2" s="1"/>
  <c r="AF610" i="2"/>
  <c r="AE613" i="2"/>
  <c r="AH613" i="2" s="1"/>
  <c r="AG615" i="2"/>
  <c r="AF618" i="2"/>
  <c r="AE621" i="2"/>
  <c r="AH621" i="2" s="1"/>
  <c r="AG623" i="2"/>
  <c r="AF626" i="2"/>
  <c r="AE629" i="2"/>
  <c r="AH629" i="2" s="1"/>
  <c r="AG631" i="2"/>
  <c r="AF634" i="2"/>
  <c r="AE637" i="2"/>
  <c r="AH637" i="2" s="1"/>
  <c r="AG639" i="2"/>
  <c r="AF642" i="2"/>
  <c r="AE645" i="2"/>
  <c r="AH645" i="2" s="1"/>
  <c r="AG647" i="2"/>
  <c r="AF650" i="2"/>
  <c r="AE653" i="2"/>
  <c r="AH653" i="2" s="1"/>
  <c r="AG655" i="2"/>
  <c r="AF658" i="2"/>
  <c r="AE661" i="2"/>
  <c r="AH661" i="2" s="1"/>
  <c r="AG663" i="2"/>
  <c r="AF666" i="2"/>
  <c r="AE669" i="2"/>
  <c r="AH669" i="2" s="1"/>
  <c r="AG671" i="2"/>
  <c r="AF674" i="2"/>
  <c r="AE677" i="2"/>
  <c r="AH677" i="2" s="1"/>
  <c r="AG679" i="2"/>
  <c r="AF682" i="2"/>
  <c r="AE685" i="2"/>
  <c r="AH685" i="2" s="1"/>
  <c r="AG687" i="2"/>
  <c r="AF690" i="2"/>
  <c r="AE693" i="2"/>
  <c r="AH693" i="2" s="1"/>
  <c r="AG695" i="2"/>
  <c r="AK695" i="2" s="1"/>
  <c r="AF698" i="2"/>
  <c r="AE701" i="2"/>
  <c r="AH701" i="2" s="1"/>
  <c r="AG703" i="2"/>
  <c r="AF706" i="2"/>
  <c r="AE709" i="2"/>
  <c r="AH709" i="2" s="1"/>
  <c r="AG711" i="2"/>
  <c r="AF714" i="2"/>
  <c r="AE717" i="2"/>
  <c r="AH717" i="2" s="1"/>
  <c r="AG719" i="2"/>
  <c r="AF722" i="2"/>
  <c r="AE725" i="2"/>
  <c r="AG727" i="2"/>
  <c r="AF730" i="2"/>
  <c r="AE733" i="2"/>
  <c r="AH733" i="2" s="1"/>
  <c r="AG735" i="2"/>
  <c r="AF738" i="2"/>
  <c r="AE741" i="2"/>
  <c r="AH741" i="2" s="1"/>
  <c r="AG743" i="2"/>
  <c r="AF746" i="2"/>
  <c r="AE749" i="2"/>
  <c r="AH749" i="2" s="1"/>
  <c r="AG751" i="2"/>
  <c r="AK751" i="2" s="1"/>
  <c r="AF754" i="2"/>
  <c r="AE757" i="2"/>
  <c r="AH757" i="2" s="1"/>
  <c r="AG759" i="2"/>
  <c r="AF762" i="2"/>
  <c r="AE765" i="2"/>
  <c r="AH765" i="2" s="1"/>
  <c r="AG767" i="2"/>
  <c r="AF770" i="2"/>
  <c r="AE773" i="2"/>
  <c r="AH773" i="2" s="1"/>
  <c r="AG775" i="2"/>
  <c r="AF778" i="2"/>
  <c r="AE781" i="2"/>
  <c r="AH781" i="2" s="1"/>
  <c r="AG783" i="2"/>
  <c r="AF786" i="2"/>
  <c r="AE789" i="2"/>
  <c r="AG791" i="2"/>
  <c r="AF794" i="2"/>
  <c r="AE797" i="2"/>
  <c r="AH797" i="2" s="1"/>
  <c r="AG799" i="2"/>
  <c r="AF802" i="2"/>
  <c r="AE805" i="2"/>
  <c r="AH805" i="2" s="1"/>
  <c r="AG309" i="2"/>
  <c r="AG417" i="2"/>
  <c r="AE439" i="2"/>
  <c r="AH439" i="2" s="1"/>
  <c r="AF460" i="2"/>
  <c r="AG481" i="2"/>
  <c r="AE503" i="2"/>
  <c r="AH503" i="2" s="1"/>
  <c r="AF524" i="2"/>
  <c r="AG545" i="2"/>
  <c r="AK545" i="2" s="1"/>
  <c r="AE567" i="2"/>
  <c r="AH567" i="2" s="1"/>
  <c r="AF588" i="2"/>
  <c r="AE608" i="2"/>
  <c r="AH608" i="2" s="1"/>
  <c r="AG610" i="2"/>
  <c r="AF613" i="2"/>
  <c r="AE616" i="2"/>
  <c r="AH616" i="2" s="1"/>
  <c r="AG618" i="2"/>
  <c r="AF621" i="2"/>
  <c r="AE624" i="2"/>
  <c r="AG626" i="2"/>
  <c r="AF629" i="2"/>
  <c r="AE632" i="2"/>
  <c r="AH632" i="2" s="1"/>
  <c r="AG634" i="2"/>
  <c r="AF637" i="2"/>
  <c r="AE640" i="2"/>
  <c r="AH640" i="2" s="1"/>
  <c r="AG642" i="2"/>
  <c r="AF645" i="2"/>
  <c r="AE648" i="2"/>
  <c r="AH648" i="2" s="1"/>
  <c r="AG650" i="2"/>
  <c r="AF653" i="2"/>
  <c r="AE656" i="2"/>
  <c r="AG658" i="2"/>
  <c r="AK658" i="2" s="1"/>
  <c r="AF661" i="2"/>
  <c r="AE664" i="2"/>
  <c r="AH664" i="2" s="1"/>
  <c r="AG666" i="2"/>
  <c r="AF669" i="2"/>
  <c r="AE672" i="2"/>
  <c r="AH672" i="2" s="1"/>
  <c r="AG674" i="2"/>
  <c r="AF677" i="2"/>
  <c r="AE680" i="2"/>
  <c r="AH680" i="2" s="1"/>
  <c r="AG682" i="2"/>
  <c r="AF685" i="2"/>
  <c r="AE688" i="2"/>
  <c r="AG690" i="2"/>
  <c r="AF693" i="2"/>
  <c r="AE696" i="2"/>
  <c r="AH696" i="2" s="1"/>
  <c r="AG698" i="2"/>
  <c r="AF701" i="2"/>
  <c r="AE704" i="2"/>
  <c r="AH704" i="2" s="1"/>
  <c r="AG706" i="2"/>
  <c r="AF709" i="2"/>
  <c r="AE712" i="2"/>
  <c r="AH712" i="2" s="1"/>
  <c r="AG714" i="2"/>
  <c r="AF717" i="2"/>
  <c r="AE720" i="2"/>
  <c r="AH720" i="2" s="1"/>
  <c r="AG722" i="2"/>
  <c r="AF725" i="2"/>
  <c r="AE728" i="2"/>
  <c r="AH728" i="2" s="1"/>
  <c r="AG730" i="2"/>
  <c r="AF733" i="2"/>
  <c r="AE736" i="2"/>
  <c r="AH736" i="2" s="1"/>
  <c r="AG738" i="2"/>
  <c r="AF741" i="2"/>
  <c r="AE744" i="2"/>
  <c r="AH744" i="2" s="1"/>
  <c r="AG746" i="2"/>
  <c r="AF749" i="2"/>
  <c r="AE752" i="2"/>
  <c r="AG754" i="2"/>
  <c r="AF757" i="2"/>
  <c r="AE760" i="2"/>
  <c r="AH760" i="2" s="1"/>
  <c r="AG762" i="2"/>
  <c r="AF765" i="2"/>
  <c r="AE768" i="2"/>
  <c r="AH768" i="2" s="1"/>
  <c r="AG770" i="2"/>
  <c r="AF773" i="2"/>
  <c r="AE776" i="2"/>
  <c r="AH776" i="2" s="1"/>
  <c r="AG778" i="2"/>
  <c r="AF781" i="2"/>
  <c r="AE784" i="2"/>
  <c r="AG786" i="2"/>
  <c r="AF789" i="2"/>
  <c r="AE792" i="2"/>
  <c r="AH792" i="2" s="1"/>
  <c r="AG794" i="2"/>
  <c r="AK794" i="2" s="1"/>
  <c r="AF797" i="2"/>
  <c r="AE800" i="2"/>
  <c r="AH800" i="2" s="1"/>
  <c r="AG802" i="2"/>
  <c r="AF805" i="2"/>
  <c r="AF352" i="2"/>
  <c r="AE423" i="2"/>
  <c r="AH423" i="2" s="1"/>
  <c r="AF444" i="2"/>
  <c r="AG465" i="2"/>
  <c r="AE487" i="2"/>
  <c r="AH487" i="2" s="1"/>
  <c r="AF508" i="2"/>
  <c r="AG529" i="2"/>
  <c r="AE551" i="2"/>
  <c r="AF572" i="2"/>
  <c r="AG593" i="2"/>
  <c r="AG608" i="2"/>
  <c r="AF611" i="2"/>
  <c r="AE614" i="2"/>
  <c r="AG616" i="2"/>
  <c r="AF619" i="2"/>
  <c r="AE622" i="2"/>
  <c r="AH622" i="2" s="1"/>
  <c r="AG624" i="2"/>
  <c r="AF627" i="2"/>
  <c r="AE630" i="2"/>
  <c r="AH630" i="2" s="1"/>
  <c r="AG632" i="2"/>
  <c r="AF635" i="2"/>
  <c r="AE638" i="2"/>
  <c r="AH638" i="2" s="1"/>
  <c r="AG640" i="2"/>
  <c r="AF643" i="2"/>
  <c r="AE646" i="2"/>
  <c r="AH646" i="2" s="1"/>
  <c r="AG648" i="2"/>
  <c r="AF651" i="2"/>
  <c r="AE654" i="2"/>
  <c r="AH654" i="2" s="1"/>
  <c r="AG656" i="2"/>
  <c r="AF659" i="2"/>
  <c r="AE662" i="2"/>
  <c r="AH662" i="2" s="1"/>
  <c r="AG664" i="2"/>
  <c r="AF667" i="2"/>
  <c r="AE670" i="2"/>
  <c r="AH670" i="2" s="1"/>
  <c r="AG672" i="2"/>
  <c r="AF675" i="2"/>
  <c r="AE678" i="2"/>
  <c r="AH678" i="2" s="1"/>
  <c r="AG680" i="2"/>
  <c r="AF683" i="2"/>
  <c r="AE686" i="2"/>
  <c r="AH686" i="2" s="1"/>
  <c r="AG688" i="2"/>
  <c r="AF691" i="2"/>
  <c r="AE694" i="2"/>
  <c r="AH694" i="2" s="1"/>
  <c r="AG696" i="2"/>
  <c r="AF699" i="2"/>
  <c r="AE702" i="2"/>
  <c r="AH702" i="2" s="1"/>
  <c r="AG704" i="2"/>
  <c r="AF707" i="2"/>
  <c r="AE710" i="2"/>
  <c r="AH710" i="2" s="1"/>
  <c r="AG712" i="2"/>
  <c r="AF715" i="2"/>
  <c r="AE718" i="2"/>
  <c r="AH718" i="2" s="1"/>
  <c r="AG720" i="2"/>
  <c r="AF723" i="2"/>
  <c r="AE726" i="2"/>
  <c r="AH726" i="2" s="1"/>
  <c r="AG728" i="2"/>
  <c r="AF731" i="2"/>
  <c r="AE734" i="2"/>
  <c r="AH734" i="2" s="1"/>
  <c r="AG736" i="2"/>
  <c r="AK736" i="2" s="1"/>
  <c r="AF739" i="2"/>
  <c r="AE742" i="2"/>
  <c r="AG744" i="2"/>
  <c r="AF747" i="2"/>
  <c r="AE750" i="2"/>
  <c r="AG752" i="2"/>
  <c r="AF755" i="2"/>
  <c r="AE758" i="2"/>
  <c r="AH758" i="2" s="1"/>
  <c r="AG760" i="2"/>
  <c r="AK760" i="2" s="1"/>
  <c r="AF763" i="2"/>
  <c r="AE766" i="2"/>
  <c r="AH766" i="2" s="1"/>
  <c r="AG768" i="2"/>
  <c r="AF771" i="2"/>
  <c r="AE774" i="2"/>
  <c r="AH774" i="2" s="1"/>
  <c r="AG776" i="2"/>
  <c r="AK776" i="2" s="1"/>
  <c r="AF779" i="2"/>
  <c r="AE782" i="2"/>
  <c r="AH782" i="2" s="1"/>
  <c r="AG784" i="2"/>
  <c r="AF787" i="2"/>
  <c r="AE790" i="2"/>
  <c r="AH790" i="2" s="1"/>
  <c r="AG792" i="2"/>
  <c r="AK792" i="2" s="1"/>
  <c r="AF795" i="2"/>
  <c r="AE798" i="2"/>
  <c r="AH798" i="2" s="1"/>
  <c r="AG800" i="2"/>
  <c r="AF803" i="2"/>
  <c r="AE806" i="2"/>
  <c r="AH806" i="2" s="1"/>
  <c r="AE331" i="2"/>
  <c r="AG569" i="2"/>
  <c r="AF624" i="2"/>
  <c r="AG645" i="2"/>
  <c r="AE667" i="2"/>
  <c r="AH667" i="2" s="1"/>
  <c r="AF688" i="2"/>
  <c r="AG709" i="2"/>
  <c r="AE731" i="2"/>
  <c r="AH731" i="2" s="1"/>
  <c r="AF752" i="2"/>
  <c r="AG773" i="2"/>
  <c r="AE783" i="2"/>
  <c r="AG790" i="2"/>
  <c r="AG797" i="2"/>
  <c r="AF804" i="2"/>
  <c r="AE809" i="2"/>
  <c r="AG811" i="2"/>
  <c r="AF814" i="2"/>
  <c r="AE817" i="2"/>
  <c r="AH817" i="2" s="1"/>
  <c r="AG819" i="2"/>
  <c r="AF822" i="2"/>
  <c r="AE825" i="2"/>
  <c r="AH825" i="2" s="1"/>
  <c r="AG827" i="2"/>
  <c r="AF830" i="2"/>
  <c r="AE833" i="2"/>
  <c r="AH833" i="2" s="1"/>
  <c r="AG835" i="2"/>
  <c r="AK835" i="2" s="1"/>
  <c r="AF838" i="2"/>
  <c r="AE841" i="2"/>
  <c r="AH841" i="2" s="1"/>
  <c r="AG843" i="2"/>
  <c r="AF846" i="2"/>
  <c r="AE849" i="2"/>
  <c r="AH849" i="2" s="1"/>
  <c r="AG851" i="2"/>
  <c r="AF854" i="2"/>
  <c r="AE857" i="2"/>
  <c r="AH857" i="2" s="1"/>
  <c r="AG859" i="2"/>
  <c r="AF862" i="2"/>
  <c r="AE865" i="2"/>
  <c r="AH865" i="2" s="1"/>
  <c r="AG867" i="2"/>
  <c r="AF870" i="2"/>
  <c r="AE873" i="2"/>
  <c r="AH873" i="2" s="1"/>
  <c r="AG875" i="2"/>
  <c r="AF878" i="2"/>
  <c r="AE881" i="2"/>
  <c r="AH881" i="2" s="1"/>
  <c r="AG883" i="2"/>
  <c r="AF886" i="2"/>
  <c r="AE889" i="2"/>
  <c r="AH889" i="2" s="1"/>
  <c r="AG891" i="2"/>
  <c r="AF894" i="2"/>
  <c r="AE897" i="2"/>
  <c r="AH897" i="2" s="1"/>
  <c r="AG899" i="2"/>
  <c r="AF902" i="2"/>
  <c r="AE905" i="2"/>
  <c r="AH905" i="2" s="1"/>
  <c r="AG907" i="2"/>
  <c r="AF910" i="2"/>
  <c r="AE913" i="2"/>
  <c r="AH913" i="2" s="1"/>
  <c r="AG915" i="2"/>
  <c r="AF918" i="2"/>
  <c r="AE921" i="2"/>
  <c r="AH921" i="2" s="1"/>
  <c r="AG923" i="2"/>
  <c r="AF926" i="2"/>
  <c r="AE929" i="2"/>
  <c r="AH929" i="2" s="1"/>
  <c r="AF420" i="2"/>
  <c r="AE591" i="2"/>
  <c r="AH591" i="2" s="1"/>
  <c r="AE627" i="2"/>
  <c r="AH627" i="2" s="1"/>
  <c r="AF648" i="2"/>
  <c r="AG669" i="2"/>
  <c r="AE691" i="2"/>
  <c r="AH691" i="2" s="1"/>
  <c r="AF712" i="2"/>
  <c r="AG733" i="2"/>
  <c r="AE755" i="2"/>
  <c r="AH755" i="2" s="1"/>
  <c r="AF776" i="2"/>
  <c r="AF784" i="2"/>
  <c r="AE791" i="2"/>
  <c r="AH791" i="2" s="1"/>
  <c r="AG798" i="2"/>
  <c r="AG805" i="2"/>
  <c r="AF809" i="2"/>
  <c r="AE812" i="2"/>
  <c r="AH812" i="2" s="1"/>
  <c r="AG814" i="2"/>
  <c r="AF817" i="2"/>
  <c r="AE820" i="2"/>
  <c r="AG822" i="2"/>
  <c r="AF825" i="2"/>
  <c r="AE828" i="2"/>
  <c r="AH828" i="2" s="1"/>
  <c r="AG830" i="2"/>
  <c r="AF833" i="2"/>
  <c r="AE836" i="2"/>
  <c r="AH836" i="2" s="1"/>
  <c r="AG838" i="2"/>
  <c r="AF841" i="2"/>
  <c r="AE844" i="2"/>
  <c r="AH844" i="2" s="1"/>
  <c r="AG846" i="2"/>
  <c r="AK846" i="2" s="1"/>
  <c r="AF849" i="2"/>
  <c r="AE852" i="2"/>
  <c r="AH852" i="2" s="1"/>
  <c r="AG854" i="2"/>
  <c r="AK854" i="2" s="1"/>
  <c r="AF857" i="2"/>
  <c r="AE860" i="2"/>
  <c r="AH860" i="2" s="1"/>
  <c r="AG862" i="2"/>
  <c r="AF865" i="2"/>
  <c r="AE868" i="2"/>
  <c r="AH868" i="2" s="1"/>
  <c r="AG870" i="2"/>
  <c r="AF873" i="2"/>
  <c r="AE876" i="2"/>
  <c r="AH876" i="2" s="1"/>
  <c r="AG878" i="2"/>
  <c r="AF881" i="2"/>
  <c r="AE884" i="2"/>
  <c r="AH884" i="2" s="1"/>
  <c r="AG886" i="2"/>
  <c r="AF889" i="2"/>
  <c r="AE892" i="2"/>
  <c r="AH892" i="2" s="1"/>
  <c r="AG894" i="2"/>
  <c r="AF897" i="2"/>
  <c r="AE900" i="2"/>
  <c r="AH900" i="2" s="1"/>
  <c r="AG902" i="2"/>
  <c r="AF905" i="2"/>
  <c r="AE908" i="2"/>
  <c r="AH908" i="2" s="1"/>
  <c r="AG910" i="2"/>
  <c r="AF913" i="2"/>
  <c r="AE916" i="2"/>
  <c r="AH916" i="2" s="1"/>
  <c r="AG918" i="2"/>
  <c r="AF921" i="2"/>
  <c r="AE924" i="2"/>
  <c r="AH924" i="2" s="1"/>
  <c r="AG926" i="2"/>
  <c r="AF929" i="2"/>
  <c r="AE932" i="2"/>
  <c r="AH932" i="2" s="1"/>
  <c r="AG934" i="2"/>
  <c r="AF937" i="2"/>
  <c r="AE940" i="2"/>
  <c r="AH940" i="2" s="1"/>
  <c r="AG942" i="2"/>
  <c r="AF945" i="2"/>
  <c r="AE948" i="2"/>
  <c r="AH948" i="2" s="1"/>
  <c r="AG950" i="2"/>
  <c r="AF953" i="2"/>
  <c r="AE956" i="2"/>
  <c r="AH956" i="2" s="1"/>
  <c r="AG958" i="2"/>
  <c r="AF961" i="2"/>
  <c r="AE964" i="2"/>
  <c r="AH964" i="2" s="1"/>
  <c r="AG966" i="2"/>
  <c r="AF969" i="2"/>
  <c r="AE972" i="2"/>
  <c r="AH972" i="2" s="1"/>
  <c r="AG974" i="2"/>
  <c r="AF977" i="2"/>
  <c r="AE980" i="2"/>
  <c r="AH980" i="2" s="1"/>
  <c r="AG982" i="2"/>
  <c r="AF985" i="2"/>
  <c r="AE988" i="2"/>
  <c r="AH988" i="2" s="1"/>
  <c r="AG990" i="2"/>
  <c r="AF993" i="2"/>
  <c r="AE996" i="2"/>
  <c r="AH996" i="2" s="1"/>
  <c r="AG998" i="2"/>
  <c r="AF1001" i="2"/>
  <c r="AE1004" i="2"/>
  <c r="AH1004" i="2" s="1"/>
  <c r="AF908" i="2"/>
  <c r="AE911" i="2"/>
  <c r="AH911" i="2" s="1"/>
  <c r="AG913" i="2"/>
  <c r="AF916" i="2"/>
  <c r="AG441" i="2"/>
  <c r="AF608" i="2"/>
  <c r="AG629" i="2"/>
  <c r="AE651" i="2"/>
  <c r="AH651" i="2" s="1"/>
  <c r="AF672" i="2"/>
  <c r="AG693" i="2"/>
  <c r="AE715" i="2"/>
  <c r="AH715" i="2" s="1"/>
  <c r="AF736" i="2"/>
  <c r="AG757" i="2"/>
  <c r="AG777" i="2"/>
  <c r="AF785" i="2"/>
  <c r="AF792" i="2"/>
  <c r="AE799" i="2"/>
  <c r="AH799" i="2" s="1"/>
  <c r="AG806" i="2"/>
  <c r="AG809" i="2"/>
  <c r="AK809" i="2" s="1"/>
  <c r="AF812" i="2"/>
  <c r="AE815" i="2"/>
  <c r="AH815" i="2" s="1"/>
  <c r="AG817" i="2"/>
  <c r="AF820" i="2"/>
  <c r="AE823" i="2"/>
  <c r="AH823" i="2" s="1"/>
  <c r="AG825" i="2"/>
  <c r="AF828" i="2"/>
  <c r="AE831" i="2"/>
  <c r="AG833" i="2"/>
  <c r="AF836" i="2"/>
  <c r="AE839" i="2"/>
  <c r="AH839" i="2" s="1"/>
  <c r="AG841" i="2"/>
  <c r="AF844" i="2"/>
  <c r="AE847" i="2"/>
  <c r="AH847" i="2" s="1"/>
  <c r="AG849" i="2"/>
  <c r="AF852" i="2"/>
  <c r="AE855" i="2"/>
  <c r="AH855" i="2" s="1"/>
  <c r="AG857" i="2"/>
  <c r="AF860" i="2"/>
  <c r="AE863" i="2"/>
  <c r="AH863" i="2" s="1"/>
  <c r="AG865" i="2"/>
  <c r="AF868" i="2"/>
  <c r="AE871" i="2"/>
  <c r="AH871" i="2" s="1"/>
  <c r="AG873" i="2"/>
  <c r="AF876" i="2"/>
  <c r="AE879" i="2"/>
  <c r="AH879" i="2" s="1"/>
  <c r="AG881" i="2"/>
  <c r="AK881" i="2" s="1"/>
  <c r="AF884" i="2"/>
  <c r="AE887" i="2"/>
  <c r="AH887" i="2" s="1"/>
  <c r="AG889" i="2"/>
  <c r="AF892" i="2"/>
  <c r="AE895" i="2"/>
  <c r="AG897" i="2"/>
  <c r="AF900" i="2"/>
  <c r="AE903" i="2"/>
  <c r="AH903" i="2" s="1"/>
  <c r="AE463" i="2"/>
  <c r="AH463" i="2" s="1"/>
  <c r="AE611" i="2"/>
  <c r="AH611" i="2" s="1"/>
  <c r="AF632" i="2"/>
  <c r="AG653" i="2"/>
  <c r="AE675" i="2"/>
  <c r="AF696" i="2"/>
  <c r="AG717" i="2"/>
  <c r="AK717" i="2" s="1"/>
  <c r="AE739" i="2"/>
  <c r="AH739" i="2" s="1"/>
  <c r="AF760" i="2"/>
  <c r="AE779" i="2"/>
  <c r="AH779" i="2" s="1"/>
  <c r="AG785" i="2"/>
  <c r="AF793" i="2"/>
  <c r="AF800" i="2"/>
  <c r="AE807" i="2"/>
  <c r="AE810" i="2"/>
  <c r="AH810" i="2" s="1"/>
  <c r="AG812" i="2"/>
  <c r="AF815" i="2"/>
  <c r="AE818" i="2"/>
  <c r="AH818" i="2" s="1"/>
  <c r="AG820" i="2"/>
  <c r="AF823" i="2"/>
  <c r="AE826" i="2"/>
  <c r="AH826" i="2" s="1"/>
  <c r="AG828" i="2"/>
  <c r="AF831" i="2"/>
  <c r="AE834" i="2"/>
  <c r="AG836" i="2"/>
  <c r="AF839" i="2"/>
  <c r="AE842" i="2"/>
  <c r="AH842" i="2" s="1"/>
  <c r="AG844" i="2"/>
  <c r="AF847" i="2"/>
  <c r="AE850" i="2"/>
  <c r="AH850" i="2" s="1"/>
  <c r="AG852" i="2"/>
  <c r="AF855" i="2"/>
  <c r="AE858" i="2"/>
  <c r="AH858" i="2" s="1"/>
  <c r="AG860" i="2"/>
  <c r="AF863" i="2"/>
  <c r="AE866" i="2"/>
  <c r="AH866" i="2" s="1"/>
  <c r="AG868" i="2"/>
  <c r="AF871" i="2"/>
  <c r="AE874" i="2"/>
  <c r="AH874" i="2" s="1"/>
  <c r="AG876" i="2"/>
  <c r="AF879" i="2"/>
  <c r="AE882" i="2"/>
  <c r="AH882" i="2" s="1"/>
  <c r="AG884" i="2"/>
  <c r="AF887" i="2"/>
  <c r="AE890" i="2"/>
  <c r="AH890" i="2" s="1"/>
  <c r="AG892" i="2"/>
  <c r="AF895" i="2"/>
  <c r="AE898" i="2"/>
  <c r="AH898" i="2" s="1"/>
  <c r="AG900" i="2"/>
  <c r="AF903" i="2"/>
  <c r="AE906" i="2"/>
  <c r="AH906" i="2" s="1"/>
  <c r="AG908" i="2"/>
  <c r="AF911" i="2"/>
  <c r="AE914" i="2"/>
  <c r="AH914" i="2" s="1"/>
  <c r="AG916" i="2"/>
  <c r="AK916" i="2" s="1"/>
  <c r="AF919" i="2"/>
  <c r="AE922" i="2"/>
  <c r="AH922" i="2" s="1"/>
  <c r="AG924" i="2"/>
  <c r="AF927" i="2"/>
  <c r="AE930" i="2"/>
  <c r="AH930" i="2" s="1"/>
  <c r="AG932" i="2"/>
  <c r="AF935" i="2"/>
  <c r="AE938" i="2"/>
  <c r="AH938" i="2" s="1"/>
  <c r="AG940" i="2"/>
  <c r="AF943" i="2"/>
  <c r="AE946" i="2"/>
  <c r="AH946" i="2" s="1"/>
  <c r="AG948" i="2"/>
  <c r="AK948" i="2" s="1"/>
  <c r="AF951" i="2"/>
  <c r="AE954" i="2"/>
  <c r="AH954" i="2" s="1"/>
  <c r="AG956" i="2"/>
  <c r="AK956" i="2" s="1"/>
  <c r="AF959" i="2"/>
  <c r="AE962" i="2"/>
  <c r="AH962" i="2" s="1"/>
  <c r="AG964" i="2"/>
  <c r="AF967" i="2"/>
  <c r="AE970" i="2"/>
  <c r="AH970" i="2" s="1"/>
  <c r="AG972" i="2"/>
  <c r="AF975" i="2"/>
  <c r="AE978" i="2"/>
  <c r="AH978" i="2" s="1"/>
  <c r="AG980" i="2"/>
  <c r="AF983" i="2"/>
  <c r="AE986" i="2"/>
  <c r="AH986" i="2" s="1"/>
  <c r="AG988" i="2"/>
  <c r="AF991" i="2"/>
  <c r="AE994" i="2"/>
  <c r="AH994" i="2" s="1"/>
  <c r="AG996" i="2"/>
  <c r="AF999" i="2"/>
  <c r="AE1002" i="2"/>
  <c r="AH1002" i="2" s="1"/>
  <c r="AG1004" i="2"/>
  <c r="AG999" i="2"/>
  <c r="AF484" i="2"/>
  <c r="AG613" i="2"/>
  <c r="AE635" i="2"/>
  <c r="AH635" i="2" s="1"/>
  <c r="AF656" i="2"/>
  <c r="AG677" i="2"/>
  <c r="AE699" i="2"/>
  <c r="AH699" i="2" s="1"/>
  <c r="AF720" i="2"/>
  <c r="AG741" i="2"/>
  <c r="AK741" i="2" s="1"/>
  <c r="AE763" i="2"/>
  <c r="AH763" i="2" s="1"/>
  <c r="AE780" i="2"/>
  <c r="AH780" i="2" s="1"/>
  <c r="AE787" i="2"/>
  <c r="AH787" i="2" s="1"/>
  <c r="AG793" i="2"/>
  <c r="AF801" i="2"/>
  <c r="AG807" i="2"/>
  <c r="AF810" i="2"/>
  <c r="AE813" i="2"/>
  <c r="AG815" i="2"/>
  <c r="AK815" i="2" s="1"/>
  <c r="AF818" i="2"/>
  <c r="AE821" i="2"/>
  <c r="AH821" i="2" s="1"/>
  <c r="AG823" i="2"/>
  <c r="AF826" i="2"/>
  <c r="AE829" i="2"/>
  <c r="AH829" i="2" s="1"/>
  <c r="AG831" i="2"/>
  <c r="AF834" i="2"/>
  <c r="AE837" i="2"/>
  <c r="AH837" i="2" s="1"/>
  <c r="AG839" i="2"/>
  <c r="AF842" i="2"/>
  <c r="AE845" i="2"/>
  <c r="AH845" i="2" s="1"/>
  <c r="AG847" i="2"/>
  <c r="AF850" i="2"/>
  <c r="AE853" i="2"/>
  <c r="AH853" i="2" s="1"/>
  <c r="AG855" i="2"/>
  <c r="AF858" i="2"/>
  <c r="AE861" i="2"/>
  <c r="AH861" i="2" s="1"/>
  <c r="AG863" i="2"/>
  <c r="AF866" i="2"/>
  <c r="AE869" i="2"/>
  <c r="AG871" i="2"/>
  <c r="AF874" i="2"/>
  <c r="AE877" i="2"/>
  <c r="AH877" i="2" s="1"/>
  <c r="AG879" i="2"/>
  <c r="AF882" i="2"/>
  <c r="AE885" i="2"/>
  <c r="AH885" i="2" s="1"/>
  <c r="AG887" i="2"/>
  <c r="AF890" i="2"/>
  <c r="AE893" i="2"/>
  <c r="AH893" i="2" s="1"/>
  <c r="AG895" i="2"/>
  <c r="AF898" i="2"/>
  <c r="AE901" i="2"/>
  <c r="AH901" i="2" s="1"/>
  <c r="AG903" i="2"/>
  <c r="AF906" i="2"/>
  <c r="AE909" i="2"/>
  <c r="AH909" i="2" s="1"/>
  <c r="AG911" i="2"/>
  <c r="AF914" i="2"/>
  <c r="AE917" i="2"/>
  <c r="AG919" i="2"/>
  <c r="AF922" i="2"/>
  <c r="AE925" i="2"/>
  <c r="AH925" i="2" s="1"/>
  <c r="AG927" i="2"/>
  <c r="AF930" i="2"/>
  <c r="AE933" i="2"/>
  <c r="AH933" i="2" s="1"/>
  <c r="AG935" i="2"/>
  <c r="AF938" i="2"/>
  <c r="AE941" i="2"/>
  <c r="AH941" i="2" s="1"/>
  <c r="AG943" i="2"/>
  <c r="AF946" i="2"/>
  <c r="AE949" i="2"/>
  <c r="AH949" i="2" s="1"/>
  <c r="AG951" i="2"/>
  <c r="AF954" i="2"/>
  <c r="AE957" i="2"/>
  <c r="AH957" i="2" s="1"/>
  <c r="AG959" i="2"/>
  <c r="AF962" i="2"/>
  <c r="AE965" i="2"/>
  <c r="AH965" i="2" s="1"/>
  <c r="AG967" i="2"/>
  <c r="AK967" i="2" s="1"/>
  <c r="AF970" i="2"/>
  <c r="AE973" i="2"/>
  <c r="AG975" i="2"/>
  <c r="AK975" i="2" s="1"/>
  <c r="AF978" i="2"/>
  <c r="AE981" i="2"/>
  <c r="AH981" i="2" s="1"/>
  <c r="AG983" i="2"/>
  <c r="AF986" i="2"/>
  <c r="AE989" i="2"/>
  <c r="AH989" i="2" s="1"/>
  <c r="AG991" i="2"/>
  <c r="AF994" i="2"/>
  <c r="AE997" i="2"/>
  <c r="AH997" i="2" s="1"/>
  <c r="AG505" i="2"/>
  <c r="AF616" i="2"/>
  <c r="AG637" i="2"/>
  <c r="AE659" i="2"/>
  <c r="AH659" i="2" s="1"/>
  <c r="AF680" i="2"/>
  <c r="AG701" i="2"/>
  <c r="AE723" i="2"/>
  <c r="AH723" i="2" s="1"/>
  <c r="AF744" i="2"/>
  <c r="AG765" i="2"/>
  <c r="AF780" i="2"/>
  <c r="AE788" i="2"/>
  <c r="AH788" i="2" s="1"/>
  <c r="AE795" i="2"/>
  <c r="AH795" i="2" s="1"/>
  <c r="AG801" i="2"/>
  <c r="AE808" i="2"/>
  <c r="AH808" i="2" s="1"/>
  <c r="AG810" i="2"/>
  <c r="AF813" i="2"/>
  <c r="AE816" i="2"/>
  <c r="AH816" i="2" s="1"/>
  <c r="AG818" i="2"/>
  <c r="AF821" i="2"/>
  <c r="AE824" i="2"/>
  <c r="AH824" i="2" s="1"/>
  <c r="AG826" i="2"/>
  <c r="AF829" i="2"/>
  <c r="AE832" i="2"/>
  <c r="AH832" i="2" s="1"/>
  <c r="AG834" i="2"/>
  <c r="AF837" i="2"/>
  <c r="AE840" i="2"/>
  <c r="AH840" i="2" s="1"/>
  <c r="AG842" i="2"/>
  <c r="AF845" i="2"/>
  <c r="AE848" i="2"/>
  <c r="AH848" i="2" s="1"/>
  <c r="AG850" i="2"/>
  <c r="AF853" i="2"/>
  <c r="AE856" i="2"/>
  <c r="AG858" i="2"/>
  <c r="AF861" i="2"/>
  <c r="AE864" i="2"/>
  <c r="AH864" i="2" s="1"/>
  <c r="AG866" i="2"/>
  <c r="AF869" i="2"/>
  <c r="AE872" i="2"/>
  <c r="AH872" i="2" s="1"/>
  <c r="AG874" i="2"/>
  <c r="AF877" i="2"/>
  <c r="AE880" i="2"/>
  <c r="AH880" i="2" s="1"/>
  <c r="AG882" i="2"/>
  <c r="AF885" i="2"/>
  <c r="AE888" i="2"/>
  <c r="AH888" i="2" s="1"/>
  <c r="AG890" i="2"/>
  <c r="AF893" i="2"/>
  <c r="AE896" i="2"/>
  <c r="AH896" i="2" s="1"/>
  <c r="AG898" i="2"/>
  <c r="AF901" i="2"/>
  <c r="AE904" i="2"/>
  <c r="AH904" i="2" s="1"/>
  <c r="AG906" i="2"/>
  <c r="AF909" i="2"/>
  <c r="AE912" i="2"/>
  <c r="AH912" i="2" s="1"/>
  <c r="AG914" i="2"/>
  <c r="AF917" i="2"/>
  <c r="AE920" i="2"/>
  <c r="AH920" i="2" s="1"/>
  <c r="AG922" i="2"/>
  <c r="AF925" i="2"/>
  <c r="AE928" i="2"/>
  <c r="AH928" i="2" s="1"/>
  <c r="AG930" i="2"/>
  <c r="AF933" i="2"/>
  <c r="AE936" i="2"/>
  <c r="AH936" i="2" s="1"/>
  <c r="AG938" i="2"/>
  <c r="AF941" i="2"/>
  <c r="AE944" i="2"/>
  <c r="AH944" i="2" s="1"/>
  <c r="AG946" i="2"/>
  <c r="AF949" i="2"/>
  <c r="AE952" i="2"/>
  <c r="AH952" i="2" s="1"/>
  <c r="AG954" i="2"/>
  <c r="AF957" i="2"/>
  <c r="AE960" i="2"/>
  <c r="AH960" i="2" s="1"/>
  <c r="AG962" i="2"/>
  <c r="AK962" i="2" s="1"/>
  <c r="AF965" i="2"/>
  <c r="AE968" i="2"/>
  <c r="AH968" i="2" s="1"/>
  <c r="AG970" i="2"/>
  <c r="AF973" i="2"/>
  <c r="AE976" i="2"/>
  <c r="AH976" i="2" s="1"/>
  <c r="AG978" i="2"/>
  <c r="AF981" i="2"/>
  <c r="AE984" i="2"/>
  <c r="AH984" i="2" s="1"/>
  <c r="AG986" i="2"/>
  <c r="AF989" i="2"/>
  <c r="AE992" i="2"/>
  <c r="AG994" i="2"/>
  <c r="AK994" i="2" s="1"/>
  <c r="AF997" i="2"/>
  <c r="AE1000" i="2"/>
  <c r="AH1000" i="2" s="1"/>
  <c r="AG1002" i="2"/>
  <c r="AE527" i="2"/>
  <c r="AH527" i="2" s="1"/>
  <c r="AE619" i="2"/>
  <c r="AH619" i="2" s="1"/>
  <c r="AF548" i="2"/>
  <c r="AG621" i="2"/>
  <c r="AE643" i="2"/>
  <c r="AH643" i="2" s="1"/>
  <c r="AF664" i="2"/>
  <c r="AG685" i="2"/>
  <c r="AE707" i="2"/>
  <c r="AF728" i="2"/>
  <c r="AG749" i="2"/>
  <c r="AE771" i="2"/>
  <c r="AH771" i="2" s="1"/>
  <c r="AG782" i="2"/>
  <c r="AK782" i="2" s="1"/>
  <c r="AG789" i="2"/>
  <c r="AK789" i="2" s="1"/>
  <c r="AF796" i="2"/>
  <c r="AE804" i="2"/>
  <c r="AH804" i="2" s="1"/>
  <c r="AG808" i="2"/>
  <c r="AF811" i="2"/>
  <c r="AE814" i="2"/>
  <c r="AH814" i="2" s="1"/>
  <c r="AG816" i="2"/>
  <c r="AF819" i="2"/>
  <c r="AE822" i="2"/>
  <c r="AH822" i="2" s="1"/>
  <c r="AG824" i="2"/>
  <c r="AK824" i="2" s="1"/>
  <c r="AF827" i="2"/>
  <c r="AE830" i="2"/>
  <c r="AH830" i="2" s="1"/>
  <c r="AG832" i="2"/>
  <c r="AF835" i="2"/>
  <c r="AE838" i="2"/>
  <c r="AH838" i="2" s="1"/>
  <c r="AG840" i="2"/>
  <c r="AF843" i="2"/>
  <c r="AE846" i="2"/>
  <c r="AH846" i="2" s="1"/>
  <c r="AG848" i="2"/>
  <c r="AF851" i="2"/>
  <c r="AE854" i="2"/>
  <c r="AH854" i="2" s="1"/>
  <c r="AG856" i="2"/>
  <c r="AF859" i="2"/>
  <c r="AE862" i="2"/>
  <c r="AH862" i="2" s="1"/>
  <c r="AG864" i="2"/>
  <c r="AF867" i="2"/>
  <c r="AE870" i="2"/>
  <c r="AH870" i="2" s="1"/>
  <c r="AG872" i="2"/>
  <c r="AK872" i="2" s="1"/>
  <c r="AF875" i="2"/>
  <c r="AE878" i="2"/>
  <c r="AH878" i="2" s="1"/>
  <c r="AG880" i="2"/>
  <c r="AF883" i="2"/>
  <c r="AE886" i="2"/>
  <c r="AH886" i="2" s="1"/>
  <c r="AG888" i="2"/>
  <c r="AF891" i="2"/>
  <c r="AE894" i="2"/>
  <c r="AH894" i="2" s="1"/>
  <c r="AG896" i="2"/>
  <c r="AF899" i="2"/>
  <c r="AE902" i="2"/>
  <c r="AG904" i="2"/>
  <c r="AF907" i="2"/>
  <c r="AE910" i="2"/>
  <c r="AH910" i="2" s="1"/>
  <c r="AG912" i="2"/>
  <c r="AF915" i="2"/>
  <c r="AE918" i="2"/>
  <c r="AH918" i="2" s="1"/>
  <c r="AG920" i="2"/>
  <c r="AF923" i="2"/>
  <c r="AE926" i="2"/>
  <c r="AH926" i="2" s="1"/>
  <c r="AG928" i="2"/>
  <c r="AF931" i="2"/>
  <c r="AE934" i="2"/>
  <c r="AH934" i="2" s="1"/>
  <c r="AG936" i="2"/>
  <c r="AK936" i="2" s="1"/>
  <c r="AF939" i="2"/>
  <c r="AE942" i="2"/>
  <c r="AH942" i="2" s="1"/>
  <c r="AG944" i="2"/>
  <c r="AF947" i="2"/>
  <c r="AE950" i="2"/>
  <c r="AH950" i="2" s="1"/>
  <c r="AG952" i="2"/>
  <c r="AF955" i="2"/>
  <c r="AE958" i="2"/>
  <c r="AH958" i="2" s="1"/>
  <c r="AG960" i="2"/>
  <c r="AF963" i="2"/>
  <c r="AE966" i="2"/>
  <c r="AH966" i="2" s="1"/>
  <c r="AG968" i="2"/>
  <c r="AK968" i="2" s="1"/>
  <c r="AF971" i="2"/>
  <c r="AE974" i="2"/>
  <c r="AH974" i="2" s="1"/>
  <c r="AG976" i="2"/>
  <c r="AF979" i="2"/>
  <c r="AE982" i="2"/>
  <c r="AH982" i="2" s="1"/>
  <c r="AG984" i="2"/>
  <c r="AF987" i="2"/>
  <c r="AF640" i="2"/>
  <c r="AF788" i="2"/>
  <c r="AG821" i="2"/>
  <c r="AE843" i="2"/>
  <c r="AH843" i="2" s="1"/>
  <c r="AF864" i="2"/>
  <c r="AG885" i="2"/>
  <c r="AG905" i="2"/>
  <c r="AG921" i="2"/>
  <c r="AG931" i="2"/>
  <c r="AE939" i="2"/>
  <c r="AH939" i="2" s="1"/>
  <c r="AG945" i="2"/>
  <c r="AE953" i="2"/>
  <c r="AH953" i="2" s="1"/>
  <c r="AF960" i="2"/>
  <c r="AE967" i="2"/>
  <c r="AH967" i="2" s="1"/>
  <c r="AF974" i="2"/>
  <c r="AG981" i="2"/>
  <c r="AF988" i="2"/>
  <c r="AG993" i="2"/>
  <c r="AE999" i="2"/>
  <c r="AH999" i="2" s="1"/>
  <c r="AG1003" i="2"/>
  <c r="AF952" i="2"/>
  <c r="AG987" i="2"/>
  <c r="AG661" i="2"/>
  <c r="AE796" i="2"/>
  <c r="AH796" i="2" s="1"/>
  <c r="AF824" i="2"/>
  <c r="AG845" i="2"/>
  <c r="AK845" i="2" s="1"/>
  <c r="AE867" i="2"/>
  <c r="AH867" i="2" s="1"/>
  <c r="AF888" i="2"/>
  <c r="AE907" i="2"/>
  <c r="AE923" i="2"/>
  <c r="AH923" i="2" s="1"/>
  <c r="AF932" i="2"/>
  <c r="AG939" i="2"/>
  <c r="AE947" i="2"/>
  <c r="AH947" i="2" s="1"/>
  <c r="AG953" i="2"/>
  <c r="AE961" i="2"/>
  <c r="AH961" i="2" s="1"/>
  <c r="AF968" i="2"/>
  <c r="AE975" i="2"/>
  <c r="AH975" i="2" s="1"/>
  <c r="AF982" i="2"/>
  <c r="AG989" i="2"/>
  <c r="AK989" i="2" s="1"/>
  <c r="AE995" i="2"/>
  <c r="AH995" i="2" s="1"/>
  <c r="AF1000" i="2"/>
  <c r="AF1004" i="2"/>
  <c r="AE891" i="2"/>
  <c r="AH891" i="2" s="1"/>
  <c r="AF924" i="2"/>
  <c r="AF940" i="2"/>
  <c r="AE955" i="2"/>
  <c r="AH955" i="2" s="1"/>
  <c r="AE969" i="2"/>
  <c r="AH969" i="2" s="1"/>
  <c r="AE983" i="2"/>
  <c r="AH983" i="2" s="1"/>
  <c r="AF995" i="2"/>
  <c r="AF944" i="2"/>
  <c r="AG979" i="2"/>
  <c r="AK979" i="2" s="1"/>
  <c r="AE1003" i="2"/>
  <c r="AH1003" i="2" s="1"/>
  <c r="AE883" i="2"/>
  <c r="AE931" i="2"/>
  <c r="AH931" i="2" s="1"/>
  <c r="AF966" i="2"/>
  <c r="AF1003" i="2"/>
  <c r="AE683" i="2"/>
  <c r="AH683" i="2" s="1"/>
  <c r="AE803" i="2"/>
  <c r="AH803" i="2" s="1"/>
  <c r="AE827" i="2"/>
  <c r="AH827" i="2" s="1"/>
  <c r="AF848" i="2"/>
  <c r="AG869" i="2"/>
  <c r="AG909" i="2"/>
  <c r="AG933" i="2"/>
  <c r="AG947" i="2"/>
  <c r="AG961" i="2"/>
  <c r="AF976" i="2"/>
  <c r="AE990" i="2"/>
  <c r="AH990" i="2" s="1"/>
  <c r="AG1000" i="2"/>
  <c r="AF958" i="2"/>
  <c r="AE998" i="2"/>
  <c r="AH998" i="2" s="1"/>
  <c r="AG861" i="2"/>
  <c r="AE945" i="2"/>
  <c r="AH945" i="2" s="1"/>
  <c r="AG973" i="2"/>
  <c r="AF704" i="2"/>
  <c r="AF808" i="2"/>
  <c r="AG829" i="2"/>
  <c r="AE851" i="2"/>
  <c r="AH851" i="2" s="1"/>
  <c r="AF872" i="2"/>
  <c r="AG893" i="2"/>
  <c r="AF912" i="2"/>
  <c r="AG925" i="2"/>
  <c r="AK925" i="2" s="1"/>
  <c r="AF934" i="2"/>
  <c r="AG941" i="2"/>
  <c r="AF948" i="2"/>
  <c r="AG955" i="2"/>
  <c r="AE963" i="2"/>
  <c r="AH963" i="2" s="1"/>
  <c r="AG969" i="2"/>
  <c r="AE977" i="2"/>
  <c r="AH977" i="2" s="1"/>
  <c r="AF984" i="2"/>
  <c r="AF990" i="2"/>
  <c r="AG995" i="2"/>
  <c r="AE1001" i="2"/>
  <c r="AH1001" i="2" s="1"/>
  <c r="AE951" i="2"/>
  <c r="AH951" i="2" s="1"/>
  <c r="AE987" i="2"/>
  <c r="AE819" i="2"/>
  <c r="AH819" i="2" s="1"/>
  <c r="AG937" i="2"/>
  <c r="AE993" i="2"/>
  <c r="AH993" i="2" s="1"/>
  <c r="AG725" i="2"/>
  <c r="AE811" i="2"/>
  <c r="AH811" i="2" s="1"/>
  <c r="AF832" i="2"/>
  <c r="AG853" i="2"/>
  <c r="AE875" i="2"/>
  <c r="AH875" i="2" s="1"/>
  <c r="AF896" i="2"/>
  <c r="AE915" i="2"/>
  <c r="AH915" i="2" s="1"/>
  <c r="AE927" i="2"/>
  <c r="AH927" i="2" s="1"/>
  <c r="AE935" i="2"/>
  <c r="AH935" i="2" s="1"/>
  <c r="AF942" i="2"/>
  <c r="AG949" i="2"/>
  <c r="AK949" i="2" s="1"/>
  <c r="AF956" i="2"/>
  <c r="AG963" i="2"/>
  <c r="AK963" i="2" s="1"/>
  <c r="AE971" i="2"/>
  <c r="AH971" i="2" s="1"/>
  <c r="AG977" i="2"/>
  <c r="AE985" i="2"/>
  <c r="AE991" i="2"/>
  <c r="AH991" i="2" s="1"/>
  <c r="AF996" i="2"/>
  <c r="AG1001" i="2"/>
  <c r="AG929" i="2"/>
  <c r="AF972" i="2"/>
  <c r="AG781" i="2"/>
  <c r="AK781" i="2" s="1"/>
  <c r="AF920" i="2"/>
  <c r="AF980" i="2"/>
  <c r="AE747" i="2"/>
  <c r="AH747" i="2" s="1"/>
  <c r="AG813" i="2"/>
  <c r="AE835" i="2"/>
  <c r="AH835" i="2" s="1"/>
  <c r="AF856" i="2"/>
  <c r="AG877" i="2"/>
  <c r="AE899" i="2"/>
  <c r="AH899" i="2" s="1"/>
  <c r="AG917" i="2"/>
  <c r="AF928" i="2"/>
  <c r="AF936" i="2"/>
  <c r="AE943" i="2"/>
  <c r="AH943" i="2" s="1"/>
  <c r="AF950" i="2"/>
  <c r="AG957" i="2"/>
  <c r="AK957" i="2" s="1"/>
  <c r="AF964" i="2"/>
  <c r="AG971" i="2"/>
  <c r="AE979" i="2"/>
  <c r="AH979" i="2" s="1"/>
  <c r="AG985" i="2"/>
  <c r="AF992" i="2"/>
  <c r="AG997" i="2"/>
  <c r="AF1002" i="2"/>
  <c r="AF768" i="2"/>
  <c r="AF816" i="2"/>
  <c r="AG837" i="2"/>
  <c r="AE859" i="2"/>
  <c r="AF880" i="2"/>
  <c r="AG901" i="2"/>
  <c r="AE919" i="2"/>
  <c r="AH919" i="2" s="1"/>
  <c r="AE937" i="2"/>
  <c r="AH937" i="2" s="1"/>
  <c r="AG965" i="2"/>
  <c r="AG992" i="2"/>
  <c r="AF840" i="2"/>
  <c r="AF904" i="2"/>
  <c r="AE959" i="2"/>
  <c r="AH959" i="2" s="1"/>
  <c r="AF998" i="2"/>
  <c r="AF235" i="2"/>
  <c r="AE233" i="2"/>
  <c r="AE206" i="2"/>
  <c r="AG235" i="2"/>
  <c r="AF233" i="2"/>
  <c r="AF206" i="2"/>
  <c r="AE249" i="2"/>
  <c r="AG233" i="2"/>
  <c r="AF249" i="2"/>
  <c r="AF202" i="2"/>
  <c r="AE238" i="2"/>
  <c r="AG249" i="2"/>
  <c r="AF238" i="2"/>
  <c r="AE232" i="2"/>
  <c r="AG238" i="2"/>
  <c r="AF232" i="2"/>
  <c r="AE235" i="2"/>
  <c r="AG232" i="2"/>
  <c r="BB8" i="2"/>
  <c r="AF200" i="2" s="1"/>
  <c r="BB9" i="2"/>
  <c r="T247" i="6"/>
  <c r="T251" i="6"/>
  <c r="T196" i="6"/>
  <c r="T78" i="6"/>
  <c r="T243" i="6"/>
  <c r="T24" i="6"/>
  <c r="T204" i="6"/>
  <c r="T124" i="6"/>
  <c r="T20" i="6"/>
  <c r="T254" i="6"/>
  <c r="T223" i="6"/>
  <c r="T176" i="6"/>
  <c r="T169" i="6"/>
  <c r="T167" i="6"/>
  <c r="T149" i="6"/>
  <c r="T145" i="6"/>
  <c r="T128" i="6"/>
  <c r="T94" i="6"/>
  <c r="T99" i="6"/>
  <c r="T75" i="6"/>
  <c r="T67" i="6"/>
  <c r="T44" i="6"/>
  <c r="T28" i="6"/>
  <c r="T219" i="6"/>
  <c r="T21" i="6"/>
  <c r="T215" i="6"/>
  <c r="T218" i="6"/>
  <c r="T248" i="6"/>
  <c r="T172" i="6"/>
  <c r="T74" i="6"/>
  <c r="T129" i="6"/>
  <c r="T200" i="6"/>
  <c r="T116" i="6"/>
  <c r="T50" i="6"/>
  <c r="T65" i="6"/>
  <c r="T121" i="6"/>
  <c r="T151" i="6"/>
  <c r="T142" i="6"/>
  <c r="T171" i="6"/>
  <c r="T241" i="6"/>
  <c r="T174" i="6"/>
  <c r="T201" i="6"/>
  <c r="T126" i="6"/>
  <c r="T122" i="6"/>
  <c r="T22" i="6"/>
  <c r="T23" i="6"/>
  <c r="T49" i="6"/>
  <c r="T79" i="6"/>
  <c r="T71" i="6"/>
  <c r="T76" i="6"/>
  <c r="T69" i="6"/>
  <c r="T98" i="6"/>
  <c r="T90" i="6"/>
  <c r="T104" i="6"/>
  <c r="T153" i="6"/>
  <c r="T202" i="6"/>
  <c r="T194" i="6"/>
  <c r="T229" i="6"/>
  <c r="T220" i="6"/>
  <c r="T242" i="6"/>
  <c r="T249" i="6"/>
  <c r="T45" i="6"/>
  <c r="T42" i="6"/>
  <c r="T66" i="6"/>
  <c r="T70" i="6"/>
  <c r="T96" i="6"/>
  <c r="T127" i="6"/>
  <c r="T120" i="6"/>
  <c r="T150" i="6"/>
  <c r="T173" i="6"/>
  <c r="T178" i="6"/>
  <c r="T191" i="6"/>
  <c r="T224" i="6"/>
  <c r="T52" i="6"/>
  <c r="T51" i="6"/>
  <c r="T73" i="6"/>
  <c r="T117" i="6"/>
  <c r="T115" i="6"/>
  <c r="T119" i="6"/>
  <c r="T147" i="6"/>
  <c r="T179" i="6"/>
  <c r="T203" i="6"/>
  <c r="T192" i="6"/>
  <c r="T226" i="6"/>
  <c r="T228" i="6"/>
  <c r="T43" i="6"/>
  <c r="T103" i="6"/>
  <c r="T97" i="6"/>
  <c r="T148" i="6"/>
  <c r="T198" i="6"/>
  <c r="T195" i="6"/>
  <c r="T252" i="6"/>
  <c r="T27" i="6"/>
  <c r="T19" i="6"/>
  <c r="T18" i="6"/>
  <c r="T77" i="6"/>
  <c r="T102" i="6"/>
  <c r="T170" i="6"/>
  <c r="T25" i="6"/>
  <c r="T46" i="6"/>
  <c r="T95" i="6"/>
  <c r="T118" i="6"/>
  <c r="T154" i="6"/>
  <c r="T146" i="6"/>
  <c r="T143" i="6"/>
  <c r="T140" i="6"/>
  <c r="T177" i="6"/>
  <c r="T199" i="6"/>
  <c r="T193" i="6"/>
  <c r="T216" i="6"/>
  <c r="T221" i="6"/>
  <c r="T227" i="6"/>
  <c r="T244" i="6"/>
  <c r="T253" i="6"/>
  <c r="T29" i="6"/>
  <c r="T17" i="6"/>
  <c r="T16" i="6"/>
  <c r="T48" i="6"/>
  <c r="T54" i="6"/>
  <c r="T47" i="6"/>
  <c r="T72" i="6"/>
  <c r="T91" i="6"/>
  <c r="T100" i="6"/>
  <c r="T92" i="6"/>
  <c r="T141" i="6"/>
  <c r="T166" i="6"/>
  <c r="T175" i="6"/>
  <c r="T197" i="6"/>
  <c r="T190" i="6"/>
  <c r="T222" i="6"/>
  <c r="T217" i="6"/>
  <c r="T225" i="6"/>
  <c r="T240" i="6"/>
  <c r="T246" i="6"/>
  <c r="T26" i="6"/>
  <c r="T41" i="6"/>
  <c r="T40" i="6"/>
  <c r="T53" i="6"/>
  <c r="T68" i="6"/>
  <c r="T101" i="6"/>
  <c r="T93" i="6"/>
  <c r="T123" i="6"/>
  <c r="T125" i="6"/>
  <c r="T152" i="6"/>
  <c r="T144" i="6"/>
  <c r="T168" i="6"/>
  <c r="T165" i="6"/>
  <c r="T245" i="6"/>
  <c r="T250" i="6"/>
  <c r="T15" i="6"/>
  <c r="H165" i="6"/>
  <c r="H215" i="6"/>
  <c r="H240" i="6"/>
  <c r="H140" i="6"/>
  <c r="H115" i="6"/>
  <c r="H190" i="6"/>
  <c r="H90" i="6"/>
  <c r="H65" i="6"/>
  <c r="H40" i="6"/>
  <c r="H42" i="6"/>
  <c r="H101" i="6"/>
  <c r="H124" i="6"/>
  <c r="H146" i="6"/>
  <c r="H167" i="6"/>
  <c r="H228" i="6"/>
  <c r="H24" i="6"/>
  <c r="H25" i="6"/>
  <c r="H16" i="6"/>
  <c r="H73" i="6"/>
  <c r="H100" i="6"/>
  <c r="H92" i="6"/>
  <c r="H102" i="6"/>
  <c r="H122" i="6"/>
  <c r="H127" i="6"/>
  <c r="H151" i="6"/>
  <c r="H145" i="6"/>
  <c r="H166" i="6"/>
  <c r="H170" i="6"/>
  <c r="H202" i="6"/>
  <c r="H192" i="6"/>
  <c r="H226" i="6"/>
  <c r="H229" i="6"/>
  <c r="H216" i="6"/>
  <c r="H224" i="6"/>
  <c r="H249" i="6"/>
  <c r="H241" i="6"/>
  <c r="H41" i="6"/>
  <c r="H47" i="6"/>
  <c r="H94" i="6"/>
  <c r="H126" i="6"/>
  <c r="H200" i="6"/>
  <c r="H217" i="6"/>
  <c r="H23" i="6"/>
  <c r="H15" i="6"/>
  <c r="H49" i="6"/>
  <c r="H76" i="6"/>
  <c r="H70" i="6"/>
  <c r="H71" i="6"/>
  <c r="H103" i="6"/>
  <c r="H97" i="6"/>
  <c r="H123" i="6"/>
  <c r="H152" i="6"/>
  <c r="H144" i="6"/>
  <c r="H175" i="6"/>
  <c r="H203" i="6"/>
  <c r="H197" i="6"/>
  <c r="H195" i="6"/>
  <c r="H196" i="6"/>
  <c r="H248" i="6"/>
  <c r="H18" i="6"/>
  <c r="H29" i="6"/>
  <c r="H46" i="6"/>
  <c r="H44" i="6"/>
  <c r="H54" i="6"/>
  <c r="H48" i="6"/>
  <c r="H53" i="6"/>
  <c r="H72" i="6"/>
  <c r="H104" i="6"/>
  <c r="H99" i="6"/>
  <c r="H98" i="6"/>
  <c r="H128" i="6"/>
  <c r="H119" i="6"/>
  <c r="H125" i="6"/>
  <c r="H129" i="6"/>
  <c r="H120" i="6"/>
  <c r="H173" i="6"/>
  <c r="H176" i="6"/>
  <c r="H222" i="6"/>
  <c r="H223" i="6"/>
  <c r="H251" i="6"/>
  <c r="H252" i="6"/>
  <c r="H28" i="6"/>
  <c r="H68" i="6"/>
  <c r="H95" i="6"/>
  <c r="H150" i="6"/>
  <c r="H142" i="6"/>
  <c r="H143" i="6"/>
  <c r="H179" i="6"/>
  <c r="H172" i="6"/>
  <c r="H177" i="6"/>
  <c r="H253" i="6"/>
  <c r="H243" i="6"/>
  <c r="H250" i="6"/>
  <c r="H20" i="6"/>
  <c r="H21" i="6"/>
  <c r="H45" i="6"/>
  <c r="H51" i="6"/>
  <c r="H77" i="6"/>
  <c r="H69" i="6"/>
  <c r="H96" i="6"/>
  <c r="H91" i="6"/>
  <c r="H153" i="6"/>
  <c r="H141" i="6"/>
  <c r="H171" i="6"/>
  <c r="H178" i="6"/>
  <c r="H198" i="6"/>
  <c r="H220" i="6"/>
  <c r="H227" i="6"/>
  <c r="H245" i="6"/>
  <c r="H242" i="6"/>
  <c r="H254" i="6"/>
  <c r="H244" i="6"/>
  <c r="H27" i="6"/>
  <c r="H19" i="6"/>
  <c r="H17" i="6"/>
  <c r="H26" i="6"/>
  <c r="H52" i="6"/>
  <c r="H78" i="6"/>
  <c r="H74" i="6"/>
  <c r="H66" i="6"/>
  <c r="H117" i="6"/>
  <c r="H118" i="6"/>
  <c r="H148" i="6"/>
  <c r="H154" i="6"/>
  <c r="H147" i="6"/>
  <c r="H149" i="6"/>
  <c r="H169" i="6"/>
  <c r="H174" i="6"/>
  <c r="H194" i="6"/>
  <c r="H191" i="6"/>
  <c r="H204" i="6"/>
  <c r="H218" i="6"/>
  <c r="H221" i="6"/>
  <c r="H247" i="6"/>
  <c r="H22" i="6"/>
  <c r="H50" i="6"/>
  <c r="H43" i="6"/>
  <c r="H79" i="6"/>
  <c r="H75" i="6"/>
  <c r="H67" i="6"/>
  <c r="H93" i="6"/>
  <c r="H116" i="6"/>
  <c r="H121" i="6"/>
  <c r="H168" i="6"/>
  <c r="H199" i="6"/>
  <c r="H201" i="6"/>
  <c r="H193" i="6"/>
  <c r="H219" i="6"/>
  <c r="H246" i="6"/>
  <c r="H225" i="6"/>
  <c r="J62" i="6"/>
  <c r="K62" i="6"/>
  <c r="K112" i="6"/>
  <c r="J112" i="6"/>
  <c r="K212" i="6"/>
  <c r="J212" i="6"/>
  <c r="K137" i="6"/>
  <c r="J137" i="6"/>
  <c r="J187" i="6"/>
  <c r="K187" i="6"/>
  <c r="K237" i="6"/>
  <c r="J237" i="6"/>
  <c r="K37" i="6"/>
  <c r="J37" i="6"/>
  <c r="K162" i="6"/>
  <c r="J162" i="6"/>
  <c r="K87" i="6"/>
  <c r="J87" i="6"/>
  <c r="K12" i="6"/>
  <c r="J12" i="6"/>
  <c r="AK540" i="2"/>
  <c r="AK375" i="2"/>
  <c r="AK381" i="2"/>
  <c r="AK328" i="2"/>
  <c r="AK327" i="2"/>
  <c r="AK326" i="2"/>
  <c r="U111" i="6"/>
  <c r="U186" i="6"/>
  <c r="U236" i="6"/>
  <c r="U211" i="6"/>
  <c r="U161" i="6"/>
  <c r="U136" i="6"/>
  <c r="U86" i="6"/>
  <c r="U61" i="6"/>
  <c r="U36" i="6"/>
  <c r="U11" i="6"/>
  <c r="Z975" i="2"/>
  <c r="Z729" i="2"/>
  <c r="Z397" i="2"/>
  <c r="Z886" i="2"/>
  <c r="Z977" i="2"/>
  <c r="Z506" i="2"/>
  <c r="Z440" i="2"/>
  <c r="Z482" i="2"/>
  <c r="Z769" i="2"/>
  <c r="Z477" i="2"/>
  <c r="Z914" i="2"/>
  <c r="Z865" i="2"/>
  <c r="Z937" i="2"/>
  <c r="Z462" i="2"/>
  <c r="Z883" i="2"/>
  <c r="Z714" i="2"/>
  <c r="Z427" i="2"/>
  <c r="Z833" i="2"/>
  <c r="Z612" i="2"/>
  <c r="Z585" i="2"/>
  <c r="Z434" i="2"/>
  <c r="Z545" i="2"/>
  <c r="Z345" i="2"/>
  <c r="Z437" i="2"/>
  <c r="Z362" i="2"/>
  <c r="Z384" i="2"/>
  <c r="Z677" i="2"/>
  <c r="Z643" i="2"/>
  <c r="Z526" i="2"/>
  <c r="Z893" i="2"/>
  <c r="Z969" i="2"/>
  <c r="Z438" i="2"/>
  <c r="Z888" i="2"/>
  <c r="Z972" i="2"/>
  <c r="Z813" i="2"/>
  <c r="Z430" i="2"/>
  <c r="Z763" i="2"/>
  <c r="Z452" i="2"/>
  <c r="Z853" i="2"/>
  <c r="Z673" i="2"/>
  <c r="Z840" i="2"/>
  <c r="Z712" i="2"/>
  <c r="Z857" i="2"/>
  <c r="Z521" i="2"/>
  <c r="Z750" i="2"/>
  <c r="Z373" i="2"/>
  <c r="Z728" i="2"/>
  <c r="Z737" i="2"/>
  <c r="Z836" i="2"/>
  <c r="Z978" i="2"/>
  <c r="Z759" i="2"/>
  <c r="Z944" i="2"/>
  <c r="Z931" i="2"/>
  <c r="Z516" i="2"/>
  <c r="Z617" i="2"/>
  <c r="Z973" i="2"/>
  <c r="Z822" i="2"/>
  <c r="Z148" i="2"/>
  <c r="Z849" i="2"/>
  <c r="Z854" i="2"/>
  <c r="Z471" i="2"/>
  <c r="Z798" i="2"/>
  <c r="Z781" i="2"/>
  <c r="Z754" i="2"/>
  <c r="Z486" i="2"/>
  <c r="Z791" i="2"/>
  <c r="Z355" i="2"/>
  <c r="Z580" i="2"/>
  <c r="Z780" i="2"/>
  <c r="Z670" i="2"/>
  <c r="Z542" i="2"/>
  <c r="Z507" i="2"/>
  <c r="Z650" i="2"/>
  <c r="Z391" i="2"/>
  <c r="Z980" i="2"/>
  <c r="Z560" i="2"/>
  <c r="Z655" i="2"/>
  <c r="Z866" i="2"/>
  <c r="Z919" i="2"/>
  <c r="Z340" i="2"/>
  <c r="Z527" i="2"/>
  <c r="Z515" i="2"/>
  <c r="Z774" i="2"/>
  <c r="Z956" i="2"/>
  <c r="Z992" i="2"/>
  <c r="Z491" i="2"/>
  <c r="Z618" i="2"/>
  <c r="Z474" i="2"/>
  <c r="Z722" i="2"/>
  <c r="Z361" i="2"/>
  <c r="Z296" i="2"/>
  <c r="Z874" i="2"/>
  <c r="Z958" i="2"/>
  <c r="Z825" i="2"/>
  <c r="Z480" i="2"/>
  <c r="Z145" i="2"/>
  <c r="Z339" i="2"/>
  <c r="Z393" i="2"/>
  <c r="Z467" i="2"/>
  <c r="Z716" i="2"/>
  <c r="Z531" i="2"/>
  <c r="Z607" i="2"/>
  <c r="Z855" i="2"/>
  <c r="Z985" i="2"/>
  <c r="Z957" i="2"/>
  <c r="Z498" i="2"/>
  <c r="Z872" i="2"/>
  <c r="Z603" i="2"/>
  <c r="Z620" i="2"/>
  <c r="Z678" i="2"/>
  <c r="Z493" i="2"/>
  <c r="Z593" i="2"/>
  <c r="Z460" i="2"/>
  <c r="Z489" i="2"/>
  <c r="Z635" i="2"/>
  <c r="Z705" i="2"/>
  <c r="Z588" i="2"/>
  <c r="Z751" i="2"/>
  <c r="Z692" i="2"/>
  <c r="Z590" i="2"/>
  <c r="Z400" i="2"/>
  <c r="Z468" i="2"/>
  <c r="Z522" i="2"/>
  <c r="Z420" i="2"/>
  <c r="Z322" i="2"/>
  <c r="Z935" i="2"/>
  <c r="Z709" i="2"/>
  <c r="Z564" i="2"/>
  <c r="Z688" i="2"/>
  <c r="Z411" i="2"/>
  <c r="Z660" i="2"/>
  <c r="Z396" i="2"/>
  <c r="Z824" i="2"/>
  <c r="Z659" i="2"/>
  <c r="Z408" i="2"/>
  <c r="Z535" i="2"/>
  <c r="Z960" i="2"/>
  <c r="Z706" i="2"/>
  <c r="Z514" i="2"/>
  <c r="Z282" i="2"/>
  <c r="Z537" i="2"/>
  <c r="Z552" i="2"/>
  <c r="Z533" i="2"/>
  <c r="Z951" i="2"/>
  <c r="Z342" i="2"/>
  <c r="Z758" i="2"/>
  <c r="Z905" i="2"/>
  <c r="Z598" i="2"/>
  <c r="Z523" i="2"/>
  <c r="Z809" i="2"/>
  <c r="Z744" i="2"/>
  <c r="Z701" i="2"/>
  <c r="Z999" i="2"/>
  <c r="Z739" i="2"/>
  <c r="Z445" i="2"/>
  <c r="Z860" i="2"/>
  <c r="Z832" i="2"/>
  <c r="Z421" i="2"/>
  <c r="Z843" i="2"/>
  <c r="Z747" i="2"/>
  <c r="Z879" i="2"/>
  <c r="Z510" i="2"/>
  <c r="Z884" i="2"/>
  <c r="Z547" i="2"/>
  <c r="Z680" i="2"/>
  <c r="Z1003" i="2"/>
  <c r="Z982" i="2"/>
  <c r="Z885" i="2"/>
  <c r="Z691" i="2"/>
  <c r="Z912" i="2"/>
  <c r="Z796" i="2"/>
  <c r="Z894" i="2"/>
  <c r="Z350" i="2"/>
  <c r="Z900" i="2"/>
  <c r="Z902" i="2"/>
  <c r="Z587" i="2"/>
  <c r="Z672" i="2"/>
  <c r="Z1002" i="2"/>
  <c r="Z392" i="2"/>
  <c r="Z936" i="2"/>
  <c r="Z699" i="2"/>
  <c r="Z777" i="2"/>
  <c r="Z351" i="2"/>
  <c r="Z793" i="2"/>
  <c r="Z667" i="2"/>
  <c r="Z675" i="2"/>
  <c r="Z459" i="2"/>
  <c r="Z455" i="2"/>
  <c r="Z365" i="2"/>
  <c r="Z723" i="2"/>
  <c r="Z806" i="2"/>
  <c r="Z873" i="2"/>
  <c r="Z726" i="2"/>
  <c r="Z415" i="2"/>
  <c r="Z715" i="2"/>
  <c r="Z425" i="2"/>
  <c r="Z983" i="2"/>
  <c r="Z858" i="2"/>
  <c r="Z363" i="2"/>
  <c r="Z634" i="2"/>
  <c r="Z379" i="2"/>
  <c r="Z582" i="2"/>
  <c r="Z608" i="2"/>
  <c r="Z783" i="2"/>
  <c r="Z556" i="2"/>
  <c r="Z615" i="2"/>
  <c r="Z372" i="2"/>
  <c r="Z852" i="2"/>
  <c r="Z616" i="2"/>
  <c r="Z916" i="2"/>
  <c r="Z810" i="2"/>
  <c r="Z606" i="2"/>
  <c r="Z504" i="2"/>
  <c r="Z775" i="2"/>
  <c r="Z797" i="2"/>
  <c r="Z540" i="2"/>
  <c r="Z402" i="2"/>
  <c r="Z743" i="2"/>
  <c r="Z648" i="2"/>
  <c r="Z652" i="2"/>
  <c r="Z966" i="2"/>
  <c r="Z466" i="2"/>
  <c r="Z539" i="2"/>
  <c r="Z845" i="2"/>
  <c r="Z374" i="2"/>
  <c r="Z314" i="2"/>
  <c r="Z446" i="2"/>
  <c r="Z473" i="2"/>
  <c r="Z962" i="2"/>
  <c r="Z428" i="2"/>
  <c r="Z640" i="2"/>
  <c r="Z600" i="2"/>
  <c r="Z669" i="2"/>
  <c r="Z583" i="2"/>
  <c r="Z815" i="2"/>
  <c r="Z581" i="2"/>
  <c r="Z347" i="2"/>
  <c r="Z555" i="2"/>
  <c r="Z700" i="2"/>
  <c r="Z786" i="2"/>
  <c r="Z483" i="2"/>
  <c r="Z605" i="2"/>
  <c r="Z441" i="2"/>
  <c r="Z320" i="2"/>
  <c r="Z566" i="2"/>
  <c r="Z827" i="2"/>
  <c r="Z963" i="2"/>
  <c r="Z518" i="2"/>
  <c r="Z442" i="2"/>
  <c r="Z719" i="2"/>
  <c r="Z734" i="2"/>
  <c r="Z703" i="2"/>
  <c r="Z424" i="2"/>
  <c r="Z909" i="2"/>
  <c r="Z367" i="2"/>
  <c r="Z756" i="2"/>
  <c r="Z831" i="2"/>
  <c r="Z592" i="2"/>
  <c r="Z749" i="2"/>
  <c r="Z818" i="2"/>
  <c r="Z851" i="2"/>
  <c r="Z609" i="2"/>
  <c r="Z925" i="2"/>
  <c r="Z890" i="2"/>
  <c r="Z664" i="2"/>
  <c r="Z808" i="2"/>
  <c r="Z456" i="2"/>
  <c r="Z519" i="2"/>
  <c r="Z356" i="2"/>
  <c r="Z447" i="2"/>
  <c r="Z613" i="2"/>
  <c r="Z789" i="2"/>
  <c r="Z953" i="2"/>
  <c r="Z406" i="2"/>
  <c r="Z496" i="2"/>
  <c r="Z814" i="2"/>
  <c r="Z628" i="2"/>
  <c r="Z426" i="2"/>
  <c r="Z574" i="2"/>
  <c r="Z939" i="2"/>
  <c r="Z830" i="2"/>
  <c r="Z376" i="2"/>
  <c r="Z887" i="2"/>
  <c r="Z689" i="2"/>
  <c r="Z965" i="2"/>
  <c r="Z484" i="2"/>
  <c r="Z895" i="2"/>
  <c r="Z536" i="2"/>
  <c r="Z364" i="2"/>
  <c r="Z801" i="2"/>
  <c r="Z837" i="2"/>
  <c r="Z755" i="2"/>
  <c r="Z929" i="2"/>
  <c r="Z565" i="2"/>
  <c r="Z695" i="2"/>
  <c r="Z550" i="2"/>
  <c r="Z412" i="2"/>
  <c r="Z657" i="2"/>
  <c r="Z816" i="2"/>
  <c r="Z839" i="2"/>
  <c r="Z517" i="2"/>
  <c r="Z761" i="2"/>
  <c r="Z842" i="2"/>
  <c r="Z508" i="2"/>
  <c r="Z529" i="2"/>
  <c r="Z394" i="2"/>
  <c r="Z541" i="2"/>
  <c r="Z725" i="2"/>
  <c r="Z418" i="2"/>
  <c r="Z835" i="2"/>
  <c r="Z870" i="2"/>
  <c r="Z981" i="2"/>
  <c r="Z881" i="2"/>
  <c r="Z472" i="2"/>
  <c r="Z665" i="2"/>
  <c r="Z720" i="2"/>
  <c r="Z896" i="2"/>
  <c r="Z971" i="2"/>
  <c r="Z993" i="2"/>
  <c r="Z490" i="2"/>
  <c r="Z976" i="2"/>
  <c r="Z436" i="2"/>
  <c r="Z576" i="2"/>
  <c r="Z369" i="2"/>
  <c r="Z776" i="2"/>
  <c r="Z495" i="2"/>
  <c r="Z646" i="2"/>
  <c r="Z740" i="2"/>
  <c r="Z579" i="2"/>
  <c r="Z898" i="2"/>
  <c r="Z666" i="2"/>
  <c r="Z745" i="2"/>
  <c r="Z530" i="2"/>
  <c r="Z380" i="2"/>
  <c r="Z913" i="2"/>
  <c r="Z946" i="2"/>
  <c r="Z947" i="2"/>
  <c r="Z656" i="2"/>
  <c r="Z863" i="2"/>
  <c r="Z897" i="2"/>
  <c r="Z838" i="2"/>
  <c r="Z513" i="2"/>
  <c r="Z928" i="2"/>
  <c r="Z828" i="2"/>
  <c r="Z682" i="2"/>
  <c r="Z930" i="2"/>
  <c r="Z942" i="2"/>
  <c r="Z974" i="2"/>
  <c r="Z520" i="2"/>
  <c r="Z856" i="2"/>
  <c r="Z861" i="2"/>
  <c r="Z970" i="2"/>
  <c r="Z571" i="2"/>
  <c r="Z904" i="2"/>
  <c r="Z926" i="2"/>
  <c r="Z733" i="2"/>
  <c r="Z632" i="2"/>
  <c r="Z479" i="2"/>
  <c r="Z803" i="2"/>
  <c r="Z911" i="2"/>
  <c r="Z381" i="2"/>
  <c r="Z968" i="2"/>
  <c r="Z503" i="2"/>
  <c r="Z662" i="2"/>
  <c r="Z404" i="2"/>
  <c r="Z382" i="2"/>
  <c r="Z642" i="2"/>
  <c r="Z475" i="2"/>
  <c r="Z923" i="2"/>
  <c r="Z991" i="2"/>
  <c r="Z698" i="2"/>
  <c r="Z651" i="2"/>
  <c r="Z952" i="2"/>
  <c r="Z500" i="2"/>
  <c r="Z799" i="2"/>
  <c r="Z800" i="2"/>
  <c r="Z378" i="2"/>
  <c r="Z915" i="2"/>
  <c r="Z1001" i="2"/>
  <c r="Z385" i="2"/>
  <c r="Z403" i="2"/>
  <c r="Z986" i="2"/>
  <c r="Z735" i="2"/>
  <c r="Z676" i="2"/>
  <c r="Z553" i="2"/>
  <c r="Z457" i="2"/>
  <c r="Z386" i="2"/>
  <c r="Z476" i="2"/>
  <c r="Z811" i="2"/>
  <c r="Z422" i="2"/>
  <c r="Z631" i="2"/>
  <c r="Z882" i="2"/>
  <c r="Z395" i="2"/>
  <c r="Z417" i="2"/>
  <c r="Z584" i="2"/>
  <c r="Z573" i="2"/>
  <c r="Z844" i="2"/>
  <c r="Z663" i="2"/>
  <c r="Z354" i="2"/>
  <c r="Z661" i="2"/>
  <c r="Z377" i="2"/>
  <c r="Z940" i="2"/>
  <c r="Z271" i="2"/>
  <c r="Z658" i="2"/>
  <c r="Z869" i="2"/>
  <c r="Z710" i="2"/>
  <c r="Z589" i="2"/>
  <c r="Z586" i="2"/>
  <c r="Z959" i="2"/>
  <c r="Z502" i="2"/>
  <c r="Z934" i="2"/>
  <c r="Z614" i="2"/>
  <c r="Z375" i="2"/>
  <c r="Z389" i="2"/>
  <c r="Z604" i="2"/>
  <c r="Z463" i="2"/>
  <c r="Z567" i="2"/>
  <c r="Z637" i="2"/>
  <c r="Z360" i="2"/>
  <c r="Z795" i="2"/>
  <c r="Z679" i="2"/>
  <c r="Z435" i="2"/>
  <c r="Z998" i="2"/>
  <c r="Z943" i="2"/>
  <c r="Z773" i="2"/>
  <c r="Z464" i="2"/>
  <c r="Z315" i="2"/>
  <c r="Z562" i="2"/>
  <c r="Z841" i="2"/>
  <c r="Z892" i="2"/>
  <c r="Z454" i="2"/>
  <c r="Z512" i="2"/>
  <c r="Z543" i="2"/>
  <c r="Z625" i="2"/>
  <c r="Z721" i="2"/>
  <c r="Z790" i="2"/>
  <c r="Z770" i="2"/>
  <c r="Z694" i="2"/>
  <c r="Z994" i="2"/>
  <c r="Z449" i="2"/>
  <c r="Z572" i="2"/>
  <c r="Z805" i="2"/>
  <c r="Z485" i="2"/>
  <c r="Z834" i="2"/>
  <c r="Z826" i="2"/>
  <c r="Z563" i="2"/>
  <c r="Z990" i="2"/>
  <c r="Z979" i="2"/>
  <c r="Z653" i="2"/>
  <c r="Z891" i="2"/>
  <c r="Z918" i="2"/>
  <c r="Z812" i="2"/>
  <c r="Z649" i="2"/>
  <c r="Z492" i="2"/>
  <c r="Z639" i="2"/>
  <c r="Z621" i="2"/>
  <c r="Z433" i="2"/>
  <c r="Z163" i="2"/>
  <c r="Z903" i="2"/>
  <c r="Z819" i="2"/>
  <c r="Z880" i="2"/>
  <c r="Z623" i="2"/>
  <c r="Z889" i="2"/>
  <c r="Z470" i="2"/>
  <c r="Z807" i="2"/>
  <c r="Z717" i="2"/>
  <c r="Z568" i="2"/>
  <c r="Z702" i="2"/>
  <c r="Z346" i="2"/>
  <c r="Z938" i="2"/>
  <c r="Z746" i="2"/>
  <c r="Z501" i="2"/>
  <c r="Z353" i="2"/>
  <c r="Z357" i="2"/>
  <c r="Z792" i="2"/>
  <c r="Z577" i="2"/>
  <c r="Z804" i="2"/>
  <c r="Z554" i="2"/>
  <c r="Z443" i="2"/>
  <c r="Z779" i="2"/>
  <c r="Z647" i="2"/>
  <c r="Z359" i="2"/>
  <c r="Z416" i="2"/>
  <c r="Z989" i="2"/>
  <c r="Z784" i="2"/>
  <c r="Z559" i="2"/>
  <c r="Z964" i="2"/>
  <c r="Z429" i="2"/>
  <c r="Z534" i="2"/>
  <c r="Z164" i="2"/>
  <c r="Z591" i="2"/>
  <c r="Z610" i="2"/>
  <c r="Z954" i="2"/>
  <c r="Z910" i="2"/>
  <c r="Z627" i="2"/>
  <c r="Z764" i="2"/>
  <c r="Z768" i="2"/>
  <c r="Z451" i="2"/>
  <c r="Z524" i="2"/>
  <c r="Z597" i="2"/>
  <c r="Z409" i="2"/>
  <c r="Z465" i="2"/>
  <c r="Z557" i="2"/>
  <c r="Z448" i="2"/>
  <c r="Z414" i="2"/>
  <c r="Z690" i="2"/>
  <c r="Z867" i="2"/>
  <c r="Z871" i="2"/>
  <c r="Z899" i="2"/>
  <c r="Z875" i="2"/>
  <c r="Z794" i="2"/>
  <c r="Z736" i="2"/>
  <c r="Z599" i="2"/>
  <c r="Z901" i="2"/>
  <c r="Z431" i="2"/>
  <c r="Z711" i="2"/>
  <c r="Z596" i="2"/>
  <c r="Z684" i="2"/>
  <c r="Z419" i="2"/>
  <c r="Z399" i="2"/>
  <c r="Z407" i="2"/>
  <c r="Z778" i="2"/>
  <c r="Z312" i="2"/>
  <c r="Z681" i="2"/>
  <c r="Z370" i="2"/>
  <c r="Z685" i="2"/>
  <c r="Z933" i="2"/>
  <c r="Z713" i="2"/>
  <c r="Z820" i="2"/>
  <c r="Z570" i="2"/>
  <c r="Z917" i="2"/>
  <c r="Z878" i="2"/>
  <c r="Z509" i="2"/>
  <c r="Z995" i="2"/>
  <c r="Z505" i="2"/>
  <c r="Z996" i="2"/>
  <c r="Z731" i="2"/>
  <c r="Z548" i="2"/>
  <c r="Z742" i="2"/>
  <c r="Z823" i="2"/>
  <c r="Z594" i="2"/>
  <c r="Z601" i="2"/>
  <c r="Z511" i="2"/>
  <c r="Z344" i="2"/>
  <c r="Z760" i="2"/>
  <c r="Z732" i="2"/>
  <c r="Z762" i="2"/>
  <c r="Z499" i="2"/>
  <c r="Z626" i="2"/>
  <c r="Z341" i="2"/>
  <c r="Z997" i="2"/>
  <c r="Z864" i="2"/>
  <c r="Z638" i="2"/>
  <c r="Z388" i="2"/>
  <c r="Z401" i="2"/>
  <c r="Z671" i="2"/>
  <c r="Z622" i="2"/>
  <c r="Z494" i="2"/>
  <c r="Z602" i="2"/>
  <c r="Z383" i="2"/>
  <c r="Z771" i="2"/>
  <c r="Z876" i="2"/>
  <c r="Z551" i="2"/>
  <c r="Z423" i="2"/>
  <c r="Z636" i="2"/>
  <c r="Z578" i="2"/>
  <c r="Z752" i="2"/>
  <c r="Z955" i="2"/>
  <c r="Z390" i="2"/>
  <c r="Z948" i="2"/>
  <c r="Z766" i="2"/>
  <c r="Z908" i="2"/>
  <c r="Z624" i="2"/>
  <c r="Z862" i="2"/>
  <c r="Z450" i="2"/>
  <c r="Z821" i="2"/>
  <c r="Z358" i="2"/>
  <c r="Z488" i="2"/>
  <c r="Z458" i="2"/>
  <c r="Z595" i="2"/>
  <c r="Z549" i="2"/>
  <c r="Z730" i="2"/>
  <c r="Z633" i="2"/>
  <c r="Z724" i="2"/>
  <c r="Z544" i="2"/>
  <c r="Z1004" i="2"/>
  <c r="Z410" i="2"/>
  <c r="Z674" i="2"/>
  <c r="Z802" i="2"/>
  <c r="Z950" i="2"/>
  <c r="Z453" i="2"/>
  <c r="Z788" i="2"/>
  <c r="Z387" i="2"/>
  <c r="Z366" i="2"/>
  <c r="Z945" i="2"/>
  <c r="Z782" i="2"/>
  <c r="Z748" i="2"/>
  <c r="Z920" i="2"/>
  <c r="Z924" i="2"/>
  <c r="Z753" i="2"/>
  <c r="Z697" i="2"/>
  <c r="Z413" i="2"/>
  <c r="Z630" i="2"/>
  <c r="Z444" i="2"/>
  <c r="Z497" i="2"/>
  <c r="Z668" i="2"/>
  <c r="Z949" i="2"/>
  <c r="Z785" i="2"/>
  <c r="Z927" i="2"/>
  <c r="Z532" i="2"/>
  <c r="Z569" i="2"/>
  <c r="Z707" i="2"/>
  <c r="Z558" i="2"/>
  <c r="Z829" i="2"/>
  <c r="Z984" i="2"/>
  <c r="Z921" i="2"/>
  <c r="Z741" i="2"/>
  <c r="Z907" i="2"/>
  <c r="Z932" i="2"/>
  <c r="Z469" i="2"/>
  <c r="Z767" i="2"/>
  <c r="Z343" i="2"/>
  <c r="Z654" i="2"/>
  <c r="Z432" i="2"/>
  <c r="Z922" i="2"/>
  <c r="Z693" i="2"/>
  <c r="Z487" i="2"/>
  <c r="Z349" i="2"/>
  <c r="Z941" i="2"/>
  <c r="Z846" i="2"/>
  <c r="Z868" i="2"/>
  <c r="Z461" i="2"/>
  <c r="Z575" i="2"/>
  <c r="Z478" i="2"/>
  <c r="Z439" i="2"/>
  <c r="Z787" i="2"/>
  <c r="Z481" i="2"/>
  <c r="Z765" i="2"/>
  <c r="Z727" i="2"/>
  <c r="Z561" i="2"/>
  <c r="Z645" i="2"/>
  <c r="Z704" i="2"/>
  <c r="Z906" i="2"/>
  <c r="Z772" i="2"/>
  <c r="Z708" i="2"/>
  <c r="Z738" i="2"/>
  <c r="Z528" i="2"/>
  <c r="Z619" i="2"/>
  <c r="Z987" i="2"/>
  <c r="Z538" i="2"/>
  <c r="Z611" i="2"/>
  <c r="Z686" i="2"/>
  <c r="Z850" i="2"/>
  <c r="Z371" i="2"/>
  <c r="Z525" i="2"/>
  <c r="Z368" i="2"/>
  <c r="Z683" i="2"/>
  <c r="Z644" i="2"/>
  <c r="Z696" i="2"/>
  <c r="Z348" i="2"/>
  <c r="Z398" i="2"/>
  <c r="Z405" i="2"/>
  <c r="Z817" i="2"/>
  <c r="Z687" i="2"/>
  <c r="Z848" i="2"/>
  <c r="Z718" i="2"/>
  <c r="Z629" i="2"/>
  <c r="Z352" i="2"/>
  <c r="Z961" i="2"/>
  <c r="Z1000" i="2"/>
  <c r="Z967" i="2"/>
  <c r="Z877" i="2"/>
  <c r="Z859" i="2"/>
  <c r="Z546" i="2"/>
  <c r="Z847" i="2"/>
  <c r="Z988" i="2"/>
  <c r="Z757" i="2"/>
  <c r="Z641" i="2"/>
  <c r="Z127" i="6"/>
  <c r="Z49" i="6"/>
  <c r="Z219" i="6"/>
  <c r="Z193" i="6"/>
  <c r="Z142" i="6"/>
  <c r="Z43" i="6"/>
  <c r="Z140" i="6"/>
  <c r="Z25" i="6"/>
  <c r="Z72" i="6"/>
  <c r="Z169" i="6"/>
  <c r="Z227" i="6"/>
  <c r="Z41" i="6"/>
  <c r="Z40" i="6"/>
  <c r="Z222" i="6"/>
  <c r="Z16" i="6"/>
  <c r="Z53" i="6"/>
  <c r="Z201" i="6"/>
  <c r="Z241" i="6"/>
  <c r="Z48" i="6"/>
  <c r="Z248" i="6"/>
  <c r="Z95" i="6"/>
  <c r="Z18" i="6"/>
  <c r="Z91" i="6"/>
  <c r="Z229" i="6"/>
  <c r="Z116" i="6"/>
  <c r="Z51" i="6"/>
  <c r="Z174" i="6"/>
  <c r="Z151" i="6"/>
  <c r="Z115" i="6"/>
  <c r="Z66" i="6"/>
  <c r="Z144" i="6"/>
  <c r="Z240" i="6"/>
  <c r="Z199" i="6"/>
  <c r="Z27" i="6"/>
  <c r="Z93" i="6"/>
  <c r="Z121" i="6"/>
  <c r="Z216" i="6"/>
  <c r="Z244" i="6"/>
  <c r="Z65" i="6"/>
  <c r="Z70" i="6"/>
  <c r="Z204" i="6"/>
  <c r="Z22" i="6"/>
  <c r="Z68" i="6"/>
  <c r="Z97" i="6"/>
  <c r="Z173" i="6"/>
  <c r="Z77" i="6"/>
  <c r="Z101" i="6"/>
  <c r="Z191" i="6"/>
  <c r="Z24" i="6"/>
  <c r="Z176" i="6"/>
  <c r="Z75" i="6"/>
  <c r="Z247" i="6"/>
  <c r="Z99" i="6"/>
  <c r="Z168" i="6"/>
  <c r="Z166" i="6"/>
  <c r="Z167" i="6"/>
  <c r="Z78" i="6"/>
  <c r="Z149" i="6"/>
  <c r="Z125" i="6"/>
  <c r="Z103" i="6"/>
  <c r="Z153" i="6"/>
  <c r="Z252" i="6"/>
  <c r="Z123" i="6"/>
  <c r="Z54" i="6"/>
  <c r="Z154" i="6"/>
  <c r="Z119" i="6"/>
  <c r="Z120" i="6"/>
  <c r="Z29" i="6"/>
  <c r="Z146" i="6"/>
  <c r="Z76" i="6"/>
  <c r="Z50" i="6"/>
  <c r="Z96" i="6"/>
  <c r="Z217" i="6"/>
  <c r="Z177" i="6"/>
  <c r="Z15" i="6"/>
  <c r="Z143" i="6"/>
  <c r="Z218" i="6"/>
  <c r="Z192" i="6"/>
  <c r="Z200" i="6"/>
  <c r="Z242" i="6"/>
  <c r="Z175" i="6"/>
  <c r="Z23" i="6"/>
  <c r="Z90" i="6"/>
  <c r="Z147" i="6"/>
  <c r="Z117" i="6"/>
  <c r="Z100" i="6"/>
  <c r="Z79" i="6"/>
  <c r="Z141" i="6"/>
  <c r="Z243" i="6"/>
  <c r="Z71" i="6"/>
  <c r="Z225" i="6"/>
  <c r="Z195" i="6"/>
  <c r="Z170" i="6"/>
  <c r="Z194" i="6"/>
  <c r="Z245" i="6"/>
  <c r="Z26" i="6"/>
  <c r="Z94" i="6"/>
  <c r="Z223" i="6"/>
  <c r="Z179" i="6"/>
  <c r="Z165" i="6"/>
  <c r="Z17" i="6"/>
  <c r="Z52" i="6"/>
  <c r="Z249" i="6"/>
  <c r="Z196" i="6"/>
  <c r="Z197" i="6"/>
  <c r="Z45" i="6"/>
  <c r="Z47" i="6"/>
  <c r="Z21" i="6"/>
  <c r="Z69" i="6"/>
  <c r="Z118" i="6"/>
  <c r="Z74" i="6"/>
  <c r="Z104" i="6"/>
  <c r="Z253" i="6"/>
  <c r="Z250" i="6"/>
  <c r="Z28" i="6"/>
  <c r="Z178" i="6"/>
  <c r="Z171" i="6"/>
  <c r="Z46" i="6"/>
  <c r="Z226" i="6"/>
  <c r="Z172" i="6"/>
  <c r="Z73" i="6"/>
  <c r="Z198" i="6"/>
  <c r="Z67" i="6"/>
  <c r="Z215" i="6"/>
  <c r="Z145" i="6"/>
  <c r="Z124" i="6"/>
  <c r="Z19" i="6"/>
  <c r="Z126" i="6"/>
  <c r="Z98" i="6"/>
  <c r="Z150" i="6"/>
  <c r="Z92" i="6"/>
  <c r="Z254" i="6"/>
  <c r="Z129" i="6"/>
  <c r="Z42" i="6"/>
  <c r="Z202" i="6"/>
  <c r="Z246" i="6"/>
  <c r="Z203" i="6"/>
  <c r="Z44" i="6"/>
  <c r="Z20" i="6"/>
  <c r="Z221" i="6"/>
  <c r="Z224" i="6"/>
  <c r="Z102" i="6"/>
  <c r="Z152" i="6"/>
  <c r="Z122" i="6"/>
  <c r="Z251" i="6"/>
  <c r="Z220" i="6"/>
  <c r="Z148" i="6"/>
  <c r="Z190" i="6"/>
  <c r="Z128" i="6"/>
  <c r="Z228" i="6"/>
  <c r="AC15" i="6"/>
  <c r="AC16" i="6"/>
  <c r="AC17" i="6"/>
  <c r="Z187" i="6" l="1"/>
  <c r="G206" i="6" s="1"/>
  <c r="Z137" i="6"/>
  <c r="G156" i="6" s="1"/>
  <c r="Z37" i="6"/>
  <c r="G56" i="6" s="1"/>
  <c r="Z12" i="6"/>
  <c r="G31" i="6" s="1"/>
  <c r="Z162" i="6"/>
  <c r="G181" i="6" s="1"/>
  <c r="Z237" i="6"/>
  <c r="G256" i="6" s="1"/>
  <c r="Z112" i="6"/>
  <c r="G131" i="6" s="1"/>
  <c r="Z212" i="6"/>
  <c r="G231" i="6" s="1"/>
  <c r="Z62" i="6"/>
  <c r="G81" i="6" s="1"/>
  <c r="Z87" i="6"/>
  <c r="G106" i="6" s="1"/>
  <c r="AK202" i="2"/>
  <c r="AG200" i="2"/>
  <c r="AF193" i="2"/>
  <c r="AI193" i="2" s="1"/>
  <c r="AE194" i="2"/>
  <c r="BC3" i="2"/>
  <c r="AH202" i="2"/>
  <c r="AJ200" i="2"/>
  <c r="AI200" i="2"/>
  <c r="AJ202" i="2"/>
  <c r="AI202" i="2"/>
  <c r="AG194" i="2"/>
  <c r="AG193" i="2"/>
  <c r="AF194" i="2"/>
  <c r="AE193" i="2"/>
  <c r="AG206" i="2"/>
  <c r="AH742" i="2"/>
  <c r="AH789" i="2"/>
  <c r="AH725" i="2"/>
  <c r="AH639" i="2"/>
  <c r="AH705" i="2"/>
  <c r="AH641" i="2"/>
  <c r="AH500" i="2"/>
  <c r="AH130" i="2"/>
  <c r="AH323" i="2"/>
  <c r="AH552" i="2"/>
  <c r="AH235" i="2"/>
  <c r="AH869" i="2"/>
  <c r="AH807" i="2"/>
  <c r="AH675" i="2"/>
  <c r="AH674" i="2"/>
  <c r="AH772" i="2"/>
  <c r="AH708" i="2"/>
  <c r="AH579" i="2"/>
  <c r="AH515" i="2"/>
  <c r="AH464" i="2"/>
  <c r="AH614" i="2"/>
  <c r="AH895" i="2"/>
  <c r="AH624" i="2"/>
  <c r="AH233" i="2"/>
  <c r="AH987" i="2"/>
  <c r="AH856" i="2"/>
  <c r="AH883" i="2"/>
  <c r="AH907" i="2"/>
  <c r="AH973" i="2"/>
  <c r="AH831" i="2"/>
  <c r="AH809" i="2"/>
  <c r="AH688" i="2"/>
  <c r="AH249" i="2"/>
  <c r="AH707" i="2"/>
  <c r="AH820" i="2"/>
  <c r="AH752" i="2"/>
  <c r="AH992" i="2"/>
  <c r="AH783" i="2"/>
  <c r="AH642" i="2"/>
  <c r="AH775" i="2"/>
  <c r="AH676" i="2"/>
  <c r="AH777" i="2"/>
  <c r="AH713" i="2"/>
  <c r="AH254" i="2"/>
  <c r="AH387" i="2"/>
  <c r="AH483" i="2"/>
  <c r="AH496" i="2"/>
  <c r="AH432" i="2"/>
  <c r="AH985" i="2"/>
  <c r="AH813" i="2"/>
  <c r="AH784" i="2"/>
  <c r="AH232" i="2"/>
  <c r="AH206" i="2"/>
  <c r="AH834" i="2"/>
  <c r="AH750" i="2"/>
  <c r="AH551" i="2"/>
  <c r="AH656" i="2"/>
  <c r="AH859" i="2"/>
  <c r="AH902" i="2"/>
  <c r="AH917" i="2"/>
  <c r="AH336" i="2"/>
  <c r="AH275" i="2"/>
  <c r="AH91" i="2"/>
  <c r="AH292" i="2"/>
  <c r="AH133" i="2"/>
  <c r="AH278" i="2"/>
  <c r="AH11" i="2"/>
  <c r="AH311" i="2"/>
  <c r="AH269" i="2"/>
  <c r="AH324" i="2"/>
  <c r="AH170" i="2"/>
  <c r="AH45" i="2"/>
  <c r="AH337" i="2"/>
  <c r="AH288" i="2"/>
  <c r="AH152" i="2"/>
  <c r="AH86" i="2"/>
  <c r="AH310" i="2"/>
  <c r="AH214" i="2"/>
  <c r="AH107" i="2"/>
  <c r="AH48" i="2"/>
  <c r="AH236" i="2"/>
  <c r="AH155" i="2"/>
  <c r="AH98" i="2"/>
  <c r="AH181" i="2"/>
  <c r="AH112" i="2"/>
  <c r="AH49" i="2"/>
  <c r="AH203" i="2"/>
  <c r="AH117" i="2"/>
  <c r="AH61" i="2"/>
  <c r="AH40" i="2"/>
  <c r="AH109" i="2"/>
  <c r="AH53" i="2"/>
  <c r="AH212" i="2"/>
  <c r="AH123" i="2"/>
  <c r="AH64" i="2"/>
  <c r="AH240" i="2"/>
  <c r="AH270" i="2"/>
  <c r="AH141" i="2"/>
  <c r="AH325" i="2"/>
  <c r="AH172" i="2"/>
  <c r="AH127" i="2"/>
  <c r="AH52" i="2"/>
  <c r="AH338" i="2"/>
  <c r="AH276" i="2"/>
  <c r="AH95" i="2"/>
  <c r="AH287" i="2"/>
  <c r="AH137" i="2"/>
  <c r="AH289" i="2"/>
  <c r="AH313" i="2"/>
  <c r="AH256" i="2"/>
  <c r="AH220" i="2"/>
  <c r="AH201" i="2"/>
  <c r="AH153" i="2"/>
  <c r="AH57" i="2"/>
  <c r="AH21" i="2"/>
  <c r="AH226" i="2"/>
  <c r="AH96" i="2"/>
  <c r="AH44" i="2"/>
  <c r="AH246" i="2"/>
  <c r="AH83" i="2"/>
  <c r="AH16" i="2"/>
  <c r="AH228" i="2"/>
  <c r="AH157" i="2"/>
  <c r="AH94" i="2"/>
  <c r="AH39" i="2"/>
  <c r="AH219" i="2"/>
  <c r="AH84" i="2"/>
  <c r="AH14" i="2"/>
  <c r="AH223" i="2"/>
  <c r="AH268" i="2"/>
  <c r="AH97" i="2"/>
  <c r="AH34" i="2"/>
  <c r="AH199" i="2"/>
  <c r="AH238" i="2"/>
  <c r="AH273" i="2"/>
  <c r="AH290" i="2"/>
  <c r="AH327" i="2"/>
  <c r="AH272" i="2"/>
  <c r="AH56" i="2"/>
  <c r="AH285" i="2"/>
  <c r="AH103" i="2"/>
  <c r="AH260" i="2"/>
  <c r="AH237" i="2"/>
  <c r="AH326" i="2"/>
  <c r="AH176" i="2"/>
  <c r="AH50" i="2"/>
  <c r="AH211" i="2"/>
  <c r="AH121" i="2"/>
  <c r="AH60" i="2"/>
  <c r="AH42" i="2"/>
  <c r="AH80" i="2"/>
  <c r="AH12" i="2"/>
  <c r="AH187" i="2"/>
  <c r="AH120" i="2"/>
  <c r="AH65" i="2"/>
  <c r="AH43" i="2"/>
  <c r="AH135" i="2"/>
  <c r="AH77" i="2"/>
  <c r="AH8" i="2"/>
  <c r="AH242" i="2"/>
  <c r="AH63" i="2"/>
  <c r="AH182" i="2"/>
  <c r="AH140" i="2"/>
  <c r="AH75" i="2"/>
  <c r="AH9" i="2"/>
  <c r="AH234" i="2"/>
  <c r="AH160" i="2"/>
  <c r="AH134" i="2"/>
  <c r="AH175" i="2"/>
  <c r="AH22" i="2"/>
  <c r="AH167" i="2"/>
  <c r="AH328" i="2"/>
  <c r="AH177" i="2"/>
  <c r="AH58" i="2"/>
  <c r="AH111" i="2"/>
  <c r="AH251" i="2"/>
  <c r="AH266" i="2"/>
  <c r="AH192" i="2"/>
  <c r="AH303" i="2"/>
  <c r="AH122" i="2"/>
  <c r="AH316" i="2"/>
  <c r="AH174" i="2"/>
  <c r="AH329" i="2"/>
  <c r="AH298" i="2"/>
  <c r="AH136" i="2"/>
  <c r="AH99" i="2"/>
  <c r="AH302" i="2"/>
  <c r="AH147" i="2"/>
  <c r="AH17" i="2"/>
  <c r="AH230" i="2"/>
  <c r="AH159" i="2"/>
  <c r="AH101" i="2"/>
  <c r="AH38" i="2"/>
  <c r="AH217" i="2"/>
  <c r="AH118" i="2"/>
  <c r="AH29" i="2"/>
  <c r="AH31" i="2"/>
  <c r="AH100" i="2"/>
  <c r="AH37" i="2"/>
  <c r="AH198" i="2"/>
  <c r="AH125" i="2"/>
  <c r="AH54" i="2"/>
  <c r="AH247" i="2"/>
  <c r="AH105" i="2"/>
  <c r="AH33" i="2"/>
  <c r="AH209" i="2"/>
  <c r="AH114" i="2"/>
  <c r="AH55" i="2"/>
  <c r="AH241" i="2"/>
  <c r="AH283" i="2"/>
  <c r="AH250" i="2"/>
  <c r="AH183" i="2"/>
  <c r="AH304" i="2"/>
  <c r="AH317" i="2"/>
  <c r="AH173" i="2"/>
  <c r="AH144" i="2"/>
  <c r="AH330" i="2"/>
  <c r="AH297" i="2"/>
  <c r="AH72" i="2"/>
  <c r="AH277" i="2"/>
  <c r="AH116" i="2"/>
  <c r="AH293" i="2"/>
  <c r="AH264" i="2"/>
  <c r="AH218" i="2"/>
  <c r="AH305" i="2"/>
  <c r="AH267" i="2"/>
  <c r="AH280" i="2"/>
  <c r="AH110" i="2"/>
  <c r="AH41" i="2"/>
  <c r="AH265" i="2"/>
  <c r="AH76" i="2"/>
  <c r="AH15" i="2"/>
  <c r="AH231" i="2"/>
  <c r="AH92" i="2"/>
  <c r="AH35" i="2"/>
  <c r="AH225" i="2"/>
  <c r="AH73" i="2"/>
  <c r="AH7" i="2"/>
  <c r="AH227" i="2"/>
  <c r="AH150" i="2"/>
  <c r="AH89" i="2"/>
  <c r="AH23" i="2"/>
  <c r="AH185" i="2"/>
  <c r="AH78" i="2"/>
  <c r="AH10" i="2"/>
  <c r="AH191" i="2"/>
  <c r="AH154" i="2"/>
  <c r="AH81" i="2"/>
  <c r="AH25" i="2"/>
  <c r="AH186" i="2"/>
  <c r="AH279" i="2"/>
  <c r="AH295" i="2"/>
  <c r="AH124" i="2"/>
  <c r="AH258" i="2"/>
  <c r="AH245" i="2"/>
  <c r="AH306" i="2"/>
  <c r="AH161" i="2"/>
  <c r="AH319" i="2"/>
  <c r="AH171" i="2"/>
  <c r="AH332" i="2"/>
  <c r="AH284" i="2"/>
  <c r="AH139" i="2"/>
  <c r="AH294" i="2"/>
  <c r="AH299" i="2"/>
  <c r="AH318" i="2"/>
  <c r="AH168" i="2"/>
  <c r="AH204" i="2"/>
  <c r="AH126" i="2"/>
  <c r="AH262" i="2"/>
  <c r="AH244" i="2"/>
  <c r="AH104" i="2"/>
  <c r="AH215" i="2"/>
  <c r="AH197" i="2"/>
  <c r="AH115" i="2"/>
  <c r="AH62" i="2"/>
  <c r="AH243" i="2"/>
  <c r="AH131" i="2"/>
  <c r="AH66" i="2"/>
  <c r="AH184" i="2"/>
  <c r="AH119" i="2"/>
  <c r="AH59" i="2"/>
  <c r="AH30" i="2"/>
  <c r="AH132" i="2"/>
  <c r="AH68" i="2"/>
  <c r="AH180" i="2"/>
  <c r="AH36" i="2"/>
  <c r="AH291" i="2"/>
  <c r="AH146" i="2"/>
  <c r="AH178" i="2"/>
  <c r="AH333" i="2"/>
  <c r="AH255" i="2"/>
  <c r="AH74" i="2"/>
  <c r="AH252" i="2"/>
  <c r="AH6" i="2"/>
  <c r="AH149" i="2"/>
  <c r="AH259" i="2"/>
  <c r="AH308" i="2"/>
  <c r="AH162" i="2"/>
  <c r="AH321" i="2"/>
  <c r="AH169" i="2"/>
  <c r="AH24" i="2"/>
  <c r="AH301" i="2"/>
  <c r="AH208" i="2"/>
  <c r="AH13" i="2"/>
  <c r="AH196" i="2"/>
  <c r="AH143" i="2"/>
  <c r="AH90" i="2"/>
  <c r="AH27" i="2"/>
  <c r="AH188" i="2"/>
  <c r="AH113" i="2"/>
  <c r="AH51" i="2"/>
  <c r="AH207" i="2"/>
  <c r="AH88" i="2"/>
  <c r="AH28" i="2"/>
  <c r="AH190" i="2"/>
  <c r="AH108" i="2"/>
  <c r="AH261" i="2"/>
  <c r="AH248" i="2"/>
  <c r="AH93" i="2"/>
  <c r="AH26" i="2"/>
  <c r="AH224" i="2"/>
  <c r="AH106" i="2"/>
  <c r="AH47" i="2"/>
  <c r="AH239" i="2"/>
  <c r="AH331" i="2"/>
  <c r="AH70" i="2"/>
  <c r="AH307" i="2"/>
  <c r="AH158" i="2"/>
  <c r="AH102" i="2"/>
  <c r="AH300" i="2"/>
  <c r="AH253" i="2"/>
  <c r="AH189" i="2"/>
  <c r="AH309" i="2"/>
  <c r="AH166" i="2"/>
  <c r="AH165" i="2"/>
  <c r="AH32" i="2"/>
  <c r="AH335" i="2"/>
  <c r="AH281" i="2"/>
  <c r="AH67" i="2"/>
  <c r="AH286" i="2"/>
  <c r="AH257" i="2"/>
  <c r="AH156" i="2"/>
  <c r="AH221" i="2"/>
  <c r="AH334" i="2"/>
  <c r="AH274" i="2"/>
  <c r="AH151" i="2"/>
  <c r="AH79" i="2"/>
  <c r="AH46" i="2"/>
  <c r="AH128" i="2"/>
  <c r="AH69" i="2"/>
  <c r="AH179" i="2"/>
  <c r="AH85" i="2"/>
  <c r="AH19" i="2"/>
  <c r="AH222" i="2"/>
  <c r="AH129" i="2"/>
  <c r="AH263" i="2"/>
  <c r="AH216" i="2"/>
  <c r="AH5" i="2"/>
  <c r="AH138" i="2"/>
  <c r="AH82" i="2"/>
  <c r="AH20" i="2"/>
  <c r="AH195" i="2"/>
  <c r="AH71" i="2"/>
  <c r="AH213" i="2"/>
  <c r="AH210" i="2"/>
  <c r="AH142" i="2"/>
  <c r="AH87" i="2"/>
  <c r="AH18" i="2"/>
  <c r="AH229" i="2"/>
  <c r="AK212" i="2"/>
  <c r="AK45" i="2"/>
  <c r="AI50" i="2"/>
  <c r="AK240" i="2"/>
  <c r="AK22" i="2"/>
  <c r="AI216" i="2"/>
  <c r="AI55" i="2"/>
  <c r="AK248" i="2"/>
  <c r="AK13" i="2"/>
  <c r="AK221" i="2"/>
  <c r="AK23" i="2"/>
  <c r="AK35" i="2"/>
  <c r="AK203" i="2"/>
  <c r="AK204" i="2"/>
  <c r="AI215" i="2"/>
  <c r="AK61" i="2"/>
  <c r="AK52" i="2"/>
  <c r="AK218" i="2"/>
  <c r="AK54" i="2"/>
  <c r="AI21" i="2"/>
  <c r="AK224" i="2"/>
  <c r="AK55" i="2"/>
  <c r="AK41" i="2"/>
  <c r="AI184" i="2"/>
  <c r="AK214" i="2"/>
  <c r="AK34" i="2"/>
  <c r="AI54" i="2"/>
  <c r="AK39" i="2"/>
  <c r="AK28" i="2"/>
  <c r="AI18" i="2"/>
  <c r="AK37" i="2"/>
  <c r="AI12" i="2"/>
  <c r="AK220" i="2"/>
  <c r="AK11" i="2"/>
  <c r="AK48" i="2"/>
  <c r="AK217" i="2"/>
  <c r="AK10" i="2"/>
  <c r="AK262" i="2"/>
  <c r="AK7" i="2"/>
  <c r="AK32" i="2"/>
  <c r="AK19" i="2"/>
  <c r="AK59" i="2"/>
  <c r="AK8" i="2"/>
  <c r="AK241" i="2"/>
  <c r="AK44" i="2"/>
  <c r="AK30" i="2"/>
  <c r="AK245" i="2"/>
  <c r="AK239" i="2"/>
  <c r="AK182" i="2"/>
  <c r="AK236" i="2"/>
  <c r="AK29" i="2"/>
  <c r="AK24" i="2"/>
  <c r="AK33" i="2"/>
  <c r="AK56" i="2"/>
  <c r="AK62" i="2"/>
  <c r="AK38" i="2"/>
  <c r="AK246" i="2"/>
  <c r="AI180" i="2"/>
  <c r="AK219" i="2"/>
  <c r="AI20" i="2"/>
  <c r="AK9" i="2"/>
  <c r="AI189" i="2"/>
  <c r="AK190" i="2"/>
  <c r="AK26" i="2"/>
  <c r="AI16" i="2"/>
  <c r="AK198" i="2"/>
  <c r="AK259" i="2"/>
  <c r="AK181" i="2"/>
  <c r="AK53" i="2"/>
  <c r="AK14" i="2"/>
  <c r="AK40" i="2"/>
  <c r="AK209" i="2"/>
  <c r="AK43" i="2"/>
  <c r="AK244" i="2"/>
  <c r="AI51" i="2"/>
  <c r="AK27" i="2"/>
  <c r="AK50" i="2"/>
  <c r="AK49" i="2"/>
  <c r="AK58" i="2"/>
  <c r="AK36" i="2"/>
  <c r="AK25" i="2"/>
  <c r="AK207" i="2"/>
  <c r="AK247" i="2"/>
  <c r="AI262" i="2"/>
  <c r="AK31" i="2"/>
  <c r="AK46" i="2"/>
  <c r="AK261" i="2"/>
  <c r="AI53" i="2"/>
  <c r="AI179" i="2"/>
  <c r="AK51" i="2"/>
  <c r="AK47" i="2"/>
  <c r="AK15" i="2"/>
  <c r="AK42" i="2"/>
  <c r="AK211" i="2"/>
  <c r="AI17" i="2"/>
  <c r="AK213" i="2"/>
  <c r="AK243" i="2"/>
  <c r="AK199" i="2"/>
  <c r="AK225" i="2"/>
  <c r="AK208" i="2"/>
  <c r="AI23" i="2"/>
  <c r="AI245" i="2"/>
  <c r="AI203" i="2"/>
  <c r="AI13" i="2"/>
  <c r="AI259" i="2"/>
  <c r="AK66" i="2"/>
  <c r="AI248" i="2"/>
  <c r="AI225" i="2"/>
  <c r="AI43" i="2"/>
  <c r="AI181" i="2"/>
  <c r="AI238" i="2"/>
  <c r="AI195" i="2"/>
  <c r="AI65" i="2"/>
  <c r="AI190" i="2"/>
  <c r="AI48" i="2"/>
  <c r="AI29" i="2"/>
  <c r="AK60" i="2"/>
  <c r="AI199" i="2"/>
  <c r="AI11" i="2"/>
  <c r="AI19" i="2"/>
  <c r="AI69" i="2"/>
  <c r="AI34" i="2"/>
  <c r="AI8" i="2"/>
  <c r="AI5" i="2"/>
  <c r="AI236" i="2"/>
  <c r="AI227" i="2"/>
  <c r="AI47" i="2"/>
  <c r="AI210" i="2"/>
  <c r="AK63" i="2"/>
  <c r="AI249" i="2"/>
  <c r="AI28" i="2"/>
  <c r="AI26" i="2"/>
  <c r="AI185" i="2"/>
  <c r="AI191" i="2"/>
  <c r="AI62" i="2"/>
  <c r="AI27" i="2"/>
  <c r="AI39" i="2"/>
  <c r="AI221" i="2"/>
  <c r="AI37" i="2"/>
  <c r="AI242" i="2"/>
  <c r="AI261" i="2"/>
  <c r="AI211" i="2"/>
  <c r="AK98" i="2"/>
  <c r="AK68" i="2"/>
  <c r="AI98" i="2"/>
  <c r="AI213" i="2"/>
  <c r="AI188" i="2"/>
  <c r="AI30" i="2"/>
  <c r="AK65" i="2"/>
  <c r="AI235" i="2"/>
  <c r="AI208" i="2"/>
  <c r="AI233" i="2"/>
  <c r="AI224" i="2"/>
  <c r="AI187" i="2"/>
  <c r="AI204" i="2"/>
  <c r="AI228" i="2"/>
  <c r="AI36" i="2"/>
  <c r="AI219" i="2"/>
  <c r="AI68" i="2"/>
  <c r="AI56" i="2"/>
  <c r="AI10" i="2"/>
  <c r="AI72" i="2"/>
  <c r="AI217" i="2"/>
  <c r="AI45" i="2"/>
  <c r="AI222" i="2"/>
  <c r="AI226" i="2"/>
  <c r="AI231" i="2"/>
  <c r="AI46" i="2"/>
  <c r="AI31" i="2"/>
  <c r="AI7" i="2"/>
  <c r="AI183" i="2"/>
  <c r="AI240" i="2"/>
  <c r="AI35" i="2"/>
  <c r="AI61" i="2"/>
  <c r="AI214" i="2"/>
  <c r="AI198" i="2"/>
  <c r="AK69" i="2"/>
  <c r="AI49" i="2"/>
  <c r="AI229" i="2"/>
  <c r="AI192" i="2"/>
  <c r="AI201" i="2"/>
  <c r="AK99" i="2"/>
  <c r="AI63" i="2"/>
  <c r="AI15" i="2"/>
  <c r="AI41" i="2"/>
  <c r="AI223" i="2"/>
  <c r="AK72" i="2"/>
  <c r="AI33" i="2"/>
  <c r="AI44" i="2"/>
  <c r="AI186" i="2"/>
  <c r="AI58" i="2"/>
  <c r="AI182" i="2"/>
  <c r="AI197" i="2"/>
  <c r="AI22" i="2"/>
  <c r="AI9" i="2"/>
  <c r="AI247" i="2"/>
  <c r="AI244" i="2"/>
  <c r="AI205" i="2"/>
  <c r="AI243" i="2"/>
  <c r="AI246" i="2"/>
  <c r="AI52" i="2"/>
  <c r="AI212" i="2"/>
  <c r="AI59" i="2"/>
  <c r="AI42" i="2"/>
  <c r="AI66" i="2"/>
  <c r="AI232" i="2"/>
  <c r="AI220" i="2"/>
  <c r="AI40" i="2"/>
  <c r="AI32" i="2"/>
  <c r="AI206" i="2"/>
  <c r="AI38" i="2"/>
  <c r="AI24" i="2"/>
  <c r="AI14" i="2"/>
  <c r="AI237" i="2"/>
  <c r="AI218" i="2"/>
  <c r="AI60" i="2"/>
  <c r="AI241" i="2"/>
  <c r="AI230" i="2"/>
  <c r="AI64" i="2"/>
  <c r="AI234" i="2"/>
  <c r="AI207" i="2"/>
  <c r="AI25" i="2"/>
  <c r="AK64" i="2"/>
  <c r="AI196" i="2"/>
  <c r="AI99" i="2"/>
  <c r="AI209" i="2"/>
  <c r="AI239" i="2"/>
  <c r="AK233" i="2"/>
  <c r="AK195" i="2"/>
  <c r="AK216" i="2"/>
  <c r="AK232" i="2"/>
  <c r="AK191" i="2"/>
  <c r="AK179" i="2"/>
  <c r="AK230" i="2"/>
  <c r="AK210" i="2"/>
  <c r="AK235" i="2"/>
  <c r="AK228" i="2"/>
  <c r="AK192" i="2"/>
  <c r="AK188" i="2"/>
  <c r="AK223" i="2"/>
  <c r="AK231" i="2"/>
  <c r="AK17" i="2"/>
  <c r="AK215" i="2"/>
  <c r="AK186" i="2"/>
  <c r="AK237" i="2"/>
  <c r="AK227" i="2"/>
  <c r="AK234" i="2"/>
  <c r="AK206" i="2"/>
  <c r="AK249" i="2"/>
  <c r="AK185" i="2"/>
  <c r="AK242" i="2"/>
  <c r="AK16" i="2"/>
  <c r="AK12" i="2"/>
  <c r="AK187" i="2"/>
  <c r="AK183" i="2"/>
  <c r="AK184" i="2"/>
  <c r="AK226" i="2"/>
  <c r="AK197" i="2"/>
  <c r="AK205" i="2"/>
  <c r="AK238" i="2"/>
  <c r="AK20" i="2"/>
  <c r="AK189" i="2"/>
  <c r="AK21" i="2"/>
  <c r="AK196" i="2"/>
  <c r="AK18" i="2"/>
  <c r="AK5" i="2"/>
  <c r="AK201" i="2"/>
  <c r="AK180" i="2"/>
  <c r="AK229" i="2"/>
  <c r="AK222" i="2"/>
  <c r="T112" i="6"/>
  <c r="AK88" i="2"/>
  <c r="AK77" i="2"/>
  <c r="AK318" i="2"/>
  <c r="AK165" i="2"/>
  <c r="AK150" i="2"/>
  <c r="AK299" i="2"/>
  <c r="AK253" i="2"/>
  <c r="AK265" i="2"/>
  <c r="AK94" i="2"/>
  <c r="AK89" i="2"/>
  <c r="AK270" i="2"/>
  <c r="AK251" i="2"/>
  <c r="AK105" i="2"/>
  <c r="AK267" i="2"/>
  <c r="AK169" i="2"/>
  <c r="AK127" i="2"/>
  <c r="AK273" i="2"/>
  <c r="AK113" i="2"/>
  <c r="AK178" i="2"/>
  <c r="AJ246" i="2"/>
  <c r="AK110" i="2"/>
  <c r="AK78" i="2"/>
  <c r="AK112" i="2"/>
  <c r="AK119" i="2"/>
  <c r="AK303" i="2"/>
  <c r="AK92" i="2"/>
  <c r="AK116" i="2"/>
  <c r="AK319" i="2"/>
  <c r="AK323" i="2"/>
  <c r="AK120" i="2"/>
  <c r="AK133" i="2"/>
  <c r="AJ233" i="2"/>
  <c r="AK156" i="2"/>
  <c r="AK289" i="2"/>
  <c r="AK313" i="2"/>
  <c r="AK135" i="2"/>
  <c r="AK155" i="2"/>
  <c r="AK309" i="2"/>
  <c r="AK146" i="2"/>
  <c r="AK101" i="2"/>
  <c r="AK151" i="2"/>
  <c r="AK100" i="2"/>
  <c r="AK281" i="2"/>
  <c r="AK96" i="2"/>
  <c r="AK297" i="2"/>
  <c r="AK136" i="2"/>
  <c r="AK87" i="2"/>
  <c r="AK93" i="2"/>
  <c r="AK308" i="2"/>
  <c r="AK80" i="2"/>
  <c r="AK171" i="2"/>
  <c r="AK73" i="2"/>
  <c r="AK166" i="2"/>
  <c r="AK75" i="2"/>
  <c r="AK153" i="2"/>
  <c r="AK106" i="2"/>
  <c r="AK302" i="2"/>
  <c r="AK103" i="2"/>
  <c r="AK275" i="2"/>
  <c r="AK305" i="2"/>
  <c r="AK129" i="2"/>
  <c r="AK167" i="2"/>
  <c r="AK108" i="2"/>
  <c r="AK122" i="2"/>
  <c r="AJ219" i="2"/>
  <c r="AK118" i="2"/>
  <c r="AK317" i="2"/>
  <c r="AK81" i="2"/>
  <c r="AK128" i="2"/>
  <c r="AK143" i="2"/>
  <c r="AK311" i="2"/>
  <c r="AK117" i="2"/>
  <c r="AK174" i="2"/>
  <c r="AK149" i="2"/>
  <c r="AK172" i="2"/>
  <c r="AK157" i="2"/>
  <c r="AK86" i="2"/>
  <c r="AK144" i="2"/>
  <c r="AK142" i="2"/>
  <c r="AK278" i="2"/>
  <c r="AK263" i="2"/>
  <c r="AK74" i="2"/>
  <c r="AK256" i="2"/>
  <c r="AK138" i="2"/>
  <c r="AK107" i="2"/>
  <c r="AK140" i="2"/>
  <c r="AK176" i="2"/>
  <c r="AK71" i="2"/>
  <c r="AK111" i="2"/>
  <c r="AK288" i="2"/>
  <c r="AK274" i="2"/>
  <c r="AK97" i="2"/>
  <c r="AK260" i="2"/>
  <c r="AK170" i="2"/>
  <c r="AK173" i="2"/>
  <c r="AK316" i="2"/>
  <c r="AK152" i="2"/>
  <c r="AK162" i="2"/>
  <c r="AK123" i="2"/>
  <c r="AK306" i="2"/>
  <c r="AK85" i="2"/>
  <c r="AK264" i="2"/>
  <c r="AK294" i="2"/>
  <c r="AK307" i="2"/>
  <c r="AK147" i="2"/>
  <c r="AK293" i="2"/>
  <c r="AK300" i="2"/>
  <c r="AK285" i="2"/>
  <c r="AK124" i="2"/>
  <c r="AK130" i="2"/>
  <c r="AK287" i="2"/>
  <c r="AK141" i="2"/>
  <c r="AK84" i="2"/>
  <c r="AK161" i="2"/>
  <c r="AK286" i="2"/>
  <c r="AK126" i="2"/>
  <c r="AK125" i="2"/>
  <c r="AK83" i="2"/>
  <c r="AK104" i="2"/>
  <c r="AK82" i="2"/>
  <c r="AK115" i="2"/>
  <c r="AK257" i="2"/>
  <c r="AK159" i="2"/>
  <c r="AK160" i="2"/>
  <c r="AK277" i="2"/>
  <c r="AK255" i="2"/>
  <c r="AK109" i="2"/>
  <c r="AK258" i="2"/>
  <c r="AK121" i="2"/>
  <c r="AK154" i="2"/>
  <c r="AK114" i="2"/>
  <c r="AK6" i="2"/>
  <c r="AJ210" i="2"/>
  <c r="AK269" i="2"/>
  <c r="AK250" i="2"/>
  <c r="AK310" i="2"/>
  <c r="AK280" i="2"/>
  <c r="AK284" i="2"/>
  <c r="AK252" i="2"/>
  <c r="AK266" i="2"/>
  <c r="AK291" i="2"/>
  <c r="AK324" i="2"/>
  <c r="AK102" i="2"/>
  <c r="AK95" i="2"/>
  <c r="AK131" i="2"/>
  <c r="AK304" i="2"/>
  <c r="AK175" i="2"/>
  <c r="AK268" i="2"/>
  <c r="AK301" i="2"/>
  <c r="AK276" i="2"/>
  <c r="AK139" i="2"/>
  <c r="AK321" i="2"/>
  <c r="AK295" i="2"/>
  <c r="AK283" i="2"/>
  <c r="AK290" i="2"/>
  <c r="AK67" i="2"/>
  <c r="AK137" i="2"/>
  <c r="AK292" i="2"/>
  <c r="AK70" i="2"/>
  <c r="AK272" i="2"/>
  <c r="AK279" i="2"/>
  <c r="AK134" i="2"/>
  <c r="AK254" i="2"/>
  <c r="AK158" i="2"/>
  <c r="AK132" i="2"/>
  <c r="AK168" i="2"/>
  <c r="T212" i="6"/>
  <c r="T37" i="6"/>
  <c r="T38" i="6"/>
  <c r="T213" i="6"/>
  <c r="T63" i="6"/>
  <c r="T62" i="6"/>
  <c r="T237" i="6"/>
  <c r="T238" i="6"/>
  <c r="T113" i="6"/>
  <c r="T163" i="6"/>
  <c r="T162" i="6"/>
  <c r="T187" i="6"/>
  <c r="T138" i="6"/>
  <c r="T137" i="6"/>
  <c r="T13" i="6"/>
  <c r="T12" i="6"/>
  <c r="T88" i="6"/>
  <c r="T87" i="6"/>
  <c r="T188" i="6"/>
  <c r="AJ223" i="2"/>
  <c r="AJ212" i="2"/>
  <c r="AJ40" i="2"/>
  <c r="AJ193" i="2"/>
  <c r="AJ353" i="2"/>
  <c r="AI353" i="2"/>
  <c r="AJ237" i="2"/>
  <c r="AJ60" i="2"/>
  <c r="AJ241" i="2"/>
  <c r="AJ203" i="2"/>
  <c r="AJ194" i="2"/>
  <c r="AJ13" i="2"/>
  <c r="AJ259" i="2"/>
  <c r="AJ248" i="2"/>
  <c r="AJ215" i="2"/>
  <c r="AJ225" i="2"/>
  <c r="AJ249" i="2"/>
  <c r="AJ43" i="2"/>
  <c r="AJ230" i="2"/>
  <c r="AJ16" i="2"/>
  <c r="AJ197" i="2"/>
  <c r="AJ234" i="2"/>
  <c r="AJ99" i="2"/>
  <c r="AJ187" i="2"/>
  <c r="AJ204" i="2"/>
  <c r="AJ195" i="2"/>
  <c r="AJ65" i="2"/>
  <c r="AJ190" i="2"/>
  <c r="AJ48" i="2"/>
  <c r="AJ29" i="2"/>
  <c r="AJ199" i="2"/>
  <c r="AJ41" i="2"/>
  <c r="AJ198" i="2"/>
  <c r="AJ192" i="2"/>
  <c r="AJ207" i="2"/>
  <c r="AJ239" i="2"/>
  <c r="AJ72" i="2"/>
  <c r="AJ217" i="2"/>
  <c r="AJ98" i="2"/>
  <c r="AJ213" i="2"/>
  <c r="AJ188" i="2"/>
  <c r="AJ30" i="2"/>
  <c r="AJ235" i="2"/>
  <c r="AJ180" i="2"/>
  <c r="AJ20" i="2"/>
  <c r="AJ186" i="2"/>
  <c r="AJ17" i="2"/>
  <c r="AJ182" i="2"/>
  <c r="AJ63" i="2"/>
  <c r="AJ205" i="2"/>
  <c r="AJ214" i="2"/>
  <c r="AJ243" i="2"/>
  <c r="AJ11" i="2"/>
  <c r="AJ184" i="2"/>
  <c r="AJ68" i="2"/>
  <c r="AJ69" i="2"/>
  <c r="AJ64" i="2"/>
  <c r="AJ209" i="2"/>
  <c r="AJ42" i="2"/>
  <c r="AJ66" i="2"/>
  <c r="AJ244" i="2"/>
  <c r="AJ222" i="2"/>
  <c r="AJ358" i="2"/>
  <c r="AI358" i="2"/>
  <c r="AJ231" i="2"/>
  <c r="AJ46" i="2"/>
  <c r="AJ31" i="2"/>
  <c r="AJ236" i="2"/>
  <c r="AK57" i="2"/>
  <c r="AJ79" i="2"/>
  <c r="AI79" i="2"/>
  <c r="AI91" i="2"/>
  <c r="AJ91" i="2"/>
  <c r="AJ206" i="2"/>
  <c r="AJ218" i="2"/>
  <c r="AJ189" i="2"/>
  <c r="AJ181" i="2"/>
  <c r="AJ228" i="2"/>
  <c r="AJ227" i="2"/>
  <c r="AJ201" i="2"/>
  <c r="AJ238" i="2"/>
  <c r="AJ21" i="2"/>
  <c r="AK91" i="2"/>
  <c r="AJ245" i="2"/>
  <c r="AJ224" i="2"/>
  <c r="AJ10" i="2"/>
  <c r="AJ54" i="2"/>
  <c r="AJ18" i="2"/>
  <c r="AJ208" i="2"/>
  <c r="AJ55" i="2"/>
  <c r="AK79" i="2"/>
  <c r="AJ229" i="2"/>
  <c r="AJ216" i="2"/>
  <c r="AJ9" i="2"/>
  <c r="AJ196" i="2"/>
  <c r="AJ15" i="2"/>
  <c r="AK90" i="2"/>
  <c r="AJ247" i="2"/>
  <c r="AJ5" i="2"/>
  <c r="AJ185" i="2"/>
  <c r="AJ90" i="2"/>
  <c r="AI90" i="2"/>
  <c r="AJ191" i="2"/>
  <c r="AJ221" i="2"/>
  <c r="AJ242" i="2"/>
  <c r="AJ183" i="2"/>
  <c r="AJ240" i="2"/>
  <c r="AJ262" i="2"/>
  <c r="AJ232" i="2"/>
  <c r="AJ179" i="2"/>
  <c r="AJ57" i="2"/>
  <c r="AI57" i="2"/>
  <c r="AJ154" i="2"/>
  <c r="AI154" i="2"/>
  <c r="AJ28" i="2"/>
  <c r="AJ67" i="2"/>
  <c r="AI67" i="2"/>
  <c r="AI172" i="2"/>
  <c r="AJ172" i="2"/>
  <c r="AJ97" i="2"/>
  <c r="AI97" i="2"/>
  <c r="AJ130" i="2"/>
  <c r="AI130" i="2"/>
  <c r="AJ32" i="2"/>
  <c r="AJ87" i="2"/>
  <c r="AI87" i="2"/>
  <c r="AJ37" i="2"/>
  <c r="AJ120" i="2"/>
  <c r="AI120" i="2"/>
  <c r="AJ25" i="2"/>
  <c r="AJ257" i="2"/>
  <c r="AI257" i="2"/>
  <c r="AJ176" i="2"/>
  <c r="AI176" i="2"/>
  <c r="AJ78" i="2"/>
  <c r="AI78" i="2"/>
  <c r="AI73" i="2"/>
  <c r="AJ73" i="2"/>
  <c r="AJ95" i="2"/>
  <c r="AI95" i="2"/>
  <c r="AI278" i="2"/>
  <c r="AJ278" i="2"/>
  <c r="AJ286" i="2"/>
  <c r="AI286" i="2"/>
  <c r="AJ135" i="2"/>
  <c r="AI135" i="2"/>
  <c r="AJ300" i="2"/>
  <c r="AI300" i="2"/>
  <c r="AI284" i="2"/>
  <c r="AJ284" i="2"/>
  <c r="AJ53" i="2"/>
  <c r="AJ289" i="2"/>
  <c r="AI289" i="2"/>
  <c r="AI268" i="2"/>
  <c r="AJ268" i="2"/>
  <c r="AJ76" i="2"/>
  <c r="AI76" i="2"/>
  <c r="AJ117" i="2"/>
  <c r="AI117" i="2"/>
  <c r="AJ23" i="2"/>
  <c r="AJ299" i="2"/>
  <c r="AI299" i="2"/>
  <c r="AJ38" i="2"/>
  <c r="AJ147" i="2"/>
  <c r="AI147" i="2"/>
  <c r="AJ85" i="2"/>
  <c r="AI85" i="2"/>
  <c r="AI256" i="2"/>
  <c r="AJ256" i="2"/>
  <c r="AJ24" i="2"/>
  <c r="AJ157" i="2"/>
  <c r="AI157" i="2"/>
  <c r="AJ14" i="2"/>
  <c r="AJ158" i="2"/>
  <c r="AI158" i="2"/>
  <c r="AI323" i="2"/>
  <c r="AJ323" i="2"/>
  <c r="AJ75" i="2"/>
  <c r="AI75" i="2"/>
  <c r="AJ109" i="2"/>
  <c r="AI109" i="2"/>
  <c r="AI153" i="2"/>
  <c r="AJ153" i="2"/>
  <c r="AJ141" i="2"/>
  <c r="AI141" i="2"/>
  <c r="AJ170" i="2"/>
  <c r="AI170" i="2"/>
  <c r="AJ127" i="2"/>
  <c r="AI127" i="2"/>
  <c r="AI302" i="2"/>
  <c r="AJ302" i="2"/>
  <c r="AJ254" i="2"/>
  <c r="AI254" i="2"/>
  <c r="AJ80" i="2"/>
  <c r="AI80" i="2"/>
  <c r="AJ133" i="2"/>
  <c r="AI133" i="2"/>
  <c r="AJ304" i="2"/>
  <c r="AI304" i="2"/>
  <c r="AJ142" i="2"/>
  <c r="AI142" i="2"/>
  <c r="AJ255" i="2"/>
  <c r="AI255" i="2"/>
  <c r="AJ279" i="2"/>
  <c r="AI279" i="2"/>
  <c r="AJ326" i="2"/>
  <c r="AI326" i="2"/>
  <c r="AJ49" i="2"/>
  <c r="AJ272" i="2"/>
  <c r="AI272" i="2"/>
  <c r="AJ71" i="2"/>
  <c r="AI71" i="2"/>
  <c r="AJ167" i="2"/>
  <c r="AI167" i="2"/>
  <c r="AI70" i="2"/>
  <c r="AJ70" i="2"/>
  <c r="AJ293" i="2"/>
  <c r="AI293" i="2"/>
  <c r="AJ136" i="2"/>
  <c r="AI136" i="2"/>
  <c r="AJ316" i="2"/>
  <c r="AI316" i="2"/>
  <c r="AJ143" i="2"/>
  <c r="AI143" i="2"/>
  <c r="AJ27" i="2"/>
  <c r="AI103" i="2"/>
  <c r="AJ103" i="2"/>
  <c r="AJ132" i="2"/>
  <c r="AI132" i="2"/>
  <c r="AJ39" i="2"/>
  <c r="AI86" i="2"/>
  <c r="AJ86" i="2"/>
  <c r="AJ290" i="2"/>
  <c r="AI290" i="2"/>
  <c r="AJ140" i="2"/>
  <c r="AI140" i="2"/>
  <c r="AJ168" i="2"/>
  <c r="AI168" i="2"/>
  <c r="AJ307" i="2"/>
  <c r="AI307" i="2"/>
  <c r="AI123" i="2"/>
  <c r="AJ123" i="2"/>
  <c r="AJ59" i="2"/>
  <c r="AJ250" i="2"/>
  <c r="AI250" i="2"/>
  <c r="AJ139" i="2"/>
  <c r="AI139" i="2"/>
  <c r="AJ33" i="2"/>
  <c r="AJ44" i="2"/>
  <c r="AJ126" i="2"/>
  <c r="AI126" i="2"/>
  <c r="AI112" i="2"/>
  <c r="AJ112" i="2"/>
  <c r="AJ51" i="2"/>
  <c r="AJ125" i="2"/>
  <c r="AI125" i="2"/>
  <c r="AJ50" i="2"/>
  <c r="AI88" i="2"/>
  <c r="AJ88" i="2"/>
  <c r="AJ22" i="2"/>
  <c r="AJ287" i="2"/>
  <c r="AI287" i="2"/>
  <c r="AJ94" i="2"/>
  <c r="AI94" i="2"/>
  <c r="AJ105" i="2"/>
  <c r="AI105" i="2"/>
  <c r="AI110" i="2"/>
  <c r="AJ110" i="2"/>
  <c r="AJ277" i="2"/>
  <c r="AI277" i="2"/>
  <c r="AJ328" i="2"/>
  <c r="AI328" i="2"/>
  <c r="AI306" i="2"/>
  <c r="AJ306" i="2"/>
  <c r="AI295" i="2"/>
  <c r="AJ295" i="2"/>
  <c r="AJ96" i="2"/>
  <c r="AI96" i="2"/>
  <c r="AJ324" i="2"/>
  <c r="AI324" i="2"/>
  <c r="AI327" i="2"/>
  <c r="AJ327" i="2"/>
  <c r="AJ134" i="2"/>
  <c r="AI134" i="2"/>
  <c r="AI317" i="2"/>
  <c r="AJ317" i="2"/>
  <c r="AJ297" i="2"/>
  <c r="AI297" i="2"/>
  <c r="AJ146" i="2"/>
  <c r="AI146" i="2"/>
  <c r="AJ6" i="2"/>
  <c r="AI6" i="2"/>
  <c r="AJ118" i="2"/>
  <c r="AI118" i="2"/>
  <c r="AJ273" i="2"/>
  <c r="AI273" i="2"/>
  <c r="AI173" i="2"/>
  <c r="AJ173" i="2"/>
  <c r="AJ171" i="2"/>
  <c r="AI171" i="2"/>
  <c r="AJ305" i="2"/>
  <c r="AI305" i="2"/>
  <c r="AI100" i="2"/>
  <c r="AJ100" i="2"/>
  <c r="AI251" i="2"/>
  <c r="AJ251" i="2"/>
  <c r="AJ26" i="2"/>
  <c r="AJ303" i="2"/>
  <c r="AI303" i="2"/>
  <c r="AJ175" i="2"/>
  <c r="AI175" i="2"/>
  <c r="AJ275" i="2"/>
  <c r="AI275" i="2"/>
  <c r="AJ102" i="2"/>
  <c r="AI102" i="2"/>
  <c r="AJ283" i="2"/>
  <c r="AI283" i="2"/>
  <c r="AJ177" i="2"/>
  <c r="AI177" i="2"/>
  <c r="AJ285" i="2"/>
  <c r="AI285" i="2"/>
  <c r="AJ128" i="2"/>
  <c r="AI128" i="2"/>
  <c r="AJ166" i="2"/>
  <c r="AI166" i="2"/>
  <c r="AJ8" i="2"/>
  <c r="AJ151" i="2"/>
  <c r="AI151" i="2"/>
  <c r="AI294" i="2"/>
  <c r="AJ294" i="2"/>
  <c r="AJ56" i="2"/>
  <c r="AI116" i="2"/>
  <c r="AJ116" i="2"/>
  <c r="AJ111" i="2"/>
  <c r="AI111" i="2"/>
  <c r="AI169" i="2"/>
  <c r="AJ169" i="2"/>
  <c r="AJ104" i="2"/>
  <c r="AI104" i="2"/>
  <c r="AJ267" i="2"/>
  <c r="AI267" i="2"/>
  <c r="AJ265" i="2"/>
  <c r="AI265" i="2"/>
  <c r="AJ162" i="2"/>
  <c r="AI162" i="2"/>
  <c r="AJ107" i="2"/>
  <c r="AI107" i="2"/>
  <c r="AJ45" i="2"/>
  <c r="AJ149" i="2"/>
  <c r="AI149" i="2"/>
  <c r="AJ291" i="2"/>
  <c r="AI291" i="2"/>
  <c r="AI288" i="2"/>
  <c r="AJ288" i="2"/>
  <c r="AI280" i="2"/>
  <c r="AJ280" i="2"/>
  <c r="AJ81" i="2"/>
  <c r="AI81" i="2"/>
  <c r="AJ319" i="2"/>
  <c r="AI319" i="2"/>
  <c r="AI310" i="2"/>
  <c r="AJ310" i="2"/>
  <c r="AI137" i="2"/>
  <c r="AJ137" i="2"/>
  <c r="AJ264" i="2"/>
  <c r="AI264" i="2"/>
  <c r="AJ276" i="2"/>
  <c r="AI276" i="2"/>
  <c r="AJ131" i="2"/>
  <c r="AI131" i="2"/>
  <c r="AJ113" i="2"/>
  <c r="AI113" i="2"/>
  <c r="AJ263" i="2"/>
  <c r="AI263" i="2"/>
  <c r="AJ106" i="2"/>
  <c r="AI106" i="2"/>
  <c r="AJ114" i="2"/>
  <c r="AI114" i="2"/>
  <c r="AJ82" i="2"/>
  <c r="AI82" i="2"/>
  <c r="AJ318" i="2"/>
  <c r="AI318" i="2"/>
  <c r="AI74" i="2"/>
  <c r="AJ74" i="2"/>
  <c r="AJ101" i="2"/>
  <c r="AI101" i="2"/>
  <c r="AJ92" i="2"/>
  <c r="AI92" i="2"/>
  <c r="AJ47" i="2"/>
  <c r="AJ52" i="2"/>
  <c r="AJ156" i="2"/>
  <c r="AI156" i="2"/>
  <c r="AJ313" i="2"/>
  <c r="AI313" i="2"/>
  <c r="AJ84" i="2"/>
  <c r="AI84" i="2"/>
  <c r="AJ220" i="2"/>
  <c r="AJ122" i="2"/>
  <c r="AI122" i="2"/>
  <c r="AJ62" i="2"/>
  <c r="AJ108" i="2"/>
  <c r="AI108" i="2"/>
  <c r="AI301" i="2"/>
  <c r="AJ301" i="2"/>
  <c r="AJ261" i="2"/>
  <c r="AJ321" i="2"/>
  <c r="AI321" i="2"/>
  <c r="AJ281" i="2"/>
  <c r="AI281" i="2"/>
  <c r="AJ7" i="2"/>
  <c r="AJ269" i="2"/>
  <c r="AI269" i="2"/>
  <c r="AJ115" i="2"/>
  <c r="AI115" i="2"/>
  <c r="AJ178" i="2"/>
  <c r="AI178" i="2"/>
  <c r="AJ152" i="2"/>
  <c r="AI152" i="2"/>
  <c r="AJ270" i="2"/>
  <c r="AI270" i="2"/>
  <c r="AJ159" i="2"/>
  <c r="AI159" i="2"/>
  <c r="AI160" i="2"/>
  <c r="AJ160" i="2"/>
  <c r="AI150" i="2"/>
  <c r="AJ150" i="2"/>
  <c r="AJ83" i="2"/>
  <c r="AI83" i="2"/>
  <c r="AJ260" i="2"/>
  <c r="AI260" i="2"/>
  <c r="AJ35" i="2"/>
  <c r="AJ61" i="2"/>
  <c r="AJ309" i="2"/>
  <c r="AI309" i="2"/>
  <c r="AJ253" i="2"/>
  <c r="AI253" i="2"/>
  <c r="AI77" i="2"/>
  <c r="AJ77" i="2"/>
  <c r="AI266" i="2"/>
  <c r="AJ266" i="2"/>
  <c r="AJ119" i="2"/>
  <c r="AI119" i="2"/>
  <c r="AJ292" i="2"/>
  <c r="AI292" i="2"/>
  <c r="AJ36" i="2"/>
  <c r="AI298" i="2"/>
  <c r="AJ298" i="2"/>
  <c r="AJ311" i="2"/>
  <c r="AI311" i="2"/>
  <c r="AI129" i="2"/>
  <c r="AJ129" i="2"/>
  <c r="AI155" i="2"/>
  <c r="AJ155" i="2"/>
  <c r="AJ19" i="2"/>
  <c r="AJ89" i="2"/>
  <c r="AI89" i="2"/>
  <c r="AI144" i="2"/>
  <c r="AJ144" i="2"/>
  <c r="AJ34" i="2"/>
  <c r="AI93" i="2"/>
  <c r="AJ93" i="2"/>
  <c r="AJ138" i="2"/>
  <c r="AI138" i="2"/>
  <c r="AJ308" i="2"/>
  <c r="AI308" i="2"/>
  <c r="AJ274" i="2"/>
  <c r="AI274" i="2"/>
  <c r="AJ174" i="2"/>
  <c r="AI174" i="2"/>
  <c r="AJ161" i="2"/>
  <c r="AI161" i="2"/>
  <c r="AI165" i="2"/>
  <c r="AJ165" i="2"/>
  <c r="AI252" i="2"/>
  <c r="AJ252" i="2"/>
  <c r="AJ124" i="2"/>
  <c r="AI124" i="2"/>
  <c r="AJ121" i="2"/>
  <c r="AI121" i="2"/>
  <c r="AJ325" i="2"/>
  <c r="AI325" i="2"/>
  <c r="AJ258" i="2"/>
  <c r="AI258" i="2"/>
  <c r="AJ335" i="2"/>
  <c r="AI335" i="2"/>
  <c r="AI867" i="2"/>
  <c r="AJ867" i="2"/>
  <c r="AJ476" i="2"/>
  <c r="AI476" i="2"/>
  <c r="AJ361" i="2"/>
  <c r="AI361" i="2"/>
  <c r="AJ407" i="2"/>
  <c r="AI407" i="2"/>
  <c r="AJ470" i="2"/>
  <c r="AI470" i="2"/>
  <c r="AJ526" i="2"/>
  <c r="AI526" i="2"/>
  <c r="AJ352" i="2"/>
  <c r="AI352" i="2"/>
  <c r="AJ650" i="2"/>
  <c r="AI650" i="2"/>
  <c r="AJ549" i="2"/>
  <c r="AI549" i="2"/>
  <c r="AJ762" i="2"/>
  <c r="AI762" i="2"/>
  <c r="AJ520" i="2"/>
  <c r="AI520" i="2"/>
  <c r="AJ516" i="2"/>
  <c r="AI516" i="2"/>
  <c r="AJ331" i="2"/>
  <c r="AI331" i="2"/>
  <c r="AJ164" i="2"/>
  <c r="AI164" i="2"/>
  <c r="AJ754" i="2"/>
  <c r="AI754" i="2"/>
  <c r="AJ599" i="2"/>
  <c r="AI599" i="2"/>
  <c r="AJ374" i="2"/>
  <c r="AI374" i="2"/>
  <c r="AJ697" i="2"/>
  <c r="AI697" i="2"/>
  <c r="AJ896" i="2"/>
  <c r="AI896" i="2"/>
  <c r="AJ844" i="2"/>
  <c r="AI844" i="2"/>
  <c r="AJ602" i="2"/>
  <c r="AI602" i="2"/>
  <c r="AJ387" i="2"/>
  <c r="AI387" i="2"/>
  <c r="AJ800" i="2"/>
  <c r="AI800" i="2"/>
  <c r="AJ755" i="2"/>
  <c r="AI755" i="2"/>
  <c r="AJ957" i="2"/>
  <c r="AI957" i="2"/>
  <c r="AJ849" i="2"/>
  <c r="AI849" i="2"/>
  <c r="AJ587" i="2"/>
  <c r="AI587" i="2"/>
  <c r="AJ704" i="2"/>
  <c r="AI704" i="2"/>
  <c r="AJ731" i="2"/>
  <c r="AI731" i="2"/>
  <c r="AJ933" i="2"/>
  <c r="AI933" i="2"/>
  <c r="AJ595" i="2"/>
  <c r="AI595" i="2"/>
  <c r="AJ994" i="2"/>
  <c r="AI994" i="2"/>
  <c r="AJ880" i="2"/>
  <c r="AI880" i="2"/>
  <c r="AJ828" i="2"/>
  <c r="AI828" i="2"/>
  <c r="AJ707" i="2"/>
  <c r="AI707" i="2"/>
  <c r="AJ773" i="2"/>
  <c r="AI773" i="2"/>
  <c r="AJ625" i="2"/>
  <c r="AI625" i="2"/>
  <c r="AJ683" i="2"/>
  <c r="AI683" i="2"/>
  <c r="AJ429" i="2"/>
  <c r="AI429" i="2"/>
  <c r="AJ482" i="2"/>
  <c r="AI482" i="2"/>
  <c r="AJ563" i="2"/>
  <c r="AI563" i="2"/>
  <c r="AJ594" i="2"/>
  <c r="AI594" i="2"/>
  <c r="AJ982" i="2"/>
  <c r="AI982" i="2"/>
  <c r="AJ577" i="2"/>
  <c r="AI577" i="2"/>
  <c r="AJ557" i="2"/>
  <c r="AI557" i="2"/>
  <c r="AJ689" i="2"/>
  <c r="AI689" i="2"/>
  <c r="AJ427" i="2"/>
  <c r="AI427" i="2"/>
  <c r="AJ480" i="2"/>
  <c r="AI480" i="2"/>
  <c r="AJ603" i="2"/>
  <c r="AI603" i="2"/>
  <c r="AI537" i="2"/>
  <c r="AJ537" i="2"/>
  <c r="AI356" i="2"/>
  <c r="AJ356" i="2"/>
  <c r="AJ789" i="2"/>
  <c r="AI789" i="2"/>
  <c r="AI588" i="2"/>
  <c r="AJ588" i="2"/>
  <c r="AJ641" i="2"/>
  <c r="AI641" i="2"/>
  <c r="AJ445" i="2"/>
  <c r="AI445" i="2"/>
  <c r="AJ498" i="2"/>
  <c r="AI498" i="2"/>
  <c r="AJ717" i="2"/>
  <c r="AI717" i="2"/>
  <c r="AJ512" i="2"/>
  <c r="AI512" i="2"/>
  <c r="AJ688" i="2"/>
  <c r="AI688" i="2"/>
  <c r="AJ350" i="2"/>
  <c r="AI350" i="2"/>
  <c r="AJ623" i="2"/>
  <c r="AI623" i="2"/>
  <c r="AJ533" i="2"/>
  <c r="AI533" i="2"/>
  <c r="AJ861" i="2"/>
  <c r="AI861" i="2"/>
  <c r="AJ952" i="2"/>
  <c r="AI952" i="2"/>
  <c r="AI899" i="2"/>
  <c r="AJ899" i="2"/>
  <c r="AJ922" i="2"/>
  <c r="AI922" i="2"/>
  <c r="AJ817" i="2"/>
  <c r="AI817" i="2"/>
  <c r="AJ865" i="2"/>
  <c r="AI865" i="2"/>
  <c r="AJ797" i="2"/>
  <c r="AI797" i="2"/>
  <c r="AJ954" i="2"/>
  <c r="AI954" i="2"/>
  <c r="AJ598" i="2"/>
  <c r="AI598" i="2"/>
  <c r="AI692" i="2"/>
  <c r="AJ692" i="2"/>
  <c r="AJ936" i="2"/>
  <c r="AI936" i="2"/>
  <c r="AJ661" i="2"/>
  <c r="AI661" i="2"/>
  <c r="AJ629" i="2"/>
  <c r="AI629" i="2"/>
  <c r="AJ211" i="2"/>
  <c r="AJ802" i="2"/>
  <c r="AI802" i="2"/>
  <c r="AJ560" i="2"/>
  <c r="AI560" i="2"/>
  <c r="AJ296" i="2"/>
  <c r="AI296" i="2"/>
  <c r="AJ953" i="2"/>
  <c r="AI953" i="2"/>
  <c r="AI489" i="2"/>
  <c r="AJ489" i="2"/>
  <c r="AJ639" i="2"/>
  <c r="AI639" i="2"/>
  <c r="AI481" i="2"/>
  <c r="AJ481" i="2"/>
  <c r="AJ351" i="2"/>
  <c r="AI351" i="2"/>
  <c r="AJ378" i="2"/>
  <c r="AI378" i="2"/>
  <c r="AJ597" i="2"/>
  <c r="AI597" i="2"/>
  <c r="AJ438" i="2"/>
  <c r="AI438" i="2"/>
  <c r="AJ770" i="2"/>
  <c r="AI770" i="2"/>
  <c r="AI497" i="2"/>
  <c r="AJ497" i="2"/>
  <c r="AJ528" i="2"/>
  <c r="AI528" i="2"/>
  <c r="AJ340" i="2"/>
  <c r="AI340" i="2"/>
  <c r="AJ271" i="2"/>
  <c r="AI271" i="2"/>
  <c r="AJ364" i="2"/>
  <c r="AI364" i="2"/>
  <c r="AJ921" i="2"/>
  <c r="AI921" i="2"/>
  <c r="AJ410" i="2"/>
  <c r="AI410" i="2"/>
  <c r="AJ487" i="2"/>
  <c r="AI487" i="2"/>
  <c r="AJ730" i="2"/>
  <c r="AI730" i="2"/>
  <c r="AI457" i="2"/>
  <c r="AJ457" i="2"/>
  <c r="AJ349" i="2"/>
  <c r="AI349" i="2"/>
  <c r="AJ607" i="2"/>
  <c r="AI607" i="2"/>
  <c r="AJ479" i="2"/>
  <c r="AI479" i="2"/>
  <c r="AJ722" i="2"/>
  <c r="AI722" i="2"/>
  <c r="AI449" i="2"/>
  <c r="AJ449" i="2"/>
  <c r="AJ573" i="2"/>
  <c r="AI573" i="2"/>
  <c r="AJ467" i="2"/>
  <c r="AI467" i="2"/>
  <c r="AJ832" i="2"/>
  <c r="AI832" i="2"/>
  <c r="AJ928" i="2"/>
  <c r="AI928" i="2"/>
  <c r="AI875" i="2"/>
  <c r="AJ875" i="2"/>
  <c r="AJ475" i="2"/>
  <c r="AI475" i="2"/>
  <c r="AI787" i="2"/>
  <c r="AJ787" i="2"/>
  <c r="AJ734" i="2"/>
  <c r="AI734" i="2"/>
  <c r="AJ989" i="2"/>
  <c r="AI989" i="2"/>
  <c r="AJ411" i="2"/>
  <c r="AI411" i="2"/>
  <c r="AJ763" i="2"/>
  <c r="AI763" i="2"/>
  <c r="AJ710" i="2"/>
  <c r="AI710" i="2"/>
  <c r="AJ965" i="2"/>
  <c r="AI965" i="2"/>
  <c r="AJ857" i="2"/>
  <c r="AI857" i="2"/>
  <c r="AJ419" i="2"/>
  <c r="AI419" i="2"/>
  <c r="AJ816" i="2"/>
  <c r="AI816" i="2"/>
  <c r="AJ912" i="2"/>
  <c r="AI912" i="2"/>
  <c r="AJ741" i="2"/>
  <c r="AI741" i="2"/>
  <c r="AJ593" i="2"/>
  <c r="AI593" i="2"/>
  <c r="AJ651" i="2"/>
  <c r="AI651" i="2"/>
  <c r="AJ397" i="2"/>
  <c r="AI397" i="2"/>
  <c r="AJ450" i="2"/>
  <c r="AI450" i="2"/>
  <c r="AJ333" i="2"/>
  <c r="AI333" i="2"/>
  <c r="AJ950" i="2"/>
  <c r="AI950" i="2"/>
  <c r="AJ690" i="2"/>
  <c r="AI690" i="2"/>
  <c r="AJ548" i="2"/>
  <c r="AI548" i="2"/>
  <c r="AJ558" i="2"/>
  <c r="AI558" i="2"/>
  <c r="AI320" i="2"/>
  <c r="AJ320" i="2"/>
  <c r="AJ657" i="2"/>
  <c r="AI657" i="2"/>
  <c r="AJ395" i="2"/>
  <c r="AI395" i="2"/>
  <c r="AJ448" i="2"/>
  <c r="AI448" i="2"/>
  <c r="AJ905" i="2"/>
  <c r="AI905" i="2"/>
  <c r="AJ757" i="2"/>
  <c r="AI757" i="2"/>
  <c r="AJ554" i="2"/>
  <c r="AI554" i="2"/>
  <c r="AJ609" i="2"/>
  <c r="AI609" i="2"/>
  <c r="AJ667" i="2"/>
  <c r="AI667" i="2"/>
  <c r="AJ413" i="2"/>
  <c r="AI413" i="2"/>
  <c r="AJ466" i="2"/>
  <c r="AI466" i="2"/>
  <c r="AJ998" i="2"/>
  <c r="AI998" i="2"/>
  <c r="AJ656" i="2"/>
  <c r="AI656" i="2"/>
  <c r="AI338" i="2"/>
  <c r="AJ338" i="2"/>
  <c r="AJ984" i="2"/>
  <c r="AI984" i="2"/>
  <c r="AI931" i="2"/>
  <c r="AJ931" i="2"/>
  <c r="AI377" i="2"/>
  <c r="AJ377" i="2"/>
  <c r="AJ360" i="2"/>
  <c r="AI360" i="2"/>
  <c r="AJ959" i="2"/>
  <c r="AI959" i="2"/>
  <c r="AI700" i="2"/>
  <c r="AJ700" i="2"/>
  <c r="AJ611" i="2"/>
  <c r="AI611" i="2"/>
  <c r="AJ784" i="2"/>
  <c r="AI784" i="2"/>
  <c r="AI851" i="2"/>
  <c r="AJ851" i="2"/>
  <c r="AI915" i="2"/>
  <c r="AJ915" i="2"/>
  <c r="AJ884" i="2"/>
  <c r="AI884" i="2"/>
  <c r="AI756" i="2"/>
  <c r="AJ756" i="2"/>
  <c r="AI843" i="2"/>
  <c r="AJ843" i="2"/>
  <c r="AJ904" i="2"/>
  <c r="AI904" i="2"/>
  <c r="AJ519" i="2"/>
  <c r="AI519" i="2"/>
  <c r="AJ885" i="2"/>
  <c r="AI885" i="2"/>
  <c r="AI947" i="2"/>
  <c r="AJ947" i="2"/>
  <c r="AJ932" i="2"/>
  <c r="AI932" i="2"/>
  <c r="AJ726" i="2"/>
  <c r="AI726" i="2"/>
  <c r="AJ788" i="2"/>
  <c r="AI788" i="2"/>
  <c r="AJ483" i="2"/>
  <c r="AI483" i="2"/>
  <c r="AJ752" i="2"/>
  <c r="AI752" i="2"/>
  <c r="AI724" i="2"/>
  <c r="AJ724" i="2"/>
  <c r="AJ956" i="2"/>
  <c r="AI956" i="2"/>
  <c r="AI979" i="2"/>
  <c r="AJ979" i="2"/>
  <c r="AJ412" i="2"/>
  <c r="AI412" i="2"/>
  <c r="AJ538" i="2"/>
  <c r="AI538" i="2"/>
  <c r="AJ444" i="2"/>
  <c r="AI444" i="2"/>
  <c r="AI676" i="2"/>
  <c r="AJ676" i="2"/>
  <c r="AI684" i="2"/>
  <c r="AJ684" i="2"/>
  <c r="AJ282" i="2"/>
  <c r="AI282" i="2"/>
  <c r="AJ842" i="2"/>
  <c r="AI842" i="2"/>
  <c r="AJ514" i="2"/>
  <c r="AI514" i="2"/>
  <c r="AJ574" i="2"/>
  <c r="AI574" i="2"/>
  <c r="AJ929" i="2"/>
  <c r="AI929" i="2"/>
  <c r="AJ416" i="2"/>
  <c r="AI416" i="2"/>
  <c r="AJ725" i="2"/>
  <c r="AI725" i="2"/>
  <c r="AJ381" i="2"/>
  <c r="AI381" i="2"/>
  <c r="AJ434" i="2"/>
  <c r="AI434" i="2"/>
  <c r="AJ163" i="2"/>
  <c r="AI163" i="2"/>
  <c r="AJ840" i="2"/>
  <c r="AI840" i="2"/>
  <c r="AJ966" i="2"/>
  <c r="AI966" i="2"/>
  <c r="AJ706" i="2"/>
  <c r="AI706" i="2"/>
  <c r="AI564" i="2"/>
  <c r="AJ564" i="2"/>
  <c r="AJ624" i="2"/>
  <c r="AI624" i="2"/>
  <c r="AJ940" i="2"/>
  <c r="AI940" i="2"/>
  <c r="AJ874" i="2"/>
  <c r="AI874" i="2"/>
  <c r="AJ703" i="2"/>
  <c r="AI703" i="2"/>
  <c r="AI963" i="2"/>
  <c r="AJ963" i="2"/>
  <c r="AJ785" i="2"/>
  <c r="AI785" i="2"/>
  <c r="AJ400" i="2"/>
  <c r="AI400" i="2"/>
  <c r="AJ941" i="2"/>
  <c r="AI941" i="2"/>
  <c r="AJ1004" i="2"/>
  <c r="AI1004" i="2"/>
  <c r="AJ782" i="2"/>
  <c r="AI782" i="2"/>
  <c r="AJ765" i="2"/>
  <c r="AI765" i="2"/>
  <c r="AJ973" i="2"/>
  <c r="AI973" i="2"/>
  <c r="AJ814" i="2"/>
  <c r="AI814" i="2"/>
  <c r="AJ568" i="2"/>
  <c r="AI568" i="2"/>
  <c r="AI803" i="2"/>
  <c r="AJ803" i="2"/>
  <c r="AJ715" i="2"/>
  <c r="AI715" i="2"/>
  <c r="AJ363" i="2"/>
  <c r="AI363" i="2"/>
  <c r="AJ12" i="2"/>
  <c r="AI644" i="2"/>
  <c r="AJ644" i="2"/>
  <c r="AJ418" i="2"/>
  <c r="AI418" i="2"/>
  <c r="AJ738" i="2"/>
  <c r="AI738" i="2"/>
  <c r="AJ863" i="2"/>
  <c r="AI863" i="2"/>
  <c r="AJ342" i="2"/>
  <c r="AI342" i="2"/>
  <c r="AJ618" i="2"/>
  <c r="AI618" i="2"/>
  <c r="AI330" i="2"/>
  <c r="AJ330" i="2"/>
  <c r="AJ578" i="2"/>
  <c r="AI578" i="2"/>
  <c r="AJ58" i="2"/>
  <c r="AJ674" i="2"/>
  <c r="AI674" i="2"/>
  <c r="AI417" i="2"/>
  <c r="AJ417" i="2"/>
  <c r="AJ960" i="2"/>
  <c r="AI960" i="2"/>
  <c r="AI907" i="2"/>
  <c r="AJ907" i="2"/>
  <c r="AJ858" i="2"/>
  <c r="AI858" i="2"/>
  <c r="AI819" i="2"/>
  <c r="AJ819" i="2"/>
  <c r="AJ499" i="2"/>
  <c r="AI499" i="2"/>
  <c r="AJ742" i="2"/>
  <c r="AI742" i="2"/>
  <c r="AJ853" i="2"/>
  <c r="AI853" i="2"/>
  <c r="AJ944" i="2"/>
  <c r="AI944" i="2"/>
  <c r="AJ504" i="2"/>
  <c r="AI504" i="2"/>
  <c r="AJ918" i="2"/>
  <c r="AI918" i="2"/>
  <c r="AJ354" i="2"/>
  <c r="AI354" i="2"/>
  <c r="AJ420" i="2"/>
  <c r="AI420" i="2"/>
  <c r="AJ337" i="2"/>
  <c r="AI337" i="2"/>
  <c r="AJ428" i="2"/>
  <c r="AI428" i="2"/>
  <c r="AJ582" i="2"/>
  <c r="AI582" i="2"/>
  <c r="AJ322" i="2"/>
  <c r="AI322" i="2"/>
  <c r="AJ404" i="2"/>
  <c r="AI404" i="2"/>
  <c r="AJ810" i="2"/>
  <c r="AI810" i="2"/>
  <c r="AJ534" i="2"/>
  <c r="AI534" i="2"/>
  <c r="AJ362" i="2"/>
  <c r="AI362" i="2"/>
  <c r="AJ314" i="2"/>
  <c r="AI314" i="2"/>
  <c r="AJ386" i="2"/>
  <c r="AI386" i="2"/>
  <c r="AJ463" i="2"/>
  <c r="AI463" i="2"/>
  <c r="AI433" i="2"/>
  <c r="AJ433" i="2"/>
  <c r="AJ584" i="2"/>
  <c r="AI584" i="2"/>
  <c r="AJ555" i="2"/>
  <c r="AI555" i="2"/>
  <c r="AJ586" i="2"/>
  <c r="AI586" i="2"/>
  <c r="AJ677" i="2"/>
  <c r="AI677" i="2"/>
  <c r="AJ423" i="2"/>
  <c r="AI423" i="2"/>
  <c r="AI393" i="2"/>
  <c r="AJ393" i="2"/>
  <c r="AJ486" i="2"/>
  <c r="AI486" i="2"/>
  <c r="AJ541" i="2"/>
  <c r="AI541" i="2"/>
  <c r="AJ945" i="2"/>
  <c r="AI945" i="2"/>
  <c r="AJ415" i="2"/>
  <c r="AI415" i="2"/>
  <c r="AJ637" i="2"/>
  <c r="AI637" i="2"/>
  <c r="AI385" i="2"/>
  <c r="AJ385" i="2"/>
  <c r="AJ478" i="2"/>
  <c r="AI478" i="2"/>
  <c r="AJ900" i="2"/>
  <c r="AI900" i="2"/>
  <c r="AJ848" i="2"/>
  <c r="AI848" i="2"/>
  <c r="AJ992" i="2"/>
  <c r="AI992" i="2"/>
  <c r="AI939" i="2"/>
  <c r="AJ939" i="2"/>
  <c r="AJ539" i="2"/>
  <c r="AI539" i="2"/>
  <c r="AJ590" i="2"/>
  <c r="AI590" i="2"/>
  <c r="AJ649" i="2"/>
  <c r="AI649" i="2"/>
  <c r="AJ908" i="2"/>
  <c r="AI908" i="2"/>
  <c r="AJ911" i="2"/>
  <c r="AI911" i="2"/>
  <c r="AJ798" i="2"/>
  <c r="AI798" i="2"/>
  <c r="AJ737" i="2"/>
  <c r="AI737" i="2"/>
  <c r="AJ527" i="2"/>
  <c r="AI527" i="2"/>
  <c r="AJ887" i="2"/>
  <c r="AI887" i="2"/>
  <c r="AI827" i="2"/>
  <c r="AJ827" i="2"/>
  <c r="AJ774" i="2"/>
  <c r="AI774" i="2"/>
  <c r="AJ713" i="2"/>
  <c r="AI713" i="2"/>
  <c r="AJ535" i="2"/>
  <c r="AI535" i="2"/>
  <c r="AJ876" i="2"/>
  <c r="AI876" i="2"/>
  <c r="AJ976" i="2"/>
  <c r="AI976" i="2"/>
  <c r="AI923" i="2"/>
  <c r="AJ923" i="2"/>
  <c r="AJ990" i="2"/>
  <c r="AI990" i="2"/>
  <c r="AJ648" i="2"/>
  <c r="AI648" i="2"/>
  <c r="AJ591" i="2"/>
  <c r="AI591" i="2"/>
  <c r="AJ886" i="2"/>
  <c r="AI886" i="2"/>
  <c r="AI628" i="2"/>
  <c r="AJ628" i="2"/>
  <c r="AJ678" i="2"/>
  <c r="AI678" i="2"/>
  <c r="AJ485" i="2"/>
  <c r="AI485" i="2"/>
  <c r="AJ384" i="2"/>
  <c r="AI384" i="2"/>
  <c r="AJ503" i="2"/>
  <c r="AI503" i="2"/>
  <c r="AJ543" i="2"/>
  <c r="AI543" i="2"/>
  <c r="AJ664" i="2"/>
  <c r="AI664" i="2"/>
  <c r="AJ655" i="2"/>
  <c r="AI655" i="2"/>
  <c r="AJ808" i="2"/>
  <c r="AI808" i="2"/>
  <c r="AJ934" i="2"/>
  <c r="AI934" i="2"/>
  <c r="AJ993" i="2"/>
  <c r="AI993" i="2"/>
  <c r="AJ600" i="2"/>
  <c r="AI600" i="2"/>
  <c r="AJ408" i="2"/>
  <c r="AI408" i="2"/>
  <c r="AJ791" i="2"/>
  <c r="AI791" i="2"/>
  <c r="AJ980" i="2"/>
  <c r="AI980" i="2"/>
  <c r="AJ906" i="2"/>
  <c r="AI906" i="2"/>
  <c r="AI740" i="2"/>
  <c r="AJ740" i="2"/>
  <c r="AI995" i="2"/>
  <c r="AJ995" i="2"/>
  <c r="AJ632" i="2"/>
  <c r="AI632" i="2"/>
  <c r="AJ627" i="2"/>
  <c r="AI627" i="2"/>
  <c r="AJ376" i="2"/>
  <c r="AI376" i="2"/>
  <c r="AJ775" i="2"/>
  <c r="AI775" i="2"/>
  <c r="AI811" i="2"/>
  <c r="AJ811" i="2"/>
  <c r="AJ872" i="2"/>
  <c r="AI872" i="2"/>
  <c r="AJ967" i="2"/>
  <c r="AI967" i="2"/>
  <c r="AJ792" i="2"/>
  <c r="AI792" i="2"/>
  <c r="AJ892" i="2"/>
  <c r="AI892" i="2"/>
  <c r="AJ705" i="2"/>
  <c r="AI705" i="2"/>
  <c r="AJ435" i="2"/>
  <c r="AI435" i="2"/>
  <c r="AJ999" i="2"/>
  <c r="AI999" i="2"/>
  <c r="AJ743" i="2"/>
  <c r="AI743" i="2"/>
  <c r="AJ750" i="2"/>
  <c r="AI750" i="2"/>
  <c r="AJ917" i="2"/>
  <c r="AI917" i="2"/>
  <c r="AJ369" i="2"/>
  <c r="AI369" i="2"/>
  <c r="AJ642" i="2"/>
  <c r="AI642" i="2"/>
  <c r="AJ148" i="2"/>
  <c r="AI148" i="2"/>
  <c r="AJ388" i="2"/>
  <c r="AI388" i="2"/>
  <c r="AJ396" i="2"/>
  <c r="AI396" i="2"/>
  <c r="AI668" i="2"/>
  <c r="AJ668" i="2"/>
  <c r="AJ871" i="2"/>
  <c r="AI871" i="2"/>
  <c r="AJ345" i="2"/>
  <c r="AI345" i="2"/>
  <c r="AJ897" i="2"/>
  <c r="AI897" i="2"/>
  <c r="AJ406" i="2"/>
  <c r="AI406" i="2"/>
  <c r="AJ495" i="2"/>
  <c r="AI495" i="2"/>
  <c r="AI465" i="2"/>
  <c r="AJ465" i="2"/>
  <c r="AJ616" i="2"/>
  <c r="AI616" i="2"/>
  <c r="AJ531" i="2"/>
  <c r="AI531" i="2"/>
  <c r="AJ889" i="2"/>
  <c r="AI889" i="2"/>
  <c r="AJ455" i="2"/>
  <c r="AI455" i="2"/>
  <c r="AI425" i="2"/>
  <c r="AJ425" i="2"/>
  <c r="AJ977" i="2"/>
  <c r="AI977" i="2"/>
  <c r="AJ447" i="2"/>
  <c r="AI447" i="2"/>
  <c r="AJ510" i="2"/>
  <c r="AI510" i="2"/>
  <c r="AJ570" i="2"/>
  <c r="AI570" i="2"/>
  <c r="AJ567" i="2"/>
  <c r="AI567" i="2"/>
  <c r="AJ879" i="2"/>
  <c r="AI879" i="2"/>
  <c r="AJ766" i="2"/>
  <c r="AI766" i="2"/>
  <c r="AI708" i="2"/>
  <c r="AJ708" i="2"/>
  <c r="AI795" i="2"/>
  <c r="AJ795" i="2"/>
  <c r="AJ997" i="2"/>
  <c r="AI997" i="2"/>
  <c r="AJ829" i="2"/>
  <c r="AI829" i="2"/>
  <c r="AI891" i="2"/>
  <c r="AJ891" i="2"/>
  <c r="AJ709" i="2"/>
  <c r="AI709" i="2"/>
  <c r="AJ559" i="2"/>
  <c r="AI559" i="2"/>
  <c r="AJ680" i="2"/>
  <c r="AI680" i="2"/>
  <c r="AJ375" i="2"/>
  <c r="AI375" i="2"/>
  <c r="AJ380" i="2"/>
  <c r="AI380" i="2"/>
  <c r="AJ452" i="2"/>
  <c r="AI452" i="2"/>
  <c r="AJ371" i="2"/>
  <c r="AI371" i="2"/>
  <c r="AJ460" i="2"/>
  <c r="AI460" i="2"/>
  <c r="AJ517" i="2"/>
  <c r="AI517" i="2"/>
  <c r="AJ343" i="2"/>
  <c r="AI343" i="2"/>
  <c r="AJ778" i="2"/>
  <c r="AI778" i="2"/>
  <c r="AJ500" i="2"/>
  <c r="AI500" i="2"/>
  <c r="AJ536" i="2"/>
  <c r="AI536" i="2"/>
  <c r="AJ348" i="2"/>
  <c r="AI348" i="2"/>
  <c r="AJ685" i="2"/>
  <c r="AI685" i="2"/>
  <c r="AJ431" i="2"/>
  <c r="AI431" i="2"/>
  <c r="AI401" i="2"/>
  <c r="AJ401" i="2"/>
  <c r="AJ494" i="2"/>
  <c r="AI494" i="2"/>
  <c r="AJ550" i="2"/>
  <c r="AI550" i="2"/>
  <c r="AI373" i="2"/>
  <c r="AJ373" i="2"/>
  <c r="AJ679" i="2"/>
  <c r="AI679" i="2"/>
  <c r="AJ645" i="2"/>
  <c r="AI645" i="2"/>
  <c r="AJ391" i="2"/>
  <c r="AI391" i="2"/>
  <c r="AJ613" i="2"/>
  <c r="AI613" i="2"/>
  <c r="AJ454" i="2"/>
  <c r="AI454" i="2"/>
  <c r="AJ640" i="2"/>
  <c r="AI640" i="2"/>
  <c r="AJ368" i="2"/>
  <c r="AI368" i="2"/>
  <c r="AJ355" i="2"/>
  <c r="AI355" i="2"/>
  <c r="AJ913" i="2"/>
  <c r="AI913" i="2"/>
  <c r="AJ383" i="2"/>
  <c r="AI383" i="2"/>
  <c r="AJ605" i="2"/>
  <c r="AI605" i="2"/>
  <c r="AJ446" i="2"/>
  <c r="AI446" i="2"/>
  <c r="AJ847" i="2"/>
  <c r="AI847" i="2"/>
  <c r="AJ727" i="2"/>
  <c r="AI727" i="2"/>
  <c r="AJ948" i="2"/>
  <c r="AI948" i="2"/>
  <c r="AJ882" i="2"/>
  <c r="AI882" i="2"/>
  <c r="AI716" i="2"/>
  <c r="AJ716" i="2"/>
  <c r="AI971" i="2"/>
  <c r="AJ971" i="2"/>
  <c r="AJ735" i="2"/>
  <c r="AI735" i="2"/>
  <c r="AJ943" i="2"/>
  <c r="AI943" i="2"/>
  <c r="AJ830" i="2"/>
  <c r="AI830" i="2"/>
  <c r="AJ769" i="2"/>
  <c r="AI769" i="2"/>
  <c r="AJ614" i="2"/>
  <c r="AI614" i="2"/>
  <c r="AJ673" i="2"/>
  <c r="AI673" i="2"/>
  <c r="AJ919" i="2"/>
  <c r="AI919" i="2"/>
  <c r="AJ806" i="2"/>
  <c r="AI806" i="2"/>
  <c r="AJ745" i="2"/>
  <c r="AI745" i="2"/>
  <c r="AJ666" i="2"/>
  <c r="AI666" i="2"/>
  <c r="AJ622" i="2"/>
  <c r="AI622" i="2"/>
  <c r="AJ681" i="2"/>
  <c r="AI681" i="2"/>
  <c r="AJ924" i="2"/>
  <c r="AI924" i="2"/>
  <c r="AJ864" i="2"/>
  <c r="AI864" i="2"/>
  <c r="AJ695" i="2"/>
  <c r="AI695" i="2"/>
  <c r="AI955" i="2"/>
  <c r="AJ955" i="2"/>
  <c r="AJ958" i="2"/>
  <c r="AI958" i="2"/>
  <c r="AJ698" i="2"/>
  <c r="AI698" i="2"/>
  <c r="AJ556" i="2"/>
  <c r="AI556" i="2"/>
  <c r="AJ592" i="2"/>
  <c r="AI592" i="2"/>
  <c r="AJ852" i="2"/>
  <c r="AI852" i="2"/>
  <c r="AI596" i="2"/>
  <c r="AJ596" i="2"/>
  <c r="AJ646" i="2"/>
  <c r="AI646" i="2"/>
  <c r="AJ453" i="2"/>
  <c r="AI453" i="2"/>
  <c r="AJ658" i="2"/>
  <c r="AI658" i="2"/>
  <c r="AJ815" i="2"/>
  <c r="AI815" i="2"/>
  <c r="AI505" i="2"/>
  <c r="AJ505" i="2"/>
  <c r="AJ974" i="2"/>
  <c r="AI974" i="2"/>
  <c r="AJ509" i="2"/>
  <c r="AI509" i="2"/>
  <c r="AJ569" i="2"/>
  <c r="AI569" i="2"/>
  <c r="AJ372" i="2"/>
  <c r="AI372" i="2"/>
  <c r="AJ776" i="2"/>
  <c r="AI776" i="2"/>
  <c r="AJ845" i="2"/>
  <c r="AI845" i="2"/>
  <c r="AJ902" i="2"/>
  <c r="AI902" i="2"/>
  <c r="AJ501" i="2"/>
  <c r="AI501" i="2"/>
  <c r="AJ496" i="2"/>
  <c r="AI496" i="2"/>
  <c r="AJ938" i="2"/>
  <c r="AI938" i="2"/>
  <c r="AI772" i="2"/>
  <c r="AJ772" i="2"/>
  <c r="AJ575" i="2"/>
  <c r="AI575" i="2"/>
  <c r="AJ739" i="2"/>
  <c r="AI739" i="2"/>
  <c r="AJ793" i="2"/>
  <c r="AI793" i="2"/>
  <c r="AJ424" i="2"/>
  <c r="AI424" i="2"/>
  <c r="AJ895" i="2"/>
  <c r="AI895" i="2"/>
  <c r="AJ949" i="2"/>
  <c r="AI949" i="2"/>
  <c r="AJ699" i="2"/>
  <c r="AI699" i="2"/>
  <c r="AJ790" i="2"/>
  <c r="AI790" i="2"/>
  <c r="AJ665" i="2"/>
  <c r="AI665" i="2"/>
  <c r="AJ771" i="2"/>
  <c r="AI771" i="2"/>
  <c r="AJ825" i="2"/>
  <c r="AI825" i="2"/>
  <c r="AJ927" i="2"/>
  <c r="AI927" i="2"/>
  <c r="AJ981" i="2"/>
  <c r="AI981" i="2"/>
  <c r="AJ634" i="2"/>
  <c r="AI634" i="2"/>
  <c r="AJ909" i="2"/>
  <c r="AI909" i="2"/>
  <c r="AJ426" i="2"/>
  <c r="AI426" i="2"/>
  <c r="AJ746" i="2"/>
  <c r="AI746" i="2"/>
  <c r="AI473" i="2"/>
  <c r="AJ473" i="2"/>
  <c r="AJ653" i="2"/>
  <c r="AI653" i="2"/>
  <c r="AJ399" i="2"/>
  <c r="AI399" i="2"/>
  <c r="AJ621" i="2"/>
  <c r="AI621" i="2"/>
  <c r="AJ462" i="2"/>
  <c r="AI462" i="2"/>
  <c r="AI521" i="2"/>
  <c r="AJ521" i="2"/>
  <c r="AJ339" i="2"/>
  <c r="AI339" i="2"/>
  <c r="AJ647" i="2"/>
  <c r="AI647" i="2"/>
  <c r="AJ422" i="2"/>
  <c r="AI422" i="2"/>
  <c r="AJ608" i="2"/>
  <c r="AI608" i="2"/>
  <c r="AJ855" i="2"/>
  <c r="AI855" i="2"/>
  <c r="AJ576" i="2"/>
  <c r="AI576" i="2"/>
  <c r="AJ334" i="2"/>
  <c r="AI334" i="2"/>
  <c r="AJ523" i="2"/>
  <c r="AI523" i="2"/>
  <c r="AJ610" i="2"/>
  <c r="AI610" i="2"/>
  <c r="AJ226" i="2"/>
  <c r="AJ881" i="2"/>
  <c r="AI881" i="2"/>
  <c r="AJ414" i="2"/>
  <c r="AI414" i="2"/>
  <c r="AJ669" i="2"/>
  <c r="AI669" i="2"/>
  <c r="AJ432" i="2"/>
  <c r="AI432" i="2"/>
  <c r="AJ807" i="2"/>
  <c r="AI807" i="2"/>
  <c r="AJ988" i="2"/>
  <c r="AI988" i="2"/>
  <c r="AJ914" i="2"/>
  <c r="AI914" i="2"/>
  <c r="AI748" i="2"/>
  <c r="AJ748" i="2"/>
  <c r="AI1003" i="2"/>
  <c r="AJ1003" i="2"/>
  <c r="AJ440" i="2"/>
  <c r="AI440" i="2"/>
  <c r="AJ823" i="2"/>
  <c r="AI823" i="2"/>
  <c r="AJ996" i="2"/>
  <c r="AI996" i="2"/>
  <c r="AJ975" i="2"/>
  <c r="AI975" i="2"/>
  <c r="AI859" i="2"/>
  <c r="AJ859" i="2"/>
  <c r="AJ801" i="2"/>
  <c r="AI801" i="2"/>
  <c r="AJ937" i="2"/>
  <c r="AI937" i="2"/>
  <c r="AJ379" i="2"/>
  <c r="AI379" i="2"/>
  <c r="AJ759" i="2"/>
  <c r="AI759" i="2"/>
  <c r="AJ964" i="2"/>
  <c r="AI964" i="2"/>
  <c r="AJ951" i="2"/>
  <c r="AI951" i="2"/>
  <c r="AJ838" i="2"/>
  <c r="AI838" i="2"/>
  <c r="AJ777" i="2"/>
  <c r="AI777" i="2"/>
  <c r="AJ508" i="2"/>
  <c r="AI508" i="2"/>
  <c r="AJ392" i="2"/>
  <c r="AI392" i="2"/>
  <c r="AJ767" i="2"/>
  <c r="AI767" i="2"/>
  <c r="AJ972" i="2"/>
  <c r="AI972" i="2"/>
  <c r="AJ898" i="2"/>
  <c r="AI898" i="2"/>
  <c r="AI732" i="2"/>
  <c r="AJ732" i="2"/>
  <c r="AI987" i="2"/>
  <c r="AJ987" i="2"/>
  <c r="AJ866" i="2"/>
  <c r="AI866" i="2"/>
  <c r="AJ926" i="2"/>
  <c r="AI926" i="2"/>
  <c r="AJ961" i="2"/>
  <c r="AI961" i="2"/>
  <c r="AJ562" i="2"/>
  <c r="AI562" i="2"/>
  <c r="AJ617" i="2"/>
  <c r="AI617" i="2"/>
  <c r="AJ675" i="2"/>
  <c r="AI675" i="2"/>
  <c r="AJ421" i="2"/>
  <c r="AI421" i="2"/>
  <c r="AJ474" i="2"/>
  <c r="AI474" i="2"/>
  <c r="AJ565" i="2"/>
  <c r="AI565" i="2"/>
  <c r="AJ783" i="2"/>
  <c r="AI783" i="2"/>
  <c r="AJ525" i="2"/>
  <c r="AI525" i="2"/>
  <c r="AI580" i="2"/>
  <c r="AJ580" i="2"/>
  <c r="AJ638" i="2"/>
  <c r="AI638" i="2"/>
  <c r="AJ942" i="2"/>
  <c r="AI942" i="2"/>
  <c r="AJ540" i="2"/>
  <c r="AI540" i="2"/>
  <c r="AI529" i="2"/>
  <c r="AJ529" i="2"/>
  <c r="AI347" i="2"/>
  <c r="AJ347" i="2"/>
  <c r="AJ744" i="2"/>
  <c r="AI744" i="2"/>
  <c r="AJ813" i="2"/>
  <c r="AI813" i="2"/>
  <c r="AI612" i="2"/>
  <c r="AJ612" i="2"/>
  <c r="AJ662" i="2"/>
  <c r="AI662" i="2"/>
  <c r="AJ469" i="2"/>
  <c r="AI469" i="2"/>
  <c r="AJ524" i="2"/>
  <c r="AI524" i="2"/>
  <c r="AJ626" i="2"/>
  <c r="AI626" i="2"/>
  <c r="AJ970" i="2"/>
  <c r="AI970" i="2"/>
  <c r="AJ854" i="2"/>
  <c r="AI854" i="2"/>
  <c r="AJ804" i="2"/>
  <c r="AI804" i="2"/>
  <c r="AJ456" i="2"/>
  <c r="AI456" i="2"/>
  <c r="AJ986" i="2"/>
  <c r="AI986" i="2"/>
  <c r="AJ799" i="2"/>
  <c r="AI799" i="2"/>
  <c r="AJ721" i="2"/>
  <c r="AI721" i="2"/>
  <c r="AJ877" i="2"/>
  <c r="AI877" i="2"/>
  <c r="AJ856" i="2"/>
  <c r="AI856" i="2"/>
  <c r="AJ451" i="2"/>
  <c r="AI451" i="2"/>
  <c r="AJ694" i="2"/>
  <c r="AI694" i="2"/>
  <c r="AJ753" i="2"/>
  <c r="AI753" i="2"/>
  <c r="AI572" i="2"/>
  <c r="AJ572" i="2"/>
  <c r="AJ329" i="2"/>
  <c r="AI329" i="2"/>
  <c r="AJ484" i="2"/>
  <c r="AI484" i="2"/>
  <c r="AI652" i="2"/>
  <c r="AJ652" i="2"/>
  <c r="AJ492" i="2"/>
  <c r="AI492" i="2"/>
  <c r="AI660" i="2"/>
  <c r="AJ660" i="2"/>
  <c r="AJ394" i="2"/>
  <c r="AI394" i="2"/>
  <c r="AJ471" i="2"/>
  <c r="AI471" i="2"/>
  <c r="AJ714" i="2"/>
  <c r="AI714" i="2"/>
  <c r="AI441" i="2"/>
  <c r="AJ441" i="2"/>
  <c r="AJ868" i="2"/>
  <c r="AI868" i="2"/>
  <c r="AJ589" i="2"/>
  <c r="AI589" i="2"/>
  <c r="AJ430" i="2"/>
  <c r="AI430" i="2"/>
  <c r="AJ359" i="2"/>
  <c r="AI359" i="2"/>
  <c r="AJ615" i="2"/>
  <c r="AI615" i="2"/>
  <c r="AJ579" i="2"/>
  <c r="AI579" i="2"/>
  <c r="AJ826" i="2"/>
  <c r="AI826" i="2"/>
  <c r="AJ390" i="2"/>
  <c r="AI390" i="2"/>
  <c r="AJ145" i="2"/>
  <c r="AI145" i="2"/>
  <c r="AJ366" i="2"/>
  <c r="AI366" i="2"/>
  <c r="AJ547" i="2"/>
  <c r="AI547" i="2"/>
  <c r="AJ581" i="2"/>
  <c r="AI581" i="2"/>
  <c r="AJ571" i="2"/>
  <c r="AI571" i="2"/>
  <c r="AJ818" i="2"/>
  <c r="AI818" i="2"/>
  <c r="AJ382" i="2"/>
  <c r="AI382" i="2"/>
  <c r="AJ370" i="2"/>
  <c r="AI370" i="2"/>
  <c r="AJ357" i="2"/>
  <c r="AI357" i="2"/>
  <c r="AJ522" i="2"/>
  <c r="AI522" i="2"/>
  <c r="AJ946" i="2"/>
  <c r="AI946" i="2"/>
  <c r="AJ780" i="2"/>
  <c r="AI780" i="2"/>
  <c r="AJ530" i="2"/>
  <c r="AI530" i="2"/>
  <c r="AJ720" i="2"/>
  <c r="AI720" i="2"/>
  <c r="AJ893" i="2"/>
  <c r="AI893" i="2"/>
  <c r="AJ833" i="2"/>
  <c r="AI833" i="2"/>
  <c r="AJ969" i="2"/>
  <c r="AI969" i="2"/>
  <c r="AJ402" i="2"/>
  <c r="AI402" i="2"/>
  <c r="AJ464" i="2"/>
  <c r="AI464" i="2"/>
  <c r="AJ839" i="2"/>
  <c r="AI839" i="2"/>
  <c r="AJ691" i="2"/>
  <c r="AI691" i="2"/>
  <c r="AJ983" i="2"/>
  <c r="AI983" i="2"/>
  <c r="AJ809" i="2"/>
  <c r="AI809" i="2"/>
  <c r="AJ1001" i="2"/>
  <c r="AI1001" i="2"/>
  <c r="AJ472" i="2"/>
  <c r="AI472" i="2"/>
  <c r="AJ930" i="2"/>
  <c r="AI930" i="2"/>
  <c r="AI764" i="2"/>
  <c r="AJ764" i="2"/>
  <c r="AJ768" i="2"/>
  <c r="AI768" i="2"/>
  <c r="AJ837" i="2"/>
  <c r="AI837" i="2"/>
  <c r="AJ894" i="2"/>
  <c r="AI894" i="2"/>
  <c r="AI636" i="2"/>
  <c r="AJ636" i="2"/>
  <c r="AJ686" i="2"/>
  <c r="AI686" i="2"/>
  <c r="AJ493" i="2"/>
  <c r="AI493" i="2"/>
  <c r="AJ507" i="2"/>
  <c r="AI507" i="2"/>
  <c r="AJ585" i="2"/>
  <c r="AI585" i="2"/>
  <c r="AJ643" i="2"/>
  <c r="AI643" i="2"/>
  <c r="AJ389" i="2"/>
  <c r="AI389" i="2"/>
  <c r="AJ442" i="2"/>
  <c r="AI442" i="2"/>
  <c r="AJ696" i="2"/>
  <c r="AI696" i="2"/>
  <c r="AJ751" i="2"/>
  <c r="AI751" i="2"/>
  <c r="AJ491" i="2"/>
  <c r="AI491" i="2"/>
  <c r="AJ606" i="2"/>
  <c r="AI606" i="2"/>
  <c r="AJ663" i="2"/>
  <c r="AI663" i="2"/>
  <c r="AJ850" i="2"/>
  <c r="AI850" i="2"/>
  <c r="AJ910" i="2"/>
  <c r="AI910" i="2"/>
  <c r="AJ506" i="2"/>
  <c r="AI506" i="2"/>
  <c r="AJ566" i="2"/>
  <c r="AI566" i="2"/>
  <c r="AJ873" i="2"/>
  <c r="AI873" i="2"/>
  <c r="AJ712" i="2"/>
  <c r="AI712" i="2"/>
  <c r="AJ781" i="2"/>
  <c r="AI781" i="2"/>
  <c r="AJ633" i="2"/>
  <c r="AI633" i="2"/>
  <c r="AJ437" i="2"/>
  <c r="AI437" i="2"/>
  <c r="AJ490" i="2"/>
  <c r="AI490" i="2"/>
  <c r="AJ367" i="2"/>
  <c r="AI367" i="2"/>
  <c r="AJ341" i="2"/>
  <c r="AI341" i="2"/>
  <c r="AJ619" i="2"/>
  <c r="AI619" i="2"/>
  <c r="AJ733" i="2"/>
  <c r="AI733" i="2"/>
  <c r="AJ1002" i="2"/>
  <c r="AI1002" i="2"/>
  <c r="AJ888" i="2"/>
  <c r="AI888" i="2"/>
  <c r="AJ836" i="2"/>
  <c r="AI836" i="2"/>
  <c r="AJ312" i="2"/>
  <c r="AI312" i="2"/>
  <c r="AI545" i="2"/>
  <c r="AJ545" i="2"/>
  <c r="AJ758" i="2"/>
  <c r="AI758" i="2"/>
  <c r="AJ820" i="2"/>
  <c r="AI820" i="2"/>
  <c r="AJ968" i="2"/>
  <c r="AI968" i="2"/>
  <c r="AJ747" i="2"/>
  <c r="AI747" i="2"/>
  <c r="AJ488" i="2"/>
  <c r="AI488" i="2"/>
  <c r="AJ903" i="2"/>
  <c r="AI903" i="2"/>
  <c r="AJ1000" i="2"/>
  <c r="AI1000" i="2"/>
  <c r="AJ779" i="2"/>
  <c r="AI779" i="2"/>
  <c r="AJ822" i="2"/>
  <c r="AI822" i="2"/>
  <c r="AJ761" i="2"/>
  <c r="AI761" i="2"/>
  <c r="AJ890" i="2"/>
  <c r="AI890" i="2"/>
  <c r="AJ436" i="2"/>
  <c r="AI436" i="2"/>
  <c r="AJ468" i="2"/>
  <c r="AI468" i="2"/>
  <c r="AJ693" i="2"/>
  <c r="AI693" i="2"/>
  <c r="AJ439" i="2"/>
  <c r="AI439" i="2"/>
  <c r="AI409" i="2"/>
  <c r="AJ409" i="2"/>
  <c r="AJ502" i="2"/>
  <c r="AI502" i="2"/>
  <c r="AJ834" i="2"/>
  <c r="AI834" i="2"/>
  <c r="AJ398" i="2"/>
  <c r="AI398" i="2"/>
  <c r="AJ682" i="2"/>
  <c r="AI682" i="2"/>
  <c r="AJ583" i="2"/>
  <c r="AI583" i="2"/>
  <c r="AJ985" i="2"/>
  <c r="AI985" i="2"/>
  <c r="AJ794" i="2"/>
  <c r="AI794" i="2"/>
  <c r="AJ518" i="2"/>
  <c r="AI518" i="2"/>
  <c r="AJ344" i="2"/>
  <c r="AI344" i="2"/>
  <c r="AJ552" i="2"/>
  <c r="AI552" i="2"/>
  <c r="AJ332" i="2"/>
  <c r="AI332" i="2"/>
  <c r="AJ542" i="2"/>
  <c r="AI542" i="2"/>
  <c r="AI513" i="2"/>
  <c r="AJ513" i="2"/>
  <c r="AI365" i="2"/>
  <c r="AJ365" i="2"/>
  <c r="AJ671" i="2"/>
  <c r="AI671" i="2"/>
  <c r="AJ786" i="2"/>
  <c r="AI786" i="2"/>
  <c r="AJ336" i="2"/>
  <c r="AI336" i="2"/>
  <c r="AJ544" i="2"/>
  <c r="AI544" i="2"/>
  <c r="AI553" i="2"/>
  <c r="AJ553" i="2"/>
  <c r="AJ978" i="2"/>
  <c r="AI978" i="2"/>
  <c r="AJ862" i="2"/>
  <c r="AI862" i="2"/>
  <c r="AJ812" i="2"/>
  <c r="AI812" i="2"/>
  <c r="AJ631" i="2"/>
  <c r="AI631" i="2"/>
  <c r="AJ561" i="2"/>
  <c r="AI561" i="2"/>
  <c r="AJ760" i="2"/>
  <c r="AI760" i="2"/>
  <c r="AJ723" i="2"/>
  <c r="AI723" i="2"/>
  <c r="AJ925" i="2"/>
  <c r="AI925" i="2"/>
  <c r="AJ728" i="2"/>
  <c r="AI728" i="2"/>
  <c r="AJ901" i="2"/>
  <c r="AI901" i="2"/>
  <c r="AJ841" i="2"/>
  <c r="AI841" i="2"/>
  <c r="AJ511" i="2"/>
  <c r="AI511" i="2"/>
  <c r="AJ702" i="2"/>
  <c r="AI702" i="2"/>
  <c r="AJ962" i="2"/>
  <c r="AI962" i="2"/>
  <c r="AJ796" i="2"/>
  <c r="AI796" i="2"/>
  <c r="AJ736" i="2"/>
  <c r="AI736" i="2"/>
  <c r="AJ805" i="2"/>
  <c r="AI805" i="2"/>
  <c r="AJ860" i="2"/>
  <c r="AI860" i="2"/>
  <c r="AI604" i="2"/>
  <c r="AJ604" i="2"/>
  <c r="AJ654" i="2"/>
  <c r="AI654" i="2"/>
  <c r="AJ461" i="2"/>
  <c r="AI461" i="2"/>
  <c r="AJ551" i="2"/>
  <c r="AI551" i="2"/>
  <c r="AJ672" i="2"/>
  <c r="AI672" i="2"/>
  <c r="AJ687" i="2"/>
  <c r="AI687" i="2"/>
  <c r="AJ719" i="2"/>
  <c r="AI719" i="2"/>
  <c r="AJ459" i="2"/>
  <c r="AI459" i="2"/>
  <c r="AJ635" i="2"/>
  <c r="AI635" i="2"/>
  <c r="AJ315" i="2"/>
  <c r="AI315" i="2"/>
  <c r="AJ821" i="2"/>
  <c r="AI821" i="2"/>
  <c r="AJ878" i="2"/>
  <c r="AI878" i="2"/>
  <c r="AI620" i="2"/>
  <c r="AJ620" i="2"/>
  <c r="AJ670" i="2"/>
  <c r="AI670" i="2"/>
  <c r="AJ477" i="2"/>
  <c r="AI477" i="2"/>
  <c r="AJ532" i="2"/>
  <c r="AI532" i="2"/>
  <c r="AJ749" i="2"/>
  <c r="AI749" i="2"/>
  <c r="AJ546" i="2"/>
  <c r="AI546" i="2"/>
  <c r="AJ601" i="2"/>
  <c r="AI601" i="2"/>
  <c r="AJ659" i="2"/>
  <c r="AI659" i="2"/>
  <c r="AJ405" i="2"/>
  <c r="AI405" i="2"/>
  <c r="AJ458" i="2"/>
  <c r="AI458" i="2"/>
  <c r="AJ443" i="2"/>
  <c r="AI443" i="2"/>
  <c r="AJ824" i="2"/>
  <c r="AI824" i="2"/>
  <c r="AJ920" i="2"/>
  <c r="AI920" i="2"/>
  <c r="AJ870" i="2"/>
  <c r="AI870" i="2"/>
  <c r="AJ515" i="2"/>
  <c r="AI515" i="2"/>
  <c r="AJ701" i="2"/>
  <c r="AI701" i="2"/>
  <c r="AJ630" i="2"/>
  <c r="AI630" i="2"/>
  <c r="AJ846" i="2"/>
  <c r="AI846" i="2"/>
  <c r="AJ831" i="2"/>
  <c r="AI831" i="2"/>
  <c r="AI835" i="2"/>
  <c r="AJ835" i="2"/>
  <c r="AJ403" i="2"/>
  <c r="AI403" i="2"/>
  <c r="AJ991" i="2"/>
  <c r="AI991" i="2"/>
  <c r="AJ729" i="2"/>
  <c r="AI729" i="2"/>
  <c r="AJ916" i="2"/>
  <c r="AI916" i="2"/>
  <c r="AJ718" i="2"/>
  <c r="AI718" i="2"/>
  <c r="AJ869" i="2"/>
  <c r="AI869" i="2"/>
  <c r="AJ935" i="2"/>
  <c r="AI935" i="2"/>
  <c r="AI883" i="2"/>
  <c r="AJ883" i="2"/>
  <c r="AJ711" i="2"/>
  <c r="AI711" i="2"/>
  <c r="L112" i="6"/>
  <c r="L62" i="6"/>
  <c r="L37" i="6"/>
  <c r="L87" i="6"/>
  <c r="L12" i="6"/>
  <c r="L137" i="6"/>
  <c r="L187" i="6"/>
  <c r="L212" i="6"/>
  <c r="L237" i="6"/>
  <c r="L162" i="6"/>
  <c r="AK803" i="2"/>
  <c r="AK780" i="2"/>
  <c r="AK879" i="2"/>
  <c r="AK475" i="2"/>
  <c r="AK755" i="2"/>
  <c r="AK474" i="2"/>
  <c r="AK725" i="2"/>
  <c r="AK581" i="2"/>
  <c r="AK886" i="2"/>
  <c r="AK605" i="2"/>
  <c r="AK463" i="2"/>
  <c r="AK951" i="2"/>
  <c r="AK869" i="2"/>
  <c r="AK761" i="2"/>
  <c r="AK874" i="2"/>
  <c r="AK814" i="2"/>
  <c r="AK530" i="2"/>
  <c r="AK392" i="2"/>
  <c r="AK946" i="2"/>
  <c r="AK431" i="2"/>
  <c r="AK521" i="2"/>
  <c r="AK985" i="2"/>
  <c r="AK738" i="2"/>
  <c r="AK777" i="2"/>
  <c r="AK536" i="2"/>
  <c r="AK623" i="2"/>
  <c r="AK926" i="2"/>
  <c r="AK576" i="2"/>
  <c r="AK363" i="2"/>
  <c r="AK606" i="2"/>
  <c r="AK995" i="2"/>
  <c r="AK817" i="2"/>
  <c r="AK495" i="2"/>
  <c r="AK564" i="2"/>
  <c r="AK906" i="2"/>
  <c r="AK701" i="2"/>
  <c r="AK756" i="2"/>
  <c r="AK496" i="2"/>
  <c r="AK399" i="2"/>
  <c r="AK514" i="2"/>
  <c r="AK723" i="2"/>
  <c r="AK543" i="2"/>
  <c r="AK709" i="2"/>
  <c r="AK858" i="2"/>
  <c r="AK560" i="2"/>
  <c r="AK676" i="2"/>
  <c r="AK329" i="2"/>
  <c r="AK653" i="2"/>
  <c r="AK773" i="2"/>
  <c r="AK877" i="2"/>
  <c r="AK572" i="2"/>
  <c r="AK401" i="2"/>
  <c r="AK411" i="2"/>
  <c r="AK842" i="2"/>
  <c r="AK808" i="2"/>
  <c r="AK896" i="2"/>
  <c r="AK884" i="2"/>
  <c r="AK1000" i="2"/>
  <c r="AK841" i="2"/>
  <c r="AK821" i="2"/>
  <c r="AK145" i="2"/>
  <c r="AK518" i="2"/>
  <c r="AK336" i="2"/>
  <c r="AK880" i="2"/>
  <c r="AK909" i="2"/>
  <c r="AK685" i="2"/>
  <c r="AK715" i="2"/>
  <c r="AK862" i="2"/>
  <c r="AK993" i="2"/>
  <c r="AK915" i="2"/>
  <c r="AK617" i="2"/>
  <c r="AK900" i="2"/>
  <c r="AK726" i="2"/>
  <c r="AK1003" i="2"/>
  <c r="AK659" i="2"/>
  <c r="AK710" i="2"/>
  <c r="AK713" i="2"/>
  <c r="AK526" i="2"/>
  <c r="AK355" i="2"/>
  <c r="AK727" i="2"/>
  <c r="AK498" i="2"/>
  <c r="AK503" i="2"/>
  <c r="AK442" i="2"/>
  <c r="AK850" i="2"/>
  <c r="AK941" i="2"/>
  <c r="AK888" i="2"/>
  <c r="AK800" i="2"/>
  <c r="AK747" i="2"/>
  <c r="AK1002" i="2"/>
  <c r="AK961" i="2"/>
  <c r="AK764" i="2"/>
  <c r="AK619" i="2"/>
  <c r="AK407" i="2"/>
  <c r="AK453" i="2"/>
  <c r="AK635" i="2"/>
  <c r="AK703" i="2"/>
  <c r="AK758" i="2"/>
  <c r="AK402" i="2"/>
  <c r="AK444" i="2"/>
  <c r="AK737" i="2"/>
  <c r="AK859" i="2"/>
  <c r="AK364" i="2"/>
  <c r="AK378" i="2"/>
  <c r="AK452" i="2"/>
  <c r="AK671" i="2"/>
  <c r="AK853" i="2"/>
  <c r="AK868" i="2"/>
  <c r="AK920" i="2"/>
  <c r="AK76" i="2"/>
  <c r="AK832" i="2"/>
  <c r="AK718" i="2"/>
  <c r="AK587" i="2"/>
  <c r="AK674" i="2"/>
  <c r="AK542" i="2"/>
  <c r="AK634" i="2"/>
  <c r="AK693" i="2"/>
  <c r="AK748" i="2"/>
  <c r="AK488" i="2"/>
  <c r="AK848" i="2"/>
  <c r="AK980" i="2"/>
  <c r="AK805" i="2"/>
  <c r="AK647" i="2"/>
  <c r="AK546" i="2"/>
  <c r="AK664" i="2"/>
  <c r="AK887" i="2"/>
  <c r="AK721" i="2"/>
  <c r="AK976" i="2"/>
  <c r="AK602" i="2"/>
  <c r="AK861" i="2"/>
  <c r="AK692" i="2"/>
  <c r="AK952" i="2"/>
  <c r="AK418" i="2"/>
  <c r="AK456" i="2"/>
  <c r="AK632" i="2"/>
  <c r="AK882" i="2"/>
  <c r="AK661" i="2"/>
  <c r="AK904" i="2"/>
  <c r="AK917" i="2"/>
  <c r="AK656" i="2"/>
  <c r="AK655" i="2"/>
  <c r="AK990" i="2"/>
  <c r="AK753" i="2"/>
  <c r="AK670" i="2"/>
  <c r="AK820" i="2"/>
  <c r="AK730" i="2"/>
  <c r="AK386" i="2"/>
  <c r="AK439" i="2"/>
  <c r="AK686" i="2"/>
  <c r="AK529" i="2"/>
  <c r="AK749" i="2"/>
  <c r="AK712" i="2"/>
  <c r="AK914" i="2"/>
  <c r="AK688" i="2"/>
  <c r="AK745" i="2"/>
  <c r="AK818" i="2"/>
  <c r="AK833" i="2"/>
  <c r="AK945" i="2"/>
  <c r="AK984" i="2"/>
  <c r="AK476" i="2"/>
  <c r="AK584" i="2"/>
  <c r="AK895" i="2"/>
  <c r="AK843" i="2"/>
  <c r="AK524" i="2"/>
  <c r="AK931" i="2"/>
  <c r="AK699" i="2"/>
  <c r="AK983" i="2"/>
  <c r="AK690" i="2"/>
  <c r="AK397" i="2"/>
  <c r="AK516" i="2"/>
  <c r="AK919" i="2"/>
  <c r="AK552" i="2"/>
  <c r="AK834" i="2"/>
  <c r="AK583" i="2"/>
  <c r="AK500" i="2"/>
  <c r="AK527" i="2"/>
  <c r="AK892" i="2"/>
  <c r="AK354" i="2"/>
  <c r="AK603" i="2"/>
  <c r="AK706" i="2"/>
  <c r="AK450" i="2"/>
  <c r="AK790" i="2"/>
  <c r="AK757" i="2"/>
  <c r="AK779" i="2"/>
  <c r="AK643" i="2"/>
  <c r="AK454" i="2"/>
  <c r="AK519" i="2"/>
  <c r="AK177" i="2"/>
  <c r="AK464" i="2"/>
  <c r="AK793" i="2"/>
  <c r="AK851" i="2"/>
  <c r="AK825" i="2"/>
  <c r="AK640" i="2"/>
  <c r="AK724" i="2"/>
  <c r="AK801" i="2"/>
  <c r="AK938" i="2"/>
  <c r="AK955" i="2"/>
  <c r="AK971" i="2"/>
  <c r="AK837" i="2"/>
  <c r="AK573" i="2"/>
  <c r="AK933" i="2"/>
  <c r="AK732" i="2"/>
  <c r="AK944" i="2"/>
  <c r="AK466" i="2"/>
  <c r="AK539" i="2"/>
  <c r="AK702" i="2"/>
  <c r="AK959" i="2"/>
  <c r="AK918" i="2"/>
  <c r="AK365" i="2"/>
  <c r="AK785" i="2"/>
  <c r="AK691" i="2"/>
  <c r="AK912" i="2"/>
  <c r="AK361" i="2"/>
  <c r="AK981" i="2"/>
  <c r="AK610" i="2"/>
  <c r="AK759" i="2"/>
  <c r="AK373" i="2"/>
  <c r="AK434" i="2"/>
  <c r="AK625" i="2"/>
  <c r="AK838" i="2"/>
  <c r="AK551" i="2"/>
  <c r="AK965" i="2"/>
  <c r="AK806" i="2"/>
  <c r="AK840" i="2"/>
  <c r="AK719" i="2"/>
  <c r="AK943" i="2"/>
  <c r="AK932" i="2"/>
  <c r="AK999" i="2"/>
  <c r="AK728" i="2"/>
  <c r="AK633" i="2"/>
  <c r="AK923" i="2"/>
  <c r="AK930" i="2"/>
  <c r="AK544" i="2"/>
  <c r="AK400" i="2"/>
  <c r="AK866" i="2"/>
  <c r="AK786" i="2"/>
  <c r="AK722" i="2"/>
  <c r="AK992" i="2"/>
  <c r="AK865" i="2"/>
  <c r="AK700" i="2"/>
  <c r="AK608" i="2"/>
  <c r="AK609" i="2"/>
  <c r="AK522" i="2"/>
  <c r="AK893" i="2"/>
  <c r="AK568" i="2"/>
  <c r="AK883" i="2"/>
  <c r="AK903" i="2"/>
  <c r="AK935" i="2"/>
  <c r="AK487" i="2"/>
  <c r="AK333" i="2"/>
  <c r="AK871" i="2"/>
  <c r="AK863" i="2"/>
  <c r="AK847" i="2"/>
  <c r="AK864" i="2"/>
  <c r="AK928" i="2"/>
  <c r="AK769" i="2"/>
  <c r="AK482" i="2"/>
  <c r="AK630" i="2"/>
  <c r="AK819" i="2"/>
  <c r="AK977" i="2"/>
  <c r="AK829" i="2"/>
  <c r="AK898" i="2"/>
  <c r="AK960" i="2"/>
  <c r="AK891" i="2"/>
  <c r="AK852" i="2"/>
  <c r="AK911" i="2"/>
  <c r="AK787" i="2"/>
  <c r="AK579" i="2"/>
  <c r="AK765" i="2"/>
  <c r="AK885" i="2"/>
  <c r="AK683" i="2"/>
  <c r="AK490" i="2"/>
  <c r="AK370" i="2"/>
  <c r="AK754" i="2"/>
  <c r="AK746" i="2"/>
  <c r="AK341" i="2"/>
  <c r="AK901" i="2"/>
  <c r="AK947" i="2"/>
  <c r="AK638" i="2"/>
  <c r="AK547" i="2"/>
  <c r="AK828" i="2"/>
  <c r="AK729" i="2"/>
  <c r="AK679" i="2"/>
  <c r="AK465" i="2"/>
  <c r="AK784" i="2"/>
  <c r="AK553" i="2"/>
  <c r="AK991" i="2"/>
  <c r="AK347" i="2"/>
  <c r="AK768" i="2"/>
  <c r="AK561" i="2"/>
  <c r="AK970" i="2"/>
  <c r="AK485" i="2"/>
  <c r="AK778" i="2"/>
  <c r="AK555" i="2"/>
  <c r="AK929" i="2"/>
  <c r="AK432" i="2"/>
  <c r="AK412" i="2"/>
  <c r="AK813" i="2"/>
  <c r="AK812" i="2"/>
  <c r="AK810" i="2"/>
  <c r="AK889" i="2"/>
  <c r="AK997" i="2"/>
  <c r="AK472" i="2"/>
  <c r="AK698" i="2"/>
  <c r="AK796" i="2"/>
  <c r="AK538" i="2"/>
  <c r="AK940" i="2"/>
  <c r="AK827" i="2"/>
  <c r="AK680" i="2"/>
  <c r="AK440" i="2"/>
  <c r="AK403" i="2"/>
  <c r="AK762" i="2"/>
  <c r="AK559" i="2"/>
  <c r="AK614" i="2"/>
  <c r="AK471" i="2"/>
  <c r="AK541" i="2"/>
  <c r="AK637" i="2"/>
  <c r="AK467" i="2"/>
  <c r="AK646" i="2"/>
  <c r="AK384" i="2"/>
  <c r="AK437" i="2"/>
  <c r="AK558" i="2"/>
  <c r="AK447" i="2"/>
  <c r="AK875" i="2"/>
  <c r="AK704" i="2"/>
  <c r="AK455" i="2"/>
  <c r="AK389" i="2"/>
  <c r="AK429" i="2"/>
  <c r="AK672" i="2"/>
  <c r="AK972" i="2"/>
  <c r="AK856" i="2"/>
  <c r="AK798" i="2"/>
  <c r="AK408" i="2"/>
  <c r="AK461" i="2"/>
  <c r="AK468" i="2"/>
  <c r="AK531" i="2"/>
  <c r="AK382" i="2"/>
  <c r="AK424" i="2"/>
  <c r="AK600" i="2"/>
  <c r="AK870" i="2"/>
  <c r="AK405" i="2"/>
  <c r="AK743" i="2"/>
  <c r="AK590" i="2"/>
  <c r="AK567" i="2"/>
  <c r="AK839" i="2"/>
  <c r="AK406" i="2"/>
  <c r="AK669" i="2"/>
  <c r="AK391" i="2"/>
  <c r="AK654" i="2"/>
  <c r="AK445" i="2"/>
  <c r="AK836" i="2"/>
  <c r="AK580" i="2"/>
  <c r="AK376" i="2"/>
  <c r="AK594" i="2"/>
  <c r="AK766" i="2"/>
  <c r="AK415" i="2"/>
  <c r="AK508" i="2"/>
  <c r="AK913" i="2"/>
  <c r="AK616" i="2"/>
  <c r="AK493" i="2"/>
  <c r="AK345" i="2"/>
  <c r="AK987" i="2"/>
  <c r="AK720" i="2"/>
  <c r="AK922" i="2"/>
  <c r="AK622" i="2"/>
  <c r="AK867" i="2"/>
  <c r="AK556" i="2"/>
  <c r="AK939" i="2"/>
  <c r="AK733" i="2"/>
  <c r="AK711" i="2"/>
  <c r="AK413" i="2"/>
  <c r="AK775" i="2"/>
  <c r="AK1001" i="2"/>
  <c r="AK804" i="2"/>
  <c r="AK470" i="2"/>
  <c r="AK367" i="2"/>
  <c r="AK394" i="2"/>
  <c r="AK978" i="2"/>
  <c r="AK716" i="2"/>
  <c r="AK750" i="2"/>
  <c r="AK612" i="2"/>
  <c r="AK788" i="2"/>
  <c r="AK988" i="2"/>
  <c r="AK667" i="2"/>
  <c r="AK927" i="2"/>
  <c r="AK645" i="2"/>
  <c r="AK797" i="2"/>
  <c r="AK752" i="2"/>
  <c r="AK954" i="2"/>
  <c r="AK651" i="2"/>
  <c r="AK714" i="2"/>
  <c r="AK666" i="2"/>
  <c r="AK499" i="2"/>
  <c r="AK844" i="2"/>
  <c r="AK626" i="2"/>
  <c r="AK969" i="2"/>
  <c r="AK772" i="2"/>
  <c r="AK569" i="2"/>
  <c r="AK627" i="2"/>
  <c r="AK697" i="2"/>
  <c r="AK921" i="2"/>
  <c r="AK380" i="2"/>
  <c r="AK1004" i="2"/>
  <c r="AK890" i="2"/>
  <c r="AK830" i="2"/>
  <c r="AK322" i="2"/>
  <c r="AK479" i="2"/>
  <c r="AK907" i="2"/>
  <c r="AK696" i="2"/>
  <c r="AK899" i="2"/>
  <c r="AK404" i="2"/>
  <c r="AK953" i="2"/>
  <c r="AK811" i="2"/>
  <c r="AK652" i="2"/>
  <c r="AK996" i="2"/>
  <c r="AK410" i="2"/>
  <c r="AK802" i="2"/>
  <c r="AK731" i="2"/>
  <c r="AK986" i="2"/>
  <c r="AK426" i="2"/>
  <c r="AK677" i="2"/>
  <c r="AK770" i="2"/>
  <c r="AK438" i="2"/>
  <c r="AK511" i="2"/>
  <c r="AK571" i="2"/>
  <c r="AK497" i="2"/>
  <c r="AK533" i="2"/>
  <c r="AK876" i="2"/>
  <c r="AK937" i="2"/>
  <c r="AK740" i="2"/>
  <c r="AK480" i="2"/>
  <c r="AK535" i="2"/>
  <c r="AK595" i="2"/>
  <c r="AK414" i="2"/>
  <c r="AK446" i="2"/>
  <c r="AK857" i="2"/>
  <c r="AK550" i="2"/>
  <c r="AK353" i="2"/>
  <c r="AK950" i="2"/>
  <c r="AK507" i="2"/>
  <c r="AK855" i="2"/>
  <c r="AK816" i="2"/>
  <c r="AK763" i="2"/>
  <c r="AK705" i="2"/>
  <c r="AK826" i="2"/>
  <c r="AK458" i="2"/>
  <c r="AK509" i="2"/>
  <c r="AK436" i="2"/>
  <c r="AK537" i="2"/>
  <c r="AK783" i="2"/>
  <c r="AK577" i="2"/>
  <c r="AK905" i="2"/>
  <c r="AK448" i="2"/>
  <c r="AK501" i="2"/>
  <c r="AK624" i="2"/>
  <c r="AK435" i="2"/>
  <c r="AK648" i="2"/>
  <c r="AK330" i="2"/>
  <c r="AK548" i="2"/>
  <c r="AK924" i="2"/>
  <c r="AK822" i="2"/>
  <c r="AK744" i="2"/>
  <c r="AK897" i="2"/>
  <c r="AK478" i="2"/>
  <c r="AK582" i="2"/>
  <c r="AK641" i="2"/>
  <c r="AK908" i="2"/>
  <c r="AK795" i="2"/>
  <c r="AK734" i="2"/>
  <c r="AK585" i="2"/>
  <c r="AK973" i="2"/>
  <c r="AK601" i="2"/>
  <c r="AK807" i="2"/>
  <c r="AK359" i="2"/>
  <c r="AK849" i="2"/>
  <c r="AK593" i="2"/>
  <c r="AK873" i="2"/>
  <c r="AK678" i="2"/>
  <c r="AK416" i="2"/>
  <c r="AK469" i="2"/>
  <c r="AK532" i="2"/>
  <c r="AK592" i="2"/>
  <c r="AK964" i="2"/>
  <c r="AK644" i="2"/>
  <c r="AK513" i="2"/>
  <c r="AK369" i="2"/>
  <c r="AK589" i="2"/>
  <c r="AK621" i="2"/>
  <c r="AK597" i="2"/>
  <c r="AK565" i="2"/>
  <c r="AK512" i="2"/>
  <c r="AK599" i="2"/>
  <c r="AK902" i="2"/>
  <c r="AK586" i="2"/>
  <c r="AK427" i="2"/>
  <c r="AK982" i="2"/>
  <c r="AK422" i="2"/>
  <c r="AK515" i="2"/>
  <c r="AK575" i="2"/>
  <c r="AK974" i="2"/>
  <c r="AK563" i="2"/>
  <c r="AK374" i="2"/>
  <c r="AK570" i="2"/>
  <c r="AK687" i="2"/>
  <c r="AK588" i="2"/>
  <c r="AK831" i="2"/>
  <c r="AK395" i="2"/>
  <c r="AK164" i="2"/>
  <c r="AK371" i="2"/>
  <c r="AK420" i="2"/>
  <c r="AK642" i="2"/>
  <c r="AK390" i="2"/>
  <c r="AK483" i="2"/>
  <c r="AK148" i="2"/>
  <c r="AK942" i="2"/>
  <c r="AK620" i="2"/>
  <c r="AK534" i="2"/>
  <c r="AK352" i="2"/>
  <c r="AK660" i="2"/>
  <c r="AK554" i="2"/>
  <c r="AK799" i="2"/>
  <c r="AK523" i="2"/>
  <c r="AK349" i="2"/>
  <c r="AK557" i="2"/>
  <c r="AK337" i="2"/>
  <c r="AK388" i="2"/>
  <c r="AK451" i="2"/>
  <c r="AK639" i="2"/>
  <c r="AK351" i="2"/>
  <c r="AK910" i="2"/>
  <c r="AK505" i="2"/>
  <c r="AK372" i="2"/>
  <c r="AK628" i="2"/>
  <c r="AK320" i="2"/>
  <c r="AK958" i="2"/>
  <c r="AK767" i="2"/>
  <c r="AK494" i="2"/>
  <c r="AK525" i="2"/>
  <c r="AK419" i="2"/>
  <c r="AK331" i="2"/>
  <c r="AK520" i="2"/>
  <c r="AK607" i="2"/>
  <c r="AK878" i="2"/>
  <c r="AK339" i="2"/>
  <c r="AK860" i="2"/>
  <c r="AK615" i="2"/>
  <c r="AK338" i="2"/>
  <c r="AK596" i="2"/>
  <c r="AK335" i="2"/>
  <c r="AK492" i="2"/>
  <c r="AK735" i="2"/>
  <c r="AK462" i="2"/>
  <c r="AK823" i="2"/>
  <c r="AK387" i="2"/>
  <c r="AK312" i="2"/>
  <c r="AK578" i="2"/>
  <c r="AK663" i="2"/>
  <c r="AK562" i="2"/>
  <c r="AK998" i="2"/>
  <c r="AK504" i="2"/>
  <c r="AK591" i="2"/>
  <c r="AK894" i="2"/>
  <c r="AK383" i="2"/>
  <c r="AK460" i="2"/>
  <c r="AK430" i="2"/>
  <c r="AK791" i="2"/>
  <c r="AK549" i="2"/>
  <c r="AK510" i="2"/>
  <c r="AK362" i="2"/>
  <c r="AK668" i="2"/>
  <c r="AK377" i="2"/>
  <c r="AK282" i="2"/>
  <c r="AK966" i="2"/>
  <c r="AK684" i="2"/>
  <c r="AK682" i="2"/>
  <c r="AK428" i="2"/>
  <c r="AK398" i="2"/>
  <c r="AK491" i="2"/>
  <c r="AK486" i="2"/>
  <c r="AK298" i="2"/>
  <c r="AK315" i="2"/>
  <c r="AK636" i="2"/>
  <c r="AK613" i="2"/>
  <c r="AK528" i="2"/>
  <c r="AK629" i="2"/>
  <c r="AK356" i="2"/>
  <c r="AK631" i="2"/>
  <c r="AK343" i="2"/>
  <c r="AK934" i="2"/>
  <c r="AK344" i="2"/>
  <c r="AK650" i="2"/>
  <c r="AK396" i="2"/>
  <c r="AK618" i="2"/>
  <c r="AK459" i="2"/>
  <c r="AK484" i="2"/>
  <c r="AK346" i="2"/>
  <c r="AK604" i="2"/>
  <c r="AK340" i="2"/>
  <c r="AK665" i="2"/>
  <c r="AK433" i="2"/>
  <c r="AK163" i="2"/>
  <c r="AK296" i="2"/>
  <c r="AK350" i="2"/>
  <c r="AK385" i="2"/>
  <c r="AK457" i="2"/>
  <c r="AK334" i="2"/>
  <c r="AK489" i="2"/>
  <c r="AK649" i="2"/>
  <c r="AK379" i="2"/>
  <c r="AK441" i="2"/>
  <c r="AK473" i="2"/>
  <c r="AK673" i="2"/>
  <c r="AK481" i="2"/>
  <c r="AK366" i="2"/>
  <c r="AK271" i="2"/>
  <c r="AK708" i="2"/>
  <c r="AK409" i="2"/>
  <c r="AK417" i="2"/>
  <c r="AK502" i="2"/>
  <c r="AK689" i="2"/>
  <c r="AK449" i="2"/>
  <c r="AK368" i="2"/>
  <c r="AK332" i="2"/>
  <c r="AK348" i="2"/>
  <c r="AK357" i="2"/>
  <c r="AK342" i="2"/>
  <c r="AK314" i="2"/>
  <c r="AK657" i="2"/>
  <c r="AK681" i="2"/>
  <c r="AK393" i="2"/>
  <c r="AK360" i="2"/>
  <c r="AK425" i="2"/>
  <c r="AK358" i="2"/>
  <c r="AH194" i="2" l="1"/>
  <c r="AH193" i="2"/>
  <c r="AH200" i="2"/>
  <c r="AK200" i="2"/>
  <c r="AI194" i="2"/>
  <c r="AK193" i="2"/>
  <c r="AK194" i="2"/>
  <c r="AI346" i="2"/>
  <c r="AJ346" i="2"/>
  <c r="C491" i="5"/>
  <c r="C151" i="5"/>
  <c r="C431" i="5"/>
  <c r="C171" i="5"/>
  <c r="C1111" i="5"/>
  <c r="C251" i="5"/>
  <c r="C651" i="5"/>
  <c r="C371" i="5"/>
  <c r="C291" i="5"/>
  <c r="C111" i="5"/>
  <c r="C611" i="5"/>
  <c r="C331" i="5"/>
  <c r="C131" i="5"/>
  <c r="C771" i="5"/>
  <c r="C691" i="5"/>
  <c r="C471" i="5"/>
  <c r="C631" i="5"/>
  <c r="C911" i="5"/>
  <c r="C1011" i="5"/>
  <c r="C951" i="5"/>
  <c r="C1031" i="5"/>
  <c r="C191" i="5"/>
  <c r="C811" i="5"/>
  <c r="C391" i="5"/>
  <c r="C311" i="5"/>
  <c r="C351" i="5"/>
  <c r="C791" i="5"/>
  <c r="C411" i="5"/>
  <c r="C91" i="5"/>
  <c r="C1251" i="5"/>
  <c r="C1071" i="5"/>
  <c r="C931" i="5"/>
  <c r="C31" i="5"/>
  <c r="C591" i="5"/>
  <c r="C1171" i="5"/>
  <c r="C271" i="5"/>
  <c r="C211" i="5"/>
  <c r="C711" i="5"/>
  <c r="C991" i="5"/>
  <c r="C1091" i="5"/>
  <c r="C571" i="5"/>
  <c r="C671" i="5"/>
  <c r="C1131" i="5"/>
  <c r="C551" i="5"/>
  <c r="C831" i="5"/>
  <c r="C891" i="5"/>
  <c r="C1231" i="5"/>
  <c r="C971" i="5"/>
  <c r="C1191" i="5"/>
  <c r="C1271" i="5"/>
  <c r="C871" i="5"/>
  <c r="C851" i="5"/>
  <c r="C1151" i="5"/>
  <c r="C1211" i="5"/>
  <c r="C531" i="5"/>
  <c r="C511" i="5"/>
  <c r="C51" i="5"/>
  <c r="C1051" i="5"/>
  <c r="D53" i="10" l="1"/>
  <c r="U53" i="10" s="1"/>
  <c r="F511" i="5"/>
  <c r="D99" i="10"/>
  <c r="F971" i="5"/>
  <c r="D111" i="10"/>
  <c r="W111" i="10" s="1"/>
  <c r="F1091" i="5"/>
  <c r="D95" i="10"/>
  <c r="W95" i="10" s="1"/>
  <c r="F931" i="5"/>
  <c r="D41" i="10"/>
  <c r="F391" i="5"/>
  <c r="D49" i="10"/>
  <c r="F471" i="5"/>
  <c r="D39" i="10"/>
  <c r="W39" i="10" s="1"/>
  <c r="F371" i="5"/>
  <c r="D55" i="10"/>
  <c r="W55" i="10" s="1"/>
  <c r="F531" i="5"/>
  <c r="D125" i="10"/>
  <c r="P125" i="10" s="1"/>
  <c r="F1231" i="5"/>
  <c r="D101" i="10"/>
  <c r="F991" i="5"/>
  <c r="D109" i="10"/>
  <c r="W109" i="10" s="1"/>
  <c r="F1071" i="5"/>
  <c r="D83" i="10"/>
  <c r="W83" i="10" s="1"/>
  <c r="F811" i="5"/>
  <c r="D71" i="10"/>
  <c r="F691" i="5"/>
  <c r="D67" i="10"/>
  <c r="F651" i="5"/>
  <c r="D123" i="10"/>
  <c r="W123" i="10" s="1"/>
  <c r="F1211" i="5"/>
  <c r="D91" i="10"/>
  <c r="W91" i="10" s="1"/>
  <c r="F891" i="5"/>
  <c r="D73" i="10"/>
  <c r="F711" i="5"/>
  <c r="D127" i="10"/>
  <c r="F1251" i="5"/>
  <c r="D21" i="10"/>
  <c r="F191" i="5"/>
  <c r="D79" i="10"/>
  <c r="W79" i="10" s="1"/>
  <c r="F771" i="5"/>
  <c r="D27" i="10"/>
  <c r="F251" i="5"/>
  <c r="D117" i="10"/>
  <c r="W117" i="10" s="1"/>
  <c r="F1151" i="5"/>
  <c r="D85" i="10"/>
  <c r="W85" i="10" s="1"/>
  <c r="F831" i="5"/>
  <c r="D23" i="10"/>
  <c r="F211" i="5"/>
  <c r="D11" i="10"/>
  <c r="F91" i="5"/>
  <c r="D105" i="10"/>
  <c r="W105" i="10" s="1"/>
  <c r="F1031" i="5"/>
  <c r="D15" i="10"/>
  <c r="F131" i="5"/>
  <c r="D113" i="10"/>
  <c r="W113" i="10" s="1"/>
  <c r="F1111" i="5"/>
  <c r="D87" i="10"/>
  <c r="F851" i="5"/>
  <c r="D57" i="10"/>
  <c r="W57" i="10" s="1"/>
  <c r="F551" i="5"/>
  <c r="D29" i="10"/>
  <c r="W29" i="10" s="1"/>
  <c r="F271" i="5"/>
  <c r="D43" i="10"/>
  <c r="W43" i="10" s="1"/>
  <c r="F411" i="5"/>
  <c r="D97" i="10"/>
  <c r="F951" i="5"/>
  <c r="D35" i="10"/>
  <c r="W35" i="10" s="1"/>
  <c r="F331" i="5"/>
  <c r="D19" i="10"/>
  <c r="F171" i="5"/>
  <c r="D89" i="10"/>
  <c r="W89" i="10" s="1"/>
  <c r="F871" i="5"/>
  <c r="D115" i="10"/>
  <c r="F1131" i="5"/>
  <c r="D119" i="10"/>
  <c r="F1171" i="5"/>
  <c r="D81" i="10"/>
  <c r="W81" i="10" s="1"/>
  <c r="F791" i="5"/>
  <c r="D103" i="10"/>
  <c r="W103" i="10" s="1"/>
  <c r="F1011" i="5"/>
  <c r="D63" i="10"/>
  <c r="F611" i="5"/>
  <c r="D45" i="10"/>
  <c r="W45" i="10" s="1"/>
  <c r="F431" i="5"/>
  <c r="D107" i="10"/>
  <c r="W107" i="10" s="1"/>
  <c r="F1051" i="5"/>
  <c r="D129" i="10"/>
  <c r="W129" i="10" s="1"/>
  <c r="F1271" i="5"/>
  <c r="D69" i="10"/>
  <c r="F671" i="5"/>
  <c r="D61" i="10"/>
  <c r="W61" i="10" s="1"/>
  <c r="F591" i="5"/>
  <c r="D37" i="10"/>
  <c r="W37" i="10" s="1"/>
  <c r="F351" i="5"/>
  <c r="D93" i="10"/>
  <c r="W93" i="10" s="1"/>
  <c r="F911" i="5"/>
  <c r="D13" i="10"/>
  <c r="F111" i="5"/>
  <c r="D17" i="10"/>
  <c r="F151" i="5"/>
  <c r="D7" i="10"/>
  <c r="F51" i="5"/>
  <c r="D121" i="10"/>
  <c r="W121" i="10" s="1"/>
  <c r="F1191" i="5"/>
  <c r="D59" i="10"/>
  <c r="F571" i="5"/>
  <c r="D5" i="10"/>
  <c r="F31" i="5"/>
  <c r="D33" i="10"/>
  <c r="W33" i="10" s="1"/>
  <c r="F311" i="5"/>
  <c r="D65" i="10"/>
  <c r="W65" i="10" s="1"/>
  <c r="F631" i="5"/>
  <c r="D31" i="10"/>
  <c r="W31" i="10" s="1"/>
  <c r="F291" i="5"/>
  <c r="D51" i="10"/>
  <c r="W51" i="10" s="1"/>
  <c r="F491" i="5"/>
  <c r="C53" i="10"/>
  <c r="F125" i="10"/>
  <c r="A1222" i="5"/>
  <c r="A1221" i="5"/>
  <c r="A1220" i="5"/>
  <c r="W1211" i="5"/>
  <c r="A1225" i="5"/>
  <c r="A1219" i="5"/>
  <c r="A1217" i="5"/>
  <c r="A1224" i="5"/>
  <c r="AD1211" i="5"/>
  <c r="V1211" i="5"/>
  <c r="A1228" i="5"/>
  <c r="A1227" i="5"/>
  <c r="A1218" i="5"/>
  <c r="U1211" i="5"/>
  <c r="A1223" i="5"/>
  <c r="A1216" i="5"/>
  <c r="A1214" i="5"/>
  <c r="A1226" i="5"/>
  <c r="A1215" i="5"/>
  <c r="E1211" i="5"/>
  <c r="G1211" i="5"/>
  <c r="E831" i="5"/>
  <c r="A848" i="5"/>
  <c r="A847" i="5"/>
  <c r="A846" i="5"/>
  <c r="A845" i="5"/>
  <c r="A844" i="5"/>
  <c r="A843" i="5"/>
  <c r="A842" i="5"/>
  <c r="AD831" i="5"/>
  <c r="A841" i="5"/>
  <c r="A840" i="5"/>
  <c r="W831" i="5"/>
  <c r="A839" i="5"/>
  <c r="A838" i="5"/>
  <c r="A837" i="5"/>
  <c r="A836" i="5"/>
  <c r="A835" i="5"/>
  <c r="A834" i="5"/>
  <c r="V831" i="5"/>
  <c r="G831" i="5"/>
  <c r="U831" i="5"/>
  <c r="A1179" i="5"/>
  <c r="A1185" i="5"/>
  <c r="A1181" i="5"/>
  <c r="A1188" i="5"/>
  <c r="A1176" i="5"/>
  <c r="A1184" i="5"/>
  <c r="A1182" i="5"/>
  <c r="A1180" i="5"/>
  <c r="A1178" i="5"/>
  <c r="A1174" i="5"/>
  <c r="U1171" i="5"/>
  <c r="A1183" i="5"/>
  <c r="W1171" i="5"/>
  <c r="A1187" i="5"/>
  <c r="A1175" i="5"/>
  <c r="V1171" i="5"/>
  <c r="G1171" i="5"/>
  <c r="A1177" i="5"/>
  <c r="E1171" i="5"/>
  <c r="A1186" i="5"/>
  <c r="AD1171" i="5"/>
  <c r="E411" i="5"/>
  <c r="A428" i="5"/>
  <c r="A427" i="5"/>
  <c r="A426" i="5"/>
  <c r="A425" i="5"/>
  <c r="A424" i="5"/>
  <c r="A423" i="5"/>
  <c r="AD411" i="5"/>
  <c r="A422" i="5"/>
  <c r="A421" i="5"/>
  <c r="W411" i="5"/>
  <c r="U411" i="5"/>
  <c r="V411" i="5"/>
  <c r="G411" i="5"/>
  <c r="A419" i="5"/>
  <c r="A417" i="5"/>
  <c r="A415" i="5"/>
  <c r="A420" i="5"/>
  <c r="A418" i="5"/>
  <c r="A416" i="5"/>
  <c r="A414" i="5"/>
  <c r="E951" i="5"/>
  <c r="A967" i="5"/>
  <c r="A965" i="5"/>
  <c r="A962" i="5"/>
  <c r="A961" i="5"/>
  <c r="A963" i="5"/>
  <c r="A960" i="5"/>
  <c r="AD951" i="5"/>
  <c r="A959" i="5"/>
  <c r="A958" i="5"/>
  <c r="A957" i="5"/>
  <c r="A956" i="5"/>
  <c r="W951" i="5"/>
  <c r="A966" i="5"/>
  <c r="A964" i="5"/>
  <c r="U951" i="5"/>
  <c r="A954" i="5"/>
  <c r="V951" i="5"/>
  <c r="G951" i="5"/>
  <c r="A968" i="5"/>
  <c r="A955" i="5"/>
  <c r="A700" i="5"/>
  <c r="A699" i="5"/>
  <c r="E691" i="5"/>
  <c r="F71" i="10" s="1"/>
  <c r="A698" i="5"/>
  <c r="A697" i="5"/>
  <c r="AD691" i="5"/>
  <c r="A696" i="5"/>
  <c r="A695" i="5"/>
  <c r="W691" i="5"/>
  <c r="A694" i="5"/>
  <c r="V691" i="5"/>
  <c r="A708" i="5"/>
  <c r="A707" i="5"/>
  <c r="U691" i="5"/>
  <c r="A704" i="5"/>
  <c r="A703" i="5"/>
  <c r="G691" i="5"/>
  <c r="G71" i="10" s="1"/>
  <c r="A705" i="5"/>
  <c r="A701" i="5"/>
  <c r="A706" i="5"/>
  <c r="A702" i="5"/>
  <c r="A308" i="5"/>
  <c r="A307" i="5"/>
  <c r="A305" i="5"/>
  <c r="A303" i="5"/>
  <c r="AD291" i="5"/>
  <c r="A301" i="5"/>
  <c r="A299" i="5"/>
  <c r="A296" i="5"/>
  <c r="W291" i="5"/>
  <c r="A298" i="5"/>
  <c r="A294" i="5"/>
  <c r="V291" i="5"/>
  <c r="U291" i="5"/>
  <c r="A302" i="5"/>
  <c r="A300" i="5"/>
  <c r="A297" i="5"/>
  <c r="A295" i="5"/>
  <c r="A304" i="5"/>
  <c r="G291" i="5"/>
  <c r="E291" i="5"/>
  <c r="A306" i="5"/>
  <c r="C11" i="5"/>
  <c r="A555" i="5"/>
  <c r="A554" i="5"/>
  <c r="V551" i="5"/>
  <c r="A568" i="5"/>
  <c r="U551" i="5"/>
  <c r="A567" i="5"/>
  <c r="A566" i="5"/>
  <c r="G551" i="5"/>
  <c r="A565" i="5"/>
  <c r="A564" i="5"/>
  <c r="A563" i="5"/>
  <c r="A562" i="5"/>
  <c r="E551" i="5"/>
  <c r="A559" i="5"/>
  <c r="A558" i="5"/>
  <c r="AD551" i="5"/>
  <c r="A560" i="5"/>
  <c r="A556" i="5"/>
  <c r="A561" i="5"/>
  <c r="A557" i="5"/>
  <c r="W551" i="5"/>
  <c r="E1091" i="5"/>
  <c r="A1108" i="5"/>
  <c r="A1107" i="5"/>
  <c r="A1104" i="5"/>
  <c r="A1103" i="5"/>
  <c r="A1102" i="5"/>
  <c r="A1101" i="5"/>
  <c r="A1100" i="5"/>
  <c r="W1091" i="5"/>
  <c r="U1091" i="5"/>
  <c r="A1098" i="5"/>
  <c r="A1094" i="5"/>
  <c r="A1099" i="5"/>
  <c r="A1095" i="5"/>
  <c r="AD1091" i="5"/>
  <c r="V1091" i="5"/>
  <c r="A1096" i="5"/>
  <c r="G1091" i="5"/>
  <c r="A1097" i="5"/>
  <c r="A1105" i="5"/>
  <c r="A1106" i="5"/>
  <c r="A807" i="5"/>
  <c r="A806" i="5"/>
  <c r="A805" i="5"/>
  <c r="A804" i="5"/>
  <c r="AD791" i="5"/>
  <c r="G791" i="5"/>
  <c r="V791" i="5"/>
  <c r="A802" i="5"/>
  <c r="A800" i="5"/>
  <c r="A798" i="5"/>
  <c r="A796" i="5"/>
  <c r="U791" i="5"/>
  <c r="A794" i="5"/>
  <c r="E791" i="5"/>
  <c r="A795" i="5"/>
  <c r="A808" i="5"/>
  <c r="A797" i="5"/>
  <c r="A799" i="5"/>
  <c r="W791" i="5"/>
  <c r="A801" i="5"/>
  <c r="A803" i="5"/>
  <c r="A1027" i="5"/>
  <c r="A1026" i="5"/>
  <c r="A1025" i="5"/>
  <c r="A1024" i="5"/>
  <c r="A1023" i="5"/>
  <c r="A1022" i="5"/>
  <c r="A1021" i="5"/>
  <c r="A1020" i="5"/>
  <c r="AD1011" i="5"/>
  <c r="A1019" i="5"/>
  <c r="A1018" i="5"/>
  <c r="A1017" i="5"/>
  <c r="A1016" i="5"/>
  <c r="W1011" i="5"/>
  <c r="A1015" i="5"/>
  <c r="A1014" i="5"/>
  <c r="V1011" i="5"/>
  <c r="U1011" i="5"/>
  <c r="A1028" i="5"/>
  <c r="G1011" i="5"/>
  <c r="E1011" i="5"/>
  <c r="A788" i="5"/>
  <c r="A786" i="5"/>
  <c r="A781" i="5"/>
  <c r="A780" i="5"/>
  <c r="A779" i="5"/>
  <c r="A778" i="5"/>
  <c r="A777" i="5"/>
  <c r="A776" i="5"/>
  <c r="A775" i="5"/>
  <c r="A774" i="5"/>
  <c r="V771" i="5"/>
  <c r="A784" i="5"/>
  <c r="U771" i="5"/>
  <c r="G771" i="5"/>
  <c r="A787" i="5"/>
  <c r="A785" i="5"/>
  <c r="E771" i="5"/>
  <c r="AD771" i="5"/>
  <c r="A782" i="5"/>
  <c r="A783" i="5"/>
  <c r="W771" i="5"/>
  <c r="E371" i="5"/>
  <c r="A388" i="5"/>
  <c r="A387" i="5"/>
  <c r="A386" i="5"/>
  <c r="AD371" i="5"/>
  <c r="A385" i="5"/>
  <c r="A384" i="5"/>
  <c r="A383" i="5"/>
  <c r="A382" i="5"/>
  <c r="A381" i="5"/>
  <c r="A380" i="5"/>
  <c r="A379" i="5"/>
  <c r="A378" i="5"/>
  <c r="W371" i="5"/>
  <c r="A377" i="5"/>
  <c r="A376" i="5"/>
  <c r="A375" i="5"/>
  <c r="A374" i="5"/>
  <c r="V371" i="5"/>
  <c r="G371" i="5"/>
  <c r="U371" i="5"/>
  <c r="A448" i="5"/>
  <c r="A447" i="5"/>
  <c r="A446" i="5"/>
  <c r="A445" i="5"/>
  <c r="A444" i="5"/>
  <c r="A443" i="5"/>
  <c r="E431" i="5"/>
  <c r="A442" i="5"/>
  <c r="A441" i="5"/>
  <c r="A440" i="5"/>
  <c r="A439" i="5"/>
  <c r="AD431" i="5"/>
  <c r="A438" i="5"/>
  <c r="A437" i="5"/>
  <c r="A436" i="5"/>
  <c r="W431" i="5"/>
  <c r="U431" i="5"/>
  <c r="V431" i="5"/>
  <c r="G431" i="5"/>
  <c r="A435" i="5"/>
  <c r="A434" i="5"/>
  <c r="AD1051" i="5"/>
  <c r="A1068" i="5"/>
  <c r="A1067" i="5"/>
  <c r="A1066" i="5"/>
  <c r="A1065" i="5"/>
  <c r="G1051" i="5"/>
  <c r="A1063" i="5"/>
  <c r="A1059" i="5"/>
  <c r="A1062" i="5"/>
  <c r="A1057" i="5"/>
  <c r="A1055" i="5"/>
  <c r="W1051" i="5"/>
  <c r="A1061" i="5"/>
  <c r="V1051" i="5"/>
  <c r="A1064" i="5"/>
  <c r="A1060" i="5"/>
  <c r="A1056" i="5"/>
  <c r="A1054" i="5"/>
  <c r="U1051" i="5"/>
  <c r="E1051" i="5"/>
  <c r="A1058" i="5"/>
  <c r="A595" i="5"/>
  <c r="A594" i="5"/>
  <c r="V591" i="5"/>
  <c r="A608" i="5"/>
  <c r="U591" i="5"/>
  <c r="A607" i="5"/>
  <c r="A606" i="5"/>
  <c r="G591" i="5"/>
  <c r="A605" i="5"/>
  <c r="A604" i="5"/>
  <c r="A603" i="5"/>
  <c r="A602" i="5"/>
  <c r="E591" i="5"/>
  <c r="A599" i="5"/>
  <c r="A598" i="5"/>
  <c r="AD591" i="5"/>
  <c r="A600" i="5"/>
  <c r="A596" i="5"/>
  <c r="W591" i="5"/>
  <c r="A601" i="5"/>
  <c r="A597" i="5"/>
  <c r="A168" i="5"/>
  <c r="A167" i="5"/>
  <c r="A166" i="5"/>
  <c r="A165" i="5"/>
  <c r="A163" i="5"/>
  <c r="A161" i="5"/>
  <c r="A159" i="5"/>
  <c r="A157" i="5"/>
  <c r="A155" i="5"/>
  <c r="E151" i="5"/>
  <c r="AD151" i="5"/>
  <c r="A164" i="5"/>
  <c r="A162" i="5"/>
  <c r="W151" i="5"/>
  <c r="U151" i="5"/>
  <c r="A158" i="5"/>
  <c r="V151" i="5"/>
  <c r="A160" i="5"/>
  <c r="G151" i="5"/>
  <c r="A156" i="5"/>
  <c r="A154" i="5"/>
  <c r="A1168" i="5"/>
  <c r="A1165" i="5"/>
  <c r="A1167" i="5"/>
  <c r="A1158" i="5"/>
  <c r="W1151" i="5"/>
  <c r="A1164" i="5"/>
  <c r="A1155" i="5"/>
  <c r="A1154" i="5"/>
  <c r="V1151" i="5"/>
  <c r="A1161" i="5"/>
  <c r="U1151" i="5"/>
  <c r="A1166" i="5"/>
  <c r="A1163" i="5"/>
  <c r="A1159" i="5"/>
  <c r="A1160" i="5"/>
  <c r="AD1151" i="5"/>
  <c r="G1151" i="5"/>
  <c r="A1156" i="5"/>
  <c r="E1151" i="5"/>
  <c r="A1157" i="5"/>
  <c r="A1162" i="5"/>
  <c r="A676" i="5"/>
  <c r="A675" i="5"/>
  <c r="W671" i="5"/>
  <c r="A674" i="5"/>
  <c r="V671" i="5"/>
  <c r="A688" i="5"/>
  <c r="A687" i="5"/>
  <c r="U671" i="5"/>
  <c r="A686" i="5"/>
  <c r="A685" i="5"/>
  <c r="G671" i="5"/>
  <c r="G69" i="10" s="1"/>
  <c r="A684" i="5"/>
  <c r="A683" i="5"/>
  <c r="A680" i="5"/>
  <c r="A679" i="5"/>
  <c r="AD671" i="5"/>
  <c r="A681" i="5"/>
  <c r="E671" i="5"/>
  <c r="A677" i="5"/>
  <c r="A682" i="5"/>
  <c r="A678" i="5"/>
  <c r="A1008" i="5"/>
  <c r="E991" i="5"/>
  <c r="A1007" i="5"/>
  <c r="A1006" i="5"/>
  <c r="A1005" i="5"/>
  <c r="A1004" i="5"/>
  <c r="A1003" i="5"/>
  <c r="A1002" i="5"/>
  <c r="A1001" i="5"/>
  <c r="A1000" i="5"/>
  <c r="A999" i="5"/>
  <c r="A998" i="5"/>
  <c r="AD991" i="5"/>
  <c r="A997" i="5"/>
  <c r="A996" i="5"/>
  <c r="W991" i="5"/>
  <c r="A995" i="5"/>
  <c r="A994" i="5"/>
  <c r="V991" i="5"/>
  <c r="G991" i="5"/>
  <c r="U991" i="5"/>
  <c r="U931" i="5"/>
  <c r="G931" i="5"/>
  <c r="A948" i="5"/>
  <c r="A947" i="5"/>
  <c r="A946" i="5"/>
  <c r="A945" i="5"/>
  <c r="E931" i="5"/>
  <c r="A944" i="5"/>
  <c r="A943" i="5"/>
  <c r="A942" i="5"/>
  <c r="A939" i="5"/>
  <c r="A938" i="5"/>
  <c r="A937" i="5"/>
  <c r="A936" i="5"/>
  <c r="W931" i="5"/>
  <c r="A940" i="5"/>
  <c r="A934" i="5"/>
  <c r="AD931" i="5"/>
  <c r="V931" i="5"/>
  <c r="A941" i="5"/>
  <c r="A935" i="5"/>
  <c r="G191" i="5"/>
  <c r="A208" i="5"/>
  <c r="A207" i="5"/>
  <c r="A206" i="5"/>
  <c r="A205" i="5"/>
  <c r="A204" i="5"/>
  <c r="A203" i="5"/>
  <c r="A201" i="5"/>
  <c r="A199" i="5"/>
  <c r="A197" i="5"/>
  <c r="A195" i="5"/>
  <c r="E191" i="5"/>
  <c r="AD191" i="5"/>
  <c r="A198" i="5"/>
  <c r="A196" i="5"/>
  <c r="A194" i="5"/>
  <c r="V191" i="5"/>
  <c r="A202" i="5"/>
  <c r="W191" i="5"/>
  <c r="U191" i="5"/>
  <c r="A200" i="5"/>
  <c r="U911" i="5"/>
  <c r="G911" i="5"/>
  <c r="E911" i="5"/>
  <c r="A928" i="5"/>
  <c r="A927" i="5"/>
  <c r="A926" i="5"/>
  <c r="A925" i="5"/>
  <c r="A923" i="5"/>
  <c r="A922" i="5"/>
  <c r="A921" i="5"/>
  <c r="A920" i="5"/>
  <c r="W911" i="5"/>
  <c r="A924" i="5"/>
  <c r="A918" i="5"/>
  <c r="A916" i="5"/>
  <c r="A914" i="5"/>
  <c r="AD911" i="5"/>
  <c r="V911" i="5"/>
  <c r="A919" i="5"/>
  <c r="A917" i="5"/>
  <c r="A915" i="5"/>
  <c r="A1127" i="5"/>
  <c r="A1125" i="5"/>
  <c r="E1111" i="5"/>
  <c r="A1123" i="5"/>
  <c r="A1122" i="5"/>
  <c r="A1121" i="5"/>
  <c r="A1120" i="5"/>
  <c r="A1118" i="5"/>
  <c r="W1111" i="5"/>
  <c r="U1111" i="5"/>
  <c r="A1126" i="5"/>
  <c r="A1114" i="5"/>
  <c r="A1119" i="5"/>
  <c r="A1128" i="5"/>
  <c r="A1115" i="5"/>
  <c r="AD1111" i="5"/>
  <c r="V1111" i="5"/>
  <c r="A1116" i="5"/>
  <c r="G1111" i="5"/>
  <c r="A1124" i="5"/>
  <c r="A1117" i="5"/>
  <c r="A1198" i="5"/>
  <c r="A1197" i="5"/>
  <c r="A1196" i="5"/>
  <c r="A1195" i="5"/>
  <c r="A1194" i="5"/>
  <c r="W1191" i="5"/>
  <c r="A1201" i="5"/>
  <c r="A1207" i="5"/>
  <c r="U1191" i="5"/>
  <c r="A1203" i="5"/>
  <c r="A1199" i="5"/>
  <c r="E1191" i="5"/>
  <c r="A1208" i="5"/>
  <c r="A1206" i="5"/>
  <c r="A1202" i="5"/>
  <c r="AD1191" i="5"/>
  <c r="A1200" i="5"/>
  <c r="A1205" i="5"/>
  <c r="V1191" i="5"/>
  <c r="A1204" i="5"/>
  <c r="G1191" i="5"/>
  <c r="A665" i="5"/>
  <c r="A664" i="5"/>
  <c r="A663" i="5"/>
  <c r="A662" i="5"/>
  <c r="A659" i="5"/>
  <c r="A658" i="5"/>
  <c r="A657" i="5"/>
  <c r="A656" i="5"/>
  <c r="W651" i="5"/>
  <c r="A668" i="5"/>
  <c r="A654" i="5"/>
  <c r="G651" i="5"/>
  <c r="G67" i="10" s="1"/>
  <c r="E651" i="5"/>
  <c r="A667" i="5"/>
  <c r="A660" i="5"/>
  <c r="A655" i="5"/>
  <c r="V651" i="5"/>
  <c r="A661" i="5"/>
  <c r="AD651" i="5"/>
  <c r="A666" i="5"/>
  <c r="U651" i="5"/>
  <c r="A44" i="5"/>
  <c r="A42" i="5"/>
  <c r="A40" i="5"/>
  <c r="A38" i="5"/>
  <c r="A36" i="5"/>
  <c r="A34" i="5"/>
  <c r="V31" i="5"/>
  <c r="U31" i="5"/>
  <c r="G31" i="5"/>
  <c r="A48" i="5"/>
  <c r="A47" i="5"/>
  <c r="A46" i="5"/>
  <c r="A45" i="5"/>
  <c r="A43" i="5"/>
  <c r="A41" i="5"/>
  <c r="A39" i="5"/>
  <c r="A37" i="5"/>
  <c r="A35" i="5"/>
  <c r="E31" i="5"/>
  <c r="AD31" i="5"/>
  <c r="W31" i="5"/>
  <c r="U331" i="5"/>
  <c r="A348" i="5"/>
  <c r="A347" i="5"/>
  <c r="A346" i="5"/>
  <c r="A340" i="5"/>
  <c r="G331" i="5"/>
  <c r="A336" i="5"/>
  <c r="A335" i="5"/>
  <c r="A334" i="5"/>
  <c r="A339" i="5"/>
  <c r="A338" i="5"/>
  <c r="A337" i="5"/>
  <c r="E331" i="5"/>
  <c r="A344" i="5"/>
  <c r="A343" i="5"/>
  <c r="A342" i="5"/>
  <c r="A341" i="5"/>
  <c r="W331" i="5"/>
  <c r="A345" i="5"/>
  <c r="AD331" i="5"/>
  <c r="V331" i="5"/>
  <c r="A515" i="5"/>
  <c r="A514" i="5"/>
  <c r="V511" i="5"/>
  <c r="A528" i="5"/>
  <c r="U511" i="5"/>
  <c r="A527" i="5"/>
  <c r="A526" i="5"/>
  <c r="A525" i="5"/>
  <c r="A524" i="5"/>
  <c r="A523" i="5"/>
  <c r="A522" i="5"/>
  <c r="E511" i="5"/>
  <c r="A519" i="5"/>
  <c r="A518" i="5"/>
  <c r="AD511" i="5"/>
  <c r="A521" i="5"/>
  <c r="W511" i="5"/>
  <c r="A516" i="5"/>
  <c r="G511" i="5"/>
  <c r="G53" i="10" s="1"/>
  <c r="A517" i="5"/>
  <c r="A520" i="5"/>
  <c r="E851" i="5"/>
  <c r="A868" i="5"/>
  <c r="A867" i="5"/>
  <c r="A866" i="5"/>
  <c r="A865" i="5"/>
  <c r="A864" i="5"/>
  <c r="AD851" i="5"/>
  <c r="A863" i="5"/>
  <c r="A862" i="5"/>
  <c r="A861" i="5"/>
  <c r="A860" i="5"/>
  <c r="A859" i="5"/>
  <c r="A858" i="5"/>
  <c r="A857" i="5"/>
  <c r="A856" i="5"/>
  <c r="A855" i="5"/>
  <c r="A854" i="5"/>
  <c r="W851" i="5"/>
  <c r="U851" i="5"/>
  <c r="V851" i="5"/>
  <c r="G851" i="5"/>
  <c r="E971" i="5"/>
  <c r="A988" i="5"/>
  <c r="V971" i="5"/>
  <c r="A984" i="5"/>
  <c r="A985" i="5"/>
  <c r="A981" i="5"/>
  <c r="A979" i="5"/>
  <c r="A977" i="5"/>
  <c r="A975" i="5"/>
  <c r="A986" i="5"/>
  <c r="A983" i="5"/>
  <c r="AD971" i="5"/>
  <c r="A987" i="5"/>
  <c r="U971" i="5"/>
  <c r="W971" i="5"/>
  <c r="A976" i="5"/>
  <c r="G971" i="5"/>
  <c r="A978" i="5"/>
  <c r="A974" i="5"/>
  <c r="A982" i="5"/>
  <c r="A980" i="5"/>
  <c r="A725" i="5"/>
  <c r="G711" i="5"/>
  <c r="G73" i="10" s="1"/>
  <c r="A724" i="5"/>
  <c r="A723" i="5"/>
  <c r="A722" i="5"/>
  <c r="A721" i="5"/>
  <c r="E711" i="5"/>
  <c r="A720" i="5"/>
  <c r="A719" i="5"/>
  <c r="A718" i="5"/>
  <c r="A717" i="5"/>
  <c r="AD711" i="5"/>
  <c r="A728" i="5"/>
  <c r="A714" i="5"/>
  <c r="V711" i="5"/>
  <c r="A715" i="5"/>
  <c r="A726" i="5"/>
  <c r="A716" i="5"/>
  <c r="W711" i="5"/>
  <c r="A727" i="5"/>
  <c r="U711" i="5"/>
  <c r="E1071" i="5"/>
  <c r="A1088" i="5"/>
  <c r="A1087" i="5"/>
  <c r="A1086" i="5"/>
  <c r="AD1071" i="5"/>
  <c r="A1083" i="5"/>
  <c r="A1082" i="5"/>
  <c r="A1081" i="5"/>
  <c r="A1080" i="5"/>
  <c r="A1079" i="5"/>
  <c r="A1078" i="5"/>
  <c r="A1077" i="5"/>
  <c r="A1076" i="5"/>
  <c r="A1075" i="5"/>
  <c r="A1074" i="5"/>
  <c r="V1071" i="5"/>
  <c r="G1071" i="5"/>
  <c r="W1071" i="5"/>
  <c r="A1084" i="5"/>
  <c r="U1071" i="5"/>
  <c r="A1085" i="5"/>
  <c r="A357" i="5"/>
  <c r="A355" i="5"/>
  <c r="E351" i="5"/>
  <c r="A368" i="5"/>
  <c r="A367" i="5"/>
  <c r="A366" i="5"/>
  <c r="A365" i="5"/>
  <c r="A364" i="5"/>
  <c r="A363" i="5"/>
  <c r="A362" i="5"/>
  <c r="A360" i="5"/>
  <c r="A358" i="5"/>
  <c r="W351" i="5"/>
  <c r="A356" i="5"/>
  <c r="A354" i="5"/>
  <c r="V351" i="5"/>
  <c r="G351" i="5"/>
  <c r="A361" i="5"/>
  <c r="AD351" i="5"/>
  <c r="U351" i="5"/>
  <c r="A359" i="5"/>
  <c r="A637" i="5"/>
  <c r="A636" i="5"/>
  <c r="W631" i="5"/>
  <c r="A645" i="5"/>
  <c r="A644" i="5"/>
  <c r="A642" i="5"/>
  <c r="AD631" i="5"/>
  <c r="A640" i="5"/>
  <c r="V631" i="5"/>
  <c r="A638" i="5"/>
  <c r="U631" i="5"/>
  <c r="A647" i="5"/>
  <c r="A634" i="5"/>
  <c r="G631" i="5"/>
  <c r="A643" i="5"/>
  <c r="E631" i="5"/>
  <c r="A648" i="5"/>
  <c r="A639" i="5"/>
  <c r="A641" i="5"/>
  <c r="A646" i="5"/>
  <c r="A635" i="5"/>
  <c r="A626" i="5"/>
  <c r="A625" i="5"/>
  <c r="A621" i="5"/>
  <c r="E611" i="5"/>
  <c r="F63" i="10" s="1"/>
  <c r="A620" i="5"/>
  <c r="A619" i="5"/>
  <c r="A628" i="5"/>
  <c r="A618" i="5"/>
  <c r="A617" i="5"/>
  <c r="AD611" i="5"/>
  <c r="A624" i="5"/>
  <c r="A616" i="5"/>
  <c r="A615" i="5"/>
  <c r="W611" i="5"/>
  <c r="A622" i="5"/>
  <c r="A614" i="5"/>
  <c r="V611" i="5"/>
  <c r="A627" i="5"/>
  <c r="G611" i="5"/>
  <c r="U611" i="5"/>
  <c r="A623" i="5"/>
  <c r="A182" i="5"/>
  <c r="A180" i="5"/>
  <c r="A178" i="5"/>
  <c r="AD171" i="5"/>
  <c r="A176" i="5"/>
  <c r="W171" i="5"/>
  <c r="A188" i="5"/>
  <c r="A187" i="5"/>
  <c r="A186" i="5"/>
  <c r="A185" i="5"/>
  <c r="A184" i="5"/>
  <c r="A183" i="5"/>
  <c r="A174" i="5"/>
  <c r="V171" i="5"/>
  <c r="A181" i="5"/>
  <c r="A179" i="5"/>
  <c r="U171" i="5"/>
  <c r="A177" i="5"/>
  <c r="A175" i="5"/>
  <c r="G171" i="5"/>
  <c r="E171" i="5"/>
  <c r="E391" i="5"/>
  <c r="A408" i="5"/>
  <c r="A407" i="5"/>
  <c r="A406" i="5"/>
  <c r="A405" i="5"/>
  <c r="A404" i="5"/>
  <c r="A403" i="5"/>
  <c r="A402" i="5"/>
  <c r="A401" i="5"/>
  <c r="A400" i="5"/>
  <c r="A399" i="5"/>
  <c r="A398" i="5"/>
  <c r="AD391" i="5"/>
  <c r="A397" i="5"/>
  <c r="A396" i="5"/>
  <c r="A395" i="5"/>
  <c r="A394" i="5"/>
  <c r="W391" i="5"/>
  <c r="U391" i="5"/>
  <c r="V391" i="5"/>
  <c r="G391" i="5"/>
  <c r="A65" i="5"/>
  <c r="A63" i="5"/>
  <c r="A61" i="5"/>
  <c r="A59" i="5"/>
  <c r="G51" i="5"/>
  <c r="A57" i="5"/>
  <c r="A55" i="5"/>
  <c r="E51" i="5"/>
  <c r="A64" i="5"/>
  <c r="A62" i="5"/>
  <c r="AD51" i="5"/>
  <c r="A68" i="5"/>
  <c r="A67" i="5"/>
  <c r="A56" i="5"/>
  <c r="A54" i="5"/>
  <c r="V51" i="5"/>
  <c r="A58" i="5"/>
  <c r="A60" i="5"/>
  <c r="W51" i="5"/>
  <c r="A66" i="5"/>
  <c r="U51" i="5"/>
  <c r="U251" i="5"/>
  <c r="G251" i="5"/>
  <c r="G27" i="10" s="1"/>
  <c r="A261" i="5"/>
  <c r="A259" i="5"/>
  <c r="A257" i="5"/>
  <c r="A255" i="5"/>
  <c r="E251" i="5"/>
  <c r="A268" i="5"/>
  <c r="A267" i="5"/>
  <c r="A266" i="5"/>
  <c r="A265" i="5"/>
  <c r="A264" i="5"/>
  <c r="A263" i="5"/>
  <c r="A262" i="5"/>
  <c r="A260" i="5"/>
  <c r="A258" i="5"/>
  <c r="W251" i="5"/>
  <c r="AD251" i="5"/>
  <c r="A256" i="5"/>
  <c r="A254" i="5"/>
  <c r="V251" i="5"/>
  <c r="A543" i="5"/>
  <c r="A542" i="5"/>
  <c r="E531" i="5"/>
  <c r="A541" i="5"/>
  <c r="A540" i="5"/>
  <c r="A539" i="5"/>
  <c r="A538" i="5"/>
  <c r="AD531" i="5"/>
  <c r="A537" i="5"/>
  <c r="A536" i="5"/>
  <c r="W531" i="5"/>
  <c r="A535" i="5"/>
  <c r="A534" i="5"/>
  <c r="V531" i="5"/>
  <c r="A547" i="5"/>
  <c r="A546" i="5"/>
  <c r="G531" i="5"/>
  <c r="A548" i="5"/>
  <c r="A544" i="5"/>
  <c r="U531" i="5"/>
  <c r="A545" i="5"/>
  <c r="A879" i="5"/>
  <c r="A878" i="5"/>
  <c r="A877" i="5"/>
  <c r="G871" i="5"/>
  <c r="A887" i="5"/>
  <c r="A885" i="5"/>
  <c r="E871" i="5"/>
  <c r="A883" i="5"/>
  <c r="A881" i="5"/>
  <c r="AD871" i="5"/>
  <c r="A884" i="5"/>
  <c r="A875" i="5"/>
  <c r="A874" i="5"/>
  <c r="V871" i="5"/>
  <c r="A886" i="5"/>
  <c r="A876" i="5"/>
  <c r="A888" i="5"/>
  <c r="W871" i="5"/>
  <c r="A880" i="5"/>
  <c r="U871" i="5"/>
  <c r="A882" i="5"/>
  <c r="A1239" i="5"/>
  <c r="A1238" i="5"/>
  <c r="A1237" i="5"/>
  <c r="A1236" i="5"/>
  <c r="W1231" i="5"/>
  <c r="A1241" i="5"/>
  <c r="A1248" i="5"/>
  <c r="V1231" i="5"/>
  <c r="A1246" i="5"/>
  <c r="A1244" i="5"/>
  <c r="G1231" i="5"/>
  <c r="A1240" i="5"/>
  <c r="E1231" i="5"/>
  <c r="A1235" i="5"/>
  <c r="AD1231" i="5"/>
  <c r="A1243" i="5"/>
  <c r="U1231" i="5"/>
  <c r="A1245" i="5"/>
  <c r="A1247" i="5"/>
  <c r="A1234" i="5"/>
  <c r="A1242" i="5"/>
  <c r="A217" i="5"/>
  <c r="A215" i="5"/>
  <c r="E211" i="5"/>
  <c r="A222" i="5"/>
  <c r="A220" i="5"/>
  <c r="AD211" i="5"/>
  <c r="A218" i="5"/>
  <c r="W211" i="5"/>
  <c r="A216" i="5"/>
  <c r="A214" i="5"/>
  <c r="V211" i="5"/>
  <c r="A228" i="5"/>
  <c r="A227" i="5"/>
  <c r="A226" i="5"/>
  <c r="A225" i="5"/>
  <c r="A224" i="5"/>
  <c r="A223" i="5"/>
  <c r="A221" i="5"/>
  <c r="A219" i="5"/>
  <c r="G211" i="5"/>
  <c r="U211" i="5"/>
  <c r="A1267" i="5"/>
  <c r="A1264" i="5"/>
  <c r="A1259" i="5"/>
  <c r="A1255" i="5"/>
  <c r="A1261" i="5"/>
  <c r="AD1251" i="5"/>
  <c r="A1262" i="5"/>
  <c r="A1256" i="5"/>
  <c r="A1265" i="5"/>
  <c r="W1251" i="5"/>
  <c r="A1266" i="5"/>
  <c r="V1251" i="5"/>
  <c r="A1268" i="5"/>
  <c r="A1258" i="5"/>
  <c r="U1251" i="5"/>
  <c r="A1260" i="5"/>
  <c r="A1257" i="5"/>
  <c r="A1254" i="5"/>
  <c r="E1251" i="5"/>
  <c r="A1263" i="5"/>
  <c r="G1251" i="5"/>
  <c r="U311" i="5"/>
  <c r="A328" i="5"/>
  <c r="A327" i="5"/>
  <c r="A326" i="5"/>
  <c r="A325" i="5"/>
  <c r="A324" i="5"/>
  <c r="A323" i="5"/>
  <c r="A319" i="5"/>
  <c r="E311" i="5"/>
  <c r="A318" i="5"/>
  <c r="A321" i="5"/>
  <c r="A317" i="5"/>
  <c r="AD311" i="5"/>
  <c r="A316" i="5"/>
  <c r="W311" i="5"/>
  <c r="G311" i="5"/>
  <c r="A314" i="5"/>
  <c r="V311" i="5"/>
  <c r="A320" i="5"/>
  <c r="A315" i="5"/>
  <c r="A322" i="5"/>
  <c r="A1047" i="5"/>
  <c r="A1044" i="5"/>
  <c r="AD1031" i="5"/>
  <c r="A1045" i="5"/>
  <c r="A1043" i="5"/>
  <c r="A1042" i="5"/>
  <c r="A1041" i="5"/>
  <c r="A1040" i="5"/>
  <c r="A1039" i="5"/>
  <c r="A1038" i="5"/>
  <c r="W1031" i="5"/>
  <c r="A1037" i="5"/>
  <c r="A1036" i="5"/>
  <c r="A1035" i="5"/>
  <c r="A1034" i="5"/>
  <c r="V1031" i="5"/>
  <c r="U1031" i="5"/>
  <c r="A1048" i="5"/>
  <c r="A1046" i="5"/>
  <c r="G1031" i="5"/>
  <c r="E1031" i="5"/>
  <c r="A128" i="5"/>
  <c r="A127" i="5"/>
  <c r="A126" i="5"/>
  <c r="A125" i="5"/>
  <c r="A124" i="5"/>
  <c r="A122" i="5"/>
  <c r="W111" i="5"/>
  <c r="A123" i="5"/>
  <c r="A120" i="5"/>
  <c r="A119" i="5"/>
  <c r="A118" i="5"/>
  <c r="A117" i="5"/>
  <c r="AD111" i="5"/>
  <c r="A116" i="5"/>
  <c r="V111" i="5"/>
  <c r="A114" i="5"/>
  <c r="G111" i="5"/>
  <c r="U111" i="5"/>
  <c r="E111" i="5"/>
  <c r="A115" i="5"/>
  <c r="A121" i="5"/>
  <c r="A504" i="5"/>
  <c r="A503" i="5"/>
  <c r="A496" i="5"/>
  <c r="A495" i="5"/>
  <c r="W491" i="5"/>
  <c r="A508" i="5"/>
  <c r="A507" i="5"/>
  <c r="A502" i="5"/>
  <c r="AD491" i="5"/>
  <c r="A500" i="5"/>
  <c r="V491" i="5"/>
  <c r="A498" i="5"/>
  <c r="U491" i="5"/>
  <c r="A494" i="5"/>
  <c r="G491" i="5"/>
  <c r="A501" i="5"/>
  <c r="E491" i="5"/>
  <c r="A497" i="5"/>
  <c r="A506" i="5"/>
  <c r="A505" i="5"/>
  <c r="A499" i="5"/>
  <c r="U131" i="5"/>
  <c r="A143" i="5"/>
  <c r="A141" i="5"/>
  <c r="A140" i="5"/>
  <c r="A139" i="5"/>
  <c r="A148" i="5"/>
  <c r="A142" i="5"/>
  <c r="A138" i="5"/>
  <c r="AD131" i="5"/>
  <c r="A145" i="5"/>
  <c r="A144" i="5"/>
  <c r="A137" i="5"/>
  <c r="W131" i="5"/>
  <c r="A136" i="5"/>
  <c r="V131" i="5"/>
  <c r="A134" i="5"/>
  <c r="G131" i="5"/>
  <c r="E131" i="5"/>
  <c r="A135" i="5"/>
  <c r="A146" i="5"/>
  <c r="A147" i="5"/>
  <c r="A1145" i="5"/>
  <c r="A1144" i="5"/>
  <c r="A1143" i="5"/>
  <c r="A1142" i="5"/>
  <c r="A1141" i="5"/>
  <c r="A1140" i="5"/>
  <c r="W1131" i="5"/>
  <c r="A1139" i="5"/>
  <c r="A1138" i="5"/>
  <c r="A1148" i="5"/>
  <c r="A1147" i="5"/>
  <c r="E1131" i="5"/>
  <c r="A1135" i="5"/>
  <c r="AD1131" i="5"/>
  <c r="A1146" i="5"/>
  <c r="U1131" i="5"/>
  <c r="A1137" i="5"/>
  <c r="V1131" i="5"/>
  <c r="A1134" i="5"/>
  <c r="A1136" i="5"/>
  <c r="G1131" i="5"/>
  <c r="AD811" i="5"/>
  <c r="A828" i="5"/>
  <c r="A827" i="5"/>
  <c r="A826" i="5"/>
  <c r="A825" i="5"/>
  <c r="A824" i="5"/>
  <c r="A823" i="5"/>
  <c r="A822" i="5"/>
  <c r="A821" i="5"/>
  <c r="A820" i="5"/>
  <c r="A819" i="5"/>
  <c r="A818" i="5"/>
  <c r="A817" i="5"/>
  <c r="A816" i="5"/>
  <c r="G811" i="5"/>
  <c r="E811" i="5"/>
  <c r="V811" i="5"/>
  <c r="U811" i="5"/>
  <c r="A814" i="5"/>
  <c r="A815" i="5"/>
  <c r="W811" i="5"/>
  <c r="A1275" i="5"/>
  <c r="A1274" i="5"/>
  <c r="V1271" i="5"/>
  <c r="G1271" i="5"/>
  <c r="E1271" i="5"/>
  <c r="A1276" i="5"/>
  <c r="AD1271" i="5"/>
  <c r="A1285" i="5"/>
  <c r="A1281" i="5"/>
  <c r="A1280" i="5"/>
  <c r="A1279" i="5"/>
  <c r="A1278" i="5"/>
  <c r="A1277" i="5"/>
  <c r="A1282" i="5"/>
  <c r="A1288" i="5"/>
  <c r="W1271" i="5"/>
  <c r="A1286" i="5"/>
  <c r="A1283" i="5"/>
  <c r="U1271" i="5"/>
  <c r="A1287" i="5"/>
  <c r="A1284" i="5"/>
  <c r="A895" i="5"/>
  <c r="A894" i="5"/>
  <c r="V891" i="5"/>
  <c r="A908" i="5"/>
  <c r="E891" i="5"/>
  <c r="A903" i="5"/>
  <c r="A902" i="5"/>
  <c r="A901" i="5"/>
  <c r="A900" i="5"/>
  <c r="A899" i="5"/>
  <c r="A898" i="5"/>
  <c r="A906" i="5"/>
  <c r="A904" i="5"/>
  <c r="A907" i="5"/>
  <c r="A897" i="5"/>
  <c r="AD891" i="5"/>
  <c r="U891" i="5"/>
  <c r="A905" i="5"/>
  <c r="W891" i="5"/>
  <c r="A896" i="5"/>
  <c r="G891" i="5"/>
  <c r="A583" i="5"/>
  <c r="A582" i="5"/>
  <c r="E571" i="5"/>
  <c r="F59" i="10" s="1"/>
  <c r="A581" i="5"/>
  <c r="A580" i="5"/>
  <c r="A579" i="5"/>
  <c r="A578" i="5"/>
  <c r="AD571" i="5"/>
  <c r="A577" i="5"/>
  <c r="A576" i="5"/>
  <c r="W571" i="5"/>
  <c r="A575" i="5"/>
  <c r="A574" i="5"/>
  <c r="V571" i="5"/>
  <c r="A587" i="5"/>
  <c r="A586" i="5"/>
  <c r="G571" i="5"/>
  <c r="G59" i="10" s="1"/>
  <c r="A588" i="5"/>
  <c r="A584" i="5"/>
  <c r="U571" i="5"/>
  <c r="A585" i="5"/>
  <c r="A288" i="5"/>
  <c r="A287" i="5"/>
  <c r="A286" i="5"/>
  <c r="W271" i="5"/>
  <c r="A285" i="5"/>
  <c r="A284" i="5"/>
  <c r="A282" i="5"/>
  <c r="A280" i="5"/>
  <c r="A278" i="5"/>
  <c r="A276" i="5"/>
  <c r="A274" i="5"/>
  <c r="V271" i="5"/>
  <c r="U271" i="5"/>
  <c r="G271" i="5"/>
  <c r="A281" i="5"/>
  <c r="E271" i="5"/>
  <c r="A283" i="5"/>
  <c r="A275" i="5"/>
  <c r="A277" i="5"/>
  <c r="A279" i="5"/>
  <c r="AD271" i="5"/>
  <c r="A104" i="5"/>
  <c r="A97" i="5"/>
  <c r="G91" i="5"/>
  <c r="G11" i="10" s="1"/>
  <c r="A103" i="5"/>
  <c r="A102" i="5"/>
  <c r="A96" i="5"/>
  <c r="E91" i="5"/>
  <c r="F11" i="10" s="1"/>
  <c r="A101" i="5"/>
  <c r="A108" i="5"/>
  <c r="A100" i="5"/>
  <c r="A95" i="5"/>
  <c r="AD91" i="5"/>
  <c r="A106" i="5"/>
  <c r="A98" i="5"/>
  <c r="V91" i="5"/>
  <c r="A99" i="5"/>
  <c r="A105" i="5"/>
  <c r="A107" i="5"/>
  <c r="W91" i="5"/>
  <c r="A94" i="5"/>
  <c r="U91" i="5"/>
  <c r="A486" i="5"/>
  <c r="A485" i="5"/>
  <c r="U471" i="5"/>
  <c r="G471" i="5"/>
  <c r="G49" i="10" s="1"/>
  <c r="A488" i="5"/>
  <c r="A484" i="5"/>
  <c r="A481" i="5"/>
  <c r="E471" i="5"/>
  <c r="A480" i="5"/>
  <c r="A479" i="5"/>
  <c r="A487" i="5"/>
  <c r="A476" i="5"/>
  <c r="A475" i="5"/>
  <c r="W471" i="5"/>
  <c r="A477" i="5"/>
  <c r="A483" i="5"/>
  <c r="A482" i="5"/>
  <c r="A478" i="5"/>
  <c r="AD471" i="5"/>
  <c r="A474" i="5"/>
  <c r="V471" i="5"/>
  <c r="A53" i="10" l="1"/>
  <c r="U23" i="10"/>
  <c r="W23" i="10"/>
  <c r="B7" i="10"/>
  <c r="W7" i="10"/>
  <c r="C19" i="10"/>
  <c r="W19" i="10"/>
  <c r="U15" i="10"/>
  <c r="W15" i="10"/>
  <c r="E21" i="10"/>
  <c r="V21" i="10" s="1"/>
  <c r="W21" i="10"/>
  <c r="C5" i="10"/>
  <c r="W5" i="10"/>
  <c r="U17" i="10"/>
  <c r="W17" i="10"/>
  <c r="A119" i="10"/>
  <c r="W119" i="10"/>
  <c r="I127" i="10"/>
  <c r="W127" i="10"/>
  <c r="E67" i="10"/>
  <c r="V67" i="10" s="1"/>
  <c r="W67" i="10"/>
  <c r="I101" i="10"/>
  <c r="W101" i="10"/>
  <c r="C49" i="10"/>
  <c r="W49" i="10"/>
  <c r="E99" i="10"/>
  <c r="V99" i="10" s="1"/>
  <c r="W99" i="10"/>
  <c r="C59" i="10"/>
  <c r="W59" i="10"/>
  <c r="A13" i="10"/>
  <c r="W13" i="10"/>
  <c r="E69" i="10"/>
  <c r="V69" i="10" s="1"/>
  <c r="W69" i="10"/>
  <c r="U63" i="10"/>
  <c r="W63" i="10"/>
  <c r="J115" i="10"/>
  <c r="W115" i="10"/>
  <c r="T97" i="10"/>
  <c r="W97" i="10"/>
  <c r="Y87" i="10"/>
  <c r="W87" i="10"/>
  <c r="U11" i="10"/>
  <c r="W11" i="10"/>
  <c r="E27" i="10"/>
  <c r="V27" i="10" s="1"/>
  <c r="W27" i="10"/>
  <c r="C73" i="10"/>
  <c r="W73" i="10"/>
  <c r="B71" i="10"/>
  <c r="W71" i="10"/>
  <c r="R125" i="10"/>
  <c r="W125" i="10"/>
  <c r="C41" i="10"/>
  <c r="W41" i="10"/>
  <c r="E53" i="10"/>
  <c r="V53" i="10" s="1"/>
  <c r="W53" i="10"/>
  <c r="Y125" i="10"/>
  <c r="E125" i="10"/>
  <c r="V125" i="10" s="1"/>
  <c r="A41" i="10"/>
  <c r="B73" i="10"/>
  <c r="A71" i="10"/>
  <c r="S87" i="10"/>
  <c r="F31" i="10"/>
  <c r="T125" i="10"/>
  <c r="F97" i="10"/>
  <c r="U27" i="10"/>
  <c r="A11" i="10"/>
  <c r="C125" i="10"/>
  <c r="C97" i="10"/>
  <c r="U115" i="10"/>
  <c r="C63" i="10"/>
  <c r="C115" i="10"/>
  <c r="B67" i="10"/>
  <c r="E101" i="10"/>
  <c r="V101" i="10" s="1"/>
  <c r="B27" i="10"/>
  <c r="A125" i="10"/>
  <c r="G115" i="10"/>
  <c r="C27" i="10"/>
  <c r="J125" i="10"/>
  <c r="B87" i="10"/>
  <c r="U71" i="10"/>
  <c r="Q115" i="10"/>
  <c r="C87" i="10"/>
  <c r="E13" i="10"/>
  <c r="V13" i="10" s="1"/>
  <c r="B69" i="10"/>
  <c r="I115" i="10"/>
  <c r="E11" i="10"/>
  <c r="V11" i="10" s="1"/>
  <c r="E71" i="10"/>
  <c r="V71" i="10" s="1"/>
  <c r="Y115" i="10"/>
  <c r="P97" i="10"/>
  <c r="G97" i="10"/>
  <c r="X87" i="10"/>
  <c r="B63" i="10"/>
  <c r="A97" i="10"/>
  <c r="J87" i="10"/>
  <c r="U87" i="10"/>
  <c r="Q87" i="10"/>
  <c r="A115" i="10"/>
  <c r="J97" i="10"/>
  <c r="R87" i="10"/>
  <c r="Y97" i="10"/>
  <c r="F115" i="10"/>
  <c r="E97" i="10"/>
  <c r="V97" i="10" s="1"/>
  <c r="T87" i="10"/>
  <c r="F13" i="10"/>
  <c r="G41" i="10"/>
  <c r="A63" i="10"/>
  <c r="R115" i="10"/>
  <c r="P115" i="10"/>
  <c r="Q97" i="10"/>
  <c r="A87" i="10"/>
  <c r="G87" i="10"/>
  <c r="A73" i="10"/>
  <c r="I125" i="10"/>
  <c r="S125" i="10"/>
  <c r="B53" i="10"/>
  <c r="A69" i="10"/>
  <c r="X125" i="10"/>
  <c r="U73" i="10"/>
  <c r="G13" i="10"/>
  <c r="F69" i="10"/>
  <c r="E63" i="10"/>
  <c r="V63" i="10" s="1"/>
  <c r="S115" i="10"/>
  <c r="B97" i="10"/>
  <c r="R97" i="10"/>
  <c r="P87" i="10"/>
  <c r="I87" i="10"/>
  <c r="C11" i="10"/>
  <c r="E73" i="10"/>
  <c r="V73" i="10" s="1"/>
  <c r="C71" i="10"/>
  <c r="B41" i="10"/>
  <c r="U41" i="10"/>
  <c r="F27" i="10"/>
  <c r="F41" i="10"/>
  <c r="G63" i="10"/>
  <c r="F73" i="10"/>
  <c r="B115" i="10"/>
  <c r="T115" i="10"/>
  <c r="I97" i="10"/>
  <c r="S97" i="10"/>
  <c r="E87" i="10"/>
  <c r="V87" i="10" s="1"/>
  <c r="A27" i="10"/>
  <c r="B125" i="10"/>
  <c r="Q125" i="10"/>
  <c r="E41" i="10"/>
  <c r="V41" i="10" s="1"/>
  <c r="X115" i="10"/>
  <c r="U97" i="10"/>
  <c r="F53" i="10"/>
  <c r="G31" i="10"/>
  <c r="E115" i="10"/>
  <c r="V115" i="10" s="1"/>
  <c r="F87" i="10"/>
  <c r="B11" i="10"/>
  <c r="G125" i="10"/>
  <c r="C13" i="10"/>
  <c r="Q99" i="10"/>
  <c r="X99" i="10"/>
  <c r="S119" i="10"/>
  <c r="B49" i="10"/>
  <c r="A49" i="10"/>
  <c r="T99" i="10"/>
  <c r="U99" i="10"/>
  <c r="F67" i="10"/>
  <c r="F17" i="10"/>
  <c r="C65" i="10"/>
  <c r="O65" i="10"/>
  <c r="N65" i="10"/>
  <c r="M65" i="10"/>
  <c r="L65" i="10"/>
  <c r="H121" i="10"/>
  <c r="N121" i="10"/>
  <c r="O121" i="10"/>
  <c r="M121" i="10"/>
  <c r="L121" i="10"/>
  <c r="H93" i="10"/>
  <c r="M93" i="10"/>
  <c r="L93" i="10"/>
  <c r="O93" i="10"/>
  <c r="N93" i="10"/>
  <c r="H129" i="10"/>
  <c r="O129" i="10"/>
  <c r="N129" i="10"/>
  <c r="M129" i="10"/>
  <c r="L129" i="10"/>
  <c r="H103" i="10"/>
  <c r="M103" i="10"/>
  <c r="O103" i="10"/>
  <c r="N103" i="10"/>
  <c r="L103" i="10"/>
  <c r="H89" i="10"/>
  <c r="O89" i="10"/>
  <c r="N89" i="10"/>
  <c r="M89" i="10"/>
  <c r="L89" i="10"/>
  <c r="U43" i="10"/>
  <c r="H113" i="10"/>
  <c r="O113" i="10"/>
  <c r="N113" i="10"/>
  <c r="M113" i="10"/>
  <c r="L113" i="10"/>
  <c r="U79" i="10"/>
  <c r="N79" i="10"/>
  <c r="M79" i="10"/>
  <c r="L79" i="10"/>
  <c r="O79" i="10"/>
  <c r="H91" i="10"/>
  <c r="L91" i="10"/>
  <c r="O91" i="10"/>
  <c r="N91" i="10"/>
  <c r="M91" i="10"/>
  <c r="A83" i="10"/>
  <c r="O83" i="10"/>
  <c r="N83" i="10"/>
  <c r="M83" i="10"/>
  <c r="L83" i="10"/>
  <c r="A55" i="10"/>
  <c r="H95" i="10"/>
  <c r="N95" i="10"/>
  <c r="M95" i="10"/>
  <c r="L95" i="10"/>
  <c r="O95" i="10"/>
  <c r="A37" i="10"/>
  <c r="H107" i="10"/>
  <c r="L107" i="10"/>
  <c r="O107" i="10"/>
  <c r="N107" i="10"/>
  <c r="M107" i="10"/>
  <c r="U81" i="10"/>
  <c r="O81" i="10"/>
  <c r="N81" i="10"/>
  <c r="M81" i="10"/>
  <c r="L81" i="10"/>
  <c r="U29" i="10"/>
  <c r="H85" i="10"/>
  <c r="O85" i="10"/>
  <c r="L85" i="10"/>
  <c r="N85" i="10"/>
  <c r="M85" i="10"/>
  <c r="H123" i="10"/>
  <c r="L123" i="10"/>
  <c r="O123" i="10"/>
  <c r="N123" i="10"/>
  <c r="M123" i="10"/>
  <c r="H109" i="10"/>
  <c r="M109" i="10"/>
  <c r="L109" i="10"/>
  <c r="O109" i="10"/>
  <c r="N109" i="10"/>
  <c r="U39" i="10"/>
  <c r="H111" i="10"/>
  <c r="N111" i="10"/>
  <c r="M111" i="10"/>
  <c r="L111" i="10"/>
  <c r="O111" i="10"/>
  <c r="U61" i="10"/>
  <c r="U45" i="10"/>
  <c r="H119" i="10"/>
  <c r="M119" i="10"/>
  <c r="O119" i="10"/>
  <c r="N119" i="10"/>
  <c r="L119" i="10"/>
  <c r="U35" i="10"/>
  <c r="H105" i="10"/>
  <c r="O105" i="10"/>
  <c r="N105" i="10"/>
  <c r="M105" i="10"/>
  <c r="L105" i="10"/>
  <c r="H117" i="10"/>
  <c r="O117" i="10"/>
  <c r="N117" i="10"/>
  <c r="M117" i="10"/>
  <c r="L117" i="10"/>
  <c r="H127" i="10"/>
  <c r="N127" i="10"/>
  <c r="M127" i="10"/>
  <c r="L127" i="10"/>
  <c r="O127" i="10"/>
  <c r="U67" i="10"/>
  <c r="O67" i="10"/>
  <c r="N67" i="10"/>
  <c r="M67" i="10"/>
  <c r="L67" i="10"/>
  <c r="H101" i="10"/>
  <c r="L101" i="10"/>
  <c r="O101" i="10"/>
  <c r="N101" i="10"/>
  <c r="M101" i="10"/>
  <c r="H99" i="10"/>
  <c r="O99" i="10"/>
  <c r="N99" i="10"/>
  <c r="M99" i="10"/>
  <c r="L99" i="10"/>
  <c r="U31" i="10"/>
  <c r="U59" i="10"/>
  <c r="U69" i="10"/>
  <c r="L69" i="10"/>
  <c r="O69" i="10"/>
  <c r="N69" i="10"/>
  <c r="M69" i="10"/>
  <c r="N63" i="10"/>
  <c r="M63" i="10"/>
  <c r="L63" i="10"/>
  <c r="O63" i="10"/>
  <c r="H115" i="10"/>
  <c r="O115" i="10"/>
  <c r="N115" i="10"/>
  <c r="M115" i="10"/>
  <c r="L115" i="10"/>
  <c r="H97" i="10"/>
  <c r="O97" i="10"/>
  <c r="N97" i="10"/>
  <c r="M97" i="10"/>
  <c r="L97" i="10"/>
  <c r="H87" i="10"/>
  <c r="M87" i="10"/>
  <c r="O87" i="10"/>
  <c r="N87" i="10"/>
  <c r="L87" i="10"/>
  <c r="N73" i="10"/>
  <c r="O73" i="10"/>
  <c r="M73" i="10"/>
  <c r="L73" i="10"/>
  <c r="M71" i="10"/>
  <c r="O71" i="10"/>
  <c r="N71" i="10"/>
  <c r="L71" i="10"/>
  <c r="H125" i="10"/>
  <c r="M125" i="10"/>
  <c r="L125" i="10"/>
  <c r="O125" i="10"/>
  <c r="N125" i="10"/>
  <c r="F35" i="10"/>
  <c r="G45" i="10"/>
  <c r="B57" i="10"/>
  <c r="G5" i="10"/>
  <c r="G17" i="10"/>
  <c r="G57" i="10"/>
  <c r="F101" i="10"/>
  <c r="A117" i="10"/>
  <c r="E105" i="10"/>
  <c r="V105" i="10" s="1"/>
  <c r="F49" i="10"/>
  <c r="G35" i="10"/>
  <c r="F5" i="10"/>
  <c r="C67" i="10"/>
  <c r="T101" i="10"/>
  <c r="F61" i="10"/>
  <c r="F45" i="10"/>
  <c r="F57" i="10"/>
  <c r="G119" i="10"/>
  <c r="B35" i="10"/>
  <c r="P105" i="10"/>
  <c r="G117" i="10"/>
  <c r="A67" i="10"/>
  <c r="C119" i="10"/>
  <c r="C105" i="10"/>
  <c r="P127" i="10"/>
  <c r="A101" i="10"/>
  <c r="A59" i="10"/>
  <c r="U13" i="10"/>
  <c r="G51" i="10"/>
  <c r="U111" i="10"/>
  <c r="U95" i="10"/>
  <c r="P123" i="10"/>
  <c r="I111" i="10"/>
  <c r="I123" i="10"/>
  <c r="B111" i="10"/>
  <c r="Q123" i="10"/>
  <c r="R107" i="10"/>
  <c r="J111" i="10"/>
  <c r="F15" i="10"/>
  <c r="A85" i="10"/>
  <c r="J109" i="10"/>
  <c r="G15" i="10"/>
  <c r="F7" i="10"/>
  <c r="G37" i="10"/>
  <c r="G85" i="10"/>
  <c r="C109" i="10"/>
  <c r="F21" i="10"/>
  <c r="F39" i="10"/>
  <c r="C85" i="10"/>
  <c r="B79" i="10"/>
  <c r="F29" i="10"/>
  <c r="G7" i="10"/>
  <c r="F81" i="10"/>
  <c r="G81" i="10"/>
  <c r="B15" i="10"/>
  <c r="A21" i="10"/>
  <c r="C111" i="10"/>
  <c r="E43" i="10"/>
  <c r="V43" i="10" s="1"/>
  <c r="F33" i="10"/>
  <c r="G21" i="10"/>
  <c r="E81" i="10"/>
  <c r="V81" i="10" s="1"/>
  <c r="E15" i="10"/>
  <c r="V15" i="10" s="1"/>
  <c r="B21" i="10"/>
  <c r="E83" i="10"/>
  <c r="V83" i="10" s="1"/>
  <c r="U123" i="10"/>
  <c r="G29" i="10"/>
  <c r="G33" i="10"/>
  <c r="F19" i="10"/>
  <c r="C81" i="10"/>
  <c r="C21" i="10"/>
  <c r="G109" i="10"/>
  <c r="B39" i="10"/>
  <c r="G79" i="10"/>
  <c r="G43" i="10"/>
  <c r="G19" i="10"/>
  <c r="F37" i="10"/>
  <c r="G39" i="10"/>
  <c r="B23" i="10"/>
  <c r="B109" i="10"/>
  <c r="A39" i="10"/>
  <c r="A113" i="10"/>
  <c r="F23" i="10"/>
  <c r="F65" i="10"/>
  <c r="S103" i="10"/>
  <c r="Q89" i="10"/>
  <c r="S113" i="10"/>
  <c r="E23" i="10"/>
  <c r="V23" i="10" s="1"/>
  <c r="B95" i="10"/>
  <c r="G55" i="10"/>
  <c r="I103" i="10"/>
  <c r="E89" i="10"/>
  <c r="V89" i="10" s="1"/>
  <c r="I113" i="10"/>
  <c r="B91" i="10"/>
  <c r="J95" i="10"/>
  <c r="F55" i="10"/>
  <c r="G65" i="10"/>
  <c r="F79" i="10"/>
  <c r="P103" i="10"/>
  <c r="C113" i="10"/>
  <c r="A91" i="10"/>
  <c r="A89" i="10"/>
  <c r="A23" i="10"/>
  <c r="F43" i="10"/>
  <c r="C89" i="10"/>
  <c r="T91" i="10"/>
  <c r="B83" i="10"/>
  <c r="T95" i="10"/>
  <c r="B13" i="10"/>
  <c r="G23" i="10"/>
  <c r="A79" i="10"/>
  <c r="S91" i="10"/>
  <c r="E31" i="10"/>
  <c r="V31" i="10" s="1"/>
  <c r="B59" i="10"/>
  <c r="X105" i="10"/>
  <c r="E59" i="10"/>
  <c r="V59" i="10" s="1"/>
  <c r="F107" i="10"/>
  <c r="B45" i="10"/>
  <c r="R89" i="10"/>
  <c r="B29" i="10"/>
  <c r="J105" i="10"/>
  <c r="S117" i="10"/>
  <c r="E127" i="10"/>
  <c r="V127" i="10" s="1"/>
  <c r="C107" i="10"/>
  <c r="H83" i="10"/>
  <c r="H55" i="10"/>
  <c r="B31" i="10"/>
  <c r="A31" i="10"/>
  <c r="C31" i="10"/>
  <c r="R103" i="10"/>
  <c r="J119" i="10"/>
  <c r="B107" i="10"/>
  <c r="C29" i="10"/>
  <c r="C15" i="10"/>
  <c r="C7" i="10"/>
  <c r="T107" i="10"/>
  <c r="B103" i="10"/>
  <c r="B119" i="10"/>
  <c r="G89" i="10"/>
  <c r="B19" i="10"/>
  <c r="R113" i="10"/>
  <c r="I105" i="10"/>
  <c r="P85" i="10"/>
  <c r="F127" i="10"/>
  <c r="J123" i="10"/>
  <c r="S101" i="10"/>
  <c r="P95" i="10"/>
  <c r="J99" i="10"/>
  <c r="J103" i="10"/>
  <c r="Q119" i="10"/>
  <c r="P89" i="10"/>
  <c r="E19" i="10"/>
  <c r="V19" i="10" s="1"/>
  <c r="E113" i="10"/>
  <c r="V113" i="10" s="1"/>
  <c r="A105" i="10"/>
  <c r="S85" i="10"/>
  <c r="J117" i="10"/>
  <c r="Q127" i="10"/>
  <c r="I109" i="10"/>
  <c r="C95" i="10"/>
  <c r="A103" i="10"/>
  <c r="Q103" i="10"/>
  <c r="R119" i="10"/>
  <c r="T89" i="10"/>
  <c r="S107" i="10"/>
  <c r="E35" i="10"/>
  <c r="V35" i="10" s="1"/>
  <c r="B43" i="10"/>
  <c r="A57" i="10"/>
  <c r="J113" i="10"/>
  <c r="Q105" i="10"/>
  <c r="Q85" i="10"/>
  <c r="Q117" i="10"/>
  <c r="B127" i="10"/>
  <c r="R91" i="10"/>
  <c r="E123" i="10"/>
  <c r="V123" i="10" s="1"/>
  <c r="E109" i="10"/>
  <c r="V109" i="10" s="1"/>
  <c r="C101" i="10"/>
  <c r="S95" i="10"/>
  <c r="P111" i="10"/>
  <c r="C99" i="10"/>
  <c r="X127" i="10"/>
  <c r="U83" i="10"/>
  <c r="C45" i="10"/>
  <c r="E103" i="10"/>
  <c r="V103" i="10" s="1"/>
  <c r="F119" i="10"/>
  <c r="J89" i="10"/>
  <c r="G107" i="10"/>
  <c r="C35" i="10"/>
  <c r="A43" i="10"/>
  <c r="E57" i="10"/>
  <c r="V57" i="10" s="1"/>
  <c r="A7" i="10"/>
  <c r="G105" i="10"/>
  <c r="R85" i="10"/>
  <c r="F117" i="10"/>
  <c r="A127" i="10"/>
  <c r="F91" i="10"/>
  <c r="R123" i="10"/>
  <c r="S109" i="10"/>
  <c r="E55" i="10"/>
  <c r="V55" i="10" s="1"/>
  <c r="G95" i="10"/>
  <c r="E111" i="10"/>
  <c r="V111" i="10" s="1"/>
  <c r="F103" i="10"/>
  <c r="C103" i="10"/>
  <c r="E119" i="10"/>
  <c r="V119" i="10" s="1"/>
  <c r="F89" i="10"/>
  <c r="E107" i="10"/>
  <c r="V107" i="10" s="1"/>
  <c r="A19" i="10"/>
  <c r="C43" i="10"/>
  <c r="B113" i="10"/>
  <c r="Q113" i="10"/>
  <c r="R105" i="10"/>
  <c r="E85" i="10"/>
  <c r="V85" i="10" s="1"/>
  <c r="B117" i="10"/>
  <c r="C117" i="10"/>
  <c r="J127" i="10"/>
  <c r="J91" i="10"/>
  <c r="C123" i="10"/>
  <c r="Q109" i="10"/>
  <c r="Q101" i="10"/>
  <c r="E49" i="10"/>
  <c r="V49" i="10" s="1"/>
  <c r="I95" i="10"/>
  <c r="A111" i="10"/>
  <c r="G99" i="10"/>
  <c r="X109" i="10"/>
  <c r="U109" i="10"/>
  <c r="Y93" i="10"/>
  <c r="A45" i="10"/>
  <c r="G103" i="10"/>
  <c r="B81" i="10"/>
  <c r="P119" i="10"/>
  <c r="T119" i="10"/>
  <c r="I89" i="10"/>
  <c r="A107" i="10"/>
  <c r="J107" i="10"/>
  <c r="A35" i="10"/>
  <c r="A29" i="10"/>
  <c r="C57" i="10"/>
  <c r="G113" i="10"/>
  <c r="A15" i="10"/>
  <c r="F105" i="10"/>
  <c r="I85" i="10"/>
  <c r="E117" i="10"/>
  <c r="V117" i="10" s="1"/>
  <c r="E79" i="10"/>
  <c r="V79" i="10" s="1"/>
  <c r="G127" i="10"/>
  <c r="R127" i="10"/>
  <c r="P91" i="10"/>
  <c r="C91" i="10"/>
  <c r="F123" i="10"/>
  <c r="T109" i="10"/>
  <c r="R109" i="10"/>
  <c r="J101" i="10"/>
  <c r="Q95" i="10"/>
  <c r="S111" i="10"/>
  <c r="B99" i="10"/>
  <c r="R99" i="10"/>
  <c r="X95" i="10"/>
  <c r="U101" i="10"/>
  <c r="E45" i="10"/>
  <c r="V45" i="10" s="1"/>
  <c r="T103" i="10"/>
  <c r="A81" i="10"/>
  <c r="I119" i="10"/>
  <c r="B89" i="10"/>
  <c r="S89" i="10"/>
  <c r="Q107" i="10"/>
  <c r="E29" i="10"/>
  <c r="V29" i="10" s="1"/>
  <c r="E7" i="10"/>
  <c r="V7" i="10" s="1"/>
  <c r="T113" i="10"/>
  <c r="S105" i="10"/>
  <c r="C23" i="10"/>
  <c r="J85" i="10"/>
  <c r="R117" i="10"/>
  <c r="C79" i="10"/>
  <c r="S127" i="10"/>
  <c r="Q91" i="10"/>
  <c r="B123" i="10"/>
  <c r="G123" i="10"/>
  <c r="G83" i="10"/>
  <c r="A109" i="10"/>
  <c r="F109" i="10"/>
  <c r="P101" i="10"/>
  <c r="E39" i="10"/>
  <c r="V39" i="10" s="1"/>
  <c r="F95" i="10"/>
  <c r="T111" i="10"/>
  <c r="A99" i="10"/>
  <c r="F99" i="10"/>
  <c r="Y111" i="10"/>
  <c r="G93" i="10"/>
  <c r="F129" i="10"/>
  <c r="A93" i="10"/>
  <c r="P129" i="10"/>
  <c r="U103" i="10"/>
  <c r="X107" i="10"/>
  <c r="U19" i="10"/>
  <c r="P107" i="10"/>
  <c r="I107" i="10"/>
  <c r="F85" i="10"/>
  <c r="T117" i="10"/>
  <c r="E91" i="10"/>
  <c r="V91" i="10" s="1"/>
  <c r="A123" i="10"/>
  <c r="S123" i="10"/>
  <c r="F83" i="10"/>
  <c r="C83" i="10"/>
  <c r="P109" i="10"/>
  <c r="G101" i="10"/>
  <c r="R101" i="10"/>
  <c r="B55" i="10"/>
  <c r="C39" i="10"/>
  <c r="E95" i="10"/>
  <c r="V95" i="10" s="1"/>
  <c r="G111" i="10"/>
  <c r="R111" i="10"/>
  <c r="P99" i="10"/>
  <c r="E65" i="10"/>
  <c r="V65" i="10" s="1"/>
  <c r="P121" i="10"/>
  <c r="J93" i="10"/>
  <c r="C69" i="10"/>
  <c r="X97" i="10"/>
  <c r="X101" i="10"/>
  <c r="U125" i="10"/>
  <c r="A5" i="10"/>
  <c r="C17" i="10"/>
  <c r="P93" i="10"/>
  <c r="U65" i="10"/>
  <c r="C33" i="10"/>
  <c r="U85" i="10"/>
  <c r="B17" i="10"/>
  <c r="Y107" i="10"/>
  <c r="B51" i="10"/>
  <c r="B33" i="10"/>
  <c r="C93" i="10"/>
  <c r="T129" i="10"/>
  <c r="Y89" i="10"/>
  <c r="X91" i="10"/>
  <c r="C51" i="10"/>
  <c r="E33" i="10"/>
  <c r="V33" i="10" s="1"/>
  <c r="I121" i="10"/>
  <c r="B37" i="10"/>
  <c r="U89" i="10"/>
  <c r="A17" i="10"/>
  <c r="B61" i="10"/>
  <c r="U107" i="10"/>
  <c r="U37" i="10"/>
  <c r="Q121" i="10"/>
  <c r="E37" i="10"/>
  <c r="V37" i="10" s="1"/>
  <c r="G129" i="10"/>
  <c r="Y105" i="10"/>
  <c r="U21" i="10"/>
  <c r="E17" i="10"/>
  <c r="V17" i="10" s="1"/>
  <c r="F121" i="10"/>
  <c r="T93" i="10"/>
  <c r="Y121" i="10"/>
  <c r="Y99" i="10"/>
  <c r="Y85" i="10"/>
  <c r="Y101" i="10"/>
  <c r="U121" i="10"/>
  <c r="U113" i="10"/>
  <c r="U127" i="10"/>
  <c r="U55" i="10"/>
  <c r="B65" i="10"/>
  <c r="C121" i="10"/>
  <c r="I93" i="10"/>
  <c r="X93" i="10"/>
  <c r="Y117" i="10"/>
  <c r="U51" i="10"/>
  <c r="E5" i="10"/>
  <c r="V5" i="10" s="1"/>
  <c r="Y119" i="10"/>
  <c r="U93" i="10"/>
  <c r="U105" i="10"/>
  <c r="E51" i="10"/>
  <c r="V51" i="10" s="1"/>
  <c r="E121" i="10"/>
  <c r="V121" i="10" s="1"/>
  <c r="Q93" i="10"/>
  <c r="E61" i="10"/>
  <c r="V61" i="10" s="1"/>
  <c r="R129" i="10"/>
  <c r="Y129" i="10"/>
  <c r="X117" i="10"/>
  <c r="U33" i="10"/>
  <c r="U129" i="10"/>
  <c r="U91" i="10"/>
  <c r="U7" i="10"/>
  <c r="S121" i="10"/>
  <c r="S93" i="10"/>
  <c r="A61" i="10"/>
  <c r="B129" i="10"/>
  <c r="Q129" i="10"/>
  <c r="X103" i="10"/>
  <c r="Y127" i="10"/>
  <c r="U5" i="10"/>
  <c r="U119" i="10"/>
  <c r="U57" i="10"/>
  <c r="U117" i="10"/>
  <c r="U49" i="10"/>
  <c r="E129" i="10"/>
  <c r="V129" i="10" s="1"/>
  <c r="C129" i="10"/>
  <c r="F113" i="10"/>
  <c r="P113" i="10"/>
  <c r="B105" i="10"/>
  <c r="T105" i="10"/>
  <c r="B85" i="10"/>
  <c r="T85" i="10"/>
  <c r="P117" i="10"/>
  <c r="I117" i="10"/>
  <c r="T127" i="10"/>
  <c r="C127" i="10"/>
  <c r="G91" i="10"/>
  <c r="I91" i="10"/>
  <c r="T123" i="10"/>
  <c r="B101" i="10"/>
  <c r="C55" i="10"/>
  <c r="A95" i="10"/>
  <c r="R95" i="10"/>
  <c r="F111" i="10"/>
  <c r="Q111" i="10"/>
  <c r="I99" i="10"/>
  <c r="S99" i="10"/>
  <c r="A65" i="10"/>
  <c r="B5" i="10"/>
  <c r="A121" i="10"/>
  <c r="G121" i="10"/>
  <c r="R93" i="10"/>
  <c r="C37" i="10"/>
  <c r="I129" i="10"/>
  <c r="X129" i="10"/>
  <c r="X89" i="10"/>
  <c r="X113" i="10"/>
  <c r="Y91" i="10"/>
  <c r="J121" i="10"/>
  <c r="T121" i="10"/>
  <c r="E93" i="10"/>
  <c r="V93" i="10" s="1"/>
  <c r="S129" i="10"/>
  <c r="X121" i="10"/>
  <c r="Y103" i="10"/>
  <c r="X85" i="10"/>
  <c r="Y123" i="10"/>
  <c r="Y95" i="10"/>
  <c r="H65" i="10"/>
  <c r="H43" i="10"/>
  <c r="H79" i="10"/>
  <c r="H81" i="10"/>
  <c r="H39" i="10"/>
  <c r="H51" i="10"/>
  <c r="H61" i="10"/>
  <c r="H45" i="10"/>
  <c r="H57" i="10"/>
  <c r="H67" i="10"/>
  <c r="H49" i="10"/>
  <c r="H59" i="10"/>
  <c r="H69" i="10"/>
  <c r="H63" i="10"/>
  <c r="H73" i="10"/>
  <c r="H71" i="10"/>
  <c r="H41" i="10"/>
  <c r="H53" i="10"/>
  <c r="AE491" i="5"/>
  <c r="X51" i="10" s="1"/>
  <c r="AF491" i="5"/>
  <c r="Y51" i="10" s="1"/>
  <c r="AF1031" i="5"/>
  <c r="AE1031" i="5"/>
  <c r="AF471" i="5"/>
  <c r="Y49" i="10" s="1"/>
  <c r="AE471" i="5"/>
  <c r="X49" i="10" s="1"/>
  <c r="AF111" i="5"/>
  <c r="Y13" i="10" s="1"/>
  <c r="AE111" i="5"/>
  <c r="X13" i="10" s="1"/>
  <c r="AF871" i="5"/>
  <c r="AE871" i="5"/>
  <c r="AF711" i="5"/>
  <c r="Y73" i="10" s="1"/>
  <c r="AE711" i="5"/>
  <c r="X73" i="10" s="1"/>
  <c r="AF911" i="5"/>
  <c r="AE911" i="5"/>
  <c r="AF1051" i="5"/>
  <c r="AE1051" i="5"/>
  <c r="AF1091" i="5"/>
  <c r="AE1091" i="5"/>
  <c r="AF571" i="5"/>
  <c r="Y59" i="10" s="1"/>
  <c r="AE571" i="5"/>
  <c r="X59" i="10" s="1"/>
  <c r="AF131" i="5"/>
  <c r="Y15" i="10" s="1"/>
  <c r="AE131" i="5"/>
  <c r="X15" i="10" s="1"/>
  <c r="AF311" i="5"/>
  <c r="AE311" i="5"/>
  <c r="AF391" i="5"/>
  <c r="Y41" i="10" s="1"/>
  <c r="AE391" i="5"/>
  <c r="X41" i="10" s="1"/>
  <c r="AF31" i="5"/>
  <c r="Y5" i="10" s="1"/>
  <c r="AE31" i="5"/>
  <c r="X5" i="10" s="1"/>
  <c r="AF191" i="5"/>
  <c r="Y21" i="10" s="1"/>
  <c r="AE191" i="5"/>
  <c r="X21" i="10" s="1"/>
  <c r="AF931" i="5"/>
  <c r="AE931" i="5"/>
  <c r="AF691" i="5"/>
  <c r="Y71" i="10" s="1"/>
  <c r="AE691" i="5"/>
  <c r="X71" i="10" s="1"/>
  <c r="AE411" i="5"/>
  <c r="X43" i="10" s="1"/>
  <c r="AF411" i="5"/>
  <c r="Y43" i="10" s="1"/>
  <c r="AF1171" i="5"/>
  <c r="AE1171" i="5"/>
  <c r="AF211" i="5"/>
  <c r="Y23" i="10" s="1"/>
  <c r="AE211" i="5"/>
  <c r="X23" i="10" s="1"/>
  <c r="AF1071" i="5"/>
  <c r="AE1071" i="5"/>
  <c r="AF1151" i="5"/>
  <c r="AE1151" i="5"/>
  <c r="AE431" i="5"/>
  <c r="X45" i="10" s="1"/>
  <c r="AF431" i="5"/>
  <c r="Y45" i="10" s="1"/>
  <c r="AF831" i="5"/>
  <c r="AE831" i="5"/>
  <c r="AE251" i="5"/>
  <c r="X27" i="10" s="1"/>
  <c r="AF251" i="5"/>
  <c r="Y27" i="10" s="1"/>
  <c r="AF91" i="5"/>
  <c r="Y11" i="10" s="1"/>
  <c r="AE91" i="5"/>
  <c r="X11" i="10" s="1"/>
  <c r="AF991" i="5"/>
  <c r="AE991" i="5"/>
  <c r="AF1271" i="5"/>
  <c r="AE1271" i="5"/>
  <c r="AF511" i="5"/>
  <c r="Y53" i="10" s="1"/>
  <c r="AE511" i="5"/>
  <c r="X53" i="10" s="1"/>
  <c r="AE331" i="5"/>
  <c r="AF331" i="5"/>
  <c r="AF1111" i="5"/>
  <c r="AE1111" i="5"/>
  <c r="AF151" i="5"/>
  <c r="Y17" i="10" s="1"/>
  <c r="AE151" i="5"/>
  <c r="X17" i="10" s="1"/>
  <c r="AF591" i="5"/>
  <c r="Y61" i="10" s="1"/>
  <c r="AE591" i="5"/>
  <c r="X61" i="10" s="1"/>
  <c r="AF1011" i="5"/>
  <c r="AE1011" i="5"/>
  <c r="AF551" i="5"/>
  <c r="Y57" i="10" s="1"/>
  <c r="AE551" i="5"/>
  <c r="X57" i="10" s="1"/>
  <c r="AF951" i="5"/>
  <c r="AE951" i="5"/>
  <c r="AF1251" i="5"/>
  <c r="AE1251" i="5"/>
  <c r="AF971" i="5"/>
  <c r="AE971" i="5"/>
  <c r="AF671" i="5"/>
  <c r="Y69" i="10" s="1"/>
  <c r="AE671" i="5"/>
  <c r="X69" i="10" s="1"/>
  <c r="AF791" i="5"/>
  <c r="Y81" i="10" s="1"/>
  <c r="AE791" i="5"/>
  <c r="X81" i="10" s="1"/>
  <c r="AF291" i="5"/>
  <c r="AE291" i="5"/>
  <c r="AF1231" i="5"/>
  <c r="AE1231" i="5"/>
  <c r="AF51" i="5"/>
  <c r="Y7" i="10" s="1"/>
  <c r="AE51" i="5"/>
  <c r="X7" i="10" s="1"/>
  <c r="AF611" i="5"/>
  <c r="Y63" i="10" s="1"/>
  <c r="AE611" i="5"/>
  <c r="X63" i="10" s="1"/>
  <c r="AF631" i="5"/>
  <c r="Y65" i="10" s="1"/>
  <c r="AE631" i="5"/>
  <c r="X65" i="10" s="1"/>
  <c r="AF371" i="5"/>
  <c r="Y39" i="10" s="1"/>
  <c r="AE371" i="5"/>
  <c r="AF771" i="5"/>
  <c r="Y79" i="10" s="1"/>
  <c r="AE771" i="5"/>
  <c r="X79" i="10" s="1"/>
  <c r="AF891" i="5"/>
  <c r="AE891" i="5"/>
  <c r="AE271" i="5"/>
  <c r="X29" i="10" s="1"/>
  <c r="AF271" i="5"/>
  <c r="Y29" i="10" s="1"/>
  <c r="AF811" i="5"/>
  <c r="Y83" i="10" s="1"/>
  <c r="AE811" i="5"/>
  <c r="X83" i="10" s="1"/>
  <c r="AF1131" i="5"/>
  <c r="AE1131" i="5"/>
  <c r="AF531" i="5"/>
  <c r="Y55" i="10" s="1"/>
  <c r="AE531" i="5"/>
  <c r="X55" i="10" s="1"/>
  <c r="AF171" i="5"/>
  <c r="Y19" i="10" s="1"/>
  <c r="AE171" i="5"/>
  <c r="X19" i="10" s="1"/>
  <c r="AE351" i="5"/>
  <c r="AF351" i="5"/>
  <c r="AF851" i="5"/>
  <c r="AE851" i="5"/>
  <c r="AF651" i="5"/>
  <c r="Y67" i="10" s="1"/>
  <c r="AE651" i="5"/>
  <c r="X67" i="10" s="1"/>
  <c r="AF1191" i="5"/>
  <c r="AE1191" i="5"/>
  <c r="AF1211" i="5"/>
  <c r="AE1211" i="5"/>
  <c r="H23" i="10"/>
  <c r="D3" i="10"/>
  <c r="F11" i="5"/>
  <c r="H33" i="10"/>
  <c r="H7" i="10"/>
  <c r="H37" i="10"/>
  <c r="H19" i="10"/>
  <c r="H29" i="10"/>
  <c r="H15" i="10"/>
  <c r="H21" i="10"/>
  <c r="H5" i="10"/>
  <c r="H17" i="10"/>
  <c r="H35" i="10"/>
  <c r="A51" i="10"/>
  <c r="F51" i="10"/>
  <c r="A33" i="10"/>
  <c r="B121" i="10"/>
  <c r="R121" i="10"/>
  <c r="B93" i="10"/>
  <c r="F93" i="10"/>
  <c r="G61" i="10"/>
  <c r="C61" i="10"/>
  <c r="A129" i="10"/>
  <c r="J129" i="10"/>
  <c r="X119" i="10"/>
  <c r="Y113" i="10"/>
  <c r="X123" i="10"/>
  <c r="Y109" i="10"/>
  <c r="X39" i="10"/>
  <c r="X111" i="10"/>
  <c r="H31" i="10"/>
  <c r="H13" i="10"/>
  <c r="H11" i="10"/>
  <c r="H27" i="10"/>
  <c r="L1128" i="5"/>
  <c r="K1128" i="5"/>
  <c r="J1128" i="5"/>
  <c r="M1128" i="5"/>
  <c r="L207" i="5"/>
  <c r="K207" i="5"/>
  <c r="J207" i="5"/>
  <c r="M207" i="5"/>
  <c r="L682" i="5"/>
  <c r="K682" i="5"/>
  <c r="J682" i="5"/>
  <c r="M682" i="5"/>
  <c r="L606" i="5"/>
  <c r="K606" i="5"/>
  <c r="J606" i="5"/>
  <c r="M606" i="5"/>
  <c r="L382" i="5"/>
  <c r="K382" i="5"/>
  <c r="J382" i="5"/>
  <c r="M382" i="5"/>
  <c r="K559" i="5"/>
  <c r="J559" i="5"/>
  <c r="L559" i="5"/>
  <c r="M559" i="5"/>
  <c r="K698" i="5"/>
  <c r="L698" i="5"/>
  <c r="J698" i="5"/>
  <c r="M698" i="5"/>
  <c r="L1187" i="5"/>
  <c r="K1187" i="5"/>
  <c r="J1187" i="5"/>
  <c r="M1187" i="5"/>
  <c r="L824" i="5"/>
  <c r="K824" i="5"/>
  <c r="J824" i="5"/>
  <c r="M824" i="5"/>
  <c r="L479" i="5"/>
  <c r="K479" i="5"/>
  <c r="J479" i="5"/>
  <c r="M479" i="5"/>
  <c r="L898" i="5"/>
  <c r="K898" i="5"/>
  <c r="J898" i="5"/>
  <c r="M898" i="5"/>
  <c r="L823" i="5"/>
  <c r="K823" i="5"/>
  <c r="J823" i="5"/>
  <c r="M823" i="5"/>
  <c r="L141" i="5"/>
  <c r="K141" i="5"/>
  <c r="J141" i="5"/>
  <c r="M141" i="5"/>
  <c r="L1256" i="5"/>
  <c r="K1256" i="5"/>
  <c r="J1256" i="5"/>
  <c r="M1256" i="5"/>
  <c r="K537" i="5"/>
  <c r="L537" i="5"/>
  <c r="J537" i="5"/>
  <c r="M537" i="5"/>
  <c r="L68" i="5"/>
  <c r="K68" i="5"/>
  <c r="J68" i="5"/>
  <c r="M68" i="5"/>
  <c r="L186" i="5"/>
  <c r="K186" i="5"/>
  <c r="J186" i="5"/>
  <c r="M186" i="5"/>
  <c r="K644" i="5"/>
  <c r="J644" i="5"/>
  <c r="L644" i="5"/>
  <c r="M644" i="5"/>
  <c r="K721" i="5"/>
  <c r="L721" i="5"/>
  <c r="J721" i="5"/>
  <c r="M721" i="5"/>
  <c r="L515" i="5"/>
  <c r="K515" i="5"/>
  <c r="J515" i="5"/>
  <c r="M515" i="5"/>
  <c r="J668" i="5"/>
  <c r="L668" i="5"/>
  <c r="K668" i="5"/>
  <c r="M668" i="5"/>
  <c r="K202" i="5"/>
  <c r="J202" i="5"/>
  <c r="L202" i="5"/>
  <c r="M202" i="5"/>
  <c r="L1156" i="5"/>
  <c r="K1156" i="5"/>
  <c r="J1156" i="5"/>
  <c r="M1156" i="5"/>
  <c r="L599" i="5"/>
  <c r="K599" i="5"/>
  <c r="J599" i="5"/>
  <c r="M599" i="5"/>
  <c r="L1023" i="5"/>
  <c r="K1023" i="5"/>
  <c r="J1023" i="5"/>
  <c r="M1023" i="5"/>
  <c r="L306" i="5"/>
  <c r="K306" i="5"/>
  <c r="J306" i="5"/>
  <c r="M306" i="5"/>
  <c r="L959" i="5"/>
  <c r="K959" i="5"/>
  <c r="J959" i="5"/>
  <c r="M959" i="5"/>
  <c r="L482" i="5"/>
  <c r="K482" i="5"/>
  <c r="J482" i="5"/>
  <c r="M482" i="5"/>
  <c r="J284" i="5"/>
  <c r="L284" i="5"/>
  <c r="K284" i="5"/>
  <c r="M284" i="5"/>
  <c r="L1285" i="5"/>
  <c r="K1285" i="5"/>
  <c r="J1285" i="5"/>
  <c r="M1285" i="5"/>
  <c r="L1134" i="5"/>
  <c r="K1134" i="5"/>
  <c r="J1134" i="5"/>
  <c r="M1134" i="5"/>
  <c r="K1037" i="5"/>
  <c r="L1037" i="5"/>
  <c r="J1037" i="5"/>
  <c r="M1037" i="5"/>
  <c r="L328" i="5"/>
  <c r="K328" i="5"/>
  <c r="J328" i="5"/>
  <c r="M328" i="5"/>
  <c r="L1247" i="5"/>
  <c r="K1247" i="5"/>
  <c r="J1247" i="5"/>
  <c r="M1247" i="5"/>
  <c r="L888" i="5"/>
  <c r="K888" i="5"/>
  <c r="J888" i="5"/>
  <c r="M888" i="5"/>
  <c r="J263" i="5"/>
  <c r="L263" i="5"/>
  <c r="K263" i="5"/>
  <c r="M263" i="5"/>
  <c r="L59" i="5"/>
  <c r="K59" i="5"/>
  <c r="J59" i="5"/>
  <c r="M59" i="5"/>
  <c r="L619" i="5"/>
  <c r="K619" i="5"/>
  <c r="J619" i="5"/>
  <c r="M619" i="5"/>
  <c r="L645" i="5"/>
  <c r="J645" i="5"/>
  <c r="K645" i="5"/>
  <c r="M645" i="5"/>
  <c r="L722" i="5"/>
  <c r="K722" i="5"/>
  <c r="J722" i="5"/>
  <c r="M722" i="5"/>
  <c r="L47" i="5"/>
  <c r="K47" i="5"/>
  <c r="M47" i="5"/>
  <c r="J47" i="5"/>
  <c r="K1207" i="5"/>
  <c r="J1207" i="5"/>
  <c r="L1207" i="5"/>
  <c r="M1207" i="5"/>
  <c r="L674" i="5"/>
  <c r="K674" i="5"/>
  <c r="J674" i="5"/>
  <c r="M674" i="5"/>
  <c r="J597" i="5"/>
  <c r="L597" i="5"/>
  <c r="K597" i="5"/>
  <c r="M597" i="5"/>
  <c r="L1066" i="5"/>
  <c r="K1066" i="5"/>
  <c r="J1066" i="5"/>
  <c r="M1066" i="5"/>
  <c r="K797" i="5"/>
  <c r="J797" i="5"/>
  <c r="L797" i="5"/>
  <c r="M797" i="5"/>
  <c r="L424" i="5"/>
  <c r="K424" i="5"/>
  <c r="J424" i="5"/>
  <c r="M424" i="5"/>
  <c r="L1176" i="5"/>
  <c r="K1176" i="5"/>
  <c r="J1176" i="5"/>
  <c r="M1176" i="5"/>
  <c r="L1222" i="5"/>
  <c r="K1222" i="5"/>
  <c r="J1222" i="5"/>
  <c r="M1222" i="5"/>
  <c r="K483" i="5"/>
  <c r="J483" i="5"/>
  <c r="M483" i="5"/>
  <c r="L483" i="5"/>
  <c r="J486" i="5"/>
  <c r="L486" i="5"/>
  <c r="K486" i="5"/>
  <c r="M486" i="5"/>
  <c r="L98" i="5"/>
  <c r="K98" i="5"/>
  <c r="J98" i="5"/>
  <c r="M98" i="5"/>
  <c r="M96" i="5"/>
  <c r="L96" i="5"/>
  <c r="K96" i="5"/>
  <c r="J96" i="5"/>
  <c r="L279" i="5"/>
  <c r="K279" i="5"/>
  <c r="J279" i="5"/>
  <c r="M279" i="5"/>
  <c r="L285" i="5"/>
  <c r="K285" i="5"/>
  <c r="M285" i="5"/>
  <c r="J285" i="5"/>
  <c r="J584" i="5"/>
  <c r="L584" i="5"/>
  <c r="K584" i="5"/>
  <c r="M584" i="5"/>
  <c r="L900" i="5"/>
  <c r="K900" i="5"/>
  <c r="J900" i="5"/>
  <c r="M900" i="5"/>
  <c r="L895" i="5"/>
  <c r="K895" i="5"/>
  <c r="J895" i="5"/>
  <c r="M895" i="5"/>
  <c r="L1282" i="5"/>
  <c r="K1282" i="5"/>
  <c r="J1282" i="5"/>
  <c r="M1282" i="5"/>
  <c r="L815" i="5"/>
  <c r="K815" i="5"/>
  <c r="J815" i="5"/>
  <c r="M815" i="5"/>
  <c r="L817" i="5"/>
  <c r="K817" i="5"/>
  <c r="J817" i="5"/>
  <c r="M817" i="5"/>
  <c r="L825" i="5"/>
  <c r="K825" i="5"/>
  <c r="J825" i="5"/>
  <c r="M825" i="5"/>
  <c r="L1148" i="5"/>
  <c r="K1148" i="5"/>
  <c r="J1148" i="5"/>
  <c r="M1148" i="5"/>
  <c r="L1143" i="5"/>
  <c r="K1143" i="5"/>
  <c r="J1143" i="5"/>
  <c r="M1143" i="5"/>
  <c r="L494" i="5"/>
  <c r="K494" i="5"/>
  <c r="J494" i="5"/>
  <c r="M494" i="5"/>
  <c r="J508" i="5"/>
  <c r="L508" i="5"/>
  <c r="K508" i="5"/>
  <c r="M508" i="5"/>
  <c r="L115" i="5"/>
  <c r="K115" i="5"/>
  <c r="J115" i="5"/>
  <c r="M115" i="5"/>
  <c r="L117" i="5"/>
  <c r="K117" i="5"/>
  <c r="J117" i="5"/>
  <c r="M117" i="5"/>
  <c r="L124" i="5"/>
  <c r="K124" i="5"/>
  <c r="J124" i="5"/>
  <c r="M124" i="5"/>
  <c r="L1046" i="5"/>
  <c r="K1046" i="5"/>
  <c r="J1046" i="5"/>
  <c r="M1046" i="5"/>
  <c r="K314" i="5"/>
  <c r="J314" i="5"/>
  <c r="L314" i="5"/>
  <c r="M314" i="5"/>
  <c r="L1258" i="5"/>
  <c r="K1258" i="5"/>
  <c r="J1258" i="5"/>
  <c r="M1258" i="5"/>
  <c r="J227" i="5"/>
  <c r="L227" i="5"/>
  <c r="K227" i="5"/>
  <c r="M227" i="5"/>
  <c r="L220" i="5"/>
  <c r="K220" i="5"/>
  <c r="J220" i="5"/>
  <c r="M220" i="5"/>
  <c r="L1237" i="5"/>
  <c r="K1237" i="5"/>
  <c r="J1237" i="5"/>
  <c r="M1237" i="5"/>
  <c r="J876" i="5"/>
  <c r="L876" i="5"/>
  <c r="K876" i="5"/>
  <c r="M876" i="5"/>
  <c r="L883" i="5"/>
  <c r="K883" i="5"/>
  <c r="J883" i="5"/>
  <c r="M883" i="5"/>
  <c r="L879" i="5"/>
  <c r="K879" i="5"/>
  <c r="J879" i="5"/>
  <c r="M879" i="5"/>
  <c r="K547" i="5"/>
  <c r="J547" i="5"/>
  <c r="L547" i="5"/>
  <c r="M547" i="5"/>
  <c r="L538" i="5"/>
  <c r="K538" i="5"/>
  <c r="J538" i="5"/>
  <c r="M538" i="5"/>
  <c r="L254" i="5"/>
  <c r="K254" i="5"/>
  <c r="J254" i="5"/>
  <c r="M254" i="5"/>
  <c r="L264" i="5"/>
  <c r="K264" i="5"/>
  <c r="J264" i="5"/>
  <c r="M264" i="5"/>
  <c r="L60" i="5"/>
  <c r="K60" i="5"/>
  <c r="M60" i="5"/>
  <c r="J60" i="5"/>
  <c r="M62" i="5"/>
  <c r="L62" i="5"/>
  <c r="K62" i="5"/>
  <c r="J62" i="5"/>
  <c r="M61" i="5"/>
  <c r="K61" i="5"/>
  <c r="L61" i="5"/>
  <c r="J61" i="5"/>
  <c r="L395" i="5"/>
  <c r="K395" i="5"/>
  <c r="J395" i="5"/>
  <c r="M395" i="5"/>
  <c r="J402" i="5"/>
  <c r="L402" i="5"/>
  <c r="K402" i="5"/>
  <c r="M402" i="5"/>
  <c r="K181" i="5"/>
  <c r="J181" i="5"/>
  <c r="L181" i="5"/>
  <c r="M181" i="5"/>
  <c r="L188" i="5"/>
  <c r="K188" i="5"/>
  <c r="J188" i="5"/>
  <c r="M188" i="5"/>
  <c r="K615" i="5"/>
  <c r="J615" i="5"/>
  <c r="L615" i="5"/>
  <c r="M615" i="5"/>
  <c r="L620" i="5"/>
  <c r="K620" i="5"/>
  <c r="J620" i="5"/>
  <c r="M620" i="5"/>
  <c r="J639" i="5"/>
  <c r="L639" i="5"/>
  <c r="K639" i="5"/>
  <c r="M639" i="5"/>
  <c r="L638" i="5"/>
  <c r="K638" i="5"/>
  <c r="J638" i="5"/>
  <c r="M638" i="5"/>
  <c r="K363" i="5"/>
  <c r="L363" i="5"/>
  <c r="J363" i="5"/>
  <c r="M363" i="5"/>
  <c r="K357" i="5"/>
  <c r="J357" i="5"/>
  <c r="L357" i="5"/>
  <c r="M357" i="5"/>
  <c r="L1074" i="5"/>
  <c r="K1074" i="5"/>
  <c r="J1074" i="5"/>
  <c r="M1074" i="5"/>
  <c r="L1082" i="5"/>
  <c r="K1082" i="5"/>
  <c r="J1082" i="5"/>
  <c r="M1082" i="5"/>
  <c r="J727" i="5"/>
  <c r="L727" i="5"/>
  <c r="K727" i="5"/>
  <c r="M727" i="5"/>
  <c r="K978" i="5"/>
  <c r="J978" i="5"/>
  <c r="L978" i="5"/>
  <c r="M978" i="5"/>
  <c r="K986" i="5"/>
  <c r="J986" i="5"/>
  <c r="L986" i="5"/>
  <c r="M986" i="5"/>
  <c r="J855" i="5"/>
  <c r="L855" i="5"/>
  <c r="K855" i="5"/>
  <c r="M855" i="5"/>
  <c r="J863" i="5"/>
  <c r="L863" i="5"/>
  <c r="K863" i="5"/>
  <c r="M863" i="5"/>
  <c r="K518" i="5"/>
  <c r="J518" i="5"/>
  <c r="L518" i="5"/>
  <c r="M518" i="5"/>
  <c r="K526" i="5"/>
  <c r="J526" i="5"/>
  <c r="L526" i="5"/>
  <c r="M526" i="5"/>
  <c r="L337" i="5"/>
  <c r="J337" i="5"/>
  <c r="K337" i="5"/>
  <c r="M337" i="5"/>
  <c r="L340" i="5"/>
  <c r="K340" i="5"/>
  <c r="J340" i="5"/>
  <c r="M340" i="5"/>
  <c r="M35" i="5"/>
  <c r="L35" i="5"/>
  <c r="K35" i="5"/>
  <c r="J35" i="5"/>
  <c r="M48" i="5"/>
  <c r="K48" i="5"/>
  <c r="L48" i="5"/>
  <c r="J48" i="5"/>
  <c r="M40" i="5"/>
  <c r="J40" i="5"/>
  <c r="L40" i="5"/>
  <c r="K40" i="5"/>
  <c r="K655" i="5"/>
  <c r="L655" i="5"/>
  <c r="J655" i="5"/>
  <c r="M655" i="5"/>
  <c r="L656" i="5"/>
  <c r="K656" i="5"/>
  <c r="J656" i="5"/>
  <c r="M656" i="5"/>
  <c r="K665" i="5"/>
  <c r="J665" i="5"/>
  <c r="L665" i="5"/>
  <c r="M665" i="5"/>
  <c r="L1206" i="5"/>
  <c r="K1206" i="5"/>
  <c r="J1206" i="5"/>
  <c r="M1206" i="5"/>
  <c r="L1201" i="5"/>
  <c r="K1201" i="5"/>
  <c r="J1201" i="5"/>
  <c r="M1201" i="5"/>
  <c r="L1124" i="5"/>
  <c r="K1124" i="5"/>
  <c r="J1124" i="5"/>
  <c r="M1124" i="5"/>
  <c r="L1114" i="5"/>
  <c r="K1114" i="5"/>
  <c r="J1114" i="5"/>
  <c r="M1114" i="5"/>
  <c r="K1123" i="5"/>
  <c r="J1123" i="5"/>
  <c r="L1123" i="5"/>
  <c r="M1123" i="5"/>
  <c r="L921" i="5"/>
  <c r="K921" i="5"/>
  <c r="J921" i="5"/>
  <c r="M921" i="5"/>
  <c r="K194" i="5"/>
  <c r="J194" i="5"/>
  <c r="M194" i="5"/>
  <c r="L194" i="5"/>
  <c r="L199" i="5"/>
  <c r="K199" i="5"/>
  <c r="J199" i="5"/>
  <c r="M199" i="5"/>
  <c r="K936" i="5"/>
  <c r="J936" i="5"/>
  <c r="L936" i="5"/>
  <c r="M936" i="5"/>
  <c r="L945" i="5"/>
  <c r="K945" i="5"/>
  <c r="J945" i="5"/>
  <c r="M945" i="5"/>
  <c r="K1005" i="5"/>
  <c r="J1005" i="5"/>
  <c r="L1005" i="5"/>
  <c r="M1005" i="5"/>
  <c r="J1168" i="5"/>
  <c r="L1168" i="5"/>
  <c r="K1168" i="5"/>
  <c r="M1168" i="5"/>
  <c r="L161" i="5"/>
  <c r="K161" i="5"/>
  <c r="J161" i="5"/>
  <c r="M161" i="5"/>
  <c r="L601" i="5"/>
  <c r="K601" i="5"/>
  <c r="J601" i="5"/>
  <c r="M601" i="5"/>
  <c r="K602" i="5"/>
  <c r="J602" i="5"/>
  <c r="L602" i="5"/>
  <c r="M602" i="5"/>
  <c r="J1055" i="5"/>
  <c r="L1055" i="5"/>
  <c r="K1055" i="5"/>
  <c r="M1055" i="5"/>
  <c r="L1067" i="5"/>
  <c r="K1067" i="5"/>
  <c r="J1067" i="5"/>
  <c r="M1067" i="5"/>
  <c r="L442" i="5"/>
  <c r="J442" i="5"/>
  <c r="K442" i="5"/>
  <c r="M442" i="5"/>
  <c r="L448" i="5"/>
  <c r="K448" i="5"/>
  <c r="J448" i="5"/>
  <c r="M448" i="5"/>
  <c r="L377" i="5"/>
  <c r="K377" i="5"/>
  <c r="J377" i="5"/>
  <c r="M377" i="5"/>
  <c r="K384" i="5"/>
  <c r="L384" i="5"/>
  <c r="M384" i="5"/>
  <c r="J384" i="5"/>
  <c r="L783" i="5"/>
  <c r="K783" i="5"/>
  <c r="J783" i="5"/>
  <c r="M783" i="5"/>
  <c r="J779" i="5"/>
  <c r="L779" i="5"/>
  <c r="K779" i="5"/>
  <c r="M779" i="5"/>
  <c r="K1018" i="5"/>
  <c r="J1018" i="5"/>
  <c r="L1018" i="5"/>
  <c r="M1018" i="5"/>
  <c r="L1025" i="5"/>
  <c r="K1025" i="5"/>
  <c r="J1025" i="5"/>
  <c r="M1025" i="5"/>
  <c r="J808" i="5"/>
  <c r="L808" i="5"/>
  <c r="K808" i="5"/>
  <c r="M808" i="5"/>
  <c r="J800" i="5"/>
  <c r="L800" i="5"/>
  <c r="K800" i="5"/>
  <c r="M800" i="5"/>
  <c r="L807" i="5"/>
  <c r="K807" i="5"/>
  <c r="J807" i="5"/>
  <c r="M807" i="5"/>
  <c r="L1095" i="5"/>
  <c r="K1095" i="5"/>
  <c r="J1095" i="5"/>
  <c r="M1095" i="5"/>
  <c r="K1102" i="5"/>
  <c r="J1102" i="5"/>
  <c r="L1102" i="5"/>
  <c r="M1102" i="5"/>
  <c r="L557" i="5"/>
  <c r="K557" i="5"/>
  <c r="J557" i="5"/>
  <c r="M557" i="5"/>
  <c r="L562" i="5"/>
  <c r="J562" i="5"/>
  <c r="K562" i="5"/>
  <c r="M562" i="5"/>
  <c r="L303" i="5"/>
  <c r="J303" i="5"/>
  <c r="K303" i="5"/>
  <c r="M303" i="5"/>
  <c r="L705" i="5"/>
  <c r="K705" i="5"/>
  <c r="J705" i="5"/>
  <c r="M705" i="5"/>
  <c r="K694" i="5"/>
  <c r="J694" i="5"/>
  <c r="L694" i="5"/>
  <c r="M694" i="5"/>
  <c r="L699" i="5"/>
  <c r="K699" i="5"/>
  <c r="J699" i="5"/>
  <c r="M699" i="5"/>
  <c r="L964" i="5"/>
  <c r="K964" i="5"/>
  <c r="J964" i="5"/>
  <c r="M964" i="5"/>
  <c r="J960" i="5"/>
  <c r="L960" i="5"/>
  <c r="K960" i="5"/>
  <c r="M960" i="5"/>
  <c r="L414" i="5"/>
  <c r="K414" i="5"/>
  <c r="J414" i="5"/>
  <c r="M414" i="5"/>
  <c r="L425" i="5"/>
  <c r="K425" i="5"/>
  <c r="J425" i="5"/>
  <c r="M425" i="5"/>
  <c r="K1186" i="5"/>
  <c r="J1186" i="5"/>
  <c r="L1186" i="5"/>
  <c r="M1186" i="5"/>
  <c r="L1183" i="5"/>
  <c r="K1183" i="5"/>
  <c r="J1183" i="5"/>
  <c r="M1183" i="5"/>
  <c r="L1188" i="5"/>
  <c r="K1188" i="5"/>
  <c r="J1188" i="5"/>
  <c r="M1188" i="5"/>
  <c r="J834" i="5"/>
  <c r="L834" i="5"/>
  <c r="K834" i="5"/>
  <c r="M834" i="5"/>
  <c r="L841" i="5"/>
  <c r="K841" i="5"/>
  <c r="J841" i="5"/>
  <c r="M841" i="5"/>
  <c r="L848" i="5"/>
  <c r="K848" i="5"/>
  <c r="J848" i="5"/>
  <c r="M848" i="5"/>
  <c r="L1224" i="5"/>
  <c r="K1224" i="5"/>
  <c r="J1224" i="5"/>
  <c r="M1224" i="5"/>
  <c r="L101" i="5"/>
  <c r="K101" i="5"/>
  <c r="J101" i="5"/>
  <c r="M101" i="5"/>
  <c r="J905" i="5"/>
  <c r="L905" i="5"/>
  <c r="K905" i="5"/>
  <c r="M905" i="5"/>
  <c r="K1136" i="5"/>
  <c r="J1136" i="5"/>
  <c r="L1136" i="5"/>
  <c r="M1136" i="5"/>
  <c r="L502" i="5"/>
  <c r="K502" i="5"/>
  <c r="J502" i="5"/>
  <c r="M502" i="5"/>
  <c r="L320" i="5"/>
  <c r="K320" i="5"/>
  <c r="J320" i="5"/>
  <c r="M320" i="5"/>
  <c r="L225" i="5"/>
  <c r="K225" i="5"/>
  <c r="J225" i="5"/>
  <c r="M225" i="5"/>
  <c r="J255" i="5"/>
  <c r="L255" i="5"/>
  <c r="M255" i="5"/>
  <c r="K255" i="5"/>
  <c r="J360" i="5"/>
  <c r="L360" i="5"/>
  <c r="K360" i="5"/>
  <c r="M360" i="5"/>
  <c r="L982" i="5"/>
  <c r="K982" i="5"/>
  <c r="J982" i="5"/>
  <c r="M982" i="5"/>
  <c r="K344" i="5"/>
  <c r="J344" i="5"/>
  <c r="L344" i="5"/>
  <c r="M344" i="5"/>
  <c r="L1121" i="5"/>
  <c r="K1121" i="5"/>
  <c r="J1121" i="5"/>
  <c r="M1121" i="5"/>
  <c r="L1065" i="5"/>
  <c r="K1065" i="5"/>
  <c r="J1065" i="5"/>
  <c r="M1065" i="5"/>
  <c r="L1100" i="5"/>
  <c r="K1100" i="5"/>
  <c r="J1100" i="5"/>
  <c r="M1100" i="5"/>
  <c r="L954" i="5"/>
  <c r="K954" i="5"/>
  <c r="J954" i="5"/>
  <c r="M954" i="5"/>
  <c r="L846" i="5"/>
  <c r="K846" i="5"/>
  <c r="J846" i="5"/>
  <c r="M846" i="5"/>
  <c r="J318" i="5"/>
  <c r="L318" i="5"/>
  <c r="K318" i="5"/>
  <c r="M318" i="5"/>
  <c r="K226" i="5"/>
  <c r="J226" i="5"/>
  <c r="L226" i="5"/>
  <c r="M226" i="5"/>
  <c r="L878" i="5"/>
  <c r="K878" i="5"/>
  <c r="J878" i="5"/>
  <c r="M878" i="5"/>
  <c r="L187" i="5"/>
  <c r="K187" i="5"/>
  <c r="M187" i="5"/>
  <c r="J187" i="5"/>
  <c r="L361" i="5"/>
  <c r="K361" i="5"/>
  <c r="J361" i="5"/>
  <c r="M361" i="5"/>
  <c r="L728" i="5"/>
  <c r="K728" i="5"/>
  <c r="J728" i="5"/>
  <c r="M728" i="5"/>
  <c r="L862" i="5"/>
  <c r="K862" i="5"/>
  <c r="J862" i="5"/>
  <c r="M862" i="5"/>
  <c r="L920" i="5"/>
  <c r="K920" i="5"/>
  <c r="J920" i="5"/>
  <c r="M920" i="5"/>
  <c r="K997" i="5"/>
  <c r="J997" i="5"/>
  <c r="L997" i="5"/>
  <c r="M997" i="5"/>
  <c r="K376" i="5"/>
  <c r="L376" i="5"/>
  <c r="J376" i="5"/>
  <c r="M376" i="5"/>
  <c r="L798" i="5"/>
  <c r="J798" i="5"/>
  <c r="K798" i="5"/>
  <c r="M798" i="5"/>
  <c r="K701" i="5"/>
  <c r="L701" i="5"/>
  <c r="J701" i="5"/>
  <c r="M701" i="5"/>
  <c r="J576" i="5"/>
  <c r="L576" i="5"/>
  <c r="K576" i="5"/>
  <c r="M576" i="5"/>
  <c r="L582" i="5"/>
  <c r="J582" i="5"/>
  <c r="K582" i="5"/>
  <c r="M582" i="5"/>
  <c r="J897" i="5"/>
  <c r="L897" i="5"/>
  <c r="K897" i="5"/>
  <c r="M897" i="5"/>
  <c r="L901" i="5"/>
  <c r="K901" i="5"/>
  <c r="J901" i="5"/>
  <c r="M901" i="5"/>
  <c r="L1284" i="5"/>
  <c r="K1284" i="5"/>
  <c r="J1284" i="5"/>
  <c r="M1284" i="5"/>
  <c r="L1277" i="5"/>
  <c r="K1277" i="5"/>
  <c r="J1277" i="5"/>
  <c r="M1277" i="5"/>
  <c r="L1276" i="5"/>
  <c r="K1276" i="5"/>
  <c r="J1276" i="5"/>
  <c r="M1276" i="5"/>
  <c r="L814" i="5"/>
  <c r="K814" i="5"/>
  <c r="J814" i="5"/>
  <c r="M814" i="5"/>
  <c r="K818" i="5"/>
  <c r="J818" i="5"/>
  <c r="L818" i="5"/>
  <c r="M818" i="5"/>
  <c r="K826" i="5"/>
  <c r="J826" i="5"/>
  <c r="L826" i="5"/>
  <c r="M826" i="5"/>
  <c r="L1137" i="5"/>
  <c r="K1137" i="5"/>
  <c r="J1137" i="5"/>
  <c r="M1137" i="5"/>
  <c r="K1144" i="5"/>
  <c r="J1144" i="5"/>
  <c r="L1144" i="5"/>
  <c r="M1144" i="5"/>
  <c r="J134" i="5"/>
  <c r="L134" i="5"/>
  <c r="K134" i="5"/>
  <c r="M134" i="5"/>
  <c r="L138" i="5"/>
  <c r="K138" i="5"/>
  <c r="J138" i="5"/>
  <c r="M138" i="5"/>
  <c r="L499" i="5"/>
  <c r="K499" i="5"/>
  <c r="J499" i="5"/>
  <c r="M499" i="5"/>
  <c r="K118" i="5"/>
  <c r="J118" i="5"/>
  <c r="L118" i="5"/>
  <c r="M118" i="5"/>
  <c r="L125" i="5"/>
  <c r="K125" i="5"/>
  <c r="J125" i="5"/>
  <c r="M125" i="5"/>
  <c r="J1048" i="5"/>
  <c r="L1048" i="5"/>
  <c r="K1048" i="5"/>
  <c r="M1048" i="5"/>
  <c r="L1038" i="5"/>
  <c r="K1038" i="5"/>
  <c r="J1038" i="5"/>
  <c r="M1038" i="5"/>
  <c r="L1044" i="5"/>
  <c r="K1044" i="5"/>
  <c r="J1044" i="5"/>
  <c r="M1044" i="5"/>
  <c r="L319" i="5"/>
  <c r="K319" i="5"/>
  <c r="J319" i="5"/>
  <c r="M319" i="5"/>
  <c r="L1268" i="5"/>
  <c r="K1268" i="5"/>
  <c r="J1268" i="5"/>
  <c r="M1268" i="5"/>
  <c r="L1261" i="5"/>
  <c r="K1261" i="5"/>
  <c r="J1261" i="5"/>
  <c r="M1261" i="5"/>
  <c r="L228" i="5"/>
  <c r="K228" i="5"/>
  <c r="J228" i="5"/>
  <c r="M228" i="5"/>
  <c r="L222" i="5"/>
  <c r="K222" i="5"/>
  <c r="J222" i="5"/>
  <c r="M222" i="5"/>
  <c r="L1245" i="5"/>
  <c r="K1245" i="5"/>
  <c r="J1245" i="5"/>
  <c r="M1245" i="5"/>
  <c r="J1244" i="5"/>
  <c r="L1244" i="5"/>
  <c r="K1244" i="5"/>
  <c r="M1244" i="5"/>
  <c r="L1238" i="5"/>
  <c r="K1238" i="5"/>
  <c r="J1238" i="5"/>
  <c r="M1238" i="5"/>
  <c r="L886" i="5"/>
  <c r="K886" i="5"/>
  <c r="J886" i="5"/>
  <c r="M886" i="5"/>
  <c r="K539" i="5"/>
  <c r="J539" i="5"/>
  <c r="L539" i="5"/>
  <c r="M539" i="5"/>
  <c r="L256" i="5"/>
  <c r="K256" i="5"/>
  <c r="J256" i="5"/>
  <c r="M256" i="5"/>
  <c r="L265" i="5"/>
  <c r="K265" i="5"/>
  <c r="J265" i="5"/>
  <c r="M265" i="5"/>
  <c r="L259" i="5"/>
  <c r="K259" i="5"/>
  <c r="J259" i="5"/>
  <c r="M259" i="5"/>
  <c r="J58" i="5"/>
  <c r="L58" i="5"/>
  <c r="M58" i="5"/>
  <c r="K58" i="5"/>
  <c r="L64" i="5"/>
  <c r="J64" i="5"/>
  <c r="K64" i="5"/>
  <c r="M64" i="5"/>
  <c r="K63" i="5"/>
  <c r="J63" i="5"/>
  <c r="M63" i="5"/>
  <c r="L63" i="5"/>
  <c r="L396" i="5"/>
  <c r="K396" i="5"/>
  <c r="J396" i="5"/>
  <c r="M396" i="5"/>
  <c r="L403" i="5"/>
  <c r="K403" i="5"/>
  <c r="J403" i="5"/>
  <c r="M403" i="5"/>
  <c r="L616" i="5"/>
  <c r="J616" i="5"/>
  <c r="K616" i="5"/>
  <c r="M616" i="5"/>
  <c r="L648" i="5"/>
  <c r="K648" i="5"/>
  <c r="J648" i="5"/>
  <c r="M648" i="5"/>
  <c r="K636" i="5"/>
  <c r="J636" i="5"/>
  <c r="L636" i="5"/>
  <c r="M636" i="5"/>
  <c r="L364" i="5"/>
  <c r="K364" i="5"/>
  <c r="J364" i="5"/>
  <c r="M364" i="5"/>
  <c r="L1085" i="5"/>
  <c r="K1085" i="5"/>
  <c r="J1085" i="5"/>
  <c r="M1085" i="5"/>
  <c r="L1075" i="5"/>
  <c r="K1075" i="5"/>
  <c r="J1075" i="5"/>
  <c r="M1075" i="5"/>
  <c r="L1083" i="5"/>
  <c r="K1083" i="5"/>
  <c r="J1083" i="5"/>
  <c r="M1083" i="5"/>
  <c r="L717" i="5"/>
  <c r="K717" i="5"/>
  <c r="J717" i="5"/>
  <c r="M717" i="5"/>
  <c r="L723" i="5"/>
  <c r="K723" i="5"/>
  <c r="J723" i="5"/>
  <c r="M723" i="5"/>
  <c r="L975" i="5"/>
  <c r="K975" i="5"/>
  <c r="J975" i="5"/>
  <c r="M975" i="5"/>
  <c r="L988" i="5"/>
  <c r="K988" i="5"/>
  <c r="J988" i="5"/>
  <c r="M988" i="5"/>
  <c r="L856" i="5"/>
  <c r="K856" i="5"/>
  <c r="J856" i="5"/>
  <c r="M856" i="5"/>
  <c r="L520" i="5"/>
  <c r="K520" i="5"/>
  <c r="J520" i="5"/>
  <c r="M520" i="5"/>
  <c r="L519" i="5"/>
  <c r="K519" i="5"/>
  <c r="J519" i="5"/>
  <c r="M519" i="5"/>
  <c r="L527" i="5"/>
  <c r="K527" i="5"/>
  <c r="J527" i="5"/>
  <c r="M527" i="5"/>
  <c r="L345" i="5"/>
  <c r="J345" i="5"/>
  <c r="K345" i="5"/>
  <c r="M345" i="5"/>
  <c r="L338" i="5"/>
  <c r="K338" i="5"/>
  <c r="J338" i="5"/>
  <c r="M338" i="5"/>
  <c r="L346" i="5"/>
  <c r="K346" i="5"/>
  <c r="J346" i="5"/>
  <c r="M346" i="5"/>
  <c r="J37" i="5"/>
  <c r="M37" i="5"/>
  <c r="L37" i="5"/>
  <c r="K37" i="5"/>
  <c r="K42" i="5"/>
  <c r="J42" i="5"/>
  <c r="L42" i="5"/>
  <c r="M42" i="5"/>
  <c r="J660" i="5"/>
  <c r="L660" i="5"/>
  <c r="K660" i="5"/>
  <c r="M660" i="5"/>
  <c r="K657" i="5"/>
  <c r="J657" i="5"/>
  <c r="L657" i="5"/>
  <c r="M657" i="5"/>
  <c r="L1208" i="5"/>
  <c r="K1208" i="5"/>
  <c r="J1208" i="5"/>
  <c r="M1208" i="5"/>
  <c r="J1126" i="5"/>
  <c r="L1126" i="5"/>
  <c r="K1126" i="5"/>
  <c r="M1126" i="5"/>
  <c r="L922" i="5"/>
  <c r="K922" i="5"/>
  <c r="J922" i="5"/>
  <c r="M922" i="5"/>
  <c r="L196" i="5"/>
  <c r="K196" i="5"/>
  <c r="J196" i="5"/>
  <c r="M196" i="5"/>
  <c r="L201" i="5"/>
  <c r="K201" i="5"/>
  <c r="J201" i="5"/>
  <c r="M201" i="5"/>
  <c r="L935" i="5"/>
  <c r="K935" i="5"/>
  <c r="J935" i="5"/>
  <c r="M935" i="5"/>
  <c r="L937" i="5"/>
  <c r="K937" i="5"/>
  <c r="J937" i="5"/>
  <c r="M937" i="5"/>
  <c r="L946" i="5"/>
  <c r="K946" i="5"/>
  <c r="J946" i="5"/>
  <c r="M946" i="5"/>
  <c r="L998" i="5"/>
  <c r="K998" i="5"/>
  <c r="J998" i="5"/>
  <c r="M998" i="5"/>
  <c r="J1006" i="5"/>
  <c r="L1006" i="5"/>
  <c r="K1006" i="5"/>
  <c r="M1006" i="5"/>
  <c r="J681" i="5"/>
  <c r="L681" i="5"/>
  <c r="K681" i="5"/>
  <c r="M681" i="5"/>
  <c r="L685" i="5"/>
  <c r="K685" i="5"/>
  <c r="J685" i="5"/>
  <c r="M685" i="5"/>
  <c r="L675" i="5"/>
  <c r="K675" i="5"/>
  <c r="J675" i="5"/>
  <c r="M675" i="5"/>
  <c r="J1160" i="5"/>
  <c r="L1160" i="5"/>
  <c r="K1160" i="5"/>
  <c r="M1160" i="5"/>
  <c r="L1154" i="5"/>
  <c r="K1154" i="5"/>
  <c r="J1154" i="5"/>
  <c r="M1154" i="5"/>
  <c r="L154" i="5"/>
  <c r="K154" i="5"/>
  <c r="J154" i="5"/>
  <c r="M154" i="5"/>
  <c r="L162" i="5"/>
  <c r="K162" i="5"/>
  <c r="J162" i="5"/>
  <c r="M162" i="5"/>
  <c r="L603" i="5"/>
  <c r="J603" i="5"/>
  <c r="K603" i="5"/>
  <c r="M603" i="5"/>
  <c r="K608" i="5"/>
  <c r="L608" i="5"/>
  <c r="J608" i="5"/>
  <c r="M608" i="5"/>
  <c r="L1054" i="5"/>
  <c r="K1054" i="5"/>
  <c r="J1054" i="5"/>
  <c r="M1054" i="5"/>
  <c r="L1057" i="5"/>
  <c r="K1057" i="5"/>
  <c r="J1057" i="5"/>
  <c r="M1057" i="5"/>
  <c r="K1068" i="5"/>
  <c r="J1068" i="5"/>
  <c r="L1068" i="5"/>
  <c r="M1068" i="5"/>
  <c r="J436" i="5"/>
  <c r="L436" i="5"/>
  <c r="K436" i="5"/>
  <c r="M436" i="5"/>
  <c r="L385" i="5"/>
  <c r="K385" i="5"/>
  <c r="J385" i="5"/>
  <c r="M385" i="5"/>
  <c r="K782" i="5"/>
  <c r="J782" i="5"/>
  <c r="L782" i="5"/>
  <c r="M782" i="5"/>
  <c r="K784" i="5"/>
  <c r="J784" i="5"/>
  <c r="L784" i="5"/>
  <c r="M784" i="5"/>
  <c r="L780" i="5"/>
  <c r="K780" i="5"/>
  <c r="J780" i="5"/>
  <c r="M780" i="5"/>
  <c r="J1019" i="5"/>
  <c r="L1019" i="5"/>
  <c r="K1019" i="5"/>
  <c r="M1019" i="5"/>
  <c r="K1026" i="5"/>
  <c r="J1026" i="5"/>
  <c r="L1026" i="5"/>
  <c r="M1026" i="5"/>
  <c r="K795" i="5"/>
  <c r="L795" i="5"/>
  <c r="J795" i="5"/>
  <c r="M795" i="5"/>
  <c r="L802" i="5"/>
  <c r="K802" i="5"/>
  <c r="J802" i="5"/>
  <c r="M802" i="5"/>
  <c r="L1106" i="5"/>
  <c r="K1106" i="5"/>
  <c r="J1106" i="5"/>
  <c r="M1106" i="5"/>
  <c r="L1099" i="5"/>
  <c r="K1099" i="5"/>
  <c r="J1099" i="5"/>
  <c r="M1099" i="5"/>
  <c r="L1103" i="5"/>
  <c r="K1103" i="5"/>
  <c r="J1103" i="5"/>
  <c r="M1103" i="5"/>
  <c r="L561" i="5"/>
  <c r="J561" i="5"/>
  <c r="K561" i="5"/>
  <c r="M561" i="5"/>
  <c r="J563" i="5"/>
  <c r="L563" i="5"/>
  <c r="K563" i="5"/>
  <c r="M563" i="5"/>
  <c r="K568" i="5"/>
  <c r="J568" i="5"/>
  <c r="L568" i="5"/>
  <c r="M568" i="5"/>
  <c r="L304" i="5"/>
  <c r="J304" i="5"/>
  <c r="K304" i="5"/>
  <c r="M304" i="5"/>
  <c r="K294" i="5"/>
  <c r="J294" i="5"/>
  <c r="L294" i="5"/>
  <c r="M294" i="5"/>
  <c r="J305" i="5"/>
  <c r="L305" i="5"/>
  <c r="K305" i="5"/>
  <c r="M305" i="5"/>
  <c r="K700" i="5"/>
  <c r="L700" i="5"/>
  <c r="J700" i="5"/>
  <c r="M700" i="5"/>
  <c r="L966" i="5"/>
  <c r="K966" i="5"/>
  <c r="J966" i="5"/>
  <c r="M966" i="5"/>
  <c r="L963" i="5"/>
  <c r="K963" i="5"/>
  <c r="J963" i="5"/>
  <c r="M963" i="5"/>
  <c r="L416" i="5"/>
  <c r="K416" i="5"/>
  <c r="J416" i="5"/>
  <c r="M416" i="5"/>
  <c r="K426" i="5"/>
  <c r="L426" i="5"/>
  <c r="J426" i="5"/>
  <c r="M426" i="5"/>
  <c r="J1181" i="5"/>
  <c r="L1181" i="5"/>
  <c r="K1181" i="5"/>
  <c r="M1181" i="5"/>
  <c r="L835" i="5"/>
  <c r="K835" i="5"/>
  <c r="J835" i="5"/>
  <c r="M835" i="5"/>
  <c r="J1223" i="5"/>
  <c r="L1223" i="5"/>
  <c r="K1223" i="5"/>
  <c r="M1223" i="5"/>
  <c r="L1217" i="5"/>
  <c r="K1217" i="5"/>
  <c r="J1217" i="5"/>
  <c r="M1217" i="5"/>
  <c r="J478" i="5"/>
  <c r="L478" i="5"/>
  <c r="K478" i="5"/>
  <c r="M478" i="5"/>
  <c r="L282" i="5"/>
  <c r="K282" i="5"/>
  <c r="J282" i="5"/>
  <c r="M282" i="5"/>
  <c r="L144" i="5"/>
  <c r="K144" i="5"/>
  <c r="J144" i="5"/>
  <c r="M144" i="5"/>
  <c r="K321" i="5"/>
  <c r="L321" i="5"/>
  <c r="J321" i="5"/>
  <c r="M321" i="5"/>
  <c r="L1234" i="5"/>
  <c r="K1234" i="5"/>
  <c r="J1234" i="5"/>
  <c r="M1234" i="5"/>
  <c r="K543" i="5"/>
  <c r="L543" i="5"/>
  <c r="J543" i="5"/>
  <c r="M543" i="5"/>
  <c r="L622" i="5"/>
  <c r="K622" i="5"/>
  <c r="J622" i="5"/>
  <c r="M622" i="5"/>
  <c r="L714" i="5"/>
  <c r="K714" i="5"/>
  <c r="J714" i="5"/>
  <c r="M714" i="5"/>
  <c r="K868" i="5"/>
  <c r="J868" i="5"/>
  <c r="L868" i="5"/>
  <c r="M868" i="5"/>
  <c r="K336" i="5"/>
  <c r="J336" i="5"/>
  <c r="L336" i="5"/>
  <c r="M336" i="5"/>
  <c r="L928" i="5"/>
  <c r="K928" i="5"/>
  <c r="J928" i="5"/>
  <c r="M928" i="5"/>
  <c r="L996" i="5"/>
  <c r="K996" i="5"/>
  <c r="J996" i="5"/>
  <c r="M996" i="5"/>
  <c r="L1167" i="5"/>
  <c r="K1167" i="5"/>
  <c r="J1167" i="5"/>
  <c r="M1167" i="5"/>
  <c r="L1061" i="5"/>
  <c r="K1061" i="5"/>
  <c r="J1061" i="5"/>
  <c r="M1061" i="5"/>
  <c r="K805" i="5"/>
  <c r="J805" i="5"/>
  <c r="L805" i="5"/>
  <c r="M805" i="5"/>
  <c r="K302" i="5"/>
  <c r="J302" i="5"/>
  <c r="L302" i="5"/>
  <c r="M302" i="5"/>
  <c r="L419" i="5"/>
  <c r="K419" i="5"/>
  <c r="J419" i="5"/>
  <c r="M419" i="5"/>
  <c r="L899" i="5"/>
  <c r="K899" i="5"/>
  <c r="J899" i="5"/>
  <c r="M899" i="5"/>
  <c r="K881" i="5"/>
  <c r="J881" i="5"/>
  <c r="L881" i="5"/>
  <c r="M881" i="5"/>
  <c r="L179" i="5"/>
  <c r="K179" i="5"/>
  <c r="J179" i="5"/>
  <c r="M179" i="5"/>
  <c r="L641" i="5"/>
  <c r="K641" i="5"/>
  <c r="J641" i="5"/>
  <c r="M641" i="5"/>
  <c r="L362" i="5"/>
  <c r="K362" i="5"/>
  <c r="J362" i="5"/>
  <c r="M362" i="5"/>
  <c r="L983" i="5"/>
  <c r="K983" i="5"/>
  <c r="J983" i="5"/>
  <c r="M983" i="5"/>
  <c r="L38" i="5"/>
  <c r="K38" i="5"/>
  <c r="M38" i="5"/>
  <c r="J38" i="5"/>
  <c r="L1117" i="5"/>
  <c r="K1117" i="5"/>
  <c r="J1117" i="5"/>
  <c r="M1117" i="5"/>
  <c r="K684" i="5"/>
  <c r="L684" i="5"/>
  <c r="J684" i="5"/>
  <c r="M684" i="5"/>
  <c r="L159" i="5"/>
  <c r="K159" i="5"/>
  <c r="J159" i="5"/>
  <c r="M159" i="5"/>
  <c r="L383" i="5"/>
  <c r="K383" i="5"/>
  <c r="J383" i="5"/>
  <c r="M383" i="5"/>
  <c r="L1017" i="5"/>
  <c r="K1017" i="5"/>
  <c r="J1017" i="5"/>
  <c r="M1017" i="5"/>
  <c r="K567" i="5"/>
  <c r="J567" i="5"/>
  <c r="L567" i="5"/>
  <c r="M567" i="5"/>
  <c r="L840" i="5"/>
  <c r="K840" i="5"/>
  <c r="J840" i="5"/>
  <c r="M840" i="5"/>
  <c r="K277" i="5"/>
  <c r="J277" i="5"/>
  <c r="L277" i="5"/>
  <c r="M277" i="5"/>
  <c r="K902" i="5"/>
  <c r="J902" i="5"/>
  <c r="L902" i="5"/>
  <c r="M902" i="5"/>
  <c r="J1278" i="5"/>
  <c r="L1278" i="5"/>
  <c r="K1278" i="5"/>
  <c r="M1278" i="5"/>
  <c r="L819" i="5"/>
  <c r="K819" i="5"/>
  <c r="J819" i="5"/>
  <c r="M819" i="5"/>
  <c r="L827" i="5"/>
  <c r="K827" i="5"/>
  <c r="J827" i="5"/>
  <c r="M827" i="5"/>
  <c r="L1138" i="5"/>
  <c r="K1138" i="5"/>
  <c r="J1138" i="5"/>
  <c r="M1138" i="5"/>
  <c r="L1145" i="5"/>
  <c r="K1145" i="5"/>
  <c r="J1145" i="5"/>
  <c r="M1145" i="5"/>
  <c r="J142" i="5"/>
  <c r="L142" i="5"/>
  <c r="K142" i="5"/>
  <c r="M142" i="5"/>
  <c r="K505" i="5"/>
  <c r="J505" i="5"/>
  <c r="L505" i="5"/>
  <c r="M505" i="5"/>
  <c r="J498" i="5"/>
  <c r="L498" i="5"/>
  <c r="K498" i="5"/>
  <c r="M498" i="5"/>
  <c r="K495" i="5"/>
  <c r="L495" i="5"/>
  <c r="J495" i="5"/>
  <c r="M495" i="5"/>
  <c r="L119" i="5"/>
  <c r="K119" i="5"/>
  <c r="J119" i="5"/>
  <c r="M119" i="5"/>
  <c r="K126" i="5"/>
  <c r="J126" i="5"/>
  <c r="M126" i="5"/>
  <c r="L126" i="5"/>
  <c r="K1039" i="5"/>
  <c r="J1039" i="5"/>
  <c r="L1039" i="5"/>
  <c r="M1039" i="5"/>
  <c r="K1047" i="5"/>
  <c r="J1047" i="5"/>
  <c r="L1047" i="5"/>
  <c r="M1047" i="5"/>
  <c r="K323" i="5"/>
  <c r="J323" i="5"/>
  <c r="L323" i="5"/>
  <c r="M323" i="5"/>
  <c r="L1263" i="5"/>
  <c r="K1263" i="5"/>
  <c r="J1263" i="5"/>
  <c r="M1263" i="5"/>
  <c r="L219" i="5"/>
  <c r="K219" i="5"/>
  <c r="J219" i="5"/>
  <c r="M219" i="5"/>
  <c r="L1246" i="5"/>
  <c r="K1246" i="5"/>
  <c r="J1246" i="5"/>
  <c r="M1246" i="5"/>
  <c r="L1239" i="5"/>
  <c r="K1239" i="5"/>
  <c r="J1239" i="5"/>
  <c r="M1239" i="5"/>
  <c r="L885" i="5"/>
  <c r="K885" i="5"/>
  <c r="J885" i="5"/>
  <c r="M885" i="5"/>
  <c r="L545" i="5"/>
  <c r="J545" i="5"/>
  <c r="K545" i="5"/>
  <c r="M545" i="5"/>
  <c r="J534" i="5"/>
  <c r="L534" i="5"/>
  <c r="K534" i="5"/>
  <c r="M534" i="5"/>
  <c r="J540" i="5"/>
  <c r="L540" i="5"/>
  <c r="M540" i="5"/>
  <c r="K540" i="5"/>
  <c r="L266" i="5"/>
  <c r="K266" i="5"/>
  <c r="J266" i="5"/>
  <c r="M266" i="5"/>
  <c r="L261" i="5"/>
  <c r="K261" i="5"/>
  <c r="J261" i="5"/>
  <c r="M261" i="5"/>
  <c r="L65" i="5"/>
  <c r="K65" i="5"/>
  <c r="J65" i="5"/>
  <c r="M65" i="5"/>
  <c r="K397" i="5"/>
  <c r="L397" i="5"/>
  <c r="J397" i="5"/>
  <c r="M397" i="5"/>
  <c r="L404" i="5"/>
  <c r="K404" i="5"/>
  <c r="J404" i="5"/>
  <c r="M404" i="5"/>
  <c r="L174" i="5"/>
  <c r="K174" i="5"/>
  <c r="J174" i="5"/>
  <c r="M174" i="5"/>
  <c r="J176" i="5"/>
  <c r="L176" i="5"/>
  <c r="K176" i="5"/>
  <c r="M176" i="5"/>
  <c r="L624" i="5"/>
  <c r="J624" i="5"/>
  <c r="K624" i="5"/>
  <c r="M624" i="5"/>
  <c r="K621" i="5"/>
  <c r="L621" i="5"/>
  <c r="J621" i="5"/>
  <c r="M621" i="5"/>
  <c r="L640" i="5"/>
  <c r="K640" i="5"/>
  <c r="J640" i="5"/>
  <c r="M640" i="5"/>
  <c r="L637" i="5"/>
  <c r="J637" i="5"/>
  <c r="K637" i="5"/>
  <c r="M637" i="5"/>
  <c r="L354" i="5"/>
  <c r="K354" i="5"/>
  <c r="J354" i="5"/>
  <c r="M354" i="5"/>
  <c r="K365" i="5"/>
  <c r="J365" i="5"/>
  <c r="L365" i="5"/>
  <c r="M365" i="5"/>
  <c r="J1076" i="5"/>
  <c r="L1076" i="5"/>
  <c r="K1076" i="5"/>
  <c r="M1076" i="5"/>
  <c r="J716" i="5"/>
  <c r="L716" i="5"/>
  <c r="K716" i="5"/>
  <c r="M716" i="5"/>
  <c r="L718" i="5"/>
  <c r="K718" i="5"/>
  <c r="J718" i="5"/>
  <c r="M718" i="5"/>
  <c r="J724" i="5"/>
  <c r="L724" i="5"/>
  <c r="K724" i="5"/>
  <c r="M724" i="5"/>
  <c r="L976" i="5"/>
  <c r="K976" i="5"/>
  <c r="J976" i="5"/>
  <c r="M976" i="5"/>
  <c r="L977" i="5"/>
  <c r="K977" i="5"/>
  <c r="J977" i="5"/>
  <c r="M977" i="5"/>
  <c r="L857" i="5"/>
  <c r="K857" i="5"/>
  <c r="J857" i="5"/>
  <c r="M857" i="5"/>
  <c r="L864" i="5"/>
  <c r="K864" i="5"/>
  <c r="J864" i="5"/>
  <c r="M864" i="5"/>
  <c r="J517" i="5"/>
  <c r="L517" i="5"/>
  <c r="K517" i="5"/>
  <c r="M517" i="5"/>
  <c r="J339" i="5"/>
  <c r="L339" i="5"/>
  <c r="K339" i="5"/>
  <c r="M339" i="5"/>
  <c r="J347" i="5"/>
  <c r="L347" i="5"/>
  <c r="K347" i="5"/>
  <c r="M347" i="5"/>
  <c r="L39" i="5"/>
  <c r="K39" i="5"/>
  <c r="J39" i="5"/>
  <c r="M39" i="5"/>
  <c r="L44" i="5"/>
  <c r="K44" i="5"/>
  <c r="J44" i="5"/>
  <c r="M44" i="5"/>
  <c r="L667" i="5"/>
  <c r="K667" i="5"/>
  <c r="J667" i="5"/>
  <c r="M667" i="5"/>
  <c r="L658" i="5"/>
  <c r="J658" i="5"/>
  <c r="K658" i="5"/>
  <c r="M658" i="5"/>
  <c r="L1204" i="5"/>
  <c r="K1204" i="5"/>
  <c r="J1204" i="5"/>
  <c r="M1204" i="5"/>
  <c r="J1194" i="5"/>
  <c r="L1194" i="5"/>
  <c r="K1194" i="5"/>
  <c r="M1194" i="5"/>
  <c r="L1116" i="5"/>
  <c r="K1116" i="5"/>
  <c r="J1116" i="5"/>
  <c r="M1116" i="5"/>
  <c r="L1125" i="5"/>
  <c r="K1125" i="5"/>
  <c r="J1125" i="5"/>
  <c r="M1125" i="5"/>
  <c r="L914" i="5"/>
  <c r="K914" i="5"/>
  <c r="J914" i="5"/>
  <c r="M914" i="5"/>
  <c r="K923" i="5"/>
  <c r="J923" i="5"/>
  <c r="L923" i="5"/>
  <c r="M923" i="5"/>
  <c r="L198" i="5"/>
  <c r="K198" i="5"/>
  <c r="J198" i="5"/>
  <c r="M198" i="5"/>
  <c r="L203" i="5"/>
  <c r="K203" i="5"/>
  <c r="J203" i="5"/>
  <c r="M203" i="5"/>
  <c r="L941" i="5"/>
  <c r="K941" i="5"/>
  <c r="J941" i="5"/>
  <c r="M941" i="5"/>
  <c r="L938" i="5"/>
  <c r="K938" i="5"/>
  <c r="J938" i="5"/>
  <c r="M938" i="5"/>
  <c r="J947" i="5"/>
  <c r="L947" i="5"/>
  <c r="K947" i="5"/>
  <c r="M947" i="5"/>
  <c r="L999" i="5"/>
  <c r="K999" i="5"/>
  <c r="J999" i="5"/>
  <c r="M999" i="5"/>
  <c r="L1007" i="5"/>
  <c r="K1007" i="5"/>
  <c r="J1007" i="5"/>
  <c r="M1007" i="5"/>
  <c r="K686" i="5"/>
  <c r="J686" i="5"/>
  <c r="L686" i="5"/>
  <c r="M686" i="5"/>
  <c r="K676" i="5"/>
  <c r="L676" i="5"/>
  <c r="J676" i="5"/>
  <c r="M676" i="5"/>
  <c r="L1155" i="5"/>
  <c r="K1155" i="5"/>
  <c r="J1155" i="5"/>
  <c r="M1155" i="5"/>
  <c r="L156" i="5"/>
  <c r="K156" i="5"/>
  <c r="J156" i="5"/>
  <c r="M156" i="5"/>
  <c r="L164" i="5"/>
  <c r="K164" i="5"/>
  <c r="J164" i="5"/>
  <c r="M164" i="5"/>
  <c r="J163" i="5"/>
  <c r="L163" i="5"/>
  <c r="K163" i="5"/>
  <c r="M163" i="5"/>
  <c r="L596" i="5"/>
  <c r="K596" i="5"/>
  <c r="J596" i="5"/>
  <c r="M596" i="5"/>
  <c r="L1056" i="5"/>
  <c r="J1056" i="5"/>
  <c r="K1056" i="5"/>
  <c r="M1056" i="5"/>
  <c r="L1062" i="5"/>
  <c r="K1062" i="5"/>
  <c r="J1062" i="5"/>
  <c r="M1062" i="5"/>
  <c r="L437" i="5"/>
  <c r="K437" i="5"/>
  <c r="J437" i="5"/>
  <c r="M437" i="5"/>
  <c r="L443" i="5"/>
  <c r="K443" i="5"/>
  <c r="J443" i="5"/>
  <c r="M443" i="5"/>
  <c r="K378" i="5"/>
  <c r="J378" i="5"/>
  <c r="L378" i="5"/>
  <c r="M378" i="5"/>
  <c r="L781" i="5"/>
  <c r="K781" i="5"/>
  <c r="J781" i="5"/>
  <c r="M781" i="5"/>
  <c r="J1027" i="5"/>
  <c r="L1027" i="5"/>
  <c r="K1027" i="5"/>
  <c r="M1027" i="5"/>
  <c r="J1105" i="5"/>
  <c r="L1105" i="5"/>
  <c r="K1105" i="5"/>
  <c r="M1105" i="5"/>
  <c r="K1094" i="5"/>
  <c r="J1094" i="5"/>
  <c r="L1094" i="5"/>
  <c r="M1094" i="5"/>
  <c r="L1104" i="5"/>
  <c r="K1104" i="5"/>
  <c r="J1104" i="5"/>
  <c r="M1104" i="5"/>
  <c r="K556" i="5"/>
  <c r="L556" i="5"/>
  <c r="J556" i="5"/>
  <c r="M556" i="5"/>
  <c r="K298" i="5"/>
  <c r="L298" i="5"/>
  <c r="M298" i="5"/>
  <c r="J298" i="5"/>
  <c r="L307" i="5"/>
  <c r="K307" i="5"/>
  <c r="J307" i="5"/>
  <c r="M307" i="5"/>
  <c r="J703" i="5"/>
  <c r="L703" i="5"/>
  <c r="K703" i="5"/>
  <c r="M703" i="5"/>
  <c r="J695" i="5"/>
  <c r="K695" i="5"/>
  <c r="L695" i="5"/>
  <c r="M695" i="5"/>
  <c r="L955" i="5"/>
  <c r="K955" i="5"/>
  <c r="J955" i="5"/>
  <c r="M955" i="5"/>
  <c r="L961" i="5"/>
  <c r="K961" i="5"/>
  <c r="J961" i="5"/>
  <c r="M961" i="5"/>
  <c r="K418" i="5"/>
  <c r="L418" i="5"/>
  <c r="J418" i="5"/>
  <c r="M418" i="5"/>
  <c r="L427" i="5"/>
  <c r="K427" i="5"/>
  <c r="J427" i="5"/>
  <c r="M427" i="5"/>
  <c r="L1177" i="5"/>
  <c r="K1177" i="5"/>
  <c r="J1177" i="5"/>
  <c r="M1177" i="5"/>
  <c r="L1174" i="5"/>
  <c r="K1174" i="5"/>
  <c r="J1174" i="5"/>
  <c r="M1174" i="5"/>
  <c r="L1185" i="5"/>
  <c r="K1185" i="5"/>
  <c r="J1185" i="5"/>
  <c r="M1185" i="5"/>
  <c r="L836" i="5"/>
  <c r="K836" i="5"/>
  <c r="J836" i="5"/>
  <c r="M836" i="5"/>
  <c r="J842" i="5"/>
  <c r="L842" i="5"/>
  <c r="K842" i="5"/>
  <c r="M842" i="5"/>
  <c r="L1219" i="5"/>
  <c r="K1219" i="5"/>
  <c r="J1219" i="5"/>
  <c r="M1219" i="5"/>
  <c r="L99" i="5"/>
  <c r="K99" i="5"/>
  <c r="J99" i="5"/>
  <c r="M99" i="5"/>
  <c r="L574" i="5"/>
  <c r="J574" i="5"/>
  <c r="K574" i="5"/>
  <c r="M574" i="5"/>
  <c r="L1141" i="5"/>
  <c r="K1141" i="5"/>
  <c r="J1141" i="5"/>
  <c r="M1141" i="5"/>
  <c r="L116" i="5"/>
  <c r="K116" i="5"/>
  <c r="M116" i="5"/>
  <c r="J116" i="5"/>
  <c r="L327" i="5"/>
  <c r="K327" i="5"/>
  <c r="J327" i="5"/>
  <c r="M327" i="5"/>
  <c r="L262" i="5"/>
  <c r="K262" i="5"/>
  <c r="M262" i="5"/>
  <c r="J262" i="5"/>
  <c r="L400" i="5"/>
  <c r="J400" i="5"/>
  <c r="K400" i="5"/>
  <c r="M400" i="5"/>
  <c r="L628" i="5"/>
  <c r="K628" i="5"/>
  <c r="J628" i="5"/>
  <c r="M628" i="5"/>
  <c r="L861" i="5"/>
  <c r="K861" i="5"/>
  <c r="J861" i="5"/>
  <c r="M861" i="5"/>
  <c r="L46" i="5"/>
  <c r="K46" i="5"/>
  <c r="M46" i="5"/>
  <c r="J46" i="5"/>
  <c r="L1198" i="5"/>
  <c r="K1198" i="5"/>
  <c r="J1198" i="5"/>
  <c r="M1198" i="5"/>
  <c r="J197" i="5"/>
  <c r="L197" i="5"/>
  <c r="K197" i="5"/>
  <c r="M197" i="5"/>
  <c r="K1003" i="5"/>
  <c r="L1003" i="5"/>
  <c r="J1003" i="5"/>
  <c r="M1003" i="5"/>
  <c r="K168" i="5"/>
  <c r="J168" i="5"/>
  <c r="L168" i="5"/>
  <c r="M168" i="5"/>
  <c r="L440" i="5"/>
  <c r="K440" i="5"/>
  <c r="J440" i="5"/>
  <c r="M440" i="5"/>
  <c r="L777" i="5"/>
  <c r="J777" i="5"/>
  <c r="K777" i="5"/>
  <c r="M777" i="5"/>
  <c r="L799" i="5"/>
  <c r="K799" i="5"/>
  <c r="J799" i="5"/>
  <c r="M799" i="5"/>
  <c r="K708" i="5"/>
  <c r="L708" i="5"/>
  <c r="J708" i="5"/>
  <c r="M708" i="5"/>
  <c r="J1236" i="5"/>
  <c r="L1236" i="5"/>
  <c r="K1236" i="5"/>
  <c r="M1236" i="5"/>
  <c r="J394" i="5"/>
  <c r="L394" i="5"/>
  <c r="K394" i="5"/>
  <c r="M394" i="5"/>
  <c r="K355" i="5"/>
  <c r="L355" i="5"/>
  <c r="J355" i="5"/>
  <c r="M355" i="5"/>
  <c r="L974" i="5"/>
  <c r="K974" i="5"/>
  <c r="J974" i="5"/>
  <c r="M974" i="5"/>
  <c r="L525" i="5"/>
  <c r="J525" i="5"/>
  <c r="K525" i="5"/>
  <c r="M525" i="5"/>
  <c r="L1122" i="5"/>
  <c r="K1122" i="5"/>
  <c r="J1122" i="5"/>
  <c r="M1122" i="5"/>
  <c r="K1165" i="5"/>
  <c r="J1165" i="5"/>
  <c r="L1165" i="5"/>
  <c r="M1165" i="5"/>
  <c r="L1028" i="5"/>
  <c r="K1028" i="5"/>
  <c r="J1028" i="5"/>
  <c r="M1028" i="5"/>
  <c r="K847" i="5"/>
  <c r="J847" i="5"/>
  <c r="L847" i="5"/>
  <c r="M847" i="5"/>
  <c r="K481" i="5"/>
  <c r="L481" i="5"/>
  <c r="J481" i="5"/>
  <c r="M481" i="5"/>
  <c r="L484" i="5"/>
  <c r="J484" i="5"/>
  <c r="K484" i="5"/>
  <c r="M484" i="5"/>
  <c r="L275" i="5"/>
  <c r="K275" i="5"/>
  <c r="J275" i="5"/>
  <c r="M275" i="5"/>
  <c r="L577" i="5"/>
  <c r="K577" i="5"/>
  <c r="J577" i="5"/>
  <c r="M577" i="5"/>
  <c r="K475" i="5"/>
  <c r="J475" i="5"/>
  <c r="L475" i="5"/>
  <c r="M475" i="5"/>
  <c r="L283" i="5"/>
  <c r="K283" i="5"/>
  <c r="J283" i="5"/>
  <c r="M283" i="5"/>
  <c r="L903" i="5"/>
  <c r="K903" i="5"/>
  <c r="J903" i="5"/>
  <c r="M903" i="5"/>
  <c r="L828" i="5"/>
  <c r="K828" i="5"/>
  <c r="J828" i="5"/>
  <c r="M828" i="5"/>
  <c r="L1146" i="5"/>
  <c r="K1146" i="5"/>
  <c r="J1146" i="5"/>
  <c r="M1146" i="5"/>
  <c r="J1139" i="5"/>
  <c r="L1139" i="5"/>
  <c r="K1139" i="5"/>
  <c r="M1139" i="5"/>
  <c r="K147" i="5"/>
  <c r="J147" i="5"/>
  <c r="L147" i="5"/>
  <c r="M147" i="5"/>
  <c r="L136" i="5"/>
  <c r="K136" i="5"/>
  <c r="J136" i="5"/>
  <c r="M136" i="5"/>
  <c r="L148" i="5"/>
  <c r="K148" i="5"/>
  <c r="J148" i="5"/>
  <c r="M148" i="5"/>
  <c r="L506" i="5"/>
  <c r="J506" i="5"/>
  <c r="K506" i="5"/>
  <c r="M506" i="5"/>
  <c r="L496" i="5"/>
  <c r="K496" i="5"/>
  <c r="J496" i="5"/>
  <c r="M496" i="5"/>
  <c r="L120" i="5"/>
  <c r="K120" i="5"/>
  <c r="J120" i="5"/>
  <c r="M120" i="5"/>
  <c r="L127" i="5"/>
  <c r="K127" i="5"/>
  <c r="J127" i="5"/>
  <c r="M127" i="5"/>
  <c r="J1040" i="5"/>
  <c r="L1040" i="5"/>
  <c r="K1040" i="5"/>
  <c r="M1040" i="5"/>
  <c r="L322" i="5"/>
  <c r="K322" i="5"/>
  <c r="J322" i="5"/>
  <c r="M322" i="5"/>
  <c r="L316" i="5"/>
  <c r="J316" i="5"/>
  <c r="K316" i="5"/>
  <c r="M316" i="5"/>
  <c r="L324" i="5"/>
  <c r="J324" i="5"/>
  <c r="K324" i="5"/>
  <c r="M324" i="5"/>
  <c r="L1266" i="5"/>
  <c r="K1266" i="5"/>
  <c r="J1266" i="5"/>
  <c r="M1266" i="5"/>
  <c r="L1255" i="5"/>
  <c r="K1255" i="5"/>
  <c r="J1255" i="5"/>
  <c r="M1255" i="5"/>
  <c r="L221" i="5"/>
  <c r="K221" i="5"/>
  <c r="M221" i="5"/>
  <c r="J221" i="5"/>
  <c r="L214" i="5"/>
  <c r="K214" i="5"/>
  <c r="J214" i="5"/>
  <c r="M214" i="5"/>
  <c r="K215" i="5"/>
  <c r="J215" i="5"/>
  <c r="M215" i="5"/>
  <c r="L215" i="5"/>
  <c r="L1243" i="5"/>
  <c r="K1243" i="5"/>
  <c r="J1243" i="5"/>
  <c r="M1243" i="5"/>
  <c r="L882" i="5"/>
  <c r="K882" i="5"/>
  <c r="J882" i="5"/>
  <c r="M882" i="5"/>
  <c r="L874" i="5"/>
  <c r="K874" i="5"/>
  <c r="J874" i="5"/>
  <c r="M874" i="5"/>
  <c r="L535" i="5"/>
  <c r="K535" i="5"/>
  <c r="J535" i="5"/>
  <c r="M535" i="5"/>
  <c r="L541" i="5"/>
  <c r="K541" i="5"/>
  <c r="J541" i="5"/>
  <c r="M541" i="5"/>
  <c r="L267" i="5"/>
  <c r="K267" i="5"/>
  <c r="J267" i="5"/>
  <c r="M267" i="5"/>
  <c r="M54" i="5"/>
  <c r="J54" i="5"/>
  <c r="L54" i="5"/>
  <c r="K54" i="5"/>
  <c r="K405" i="5"/>
  <c r="L405" i="5"/>
  <c r="J405" i="5"/>
  <c r="M405" i="5"/>
  <c r="L183" i="5"/>
  <c r="K183" i="5"/>
  <c r="J183" i="5"/>
  <c r="M183" i="5"/>
  <c r="L627" i="5"/>
  <c r="K627" i="5"/>
  <c r="J627" i="5"/>
  <c r="M627" i="5"/>
  <c r="L625" i="5"/>
  <c r="K625" i="5"/>
  <c r="J625" i="5"/>
  <c r="M625" i="5"/>
  <c r="L643" i="5"/>
  <c r="K643" i="5"/>
  <c r="J643" i="5"/>
  <c r="M643" i="5"/>
  <c r="L359" i="5"/>
  <c r="K359" i="5"/>
  <c r="J359" i="5"/>
  <c r="M359" i="5"/>
  <c r="L356" i="5"/>
  <c r="K356" i="5"/>
  <c r="J356" i="5"/>
  <c r="M356" i="5"/>
  <c r="L366" i="5"/>
  <c r="J366" i="5"/>
  <c r="K366" i="5"/>
  <c r="M366" i="5"/>
  <c r="L1077" i="5"/>
  <c r="K1077" i="5"/>
  <c r="J1077" i="5"/>
  <c r="M1077" i="5"/>
  <c r="L1086" i="5"/>
  <c r="K1086" i="5"/>
  <c r="J1086" i="5"/>
  <c r="M1086" i="5"/>
  <c r="L726" i="5"/>
  <c r="K726" i="5"/>
  <c r="J726" i="5"/>
  <c r="M726" i="5"/>
  <c r="L719" i="5"/>
  <c r="K719" i="5"/>
  <c r="J719" i="5"/>
  <c r="M719" i="5"/>
  <c r="L979" i="5"/>
  <c r="K979" i="5"/>
  <c r="J979" i="5"/>
  <c r="M979" i="5"/>
  <c r="L858" i="5"/>
  <c r="K858" i="5"/>
  <c r="J858" i="5"/>
  <c r="M858" i="5"/>
  <c r="L865" i="5"/>
  <c r="K865" i="5"/>
  <c r="J865" i="5"/>
  <c r="M865" i="5"/>
  <c r="L522" i="5"/>
  <c r="K522" i="5"/>
  <c r="J522" i="5"/>
  <c r="M522" i="5"/>
  <c r="L528" i="5"/>
  <c r="K528" i="5"/>
  <c r="J528" i="5"/>
  <c r="M528" i="5"/>
  <c r="L341" i="5"/>
  <c r="K341" i="5"/>
  <c r="J341" i="5"/>
  <c r="M341" i="5"/>
  <c r="L348" i="5"/>
  <c r="K348" i="5"/>
  <c r="J348" i="5"/>
  <c r="M348" i="5"/>
  <c r="M41" i="5"/>
  <c r="L41" i="5"/>
  <c r="K41" i="5"/>
  <c r="J41" i="5"/>
  <c r="L659" i="5"/>
  <c r="K659" i="5"/>
  <c r="J659" i="5"/>
  <c r="M659" i="5"/>
  <c r="K1199" i="5"/>
  <c r="J1199" i="5"/>
  <c r="L1199" i="5"/>
  <c r="M1199" i="5"/>
  <c r="L1195" i="5"/>
  <c r="K1195" i="5"/>
  <c r="J1195" i="5"/>
  <c r="M1195" i="5"/>
  <c r="L1127" i="5"/>
  <c r="K1127" i="5"/>
  <c r="J1127" i="5"/>
  <c r="M1127" i="5"/>
  <c r="L916" i="5"/>
  <c r="K916" i="5"/>
  <c r="J916" i="5"/>
  <c r="M916" i="5"/>
  <c r="L925" i="5"/>
  <c r="K925" i="5"/>
  <c r="J925" i="5"/>
  <c r="M925" i="5"/>
  <c r="L200" i="5"/>
  <c r="K200" i="5"/>
  <c r="M200" i="5"/>
  <c r="J200" i="5"/>
  <c r="L204" i="5"/>
  <c r="K204" i="5"/>
  <c r="J204" i="5"/>
  <c r="M204" i="5"/>
  <c r="J939" i="5"/>
  <c r="L939" i="5"/>
  <c r="K939" i="5"/>
  <c r="M939" i="5"/>
  <c r="L994" i="5"/>
  <c r="J994" i="5"/>
  <c r="K994" i="5"/>
  <c r="M994" i="5"/>
  <c r="J1000" i="5"/>
  <c r="L1000" i="5"/>
  <c r="K1000" i="5"/>
  <c r="M1000" i="5"/>
  <c r="L679" i="5"/>
  <c r="J679" i="5"/>
  <c r="K679" i="5"/>
  <c r="M679" i="5"/>
  <c r="L1162" i="5"/>
  <c r="K1162" i="5"/>
  <c r="J1162" i="5"/>
  <c r="M1162" i="5"/>
  <c r="L1159" i="5"/>
  <c r="K1159" i="5"/>
  <c r="J1159" i="5"/>
  <c r="M1159" i="5"/>
  <c r="L1164" i="5"/>
  <c r="K1164" i="5"/>
  <c r="J1164" i="5"/>
  <c r="M1164" i="5"/>
  <c r="L165" i="5"/>
  <c r="K165" i="5"/>
  <c r="J165" i="5"/>
  <c r="M165" i="5"/>
  <c r="K600" i="5"/>
  <c r="L600" i="5"/>
  <c r="J600" i="5"/>
  <c r="M600" i="5"/>
  <c r="L604" i="5"/>
  <c r="K604" i="5"/>
  <c r="J604" i="5"/>
  <c r="M604" i="5"/>
  <c r="K594" i="5"/>
  <c r="J594" i="5"/>
  <c r="L594" i="5"/>
  <c r="M594" i="5"/>
  <c r="K1060" i="5"/>
  <c r="J1060" i="5"/>
  <c r="L1060" i="5"/>
  <c r="M1060" i="5"/>
  <c r="L1059" i="5"/>
  <c r="K1059" i="5"/>
  <c r="J1059" i="5"/>
  <c r="M1059" i="5"/>
  <c r="L434" i="5"/>
  <c r="J434" i="5"/>
  <c r="K434" i="5"/>
  <c r="M434" i="5"/>
  <c r="L438" i="5"/>
  <c r="K438" i="5"/>
  <c r="J438" i="5"/>
  <c r="M438" i="5"/>
  <c r="J444" i="5"/>
  <c r="L444" i="5"/>
  <c r="K444" i="5"/>
  <c r="M444" i="5"/>
  <c r="L379" i="5"/>
  <c r="J379" i="5"/>
  <c r="K379" i="5"/>
  <c r="M379" i="5"/>
  <c r="K386" i="5"/>
  <c r="J386" i="5"/>
  <c r="L386" i="5"/>
  <c r="M386" i="5"/>
  <c r="K774" i="5"/>
  <c r="L774" i="5"/>
  <c r="J774" i="5"/>
  <c r="M774" i="5"/>
  <c r="L786" i="5"/>
  <c r="K786" i="5"/>
  <c r="J786" i="5"/>
  <c r="M786" i="5"/>
  <c r="K1014" i="5"/>
  <c r="J1014" i="5"/>
  <c r="L1014" i="5"/>
  <c r="M1014" i="5"/>
  <c r="L1020" i="5"/>
  <c r="K1020" i="5"/>
  <c r="J1020" i="5"/>
  <c r="M1020" i="5"/>
  <c r="L803" i="5"/>
  <c r="K803" i="5"/>
  <c r="J803" i="5"/>
  <c r="M803" i="5"/>
  <c r="J1097" i="5"/>
  <c r="L1097" i="5"/>
  <c r="K1097" i="5"/>
  <c r="M1097" i="5"/>
  <c r="L1098" i="5"/>
  <c r="K1098" i="5"/>
  <c r="J1098" i="5"/>
  <c r="M1098" i="5"/>
  <c r="L1107" i="5"/>
  <c r="K1107" i="5"/>
  <c r="J1107" i="5"/>
  <c r="M1107" i="5"/>
  <c r="K560" i="5"/>
  <c r="J560" i="5"/>
  <c r="L560" i="5"/>
  <c r="M560" i="5"/>
  <c r="L564" i="5"/>
  <c r="K564" i="5"/>
  <c r="J564" i="5"/>
  <c r="M564" i="5"/>
  <c r="L554" i="5"/>
  <c r="J554" i="5"/>
  <c r="K554" i="5"/>
  <c r="M554" i="5"/>
  <c r="L295" i="5"/>
  <c r="K295" i="5"/>
  <c r="J295" i="5"/>
  <c r="M295" i="5"/>
  <c r="K308" i="5"/>
  <c r="L308" i="5"/>
  <c r="J308" i="5"/>
  <c r="M308" i="5"/>
  <c r="K704" i="5"/>
  <c r="L704" i="5"/>
  <c r="J704" i="5"/>
  <c r="M704" i="5"/>
  <c r="L696" i="5"/>
  <c r="K696" i="5"/>
  <c r="J696" i="5"/>
  <c r="M696" i="5"/>
  <c r="J968" i="5"/>
  <c r="L968" i="5"/>
  <c r="K968" i="5"/>
  <c r="M968" i="5"/>
  <c r="L956" i="5"/>
  <c r="K956" i="5"/>
  <c r="J956" i="5"/>
  <c r="M956" i="5"/>
  <c r="L962" i="5"/>
  <c r="K962" i="5"/>
  <c r="J962" i="5"/>
  <c r="M962" i="5"/>
  <c r="K420" i="5"/>
  <c r="J420" i="5"/>
  <c r="L420" i="5"/>
  <c r="M420" i="5"/>
  <c r="L421" i="5"/>
  <c r="J421" i="5"/>
  <c r="K421" i="5"/>
  <c r="M421" i="5"/>
  <c r="K428" i="5"/>
  <c r="J428" i="5"/>
  <c r="L428" i="5"/>
  <c r="M428" i="5"/>
  <c r="K1178" i="5"/>
  <c r="J1178" i="5"/>
  <c r="L1178" i="5"/>
  <c r="M1178" i="5"/>
  <c r="L1179" i="5"/>
  <c r="K1179" i="5"/>
  <c r="J1179" i="5"/>
  <c r="M1179" i="5"/>
  <c r="L837" i="5"/>
  <c r="K837" i="5"/>
  <c r="J837" i="5"/>
  <c r="M837" i="5"/>
  <c r="L843" i="5"/>
  <c r="K843" i="5"/>
  <c r="J843" i="5"/>
  <c r="M843" i="5"/>
  <c r="L1218" i="5"/>
  <c r="K1218" i="5"/>
  <c r="J1218" i="5"/>
  <c r="M1218" i="5"/>
  <c r="L1225" i="5"/>
  <c r="K1225" i="5"/>
  <c r="J1225" i="5"/>
  <c r="M1225" i="5"/>
  <c r="L104" i="5"/>
  <c r="K104" i="5"/>
  <c r="J104" i="5"/>
  <c r="M104" i="5"/>
  <c r="L580" i="5"/>
  <c r="K580" i="5"/>
  <c r="J580" i="5"/>
  <c r="M580" i="5"/>
  <c r="K1275" i="5"/>
  <c r="J1275" i="5"/>
  <c r="L1275" i="5"/>
  <c r="M1275" i="5"/>
  <c r="K501" i="5"/>
  <c r="J501" i="5"/>
  <c r="M501" i="5"/>
  <c r="L501" i="5"/>
  <c r="L1036" i="5"/>
  <c r="K1036" i="5"/>
  <c r="J1036" i="5"/>
  <c r="M1036" i="5"/>
  <c r="L1267" i="5"/>
  <c r="K1267" i="5"/>
  <c r="J1267" i="5"/>
  <c r="M1267" i="5"/>
  <c r="J66" i="5"/>
  <c r="L66" i="5"/>
  <c r="K66" i="5"/>
  <c r="M66" i="5"/>
  <c r="L408" i="5"/>
  <c r="J408" i="5"/>
  <c r="K408" i="5"/>
  <c r="M408" i="5"/>
  <c r="L646" i="5"/>
  <c r="K646" i="5"/>
  <c r="J646" i="5"/>
  <c r="M646" i="5"/>
  <c r="J521" i="5"/>
  <c r="L521" i="5"/>
  <c r="M521" i="5"/>
  <c r="K521" i="5"/>
  <c r="L36" i="5"/>
  <c r="J36" i="5"/>
  <c r="M36" i="5"/>
  <c r="K36" i="5"/>
  <c r="L917" i="5"/>
  <c r="K917" i="5"/>
  <c r="J917" i="5"/>
  <c r="M917" i="5"/>
  <c r="L940" i="5"/>
  <c r="K940" i="5"/>
  <c r="J940" i="5"/>
  <c r="M940" i="5"/>
  <c r="L683" i="5"/>
  <c r="K683" i="5"/>
  <c r="J683" i="5"/>
  <c r="M683" i="5"/>
  <c r="L157" i="5"/>
  <c r="K157" i="5"/>
  <c r="J157" i="5"/>
  <c r="M157" i="5"/>
  <c r="K566" i="5"/>
  <c r="L566" i="5"/>
  <c r="J566" i="5"/>
  <c r="M566" i="5"/>
  <c r="J423" i="5"/>
  <c r="L423" i="5"/>
  <c r="K423" i="5"/>
  <c r="M423" i="5"/>
  <c r="L1214" i="5"/>
  <c r="K1214" i="5"/>
  <c r="J1214" i="5"/>
  <c r="M1214" i="5"/>
  <c r="L485" i="5"/>
  <c r="K485" i="5"/>
  <c r="J485" i="5"/>
  <c r="M485" i="5"/>
  <c r="L575" i="5"/>
  <c r="J575" i="5"/>
  <c r="K575" i="5"/>
  <c r="M575" i="5"/>
  <c r="L1288" i="5"/>
  <c r="K1288" i="5"/>
  <c r="J1288" i="5"/>
  <c r="M1288" i="5"/>
  <c r="L816" i="5"/>
  <c r="K816" i="5"/>
  <c r="J816" i="5"/>
  <c r="M816" i="5"/>
  <c r="L1142" i="5"/>
  <c r="K1142" i="5"/>
  <c r="J1142" i="5"/>
  <c r="M1142" i="5"/>
  <c r="L145" i="5"/>
  <c r="K145" i="5"/>
  <c r="M145" i="5"/>
  <c r="J145" i="5"/>
  <c r="L507" i="5"/>
  <c r="K507" i="5"/>
  <c r="J507" i="5"/>
  <c r="M507" i="5"/>
  <c r="J121" i="5"/>
  <c r="L121" i="5"/>
  <c r="K121" i="5"/>
  <c r="M121" i="5"/>
  <c r="L122" i="5"/>
  <c r="K122" i="5"/>
  <c r="J122" i="5"/>
  <c r="M122" i="5"/>
  <c r="K1045" i="5"/>
  <c r="L1045" i="5"/>
  <c r="J1045" i="5"/>
  <c r="M1045" i="5"/>
  <c r="K1262" i="5"/>
  <c r="J1262" i="5"/>
  <c r="L1262" i="5"/>
  <c r="M1262" i="5"/>
  <c r="L1240" i="5"/>
  <c r="K1240" i="5"/>
  <c r="J1240" i="5"/>
  <c r="M1240" i="5"/>
  <c r="J546" i="5"/>
  <c r="L546" i="5"/>
  <c r="K546" i="5"/>
  <c r="M546" i="5"/>
  <c r="L257" i="5"/>
  <c r="K257" i="5"/>
  <c r="J257" i="5"/>
  <c r="M257" i="5"/>
  <c r="L401" i="5"/>
  <c r="K401" i="5"/>
  <c r="J401" i="5"/>
  <c r="M401" i="5"/>
  <c r="K623" i="5"/>
  <c r="J623" i="5"/>
  <c r="L623" i="5"/>
  <c r="M623" i="5"/>
  <c r="K1081" i="5"/>
  <c r="J1081" i="5"/>
  <c r="L1081" i="5"/>
  <c r="M1081" i="5"/>
  <c r="L854" i="5"/>
  <c r="K854" i="5"/>
  <c r="J854" i="5"/>
  <c r="M854" i="5"/>
  <c r="J1202" i="5"/>
  <c r="L1202" i="5"/>
  <c r="K1202" i="5"/>
  <c r="M1202" i="5"/>
  <c r="L919" i="5"/>
  <c r="K919" i="5"/>
  <c r="J919" i="5"/>
  <c r="M919" i="5"/>
  <c r="K1004" i="5"/>
  <c r="J1004" i="5"/>
  <c r="L1004" i="5"/>
  <c r="M1004" i="5"/>
  <c r="L1161" i="5"/>
  <c r="K1161" i="5"/>
  <c r="J1161" i="5"/>
  <c r="M1161" i="5"/>
  <c r="L607" i="5"/>
  <c r="K607" i="5"/>
  <c r="J607" i="5"/>
  <c r="M607" i="5"/>
  <c r="K441" i="5"/>
  <c r="J441" i="5"/>
  <c r="L441" i="5"/>
  <c r="M441" i="5"/>
  <c r="L778" i="5"/>
  <c r="K778" i="5"/>
  <c r="J778" i="5"/>
  <c r="M778" i="5"/>
  <c r="L806" i="5"/>
  <c r="K806" i="5"/>
  <c r="J806" i="5"/>
  <c r="M806" i="5"/>
  <c r="L106" i="5"/>
  <c r="K106" i="5"/>
  <c r="J106" i="5"/>
  <c r="M106" i="5"/>
  <c r="L588" i="5"/>
  <c r="K588" i="5"/>
  <c r="J588" i="5"/>
  <c r="M588" i="5"/>
  <c r="L94" i="5"/>
  <c r="K94" i="5"/>
  <c r="J94" i="5"/>
  <c r="M94" i="5"/>
  <c r="J274" i="5"/>
  <c r="L274" i="5"/>
  <c r="K274" i="5"/>
  <c r="M274" i="5"/>
  <c r="L907" i="5"/>
  <c r="K907" i="5"/>
  <c r="J907" i="5"/>
  <c r="M907" i="5"/>
  <c r="L103" i="5"/>
  <c r="K103" i="5"/>
  <c r="M103" i="5"/>
  <c r="J103" i="5"/>
  <c r="L287" i="5"/>
  <c r="K287" i="5"/>
  <c r="J287" i="5"/>
  <c r="M287" i="5"/>
  <c r="L904" i="5"/>
  <c r="K904" i="5"/>
  <c r="J904" i="5"/>
  <c r="M904" i="5"/>
  <c r="L1279" i="5"/>
  <c r="K1279" i="5"/>
  <c r="J1279" i="5"/>
  <c r="M1279" i="5"/>
  <c r="L476" i="5"/>
  <c r="J476" i="5"/>
  <c r="K476" i="5"/>
  <c r="M476" i="5"/>
  <c r="L488" i="5"/>
  <c r="K488" i="5"/>
  <c r="J488" i="5"/>
  <c r="M488" i="5"/>
  <c r="L107" i="5"/>
  <c r="K107" i="5"/>
  <c r="J107" i="5"/>
  <c r="M107" i="5"/>
  <c r="J100" i="5"/>
  <c r="L100" i="5"/>
  <c r="M100" i="5"/>
  <c r="K100" i="5"/>
  <c r="L278" i="5"/>
  <c r="K278" i="5"/>
  <c r="J278" i="5"/>
  <c r="M278" i="5"/>
  <c r="J288" i="5"/>
  <c r="L288" i="5"/>
  <c r="M288" i="5"/>
  <c r="K288" i="5"/>
  <c r="K587" i="5"/>
  <c r="L587" i="5"/>
  <c r="J587" i="5"/>
  <c r="M587" i="5"/>
  <c r="L578" i="5"/>
  <c r="K578" i="5"/>
  <c r="J578" i="5"/>
  <c r="M578" i="5"/>
  <c r="L896" i="5"/>
  <c r="K896" i="5"/>
  <c r="J896" i="5"/>
  <c r="M896" i="5"/>
  <c r="K1283" i="5"/>
  <c r="J1283" i="5"/>
  <c r="L1283" i="5"/>
  <c r="M1283" i="5"/>
  <c r="L1280" i="5"/>
  <c r="K1280" i="5"/>
  <c r="J1280" i="5"/>
  <c r="M1280" i="5"/>
  <c r="J821" i="5"/>
  <c r="L821" i="5"/>
  <c r="K821" i="5"/>
  <c r="M821" i="5"/>
  <c r="L146" i="5"/>
  <c r="K146" i="5"/>
  <c r="J146" i="5"/>
  <c r="M146" i="5"/>
  <c r="K139" i="5"/>
  <c r="J139" i="5"/>
  <c r="M139" i="5"/>
  <c r="L139" i="5"/>
  <c r="K497" i="5"/>
  <c r="J497" i="5"/>
  <c r="L497" i="5"/>
  <c r="M497" i="5"/>
  <c r="J500" i="5"/>
  <c r="L500" i="5"/>
  <c r="K500" i="5"/>
  <c r="M500" i="5"/>
  <c r="L114" i="5"/>
  <c r="K114" i="5"/>
  <c r="J114" i="5"/>
  <c r="M114" i="5"/>
  <c r="L128" i="5"/>
  <c r="K128" i="5"/>
  <c r="J128" i="5"/>
  <c r="M128" i="5"/>
  <c r="J1034" i="5"/>
  <c r="L1034" i="5"/>
  <c r="K1034" i="5"/>
  <c r="M1034" i="5"/>
  <c r="L1041" i="5"/>
  <c r="K1041" i="5"/>
  <c r="J1041" i="5"/>
  <c r="M1041" i="5"/>
  <c r="K315" i="5"/>
  <c r="J315" i="5"/>
  <c r="L315" i="5"/>
  <c r="M315" i="5"/>
  <c r="L325" i="5"/>
  <c r="K325" i="5"/>
  <c r="J325" i="5"/>
  <c r="M325" i="5"/>
  <c r="K1254" i="5"/>
  <c r="J1254" i="5"/>
  <c r="L1254" i="5"/>
  <c r="M1254" i="5"/>
  <c r="L1259" i="5"/>
  <c r="K1259" i="5"/>
  <c r="J1259" i="5"/>
  <c r="M1259" i="5"/>
  <c r="L223" i="5"/>
  <c r="K223" i="5"/>
  <c r="J223" i="5"/>
  <c r="M223" i="5"/>
  <c r="L216" i="5"/>
  <c r="K216" i="5"/>
  <c r="J216" i="5"/>
  <c r="M216" i="5"/>
  <c r="L217" i="5"/>
  <c r="K217" i="5"/>
  <c r="J217" i="5"/>
  <c r="M217" i="5"/>
  <c r="L1248" i="5"/>
  <c r="K1248" i="5"/>
  <c r="J1248" i="5"/>
  <c r="M1248" i="5"/>
  <c r="L875" i="5"/>
  <c r="K875" i="5"/>
  <c r="J875" i="5"/>
  <c r="M875" i="5"/>
  <c r="L887" i="5"/>
  <c r="K887" i="5"/>
  <c r="J887" i="5"/>
  <c r="M887" i="5"/>
  <c r="L544" i="5"/>
  <c r="K544" i="5"/>
  <c r="J544" i="5"/>
  <c r="M544" i="5"/>
  <c r="K258" i="5"/>
  <c r="J258" i="5"/>
  <c r="M258" i="5"/>
  <c r="L258" i="5"/>
  <c r="K268" i="5"/>
  <c r="J268" i="5"/>
  <c r="L268" i="5"/>
  <c r="M268" i="5"/>
  <c r="L56" i="5"/>
  <c r="J56" i="5"/>
  <c r="K56" i="5"/>
  <c r="M56" i="5"/>
  <c r="K55" i="5"/>
  <c r="J55" i="5"/>
  <c r="L55" i="5"/>
  <c r="M55" i="5"/>
  <c r="L398" i="5"/>
  <c r="K398" i="5"/>
  <c r="J398" i="5"/>
  <c r="M398" i="5"/>
  <c r="L406" i="5"/>
  <c r="K406" i="5"/>
  <c r="J406" i="5"/>
  <c r="M406" i="5"/>
  <c r="L175" i="5"/>
  <c r="K175" i="5"/>
  <c r="J175" i="5"/>
  <c r="M175" i="5"/>
  <c r="J184" i="5"/>
  <c r="L184" i="5"/>
  <c r="M184" i="5"/>
  <c r="K184" i="5"/>
  <c r="L178" i="5"/>
  <c r="K178" i="5"/>
  <c r="J178" i="5"/>
  <c r="M178" i="5"/>
  <c r="L617" i="5"/>
  <c r="K617" i="5"/>
  <c r="J617" i="5"/>
  <c r="M617" i="5"/>
  <c r="J626" i="5"/>
  <c r="L626" i="5"/>
  <c r="K626" i="5"/>
  <c r="M626" i="5"/>
  <c r="K642" i="5"/>
  <c r="L642" i="5"/>
  <c r="J642" i="5"/>
  <c r="M642" i="5"/>
  <c r="L367" i="5"/>
  <c r="K367" i="5"/>
  <c r="J367" i="5"/>
  <c r="M367" i="5"/>
  <c r="J1084" i="5"/>
  <c r="L1084" i="5"/>
  <c r="K1084" i="5"/>
  <c r="M1084" i="5"/>
  <c r="L1078" i="5"/>
  <c r="K1078" i="5"/>
  <c r="J1078" i="5"/>
  <c r="M1078" i="5"/>
  <c r="L1087" i="5"/>
  <c r="K1087" i="5"/>
  <c r="J1087" i="5"/>
  <c r="M1087" i="5"/>
  <c r="K715" i="5"/>
  <c r="L715" i="5"/>
  <c r="J715" i="5"/>
  <c r="M715" i="5"/>
  <c r="L720" i="5"/>
  <c r="K720" i="5"/>
  <c r="J720" i="5"/>
  <c r="M720" i="5"/>
  <c r="L725" i="5"/>
  <c r="K725" i="5"/>
  <c r="J725" i="5"/>
  <c r="M725" i="5"/>
  <c r="J981" i="5"/>
  <c r="L981" i="5"/>
  <c r="K981" i="5"/>
  <c r="M981" i="5"/>
  <c r="L859" i="5"/>
  <c r="K859" i="5"/>
  <c r="J859" i="5"/>
  <c r="M859" i="5"/>
  <c r="L866" i="5"/>
  <c r="K866" i="5"/>
  <c r="J866" i="5"/>
  <c r="M866" i="5"/>
  <c r="L516" i="5"/>
  <c r="K516" i="5"/>
  <c r="J516" i="5"/>
  <c r="M516" i="5"/>
  <c r="L523" i="5"/>
  <c r="K523" i="5"/>
  <c r="J523" i="5"/>
  <c r="M523" i="5"/>
  <c r="K342" i="5"/>
  <c r="L342" i="5"/>
  <c r="J342" i="5"/>
  <c r="M342" i="5"/>
  <c r="K334" i="5"/>
  <c r="L334" i="5"/>
  <c r="J334" i="5"/>
  <c r="M334" i="5"/>
  <c r="K43" i="5"/>
  <c r="J43" i="5"/>
  <c r="M43" i="5"/>
  <c r="L43" i="5"/>
  <c r="L666" i="5"/>
  <c r="J666" i="5"/>
  <c r="K666" i="5"/>
  <c r="M666" i="5"/>
  <c r="L662" i="5"/>
  <c r="K662" i="5"/>
  <c r="J662" i="5"/>
  <c r="M662" i="5"/>
  <c r="L1205" i="5"/>
  <c r="K1205" i="5"/>
  <c r="J1205" i="5"/>
  <c r="M1205" i="5"/>
  <c r="L1196" i="5"/>
  <c r="K1196" i="5"/>
  <c r="J1196" i="5"/>
  <c r="M1196" i="5"/>
  <c r="J1118" i="5"/>
  <c r="L1118" i="5"/>
  <c r="K1118" i="5"/>
  <c r="M1118" i="5"/>
  <c r="J918" i="5"/>
  <c r="L918" i="5"/>
  <c r="K918" i="5"/>
  <c r="M918" i="5"/>
  <c r="J926" i="5"/>
  <c r="L926" i="5"/>
  <c r="K926" i="5"/>
  <c r="M926" i="5"/>
  <c r="J205" i="5"/>
  <c r="L205" i="5"/>
  <c r="K205" i="5"/>
  <c r="M205" i="5"/>
  <c r="L942" i="5"/>
  <c r="K942" i="5"/>
  <c r="J942" i="5"/>
  <c r="M942" i="5"/>
  <c r="L948" i="5"/>
  <c r="K948" i="5"/>
  <c r="J948" i="5"/>
  <c r="M948" i="5"/>
  <c r="L995" i="5"/>
  <c r="K995" i="5"/>
  <c r="J995" i="5"/>
  <c r="M995" i="5"/>
  <c r="L1001" i="5"/>
  <c r="K1001" i="5"/>
  <c r="J1001" i="5"/>
  <c r="M1001" i="5"/>
  <c r="J1008" i="5"/>
  <c r="L1008" i="5"/>
  <c r="K1008" i="5"/>
  <c r="M1008" i="5"/>
  <c r="L680" i="5"/>
  <c r="K680" i="5"/>
  <c r="J680" i="5"/>
  <c r="M680" i="5"/>
  <c r="K687" i="5"/>
  <c r="J687" i="5"/>
  <c r="L687" i="5"/>
  <c r="M687" i="5"/>
  <c r="K1157" i="5"/>
  <c r="J1157" i="5"/>
  <c r="L1157" i="5"/>
  <c r="M1157" i="5"/>
  <c r="L1163" i="5"/>
  <c r="K1163" i="5"/>
  <c r="J1163" i="5"/>
  <c r="M1163" i="5"/>
  <c r="K160" i="5"/>
  <c r="J160" i="5"/>
  <c r="M160" i="5"/>
  <c r="L160" i="5"/>
  <c r="L166" i="5"/>
  <c r="K166" i="5"/>
  <c r="M166" i="5"/>
  <c r="J166" i="5"/>
  <c r="J605" i="5"/>
  <c r="L605" i="5"/>
  <c r="K605" i="5"/>
  <c r="M605" i="5"/>
  <c r="L595" i="5"/>
  <c r="J595" i="5"/>
  <c r="K595" i="5"/>
  <c r="M595" i="5"/>
  <c r="L1064" i="5"/>
  <c r="K1064" i="5"/>
  <c r="J1064" i="5"/>
  <c r="M1064" i="5"/>
  <c r="J1063" i="5"/>
  <c r="L1063" i="5"/>
  <c r="K1063" i="5"/>
  <c r="M1063" i="5"/>
  <c r="L435" i="5"/>
  <c r="K435" i="5"/>
  <c r="J435" i="5"/>
  <c r="M435" i="5"/>
  <c r="L445" i="5"/>
  <c r="K445" i="5"/>
  <c r="J445" i="5"/>
  <c r="M445" i="5"/>
  <c r="L380" i="5"/>
  <c r="K380" i="5"/>
  <c r="J380" i="5"/>
  <c r="M380" i="5"/>
  <c r="L387" i="5"/>
  <c r="J387" i="5"/>
  <c r="K387" i="5"/>
  <c r="M387" i="5"/>
  <c r="L785" i="5"/>
  <c r="J785" i="5"/>
  <c r="K785" i="5"/>
  <c r="M785" i="5"/>
  <c r="L775" i="5"/>
  <c r="J775" i="5"/>
  <c r="K775" i="5"/>
  <c r="M775" i="5"/>
  <c r="L788" i="5"/>
  <c r="K788" i="5"/>
  <c r="J788" i="5"/>
  <c r="M788" i="5"/>
  <c r="L1015" i="5"/>
  <c r="K1015" i="5"/>
  <c r="J1015" i="5"/>
  <c r="M1015" i="5"/>
  <c r="J1021" i="5"/>
  <c r="L1021" i="5"/>
  <c r="K1021" i="5"/>
  <c r="M1021" i="5"/>
  <c r="L801" i="5"/>
  <c r="K801" i="5"/>
  <c r="J801" i="5"/>
  <c r="M801" i="5"/>
  <c r="L794" i="5"/>
  <c r="K794" i="5"/>
  <c r="J794" i="5"/>
  <c r="M794" i="5"/>
  <c r="L1108" i="5"/>
  <c r="K1108" i="5"/>
  <c r="J1108" i="5"/>
  <c r="M1108" i="5"/>
  <c r="L565" i="5"/>
  <c r="K565" i="5"/>
  <c r="J565" i="5"/>
  <c r="M565" i="5"/>
  <c r="J555" i="5"/>
  <c r="L555" i="5"/>
  <c r="K555" i="5"/>
  <c r="M555" i="5"/>
  <c r="J297" i="5"/>
  <c r="L297" i="5"/>
  <c r="K297" i="5"/>
  <c r="M297" i="5"/>
  <c r="L296" i="5"/>
  <c r="K296" i="5"/>
  <c r="J296" i="5"/>
  <c r="M296" i="5"/>
  <c r="L702" i="5"/>
  <c r="K702" i="5"/>
  <c r="J702" i="5"/>
  <c r="M702" i="5"/>
  <c r="K957" i="5"/>
  <c r="J957" i="5"/>
  <c r="L957" i="5"/>
  <c r="M957" i="5"/>
  <c r="K965" i="5"/>
  <c r="J965" i="5"/>
  <c r="L965" i="5"/>
  <c r="M965" i="5"/>
  <c r="J415" i="5"/>
  <c r="L415" i="5"/>
  <c r="M415" i="5"/>
  <c r="K415" i="5"/>
  <c r="L422" i="5"/>
  <c r="K422" i="5"/>
  <c r="J422" i="5"/>
  <c r="M422" i="5"/>
  <c r="L1180" i="5"/>
  <c r="K1180" i="5"/>
  <c r="J1180" i="5"/>
  <c r="M1180" i="5"/>
  <c r="L838" i="5"/>
  <c r="K838" i="5"/>
  <c r="J838" i="5"/>
  <c r="M838" i="5"/>
  <c r="L844" i="5"/>
  <c r="K844" i="5"/>
  <c r="J844" i="5"/>
  <c r="M844" i="5"/>
  <c r="J1215" i="5"/>
  <c r="L1215" i="5"/>
  <c r="K1215" i="5"/>
  <c r="M1215" i="5"/>
  <c r="L1227" i="5"/>
  <c r="K1227" i="5"/>
  <c r="J1227" i="5"/>
  <c r="M1227" i="5"/>
  <c r="L585" i="5"/>
  <c r="K585" i="5"/>
  <c r="J585" i="5"/>
  <c r="M585" i="5"/>
  <c r="L504" i="5"/>
  <c r="K504" i="5"/>
  <c r="J504" i="5"/>
  <c r="M504" i="5"/>
  <c r="L1043" i="5"/>
  <c r="K1043" i="5"/>
  <c r="J1043" i="5"/>
  <c r="M1043" i="5"/>
  <c r="L1260" i="5"/>
  <c r="K1260" i="5"/>
  <c r="J1260" i="5"/>
  <c r="M1260" i="5"/>
  <c r="J218" i="5"/>
  <c r="L218" i="5"/>
  <c r="K218" i="5"/>
  <c r="M218" i="5"/>
  <c r="L877" i="5"/>
  <c r="K877" i="5"/>
  <c r="J877" i="5"/>
  <c r="M877" i="5"/>
  <c r="L182" i="5"/>
  <c r="K182" i="5"/>
  <c r="J182" i="5"/>
  <c r="M182" i="5"/>
  <c r="J647" i="5"/>
  <c r="L647" i="5"/>
  <c r="K647" i="5"/>
  <c r="M647" i="5"/>
  <c r="L1080" i="5"/>
  <c r="K1080" i="5"/>
  <c r="J1080" i="5"/>
  <c r="M1080" i="5"/>
  <c r="L984" i="5"/>
  <c r="K984" i="5"/>
  <c r="J984" i="5"/>
  <c r="M984" i="5"/>
  <c r="K524" i="5"/>
  <c r="J524" i="5"/>
  <c r="L524" i="5"/>
  <c r="M524" i="5"/>
  <c r="L661" i="5"/>
  <c r="K661" i="5"/>
  <c r="J661" i="5"/>
  <c r="M661" i="5"/>
  <c r="K944" i="5"/>
  <c r="J944" i="5"/>
  <c r="L944" i="5"/>
  <c r="M944" i="5"/>
  <c r="L158" i="5"/>
  <c r="K158" i="5"/>
  <c r="M158" i="5"/>
  <c r="J158" i="5"/>
  <c r="L375" i="5"/>
  <c r="K375" i="5"/>
  <c r="J375" i="5"/>
  <c r="M375" i="5"/>
  <c r="K1016" i="5"/>
  <c r="L1016" i="5"/>
  <c r="J1016" i="5"/>
  <c r="M1016" i="5"/>
  <c r="L796" i="5"/>
  <c r="K796" i="5"/>
  <c r="J796" i="5"/>
  <c r="M796" i="5"/>
  <c r="J301" i="5"/>
  <c r="L301" i="5"/>
  <c r="K301" i="5"/>
  <c r="M301" i="5"/>
  <c r="L1184" i="5"/>
  <c r="K1184" i="5"/>
  <c r="J1184" i="5"/>
  <c r="M1184" i="5"/>
  <c r="L1221" i="5"/>
  <c r="K1221" i="5"/>
  <c r="J1221" i="5"/>
  <c r="M1221" i="5"/>
  <c r="L480" i="5"/>
  <c r="K480" i="5"/>
  <c r="J480" i="5"/>
  <c r="M480" i="5"/>
  <c r="K581" i="5"/>
  <c r="J581" i="5"/>
  <c r="L581" i="5"/>
  <c r="M581" i="5"/>
  <c r="K894" i="5"/>
  <c r="J894" i="5"/>
  <c r="L894" i="5"/>
  <c r="M894" i="5"/>
  <c r="J1147" i="5"/>
  <c r="L1147" i="5"/>
  <c r="K1147" i="5"/>
  <c r="M1147" i="5"/>
  <c r="L143" i="5"/>
  <c r="K143" i="5"/>
  <c r="J143" i="5"/>
  <c r="M143" i="5"/>
  <c r="L664" i="5"/>
  <c r="K664" i="5"/>
  <c r="J664" i="5"/>
  <c r="M664" i="5"/>
  <c r="L1119" i="5"/>
  <c r="K1119" i="5"/>
  <c r="J1119" i="5"/>
  <c r="M1119" i="5"/>
  <c r="L208" i="5"/>
  <c r="K208" i="5"/>
  <c r="J208" i="5"/>
  <c r="M208" i="5"/>
  <c r="L677" i="5"/>
  <c r="K677" i="5"/>
  <c r="J677" i="5"/>
  <c r="M677" i="5"/>
  <c r="K447" i="5"/>
  <c r="L447" i="5"/>
  <c r="J447" i="5"/>
  <c r="M447" i="5"/>
  <c r="K1024" i="5"/>
  <c r="L1024" i="5"/>
  <c r="J1024" i="5"/>
  <c r="M1024" i="5"/>
  <c r="L1101" i="5"/>
  <c r="K1101" i="5"/>
  <c r="J1101" i="5"/>
  <c r="M1101" i="5"/>
  <c r="L1216" i="5"/>
  <c r="K1216" i="5"/>
  <c r="J1216" i="5"/>
  <c r="M1216" i="5"/>
  <c r="L477" i="5"/>
  <c r="K477" i="5"/>
  <c r="J477" i="5"/>
  <c r="M477" i="5"/>
  <c r="L102" i="5"/>
  <c r="K102" i="5"/>
  <c r="J102" i="5"/>
  <c r="M102" i="5"/>
  <c r="L286" i="5"/>
  <c r="K286" i="5"/>
  <c r="J286" i="5"/>
  <c r="M286" i="5"/>
  <c r="L583" i="5"/>
  <c r="K583" i="5"/>
  <c r="J583" i="5"/>
  <c r="M583" i="5"/>
  <c r="L1287" i="5"/>
  <c r="K1287" i="5"/>
  <c r="J1287" i="5"/>
  <c r="M1287" i="5"/>
  <c r="M95" i="5"/>
  <c r="L95" i="5"/>
  <c r="K95" i="5"/>
  <c r="J95" i="5"/>
  <c r="J276" i="5"/>
  <c r="L276" i="5"/>
  <c r="K276" i="5"/>
  <c r="M276" i="5"/>
  <c r="L586" i="5"/>
  <c r="K586" i="5"/>
  <c r="J586" i="5"/>
  <c r="M586" i="5"/>
  <c r="L820" i="5"/>
  <c r="K820" i="5"/>
  <c r="J820" i="5"/>
  <c r="M820" i="5"/>
  <c r="L474" i="5"/>
  <c r="K474" i="5"/>
  <c r="J474" i="5"/>
  <c r="M474" i="5"/>
  <c r="J487" i="5"/>
  <c r="L487" i="5"/>
  <c r="K487" i="5"/>
  <c r="M487" i="5"/>
  <c r="K105" i="5"/>
  <c r="J105" i="5"/>
  <c r="M105" i="5"/>
  <c r="L105" i="5"/>
  <c r="J108" i="5"/>
  <c r="L108" i="5"/>
  <c r="K108" i="5"/>
  <c r="M108" i="5"/>
  <c r="K97" i="5"/>
  <c r="J97" i="5"/>
  <c r="L97" i="5"/>
  <c r="M97" i="5"/>
  <c r="K281" i="5"/>
  <c r="J281" i="5"/>
  <c r="L281" i="5"/>
  <c r="M281" i="5"/>
  <c r="L280" i="5"/>
  <c r="K280" i="5"/>
  <c r="J280" i="5"/>
  <c r="M280" i="5"/>
  <c r="K579" i="5"/>
  <c r="L579" i="5"/>
  <c r="J579" i="5"/>
  <c r="M579" i="5"/>
  <c r="L906" i="5"/>
  <c r="K906" i="5"/>
  <c r="J906" i="5"/>
  <c r="M906" i="5"/>
  <c r="L908" i="5"/>
  <c r="K908" i="5"/>
  <c r="J908" i="5"/>
  <c r="M908" i="5"/>
  <c r="J1286" i="5"/>
  <c r="L1286" i="5"/>
  <c r="K1286" i="5"/>
  <c r="M1286" i="5"/>
  <c r="L1281" i="5"/>
  <c r="K1281" i="5"/>
  <c r="J1281" i="5"/>
  <c r="M1281" i="5"/>
  <c r="L1274" i="5"/>
  <c r="K1274" i="5"/>
  <c r="J1274" i="5"/>
  <c r="M1274" i="5"/>
  <c r="L822" i="5"/>
  <c r="K822" i="5"/>
  <c r="J822" i="5"/>
  <c r="M822" i="5"/>
  <c r="L1135" i="5"/>
  <c r="K1135" i="5"/>
  <c r="J1135" i="5"/>
  <c r="M1135" i="5"/>
  <c r="L1140" i="5"/>
  <c r="K1140" i="5"/>
  <c r="J1140" i="5"/>
  <c r="M1140" i="5"/>
  <c r="L135" i="5"/>
  <c r="K135" i="5"/>
  <c r="J135" i="5"/>
  <c r="M135" i="5"/>
  <c r="L137" i="5"/>
  <c r="K137" i="5"/>
  <c r="M137" i="5"/>
  <c r="J137" i="5"/>
  <c r="L140" i="5"/>
  <c r="K140" i="5"/>
  <c r="J140" i="5"/>
  <c r="M140" i="5"/>
  <c r="L503" i="5"/>
  <c r="K503" i="5"/>
  <c r="J503" i="5"/>
  <c r="M503" i="5"/>
  <c r="L123" i="5"/>
  <c r="K123" i="5"/>
  <c r="J123" i="5"/>
  <c r="M123" i="5"/>
  <c r="L1035" i="5"/>
  <c r="K1035" i="5"/>
  <c r="J1035" i="5"/>
  <c r="M1035" i="5"/>
  <c r="J1042" i="5"/>
  <c r="L1042" i="5"/>
  <c r="K1042" i="5"/>
  <c r="M1042" i="5"/>
  <c r="L317" i="5"/>
  <c r="K317" i="5"/>
  <c r="J317" i="5"/>
  <c r="M317" i="5"/>
  <c r="J326" i="5"/>
  <c r="L326" i="5"/>
  <c r="M326" i="5"/>
  <c r="K326" i="5"/>
  <c r="J1257" i="5"/>
  <c r="L1257" i="5"/>
  <c r="K1257" i="5"/>
  <c r="M1257" i="5"/>
  <c r="J1265" i="5"/>
  <c r="L1265" i="5"/>
  <c r="K1265" i="5"/>
  <c r="M1265" i="5"/>
  <c r="L1264" i="5"/>
  <c r="K1264" i="5"/>
  <c r="J1264" i="5"/>
  <c r="M1264" i="5"/>
  <c r="L224" i="5"/>
  <c r="K224" i="5"/>
  <c r="J224" i="5"/>
  <c r="M224" i="5"/>
  <c r="L1242" i="5"/>
  <c r="K1242" i="5"/>
  <c r="J1242" i="5"/>
  <c r="M1242" i="5"/>
  <c r="L1235" i="5"/>
  <c r="K1235" i="5"/>
  <c r="J1235" i="5"/>
  <c r="M1235" i="5"/>
  <c r="K1241" i="5"/>
  <c r="J1241" i="5"/>
  <c r="L1241" i="5"/>
  <c r="M1241" i="5"/>
  <c r="L880" i="5"/>
  <c r="K880" i="5"/>
  <c r="J880" i="5"/>
  <c r="M880" i="5"/>
  <c r="J884" i="5"/>
  <c r="L884" i="5"/>
  <c r="K884" i="5"/>
  <c r="M884" i="5"/>
  <c r="L548" i="5"/>
  <c r="J548" i="5"/>
  <c r="K548" i="5"/>
  <c r="M548" i="5"/>
  <c r="L536" i="5"/>
  <c r="K536" i="5"/>
  <c r="J536" i="5"/>
  <c r="M536" i="5"/>
  <c r="J542" i="5"/>
  <c r="L542" i="5"/>
  <c r="K542" i="5"/>
  <c r="M542" i="5"/>
  <c r="K260" i="5"/>
  <c r="J260" i="5"/>
  <c r="L260" i="5"/>
  <c r="M260" i="5"/>
  <c r="L67" i="5"/>
  <c r="K67" i="5"/>
  <c r="J67" i="5"/>
  <c r="M67" i="5"/>
  <c r="L57" i="5"/>
  <c r="J57" i="5"/>
  <c r="K57" i="5"/>
  <c r="M57" i="5"/>
  <c r="K399" i="5"/>
  <c r="J399" i="5"/>
  <c r="L399" i="5"/>
  <c r="M399" i="5"/>
  <c r="K407" i="5"/>
  <c r="J407" i="5"/>
  <c r="L407" i="5"/>
  <c r="M407" i="5"/>
  <c r="L177" i="5"/>
  <c r="K177" i="5"/>
  <c r="J177" i="5"/>
  <c r="M177" i="5"/>
  <c r="L185" i="5"/>
  <c r="K185" i="5"/>
  <c r="J185" i="5"/>
  <c r="M185" i="5"/>
  <c r="L180" i="5"/>
  <c r="K180" i="5"/>
  <c r="J180" i="5"/>
  <c r="M180" i="5"/>
  <c r="L614" i="5"/>
  <c r="K614" i="5"/>
  <c r="J614" i="5"/>
  <c r="M614" i="5"/>
  <c r="J618" i="5"/>
  <c r="L618" i="5"/>
  <c r="K618" i="5"/>
  <c r="M618" i="5"/>
  <c r="L635" i="5"/>
  <c r="K635" i="5"/>
  <c r="J635" i="5"/>
  <c r="M635" i="5"/>
  <c r="K634" i="5"/>
  <c r="L634" i="5"/>
  <c r="J634" i="5"/>
  <c r="M634" i="5"/>
  <c r="L358" i="5"/>
  <c r="J358" i="5"/>
  <c r="K358" i="5"/>
  <c r="M358" i="5"/>
  <c r="J368" i="5"/>
  <c r="L368" i="5"/>
  <c r="M368" i="5"/>
  <c r="K368" i="5"/>
  <c r="L1079" i="5"/>
  <c r="K1079" i="5"/>
  <c r="J1079" i="5"/>
  <c r="M1079" i="5"/>
  <c r="L1088" i="5"/>
  <c r="K1088" i="5"/>
  <c r="J1088" i="5"/>
  <c r="M1088" i="5"/>
  <c r="L980" i="5"/>
  <c r="K980" i="5"/>
  <c r="J980" i="5"/>
  <c r="M980" i="5"/>
  <c r="L987" i="5"/>
  <c r="K987" i="5"/>
  <c r="J987" i="5"/>
  <c r="M987" i="5"/>
  <c r="L985" i="5"/>
  <c r="K985" i="5"/>
  <c r="J985" i="5"/>
  <c r="M985" i="5"/>
  <c r="K860" i="5"/>
  <c r="J860" i="5"/>
  <c r="L860" i="5"/>
  <c r="M860" i="5"/>
  <c r="L867" i="5"/>
  <c r="K867" i="5"/>
  <c r="J867" i="5"/>
  <c r="M867" i="5"/>
  <c r="K514" i="5"/>
  <c r="L514" i="5"/>
  <c r="J514" i="5"/>
  <c r="M514" i="5"/>
  <c r="L343" i="5"/>
  <c r="K343" i="5"/>
  <c r="J343" i="5"/>
  <c r="M343" i="5"/>
  <c r="L335" i="5"/>
  <c r="K335" i="5"/>
  <c r="J335" i="5"/>
  <c r="M335" i="5"/>
  <c r="J45" i="5"/>
  <c r="M45" i="5"/>
  <c r="L45" i="5"/>
  <c r="K45" i="5"/>
  <c r="K34" i="5"/>
  <c r="J34" i="5"/>
  <c r="L34" i="5"/>
  <c r="M34" i="5"/>
  <c r="L654" i="5"/>
  <c r="K654" i="5"/>
  <c r="J654" i="5"/>
  <c r="M654" i="5"/>
  <c r="K663" i="5"/>
  <c r="L663" i="5"/>
  <c r="J663" i="5"/>
  <c r="M663" i="5"/>
  <c r="L1200" i="5"/>
  <c r="K1200" i="5"/>
  <c r="J1200" i="5"/>
  <c r="M1200" i="5"/>
  <c r="L1203" i="5"/>
  <c r="K1203" i="5"/>
  <c r="J1203" i="5"/>
  <c r="M1203" i="5"/>
  <c r="L1197" i="5"/>
  <c r="K1197" i="5"/>
  <c r="J1197" i="5"/>
  <c r="M1197" i="5"/>
  <c r="K1115" i="5"/>
  <c r="J1115" i="5"/>
  <c r="L1115" i="5"/>
  <c r="M1115" i="5"/>
  <c r="L1120" i="5"/>
  <c r="K1120" i="5"/>
  <c r="J1120" i="5"/>
  <c r="M1120" i="5"/>
  <c r="K915" i="5"/>
  <c r="J915" i="5"/>
  <c r="L915" i="5"/>
  <c r="M915" i="5"/>
  <c r="L924" i="5"/>
  <c r="K924" i="5"/>
  <c r="J924" i="5"/>
  <c r="M924" i="5"/>
  <c r="L927" i="5"/>
  <c r="K927" i="5"/>
  <c r="J927" i="5"/>
  <c r="M927" i="5"/>
  <c r="L195" i="5"/>
  <c r="K195" i="5"/>
  <c r="J195" i="5"/>
  <c r="M195" i="5"/>
  <c r="L206" i="5"/>
  <c r="K206" i="5"/>
  <c r="J206" i="5"/>
  <c r="M206" i="5"/>
  <c r="L934" i="5"/>
  <c r="K934" i="5"/>
  <c r="J934" i="5"/>
  <c r="M934" i="5"/>
  <c r="L943" i="5"/>
  <c r="K943" i="5"/>
  <c r="J943" i="5"/>
  <c r="M943" i="5"/>
  <c r="L1002" i="5"/>
  <c r="K1002" i="5"/>
  <c r="J1002" i="5"/>
  <c r="M1002" i="5"/>
  <c r="K678" i="5"/>
  <c r="J678" i="5"/>
  <c r="L678" i="5"/>
  <c r="M678" i="5"/>
  <c r="L688" i="5"/>
  <c r="K688" i="5"/>
  <c r="J688" i="5"/>
  <c r="M688" i="5"/>
  <c r="L1166" i="5"/>
  <c r="K1166" i="5"/>
  <c r="J1166" i="5"/>
  <c r="M1166" i="5"/>
  <c r="L1158" i="5"/>
  <c r="K1158" i="5"/>
  <c r="J1158" i="5"/>
  <c r="M1158" i="5"/>
  <c r="J155" i="5"/>
  <c r="L155" i="5"/>
  <c r="K155" i="5"/>
  <c r="M155" i="5"/>
  <c r="L167" i="5"/>
  <c r="K167" i="5"/>
  <c r="J167" i="5"/>
  <c r="M167" i="5"/>
  <c r="L598" i="5"/>
  <c r="K598" i="5"/>
  <c r="J598" i="5"/>
  <c r="M598" i="5"/>
  <c r="L1058" i="5"/>
  <c r="K1058" i="5"/>
  <c r="J1058" i="5"/>
  <c r="M1058" i="5"/>
  <c r="K439" i="5"/>
  <c r="L439" i="5"/>
  <c r="J439" i="5"/>
  <c r="M439" i="5"/>
  <c r="L446" i="5"/>
  <c r="K446" i="5"/>
  <c r="J446" i="5"/>
  <c r="M446" i="5"/>
  <c r="L374" i="5"/>
  <c r="K374" i="5"/>
  <c r="J374" i="5"/>
  <c r="M374" i="5"/>
  <c r="J381" i="5"/>
  <c r="L381" i="5"/>
  <c r="K381" i="5"/>
  <c r="M381" i="5"/>
  <c r="L388" i="5"/>
  <c r="K388" i="5"/>
  <c r="J388" i="5"/>
  <c r="M388" i="5"/>
  <c r="J787" i="5"/>
  <c r="L787" i="5"/>
  <c r="K787" i="5"/>
  <c r="M787" i="5"/>
  <c r="K776" i="5"/>
  <c r="J776" i="5"/>
  <c r="L776" i="5"/>
  <c r="M776" i="5"/>
  <c r="L1022" i="5"/>
  <c r="K1022" i="5"/>
  <c r="J1022" i="5"/>
  <c r="M1022" i="5"/>
  <c r="L804" i="5"/>
  <c r="K804" i="5"/>
  <c r="J804" i="5"/>
  <c r="M804" i="5"/>
  <c r="L1096" i="5"/>
  <c r="K1096" i="5"/>
  <c r="J1096" i="5"/>
  <c r="M1096" i="5"/>
  <c r="K558" i="5"/>
  <c r="J558" i="5"/>
  <c r="L558" i="5"/>
  <c r="M558" i="5"/>
  <c r="K300" i="5"/>
  <c r="L300" i="5"/>
  <c r="J300" i="5"/>
  <c r="M300" i="5"/>
  <c r="L299" i="5"/>
  <c r="K299" i="5"/>
  <c r="J299" i="5"/>
  <c r="M299" i="5"/>
  <c r="L706" i="5"/>
  <c r="K706" i="5"/>
  <c r="J706" i="5"/>
  <c r="M706" i="5"/>
  <c r="K707" i="5"/>
  <c r="L707" i="5"/>
  <c r="J707" i="5"/>
  <c r="M707" i="5"/>
  <c r="L697" i="5"/>
  <c r="K697" i="5"/>
  <c r="J697" i="5"/>
  <c r="M697" i="5"/>
  <c r="L958" i="5"/>
  <c r="K958" i="5"/>
  <c r="J958" i="5"/>
  <c r="M958" i="5"/>
  <c r="L967" i="5"/>
  <c r="K967" i="5"/>
  <c r="J967" i="5"/>
  <c r="M967" i="5"/>
  <c r="L417" i="5"/>
  <c r="K417" i="5"/>
  <c r="J417" i="5"/>
  <c r="M417" i="5"/>
  <c r="L1175" i="5"/>
  <c r="K1175" i="5"/>
  <c r="J1175" i="5"/>
  <c r="M1175" i="5"/>
  <c r="L1182" i="5"/>
  <c r="K1182" i="5"/>
  <c r="J1182" i="5"/>
  <c r="M1182" i="5"/>
  <c r="K839" i="5"/>
  <c r="J839" i="5"/>
  <c r="L839" i="5"/>
  <c r="M839" i="5"/>
  <c r="L845" i="5"/>
  <c r="K845" i="5"/>
  <c r="J845" i="5"/>
  <c r="M845" i="5"/>
  <c r="L1226" i="5"/>
  <c r="K1226" i="5"/>
  <c r="J1226" i="5"/>
  <c r="M1226" i="5"/>
  <c r="K1228" i="5"/>
  <c r="J1228" i="5"/>
  <c r="L1228" i="5"/>
  <c r="M1228" i="5"/>
  <c r="K1220" i="5"/>
  <c r="J1220" i="5"/>
  <c r="L1220" i="5"/>
  <c r="M1220" i="5"/>
  <c r="Y484" i="5"/>
  <c r="G484" i="5"/>
  <c r="C484" i="5"/>
  <c r="AA484" i="5"/>
  <c r="F484" i="5"/>
  <c r="Z484" i="5"/>
  <c r="E484" i="5"/>
  <c r="D484" i="5"/>
  <c r="AB484" i="5"/>
  <c r="Z905" i="5"/>
  <c r="G905" i="5"/>
  <c r="Y905" i="5"/>
  <c r="F905" i="5"/>
  <c r="D905" i="5"/>
  <c r="C905" i="5"/>
  <c r="AB905" i="5"/>
  <c r="AA905" i="5"/>
  <c r="E905" i="5"/>
  <c r="AA1274" i="5"/>
  <c r="Y1274" i="5"/>
  <c r="F1274" i="5"/>
  <c r="AB1274" i="5"/>
  <c r="D1274" i="5"/>
  <c r="Z1274" i="5"/>
  <c r="G1274" i="5"/>
  <c r="C1274" i="5"/>
  <c r="E1274" i="5"/>
  <c r="C821" i="5"/>
  <c r="AB821" i="5"/>
  <c r="AA821" i="5"/>
  <c r="Z821" i="5"/>
  <c r="G821" i="5"/>
  <c r="E821" i="5"/>
  <c r="Y821" i="5"/>
  <c r="F821" i="5"/>
  <c r="D821" i="5"/>
  <c r="C1139" i="5"/>
  <c r="AB1139" i="5"/>
  <c r="AA1139" i="5"/>
  <c r="Y1139" i="5"/>
  <c r="G1139" i="5"/>
  <c r="E1139" i="5"/>
  <c r="D1139" i="5"/>
  <c r="Z1139" i="5"/>
  <c r="F1139" i="5"/>
  <c r="D142" i="5"/>
  <c r="F142" i="5"/>
  <c r="C142" i="5"/>
  <c r="G142" i="5"/>
  <c r="E142" i="5"/>
  <c r="AA142" i="5"/>
  <c r="AB142" i="5"/>
  <c r="Y142" i="5"/>
  <c r="Z142" i="5"/>
  <c r="D499" i="5"/>
  <c r="AA499" i="5"/>
  <c r="G499" i="5"/>
  <c r="AB499" i="5"/>
  <c r="F499" i="5"/>
  <c r="Z499" i="5"/>
  <c r="E499" i="5"/>
  <c r="Y499" i="5"/>
  <c r="C499" i="5"/>
  <c r="U493" i="5"/>
  <c r="W493" i="5"/>
  <c r="W494" i="5" s="1"/>
  <c r="W495" i="5" s="1"/>
  <c r="W496" i="5" s="1"/>
  <c r="W497" i="5" s="1"/>
  <c r="W498" i="5" s="1"/>
  <c r="W499" i="5" s="1"/>
  <c r="W500" i="5" s="1"/>
  <c r="W501" i="5" s="1"/>
  <c r="W502" i="5" s="1"/>
  <c r="W503" i="5" s="1"/>
  <c r="W504" i="5" s="1"/>
  <c r="W505" i="5" s="1"/>
  <c r="W506" i="5" s="1"/>
  <c r="W507" i="5" s="1"/>
  <c r="W508" i="5" s="1"/>
  <c r="V493" i="5"/>
  <c r="V494" i="5" s="1"/>
  <c r="V495" i="5" s="1"/>
  <c r="V496" i="5" s="1"/>
  <c r="V497" i="5" s="1"/>
  <c r="V498" i="5" s="1"/>
  <c r="V499" i="5" s="1"/>
  <c r="V500" i="5" s="1"/>
  <c r="V501" i="5" s="1"/>
  <c r="V502" i="5" s="1"/>
  <c r="V503" i="5" s="1"/>
  <c r="V504" i="5" s="1"/>
  <c r="V505" i="5" s="1"/>
  <c r="V506" i="5" s="1"/>
  <c r="V507" i="5" s="1"/>
  <c r="V508" i="5" s="1"/>
  <c r="G115" i="5"/>
  <c r="C115" i="5"/>
  <c r="F115" i="5"/>
  <c r="E115" i="5"/>
  <c r="D115" i="5"/>
  <c r="AA115" i="5"/>
  <c r="AB115" i="5"/>
  <c r="Z115" i="5"/>
  <c r="Y115" i="5"/>
  <c r="G117" i="5"/>
  <c r="C117" i="5"/>
  <c r="F117" i="5"/>
  <c r="E117" i="5"/>
  <c r="D117" i="5"/>
  <c r="AB117" i="5"/>
  <c r="AA117" i="5"/>
  <c r="Y117" i="5"/>
  <c r="Z117" i="5"/>
  <c r="Y124" i="5"/>
  <c r="F124" i="5"/>
  <c r="AB124" i="5"/>
  <c r="G124" i="5"/>
  <c r="AA124" i="5"/>
  <c r="E124" i="5"/>
  <c r="Z124" i="5"/>
  <c r="D124" i="5"/>
  <c r="C124" i="5"/>
  <c r="D1037" i="5"/>
  <c r="C1037" i="5"/>
  <c r="AB1037" i="5"/>
  <c r="AA1037" i="5"/>
  <c r="Y1037" i="5"/>
  <c r="F1037" i="5"/>
  <c r="Z1037" i="5"/>
  <c r="G1037" i="5"/>
  <c r="E1037" i="5"/>
  <c r="AB1045" i="5"/>
  <c r="C1045" i="5"/>
  <c r="G1045" i="5"/>
  <c r="Z1045" i="5"/>
  <c r="E1045" i="5"/>
  <c r="AA1045" i="5"/>
  <c r="Y1045" i="5"/>
  <c r="F1045" i="5"/>
  <c r="D1045" i="5"/>
  <c r="Z320" i="5"/>
  <c r="G320" i="5"/>
  <c r="C320" i="5"/>
  <c r="AB320" i="5"/>
  <c r="F320" i="5"/>
  <c r="Y320" i="5"/>
  <c r="D320" i="5"/>
  <c r="AA320" i="5"/>
  <c r="E320" i="5"/>
  <c r="Z321" i="5"/>
  <c r="G321" i="5"/>
  <c r="C321" i="5"/>
  <c r="AB321" i="5"/>
  <c r="F321" i="5"/>
  <c r="AA321" i="5"/>
  <c r="E321" i="5"/>
  <c r="Y321" i="5"/>
  <c r="D321" i="5"/>
  <c r="Y327" i="5"/>
  <c r="F327" i="5"/>
  <c r="AA327" i="5"/>
  <c r="E327" i="5"/>
  <c r="Z327" i="5"/>
  <c r="D327" i="5"/>
  <c r="C327" i="5"/>
  <c r="AB327" i="5"/>
  <c r="G327" i="5"/>
  <c r="E1257" i="5"/>
  <c r="AA1257" i="5"/>
  <c r="G1257" i="5"/>
  <c r="C1257" i="5"/>
  <c r="F1257" i="5"/>
  <c r="Z1257" i="5"/>
  <c r="AB1257" i="5"/>
  <c r="Y1257" i="5"/>
  <c r="D1257" i="5"/>
  <c r="Z1265" i="5"/>
  <c r="G1265" i="5"/>
  <c r="E1265" i="5"/>
  <c r="C1265" i="5"/>
  <c r="AB1265" i="5"/>
  <c r="D1265" i="5"/>
  <c r="F1265" i="5"/>
  <c r="AA1265" i="5"/>
  <c r="Y1265" i="5"/>
  <c r="Z1264" i="5"/>
  <c r="C1264" i="5"/>
  <c r="G1264" i="5"/>
  <c r="F1264" i="5"/>
  <c r="E1264" i="5"/>
  <c r="AB1264" i="5"/>
  <c r="D1264" i="5"/>
  <c r="AA1264" i="5"/>
  <c r="Y1264" i="5"/>
  <c r="AA223" i="5"/>
  <c r="Z223" i="5"/>
  <c r="G223" i="5"/>
  <c r="Y223" i="5"/>
  <c r="F223" i="5"/>
  <c r="E223" i="5"/>
  <c r="D223" i="5"/>
  <c r="AB223" i="5"/>
  <c r="C223" i="5"/>
  <c r="F216" i="5"/>
  <c r="E216" i="5"/>
  <c r="D216" i="5"/>
  <c r="C216" i="5"/>
  <c r="G216" i="5"/>
  <c r="AA216" i="5"/>
  <c r="AB216" i="5"/>
  <c r="Z216" i="5"/>
  <c r="Y216" i="5"/>
  <c r="G217" i="5"/>
  <c r="F217" i="5"/>
  <c r="D217" i="5"/>
  <c r="E217" i="5"/>
  <c r="C217" i="5"/>
  <c r="AA217" i="5"/>
  <c r="Z217" i="5"/>
  <c r="Y217" i="5"/>
  <c r="AB217" i="5"/>
  <c r="D1243" i="5"/>
  <c r="AB1243" i="5"/>
  <c r="AA1243" i="5"/>
  <c r="F1243" i="5"/>
  <c r="Y1243" i="5"/>
  <c r="C1243" i="5"/>
  <c r="E1243" i="5"/>
  <c r="Z1243" i="5"/>
  <c r="G1243" i="5"/>
  <c r="AA885" i="5"/>
  <c r="D885" i="5"/>
  <c r="Z885" i="5"/>
  <c r="E885" i="5"/>
  <c r="Y885" i="5"/>
  <c r="C885" i="5"/>
  <c r="G885" i="5"/>
  <c r="AB885" i="5"/>
  <c r="F885" i="5"/>
  <c r="D539" i="5"/>
  <c r="C539" i="5"/>
  <c r="AB539" i="5"/>
  <c r="AA539" i="5"/>
  <c r="Z539" i="5"/>
  <c r="F539" i="5"/>
  <c r="Y539" i="5"/>
  <c r="G539" i="5"/>
  <c r="E539" i="5"/>
  <c r="G254" i="5"/>
  <c r="F254" i="5"/>
  <c r="E254" i="5"/>
  <c r="C254" i="5"/>
  <c r="D254" i="5"/>
  <c r="AA254" i="5"/>
  <c r="AB254" i="5"/>
  <c r="Y254" i="5"/>
  <c r="Z254" i="5"/>
  <c r="AA264" i="5"/>
  <c r="Z264" i="5"/>
  <c r="G264" i="5"/>
  <c r="Y264" i="5"/>
  <c r="F264" i="5"/>
  <c r="E264" i="5"/>
  <c r="D264" i="5"/>
  <c r="AB264" i="5"/>
  <c r="C264" i="5"/>
  <c r="V53" i="5"/>
  <c r="V54" i="5" s="1"/>
  <c r="V55" i="5" s="1"/>
  <c r="V56" i="5" s="1"/>
  <c r="V57" i="5" s="1"/>
  <c r="V58" i="5" s="1"/>
  <c r="V59" i="5" s="1"/>
  <c r="V60" i="5" s="1"/>
  <c r="V61" i="5" s="1"/>
  <c r="V62" i="5" s="1"/>
  <c r="V63" i="5" s="1"/>
  <c r="V64" i="5" s="1"/>
  <c r="V65" i="5" s="1"/>
  <c r="V66" i="5" s="1"/>
  <c r="V67" i="5" s="1"/>
  <c r="V68" i="5" s="1"/>
  <c r="U53" i="5"/>
  <c r="W53" i="5"/>
  <c r="W54" i="5" s="1"/>
  <c r="W55" i="5" s="1"/>
  <c r="W56" i="5" s="1"/>
  <c r="W57" i="5" s="1"/>
  <c r="W58" i="5" s="1"/>
  <c r="W59" i="5" s="1"/>
  <c r="W60" i="5" s="1"/>
  <c r="W61" i="5" s="1"/>
  <c r="W62" i="5" s="1"/>
  <c r="W63" i="5" s="1"/>
  <c r="W64" i="5" s="1"/>
  <c r="W65" i="5" s="1"/>
  <c r="W66" i="5" s="1"/>
  <c r="W67" i="5" s="1"/>
  <c r="W68" i="5" s="1"/>
  <c r="C59" i="5"/>
  <c r="G59" i="5"/>
  <c r="E59" i="5"/>
  <c r="F59" i="5"/>
  <c r="D59" i="5"/>
  <c r="AA59" i="5"/>
  <c r="Z59" i="5"/>
  <c r="AB59" i="5"/>
  <c r="Y59" i="5"/>
  <c r="U393" i="5"/>
  <c r="W393" i="5"/>
  <c r="W394" i="5" s="1"/>
  <c r="W395" i="5" s="1"/>
  <c r="W396" i="5" s="1"/>
  <c r="W397" i="5" s="1"/>
  <c r="W398" i="5" s="1"/>
  <c r="W399" i="5" s="1"/>
  <c r="W400" i="5" s="1"/>
  <c r="W401" i="5" s="1"/>
  <c r="W402" i="5" s="1"/>
  <c r="W403" i="5" s="1"/>
  <c r="W404" i="5" s="1"/>
  <c r="W405" i="5" s="1"/>
  <c r="W406" i="5" s="1"/>
  <c r="W407" i="5" s="1"/>
  <c r="W408" i="5" s="1"/>
  <c r="V393" i="5"/>
  <c r="V394" i="5" s="1"/>
  <c r="V395" i="5" s="1"/>
  <c r="V396" i="5" s="1"/>
  <c r="V397" i="5" s="1"/>
  <c r="V398" i="5" s="1"/>
  <c r="V399" i="5" s="1"/>
  <c r="V400" i="5" s="1"/>
  <c r="V401" i="5" s="1"/>
  <c r="V402" i="5" s="1"/>
  <c r="V403" i="5" s="1"/>
  <c r="V404" i="5" s="1"/>
  <c r="V405" i="5" s="1"/>
  <c r="V406" i="5" s="1"/>
  <c r="V407" i="5" s="1"/>
  <c r="V408" i="5" s="1"/>
  <c r="E400" i="5"/>
  <c r="D400" i="5"/>
  <c r="C400" i="5"/>
  <c r="AB400" i="5"/>
  <c r="Z400" i="5"/>
  <c r="G400" i="5"/>
  <c r="AA400" i="5"/>
  <c r="Y400" i="5"/>
  <c r="F400" i="5"/>
  <c r="D408" i="5"/>
  <c r="C408" i="5"/>
  <c r="AB408" i="5"/>
  <c r="AA408" i="5"/>
  <c r="Y408" i="5"/>
  <c r="F408" i="5"/>
  <c r="Z408" i="5"/>
  <c r="G408" i="5"/>
  <c r="E408" i="5"/>
  <c r="G177" i="5"/>
  <c r="F177" i="5"/>
  <c r="E177" i="5"/>
  <c r="D177" i="5"/>
  <c r="C177" i="5"/>
  <c r="AA177" i="5"/>
  <c r="AB177" i="5"/>
  <c r="Y177" i="5"/>
  <c r="Z177" i="5"/>
  <c r="E185" i="5"/>
  <c r="D185" i="5"/>
  <c r="C185" i="5"/>
  <c r="AB185" i="5"/>
  <c r="Z185" i="5"/>
  <c r="G185" i="5"/>
  <c r="AA185" i="5"/>
  <c r="Y185" i="5"/>
  <c r="F185" i="5"/>
  <c r="G180" i="5"/>
  <c r="F180" i="5"/>
  <c r="D180" i="5"/>
  <c r="E180" i="5"/>
  <c r="C180" i="5"/>
  <c r="AB180" i="5"/>
  <c r="Y180" i="5"/>
  <c r="Z180" i="5"/>
  <c r="AA180" i="5"/>
  <c r="D617" i="5"/>
  <c r="C617" i="5"/>
  <c r="AB617" i="5"/>
  <c r="AA617" i="5"/>
  <c r="Y617" i="5"/>
  <c r="F617" i="5"/>
  <c r="Z617" i="5"/>
  <c r="G617" i="5"/>
  <c r="E617" i="5"/>
  <c r="AB626" i="5"/>
  <c r="F626" i="5"/>
  <c r="Z626" i="5"/>
  <c r="E626" i="5"/>
  <c r="Y626" i="5"/>
  <c r="D626" i="5"/>
  <c r="C626" i="5"/>
  <c r="AA626" i="5"/>
  <c r="G626" i="5"/>
  <c r="Y643" i="5"/>
  <c r="G643" i="5"/>
  <c r="C643" i="5"/>
  <c r="AB643" i="5"/>
  <c r="AA643" i="5"/>
  <c r="F643" i="5"/>
  <c r="Z643" i="5"/>
  <c r="E643" i="5"/>
  <c r="D643" i="5"/>
  <c r="F354" i="5"/>
  <c r="E354" i="5"/>
  <c r="C354" i="5"/>
  <c r="G354" i="5"/>
  <c r="D354" i="5"/>
  <c r="AA354" i="5"/>
  <c r="AB354" i="5"/>
  <c r="Y354" i="5"/>
  <c r="Z354" i="5"/>
  <c r="D365" i="5"/>
  <c r="C365" i="5"/>
  <c r="AB365" i="5"/>
  <c r="AA365" i="5"/>
  <c r="Z365" i="5"/>
  <c r="F365" i="5"/>
  <c r="G365" i="5"/>
  <c r="E365" i="5"/>
  <c r="Y365" i="5"/>
  <c r="E1085" i="5"/>
  <c r="D1085" i="5"/>
  <c r="C1085" i="5"/>
  <c r="AB1085" i="5"/>
  <c r="Z1085" i="5"/>
  <c r="G1085" i="5"/>
  <c r="AA1085" i="5"/>
  <c r="Y1085" i="5"/>
  <c r="F1085" i="5"/>
  <c r="Y1075" i="5"/>
  <c r="F1075" i="5"/>
  <c r="E1075" i="5"/>
  <c r="D1075" i="5"/>
  <c r="AA1075" i="5"/>
  <c r="G1075" i="5"/>
  <c r="C1075" i="5"/>
  <c r="AB1075" i="5"/>
  <c r="Z1075" i="5"/>
  <c r="F1083" i="5"/>
  <c r="E1083" i="5"/>
  <c r="D1083" i="5"/>
  <c r="AB1083" i="5"/>
  <c r="Z1083" i="5"/>
  <c r="G1083" i="5"/>
  <c r="C1083" i="5"/>
  <c r="AA1083" i="5"/>
  <c r="Y1083" i="5"/>
  <c r="AA727" i="5"/>
  <c r="Z727" i="5"/>
  <c r="Y727" i="5"/>
  <c r="G727" i="5"/>
  <c r="F727" i="5"/>
  <c r="E727" i="5"/>
  <c r="C727" i="5"/>
  <c r="AB727" i="5"/>
  <c r="D727" i="5"/>
  <c r="E974" i="5"/>
  <c r="AB974" i="5"/>
  <c r="G974" i="5"/>
  <c r="AA974" i="5"/>
  <c r="F974" i="5"/>
  <c r="Y974" i="5"/>
  <c r="C974" i="5"/>
  <c r="Z974" i="5"/>
  <c r="D974" i="5"/>
  <c r="E983" i="5"/>
  <c r="AA983" i="5"/>
  <c r="Y983" i="5"/>
  <c r="G983" i="5"/>
  <c r="F983" i="5"/>
  <c r="AB983" i="5"/>
  <c r="D983" i="5"/>
  <c r="Z983" i="5"/>
  <c r="C983" i="5"/>
  <c r="U853" i="5"/>
  <c r="W853" i="5"/>
  <c r="W854" i="5" s="1"/>
  <c r="W855" i="5" s="1"/>
  <c r="W856" i="5" s="1"/>
  <c r="W857" i="5" s="1"/>
  <c r="W858" i="5" s="1"/>
  <c r="W859" i="5" s="1"/>
  <c r="W860" i="5" s="1"/>
  <c r="W861" i="5" s="1"/>
  <c r="W862" i="5" s="1"/>
  <c r="W863" i="5" s="1"/>
  <c r="W864" i="5" s="1"/>
  <c r="W865" i="5" s="1"/>
  <c r="W866" i="5" s="1"/>
  <c r="W867" i="5" s="1"/>
  <c r="W868" i="5" s="1"/>
  <c r="V853" i="5"/>
  <c r="V854" i="5" s="1"/>
  <c r="V855" i="5" s="1"/>
  <c r="V856" i="5" s="1"/>
  <c r="V857" i="5" s="1"/>
  <c r="V858" i="5" s="1"/>
  <c r="V859" i="5" s="1"/>
  <c r="V860" i="5" s="1"/>
  <c r="V861" i="5" s="1"/>
  <c r="V862" i="5" s="1"/>
  <c r="V863" i="5" s="1"/>
  <c r="V864" i="5" s="1"/>
  <c r="V865" i="5" s="1"/>
  <c r="V866" i="5" s="1"/>
  <c r="V867" i="5" s="1"/>
  <c r="V868" i="5" s="1"/>
  <c r="Y861" i="5"/>
  <c r="F861" i="5"/>
  <c r="E861" i="5"/>
  <c r="D861" i="5"/>
  <c r="C861" i="5"/>
  <c r="AA861" i="5"/>
  <c r="AB861" i="5"/>
  <c r="Z861" i="5"/>
  <c r="G861" i="5"/>
  <c r="E868" i="5"/>
  <c r="D868" i="5"/>
  <c r="C868" i="5"/>
  <c r="AB868" i="5"/>
  <c r="Z868" i="5"/>
  <c r="G868" i="5"/>
  <c r="AA868" i="5"/>
  <c r="Y868" i="5"/>
  <c r="F868" i="5"/>
  <c r="W513" i="5"/>
  <c r="W514" i="5" s="1"/>
  <c r="W515" i="5" s="1"/>
  <c r="W516" i="5" s="1"/>
  <c r="W517" i="5" s="1"/>
  <c r="W518" i="5" s="1"/>
  <c r="W519" i="5" s="1"/>
  <c r="W520" i="5" s="1"/>
  <c r="W521" i="5" s="1"/>
  <c r="W522" i="5" s="1"/>
  <c r="W523" i="5" s="1"/>
  <c r="W524" i="5" s="1"/>
  <c r="W525" i="5" s="1"/>
  <c r="W526" i="5" s="1"/>
  <c r="W527" i="5" s="1"/>
  <c r="W528" i="5" s="1"/>
  <c r="U513" i="5"/>
  <c r="V513" i="5"/>
  <c r="V514" i="5" s="1"/>
  <c r="V515" i="5" s="1"/>
  <c r="V516" i="5" s="1"/>
  <c r="V517" i="5" s="1"/>
  <c r="V518" i="5" s="1"/>
  <c r="V519" i="5" s="1"/>
  <c r="V520" i="5" s="1"/>
  <c r="V521" i="5" s="1"/>
  <c r="V522" i="5" s="1"/>
  <c r="V523" i="5" s="1"/>
  <c r="V524" i="5" s="1"/>
  <c r="V525" i="5" s="1"/>
  <c r="V526" i="5" s="1"/>
  <c r="V527" i="5" s="1"/>
  <c r="V528" i="5" s="1"/>
  <c r="AB514" i="5"/>
  <c r="Z514" i="5"/>
  <c r="G514" i="5"/>
  <c r="Y514" i="5"/>
  <c r="F514" i="5"/>
  <c r="D514" i="5"/>
  <c r="AA514" i="5"/>
  <c r="E514" i="5"/>
  <c r="C514" i="5"/>
  <c r="D342" i="5"/>
  <c r="AB342" i="5"/>
  <c r="AA342" i="5"/>
  <c r="Y342" i="5"/>
  <c r="F342" i="5"/>
  <c r="G342" i="5"/>
  <c r="E342" i="5"/>
  <c r="C342" i="5"/>
  <c r="Z342" i="5"/>
  <c r="E334" i="5"/>
  <c r="C334" i="5"/>
  <c r="F334" i="5"/>
  <c r="G334" i="5"/>
  <c r="D334" i="5"/>
  <c r="AA334" i="5"/>
  <c r="AB334" i="5"/>
  <c r="Z334" i="5"/>
  <c r="Y334" i="5"/>
  <c r="F41" i="5"/>
  <c r="E41" i="5"/>
  <c r="D41" i="5"/>
  <c r="C41" i="5"/>
  <c r="G41" i="5"/>
  <c r="Y41" i="5"/>
  <c r="AA41" i="5"/>
  <c r="Z41" i="5"/>
  <c r="AB41" i="5"/>
  <c r="AA667" i="5"/>
  <c r="Z667" i="5"/>
  <c r="Y667" i="5"/>
  <c r="G667" i="5"/>
  <c r="F667" i="5"/>
  <c r="E667" i="5"/>
  <c r="C667" i="5"/>
  <c r="D667" i="5"/>
  <c r="AB667" i="5"/>
  <c r="E658" i="5"/>
  <c r="AB658" i="5"/>
  <c r="Z658" i="5"/>
  <c r="G658" i="5"/>
  <c r="D658" i="5"/>
  <c r="C658" i="5"/>
  <c r="AA658" i="5"/>
  <c r="Y658" i="5"/>
  <c r="F658" i="5"/>
  <c r="AA1208" i="5"/>
  <c r="AB1208" i="5"/>
  <c r="G1208" i="5"/>
  <c r="F1208" i="5"/>
  <c r="Y1208" i="5"/>
  <c r="D1208" i="5"/>
  <c r="C1208" i="5"/>
  <c r="E1208" i="5"/>
  <c r="Z1208" i="5"/>
  <c r="W1193" i="5"/>
  <c r="W1194" i="5" s="1"/>
  <c r="W1195" i="5" s="1"/>
  <c r="W1196" i="5" s="1"/>
  <c r="W1197" i="5" s="1"/>
  <c r="W1198" i="5" s="1"/>
  <c r="W1199" i="5" s="1"/>
  <c r="W1200" i="5" s="1"/>
  <c r="W1201" i="5" s="1"/>
  <c r="W1202" i="5" s="1"/>
  <c r="W1203" i="5" s="1"/>
  <c r="W1204" i="5" s="1"/>
  <c r="W1205" i="5" s="1"/>
  <c r="W1206" i="5" s="1"/>
  <c r="W1207" i="5" s="1"/>
  <c r="W1208" i="5" s="1"/>
  <c r="V1193" i="5"/>
  <c r="V1194" i="5" s="1"/>
  <c r="V1195" i="5" s="1"/>
  <c r="V1196" i="5" s="1"/>
  <c r="V1197" i="5" s="1"/>
  <c r="V1198" i="5" s="1"/>
  <c r="V1199" i="5" s="1"/>
  <c r="V1200" i="5" s="1"/>
  <c r="V1201" i="5" s="1"/>
  <c r="V1202" i="5" s="1"/>
  <c r="V1203" i="5" s="1"/>
  <c r="V1204" i="5" s="1"/>
  <c r="V1205" i="5" s="1"/>
  <c r="V1206" i="5" s="1"/>
  <c r="V1207" i="5" s="1"/>
  <c r="V1208" i="5" s="1"/>
  <c r="U1193" i="5"/>
  <c r="AA1124" i="5"/>
  <c r="D1124" i="5"/>
  <c r="G1124" i="5"/>
  <c r="AB1124" i="5"/>
  <c r="F1124" i="5"/>
  <c r="Z1124" i="5"/>
  <c r="E1124" i="5"/>
  <c r="Y1124" i="5"/>
  <c r="C1124" i="5"/>
  <c r="Z1114" i="5"/>
  <c r="G1114" i="5"/>
  <c r="Y1114" i="5"/>
  <c r="F1114" i="5"/>
  <c r="E1114" i="5"/>
  <c r="C1114" i="5"/>
  <c r="AB1114" i="5"/>
  <c r="AA1114" i="5"/>
  <c r="D1114" i="5"/>
  <c r="AA1123" i="5"/>
  <c r="Y1123" i="5"/>
  <c r="D1123" i="5"/>
  <c r="C1123" i="5"/>
  <c r="AB1123" i="5"/>
  <c r="F1123" i="5"/>
  <c r="G1123" i="5"/>
  <c r="E1123" i="5"/>
  <c r="Z1123" i="5"/>
  <c r="AA919" i="5"/>
  <c r="Z919" i="5"/>
  <c r="Y919" i="5"/>
  <c r="G919" i="5"/>
  <c r="F919" i="5"/>
  <c r="E919" i="5"/>
  <c r="C919" i="5"/>
  <c r="AB919" i="5"/>
  <c r="D919" i="5"/>
  <c r="AA920" i="5"/>
  <c r="Z920" i="5"/>
  <c r="G920" i="5"/>
  <c r="Y920" i="5"/>
  <c r="F920" i="5"/>
  <c r="E920" i="5"/>
  <c r="D920" i="5"/>
  <c r="C920" i="5"/>
  <c r="AB920" i="5"/>
  <c r="G202" i="5"/>
  <c r="F202" i="5"/>
  <c r="E202" i="5"/>
  <c r="D202" i="5"/>
  <c r="C202" i="5"/>
  <c r="AA202" i="5"/>
  <c r="Y202" i="5"/>
  <c r="AB202" i="5"/>
  <c r="Z202" i="5"/>
  <c r="D197" i="5"/>
  <c r="C197" i="5"/>
  <c r="F197" i="5"/>
  <c r="G197" i="5"/>
  <c r="E197" i="5"/>
  <c r="AA197" i="5"/>
  <c r="AB197" i="5"/>
  <c r="Y197" i="5"/>
  <c r="Z197" i="5"/>
  <c r="C207" i="5"/>
  <c r="AB207" i="5"/>
  <c r="AA207" i="5"/>
  <c r="Z207" i="5"/>
  <c r="G207" i="5"/>
  <c r="E207" i="5"/>
  <c r="Y207" i="5"/>
  <c r="F207" i="5"/>
  <c r="D207" i="5"/>
  <c r="AB934" i="5"/>
  <c r="AA934" i="5"/>
  <c r="Z934" i="5"/>
  <c r="G934" i="5"/>
  <c r="Y934" i="5"/>
  <c r="F934" i="5"/>
  <c r="E934" i="5"/>
  <c r="C934" i="5"/>
  <c r="D934" i="5"/>
  <c r="Y943" i="5"/>
  <c r="F943" i="5"/>
  <c r="E943" i="5"/>
  <c r="D943" i="5"/>
  <c r="C943" i="5"/>
  <c r="AA943" i="5"/>
  <c r="AB943" i="5"/>
  <c r="Z943" i="5"/>
  <c r="G943" i="5"/>
  <c r="F995" i="5"/>
  <c r="E995" i="5"/>
  <c r="D995" i="5"/>
  <c r="C995" i="5"/>
  <c r="AB995" i="5"/>
  <c r="Z995" i="5"/>
  <c r="AA995" i="5"/>
  <c r="Y995" i="5"/>
  <c r="G995" i="5"/>
  <c r="C1001" i="5"/>
  <c r="AB1001" i="5"/>
  <c r="AA1001" i="5"/>
  <c r="Z1001" i="5"/>
  <c r="G1001" i="5"/>
  <c r="E1001" i="5"/>
  <c r="Y1001" i="5"/>
  <c r="F1001" i="5"/>
  <c r="D1001" i="5"/>
  <c r="AB1008" i="5"/>
  <c r="AA1008" i="5"/>
  <c r="Z1008" i="5"/>
  <c r="G1008" i="5"/>
  <c r="Y1008" i="5"/>
  <c r="F1008" i="5"/>
  <c r="D1008" i="5"/>
  <c r="E1008" i="5"/>
  <c r="C1008" i="5"/>
  <c r="AA679" i="5"/>
  <c r="Z679" i="5"/>
  <c r="G679" i="5"/>
  <c r="Y679" i="5"/>
  <c r="F679" i="5"/>
  <c r="E679" i="5"/>
  <c r="D679" i="5"/>
  <c r="C679" i="5"/>
  <c r="AB679" i="5"/>
  <c r="E1155" i="5"/>
  <c r="C1155" i="5"/>
  <c r="AB1155" i="5"/>
  <c r="Z1155" i="5"/>
  <c r="F1155" i="5"/>
  <c r="D1155" i="5"/>
  <c r="AA1155" i="5"/>
  <c r="Y1155" i="5"/>
  <c r="G1155" i="5"/>
  <c r="G154" i="5"/>
  <c r="F154" i="5"/>
  <c r="D154" i="5"/>
  <c r="C154" i="5"/>
  <c r="E154" i="5"/>
  <c r="AA154" i="5"/>
  <c r="AB154" i="5"/>
  <c r="Z154" i="5"/>
  <c r="Y154" i="5"/>
  <c r="F162" i="5"/>
  <c r="E162" i="5"/>
  <c r="D162" i="5"/>
  <c r="C162" i="5"/>
  <c r="G162" i="5"/>
  <c r="AB162" i="5"/>
  <c r="AA162" i="5"/>
  <c r="Y162" i="5"/>
  <c r="Z162" i="5"/>
  <c r="Y601" i="5"/>
  <c r="G601" i="5"/>
  <c r="F601" i="5"/>
  <c r="E601" i="5"/>
  <c r="D601" i="5"/>
  <c r="C601" i="5"/>
  <c r="AA601" i="5"/>
  <c r="AB601" i="5"/>
  <c r="Z601" i="5"/>
  <c r="Y602" i="5"/>
  <c r="F602" i="5"/>
  <c r="E602" i="5"/>
  <c r="D602" i="5"/>
  <c r="C602" i="5"/>
  <c r="AA602" i="5"/>
  <c r="AB602" i="5"/>
  <c r="Z602" i="5"/>
  <c r="G602" i="5"/>
  <c r="V1053" i="5"/>
  <c r="V1054" i="5" s="1"/>
  <c r="V1055" i="5" s="1"/>
  <c r="V1056" i="5" s="1"/>
  <c r="V1057" i="5" s="1"/>
  <c r="V1058" i="5" s="1"/>
  <c r="V1059" i="5" s="1"/>
  <c r="V1060" i="5" s="1"/>
  <c r="V1061" i="5" s="1"/>
  <c r="V1062" i="5" s="1"/>
  <c r="V1063" i="5" s="1"/>
  <c r="V1064" i="5" s="1"/>
  <c r="V1065" i="5" s="1"/>
  <c r="V1066" i="5" s="1"/>
  <c r="V1067" i="5" s="1"/>
  <c r="V1068" i="5" s="1"/>
  <c r="U1053" i="5"/>
  <c r="W1053" i="5"/>
  <c r="W1054" i="5" s="1"/>
  <c r="W1055" i="5" s="1"/>
  <c r="W1056" i="5" s="1"/>
  <c r="W1057" i="5" s="1"/>
  <c r="W1058" i="5" s="1"/>
  <c r="W1059" i="5" s="1"/>
  <c r="W1060" i="5" s="1"/>
  <c r="W1061" i="5" s="1"/>
  <c r="W1062" i="5" s="1"/>
  <c r="W1063" i="5" s="1"/>
  <c r="W1064" i="5" s="1"/>
  <c r="W1065" i="5" s="1"/>
  <c r="W1066" i="5" s="1"/>
  <c r="W1067" i="5" s="1"/>
  <c r="W1068" i="5" s="1"/>
  <c r="C1066" i="5"/>
  <c r="AB1066" i="5"/>
  <c r="Z1066" i="5"/>
  <c r="G1066" i="5"/>
  <c r="E1066" i="5"/>
  <c r="AA1066" i="5"/>
  <c r="Y1066" i="5"/>
  <c r="D1066" i="5"/>
  <c r="F1066" i="5"/>
  <c r="E440" i="5"/>
  <c r="D440" i="5"/>
  <c r="C440" i="5"/>
  <c r="AB440" i="5"/>
  <c r="AA440" i="5"/>
  <c r="Y440" i="5"/>
  <c r="G440" i="5"/>
  <c r="Z440" i="5"/>
  <c r="F440" i="5"/>
  <c r="Y374" i="5"/>
  <c r="F374" i="5"/>
  <c r="E374" i="5"/>
  <c r="D374" i="5"/>
  <c r="C374" i="5"/>
  <c r="AA374" i="5"/>
  <c r="AB374" i="5"/>
  <c r="Z374" i="5"/>
  <c r="G374" i="5"/>
  <c r="E381" i="5"/>
  <c r="D381" i="5"/>
  <c r="C381" i="5"/>
  <c r="AB381" i="5"/>
  <c r="Z381" i="5"/>
  <c r="G381" i="5"/>
  <c r="F381" i="5"/>
  <c r="AA381" i="5"/>
  <c r="Y381" i="5"/>
  <c r="D388" i="5"/>
  <c r="C388" i="5"/>
  <c r="AB388" i="5"/>
  <c r="AA388" i="5"/>
  <c r="Y388" i="5"/>
  <c r="F388" i="5"/>
  <c r="Z388" i="5"/>
  <c r="G388" i="5"/>
  <c r="E388" i="5"/>
  <c r="AB785" i="5"/>
  <c r="E785" i="5"/>
  <c r="G785" i="5"/>
  <c r="AA785" i="5"/>
  <c r="F785" i="5"/>
  <c r="Z785" i="5"/>
  <c r="D785" i="5"/>
  <c r="Y785" i="5"/>
  <c r="C785" i="5"/>
  <c r="AB775" i="5"/>
  <c r="AA775" i="5"/>
  <c r="Z775" i="5"/>
  <c r="G775" i="5"/>
  <c r="Y775" i="5"/>
  <c r="F775" i="5"/>
  <c r="D775" i="5"/>
  <c r="E775" i="5"/>
  <c r="C775" i="5"/>
  <c r="AB788" i="5"/>
  <c r="E788" i="5"/>
  <c r="G788" i="5"/>
  <c r="Z788" i="5"/>
  <c r="D788" i="5"/>
  <c r="AA788" i="5"/>
  <c r="F788" i="5"/>
  <c r="Y788" i="5"/>
  <c r="C788" i="5"/>
  <c r="E1014" i="5"/>
  <c r="D1014" i="5"/>
  <c r="C1014" i="5"/>
  <c r="AB1014" i="5"/>
  <c r="Z1014" i="5"/>
  <c r="G1014" i="5"/>
  <c r="F1014" i="5"/>
  <c r="AA1014" i="5"/>
  <c r="Y1014" i="5"/>
  <c r="C1020" i="5"/>
  <c r="AB1020" i="5"/>
  <c r="AA1020" i="5"/>
  <c r="Z1020" i="5"/>
  <c r="G1020" i="5"/>
  <c r="E1020" i="5"/>
  <c r="F1020" i="5"/>
  <c r="D1020" i="5"/>
  <c r="Y1020" i="5"/>
  <c r="E1106" i="5"/>
  <c r="D1106" i="5"/>
  <c r="C1106" i="5"/>
  <c r="AA1106" i="5"/>
  <c r="Y1106" i="5"/>
  <c r="G1106" i="5"/>
  <c r="AB1106" i="5"/>
  <c r="Z1106" i="5"/>
  <c r="F1106" i="5"/>
  <c r="Y1099" i="5"/>
  <c r="G1099" i="5"/>
  <c r="F1099" i="5"/>
  <c r="E1099" i="5"/>
  <c r="C1099" i="5"/>
  <c r="AA1099" i="5"/>
  <c r="D1099" i="5"/>
  <c r="AB1099" i="5"/>
  <c r="Z1099" i="5"/>
  <c r="Y1103" i="5"/>
  <c r="F1103" i="5"/>
  <c r="E1103" i="5"/>
  <c r="D1103" i="5"/>
  <c r="AA1103" i="5"/>
  <c r="G1103" i="5"/>
  <c r="C1103" i="5"/>
  <c r="AB1103" i="5"/>
  <c r="Z1103" i="5"/>
  <c r="AA557" i="5"/>
  <c r="Z557" i="5"/>
  <c r="Y557" i="5"/>
  <c r="G557" i="5"/>
  <c r="F557" i="5"/>
  <c r="E557" i="5"/>
  <c r="C557" i="5"/>
  <c r="AB557" i="5"/>
  <c r="D557" i="5"/>
  <c r="Y562" i="5"/>
  <c r="F562" i="5"/>
  <c r="E562" i="5"/>
  <c r="D562" i="5"/>
  <c r="C562" i="5"/>
  <c r="AA562" i="5"/>
  <c r="G562" i="5"/>
  <c r="AB562" i="5"/>
  <c r="Z562" i="5"/>
  <c r="X31" i="10"/>
  <c r="Y31" i="10"/>
  <c r="F708" i="5"/>
  <c r="E708" i="5"/>
  <c r="D708" i="5"/>
  <c r="C708" i="5"/>
  <c r="AB708" i="5"/>
  <c r="Z708" i="5"/>
  <c r="AA708" i="5"/>
  <c r="Y708" i="5"/>
  <c r="G708" i="5"/>
  <c r="C698" i="5"/>
  <c r="AB698" i="5"/>
  <c r="AA698" i="5"/>
  <c r="Z698" i="5"/>
  <c r="Y698" i="5"/>
  <c r="G698" i="5"/>
  <c r="E698" i="5"/>
  <c r="F698" i="5"/>
  <c r="D698" i="5"/>
  <c r="Y958" i="5"/>
  <c r="F958" i="5"/>
  <c r="E958" i="5"/>
  <c r="D958" i="5"/>
  <c r="C958" i="5"/>
  <c r="AA958" i="5"/>
  <c r="AB958" i="5"/>
  <c r="Z958" i="5"/>
  <c r="G958" i="5"/>
  <c r="D967" i="5"/>
  <c r="Z967" i="5"/>
  <c r="Y967" i="5"/>
  <c r="E967" i="5"/>
  <c r="C967" i="5"/>
  <c r="AB967" i="5"/>
  <c r="G967" i="5"/>
  <c r="AA967" i="5"/>
  <c r="F967" i="5"/>
  <c r="Z415" i="5"/>
  <c r="G415" i="5"/>
  <c r="Y415" i="5"/>
  <c r="F415" i="5"/>
  <c r="E415" i="5"/>
  <c r="D415" i="5"/>
  <c r="C415" i="5"/>
  <c r="AB415" i="5"/>
  <c r="AA415" i="5"/>
  <c r="F422" i="5"/>
  <c r="E422" i="5"/>
  <c r="D422" i="5"/>
  <c r="C422" i="5"/>
  <c r="AB422" i="5"/>
  <c r="Z422" i="5"/>
  <c r="AA422" i="5"/>
  <c r="Y422" i="5"/>
  <c r="G422" i="5"/>
  <c r="Y1178" i="5"/>
  <c r="E1178" i="5"/>
  <c r="AB1178" i="5"/>
  <c r="G1178" i="5"/>
  <c r="Z1178" i="5"/>
  <c r="D1178" i="5"/>
  <c r="C1178" i="5"/>
  <c r="F1178" i="5"/>
  <c r="AA1178" i="5"/>
  <c r="AB1179" i="5"/>
  <c r="Z1179" i="5"/>
  <c r="G1179" i="5"/>
  <c r="AA1179" i="5"/>
  <c r="F1179" i="5"/>
  <c r="D1179" i="5"/>
  <c r="Y1179" i="5"/>
  <c r="C1179" i="5"/>
  <c r="E1179" i="5"/>
  <c r="Y836" i="5"/>
  <c r="F836" i="5"/>
  <c r="E836" i="5"/>
  <c r="D836" i="5"/>
  <c r="C836" i="5"/>
  <c r="AA836" i="5"/>
  <c r="AB836" i="5"/>
  <c r="Z836" i="5"/>
  <c r="G836" i="5"/>
  <c r="D842" i="5"/>
  <c r="C842" i="5"/>
  <c r="AB842" i="5"/>
  <c r="AA842" i="5"/>
  <c r="Y842" i="5"/>
  <c r="F842" i="5"/>
  <c r="Z842" i="5"/>
  <c r="G842" i="5"/>
  <c r="E842" i="5"/>
  <c r="AB1223" i="5"/>
  <c r="Z1223" i="5"/>
  <c r="F1223" i="5"/>
  <c r="G1223" i="5"/>
  <c r="AA1223" i="5"/>
  <c r="E1223" i="5"/>
  <c r="Y1223" i="5"/>
  <c r="D1223" i="5"/>
  <c r="C1223" i="5"/>
  <c r="C1217" i="5"/>
  <c r="D1217" i="5"/>
  <c r="Y1217" i="5"/>
  <c r="AA1217" i="5"/>
  <c r="F1217" i="5"/>
  <c r="AB1217" i="5"/>
  <c r="Z1217" i="5"/>
  <c r="E1217" i="5"/>
  <c r="G1217" i="5"/>
  <c r="AA475" i="5"/>
  <c r="Z475" i="5"/>
  <c r="G475" i="5"/>
  <c r="Y475" i="5"/>
  <c r="F475" i="5"/>
  <c r="E475" i="5"/>
  <c r="D475" i="5"/>
  <c r="C475" i="5"/>
  <c r="AB475" i="5"/>
  <c r="G94" i="5"/>
  <c r="F94" i="5"/>
  <c r="E94" i="5"/>
  <c r="C94" i="5"/>
  <c r="D94" i="5"/>
  <c r="AA94" i="5"/>
  <c r="AB94" i="5"/>
  <c r="Z94" i="5"/>
  <c r="Y94" i="5"/>
  <c r="G277" i="5"/>
  <c r="F277" i="5"/>
  <c r="E277" i="5"/>
  <c r="D277" i="5"/>
  <c r="C277" i="5"/>
  <c r="AB277" i="5"/>
  <c r="Z277" i="5"/>
  <c r="AA277" i="5"/>
  <c r="Y277" i="5"/>
  <c r="W273" i="5"/>
  <c r="W274" i="5" s="1"/>
  <c r="W275" i="5" s="1"/>
  <c r="W276" i="5" s="1"/>
  <c r="W277" i="5" s="1"/>
  <c r="W278" i="5" s="1"/>
  <c r="W279" i="5" s="1"/>
  <c r="W280" i="5" s="1"/>
  <c r="W281" i="5" s="1"/>
  <c r="W282" i="5" s="1"/>
  <c r="W283" i="5" s="1"/>
  <c r="W284" i="5" s="1"/>
  <c r="W285" i="5" s="1"/>
  <c r="W286" i="5" s="1"/>
  <c r="W287" i="5" s="1"/>
  <c r="W288" i="5" s="1"/>
  <c r="V273" i="5"/>
  <c r="V274" i="5" s="1"/>
  <c r="V275" i="5" s="1"/>
  <c r="V276" i="5" s="1"/>
  <c r="V277" i="5" s="1"/>
  <c r="V278" i="5" s="1"/>
  <c r="V279" i="5" s="1"/>
  <c r="V280" i="5" s="1"/>
  <c r="V281" i="5" s="1"/>
  <c r="V282" i="5" s="1"/>
  <c r="V283" i="5" s="1"/>
  <c r="V284" i="5" s="1"/>
  <c r="V285" i="5" s="1"/>
  <c r="V286" i="5" s="1"/>
  <c r="V287" i="5" s="1"/>
  <c r="V288" i="5" s="1"/>
  <c r="U273" i="5"/>
  <c r="AB584" i="5"/>
  <c r="AA584" i="5"/>
  <c r="Z584" i="5"/>
  <c r="G584" i="5"/>
  <c r="Y584" i="5"/>
  <c r="F584" i="5"/>
  <c r="E584" i="5"/>
  <c r="C584" i="5"/>
  <c r="D584" i="5"/>
  <c r="V573" i="5"/>
  <c r="V574" i="5" s="1"/>
  <c r="V575" i="5" s="1"/>
  <c r="V576" i="5" s="1"/>
  <c r="V577" i="5" s="1"/>
  <c r="V578" i="5" s="1"/>
  <c r="V579" i="5" s="1"/>
  <c r="V580" i="5" s="1"/>
  <c r="V581" i="5" s="1"/>
  <c r="V582" i="5" s="1"/>
  <c r="V583" i="5" s="1"/>
  <c r="V584" i="5" s="1"/>
  <c r="V585" i="5" s="1"/>
  <c r="V586" i="5" s="1"/>
  <c r="V587" i="5" s="1"/>
  <c r="V588" i="5" s="1"/>
  <c r="W573" i="5"/>
  <c r="W574" i="5" s="1"/>
  <c r="W575" i="5" s="1"/>
  <c r="W576" i="5" s="1"/>
  <c r="W577" i="5" s="1"/>
  <c r="W578" i="5" s="1"/>
  <c r="W579" i="5" s="1"/>
  <c r="W580" i="5" s="1"/>
  <c r="W581" i="5" s="1"/>
  <c r="W582" i="5" s="1"/>
  <c r="W583" i="5" s="1"/>
  <c r="W584" i="5" s="1"/>
  <c r="W585" i="5" s="1"/>
  <c r="W586" i="5" s="1"/>
  <c r="W587" i="5" s="1"/>
  <c r="W588" i="5" s="1"/>
  <c r="U573" i="5"/>
  <c r="AA899" i="5"/>
  <c r="D899" i="5"/>
  <c r="Y899" i="5"/>
  <c r="G899" i="5"/>
  <c r="AB899" i="5"/>
  <c r="E899" i="5"/>
  <c r="F899" i="5"/>
  <c r="Z899" i="5"/>
  <c r="C899" i="5"/>
  <c r="Y894" i="5"/>
  <c r="F894" i="5"/>
  <c r="AB894" i="5"/>
  <c r="G894" i="5"/>
  <c r="Z894" i="5"/>
  <c r="D894" i="5"/>
  <c r="AA894" i="5"/>
  <c r="E894" i="5"/>
  <c r="C894" i="5"/>
  <c r="V1273" i="5"/>
  <c r="V1274" i="5" s="1"/>
  <c r="V1275" i="5" s="1"/>
  <c r="V1276" i="5" s="1"/>
  <c r="V1277" i="5" s="1"/>
  <c r="V1278" i="5" s="1"/>
  <c r="V1279" i="5" s="1"/>
  <c r="V1280" i="5" s="1"/>
  <c r="V1281" i="5" s="1"/>
  <c r="V1282" i="5" s="1"/>
  <c r="V1283" i="5" s="1"/>
  <c r="V1284" i="5" s="1"/>
  <c r="V1285" i="5" s="1"/>
  <c r="V1286" i="5" s="1"/>
  <c r="V1287" i="5" s="1"/>
  <c r="V1288" i="5" s="1"/>
  <c r="U1273" i="5"/>
  <c r="W1273" i="5"/>
  <c r="W1274" i="5" s="1"/>
  <c r="W1275" i="5" s="1"/>
  <c r="W1276" i="5" s="1"/>
  <c r="W1277" i="5" s="1"/>
  <c r="W1278" i="5" s="1"/>
  <c r="W1279" i="5" s="1"/>
  <c r="W1280" i="5" s="1"/>
  <c r="W1281" i="5" s="1"/>
  <c r="W1282" i="5" s="1"/>
  <c r="W1283" i="5" s="1"/>
  <c r="W1284" i="5" s="1"/>
  <c r="W1285" i="5" s="1"/>
  <c r="W1286" i="5" s="1"/>
  <c r="W1287" i="5" s="1"/>
  <c r="W1288" i="5" s="1"/>
  <c r="AB1275" i="5"/>
  <c r="Z1275" i="5"/>
  <c r="F1275" i="5"/>
  <c r="E1275" i="5"/>
  <c r="AA1275" i="5"/>
  <c r="Y1275" i="5"/>
  <c r="D1275" i="5"/>
  <c r="C1275" i="5"/>
  <c r="G1275" i="5"/>
  <c r="C822" i="5"/>
  <c r="AB822" i="5"/>
  <c r="AA822" i="5"/>
  <c r="Z822" i="5"/>
  <c r="G822" i="5"/>
  <c r="E822" i="5"/>
  <c r="Y822" i="5"/>
  <c r="F822" i="5"/>
  <c r="D822" i="5"/>
  <c r="U1133" i="5"/>
  <c r="W1133" i="5"/>
  <c r="W1134" i="5" s="1"/>
  <c r="W1135" i="5" s="1"/>
  <c r="W1136" i="5" s="1"/>
  <c r="W1137" i="5" s="1"/>
  <c r="W1138" i="5" s="1"/>
  <c r="W1139" i="5" s="1"/>
  <c r="W1140" i="5" s="1"/>
  <c r="W1141" i="5" s="1"/>
  <c r="W1142" i="5" s="1"/>
  <c r="W1143" i="5" s="1"/>
  <c r="W1144" i="5" s="1"/>
  <c r="W1145" i="5" s="1"/>
  <c r="W1146" i="5" s="1"/>
  <c r="W1147" i="5" s="1"/>
  <c r="W1148" i="5" s="1"/>
  <c r="V1133" i="5"/>
  <c r="V1134" i="5" s="1"/>
  <c r="V1135" i="5" s="1"/>
  <c r="V1136" i="5" s="1"/>
  <c r="V1137" i="5" s="1"/>
  <c r="V1138" i="5" s="1"/>
  <c r="V1139" i="5" s="1"/>
  <c r="V1140" i="5" s="1"/>
  <c r="V1141" i="5" s="1"/>
  <c r="V1142" i="5" s="1"/>
  <c r="V1143" i="5" s="1"/>
  <c r="V1144" i="5" s="1"/>
  <c r="V1145" i="5" s="1"/>
  <c r="V1146" i="5" s="1"/>
  <c r="V1147" i="5" s="1"/>
  <c r="V1148" i="5" s="1"/>
  <c r="D147" i="5"/>
  <c r="C147" i="5"/>
  <c r="AB147" i="5"/>
  <c r="AA147" i="5"/>
  <c r="Y147" i="5"/>
  <c r="F147" i="5"/>
  <c r="Z147" i="5"/>
  <c r="E147" i="5"/>
  <c r="G147" i="5"/>
  <c r="E136" i="5"/>
  <c r="G136" i="5"/>
  <c r="F136" i="5"/>
  <c r="D136" i="5"/>
  <c r="C136" i="5"/>
  <c r="Z136" i="5"/>
  <c r="Y136" i="5"/>
  <c r="AB136" i="5"/>
  <c r="AA136" i="5"/>
  <c r="D148" i="5"/>
  <c r="C148" i="5"/>
  <c r="AB148" i="5"/>
  <c r="AA148" i="5"/>
  <c r="Y148" i="5"/>
  <c r="F148" i="5"/>
  <c r="E148" i="5"/>
  <c r="Z148" i="5"/>
  <c r="G148" i="5"/>
  <c r="AB505" i="5"/>
  <c r="E505" i="5"/>
  <c r="C505" i="5"/>
  <c r="Y505" i="5"/>
  <c r="G505" i="5"/>
  <c r="AA505" i="5"/>
  <c r="D505" i="5"/>
  <c r="Z505" i="5"/>
  <c r="F505" i="5"/>
  <c r="E498" i="5"/>
  <c r="AA498" i="5"/>
  <c r="Y498" i="5"/>
  <c r="D498" i="5"/>
  <c r="C498" i="5"/>
  <c r="AB498" i="5"/>
  <c r="G498" i="5"/>
  <c r="Z498" i="5"/>
  <c r="F498" i="5"/>
  <c r="Y495" i="5"/>
  <c r="F495" i="5"/>
  <c r="AB495" i="5"/>
  <c r="G495" i="5"/>
  <c r="AA495" i="5"/>
  <c r="E495" i="5"/>
  <c r="C495" i="5"/>
  <c r="D495" i="5"/>
  <c r="Z495" i="5"/>
  <c r="C118" i="5"/>
  <c r="G118" i="5"/>
  <c r="E118" i="5"/>
  <c r="D118" i="5"/>
  <c r="F118" i="5"/>
  <c r="AA118" i="5"/>
  <c r="AB118" i="5"/>
  <c r="Y118" i="5"/>
  <c r="Z118" i="5"/>
  <c r="Y125" i="5"/>
  <c r="F125" i="5"/>
  <c r="AB125" i="5"/>
  <c r="G125" i="5"/>
  <c r="Z125" i="5"/>
  <c r="D125" i="5"/>
  <c r="AA125" i="5"/>
  <c r="E125" i="5"/>
  <c r="C125" i="5"/>
  <c r="AB1046" i="5"/>
  <c r="E1046" i="5"/>
  <c r="G1046" i="5"/>
  <c r="AA1046" i="5"/>
  <c r="F1046" i="5"/>
  <c r="Z1046" i="5"/>
  <c r="D1046" i="5"/>
  <c r="Y1046" i="5"/>
  <c r="C1046" i="5"/>
  <c r="W1033" i="5"/>
  <c r="W1034" i="5" s="1"/>
  <c r="W1035" i="5" s="1"/>
  <c r="W1036" i="5" s="1"/>
  <c r="W1037" i="5" s="1"/>
  <c r="W1038" i="5" s="1"/>
  <c r="W1039" i="5" s="1"/>
  <c r="W1040" i="5" s="1"/>
  <c r="W1041" i="5" s="1"/>
  <c r="W1042" i="5" s="1"/>
  <c r="W1043" i="5" s="1"/>
  <c r="W1044" i="5" s="1"/>
  <c r="W1045" i="5" s="1"/>
  <c r="W1046" i="5" s="1"/>
  <c r="W1047" i="5" s="1"/>
  <c r="W1048" i="5" s="1"/>
  <c r="V1033" i="5"/>
  <c r="V1034" i="5" s="1"/>
  <c r="V1035" i="5" s="1"/>
  <c r="V1036" i="5" s="1"/>
  <c r="V1037" i="5" s="1"/>
  <c r="V1038" i="5" s="1"/>
  <c r="V1039" i="5" s="1"/>
  <c r="V1040" i="5" s="1"/>
  <c r="V1041" i="5" s="1"/>
  <c r="V1042" i="5" s="1"/>
  <c r="V1043" i="5" s="1"/>
  <c r="V1044" i="5" s="1"/>
  <c r="V1045" i="5" s="1"/>
  <c r="V1046" i="5" s="1"/>
  <c r="V1047" i="5" s="1"/>
  <c r="V1048" i="5" s="1"/>
  <c r="U1033" i="5"/>
  <c r="G318" i="5"/>
  <c r="C318" i="5"/>
  <c r="D318" i="5"/>
  <c r="F318" i="5"/>
  <c r="E318" i="5"/>
  <c r="AA318" i="5"/>
  <c r="AB318" i="5"/>
  <c r="Y318" i="5"/>
  <c r="Z318" i="5"/>
  <c r="Y328" i="5"/>
  <c r="F328" i="5"/>
  <c r="AB328" i="5"/>
  <c r="G328" i="5"/>
  <c r="AA328" i="5"/>
  <c r="E328" i="5"/>
  <c r="C328" i="5"/>
  <c r="Z328" i="5"/>
  <c r="D328" i="5"/>
  <c r="D1260" i="5"/>
  <c r="C1260" i="5"/>
  <c r="G1260" i="5"/>
  <c r="AB1260" i="5"/>
  <c r="F1260" i="5"/>
  <c r="Z1260" i="5"/>
  <c r="AA1260" i="5"/>
  <c r="Y1260" i="5"/>
  <c r="E1260" i="5"/>
  <c r="E1256" i="5"/>
  <c r="Y1256" i="5"/>
  <c r="D1256" i="5"/>
  <c r="AA1256" i="5"/>
  <c r="C1256" i="5"/>
  <c r="Z1256" i="5"/>
  <c r="G1256" i="5"/>
  <c r="F1256" i="5"/>
  <c r="AB1256" i="5"/>
  <c r="Z1267" i="5"/>
  <c r="G1267" i="5"/>
  <c r="E1267" i="5"/>
  <c r="C1267" i="5"/>
  <c r="AA1267" i="5"/>
  <c r="F1267" i="5"/>
  <c r="D1267" i="5"/>
  <c r="Y1267" i="5"/>
  <c r="AB1267" i="5"/>
  <c r="AA224" i="5"/>
  <c r="Z224" i="5"/>
  <c r="G224" i="5"/>
  <c r="Y224" i="5"/>
  <c r="F224" i="5"/>
  <c r="E224" i="5"/>
  <c r="D224" i="5"/>
  <c r="C224" i="5"/>
  <c r="AB224" i="5"/>
  <c r="V213" i="5"/>
  <c r="V214" i="5" s="1"/>
  <c r="V215" i="5" s="1"/>
  <c r="V216" i="5" s="1"/>
  <c r="V217" i="5" s="1"/>
  <c r="V218" i="5" s="1"/>
  <c r="V219" i="5" s="1"/>
  <c r="V220" i="5" s="1"/>
  <c r="V221" i="5" s="1"/>
  <c r="V222" i="5" s="1"/>
  <c r="V223" i="5" s="1"/>
  <c r="V224" i="5" s="1"/>
  <c r="V225" i="5" s="1"/>
  <c r="V226" i="5" s="1"/>
  <c r="V227" i="5" s="1"/>
  <c r="V228" i="5" s="1"/>
  <c r="W213" i="5"/>
  <c r="W214" i="5" s="1"/>
  <c r="W215" i="5" s="1"/>
  <c r="W216" i="5" s="1"/>
  <c r="W217" i="5" s="1"/>
  <c r="W218" i="5" s="1"/>
  <c r="W219" i="5" s="1"/>
  <c r="W220" i="5" s="1"/>
  <c r="W221" i="5" s="1"/>
  <c r="W222" i="5" s="1"/>
  <c r="W223" i="5" s="1"/>
  <c r="W224" i="5" s="1"/>
  <c r="W225" i="5" s="1"/>
  <c r="W226" i="5" s="1"/>
  <c r="W227" i="5" s="1"/>
  <c r="W228" i="5" s="1"/>
  <c r="U213" i="5"/>
  <c r="C1248" i="5"/>
  <c r="AA1248" i="5"/>
  <c r="Z1248" i="5"/>
  <c r="E1248" i="5"/>
  <c r="Y1248" i="5"/>
  <c r="D1248" i="5"/>
  <c r="G1248" i="5"/>
  <c r="AB1248" i="5"/>
  <c r="F1248" i="5"/>
  <c r="AB882" i="5"/>
  <c r="E882" i="5"/>
  <c r="G882" i="5"/>
  <c r="AA882" i="5"/>
  <c r="F882" i="5"/>
  <c r="Y882" i="5"/>
  <c r="C882" i="5"/>
  <c r="Z882" i="5"/>
  <c r="D882" i="5"/>
  <c r="AA874" i="5"/>
  <c r="Z874" i="5"/>
  <c r="G874" i="5"/>
  <c r="Y874" i="5"/>
  <c r="F874" i="5"/>
  <c r="E874" i="5"/>
  <c r="D874" i="5"/>
  <c r="C874" i="5"/>
  <c r="AB874" i="5"/>
  <c r="AA545" i="5"/>
  <c r="Z545" i="5"/>
  <c r="Y545" i="5"/>
  <c r="G545" i="5"/>
  <c r="F545" i="5"/>
  <c r="E545" i="5"/>
  <c r="C545" i="5"/>
  <c r="AB545" i="5"/>
  <c r="D545" i="5"/>
  <c r="Y534" i="5"/>
  <c r="F534" i="5"/>
  <c r="E534" i="5"/>
  <c r="D534" i="5"/>
  <c r="C534" i="5"/>
  <c r="AA534" i="5"/>
  <c r="AB534" i="5"/>
  <c r="Z534" i="5"/>
  <c r="G534" i="5"/>
  <c r="C540" i="5"/>
  <c r="AB540" i="5"/>
  <c r="AA540" i="5"/>
  <c r="Z540" i="5"/>
  <c r="G540" i="5"/>
  <c r="E540" i="5"/>
  <c r="Y540" i="5"/>
  <c r="F540" i="5"/>
  <c r="D540" i="5"/>
  <c r="G256" i="5"/>
  <c r="F256" i="5"/>
  <c r="E256" i="5"/>
  <c r="C256" i="5"/>
  <c r="D256" i="5"/>
  <c r="Z256" i="5"/>
  <c r="Y256" i="5"/>
  <c r="AA256" i="5"/>
  <c r="AB256" i="5"/>
  <c r="AA265" i="5"/>
  <c r="Z265" i="5"/>
  <c r="G265" i="5"/>
  <c r="Y265" i="5"/>
  <c r="F265" i="5"/>
  <c r="E265" i="5"/>
  <c r="D265" i="5"/>
  <c r="C265" i="5"/>
  <c r="AB265" i="5"/>
  <c r="D259" i="5"/>
  <c r="C259" i="5"/>
  <c r="F259" i="5"/>
  <c r="G259" i="5"/>
  <c r="E259" i="5"/>
  <c r="AA259" i="5"/>
  <c r="AB259" i="5"/>
  <c r="Z259" i="5"/>
  <c r="Y259" i="5"/>
  <c r="G60" i="5"/>
  <c r="F60" i="5"/>
  <c r="E60" i="5"/>
  <c r="D60" i="5"/>
  <c r="C60" i="5"/>
  <c r="Y60" i="5"/>
  <c r="AA60" i="5"/>
  <c r="Z60" i="5"/>
  <c r="AB60" i="5"/>
  <c r="F62" i="5"/>
  <c r="E62" i="5"/>
  <c r="D62" i="5"/>
  <c r="C62" i="5"/>
  <c r="G62" i="5"/>
  <c r="AB62" i="5"/>
  <c r="AA62" i="5"/>
  <c r="Y62" i="5"/>
  <c r="Z62" i="5"/>
  <c r="C61" i="5"/>
  <c r="G61" i="5"/>
  <c r="E61" i="5"/>
  <c r="F61" i="5"/>
  <c r="D61" i="5"/>
  <c r="AB61" i="5"/>
  <c r="AA61" i="5"/>
  <c r="Y61" i="5"/>
  <c r="Z61" i="5"/>
  <c r="Y394" i="5"/>
  <c r="F394" i="5"/>
  <c r="E394" i="5"/>
  <c r="D394" i="5"/>
  <c r="C394" i="5"/>
  <c r="AA394" i="5"/>
  <c r="AB394" i="5"/>
  <c r="Z394" i="5"/>
  <c r="G394" i="5"/>
  <c r="E401" i="5"/>
  <c r="D401" i="5"/>
  <c r="C401" i="5"/>
  <c r="AB401" i="5"/>
  <c r="AA401" i="5"/>
  <c r="Y401" i="5"/>
  <c r="G401" i="5"/>
  <c r="F401" i="5"/>
  <c r="Z401" i="5"/>
  <c r="E186" i="5"/>
  <c r="D186" i="5"/>
  <c r="C186" i="5"/>
  <c r="AB186" i="5"/>
  <c r="Z186" i="5"/>
  <c r="G186" i="5"/>
  <c r="AA186" i="5"/>
  <c r="Y186" i="5"/>
  <c r="F186" i="5"/>
  <c r="G182" i="5"/>
  <c r="F182" i="5"/>
  <c r="D182" i="5"/>
  <c r="E182" i="5"/>
  <c r="C182" i="5"/>
  <c r="AA182" i="5"/>
  <c r="AB182" i="5"/>
  <c r="Z182" i="5"/>
  <c r="Y182" i="5"/>
  <c r="F614" i="5"/>
  <c r="E614" i="5"/>
  <c r="D614" i="5"/>
  <c r="C614" i="5"/>
  <c r="AB614" i="5"/>
  <c r="Z614" i="5"/>
  <c r="AA614" i="5"/>
  <c r="Y614" i="5"/>
  <c r="G614" i="5"/>
  <c r="D618" i="5"/>
  <c r="C618" i="5"/>
  <c r="AB618" i="5"/>
  <c r="AA618" i="5"/>
  <c r="Z618" i="5"/>
  <c r="F618" i="5"/>
  <c r="Y618" i="5"/>
  <c r="G618" i="5"/>
  <c r="E618" i="5"/>
  <c r="Z642" i="5"/>
  <c r="G642" i="5"/>
  <c r="C642" i="5"/>
  <c r="AA642" i="5"/>
  <c r="E642" i="5"/>
  <c r="AB642" i="5"/>
  <c r="F642" i="5"/>
  <c r="Y642" i="5"/>
  <c r="D642" i="5"/>
  <c r="G359" i="5"/>
  <c r="F359" i="5"/>
  <c r="E359" i="5"/>
  <c r="C359" i="5"/>
  <c r="D359" i="5"/>
  <c r="Y359" i="5"/>
  <c r="AA359" i="5"/>
  <c r="Z359" i="5"/>
  <c r="AB359" i="5"/>
  <c r="F356" i="5"/>
  <c r="E356" i="5"/>
  <c r="D356" i="5"/>
  <c r="C356" i="5"/>
  <c r="G356" i="5"/>
  <c r="AA356" i="5"/>
  <c r="AB356" i="5"/>
  <c r="Y356" i="5"/>
  <c r="Z356" i="5"/>
  <c r="C366" i="5"/>
  <c r="AB366" i="5"/>
  <c r="AA366" i="5"/>
  <c r="Z366" i="5"/>
  <c r="G366" i="5"/>
  <c r="E366" i="5"/>
  <c r="Y366" i="5"/>
  <c r="F366" i="5"/>
  <c r="D366" i="5"/>
  <c r="Y1076" i="5"/>
  <c r="F1076" i="5"/>
  <c r="E1076" i="5"/>
  <c r="D1076" i="5"/>
  <c r="AA1076" i="5"/>
  <c r="G1076" i="5"/>
  <c r="C1076" i="5"/>
  <c r="AB1076" i="5"/>
  <c r="Z1076" i="5"/>
  <c r="V713" i="5"/>
  <c r="V714" i="5" s="1"/>
  <c r="V715" i="5" s="1"/>
  <c r="V716" i="5" s="1"/>
  <c r="V717" i="5" s="1"/>
  <c r="V718" i="5" s="1"/>
  <c r="V719" i="5" s="1"/>
  <c r="V720" i="5" s="1"/>
  <c r="V721" i="5" s="1"/>
  <c r="V722" i="5" s="1"/>
  <c r="V723" i="5" s="1"/>
  <c r="V724" i="5" s="1"/>
  <c r="V725" i="5" s="1"/>
  <c r="V726" i="5" s="1"/>
  <c r="V727" i="5" s="1"/>
  <c r="V728" i="5" s="1"/>
  <c r="U713" i="5"/>
  <c r="W713" i="5"/>
  <c r="W714" i="5" s="1"/>
  <c r="W715" i="5" s="1"/>
  <c r="W716" i="5" s="1"/>
  <c r="W717" i="5" s="1"/>
  <c r="W718" i="5" s="1"/>
  <c r="W719" i="5" s="1"/>
  <c r="W720" i="5" s="1"/>
  <c r="W721" i="5" s="1"/>
  <c r="W722" i="5" s="1"/>
  <c r="W723" i="5" s="1"/>
  <c r="W724" i="5" s="1"/>
  <c r="W725" i="5" s="1"/>
  <c r="W726" i="5" s="1"/>
  <c r="W727" i="5" s="1"/>
  <c r="W728" i="5" s="1"/>
  <c r="Y717" i="5"/>
  <c r="F717" i="5"/>
  <c r="E717" i="5"/>
  <c r="D717" i="5"/>
  <c r="C717" i="5"/>
  <c r="AA717" i="5"/>
  <c r="AB717" i="5"/>
  <c r="Z717" i="5"/>
  <c r="G717" i="5"/>
  <c r="C723" i="5"/>
  <c r="AB723" i="5"/>
  <c r="AA723" i="5"/>
  <c r="Z723" i="5"/>
  <c r="G723" i="5"/>
  <c r="E723" i="5"/>
  <c r="Y723" i="5"/>
  <c r="F723" i="5"/>
  <c r="D723" i="5"/>
  <c r="E978" i="5"/>
  <c r="AB978" i="5"/>
  <c r="G978" i="5"/>
  <c r="AA978" i="5"/>
  <c r="F978" i="5"/>
  <c r="Y978" i="5"/>
  <c r="C978" i="5"/>
  <c r="Z978" i="5"/>
  <c r="D978" i="5"/>
  <c r="D986" i="5"/>
  <c r="C986" i="5"/>
  <c r="AB986" i="5"/>
  <c r="AA986" i="5"/>
  <c r="Y986" i="5"/>
  <c r="F986" i="5"/>
  <c r="G986" i="5"/>
  <c r="E986" i="5"/>
  <c r="Z986" i="5"/>
  <c r="Y854" i="5"/>
  <c r="F854" i="5"/>
  <c r="E854" i="5"/>
  <c r="D854" i="5"/>
  <c r="C854" i="5"/>
  <c r="AA854" i="5"/>
  <c r="AB854" i="5"/>
  <c r="Z854" i="5"/>
  <c r="G854" i="5"/>
  <c r="Y862" i="5"/>
  <c r="F862" i="5"/>
  <c r="E862" i="5"/>
  <c r="D862" i="5"/>
  <c r="C862" i="5"/>
  <c r="AA862" i="5"/>
  <c r="AB862" i="5"/>
  <c r="Z862" i="5"/>
  <c r="G862" i="5"/>
  <c r="Y521" i="5"/>
  <c r="G521" i="5"/>
  <c r="F521" i="5"/>
  <c r="E521" i="5"/>
  <c r="D521" i="5"/>
  <c r="C521" i="5"/>
  <c r="AA521" i="5"/>
  <c r="AB521" i="5"/>
  <c r="Z521" i="5"/>
  <c r="E524" i="5"/>
  <c r="D524" i="5"/>
  <c r="C524" i="5"/>
  <c r="AB524" i="5"/>
  <c r="Z524" i="5"/>
  <c r="G524" i="5"/>
  <c r="AA524" i="5"/>
  <c r="Y524" i="5"/>
  <c r="F524" i="5"/>
  <c r="AB515" i="5"/>
  <c r="AA515" i="5"/>
  <c r="Y515" i="5"/>
  <c r="G515" i="5"/>
  <c r="F515" i="5"/>
  <c r="D515" i="5"/>
  <c r="Z515" i="5"/>
  <c r="E515" i="5"/>
  <c r="C515" i="5"/>
  <c r="D343" i="5"/>
  <c r="AB343" i="5"/>
  <c r="AA343" i="5"/>
  <c r="Y343" i="5"/>
  <c r="F343" i="5"/>
  <c r="G343" i="5"/>
  <c r="E343" i="5"/>
  <c r="C343" i="5"/>
  <c r="Z343" i="5"/>
  <c r="E335" i="5"/>
  <c r="G335" i="5"/>
  <c r="C335" i="5"/>
  <c r="F335" i="5"/>
  <c r="D335" i="5"/>
  <c r="AA335" i="5"/>
  <c r="AB335" i="5"/>
  <c r="Y335" i="5"/>
  <c r="Z335" i="5"/>
  <c r="F43" i="5"/>
  <c r="E43" i="5"/>
  <c r="D43" i="5"/>
  <c r="C43" i="5"/>
  <c r="G43" i="5"/>
  <c r="Z43" i="5"/>
  <c r="AB43" i="5"/>
  <c r="Y43" i="5"/>
  <c r="AA43" i="5"/>
  <c r="E659" i="5"/>
  <c r="D659" i="5"/>
  <c r="AB659" i="5"/>
  <c r="AA659" i="5"/>
  <c r="Y659" i="5"/>
  <c r="G659" i="5"/>
  <c r="F659" i="5"/>
  <c r="C659" i="5"/>
  <c r="Z659" i="5"/>
  <c r="AA1204" i="5"/>
  <c r="AB1204" i="5"/>
  <c r="G1204" i="5"/>
  <c r="Z1204" i="5"/>
  <c r="E1204" i="5"/>
  <c r="Y1204" i="5"/>
  <c r="D1204" i="5"/>
  <c r="C1204" i="5"/>
  <c r="F1204" i="5"/>
  <c r="Y1194" i="5"/>
  <c r="E1194" i="5"/>
  <c r="C1194" i="5"/>
  <c r="AA1194" i="5"/>
  <c r="F1194" i="5"/>
  <c r="Z1194" i="5"/>
  <c r="G1194" i="5"/>
  <c r="AB1194" i="5"/>
  <c r="D1194" i="5"/>
  <c r="AA1126" i="5"/>
  <c r="D1126" i="5"/>
  <c r="G1126" i="5"/>
  <c r="AB1126" i="5"/>
  <c r="F1126" i="5"/>
  <c r="Z1126" i="5"/>
  <c r="E1126" i="5"/>
  <c r="Y1126" i="5"/>
  <c r="C1126" i="5"/>
  <c r="AA921" i="5"/>
  <c r="Z921" i="5"/>
  <c r="G921" i="5"/>
  <c r="Y921" i="5"/>
  <c r="F921" i="5"/>
  <c r="E921" i="5"/>
  <c r="D921" i="5"/>
  <c r="AB921" i="5"/>
  <c r="C921" i="5"/>
  <c r="C208" i="5"/>
  <c r="AB208" i="5"/>
  <c r="AA208" i="5"/>
  <c r="Z208" i="5"/>
  <c r="G208" i="5"/>
  <c r="E208" i="5"/>
  <c r="F208" i="5"/>
  <c r="D208" i="5"/>
  <c r="Y208" i="5"/>
  <c r="Z940" i="5"/>
  <c r="G940" i="5"/>
  <c r="Y940" i="5"/>
  <c r="F940" i="5"/>
  <c r="E940" i="5"/>
  <c r="D940" i="5"/>
  <c r="C940" i="5"/>
  <c r="AB940" i="5"/>
  <c r="AA940" i="5"/>
  <c r="Y944" i="5"/>
  <c r="F944" i="5"/>
  <c r="E944" i="5"/>
  <c r="D944" i="5"/>
  <c r="C944" i="5"/>
  <c r="AA944" i="5"/>
  <c r="AB944" i="5"/>
  <c r="Z944" i="5"/>
  <c r="G944" i="5"/>
  <c r="V993" i="5"/>
  <c r="V994" i="5" s="1"/>
  <c r="V995" i="5" s="1"/>
  <c r="V996" i="5" s="1"/>
  <c r="V997" i="5" s="1"/>
  <c r="V998" i="5" s="1"/>
  <c r="V999" i="5" s="1"/>
  <c r="V1000" i="5" s="1"/>
  <c r="V1001" i="5" s="1"/>
  <c r="V1002" i="5" s="1"/>
  <c r="V1003" i="5" s="1"/>
  <c r="V1004" i="5" s="1"/>
  <c r="V1005" i="5" s="1"/>
  <c r="V1006" i="5" s="1"/>
  <c r="V1007" i="5" s="1"/>
  <c r="V1008" i="5" s="1"/>
  <c r="W993" i="5"/>
  <c r="W994" i="5" s="1"/>
  <c r="W995" i="5" s="1"/>
  <c r="W996" i="5" s="1"/>
  <c r="W997" i="5" s="1"/>
  <c r="W998" i="5" s="1"/>
  <c r="W999" i="5" s="1"/>
  <c r="W1000" i="5" s="1"/>
  <c r="W1001" i="5" s="1"/>
  <c r="W1002" i="5" s="1"/>
  <c r="W1003" i="5" s="1"/>
  <c r="W1004" i="5" s="1"/>
  <c r="W1005" i="5" s="1"/>
  <c r="W1006" i="5" s="1"/>
  <c r="W1007" i="5" s="1"/>
  <c r="W1008" i="5" s="1"/>
  <c r="U993" i="5"/>
  <c r="C1002" i="5"/>
  <c r="AB1002" i="5"/>
  <c r="AA1002" i="5"/>
  <c r="Z1002" i="5"/>
  <c r="G1002" i="5"/>
  <c r="E1002" i="5"/>
  <c r="F1002" i="5"/>
  <c r="D1002" i="5"/>
  <c r="Y1002" i="5"/>
  <c r="Z680" i="5"/>
  <c r="Y680" i="5"/>
  <c r="G680" i="5"/>
  <c r="F680" i="5"/>
  <c r="E680" i="5"/>
  <c r="D680" i="5"/>
  <c r="AB680" i="5"/>
  <c r="AA680" i="5"/>
  <c r="C680" i="5"/>
  <c r="D687" i="5"/>
  <c r="C687" i="5"/>
  <c r="AB687" i="5"/>
  <c r="AA687" i="5"/>
  <c r="Y687" i="5"/>
  <c r="F687" i="5"/>
  <c r="G687" i="5"/>
  <c r="E687" i="5"/>
  <c r="Z687" i="5"/>
  <c r="D1162" i="5"/>
  <c r="Z1162" i="5"/>
  <c r="F1162" i="5"/>
  <c r="G1162" i="5"/>
  <c r="AA1162" i="5"/>
  <c r="C1162" i="5"/>
  <c r="AB1162" i="5"/>
  <c r="Y1162" i="5"/>
  <c r="E1162" i="5"/>
  <c r="E1159" i="5"/>
  <c r="AB1159" i="5"/>
  <c r="AA1159" i="5"/>
  <c r="G1159" i="5"/>
  <c r="Z1159" i="5"/>
  <c r="F1159" i="5"/>
  <c r="Y1159" i="5"/>
  <c r="D1159" i="5"/>
  <c r="C1159" i="5"/>
  <c r="C1164" i="5"/>
  <c r="Y1164" i="5"/>
  <c r="E1164" i="5"/>
  <c r="AA1164" i="5"/>
  <c r="D1164" i="5"/>
  <c r="Z1164" i="5"/>
  <c r="G1164" i="5"/>
  <c r="AB1164" i="5"/>
  <c r="F1164" i="5"/>
  <c r="G156" i="5"/>
  <c r="F156" i="5"/>
  <c r="E156" i="5"/>
  <c r="D156" i="5"/>
  <c r="C156" i="5"/>
  <c r="AB156" i="5"/>
  <c r="AA156" i="5"/>
  <c r="Y156" i="5"/>
  <c r="Z156" i="5"/>
  <c r="F164" i="5"/>
  <c r="E164" i="5"/>
  <c r="D164" i="5"/>
  <c r="C164" i="5"/>
  <c r="G164" i="5"/>
  <c r="AA164" i="5"/>
  <c r="AB164" i="5"/>
  <c r="Y164" i="5"/>
  <c r="Z164" i="5"/>
  <c r="G163" i="5"/>
  <c r="F163" i="5"/>
  <c r="D163" i="5"/>
  <c r="E163" i="5"/>
  <c r="C163" i="5"/>
  <c r="AA163" i="5"/>
  <c r="AB163" i="5"/>
  <c r="Y163" i="5"/>
  <c r="Z163" i="5"/>
  <c r="W593" i="5"/>
  <c r="W594" i="5" s="1"/>
  <c r="W595" i="5" s="1"/>
  <c r="W596" i="5" s="1"/>
  <c r="W597" i="5" s="1"/>
  <c r="W598" i="5" s="1"/>
  <c r="W599" i="5" s="1"/>
  <c r="W600" i="5" s="1"/>
  <c r="W601" i="5" s="1"/>
  <c r="W602" i="5" s="1"/>
  <c r="W603" i="5" s="1"/>
  <c r="W604" i="5" s="1"/>
  <c r="W605" i="5" s="1"/>
  <c r="W606" i="5" s="1"/>
  <c r="W607" i="5" s="1"/>
  <c r="W608" i="5" s="1"/>
  <c r="V593" i="5"/>
  <c r="V594" i="5" s="1"/>
  <c r="V595" i="5" s="1"/>
  <c r="V596" i="5" s="1"/>
  <c r="V597" i="5" s="1"/>
  <c r="V598" i="5" s="1"/>
  <c r="V599" i="5" s="1"/>
  <c r="V600" i="5" s="1"/>
  <c r="V601" i="5" s="1"/>
  <c r="V602" i="5" s="1"/>
  <c r="V603" i="5" s="1"/>
  <c r="V604" i="5" s="1"/>
  <c r="V605" i="5" s="1"/>
  <c r="V606" i="5" s="1"/>
  <c r="V607" i="5" s="1"/>
  <c r="V608" i="5" s="1"/>
  <c r="U593" i="5"/>
  <c r="F603" i="5"/>
  <c r="E603" i="5"/>
  <c r="D603" i="5"/>
  <c r="C603" i="5"/>
  <c r="AB603" i="5"/>
  <c r="Z603" i="5"/>
  <c r="AA603" i="5"/>
  <c r="Y603" i="5"/>
  <c r="G603" i="5"/>
  <c r="C608" i="5"/>
  <c r="AB608" i="5"/>
  <c r="AA608" i="5"/>
  <c r="Z608" i="5"/>
  <c r="G608" i="5"/>
  <c r="E608" i="5"/>
  <c r="Y608" i="5"/>
  <c r="F608" i="5"/>
  <c r="D608" i="5"/>
  <c r="D1055" i="5"/>
  <c r="AA1055" i="5"/>
  <c r="Z1055" i="5"/>
  <c r="E1055" i="5"/>
  <c r="Y1055" i="5"/>
  <c r="C1055" i="5"/>
  <c r="G1055" i="5"/>
  <c r="AB1055" i="5"/>
  <c r="F1055" i="5"/>
  <c r="C1067" i="5"/>
  <c r="AB1067" i="5"/>
  <c r="Z1067" i="5"/>
  <c r="G1067" i="5"/>
  <c r="E1067" i="5"/>
  <c r="D1067" i="5"/>
  <c r="AA1067" i="5"/>
  <c r="Y1067" i="5"/>
  <c r="F1067" i="5"/>
  <c r="D441" i="5"/>
  <c r="C441" i="5"/>
  <c r="AB441" i="5"/>
  <c r="AA441" i="5"/>
  <c r="Y441" i="5"/>
  <c r="F441" i="5"/>
  <c r="G441" i="5"/>
  <c r="E441" i="5"/>
  <c r="Z441" i="5"/>
  <c r="AB447" i="5"/>
  <c r="AA447" i="5"/>
  <c r="Z447" i="5"/>
  <c r="G447" i="5"/>
  <c r="Y447" i="5"/>
  <c r="F447" i="5"/>
  <c r="D447" i="5"/>
  <c r="E447" i="5"/>
  <c r="C447" i="5"/>
  <c r="Y375" i="5"/>
  <c r="F375" i="5"/>
  <c r="E375" i="5"/>
  <c r="D375" i="5"/>
  <c r="C375" i="5"/>
  <c r="AA375" i="5"/>
  <c r="G375" i="5"/>
  <c r="AB375" i="5"/>
  <c r="Z375" i="5"/>
  <c r="E382" i="5"/>
  <c r="D382" i="5"/>
  <c r="C382" i="5"/>
  <c r="AB382" i="5"/>
  <c r="Z382" i="5"/>
  <c r="G382" i="5"/>
  <c r="AA382" i="5"/>
  <c r="Y382" i="5"/>
  <c r="F382" i="5"/>
  <c r="AB787" i="5"/>
  <c r="E787" i="5"/>
  <c r="G787" i="5"/>
  <c r="AA787" i="5"/>
  <c r="F787" i="5"/>
  <c r="Z787" i="5"/>
  <c r="D787" i="5"/>
  <c r="Y787" i="5"/>
  <c r="C787" i="5"/>
  <c r="AB776" i="5"/>
  <c r="AA776" i="5"/>
  <c r="Z776" i="5"/>
  <c r="G776" i="5"/>
  <c r="Y776" i="5"/>
  <c r="F776" i="5"/>
  <c r="D776" i="5"/>
  <c r="E776" i="5"/>
  <c r="C776" i="5"/>
  <c r="E1015" i="5"/>
  <c r="D1015" i="5"/>
  <c r="C1015" i="5"/>
  <c r="AB1015" i="5"/>
  <c r="AA1015" i="5"/>
  <c r="Y1015" i="5"/>
  <c r="G1015" i="5"/>
  <c r="Z1015" i="5"/>
  <c r="F1015" i="5"/>
  <c r="AB1021" i="5"/>
  <c r="AA1021" i="5"/>
  <c r="Z1021" i="5"/>
  <c r="G1021" i="5"/>
  <c r="Y1021" i="5"/>
  <c r="F1021" i="5"/>
  <c r="D1021" i="5"/>
  <c r="E1021" i="5"/>
  <c r="C1021" i="5"/>
  <c r="C803" i="5"/>
  <c r="Y803" i="5"/>
  <c r="G803" i="5"/>
  <c r="AB803" i="5"/>
  <c r="AA803" i="5"/>
  <c r="F803" i="5"/>
  <c r="Z803" i="5"/>
  <c r="E803" i="5"/>
  <c r="D803" i="5"/>
  <c r="E1105" i="5"/>
  <c r="D1105" i="5"/>
  <c r="C1105" i="5"/>
  <c r="AB1105" i="5"/>
  <c r="Z1105" i="5"/>
  <c r="G1105" i="5"/>
  <c r="AA1105" i="5"/>
  <c r="Y1105" i="5"/>
  <c r="F1105" i="5"/>
  <c r="Z1094" i="5"/>
  <c r="G1094" i="5"/>
  <c r="Y1094" i="5"/>
  <c r="F1094" i="5"/>
  <c r="E1094" i="5"/>
  <c r="C1094" i="5"/>
  <c r="AB1094" i="5"/>
  <c r="AA1094" i="5"/>
  <c r="D1094" i="5"/>
  <c r="Y1104" i="5"/>
  <c r="F1104" i="5"/>
  <c r="E1104" i="5"/>
  <c r="D1104" i="5"/>
  <c r="AA1104" i="5"/>
  <c r="G1104" i="5"/>
  <c r="C1104" i="5"/>
  <c r="AB1104" i="5"/>
  <c r="Z1104" i="5"/>
  <c r="Y561" i="5"/>
  <c r="G561" i="5"/>
  <c r="F561" i="5"/>
  <c r="E561" i="5"/>
  <c r="D561" i="5"/>
  <c r="C561" i="5"/>
  <c r="AA561" i="5"/>
  <c r="AB561" i="5"/>
  <c r="Z561" i="5"/>
  <c r="F563" i="5"/>
  <c r="E563" i="5"/>
  <c r="D563" i="5"/>
  <c r="C563" i="5"/>
  <c r="AB563" i="5"/>
  <c r="Z563" i="5"/>
  <c r="AA563" i="5"/>
  <c r="Y563" i="5"/>
  <c r="G563" i="5"/>
  <c r="C568" i="5"/>
  <c r="AB568" i="5"/>
  <c r="AA568" i="5"/>
  <c r="Z568" i="5"/>
  <c r="G568" i="5"/>
  <c r="E568" i="5"/>
  <c r="F568" i="5"/>
  <c r="D568" i="5"/>
  <c r="Y568" i="5"/>
  <c r="Z303" i="5"/>
  <c r="G303" i="5"/>
  <c r="C303" i="5"/>
  <c r="Y303" i="5"/>
  <c r="D303" i="5"/>
  <c r="AB303" i="5"/>
  <c r="F303" i="5"/>
  <c r="AA303" i="5"/>
  <c r="E303" i="5"/>
  <c r="AB701" i="5"/>
  <c r="AA701" i="5"/>
  <c r="Z701" i="5"/>
  <c r="G701" i="5"/>
  <c r="Y701" i="5"/>
  <c r="F701" i="5"/>
  <c r="E701" i="5"/>
  <c r="C701" i="5"/>
  <c r="D701" i="5"/>
  <c r="Z954" i="5"/>
  <c r="G954" i="5"/>
  <c r="Y954" i="5"/>
  <c r="F954" i="5"/>
  <c r="E954" i="5"/>
  <c r="D954" i="5"/>
  <c r="C954" i="5"/>
  <c r="AB954" i="5"/>
  <c r="AA954" i="5"/>
  <c r="F959" i="5"/>
  <c r="E959" i="5"/>
  <c r="D959" i="5"/>
  <c r="C959" i="5"/>
  <c r="AB959" i="5"/>
  <c r="Z959" i="5"/>
  <c r="AA959" i="5"/>
  <c r="Y959" i="5"/>
  <c r="G959" i="5"/>
  <c r="Z417" i="5"/>
  <c r="G417" i="5"/>
  <c r="Y417" i="5"/>
  <c r="F417" i="5"/>
  <c r="E417" i="5"/>
  <c r="D417" i="5"/>
  <c r="C417" i="5"/>
  <c r="AB417" i="5"/>
  <c r="AA417" i="5"/>
  <c r="AB1180" i="5"/>
  <c r="Z1180" i="5"/>
  <c r="E1180" i="5"/>
  <c r="C1180" i="5"/>
  <c r="G1180" i="5"/>
  <c r="F1180" i="5"/>
  <c r="D1180" i="5"/>
  <c r="Y1180" i="5"/>
  <c r="AA1180" i="5"/>
  <c r="Y837" i="5"/>
  <c r="F837" i="5"/>
  <c r="E837" i="5"/>
  <c r="D837" i="5"/>
  <c r="C837" i="5"/>
  <c r="AA837" i="5"/>
  <c r="AB837" i="5"/>
  <c r="Z837" i="5"/>
  <c r="G837" i="5"/>
  <c r="D843" i="5"/>
  <c r="C843" i="5"/>
  <c r="AB843" i="5"/>
  <c r="AA843" i="5"/>
  <c r="Y843" i="5"/>
  <c r="F843" i="5"/>
  <c r="Z843" i="5"/>
  <c r="G843" i="5"/>
  <c r="E843" i="5"/>
  <c r="C1219" i="5"/>
  <c r="AA1219" i="5"/>
  <c r="AB1219" i="5"/>
  <c r="G1219" i="5"/>
  <c r="Y1219" i="5"/>
  <c r="E1219" i="5"/>
  <c r="F1219" i="5"/>
  <c r="Z1219" i="5"/>
  <c r="D1219" i="5"/>
  <c r="F575" i="5"/>
  <c r="E575" i="5"/>
  <c r="D575" i="5"/>
  <c r="C575" i="5"/>
  <c r="AB575" i="5"/>
  <c r="Z575" i="5"/>
  <c r="AA575" i="5"/>
  <c r="Y575" i="5"/>
  <c r="G575" i="5"/>
  <c r="AA1286" i="5"/>
  <c r="Z1286" i="5"/>
  <c r="G1286" i="5"/>
  <c r="E1286" i="5"/>
  <c r="D1286" i="5"/>
  <c r="C1286" i="5"/>
  <c r="AB1286" i="5"/>
  <c r="Y1286" i="5"/>
  <c r="F1286" i="5"/>
  <c r="E488" i="5"/>
  <c r="AA488" i="5"/>
  <c r="Y488" i="5"/>
  <c r="D488" i="5"/>
  <c r="C488" i="5"/>
  <c r="AB488" i="5"/>
  <c r="G488" i="5"/>
  <c r="F488" i="5"/>
  <c r="Z488" i="5"/>
  <c r="C274" i="5"/>
  <c r="G274" i="5"/>
  <c r="E274" i="5"/>
  <c r="F274" i="5"/>
  <c r="D274" i="5"/>
  <c r="AA274" i="5"/>
  <c r="Z274" i="5"/>
  <c r="AB274" i="5"/>
  <c r="Y274" i="5"/>
  <c r="E576" i="5"/>
  <c r="D576" i="5"/>
  <c r="C576" i="5"/>
  <c r="AB576" i="5"/>
  <c r="Z576" i="5"/>
  <c r="G576" i="5"/>
  <c r="F576" i="5"/>
  <c r="AA576" i="5"/>
  <c r="Y576" i="5"/>
  <c r="AB895" i="5"/>
  <c r="F895" i="5"/>
  <c r="AA895" i="5"/>
  <c r="G895" i="5"/>
  <c r="Z895" i="5"/>
  <c r="E895" i="5"/>
  <c r="Y895" i="5"/>
  <c r="D895" i="5"/>
  <c r="C895" i="5"/>
  <c r="AB1140" i="5"/>
  <c r="AA1140" i="5"/>
  <c r="Y1140" i="5"/>
  <c r="F1140" i="5"/>
  <c r="D1140" i="5"/>
  <c r="G1140" i="5"/>
  <c r="E1140" i="5"/>
  <c r="C1140" i="5"/>
  <c r="Z1140" i="5"/>
  <c r="AA506" i="5"/>
  <c r="E506" i="5"/>
  <c r="C506" i="5"/>
  <c r="G506" i="5"/>
  <c r="AB506" i="5"/>
  <c r="F506" i="5"/>
  <c r="Z506" i="5"/>
  <c r="D506" i="5"/>
  <c r="Y506" i="5"/>
  <c r="G119" i="5"/>
  <c r="C119" i="5"/>
  <c r="D119" i="5"/>
  <c r="F119" i="5"/>
  <c r="E119" i="5"/>
  <c r="Z119" i="5"/>
  <c r="Y119" i="5"/>
  <c r="AA119" i="5"/>
  <c r="AB119" i="5"/>
  <c r="AB1044" i="5"/>
  <c r="AA1044" i="5"/>
  <c r="Z1044" i="5"/>
  <c r="G1044" i="5"/>
  <c r="Y1044" i="5"/>
  <c r="F1044" i="5"/>
  <c r="D1044" i="5"/>
  <c r="E1044" i="5"/>
  <c r="C1044" i="5"/>
  <c r="E218" i="5"/>
  <c r="D218" i="5"/>
  <c r="C218" i="5"/>
  <c r="G218" i="5"/>
  <c r="F218" i="5"/>
  <c r="AA218" i="5"/>
  <c r="AB218" i="5"/>
  <c r="Z218" i="5"/>
  <c r="Y218" i="5"/>
  <c r="F535" i="5"/>
  <c r="E535" i="5"/>
  <c r="D535" i="5"/>
  <c r="C535" i="5"/>
  <c r="AB535" i="5"/>
  <c r="Z535" i="5"/>
  <c r="AA535" i="5"/>
  <c r="Y535" i="5"/>
  <c r="G535" i="5"/>
  <c r="D261" i="5"/>
  <c r="C261" i="5"/>
  <c r="F261" i="5"/>
  <c r="G261" i="5"/>
  <c r="E261" i="5"/>
  <c r="AB261" i="5"/>
  <c r="Z261" i="5"/>
  <c r="AA261" i="5"/>
  <c r="Y261" i="5"/>
  <c r="Y395" i="5"/>
  <c r="F395" i="5"/>
  <c r="E395" i="5"/>
  <c r="D395" i="5"/>
  <c r="C395" i="5"/>
  <c r="AA395" i="5"/>
  <c r="G395" i="5"/>
  <c r="AB395" i="5"/>
  <c r="Z395" i="5"/>
  <c r="E187" i="5"/>
  <c r="D187" i="5"/>
  <c r="C187" i="5"/>
  <c r="AB187" i="5"/>
  <c r="Z187" i="5"/>
  <c r="G187" i="5"/>
  <c r="AA187" i="5"/>
  <c r="Y187" i="5"/>
  <c r="F187" i="5"/>
  <c r="C635" i="5"/>
  <c r="Y635" i="5"/>
  <c r="G635" i="5"/>
  <c r="AB635" i="5"/>
  <c r="AA635" i="5"/>
  <c r="F635" i="5"/>
  <c r="D635" i="5"/>
  <c r="Z635" i="5"/>
  <c r="E635" i="5"/>
  <c r="C367" i="5"/>
  <c r="AB367" i="5"/>
  <c r="AA367" i="5"/>
  <c r="Z367" i="5"/>
  <c r="G367" i="5"/>
  <c r="E367" i="5"/>
  <c r="F367" i="5"/>
  <c r="D367" i="5"/>
  <c r="Y367" i="5"/>
  <c r="Y716" i="5"/>
  <c r="G716" i="5"/>
  <c r="F716" i="5"/>
  <c r="E716" i="5"/>
  <c r="D716" i="5"/>
  <c r="C716" i="5"/>
  <c r="AA716" i="5"/>
  <c r="AB716" i="5"/>
  <c r="Z716" i="5"/>
  <c r="E975" i="5"/>
  <c r="AB975" i="5"/>
  <c r="AA975" i="5"/>
  <c r="F975" i="5"/>
  <c r="Z975" i="5"/>
  <c r="D975" i="5"/>
  <c r="Y975" i="5"/>
  <c r="C975" i="5"/>
  <c r="G975" i="5"/>
  <c r="D344" i="5"/>
  <c r="C344" i="5"/>
  <c r="AB344" i="5"/>
  <c r="AA344" i="5"/>
  <c r="Y344" i="5"/>
  <c r="F344" i="5"/>
  <c r="G344" i="5"/>
  <c r="E344" i="5"/>
  <c r="Z344" i="5"/>
  <c r="G34" i="5"/>
  <c r="F34" i="5"/>
  <c r="D34" i="5"/>
  <c r="E34" i="5"/>
  <c r="C34" i="5"/>
  <c r="Z34" i="5"/>
  <c r="AA34" i="5"/>
  <c r="AB34" i="5"/>
  <c r="Y34" i="5"/>
  <c r="E996" i="5"/>
  <c r="D996" i="5"/>
  <c r="C996" i="5"/>
  <c r="AB996" i="5"/>
  <c r="Z996" i="5"/>
  <c r="G996" i="5"/>
  <c r="F996" i="5"/>
  <c r="AA996" i="5"/>
  <c r="Y996" i="5"/>
  <c r="D688" i="5"/>
  <c r="C688" i="5"/>
  <c r="AB688" i="5"/>
  <c r="AA688" i="5"/>
  <c r="Z688" i="5"/>
  <c r="F688" i="5"/>
  <c r="Y688" i="5"/>
  <c r="G688" i="5"/>
  <c r="E688" i="5"/>
  <c r="C1068" i="5"/>
  <c r="AB1068" i="5"/>
  <c r="Z1068" i="5"/>
  <c r="G1068" i="5"/>
  <c r="E1068" i="5"/>
  <c r="F1068" i="5"/>
  <c r="D1068" i="5"/>
  <c r="Y1068" i="5"/>
  <c r="AA1068" i="5"/>
  <c r="Y376" i="5"/>
  <c r="F376" i="5"/>
  <c r="E376" i="5"/>
  <c r="D376" i="5"/>
  <c r="C376" i="5"/>
  <c r="AA376" i="5"/>
  <c r="AB376" i="5"/>
  <c r="Z376" i="5"/>
  <c r="G376" i="5"/>
  <c r="D794" i="5"/>
  <c r="AA794" i="5"/>
  <c r="Z794" i="5"/>
  <c r="E794" i="5"/>
  <c r="Y794" i="5"/>
  <c r="C794" i="5"/>
  <c r="G794" i="5"/>
  <c r="F794" i="5"/>
  <c r="AB794" i="5"/>
  <c r="D1107" i="5"/>
  <c r="C1107" i="5"/>
  <c r="AA1107" i="5"/>
  <c r="Y1107" i="5"/>
  <c r="F1107" i="5"/>
  <c r="E1107" i="5"/>
  <c r="AB1107" i="5"/>
  <c r="Z1107" i="5"/>
  <c r="G1107" i="5"/>
  <c r="Z304" i="5"/>
  <c r="G304" i="5"/>
  <c r="C304" i="5"/>
  <c r="AB304" i="5"/>
  <c r="F304" i="5"/>
  <c r="AA304" i="5"/>
  <c r="E304" i="5"/>
  <c r="Y304" i="5"/>
  <c r="D304" i="5"/>
  <c r="E694" i="5"/>
  <c r="D694" i="5"/>
  <c r="C694" i="5"/>
  <c r="AB694" i="5"/>
  <c r="AA694" i="5"/>
  <c r="Y694" i="5"/>
  <c r="G694" i="5"/>
  <c r="Z694" i="5"/>
  <c r="F694" i="5"/>
  <c r="Z419" i="5"/>
  <c r="G419" i="5"/>
  <c r="Y419" i="5"/>
  <c r="F419" i="5"/>
  <c r="E419" i="5"/>
  <c r="D419" i="5"/>
  <c r="C419" i="5"/>
  <c r="AB419" i="5"/>
  <c r="AA419" i="5"/>
  <c r="D844" i="5"/>
  <c r="C844" i="5"/>
  <c r="AB844" i="5"/>
  <c r="AA844" i="5"/>
  <c r="Y844" i="5"/>
  <c r="F844" i="5"/>
  <c r="Z844" i="5"/>
  <c r="G844" i="5"/>
  <c r="E844" i="5"/>
  <c r="E487" i="5"/>
  <c r="AB487" i="5"/>
  <c r="G487" i="5"/>
  <c r="AA487" i="5"/>
  <c r="F487" i="5"/>
  <c r="Z487" i="5"/>
  <c r="D487" i="5"/>
  <c r="Y487" i="5"/>
  <c r="C487" i="5"/>
  <c r="G283" i="5"/>
  <c r="F283" i="5"/>
  <c r="E283" i="5"/>
  <c r="D283" i="5"/>
  <c r="C283" i="5"/>
  <c r="AA283" i="5"/>
  <c r="AB283" i="5"/>
  <c r="Y283" i="5"/>
  <c r="Z283" i="5"/>
  <c r="E577" i="5"/>
  <c r="D577" i="5"/>
  <c r="C577" i="5"/>
  <c r="AB577" i="5"/>
  <c r="AA577" i="5"/>
  <c r="Y577" i="5"/>
  <c r="G577" i="5"/>
  <c r="Z577" i="5"/>
  <c r="F577" i="5"/>
  <c r="Z1282" i="5"/>
  <c r="G1282" i="5"/>
  <c r="E1282" i="5"/>
  <c r="D1282" i="5"/>
  <c r="C1282" i="5"/>
  <c r="AB1282" i="5"/>
  <c r="F1282" i="5"/>
  <c r="AA1282" i="5"/>
  <c r="Y1282" i="5"/>
  <c r="C824" i="5"/>
  <c r="AB824" i="5"/>
  <c r="AA824" i="5"/>
  <c r="Z824" i="5"/>
  <c r="G824" i="5"/>
  <c r="E824" i="5"/>
  <c r="Y824" i="5"/>
  <c r="F824" i="5"/>
  <c r="D824" i="5"/>
  <c r="E135" i="5"/>
  <c r="G135" i="5"/>
  <c r="F135" i="5"/>
  <c r="D135" i="5"/>
  <c r="C135" i="5"/>
  <c r="AA135" i="5"/>
  <c r="AB135" i="5"/>
  <c r="Z135" i="5"/>
  <c r="Y135" i="5"/>
  <c r="D500" i="5"/>
  <c r="Z500" i="5"/>
  <c r="C500" i="5"/>
  <c r="AA500" i="5"/>
  <c r="F500" i="5"/>
  <c r="G500" i="5"/>
  <c r="E500" i="5"/>
  <c r="AB500" i="5"/>
  <c r="Y500" i="5"/>
  <c r="Y127" i="5"/>
  <c r="F127" i="5"/>
  <c r="AB127" i="5"/>
  <c r="G127" i="5"/>
  <c r="Z127" i="5"/>
  <c r="D127" i="5"/>
  <c r="AA127" i="5"/>
  <c r="E127" i="5"/>
  <c r="C127" i="5"/>
  <c r="C319" i="5"/>
  <c r="G319" i="5"/>
  <c r="E319" i="5"/>
  <c r="F319" i="5"/>
  <c r="D319" i="5"/>
  <c r="AB319" i="5"/>
  <c r="AA319" i="5"/>
  <c r="Y319" i="5"/>
  <c r="Z319" i="5"/>
  <c r="AA226" i="5"/>
  <c r="Z226" i="5"/>
  <c r="G226" i="5"/>
  <c r="Y226" i="5"/>
  <c r="F226" i="5"/>
  <c r="E226" i="5"/>
  <c r="D226" i="5"/>
  <c r="C226" i="5"/>
  <c r="AB226" i="5"/>
  <c r="AB544" i="5"/>
  <c r="AA544" i="5"/>
  <c r="Z544" i="5"/>
  <c r="G544" i="5"/>
  <c r="Y544" i="5"/>
  <c r="F544" i="5"/>
  <c r="E544" i="5"/>
  <c r="C544" i="5"/>
  <c r="D544" i="5"/>
  <c r="AA267" i="5"/>
  <c r="Z267" i="5"/>
  <c r="G267" i="5"/>
  <c r="Y267" i="5"/>
  <c r="F267" i="5"/>
  <c r="E267" i="5"/>
  <c r="D267" i="5"/>
  <c r="C267" i="5"/>
  <c r="AB267" i="5"/>
  <c r="V613" i="5"/>
  <c r="V614" i="5" s="1"/>
  <c r="V615" i="5" s="1"/>
  <c r="V616" i="5" s="1"/>
  <c r="V617" i="5" s="1"/>
  <c r="V618" i="5" s="1"/>
  <c r="V619" i="5" s="1"/>
  <c r="V620" i="5" s="1"/>
  <c r="V621" i="5" s="1"/>
  <c r="V622" i="5" s="1"/>
  <c r="V623" i="5" s="1"/>
  <c r="V624" i="5" s="1"/>
  <c r="V625" i="5" s="1"/>
  <c r="V626" i="5" s="1"/>
  <c r="V627" i="5" s="1"/>
  <c r="V628" i="5" s="1"/>
  <c r="W613" i="5"/>
  <c r="W614" i="5" s="1"/>
  <c r="W615" i="5" s="1"/>
  <c r="W616" i="5" s="1"/>
  <c r="W617" i="5" s="1"/>
  <c r="W618" i="5" s="1"/>
  <c r="W619" i="5" s="1"/>
  <c r="W620" i="5" s="1"/>
  <c r="W621" i="5" s="1"/>
  <c r="W622" i="5" s="1"/>
  <c r="W623" i="5" s="1"/>
  <c r="W624" i="5" s="1"/>
  <c r="W625" i="5" s="1"/>
  <c r="W626" i="5" s="1"/>
  <c r="W627" i="5" s="1"/>
  <c r="W628" i="5" s="1"/>
  <c r="U613" i="5"/>
  <c r="Y644" i="5"/>
  <c r="F644" i="5"/>
  <c r="AB644" i="5"/>
  <c r="G644" i="5"/>
  <c r="Z644" i="5"/>
  <c r="D644" i="5"/>
  <c r="E644" i="5"/>
  <c r="C644" i="5"/>
  <c r="AA644" i="5"/>
  <c r="E1084" i="5"/>
  <c r="D1084" i="5"/>
  <c r="C1084" i="5"/>
  <c r="AB1084" i="5"/>
  <c r="Z1084" i="5"/>
  <c r="G1084" i="5"/>
  <c r="F1084" i="5"/>
  <c r="AA1084" i="5"/>
  <c r="Y1084" i="5"/>
  <c r="E719" i="5"/>
  <c r="D719" i="5"/>
  <c r="C719" i="5"/>
  <c r="AB719" i="5"/>
  <c r="Z719" i="5"/>
  <c r="G719" i="5"/>
  <c r="AA719" i="5"/>
  <c r="Y719" i="5"/>
  <c r="F719" i="5"/>
  <c r="Y856" i="5"/>
  <c r="F856" i="5"/>
  <c r="E856" i="5"/>
  <c r="D856" i="5"/>
  <c r="C856" i="5"/>
  <c r="AA856" i="5"/>
  <c r="AB856" i="5"/>
  <c r="Z856" i="5"/>
  <c r="G856" i="5"/>
  <c r="D526" i="5"/>
  <c r="C526" i="5"/>
  <c r="AB526" i="5"/>
  <c r="AA526" i="5"/>
  <c r="Y526" i="5"/>
  <c r="F526" i="5"/>
  <c r="Z526" i="5"/>
  <c r="G526" i="5"/>
  <c r="E526" i="5"/>
  <c r="C1196" i="5"/>
  <c r="AB1196" i="5"/>
  <c r="G1196" i="5"/>
  <c r="Z1196" i="5"/>
  <c r="E1196" i="5"/>
  <c r="F1196" i="5"/>
  <c r="D1196" i="5"/>
  <c r="AA1196" i="5"/>
  <c r="Y1196" i="5"/>
  <c r="AB914" i="5"/>
  <c r="AA914" i="5"/>
  <c r="Z914" i="5"/>
  <c r="G914" i="5"/>
  <c r="Y914" i="5"/>
  <c r="F914" i="5"/>
  <c r="E914" i="5"/>
  <c r="C914" i="5"/>
  <c r="D914" i="5"/>
  <c r="E997" i="5"/>
  <c r="D997" i="5"/>
  <c r="C997" i="5"/>
  <c r="AB997" i="5"/>
  <c r="Z997" i="5"/>
  <c r="G997" i="5"/>
  <c r="AA997" i="5"/>
  <c r="Y997" i="5"/>
  <c r="F997" i="5"/>
  <c r="G160" i="5"/>
  <c r="F160" i="5"/>
  <c r="E160" i="5"/>
  <c r="D160" i="5"/>
  <c r="C160" i="5"/>
  <c r="AA160" i="5"/>
  <c r="AB160" i="5"/>
  <c r="Z160" i="5"/>
  <c r="Y160" i="5"/>
  <c r="E604" i="5"/>
  <c r="D604" i="5"/>
  <c r="C604" i="5"/>
  <c r="AB604" i="5"/>
  <c r="Z604" i="5"/>
  <c r="G604" i="5"/>
  <c r="AA604" i="5"/>
  <c r="Y604" i="5"/>
  <c r="F604" i="5"/>
  <c r="Y436" i="5"/>
  <c r="F436" i="5"/>
  <c r="E436" i="5"/>
  <c r="D436" i="5"/>
  <c r="C436" i="5"/>
  <c r="AA436" i="5"/>
  <c r="AB436" i="5"/>
  <c r="Z436" i="5"/>
  <c r="G436" i="5"/>
  <c r="E384" i="5"/>
  <c r="D384" i="5"/>
  <c r="C384" i="5"/>
  <c r="AB384" i="5"/>
  <c r="Z384" i="5"/>
  <c r="G384" i="5"/>
  <c r="AA384" i="5"/>
  <c r="Y384" i="5"/>
  <c r="F384" i="5"/>
  <c r="D1108" i="5"/>
  <c r="C1108" i="5"/>
  <c r="AA1108" i="5"/>
  <c r="Y1108" i="5"/>
  <c r="F1108" i="5"/>
  <c r="G1108" i="5"/>
  <c r="E1108" i="5"/>
  <c r="Z1108" i="5"/>
  <c r="AB1108" i="5"/>
  <c r="AB554" i="5"/>
  <c r="AA554" i="5"/>
  <c r="Z554" i="5"/>
  <c r="G554" i="5"/>
  <c r="Y554" i="5"/>
  <c r="F554" i="5"/>
  <c r="D554" i="5"/>
  <c r="E554" i="5"/>
  <c r="C554" i="5"/>
  <c r="D298" i="5"/>
  <c r="F298" i="5"/>
  <c r="E298" i="5"/>
  <c r="C298" i="5"/>
  <c r="G298" i="5"/>
  <c r="Z298" i="5"/>
  <c r="Y298" i="5"/>
  <c r="AA298" i="5"/>
  <c r="AB298" i="5"/>
  <c r="AB700" i="5"/>
  <c r="AA700" i="5"/>
  <c r="Z700" i="5"/>
  <c r="Y700" i="5"/>
  <c r="G700" i="5"/>
  <c r="F700" i="5"/>
  <c r="D700" i="5"/>
  <c r="E700" i="5"/>
  <c r="C700" i="5"/>
  <c r="AB1184" i="5"/>
  <c r="Y1184" i="5"/>
  <c r="D1184" i="5"/>
  <c r="AA1184" i="5"/>
  <c r="F1184" i="5"/>
  <c r="E1184" i="5"/>
  <c r="Z1184" i="5"/>
  <c r="C1184" i="5"/>
  <c r="G1184" i="5"/>
  <c r="F839" i="5"/>
  <c r="E839" i="5"/>
  <c r="D839" i="5"/>
  <c r="C839" i="5"/>
  <c r="AB839" i="5"/>
  <c r="Z839" i="5"/>
  <c r="AA839" i="5"/>
  <c r="Y839" i="5"/>
  <c r="G839" i="5"/>
  <c r="D845" i="5"/>
  <c r="C845" i="5"/>
  <c r="AB845" i="5"/>
  <c r="AA845" i="5"/>
  <c r="Y845" i="5"/>
  <c r="F845" i="5"/>
  <c r="Z845" i="5"/>
  <c r="G845" i="5"/>
  <c r="E845" i="5"/>
  <c r="Y478" i="5"/>
  <c r="G478" i="5"/>
  <c r="F478" i="5"/>
  <c r="E478" i="5"/>
  <c r="D478" i="5"/>
  <c r="C478" i="5"/>
  <c r="AA478" i="5"/>
  <c r="AB478" i="5"/>
  <c r="Z478" i="5"/>
  <c r="Y479" i="5"/>
  <c r="F479" i="5"/>
  <c r="E479" i="5"/>
  <c r="D479" i="5"/>
  <c r="C479" i="5"/>
  <c r="AA479" i="5"/>
  <c r="AB479" i="5"/>
  <c r="Z479" i="5"/>
  <c r="G479" i="5"/>
  <c r="D105" i="5"/>
  <c r="G105" i="5"/>
  <c r="F105" i="5"/>
  <c r="C105" i="5"/>
  <c r="E105" i="5"/>
  <c r="AA105" i="5"/>
  <c r="AB105" i="5"/>
  <c r="Y105" i="5"/>
  <c r="Z105" i="5"/>
  <c r="AA108" i="5"/>
  <c r="D108" i="5"/>
  <c r="G108" i="5"/>
  <c r="AB108" i="5"/>
  <c r="F108" i="5"/>
  <c r="Z108" i="5"/>
  <c r="E108" i="5"/>
  <c r="Y108" i="5"/>
  <c r="C108" i="5"/>
  <c r="E97" i="5"/>
  <c r="G97" i="5"/>
  <c r="D97" i="5"/>
  <c r="F97" i="5"/>
  <c r="C97" i="5"/>
  <c r="AA97" i="5"/>
  <c r="AB97" i="5"/>
  <c r="Z97" i="5"/>
  <c r="Y97" i="5"/>
  <c r="C278" i="5"/>
  <c r="G278" i="5"/>
  <c r="E278" i="5"/>
  <c r="F278" i="5"/>
  <c r="D278" i="5"/>
  <c r="AA278" i="5"/>
  <c r="Z278" i="5"/>
  <c r="AB278" i="5"/>
  <c r="Y278" i="5"/>
  <c r="AB288" i="5"/>
  <c r="AA288" i="5"/>
  <c r="Z288" i="5"/>
  <c r="G288" i="5"/>
  <c r="Y288" i="5"/>
  <c r="F288" i="5"/>
  <c r="D288" i="5"/>
  <c r="E288" i="5"/>
  <c r="C288" i="5"/>
  <c r="AA586" i="5"/>
  <c r="Z586" i="5"/>
  <c r="G586" i="5"/>
  <c r="Y586" i="5"/>
  <c r="F586" i="5"/>
  <c r="E586" i="5"/>
  <c r="D586" i="5"/>
  <c r="C586" i="5"/>
  <c r="AB586" i="5"/>
  <c r="Y907" i="5"/>
  <c r="G907" i="5"/>
  <c r="F907" i="5"/>
  <c r="E907" i="5"/>
  <c r="D907" i="5"/>
  <c r="C907" i="5"/>
  <c r="AA907" i="5"/>
  <c r="AB907" i="5"/>
  <c r="Z907" i="5"/>
  <c r="AA902" i="5"/>
  <c r="Z902" i="5"/>
  <c r="G902" i="5"/>
  <c r="E902" i="5"/>
  <c r="D902" i="5"/>
  <c r="AB902" i="5"/>
  <c r="Y902" i="5"/>
  <c r="F902" i="5"/>
  <c r="C902" i="5"/>
  <c r="AA1284" i="5"/>
  <c r="Z1284" i="5"/>
  <c r="G1284" i="5"/>
  <c r="E1284" i="5"/>
  <c r="D1284" i="5"/>
  <c r="C1284" i="5"/>
  <c r="AB1284" i="5"/>
  <c r="Y1284" i="5"/>
  <c r="F1284" i="5"/>
  <c r="AB1277" i="5"/>
  <c r="Z1277" i="5"/>
  <c r="G1277" i="5"/>
  <c r="E1277" i="5"/>
  <c r="F1277" i="5"/>
  <c r="AA1277" i="5"/>
  <c r="Y1277" i="5"/>
  <c r="D1277" i="5"/>
  <c r="C1277" i="5"/>
  <c r="AB1276" i="5"/>
  <c r="Z1276" i="5"/>
  <c r="G1276" i="5"/>
  <c r="E1276" i="5"/>
  <c r="Y1276" i="5"/>
  <c r="AA1276" i="5"/>
  <c r="D1276" i="5"/>
  <c r="F1276" i="5"/>
  <c r="C1276" i="5"/>
  <c r="D815" i="5"/>
  <c r="C815" i="5"/>
  <c r="AB815" i="5"/>
  <c r="AA815" i="5"/>
  <c r="Y815" i="5"/>
  <c r="F815" i="5"/>
  <c r="Z815" i="5"/>
  <c r="G815" i="5"/>
  <c r="E815" i="5"/>
  <c r="D817" i="5"/>
  <c r="C817" i="5"/>
  <c r="AB817" i="5"/>
  <c r="AA817" i="5"/>
  <c r="Y817" i="5"/>
  <c r="F817" i="5"/>
  <c r="Z817" i="5"/>
  <c r="G817" i="5"/>
  <c r="E817" i="5"/>
  <c r="C825" i="5"/>
  <c r="AB825" i="5"/>
  <c r="AA825" i="5"/>
  <c r="Z825" i="5"/>
  <c r="G825" i="5"/>
  <c r="E825" i="5"/>
  <c r="Y825" i="5"/>
  <c r="F825" i="5"/>
  <c r="D825" i="5"/>
  <c r="C1134" i="5"/>
  <c r="Z1134" i="5"/>
  <c r="G1134" i="5"/>
  <c r="AB1134" i="5"/>
  <c r="F1134" i="5"/>
  <c r="Y1134" i="5"/>
  <c r="D1134" i="5"/>
  <c r="AA1134" i="5"/>
  <c r="E1134" i="5"/>
  <c r="AA1147" i="5"/>
  <c r="Z1147" i="5"/>
  <c r="Y1147" i="5"/>
  <c r="G1147" i="5"/>
  <c r="E1147" i="5"/>
  <c r="C1147" i="5"/>
  <c r="AB1147" i="5"/>
  <c r="F1147" i="5"/>
  <c r="D1147" i="5"/>
  <c r="AB1142" i="5"/>
  <c r="AA1142" i="5"/>
  <c r="Y1142" i="5"/>
  <c r="F1142" i="5"/>
  <c r="D1142" i="5"/>
  <c r="Z1142" i="5"/>
  <c r="G1142" i="5"/>
  <c r="C1142" i="5"/>
  <c r="E1142" i="5"/>
  <c r="D144" i="5"/>
  <c r="C144" i="5"/>
  <c r="AA144" i="5"/>
  <c r="Y144" i="5"/>
  <c r="F144" i="5"/>
  <c r="G144" i="5"/>
  <c r="E144" i="5"/>
  <c r="AB144" i="5"/>
  <c r="Z144" i="5"/>
  <c r="D141" i="5"/>
  <c r="C141" i="5"/>
  <c r="F141" i="5"/>
  <c r="G141" i="5"/>
  <c r="E141" i="5"/>
  <c r="AA141" i="5"/>
  <c r="Y141" i="5"/>
  <c r="Z141" i="5"/>
  <c r="AB141" i="5"/>
  <c r="Y503" i="5"/>
  <c r="F503" i="5"/>
  <c r="D503" i="5"/>
  <c r="G503" i="5"/>
  <c r="AB503" i="5"/>
  <c r="E503" i="5"/>
  <c r="AA503" i="5"/>
  <c r="C503" i="5"/>
  <c r="Z503" i="5"/>
  <c r="C114" i="5"/>
  <c r="G114" i="5"/>
  <c r="F114" i="5"/>
  <c r="E114" i="5"/>
  <c r="D114" i="5"/>
  <c r="AA114" i="5"/>
  <c r="AB114" i="5"/>
  <c r="Y114" i="5"/>
  <c r="Z114" i="5"/>
  <c r="Y128" i="5"/>
  <c r="F128" i="5"/>
  <c r="AB128" i="5"/>
  <c r="G128" i="5"/>
  <c r="AA128" i="5"/>
  <c r="E128" i="5"/>
  <c r="Z128" i="5"/>
  <c r="D128" i="5"/>
  <c r="C128" i="5"/>
  <c r="C1040" i="5"/>
  <c r="AB1040" i="5"/>
  <c r="AA1040" i="5"/>
  <c r="Z1040" i="5"/>
  <c r="G1040" i="5"/>
  <c r="E1040" i="5"/>
  <c r="F1040" i="5"/>
  <c r="D1040" i="5"/>
  <c r="Y1040" i="5"/>
  <c r="W313" i="5"/>
  <c r="W314" i="5" s="1"/>
  <c r="W315" i="5" s="1"/>
  <c r="W316" i="5" s="1"/>
  <c r="W317" i="5" s="1"/>
  <c r="W318" i="5" s="1"/>
  <c r="W319" i="5" s="1"/>
  <c r="W320" i="5" s="1"/>
  <c r="W321" i="5" s="1"/>
  <c r="W322" i="5" s="1"/>
  <c r="W323" i="5" s="1"/>
  <c r="W324" i="5" s="1"/>
  <c r="W325" i="5" s="1"/>
  <c r="W326" i="5" s="1"/>
  <c r="W327" i="5" s="1"/>
  <c r="W328" i="5" s="1"/>
  <c r="V313" i="5"/>
  <c r="V314" i="5" s="1"/>
  <c r="V315" i="5" s="1"/>
  <c r="V316" i="5" s="1"/>
  <c r="V317" i="5" s="1"/>
  <c r="V318" i="5" s="1"/>
  <c r="V319" i="5" s="1"/>
  <c r="V320" i="5" s="1"/>
  <c r="V321" i="5" s="1"/>
  <c r="V322" i="5" s="1"/>
  <c r="V323" i="5" s="1"/>
  <c r="V324" i="5" s="1"/>
  <c r="V325" i="5" s="1"/>
  <c r="V326" i="5" s="1"/>
  <c r="V327" i="5" s="1"/>
  <c r="V328" i="5" s="1"/>
  <c r="U313" i="5"/>
  <c r="Y323" i="5"/>
  <c r="F323" i="5"/>
  <c r="AA323" i="5"/>
  <c r="E323" i="5"/>
  <c r="Z323" i="5"/>
  <c r="D323" i="5"/>
  <c r="C323" i="5"/>
  <c r="G323" i="5"/>
  <c r="AB323" i="5"/>
  <c r="Z1268" i="5"/>
  <c r="G1268" i="5"/>
  <c r="E1268" i="5"/>
  <c r="C1268" i="5"/>
  <c r="F1268" i="5"/>
  <c r="D1268" i="5"/>
  <c r="AA1268" i="5"/>
  <c r="Y1268" i="5"/>
  <c r="AB1268" i="5"/>
  <c r="D1261" i="5"/>
  <c r="Z1261" i="5"/>
  <c r="F1261" i="5"/>
  <c r="G1261" i="5"/>
  <c r="AB1261" i="5"/>
  <c r="E1261" i="5"/>
  <c r="AA1261" i="5"/>
  <c r="C1261" i="5"/>
  <c r="Y1261" i="5"/>
  <c r="AA227" i="5"/>
  <c r="Z227" i="5"/>
  <c r="G227" i="5"/>
  <c r="Y227" i="5"/>
  <c r="F227" i="5"/>
  <c r="E227" i="5"/>
  <c r="D227" i="5"/>
  <c r="AB227" i="5"/>
  <c r="C227" i="5"/>
  <c r="D220" i="5"/>
  <c r="C220" i="5"/>
  <c r="F220" i="5"/>
  <c r="G220" i="5"/>
  <c r="E220" i="5"/>
  <c r="AA220" i="5"/>
  <c r="AB220" i="5"/>
  <c r="Y220" i="5"/>
  <c r="Z220" i="5"/>
  <c r="D1247" i="5"/>
  <c r="AA1247" i="5"/>
  <c r="AB1247" i="5"/>
  <c r="G1247" i="5"/>
  <c r="Z1247" i="5"/>
  <c r="F1247" i="5"/>
  <c r="C1247" i="5"/>
  <c r="Y1247" i="5"/>
  <c r="E1247" i="5"/>
  <c r="AB1240" i="5"/>
  <c r="Z1240" i="5"/>
  <c r="F1240" i="5"/>
  <c r="D1240" i="5"/>
  <c r="G1240" i="5"/>
  <c r="E1240" i="5"/>
  <c r="C1240" i="5"/>
  <c r="AA1240" i="5"/>
  <c r="Y1240" i="5"/>
  <c r="AA1236" i="5"/>
  <c r="G1236" i="5"/>
  <c r="Y1236" i="5"/>
  <c r="E1236" i="5"/>
  <c r="C1236" i="5"/>
  <c r="D1236" i="5"/>
  <c r="AB1236" i="5"/>
  <c r="Z1236" i="5"/>
  <c r="F1236" i="5"/>
  <c r="V873" i="5"/>
  <c r="V874" i="5" s="1"/>
  <c r="V875" i="5" s="1"/>
  <c r="V876" i="5" s="1"/>
  <c r="V877" i="5" s="1"/>
  <c r="V878" i="5" s="1"/>
  <c r="V879" i="5" s="1"/>
  <c r="V880" i="5" s="1"/>
  <c r="V881" i="5" s="1"/>
  <c r="V882" i="5" s="1"/>
  <c r="V883" i="5" s="1"/>
  <c r="V884" i="5" s="1"/>
  <c r="V885" i="5" s="1"/>
  <c r="V886" i="5" s="1"/>
  <c r="V887" i="5" s="1"/>
  <c r="V888" i="5" s="1"/>
  <c r="U873" i="5"/>
  <c r="W873" i="5"/>
  <c r="W874" i="5" s="1"/>
  <c r="W875" i="5" s="1"/>
  <c r="W876" i="5" s="1"/>
  <c r="W877" i="5" s="1"/>
  <c r="W878" i="5" s="1"/>
  <c r="W879" i="5" s="1"/>
  <c r="W880" i="5" s="1"/>
  <c r="W881" i="5" s="1"/>
  <c r="W882" i="5" s="1"/>
  <c r="W883" i="5" s="1"/>
  <c r="W884" i="5" s="1"/>
  <c r="W885" i="5" s="1"/>
  <c r="W886" i="5" s="1"/>
  <c r="W887" i="5" s="1"/>
  <c r="W888" i="5" s="1"/>
  <c r="AB877" i="5"/>
  <c r="AA877" i="5"/>
  <c r="G877" i="5"/>
  <c r="Z877" i="5"/>
  <c r="F877" i="5"/>
  <c r="Y877" i="5"/>
  <c r="E877" i="5"/>
  <c r="D877" i="5"/>
  <c r="C877" i="5"/>
  <c r="Z548" i="5"/>
  <c r="G548" i="5"/>
  <c r="Y548" i="5"/>
  <c r="F548" i="5"/>
  <c r="E548" i="5"/>
  <c r="D548" i="5"/>
  <c r="C548" i="5"/>
  <c r="AB548" i="5"/>
  <c r="AA548" i="5"/>
  <c r="E536" i="5"/>
  <c r="D536" i="5"/>
  <c r="C536" i="5"/>
  <c r="AB536" i="5"/>
  <c r="Z536" i="5"/>
  <c r="G536" i="5"/>
  <c r="AA536" i="5"/>
  <c r="Y536" i="5"/>
  <c r="F536" i="5"/>
  <c r="AB542" i="5"/>
  <c r="AA542" i="5"/>
  <c r="Z542" i="5"/>
  <c r="G542" i="5"/>
  <c r="Y542" i="5"/>
  <c r="F542" i="5"/>
  <c r="D542" i="5"/>
  <c r="E542" i="5"/>
  <c r="C542" i="5"/>
  <c r="G258" i="5"/>
  <c r="F258" i="5"/>
  <c r="E258" i="5"/>
  <c r="D258" i="5"/>
  <c r="C258" i="5"/>
  <c r="AA258" i="5"/>
  <c r="Z258" i="5"/>
  <c r="AB258" i="5"/>
  <c r="Y258" i="5"/>
  <c r="AA268" i="5"/>
  <c r="Z268" i="5"/>
  <c r="G268" i="5"/>
  <c r="Y268" i="5"/>
  <c r="F268" i="5"/>
  <c r="E268" i="5"/>
  <c r="D268" i="5"/>
  <c r="AB268" i="5"/>
  <c r="C268" i="5"/>
  <c r="G54" i="5"/>
  <c r="F54" i="5"/>
  <c r="E54" i="5"/>
  <c r="D54" i="5"/>
  <c r="C54" i="5"/>
  <c r="AA54" i="5"/>
  <c r="Y54" i="5"/>
  <c r="Z54" i="5"/>
  <c r="AB54" i="5"/>
  <c r="F397" i="5"/>
  <c r="E397" i="5"/>
  <c r="D397" i="5"/>
  <c r="C397" i="5"/>
  <c r="AB397" i="5"/>
  <c r="Z397" i="5"/>
  <c r="G397" i="5"/>
  <c r="AA397" i="5"/>
  <c r="Y397" i="5"/>
  <c r="D404" i="5"/>
  <c r="C404" i="5"/>
  <c r="AB404" i="5"/>
  <c r="AA404" i="5"/>
  <c r="Y404" i="5"/>
  <c r="F404" i="5"/>
  <c r="Z404" i="5"/>
  <c r="G404" i="5"/>
  <c r="E404" i="5"/>
  <c r="W173" i="5"/>
  <c r="W174" i="5" s="1"/>
  <c r="W175" i="5" s="1"/>
  <c r="W176" i="5" s="1"/>
  <c r="W177" i="5" s="1"/>
  <c r="W178" i="5" s="1"/>
  <c r="W179" i="5" s="1"/>
  <c r="W180" i="5" s="1"/>
  <c r="W181" i="5" s="1"/>
  <c r="W182" i="5" s="1"/>
  <c r="W183" i="5" s="1"/>
  <c r="W184" i="5" s="1"/>
  <c r="W185" i="5" s="1"/>
  <c r="W186" i="5" s="1"/>
  <c r="W187" i="5" s="1"/>
  <c r="W188" i="5" s="1"/>
  <c r="U173" i="5"/>
  <c r="V173" i="5"/>
  <c r="V174" i="5" s="1"/>
  <c r="V175" i="5" s="1"/>
  <c r="V176" i="5" s="1"/>
  <c r="V177" i="5" s="1"/>
  <c r="V178" i="5" s="1"/>
  <c r="V179" i="5" s="1"/>
  <c r="V180" i="5" s="1"/>
  <c r="V181" i="5" s="1"/>
  <c r="V182" i="5" s="1"/>
  <c r="V183" i="5" s="1"/>
  <c r="V184" i="5" s="1"/>
  <c r="V185" i="5" s="1"/>
  <c r="V186" i="5" s="1"/>
  <c r="V187" i="5" s="1"/>
  <c r="V188" i="5" s="1"/>
  <c r="E615" i="5"/>
  <c r="D615" i="5"/>
  <c r="C615" i="5"/>
  <c r="AB615" i="5"/>
  <c r="Z615" i="5"/>
  <c r="G615" i="5"/>
  <c r="AA615" i="5"/>
  <c r="Y615" i="5"/>
  <c r="F615" i="5"/>
  <c r="C620" i="5"/>
  <c r="AB620" i="5"/>
  <c r="AA620" i="5"/>
  <c r="Z620" i="5"/>
  <c r="Y620" i="5"/>
  <c r="G620" i="5"/>
  <c r="E620" i="5"/>
  <c r="F620" i="5"/>
  <c r="D620" i="5"/>
  <c r="Z641" i="5"/>
  <c r="D641" i="5"/>
  <c r="AB641" i="5"/>
  <c r="G641" i="5"/>
  <c r="AA641" i="5"/>
  <c r="F641" i="5"/>
  <c r="Y641" i="5"/>
  <c r="E641" i="5"/>
  <c r="C641" i="5"/>
  <c r="F645" i="5"/>
  <c r="AB645" i="5"/>
  <c r="AA645" i="5"/>
  <c r="G645" i="5"/>
  <c r="Z645" i="5"/>
  <c r="E645" i="5"/>
  <c r="Y645" i="5"/>
  <c r="D645" i="5"/>
  <c r="C645" i="5"/>
  <c r="Y37" i="10"/>
  <c r="X37" i="10"/>
  <c r="E360" i="5"/>
  <c r="D360" i="5"/>
  <c r="C360" i="5"/>
  <c r="G360" i="5"/>
  <c r="F360" i="5"/>
  <c r="AA360" i="5"/>
  <c r="AB360" i="5"/>
  <c r="Z360" i="5"/>
  <c r="Y360" i="5"/>
  <c r="V1073" i="5"/>
  <c r="V1074" i="5" s="1"/>
  <c r="V1075" i="5" s="1"/>
  <c r="V1076" i="5" s="1"/>
  <c r="V1077" i="5" s="1"/>
  <c r="V1078" i="5" s="1"/>
  <c r="V1079" i="5" s="1"/>
  <c r="V1080" i="5" s="1"/>
  <c r="V1081" i="5" s="1"/>
  <c r="V1082" i="5" s="1"/>
  <c r="V1083" i="5" s="1"/>
  <c r="V1084" i="5" s="1"/>
  <c r="V1085" i="5" s="1"/>
  <c r="V1086" i="5" s="1"/>
  <c r="V1087" i="5" s="1"/>
  <c r="V1088" i="5" s="1"/>
  <c r="W1073" i="5"/>
  <c r="W1074" i="5" s="1"/>
  <c r="W1075" i="5" s="1"/>
  <c r="W1076" i="5" s="1"/>
  <c r="W1077" i="5" s="1"/>
  <c r="W1078" i="5" s="1"/>
  <c r="W1079" i="5" s="1"/>
  <c r="W1080" i="5" s="1"/>
  <c r="W1081" i="5" s="1"/>
  <c r="W1082" i="5" s="1"/>
  <c r="W1083" i="5" s="1"/>
  <c r="W1084" i="5" s="1"/>
  <c r="W1085" i="5" s="1"/>
  <c r="W1086" i="5" s="1"/>
  <c r="W1087" i="5" s="1"/>
  <c r="W1088" i="5" s="1"/>
  <c r="U1073" i="5"/>
  <c r="Y1079" i="5"/>
  <c r="F1079" i="5"/>
  <c r="E1079" i="5"/>
  <c r="D1079" i="5"/>
  <c r="AA1079" i="5"/>
  <c r="G1079" i="5"/>
  <c r="C1079" i="5"/>
  <c r="AB1079" i="5"/>
  <c r="Z1079" i="5"/>
  <c r="D1088" i="5"/>
  <c r="C1088" i="5"/>
  <c r="AA1088" i="5"/>
  <c r="Y1088" i="5"/>
  <c r="F1088" i="5"/>
  <c r="G1088" i="5"/>
  <c r="E1088" i="5"/>
  <c r="Z1088" i="5"/>
  <c r="AB1088" i="5"/>
  <c r="Z715" i="5"/>
  <c r="G715" i="5"/>
  <c r="Y715" i="5"/>
  <c r="F715" i="5"/>
  <c r="E715" i="5"/>
  <c r="D715" i="5"/>
  <c r="C715" i="5"/>
  <c r="AB715" i="5"/>
  <c r="AA715" i="5"/>
  <c r="E720" i="5"/>
  <c r="D720" i="5"/>
  <c r="C720" i="5"/>
  <c r="AB720" i="5"/>
  <c r="AA720" i="5"/>
  <c r="Y720" i="5"/>
  <c r="G720" i="5"/>
  <c r="Z720" i="5"/>
  <c r="F720" i="5"/>
  <c r="AB725" i="5"/>
  <c r="AA725" i="5"/>
  <c r="Z725" i="5"/>
  <c r="Y725" i="5"/>
  <c r="G725" i="5"/>
  <c r="F725" i="5"/>
  <c r="D725" i="5"/>
  <c r="E725" i="5"/>
  <c r="C725" i="5"/>
  <c r="W973" i="5"/>
  <c r="W974" i="5" s="1"/>
  <c r="W975" i="5" s="1"/>
  <c r="W976" i="5" s="1"/>
  <c r="W977" i="5" s="1"/>
  <c r="W978" i="5" s="1"/>
  <c r="W979" i="5" s="1"/>
  <c r="W980" i="5" s="1"/>
  <c r="W981" i="5" s="1"/>
  <c r="W982" i="5" s="1"/>
  <c r="W983" i="5" s="1"/>
  <c r="W984" i="5" s="1"/>
  <c r="W985" i="5" s="1"/>
  <c r="W986" i="5" s="1"/>
  <c r="W987" i="5" s="1"/>
  <c r="W988" i="5" s="1"/>
  <c r="V973" i="5"/>
  <c r="V974" i="5" s="1"/>
  <c r="V975" i="5" s="1"/>
  <c r="V976" i="5" s="1"/>
  <c r="V977" i="5" s="1"/>
  <c r="V978" i="5" s="1"/>
  <c r="V979" i="5" s="1"/>
  <c r="V980" i="5" s="1"/>
  <c r="V981" i="5" s="1"/>
  <c r="V982" i="5" s="1"/>
  <c r="V983" i="5" s="1"/>
  <c r="V984" i="5" s="1"/>
  <c r="V985" i="5" s="1"/>
  <c r="V986" i="5" s="1"/>
  <c r="V987" i="5" s="1"/>
  <c r="V988" i="5" s="1"/>
  <c r="U973" i="5"/>
  <c r="E979" i="5"/>
  <c r="AB979" i="5"/>
  <c r="AA979" i="5"/>
  <c r="F979" i="5"/>
  <c r="Z979" i="5"/>
  <c r="D979" i="5"/>
  <c r="Y979" i="5"/>
  <c r="C979" i="5"/>
  <c r="G979" i="5"/>
  <c r="Y857" i="5"/>
  <c r="F857" i="5"/>
  <c r="E857" i="5"/>
  <c r="D857" i="5"/>
  <c r="C857" i="5"/>
  <c r="AA857" i="5"/>
  <c r="AB857" i="5"/>
  <c r="Z857" i="5"/>
  <c r="G857" i="5"/>
  <c r="E864" i="5"/>
  <c r="D864" i="5"/>
  <c r="C864" i="5"/>
  <c r="AB864" i="5"/>
  <c r="Z864" i="5"/>
  <c r="G864" i="5"/>
  <c r="AA864" i="5"/>
  <c r="Y864" i="5"/>
  <c r="F864" i="5"/>
  <c r="Z520" i="5"/>
  <c r="G520" i="5"/>
  <c r="Y520" i="5"/>
  <c r="F520" i="5"/>
  <c r="E520" i="5"/>
  <c r="D520" i="5"/>
  <c r="C520" i="5"/>
  <c r="AB520" i="5"/>
  <c r="AA520" i="5"/>
  <c r="Z519" i="5"/>
  <c r="Y519" i="5"/>
  <c r="G519" i="5"/>
  <c r="F519" i="5"/>
  <c r="E519" i="5"/>
  <c r="D519" i="5"/>
  <c r="AB519" i="5"/>
  <c r="C519" i="5"/>
  <c r="AA519" i="5"/>
  <c r="D527" i="5"/>
  <c r="C527" i="5"/>
  <c r="AB527" i="5"/>
  <c r="AA527" i="5"/>
  <c r="Z527" i="5"/>
  <c r="F527" i="5"/>
  <c r="Y527" i="5"/>
  <c r="G527" i="5"/>
  <c r="E527" i="5"/>
  <c r="X35" i="10"/>
  <c r="Y35" i="10"/>
  <c r="E337" i="5"/>
  <c r="G337" i="5"/>
  <c r="D337" i="5"/>
  <c r="C337" i="5"/>
  <c r="F337" i="5"/>
  <c r="AB337" i="5"/>
  <c r="Y337" i="5"/>
  <c r="Z337" i="5"/>
  <c r="AA337" i="5"/>
  <c r="D340" i="5"/>
  <c r="F340" i="5"/>
  <c r="E340" i="5"/>
  <c r="C340" i="5"/>
  <c r="G340" i="5"/>
  <c r="AA340" i="5"/>
  <c r="AB340" i="5"/>
  <c r="Y340" i="5"/>
  <c r="Z340" i="5"/>
  <c r="Y47" i="5"/>
  <c r="F47" i="5"/>
  <c r="E47" i="5"/>
  <c r="D47" i="5"/>
  <c r="C47" i="5"/>
  <c r="AA47" i="5"/>
  <c r="AB47" i="5"/>
  <c r="Z47" i="5"/>
  <c r="G47" i="5"/>
  <c r="G38" i="5"/>
  <c r="F38" i="5"/>
  <c r="D38" i="5"/>
  <c r="E38" i="5"/>
  <c r="C38" i="5"/>
  <c r="AA38" i="5"/>
  <c r="Z38" i="5"/>
  <c r="Y38" i="5"/>
  <c r="AB38" i="5"/>
  <c r="D661" i="5"/>
  <c r="C661" i="5"/>
  <c r="AA661" i="5"/>
  <c r="Z661" i="5"/>
  <c r="F661" i="5"/>
  <c r="Y661" i="5"/>
  <c r="G661" i="5"/>
  <c r="E661" i="5"/>
  <c r="AB661" i="5"/>
  <c r="AA668" i="5"/>
  <c r="Z668" i="5"/>
  <c r="G668" i="5"/>
  <c r="Y668" i="5"/>
  <c r="F668" i="5"/>
  <c r="E668" i="5"/>
  <c r="D668" i="5"/>
  <c r="AB668" i="5"/>
  <c r="C668" i="5"/>
  <c r="AB1200" i="5"/>
  <c r="G1200" i="5"/>
  <c r="AA1200" i="5"/>
  <c r="F1200" i="5"/>
  <c r="Z1200" i="5"/>
  <c r="E1200" i="5"/>
  <c r="C1200" i="5"/>
  <c r="Y1200" i="5"/>
  <c r="D1200" i="5"/>
  <c r="AA1203" i="5"/>
  <c r="Y1203" i="5"/>
  <c r="F1203" i="5"/>
  <c r="D1203" i="5"/>
  <c r="AB1203" i="5"/>
  <c r="G1203" i="5"/>
  <c r="E1203" i="5"/>
  <c r="C1203" i="5"/>
  <c r="Z1203" i="5"/>
  <c r="C1197" i="5"/>
  <c r="AB1197" i="5"/>
  <c r="G1197" i="5"/>
  <c r="Z1197" i="5"/>
  <c r="E1197" i="5"/>
  <c r="Y1197" i="5"/>
  <c r="D1197" i="5"/>
  <c r="AA1197" i="5"/>
  <c r="F1197" i="5"/>
  <c r="Y1118" i="5"/>
  <c r="F1118" i="5"/>
  <c r="E1118" i="5"/>
  <c r="D1118" i="5"/>
  <c r="AA1118" i="5"/>
  <c r="AB1118" i="5"/>
  <c r="Z1118" i="5"/>
  <c r="G1118" i="5"/>
  <c r="C1118" i="5"/>
  <c r="AB916" i="5"/>
  <c r="AA916" i="5"/>
  <c r="Z916" i="5"/>
  <c r="G916" i="5"/>
  <c r="Y916" i="5"/>
  <c r="F916" i="5"/>
  <c r="E916" i="5"/>
  <c r="C916" i="5"/>
  <c r="D916" i="5"/>
  <c r="Y925" i="5"/>
  <c r="F925" i="5"/>
  <c r="E925" i="5"/>
  <c r="D925" i="5"/>
  <c r="C925" i="5"/>
  <c r="AA925" i="5"/>
  <c r="AB925" i="5"/>
  <c r="Z925" i="5"/>
  <c r="G925" i="5"/>
  <c r="G198" i="5"/>
  <c r="F198" i="5"/>
  <c r="E198" i="5"/>
  <c r="D198" i="5"/>
  <c r="C198" i="5"/>
  <c r="AA198" i="5"/>
  <c r="Y198" i="5"/>
  <c r="Z198" i="5"/>
  <c r="AB198" i="5"/>
  <c r="C203" i="5"/>
  <c r="AB203" i="5"/>
  <c r="AA203" i="5"/>
  <c r="Z203" i="5"/>
  <c r="G203" i="5"/>
  <c r="E203" i="5"/>
  <c r="Y203" i="5"/>
  <c r="F203" i="5"/>
  <c r="D203" i="5"/>
  <c r="AA935" i="5"/>
  <c r="Z935" i="5"/>
  <c r="Y935" i="5"/>
  <c r="G935" i="5"/>
  <c r="F935" i="5"/>
  <c r="E935" i="5"/>
  <c r="C935" i="5"/>
  <c r="AB935" i="5"/>
  <c r="D935" i="5"/>
  <c r="AA937" i="5"/>
  <c r="Z937" i="5"/>
  <c r="G937" i="5"/>
  <c r="Y937" i="5"/>
  <c r="F937" i="5"/>
  <c r="E937" i="5"/>
  <c r="D937" i="5"/>
  <c r="AB937" i="5"/>
  <c r="C937" i="5"/>
  <c r="E946" i="5"/>
  <c r="D946" i="5"/>
  <c r="C946" i="5"/>
  <c r="AB946" i="5"/>
  <c r="Z946" i="5"/>
  <c r="G946" i="5"/>
  <c r="AA946" i="5"/>
  <c r="Y946" i="5"/>
  <c r="F946" i="5"/>
  <c r="C1005" i="5"/>
  <c r="AB1005" i="5"/>
  <c r="AA1005" i="5"/>
  <c r="Z1005" i="5"/>
  <c r="G1005" i="5"/>
  <c r="E1005" i="5"/>
  <c r="Y1005" i="5"/>
  <c r="F1005" i="5"/>
  <c r="D1005" i="5"/>
  <c r="AB677" i="5"/>
  <c r="AA677" i="5"/>
  <c r="Z677" i="5"/>
  <c r="G677" i="5"/>
  <c r="Y677" i="5"/>
  <c r="F677" i="5"/>
  <c r="E677" i="5"/>
  <c r="C677" i="5"/>
  <c r="D677" i="5"/>
  <c r="F684" i="5"/>
  <c r="E684" i="5"/>
  <c r="D684" i="5"/>
  <c r="C684" i="5"/>
  <c r="AB684" i="5"/>
  <c r="Z684" i="5"/>
  <c r="AA684" i="5"/>
  <c r="Y684" i="5"/>
  <c r="G684" i="5"/>
  <c r="C674" i="5"/>
  <c r="AB674" i="5"/>
  <c r="AA674" i="5"/>
  <c r="Z674" i="5"/>
  <c r="Y674" i="5"/>
  <c r="G674" i="5"/>
  <c r="E674" i="5"/>
  <c r="F674" i="5"/>
  <c r="D674" i="5"/>
  <c r="E1156" i="5"/>
  <c r="Z1156" i="5"/>
  <c r="F1156" i="5"/>
  <c r="Y1156" i="5"/>
  <c r="D1156" i="5"/>
  <c r="C1156" i="5"/>
  <c r="AB1156" i="5"/>
  <c r="G1156" i="5"/>
  <c r="AA1156" i="5"/>
  <c r="C1167" i="5"/>
  <c r="Z1167" i="5"/>
  <c r="G1167" i="5"/>
  <c r="AA1167" i="5"/>
  <c r="E1167" i="5"/>
  <c r="Y1167" i="5"/>
  <c r="D1167" i="5"/>
  <c r="F1167" i="5"/>
  <c r="AB1167" i="5"/>
  <c r="C155" i="5"/>
  <c r="G155" i="5"/>
  <c r="E155" i="5"/>
  <c r="F155" i="5"/>
  <c r="D155" i="5"/>
  <c r="AA155" i="5"/>
  <c r="AB155" i="5"/>
  <c r="Y155" i="5"/>
  <c r="Z155" i="5"/>
  <c r="AB167" i="5"/>
  <c r="AA167" i="5"/>
  <c r="Z167" i="5"/>
  <c r="G167" i="5"/>
  <c r="Y167" i="5"/>
  <c r="F167" i="5"/>
  <c r="D167" i="5"/>
  <c r="E167" i="5"/>
  <c r="C167" i="5"/>
  <c r="E605" i="5"/>
  <c r="D605" i="5"/>
  <c r="C605" i="5"/>
  <c r="AB605" i="5"/>
  <c r="AA605" i="5"/>
  <c r="Y605" i="5"/>
  <c r="G605" i="5"/>
  <c r="Z605" i="5"/>
  <c r="F605" i="5"/>
  <c r="AB595" i="5"/>
  <c r="AA595" i="5"/>
  <c r="Z595" i="5"/>
  <c r="Y595" i="5"/>
  <c r="G595" i="5"/>
  <c r="F595" i="5"/>
  <c r="D595" i="5"/>
  <c r="E595" i="5"/>
  <c r="C595" i="5"/>
  <c r="C1060" i="5"/>
  <c r="Z1060" i="5"/>
  <c r="G1060" i="5"/>
  <c r="E1060" i="5"/>
  <c r="F1060" i="5"/>
  <c r="AA1060" i="5"/>
  <c r="AB1060" i="5"/>
  <c r="Y1060" i="5"/>
  <c r="D1060" i="5"/>
  <c r="C1059" i="5"/>
  <c r="Z1059" i="5"/>
  <c r="G1059" i="5"/>
  <c r="AA1059" i="5"/>
  <c r="D1059" i="5"/>
  <c r="Y1059" i="5"/>
  <c r="F1059" i="5"/>
  <c r="AB1059" i="5"/>
  <c r="E1059" i="5"/>
  <c r="Y437" i="5"/>
  <c r="F437" i="5"/>
  <c r="E437" i="5"/>
  <c r="D437" i="5"/>
  <c r="C437" i="5"/>
  <c r="AA437" i="5"/>
  <c r="G437" i="5"/>
  <c r="AB437" i="5"/>
  <c r="Z437" i="5"/>
  <c r="C443" i="5"/>
  <c r="AB443" i="5"/>
  <c r="AA443" i="5"/>
  <c r="Z443" i="5"/>
  <c r="G443" i="5"/>
  <c r="E443" i="5"/>
  <c r="F443" i="5"/>
  <c r="D443" i="5"/>
  <c r="Y443" i="5"/>
  <c r="V373" i="5"/>
  <c r="V374" i="5" s="1"/>
  <c r="V375" i="5" s="1"/>
  <c r="V376" i="5" s="1"/>
  <c r="V377" i="5" s="1"/>
  <c r="V378" i="5" s="1"/>
  <c r="V379" i="5" s="1"/>
  <c r="V380" i="5" s="1"/>
  <c r="V381" i="5" s="1"/>
  <c r="V382" i="5" s="1"/>
  <c r="V383" i="5" s="1"/>
  <c r="V384" i="5" s="1"/>
  <c r="V385" i="5" s="1"/>
  <c r="V386" i="5" s="1"/>
  <c r="V387" i="5" s="1"/>
  <c r="V388" i="5" s="1"/>
  <c r="W373" i="5"/>
  <c r="W374" i="5" s="1"/>
  <c r="W375" i="5" s="1"/>
  <c r="W376" i="5" s="1"/>
  <c r="W377" i="5" s="1"/>
  <c r="W378" i="5" s="1"/>
  <c r="W379" i="5" s="1"/>
  <c r="W380" i="5" s="1"/>
  <c r="W381" i="5" s="1"/>
  <c r="W382" i="5" s="1"/>
  <c r="W383" i="5" s="1"/>
  <c r="W384" i="5" s="1"/>
  <c r="W385" i="5" s="1"/>
  <c r="W386" i="5" s="1"/>
  <c r="W387" i="5" s="1"/>
  <c r="W388" i="5" s="1"/>
  <c r="U373" i="5"/>
  <c r="E385" i="5"/>
  <c r="D385" i="5"/>
  <c r="C385" i="5"/>
  <c r="AB385" i="5"/>
  <c r="AA385" i="5"/>
  <c r="Y385" i="5"/>
  <c r="G385" i="5"/>
  <c r="F385" i="5"/>
  <c r="Z385" i="5"/>
  <c r="AB783" i="5"/>
  <c r="AA783" i="5"/>
  <c r="G783" i="5"/>
  <c r="Z783" i="5"/>
  <c r="F783" i="5"/>
  <c r="Y783" i="5"/>
  <c r="E783" i="5"/>
  <c r="C783" i="5"/>
  <c r="D783" i="5"/>
  <c r="AB779" i="5"/>
  <c r="AA779" i="5"/>
  <c r="Z779" i="5"/>
  <c r="G779" i="5"/>
  <c r="Y779" i="5"/>
  <c r="F779" i="5"/>
  <c r="D779" i="5"/>
  <c r="E779" i="5"/>
  <c r="C779" i="5"/>
  <c r="AB1028" i="5"/>
  <c r="AA1028" i="5"/>
  <c r="Z1028" i="5"/>
  <c r="G1028" i="5"/>
  <c r="Y1028" i="5"/>
  <c r="F1028" i="5"/>
  <c r="E1028" i="5"/>
  <c r="C1028" i="5"/>
  <c r="D1028" i="5"/>
  <c r="D1017" i="5"/>
  <c r="C1017" i="5"/>
  <c r="AB1017" i="5"/>
  <c r="AA1017" i="5"/>
  <c r="Y1017" i="5"/>
  <c r="F1017" i="5"/>
  <c r="Z1017" i="5"/>
  <c r="G1017" i="5"/>
  <c r="E1017" i="5"/>
  <c r="AB1024" i="5"/>
  <c r="AA1024" i="5"/>
  <c r="Z1024" i="5"/>
  <c r="G1024" i="5"/>
  <c r="Y1024" i="5"/>
  <c r="F1024" i="5"/>
  <c r="D1024" i="5"/>
  <c r="E1024" i="5"/>
  <c r="C1024" i="5"/>
  <c r="C799" i="5"/>
  <c r="Z799" i="5"/>
  <c r="G799" i="5"/>
  <c r="AB799" i="5"/>
  <c r="F799" i="5"/>
  <c r="AA799" i="5"/>
  <c r="E799" i="5"/>
  <c r="Y799" i="5"/>
  <c r="D799" i="5"/>
  <c r="C796" i="5"/>
  <c r="Z796" i="5"/>
  <c r="G796" i="5"/>
  <c r="Y796" i="5"/>
  <c r="D796" i="5"/>
  <c r="AB796" i="5"/>
  <c r="F796" i="5"/>
  <c r="AA796" i="5"/>
  <c r="E796" i="5"/>
  <c r="Y805" i="5"/>
  <c r="F805" i="5"/>
  <c r="G805" i="5"/>
  <c r="AB805" i="5"/>
  <c r="E805" i="5"/>
  <c r="AA805" i="5"/>
  <c r="D805" i="5"/>
  <c r="Z805" i="5"/>
  <c r="C805" i="5"/>
  <c r="Z1096" i="5"/>
  <c r="G1096" i="5"/>
  <c r="Y1096" i="5"/>
  <c r="F1096" i="5"/>
  <c r="E1096" i="5"/>
  <c r="C1096" i="5"/>
  <c r="AB1096" i="5"/>
  <c r="D1096" i="5"/>
  <c r="AA1096" i="5"/>
  <c r="U1093" i="5"/>
  <c r="W1093" i="5"/>
  <c r="W1094" i="5" s="1"/>
  <c r="W1095" i="5" s="1"/>
  <c r="W1096" i="5" s="1"/>
  <c r="W1097" i="5" s="1"/>
  <c r="W1098" i="5" s="1"/>
  <c r="W1099" i="5" s="1"/>
  <c r="W1100" i="5" s="1"/>
  <c r="W1101" i="5" s="1"/>
  <c r="W1102" i="5" s="1"/>
  <c r="W1103" i="5" s="1"/>
  <c r="W1104" i="5" s="1"/>
  <c r="W1105" i="5" s="1"/>
  <c r="W1106" i="5" s="1"/>
  <c r="W1107" i="5" s="1"/>
  <c r="W1108" i="5" s="1"/>
  <c r="V1093" i="5"/>
  <c r="V1094" i="5" s="1"/>
  <c r="V1095" i="5" s="1"/>
  <c r="V1096" i="5" s="1"/>
  <c r="V1097" i="5" s="1"/>
  <c r="V1098" i="5" s="1"/>
  <c r="V1099" i="5" s="1"/>
  <c r="V1100" i="5" s="1"/>
  <c r="V1101" i="5" s="1"/>
  <c r="V1102" i="5" s="1"/>
  <c r="V1103" i="5" s="1"/>
  <c r="V1104" i="5" s="1"/>
  <c r="V1105" i="5" s="1"/>
  <c r="V1106" i="5" s="1"/>
  <c r="V1107" i="5" s="1"/>
  <c r="V1108" i="5" s="1"/>
  <c r="E565" i="5"/>
  <c r="D565" i="5"/>
  <c r="C565" i="5"/>
  <c r="AB565" i="5"/>
  <c r="AA565" i="5"/>
  <c r="Y565" i="5"/>
  <c r="G565" i="5"/>
  <c r="Z565" i="5"/>
  <c r="F565" i="5"/>
  <c r="AB555" i="5"/>
  <c r="AA555" i="5"/>
  <c r="Z555" i="5"/>
  <c r="Y555" i="5"/>
  <c r="G555" i="5"/>
  <c r="F555" i="5"/>
  <c r="D555" i="5"/>
  <c r="E555" i="5"/>
  <c r="C555" i="5"/>
  <c r="G295" i="5"/>
  <c r="F295" i="5"/>
  <c r="E295" i="5"/>
  <c r="D295" i="5"/>
  <c r="C295" i="5"/>
  <c r="Z295" i="5"/>
  <c r="AB295" i="5"/>
  <c r="Y295" i="5"/>
  <c r="AA295" i="5"/>
  <c r="W293" i="5"/>
  <c r="W294" i="5" s="1"/>
  <c r="W295" i="5" s="1"/>
  <c r="W296" i="5" s="1"/>
  <c r="W297" i="5" s="1"/>
  <c r="W298" i="5" s="1"/>
  <c r="W299" i="5" s="1"/>
  <c r="W300" i="5" s="1"/>
  <c r="W301" i="5" s="1"/>
  <c r="W302" i="5" s="1"/>
  <c r="W303" i="5" s="1"/>
  <c r="W304" i="5" s="1"/>
  <c r="W305" i="5" s="1"/>
  <c r="W306" i="5" s="1"/>
  <c r="W307" i="5" s="1"/>
  <c r="W308" i="5" s="1"/>
  <c r="U293" i="5"/>
  <c r="V293" i="5"/>
  <c r="V294" i="5" s="1"/>
  <c r="V295" i="5" s="1"/>
  <c r="V296" i="5" s="1"/>
  <c r="V297" i="5" s="1"/>
  <c r="V298" i="5" s="1"/>
  <c r="V299" i="5" s="1"/>
  <c r="V300" i="5" s="1"/>
  <c r="V301" i="5" s="1"/>
  <c r="V302" i="5" s="1"/>
  <c r="V303" i="5" s="1"/>
  <c r="V304" i="5" s="1"/>
  <c r="V305" i="5" s="1"/>
  <c r="V306" i="5" s="1"/>
  <c r="V307" i="5" s="1"/>
  <c r="V308" i="5" s="1"/>
  <c r="Y308" i="5"/>
  <c r="F308" i="5"/>
  <c r="AB308" i="5"/>
  <c r="G308" i="5"/>
  <c r="AA308" i="5"/>
  <c r="E308" i="5"/>
  <c r="Z308" i="5"/>
  <c r="D308" i="5"/>
  <c r="C308" i="5"/>
  <c r="AA703" i="5"/>
  <c r="Z703" i="5"/>
  <c r="G703" i="5"/>
  <c r="Y703" i="5"/>
  <c r="F703" i="5"/>
  <c r="E703" i="5"/>
  <c r="D703" i="5"/>
  <c r="C703" i="5"/>
  <c r="AB703" i="5"/>
  <c r="D695" i="5"/>
  <c r="C695" i="5"/>
  <c r="AB695" i="5"/>
  <c r="AA695" i="5"/>
  <c r="Y695" i="5"/>
  <c r="F695" i="5"/>
  <c r="G695" i="5"/>
  <c r="E695" i="5"/>
  <c r="Z695" i="5"/>
  <c r="D966" i="5"/>
  <c r="AA966" i="5"/>
  <c r="G966" i="5"/>
  <c r="AB966" i="5"/>
  <c r="F966" i="5"/>
  <c r="Z966" i="5"/>
  <c r="E966" i="5"/>
  <c r="Y966" i="5"/>
  <c r="C966" i="5"/>
  <c r="E963" i="5"/>
  <c r="AA963" i="5"/>
  <c r="Z963" i="5"/>
  <c r="F963" i="5"/>
  <c r="Y963" i="5"/>
  <c r="D963" i="5"/>
  <c r="C963" i="5"/>
  <c r="AB963" i="5"/>
  <c r="G963" i="5"/>
  <c r="Z414" i="5"/>
  <c r="G414" i="5"/>
  <c r="Y414" i="5"/>
  <c r="F414" i="5"/>
  <c r="E414" i="5"/>
  <c r="D414" i="5"/>
  <c r="C414" i="5"/>
  <c r="AB414" i="5"/>
  <c r="AA414" i="5"/>
  <c r="D425" i="5"/>
  <c r="C425" i="5"/>
  <c r="AB425" i="5"/>
  <c r="AA425" i="5"/>
  <c r="Y425" i="5"/>
  <c r="F425" i="5"/>
  <c r="G425" i="5"/>
  <c r="E425" i="5"/>
  <c r="Z425" i="5"/>
  <c r="W1173" i="5"/>
  <c r="W1174" i="5" s="1"/>
  <c r="W1175" i="5" s="1"/>
  <c r="W1176" i="5" s="1"/>
  <c r="W1177" i="5" s="1"/>
  <c r="W1178" i="5" s="1"/>
  <c r="W1179" i="5" s="1"/>
  <c r="W1180" i="5" s="1"/>
  <c r="W1181" i="5" s="1"/>
  <c r="W1182" i="5" s="1"/>
  <c r="W1183" i="5" s="1"/>
  <c r="W1184" i="5" s="1"/>
  <c r="W1185" i="5" s="1"/>
  <c r="W1186" i="5" s="1"/>
  <c r="W1187" i="5" s="1"/>
  <c r="W1188" i="5" s="1"/>
  <c r="U1173" i="5"/>
  <c r="V1173" i="5"/>
  <c r="V1174" i="5" s="1"/>
  <c r="V1175" i="5" s="1"/>
  <c r="V1176" i="5" s="1"/>
  <c r="V1177" i="5" s="1"/>
  <c r="V1178" i="5" s="1"/>
  <c r="V1179" i="5" s="1"/>
  <c r="V1180" i="5" s="1"/>
  <c r="V1181" i="5" s="1"/>
  <c r="V1182" i="5" s="1"/>
  <c r="V1183" i="5" s="1"/>
  <c r="V1184" i="5" s="1"/>
  <c r="V1185" i="5" s="1"/>
  <c r="V1186" i="5" s="1"/>
  <c r="V1187" i="5" s="1"/>
  <c r="V1188" i="5" s="1"/>
  <c r="E1176" i="5"/>
  <c r="AA1176" i="5"/>
  <c r="G1176" i="5"/>
  <c r="F1176" i="5"/>
  <c r="Z1176" i="5"/>
  <c r="C1176" i="5"/>
  <c r="AB1176" i="5"/>
  <c r="Y1176" i="5"/>
  <c r="D1176" i="5"/>
  <c r="V833" i="5"/>
  <c r="V834" i="5" s="1"/>
  <c r="V835" i="5" s="1"/>
  <c r="V836" i="5" s="1"/>
  <c r="V837" i="5" s="1"/>
  <c r="V838" i="5" s="1"/>
  <c r="V839" i="5" s="1"/>
  <c r="V840" i="5" s="1"/>
  <c r="V841" i="5" s="1"/>
  <c r="V842" i="5" s="1"/>
  <c r="V843" i="5" s="1"/>
  <c r="V844" i="5" s="1"/>
  <c r="V845" i="5" s="1"/>
  <c r="V846" i="5" s="1"/>
  <c r="V847" i="5" s="1"/>
  <c r="V848" i="5" s="1"/>
  <c r="W833" i="5"/>
  <c r="W834" i="5" s="1"/>
  <c r="W835" i="5" s="1"/>
  <c r="W836" i="5" s="1"/>
  <c r="W837" i="5" s="1"/>
  <c r="W838" i="5" s="1"/>
  <c r="W839" i="5" s="1"/>
  <c r="W840" i="5" s="1"/>
  <c r="W841" i="5" s="1"/>
  <c r="W842" i="5" s="1"/>
  <c r="W843" i="5" s="1"/>
  <c r="W844" i="5" s="1"/>
  <c r="W845" i="5" s="1"/>
  <c r="W846" i="5" s="1"/>
  <c r="W847" i="5" s="1"/>
  <c r="W848" i="5" s="1"/>
  <c r="U833" i="5"/>
  <c r="D846" i="5"/>
  <c r="C846" i="5"/>
  <c r="AB846" i="5"/>
  <c r="AA846" i="5"/>
  <c r="Y846" i="5"/>
  <c r="F846" i="5"/>
  <c r="Z846" i="5"/>
  <c r="G846" i="5"/>
  <c r="E846" i="5"/>
  <c r="AB1226" i="5"/>
  <c r="D1226" i="5"/>
  <c r="Z1226" i="5"/>
  <c r="F1226" i="5"/>
  <c r="G1226" i="5"/>
  <c r="E1226" i="5"/>
  <c r="C1226" i="5"/>
  <c r="Y1226" i="5"/>
  <c r="AA1226" i="5"/>
  <c r="AA1228" i="5"/>
  <c r="AB1228" i="5"/>
  <c r="G1228" i="5"/>
  <c r="Y1228" i="5"/>
  <c r="E1228" i="5"/>
  <c r="C1228" i="5"/>
  <c r="F1228" i="5"/>
  <c r="D1228" i="5"/>
  <c r="Z1228" i="5"/>
  <c r="AA1220" i="5"/>
  <c r="F1220" i="5"/>
  <c r="Y1220" i="5"/>
  <c r="D1220" i="5"/>
  <c r="C1220" i="5"/>
  <c r="AB1220" i="5"/>
  <c r="E1220" i="5"/>
  <c r="Z1220" i="5"/>
  <c r="G1220" i="5"/>
  <c r="G279" i="5"/>
  <c r="F279" i="5"/>
  <c r="E279" i="5"/>
  <c r="D279" i="5"/>
  <c r="C279" i="5"/>
  <c r="AA279" i="5"/>
  <c r="Z279" i="5"/>
  <c r="Y279" i="5"/>
  <c r="AB279" i="5"/>
  <c r="AA474" i="5"/>
  <c r="Z474" i="5"/>
  <c r="Y474" i="5"/>
  <c r="G474" i="5"/>
  <c r="F474" i="5"/>
  <c r="E474" i="5"/>
  <c r="C474" i="5"/>
  <c r="AB474" i="5"/>
  <c r="D474" i="5"/>
  <c r="E95" i="5"/>
  <c r="G95" i="5"/>
  <c r="F95" i="5"/>
  <c r="D95" i="5"/>
  <c r="C95" i="5"/>
  <c r="AA95" i="5"/>
  <c r="AB95" i="5"/>
  <c r="Y95" i="5"/>
  <c r="Z95" i="5"/>
  <c r="Z588" i="5"/>
  <c r="G588" i="5"/>
  <c r="Y588" i="5"/>
  <c r="F588" i="5"/>
  <c r="E588" i="5"/>
  <c r="D588" i="5"/>
  <c r="C588" i="5"/>
  <c r="AB588" i="5"/>
  <c r="AA588" i="5"/>
  <c r="W133" i="5"/>
  <c r="W134" i="5" s="1"/>
  <c r="W135" i="5" s="1"/>
  <c r="W136" i="5" s="1"/>
  <c r="W137" i="5" s="1"/>
  <c r="W138" i="5" s="1"/>
  <c r="W139" i="5" s="1"/>
  <c r="W140" i="5" s="1"/>
  <c r="W141" i="5" s="1"/>
  <c r="W142" i="5" s="1"/>
  <c r="W143" i="5" s="1"/>
  <c r="W144" i="5" s="1"/>
  <c r="W145" i="5" s="1"/>
  <c r="W146" i="5" s="1"/>
  <c r="W147" i="5" s="1"/>
  <c r="W148" i="5" s="1"/>
  <c r="U133" i="5"/>
  <c r="V133" i="5"/>
  <c r="V134" i="5" s="1"/>
  <c r="V135" i="5" s="1"/>
  <c r="V136" i="5" s="1"/>
  <c r="V137" i="5" s="1"/>
  <c r="V138" i="5" s="1"/>
  <c r="V139" i="5" s="1"/>
  <c r="V140" i="5" s="1"/>
  <c r="V141" i="5" s="1"/>
  <c r="V142" i="5" s="1"/>
  <c r="V143" i="5" s="1"/>
  <c r="V144" i="5" s="1"/>
  <c r="V145" i="5" s="1"/>
  <c r="V146" i="5" s="1"/>
  <c r="V147" i="5" s="1"/>
  <c r="V148" i="5" s="1"/>
  <c r="F496" i="5"/>
  <c r="AB496" i="5"/>
  <c r="Z496" i="5"/>
  <c r="E496" i="5"/>
  <c r="Y496" i="5"/>
  <c r="D496" i="5"/>
  <c r="C496" i="5"/>
  <c r="AA496" i="5"/>
  <c r="G496" i="5"/>
  <c r="AB1048" i="5"/>
  <c r="E1048" i="5"/>
  <c r="G1048" i="5"/>
  <c r="AA1048" i="5"/>
  <c r="F1048" i="5"/>
  <c r="Z1048" i="5"/>
  <c r="D1048" i="5"/>
  <c r="Y1048" i="5"/>
  <c r="C1048" i="5"/>
  <c r="AA225" i="5"/>
  <c r="Z225" i="5"/>
  <c r="G225" i="5"/>
  <c r="Y225" i="5"/>
  <c r="F225" i="5"/>
  <c r="E225" i="5"/>
  <c r="D225" i="5"/>
  <c r="AB225" i="5"/>
  <c r="C225" i="5"/>
  <c r="C1235" i="5"/>
  <c r="AA1235" i="5"/>
  <c r="Y1235" i="5"/>
  <c r="F1235" i="5"/>
  <c r="D1235" i="5"/>
  <c r="Z1235" i="5"/>
  <c r="G1235" i="5"/>
  <c r="AB1235" i="5"/>
  <c r="E1235" i="5"/>
  <c r="Z887" i="5"/>
  <c r="G887" i="5"/>
  <c r="C887" i="5"/>
  <c r="Y887" i="5"/>
  <c r="D887" i="5"/>
  <c r="AB887" i="5"/>
  <c r="F887" i="5"/>
  <c r="AA887" i="5"/>
  <c r="E887" i="5"/>
  <c r="G58" i="5"/>
  <c r="F58" i="5"/>
  <c r="E58" i="5"/>
  <c r="D58" i="5"/>
  <c r="C58" i="5"/>
  <c r="AA58" i="5"/>
  <c r="Z58" i="5"/>
  <c r="Y58" i="5"/>
  <c r="AB58" i="5"/>
  <c r="D402" i="5"/>
  <c r="C402" i="5"/>
  <c r="AB402" i="5"/>
  <c r="AA402" i="5"/>
  <c r="Y402" i="5"/>
  <c r="F402" i="5"/>
  <c r="Z402" i="5"/>
  <c r="G402" i="5"/>
  <c r="E402" i="5"/>
  <c r="D622" i="5"/>
  <c r="Z622" i="5"/>
  <c r="AB622" i="5"/>
  <c r="G622" i="5"/>
  <c r="AA622" i="5"/>
  <c r="F622" i="5"/>
  <c r="Y622" i="5"/>
  <c r="E622" i="5"/>
  <c r="C622" i="5"/>
  <c r="F718" i="5"/>
  <c r="E718" i="5"/>
  <c r="D718" i="5"/>
  <c r="C718" i="5"/>
  <c r="AB718" i="5"/>
  <c r="Z718" i="5"/>
  <c r="AA718" i="5"/>
  <c r="Y718" i="5"/>
  <c r="G718" i="5"/>
  <c r="C988" i="5"/>
  <c r="AB988" i="5"/>
  <c r="AA988" i="5"/>
  <c r="Z988" i="5"/>
  <c r="G988" i="5"/>
  <c r="E988" i="5"/>
  <c r="F988" i="5"/>
  <c r="D988" i="5"/>
  <c r="Y988" i="5"/>
  <c r="E336" i="5"/>
  <c r="C336" i="5"/>
  <c r="D336" i="5"/>
  <c r="G336" i="5"/>
  <c r="F336" i="5"/>
  <c r="Y336" i="5"/>
  <c r="Z336" i="5"/>
  <c r="AA336" i="5"/>
  <c r="AB336" i="5"/>
  <c r="AB666" i="5"/>
  <c r="AA666" i="5"/>
  <c r="Z666" i="5"/>
  <c r="G666" i="5"/>
  <c r="Y666" i="5"/>
  <c r="F666" i="5"/>
  <c r="E666" i="5"/>
  <c r="C666" i="5"/>
  <c r="D666" i="5"/>
  <c r="AB1199" i="5"/>
  <c r="Z1199" i="5"/>
  <c r="F1199" i="5"/>
  <c r="AA1199" i="5"/>
  <c r="E1199" i="5"/>
  <c r="C1199" i="5"/>
  <c r="Y1199" i="5"/>
  <c r="D1199" i="5"/>
  <c r="G1199" i="5"/>
  <c r="AA1125" i="5"/>
  <c r="D1125" i="5"/>
  <c r="Y1125" i="5"/>
  <c r="C1125" i="5"/>
  <c r="AB1125" i="5"/>
  <c r="F1125" i="5"/>
  <c r="Z1125" i="5"/>
  <c r="G1125" i="5"/>
  <c r="E1125" i="5"/>
  <c r="G194" i="5"/>
  <c r="F194" i="5"/>
  <c r="E194" i="5"/>
  <c r="D194" i="5"/>
  <c r="C194" i="5"/>
  <c r="AA194" i="5"/>
  <c r="AB194" i="5"/>
  <c r="Y194" i="5"/>
  <c r="Z194" i="5"/>
  <c r="W1153" i="5"/>
  <c r="W1154" i="5" s="1"/>
  <c r="W1155" i="5" s="1"/>
  <c r="W1156" i="5" s="1"/>
  <c r="W1157" i="5" s="1"/>
  <c r="W1158" i="5" s="1"/>
  <c r="W1159" i="5" s="1"/>
  <c r="W1160" i="5" s="1"/>
  <c r="W1161" i="5" s="1"/>
  <c r="W1162" i="5" s="1"/>
  <c r="W1163" i="5" s="1"/>
  <c r="W1164" i="5" s="1"/>
  <c r="W1165" i="5" s="1"/>
  <c r="W1166" i="5" s="1"/>
  <c r="W1167" i="5" s="1"/>
  <c r="W1168" i="5" s="1"/>
  <c r="U1153" i="5"/>
  <c r="V1153" i="5"/>
  <c r="V1154" i="5" s="1"/>
  <c r="V1155" i="5" s="1"/>
  <c r="V1156" i="5" s="1"/>
  <c r="V1157" i="5" s="1"/>
  <c r="V1158" i="5" s="1"/>
  <c r="V1159" i="5" s="1"/>
  <c r="V1160" i="5" s="1"/>
  <c r="V1161" i="5" s="1"/>
  <c r="V1162" i="5" s="1"/>
  <c r="V1163" i="5" s="1"/>
  <c r="V1164" i="5" s="1"/>
  <c r="V1165" i="5" s="1"/>
  <c r="V1166" i="5" s="1"/>
  <c r="V1167" i="5" s="1"/>
  <c r="V1168" i="5" s="1"/>
  <c r="AB596" i="5"/>
  <c r="AA596" i="5"/>
  <c r="Z596" i="5"/>
  <c r="G596" i="5"/>
  <c r="Y596" i="5"/>
  <c r="F596" i="5"/>
  <c r="E596" i="5"/>
  <c r="C596" i="5"/>
  <c r="D596" i="5"/>
  <c r="D1057" i="5"/>
  <c r="AA1057" i="5"/>
  <c r="Z1057" i="5"/>
  <c r="E1057" i="5"/>
  <c r="Y1057" i="5"/>
  <c r="C1057" i="5"/>
  <c r="G1057" i="5"/>
  <c r="AB1057" i="5"/>
  <c r="F1057" i="5"/>
  <c r="AB448" i="5"/>
  <c r="AA448" i="5"/>
  <c r="Z448" i="5"/>
  <c r="Y448" i="5"/>
  <c r="G448" i="5"/>
  <c r="F448" i="5"/>
  <c r="D448" i="5"/>
  <c r="E448" i="5"/>
  <c r="C448" i="5"/>
  <c r="C801" i="5"/>
  <c r="Z801" i="5"/>
  <c r="G801" i="5"/>
  <c r="AB801" i="5"/>
  <c r="F801" i="5"/>
  <c r="AA801" i="5"/>
  <c r="E801" i="5"/>
  <c r="Y801" i="5"/>
  <c r="D801" i="5"/>
  <c r="Z1098" i="5"/>
  <c r="G1098" i="5"/>
  <c r="Y1098" i="5"/>
  <c r="F1098" i="5"/>
  <c r="E1098" i="5"/>
  <c r="C1098" i="5"/>
  <c r="AB1098" i="5"/>
  <c r="AA1098" i="5"/>
  <c r="D1098" i="5"/>
  <c r="Z705" i="5"/>
  <c r="G705" i="5"/>
  <c r="Y705" i="5"/>
  <c r="F705" i="5"/>
  <c r="E705" i="5"/>
  <c r="D705" i="5"/>
  <c r="C705" i="5"/>
  <c r="AB705" i="5"/>
  <c r="AA705" i="5"/>
  <c r="E1175" i="5"/>
  <c r="Y1175" i="5"/>
  <c r="D1175" i="5"/>
  <c r="AA1175" i="5"/>
  <c r="C1175" i="5"/>
  <c r="Z1175" i="5"/>
  <c r="G1175" i="5"/>
  <c r="AB1175" i="5"/>
  <c r="F1175" i="5"/>
  <c r="C1218" i="5"/>
  <c r="Z1218" i="5"/>
  <c r="F1218" i="5"/>
  <c r="AA1218" i="5"/>
  <c r="E1218" i="5"/>
  <c r="Y1218" i="5"/>
  <c r="D1218" i="5"/>
  <c r="AB1218" i="5"/>
  <c r="G1218" i="5"/>
  <c r="AB583" i="5"/>
  <c r="AA583" i="5"/>
  <c r="Z583" i="5"/>
  <c r="Y583" i="5"/>
  <c r="G583" i="5"/>
  <c r="F583" i="5"/>
  <c r="D583" i="5"/>
  <c r="E583" i="5"/>
  <c r="C583" i="5"/>
  <c r="V813" i="5"/>
  <c r="V814" i="5" s="1"/>
  <c r="V815" i="5" s="1"/>
  <c r="V816" i="5" s="1"/>
  <c r="V817" i="5" s="1"/>
  <c r="V818" i="5" s="1"/>
  <c r="V819" i="5" s="1"/>
  <c r="V820" i="5" s="1"/>
  <c r="V821" i="5" s="1"/>
  <c r="V822" i="5" s="1"/>
  <c r="V823" i="5" s="1"/>
  <c r="V824" i="5" s="1"/>
  <c r="V825" i="5" s="1"/>
  <c r="V826" i="5" s="1"/>
  <c r="V827" i="5" s="1"/>
  <c r="V828" i="5" s="1"/>
  <c r="W813" i="5"/>
  <c r="W814" i="5" s="1"/>
  <c r="W815" i="5" s="1"/>
  <c r="W816" i="5" s="1"/>
  <c r="W817" i="5" s="1"/>
  <c r="W818" i="5" s="1"/>
  <c r="W819" i="5" s="1"/>
  <c r="W820" i="5" s="1"/>
  <c r="W821" i="5" s="1"/>
  <c r="W822" i="5" s="1"/>
  <c r="W823" i="5" s="1"/>
  <c r="W824" i="5" s="1"/>
  <c r="W825" i="5" s="1"/>
  <c r="W826" i="5" s="1"/>
  <c r="W827" i="5" s="1"/>
  <c r="W828" i="5" s="1"/>
  <c r="U813" i="5"/>
  <c r="D140" i="5"/>
  <c r="F140" i="5"/>
  <c r="E140" i="5"/>
  <c r="G140" i="5"/>
  <c r="C140" i="5"/>
  <c r="AA140" i="5"/>
  <c r="Z140" i="5"/>
  <c r="AB140" i="5"/>
  <c r="Y140" i="5"/>
  <c r="C1234" i="5"/>
  <c r="Z1234" i="5"/>
  <c r="F1234" i="5"/>
  <c r="D1234" i="5"/>
  <c r="AB1234" i="5"/>
  <c r="Y1234" i="5"/>
  <c r="E1234" i="5"/>
  <c r="G1234" i="5"/>
  <c r="AA1234" i="5"/>
  <c r="AA884" i="5"/>
  <c r="D884" i="5"/>
  <c r="G884" i="5"/>
  <c r="AB884" i="5"/>
  <c r="F884" i="5"/>
  <c r="Z884" i="5"/>
  <c r="E884" i="5"/>
  <c r="Y884" i="5"/>
  <c r="C884" i="5"/>
  <c r="W253" i="5"/>
  <c r="W254" i="5" s="1"/>
  <c r="W255" i="5" s="1"/>
  <c r="W256" i="5" s="1"/>
  <c r="W257" i="5" s="1"/>
  <c r="W258" i="5" s="1"/>
  <c r="W259" i="5" s="1"/>
  <c r="W260" i="5" s="1"/>
  <c r="W261" i="5" s="1"/>
  <c r="W262" i="5" s="1"/>
  <c r="W263" i="5" s="1"/>
  <c r="W264" i="5" s="1"/>
  <c r="W265" i="5" s="1"/>
  <c r="W266" i="5" s="1"/>
  <c r="W267" i="5" s="1"/>
  <c r="W268" i="5" s="1"/>
  <c r="V253" i="5"/>
  <c r="V254" i="5" s="1"/>
  <c r="V255" i="5" s="1"/>
  <c r="V256" i="5" s="1"/>
  <c r="V257" i="5" s="1"/>
  <c r="V258" i="5" s="1"/>
  <c r="V259" i="5" s="1"/>
  <c r="V260" i="5" s="1"/>
  <c r="V261" i="5" s="1"/>
  <c r="V262" i="5" s="1"/>
  <c r="V263" i="5" s="1"/>
  <c r="V264" i="5" s="1"/>
  <c r="V265" i="5" s="1"/>
  <c r="V266" i="5" s="1"/>
  <c r="V267" i="5" s="1"/>
  <c r="V268" i="5" s="1"/>
  <c r="U253" i="5"/>
  <c r="AB65" i="5"/>
  <c r="AA65" i="5"/>
  <c r="Z65" i="5"/>
  <c r="G65" i="5"/>
  <c r="Y65" i="5"/>
  <c r="F65" i="5"/>
  <c r="D65" i="5"/>
  <c r="E65" i="5"/>
  <c r="C65" i="5"/>
  <c r="F181" i="5"/>
  <c r="E181" i="5"/>
  <c r="D181" i="5"/>
  <c r="C181" i="5"/>
  <c r="G181" i="5"/>
  <c r="AA181" i="5"/>
  <c r="AB181" i="5"/>
  <c r="Z181" i="5"/>
  <c r="Y181" i="5"/>
  <c r="C619" i="5"/>
  <c r="AB619" i="5"/>
  <c r="AA619" i="5"/>
  <c r="Z619" i="5"/>
  <c r="G619" i="5"/>
  <c r="E619" i="5"/>
  <c r="Y619" i="5"/>
  <c r="F619" i="5"/>
  <c r="D619" i="5"/>
  <c r="D1087" i="5"/>
  <c r="C1087" i="5"/>
  <c r="AA1087" i="5"/>
  <c r="Y1087" i="5"/>
  <c r="F1087" i="5"/>
  <c r="E1087" i="5"/>
  <c r="AB1087" i="5"/>
  <c r="Z1087" i="5"/>
  <c r="G1087" i="5"/>
  <c r="E976" i="5"/>
  <c r="AB976" i="5"/>
  <c r="G976" i="5"/>
  <c r="AA976" i="5"/>
  <c r="F976" i="5"/>
  <c r="Y976" i="5"/>
  <c r="C976" i="5"/>
  <c r="D976" i="5"/>
  <c r="Z976" i="5"/>
  <c r="G36" i="5"/>
  <c r="F36" i="5"/>
  <c r="D36" i="5"/>
  <c r="E36" i="5"/>
  <c r="C36" i="5"/>
  <c r="Z36" i="5"/>
  <c r="Y36" i="5"/>
  <c r="AB36" i="5"/>
  <c r="AA36" i="5"/>
  <c r="AA1205" i="5"/>
  <c r="C1205" i="5"/>
  <c r="G1205" i="5"/>
  <c r="Z1205" i="5"/>
  <c r="E1205" i="5"/>
  <c r="D1205" i="5"/>
  <c r="AB1205" i="5"/>
  <c r="F1205" i="5"/>
  <c r="Y1205" i="5"/>
  <c r="AA1127" i="5"/>
  <c r="D1127" i="5"/>
  <c r="Y1127" i="5"/>
  <c r="C1127" i="5"/>
  <c r="AB1127" i="5"/>
  <c r="F1127" i="5"/>
  <c r="Z1127" i="5"/>
  <c r="G1127" i="5"/>
  <c r="E1127" i="5"/>
  <c r="G196" i="5"/>
  <c r="F196" i="5"/>
  <c r="E196" i="5"/>
  <c r="D196" i="5"/>
  <c r="C196" i="5"/>
  <c r="AA196" i="5"/>
  <c r="AB196" i="5"/>
  <c r="Z196" i="5"/>
  <c r="Y196" i="5"/>
  <c r="E945" i="5"/>
  <c r="D945" i="5"/>
  <c r="C945" i="5"/>
  <c r="AB945" i="5"/>
  <c r="Z945" i="5"/>
  <c r="G945" i="5"/>
  <c r="AA945" i="5"/>
  <c r="Y945" i="5"/>
  <c r="F945" i="5"/>
  <c r="Y682" i="5"/>
  <c r="G682" i="5"/>
  <c r="F682" i="5"/>
  <c r="E682" i="5"/>
  <c r="D682" i="5"/>
  <c r="C682" i="5"/>
  <c r="AA682" i="5"/>
  <c r="AB682" i="5"/>
  <c r="Z682" i="5"/>
  <c r="E1158" i="5"/>
  <c r="AA1158" i="5"/>
  <c r="G1158" i="5"/>
  <c r="Z1158" i="5"/>
  <c r="D1158" i="5"/>
  <c r="F1158" i="5"/>
  <c r="C1158" i="5"/>
  <c r="Y1158" i="5"/>
  <c r="AB1158" i="5"/>
  <c r="Z600" i="5"/>
  <c r="G600" i="5"/>
  <c r="Y600" i="5"/>
  <c r="F600" i="5"/>
  <c r="E600" i="5"/>
  <c r="D600" i="5"/>
  <c r="C600" i="5"/>
  <c r="AB600" i="5"/>
  <c r="AA600" i="5"/>
  <c r="C1062" i="5"/>
  <c r="Z1062" i="5"/>
  <c r="G1062" i="5"/>
  <c r="E1062" i="5"/>
  <c r="F1062" i="5"/>
  <c r="AB1062" i="5"/>
  <c r="D1062" i="5"/>
  <c r="AA1062" i="5"/>
  <c r="Y1062" i="5"/>
  <c r="W773" i="5"/>
  <c r="W774" i="5" s="1"/>
  <c r="W775" i="5" s="1"/>
  <c r="W776" i="5" s="1"/>
  <c r="W777" i="5" s="1"/>
  <c r="W778" i="5" s="1"/>
  <c r="W779" i="5" s="1"/>
  <c r="W780" i="5" s="1"/>
  <c r="W781" i="5" s="1"/>
  <c r="W782" i="5" s="1"/>
  <c r="W783" i="5" s="1"/>
  <c r="W784" i="5" s="1"/>
  <c r="W785" i="5" s="1"/>
  <c r="W786" i="5" s="1"/>
  <c r="W787" i="5" s="1"/>
  <c r="W788" i="5" s="1"/>
  <c r="V773" i="5"/>
  <c r="V774" i="5" s="1"/>
  <c r="V775" i="5" s="1"/>
  <c r="V776" i="5" s="1"/>
  <c r="V777" i="5" s="1"/>
  <c r="V778" i="5" s="1"/>
  <c r="V779" i="5" s="1"/>
  <c r="V780" i="5" s="1"/>
  <c r="V781" i="5" s="1"/>
  <c r="V782" i="5" s="1"/>
  <c r="V783" i="5" s="1"/>
  <c r="V784" i="5" s="1"/>
  <c r="V785" i="5" s="1"/>
  <c r="V786" i="5" s="1"/>
  <c r="V787" i="5" s="1"/>
  <c r="V788" i="5" s="1"/>
  <c r="U773" i="5"/>
  <c r="AB1023" i="5"/>
  <c r="AA1023" i="5"/>
  <c r="Z1023" i="5"/>
  <c r="G1023" i="5"/>
  <c r="Y1023" i="5"/>
  <c r="F1023" i="5"/>
  <c r="D1023" i="5"/>
  <c r="E1023" i="5"/>
  <c r="C1023" i="5"/>
  <c r="Z560" i="5"/>
  <c r="G560" i="5"/>
  <c r="Y560" i="5"/>
  <c r="F560" i="5"/>
  <c r="E560" i="5"/>
  <c r="D560" i="5"/>
  <c r="C560" i="5"/>
  <c r="AB560" i="5"/>
  <c r="AA560" i="5"/>
  <c r="E960" i="5"/>
  <c r="D960" i="5"/>
  <c r="C960" i="5"/>
  <c r="AB960" i="5"/>
  <c r="Z960" i="5"/>
  <c r="G960" i="5"/>
  <c r="AA960" i="5"/>
  <c r="Y960" i="5"/>
  <c r="F960" i="5"/>
  <c r="AA1187" i="5"/>
  <c r="Y1187" i="5"/>
  <c r="F1187" i="5"/>
  <c r="Z1187" i="5"/>
  <c r="E1187" i="5"/>
  <c r="D1187" i="5"/>
  <c r="C1187" i="5"/>
  <c r="G1187" i="5"/>
  <c r="AB1187" i="5"/>
  <c r="C1215" i="5"/>
  <c r="AB1215" i="5"/>
  <c r="Y1215" i="5"/>
  <c r="D1215" i="5"/>
  <c r="AA1215" i="5"/>
  <c r="F1215" i="5"/>
  <c r="Z1215" i="5"/>
  <c r="G1215" i="5"/>
  <c r="E1215" i="5"/>
  <c r="Z482" i="5"/>
  <c r="AB482" i="5"/>
  <c r="G482" i="5"/>
  <c r="AA482" i="5"/>
  <c r="F482" i="5"/>
  <c r="Y482" i="5"/>
  <c r="E482" i="5"/>
  <c r="D482" i="5"/>
  <c r="C482" i="5"/>
  <c r="F480" i="5"/>
  <c r="E480" i="5"/>
  <c r="D480" i="5"/>
  <c r="C480" i="5"/>
  <c r="AB480" i="5"/>
  <c r="Z480" i="5"/>
  <c r="AA480" i="5"/>
  <c r="Y480" i="5"/>
  <c r="G480" i="5"/>
  <c r="Y485" i="5"/>
  <c r="F485" i="5"/>
  <c r="AB485" i="5"/>
  <c r="G485" i="5"/>
  <c r="AA485" i="5"/>
  <c r="E485" i="5"/>
  <c r="C485" i="5"/>
  <c r="Z485" i="5"/>
  <c r="D485" i="5"/>
  <c r="D99" i="5"/>
  <c r="G99" i="5"/>
  <c r="F99" i="5"/>
  <c r="E99" i="5"/>
  <c r="C99" i="5"/>
  <c r="Z99" i="5"/>
  <c r="Y99" i="5"/>
  <c r="AA99" i="5"/>
  <c r="AB99" i="5"/>
  <c r="D101" i="5"/>
  <c r="F101" i="5"/>
  <c r="E101" i="5"/>
  <c r="C101" i="5"/>
  <c r="G101" i="5"/>
  <c r="AA101" i="5"/>
  <c r="AB101" i="5"/>
  <c r="Z101" i="5"/>
  <c r="Y101" i="5"/>
  <c r="D104" i="5"/>
  <c r="G104" i="5"/>
  <c r="E104" i="5"/>
  <c r="F104" i="5"/>
  <c r="C104" i="5"/>
  <c r="AA104" i="5"/>
  <c r="AB104" i="5"/>
  <c r="Y104" i="5"/>
  <c r="Z104" i="5"/>
  <c r="G281" i="5"/>
  <c r="F281" i="5"/>
  <c r="E281" i="5"/>
  <c r="D281" i="5"/>
  <c r="C281" i="5"/>
  <c r="Z281" i="5"/>
  <c r="AA281" i="5"/>
  <c r="AB281" i="5"/>
  <c r="Y281" i="5"/>
  <c r="C280" i="5"/>
  <c r="G280" i="5"/>
  <c r="E280" i="5"/>
  <c r="F280" i="5"/>
  <c r="D280" i="5"/>
  <c r="Y280" i="5"/>
  <c r="Z280" i="5"/>
  <c r="AA280" i="5"/>
  <c r="AB280" i="5"/>
  <c r="Z587" i="5"/>
  <c r="Y587" i="5"/>
  <c r="G587" i="5"/>
  <c r="F587" i="5"/>
  <c r="E587" i="5"/>
  <c r="D587" i="5"/>
  <c r="AB587" i="5"/>
  <c r="AA587" i="5"/>
  <c r="C587" i="5"/>
  <c r="D578" i="5"/>
  <c r="C578" i="5"/>
  <c r="AB578" i="5"/>
  <c r="AA578" i="5"/>
  <c r="Y578" i="5"/>
  <c r="F578" i="5"/>
  <c r="G578" i="5"/>
  <c r="E578" i="5"/>
  <c r="Z578" i="5"/>
  <c r="Z904" i="5"/>
  <c r="G904" i="5"/>
  <c r="Y904" i="5"/>
  <c r="F904" i="5"/>
  <c r="D904" i="5"/>
  <c r="C904" i="5"/>
  <c r="AB904" i="5"/>
  <c r="E904" i="5"/>
  <c r="AA904" i="5"/>
  <c r="Z903" i="5"/>
  <c r="Y903" i="5"/>
  <c r="G903" i="5"/>
  <c r="E903" i="5"/>
  <c r="D903" i="5"/>
  <c r="AB903" i="5"/>
  <c r="F903" i="5"/>
  <c r="C903" i="5"/>
  <c r="AA903" i="5"/>
  <c r="AA1287" i="5"/>
  <c r="Z1287" i="5"/>
  <c r="G1287" i="5"/>
  <c r="E1287" i="5"/>
  <c r="D1287" i="5"/>
  <c r="C1287" i="5"/>
  <c r="Y1287" i="5"/>
  <c r="AB1287" i="5"/>
  <c r="F1287" i="5"/>
  <c r="AB1278" i="5"/>
  <c r="Z1278" i="5"/>
  <c r="G1278" i="5"/>
  <c r="E1278" i="5"/>
  <c r="AA1278" i="5"/>
  <c r="C1278" i="5"/>
  <c r="Y1278" i="5"/>
  <c r="F1278" i="5"/>
  <c r="D1278" i="5"/>
  <c r="D814" i="5"/>
  <c r="C814" i="5"/>
  <c r="AB814" i="5"/>
  <c r="AA814" i="5"/>
  <c r="Y814" i="5"/>
  <c r="F814" i="5"/>
  <c r="G814" i="5"/>
  <c r="E814" i="5"/>
  <c r="Z814" i="5"/>
  <c r="C818" i="5"/>
  <c r="AB818" i="5"/>
  <c r="AA818" i="5"/>
  <c r="Z818" i="5"/>
  <c r="G818" i="5"/>
  <c r="E818" i="5"/>
  <c r="Y818" i="5"/>
  <c r="F818" i="5"/>
  <c r="D818" i="5"/>
  <c r="C826" i="5"/>
  <c r="AB826" i="5"/>
  <c r="AA826" i="5"/>
  <c r="Z826" i="5"/>
  <c r="G826" i="5"/>
  <c r="E826" i="5"/>
  <c r="Y826" i="5"/>
  <c r="F826" i="5"/>
  <c r="D826" i="5"/>
  <c r="AA1148" i="5"/>
  <c r="Z1148" i="5"/>
  <c r="G1148" i="5"/>
  <c r="Y1148" i="5"/>
  <c r="F1148" i="5"/>
  <c r="D1148" i="5"/>
  <c r="E1148" i="5"/>
  <c r="C1148" i="5"/>
  <c r="AB1148" i="5"/>
  <c r="AB1143" i="5"/>
  <c r="AA1143" i="5"/>
  <c r="Y1143" i="5"/>
  <c r="F1143" i="5"/>
  <c r="D1143" i="5"/>
  <c r="C1143" i="5"/>
  <c r="Z1143" i="5"/>
  <c r="G1143" i="5"/>
  <c r="E1143" i="5"/>
  <c r="D145" i="5"/>
  <c r="C145" i="5"/>
  <c r="AB145" i="5"/>
  <c r="AA145" i="5"/>
  <c r="Y145" i="5"/>
  <c r="F145" i="5"/>
  <c r="G145" i="5"/>
  <c r="E145" i="5"/>
  <c r="Z145" i="5"/>
  <c r="G143" i="5"/>
  <c r="D143" i="5"/>
  <c r="E143" i="5"/>
  <c r="C143" i="5"/>
  <c r="F143" i="5"/>
  <c r="Z143" i="5"/>
  <c r="Y143" i="5"/>
  <c r="AA143" i="5"/>
  <c r="AB143" i="5"/>
  <c r="C501" i="5"/>
  <c r="Z501" i="5"/>
  <c r="G501" i="5"/>
  <c r="AB501" i="5"/>
  <c r="F501" i="5"/>
  <c r="AA501" i="5"/>
  <c r="E501" i="5"/>
  <c r="Y501" i="5"/>
  <c r="D501" i="5"/>
  <c r="C502" i="5"/>
  <c r="Y502" i="5"/>
  <c r="G502" i="5"/>
  <c r="AB502" i="5"/>
  <c r="Z502" i="5"/>
  <c r="E502" i="5"/>
  <c r="AA502" i="5"/>
  <c r="F502" i="5"/>
  <c r="D502" i="5"/>
  <c r="AB504" i="5"/>
  <c r="F504" i="5"/>
  <c r="D504" i="5"/>
  <c r="AA504" i="5"/>
  <c r="E504" i="5"/>
  <c r="Z504" i="5"/>
  <c r="C504" i="5"/>
  <c r="Y504" i="5"/>
  <c r="G504" i="5"/>
  <c r="F123" i="5"/>
  <c r="G123" i="5"/>
  <c r="E123" i="5"/>
  <c r="D123" i="5"/>
  <c r="C123" i="5"/>
  <c r="AA123" i="5"/>
  <c r="AB123" i="5"/>
  <c r="Y123" i="5"/>
  <c r="Z123" i="5"/>
  <c r="D1034" i="5"/>
  <c r="C1034" i="5"/>
  <c r="AB1034" i="5"/>
  <c r="AA1034" i="5"/>
  <c r="Y1034" i="5"/>
  <c r="F1034" i="5"/>
  <c r="G1034" i="5"/>
  <c r="E1034" i="5"/>
  <c r="Z1034" i="5"/>
  <c r="C1041" i="5"/>
  <c r="AB1041" i="5"/>
  <c r="AA1041" i="5"/>
  <c r="Z1041" i="5"/>
  <c r="G1041" i="5"/>
  <c r="E1041" i="5"/>
  <c r="Y1041" i="5"/>
  <c r="F1041" i="5"/>
  <c r="D1041" i="5"/>
  <c r="Y322" i="5"/>
  <c r="G322" i="5"/>
  <c r="C322" i="5"/>
  <c r="AB322" i="5"/>
  <c r="AA322" i="5"/>
  <c r="F322" i="5"/>
  <c r="D322" i="5"/>
  <c r="Z322" i="5"/>
  <c r="E322" i="5"/>
  <c r="D316" i="5"/>
  <c r="G316" i="5"/>
  <c r="F316" i="5"/>
  <c r="E316" i="5"/>
  <c r="C316" i="5"/>
  <c r="AA316" i="5"/>
  <c r="Y316" i="5"/>
  <c r="Z316" i="5"/>
  <c r="AB316" i="5"/>
  <c r="Y324" i="5"/>
  <c r="F324" i="5"/>
  <c r="AB324" i="5"/>
  <c r="G324" i="5"/>
  <c r="AA324" i="5"/>
  <c r="E324" i="5"/>
  <c r="C324" i="5"/>
  <c r="Z324" i="5"/>
  <c r="D324" i="5"/>
  <c r="D1263" i="5"/>
  <c r="Z1263" i="5"/>
  <c r="G1263" i="5"/>
  <c r="AB1263" i="5"/>
  <c r="F1263" i="5"/>
  <c r="Y1263" i="5"/>
  <c r="C1263" i="5"/>
  <c r="AA1263" i="5"/>
  <c r="E1263" i="5"/>
  <c r="AA228" i="5"/>
  <c r="Z228" i="5"/>
  <c r="G228" i="5"/>
  <c r="Y228" i="5"/>
  <c r="F228" i="5"/>
  <c r="E228" i="5"/>
  <c r="D228" i="5"/>
  <c r="C228" i="5"/>
  <c r="AB228" i="5"/>
  <c r="D222" i="5"/>
  <c r="C222" i="5"/>
  <c r="F222" i="5"/>
  <c r="G222" i="5"/>
  <c r="E222" i="5"/>
  <c r="AA222" i="5"/>
  <c r="Y222" i="5"/>
  <c r="Z222" i="5"/>
  <c r="AB222" i="5"/>
  <c r="C1237" i="5"/>
  <c r="AA1237" i="5"/>
  <c r="G1237" i="5"/>
  <c r="Y1237" i="5"/>
  <c r="E1237" i="5"/>
  <c r="F1237" i="5"/>
  <c r="AB1237" i="5"/>
  <c r="Z1237" i="5"/>
  <c r="D1237" i="5"/>
  <c r="Z888" i="5"/>
  <c r="G888" i="5"/>
  <c r="C888" i="5"/>
  <c r="AB888" i="5"/>
  <c r="F888" i="5"/>
  <c r="AA888" i="5"/>
  <c r="E888" i="5"/>
  <c r="Y888" i="5"/>
  <c r="D888" i="5"/>
  <c r="AB881" i="5"/>
  <c r="E881" i="5"/>
  <c r="AA881" i="5"/>
  <c r="F881" i="5"/>
  <c r="Z881" i="5"/>
  <c r="D881" i="5"/>
  <c r="Y881" i="5"/>
  <c r="C881" i="5"/>
  <c r="G881" i="5"/>
  <c r="Y878" i="5"/>
  <c r="F878" i="5"/>
  <c r="AB878" i="5"/>
  <c r="G878" i="5"/>
  <c r="Z878" i="5"/>
  <c r="D878" i="5"/>
  <c r="E878" i="5"/>
  <c r="C878" i="5"/>
  <c r="AA878" i="5"/>
  <c r="E537" i="5"/>
  <c r="D537" i="5"/>
  <c r="C537" i="5"/>
  <c r="AB537" i="5"/>
  <c r="AA537" i="5"/>
  <c r="Y537" i="5"/>
  <c r="G537" i="5"/>
  <c r="Z537" i="5"/>
  <c r="F537" i="5"/>
  <c r="AB543" i="5"/>
  <c r="AA543" i="5"/>
  <c r="Z543" i="5"/>
  <c r="Y543" i="5"/>
  <c r="G543" i="5"/>
  <c r="F543" i="5"/>
  <c r="D543" i="5"/>
  <c r="E543" i="5"/>
  <c r="C543" i="5"/>
  <c r="G260" i="5"/>
  <c r="F260" i="5"/>
  <c r="E260" i="5"/>
  <c r="D260" i="5"/>
  <c r="C260" i="5"/>
  <c r="Y260" i="5"/>
  <c r="AA260" i="5"/>
  <c r="Z260" i="5"/>
  <c r="AB260" i="5"/>
  <c r="G56" i="5"/>
  <c r="F56" i="5"/>
  <c r="E56" i="5"/>
  <c r="D56" i="5"/>
  <c r="C56" i="5"/>
  <c r="Y56" i="5"/>
  <c r="Z56" i="5"/>
  <c r="AA56" i="5"/>
  <c r="AB56" i="5"/>
  <c r="D55" i="5"/>
  <c r="C55" i="5"/>
  <c r="F55" i="5"/>
  <c r="G55" i="5"/>
  <c r="E55" i="5"/>
  <c r="AA55" i="5"/>
  <c r="Z55" i="5"/>
  <c r="AB55" i="5"/>
  <c r="Y55" i="5"/>
  <c r="D405" i="5"/>
  <c r="C405" i="5"/>
  <c r="AB405" i="5"/>
  <c r="AA405" i="5"/>
  <c r="Y405" i="5"/>
  <c r="F405" i="5"/>
  <c r="G405" i="5"/>
  <c r="E405" i="5"/>
  <c r="Z405" i="5"/>
  <c r="E174" i="5"/>
  <c r="D174" i="5"/>
  <c r="C174" i="5"/>
  <c r="G174" i="5"/>
  <c r="F174" i="5"/>
  <c r="AA174" i="5"/>
  <c r="AB174" i="5"/>
  <c r="Z174" i="5"/>
  <c r="Y174" i="5"/>
  <c r="D176" i="5"/>
  <c r="C176" i="5"/>
  <c r="F176" i="5"/>
  <c r="G176" i="5"/>
  <c r="E176" i="5"/>
  <c r="AA176" i="5"/>
  <c r="Z176" i="5"/>
  <c r="Y176" i="5"/>
  <c r="AB176" i="5"/>
  <c r="E616" i="5"/>
  <c r="D616" i="5"/>
  <c r="C616" i="5"/>
  <c r="AB616" i="5"/>
  <c r="AA616" i="5"/>
  <c r="Y616" i="5"/>
  <c r="G616" i="5"/>
  <c r="Z616" i="5"/>
  <c r="F616" i="5"/>
  <c r="AA639" i="5"/>
  <c r="E639" i="5"/>
  <c r="AB639" i="5"/>
  <c r="G639" i="5"/>
  <c r="Z639" i="5"/>
  <c r="F639" i="5"/>
  <c r="Y639" i="5"/>
  <c r="D639" i="5"/>
  <c r="C639" i="5"/>
  <c r="AB638" i="5"/>
  <c r="E638" i="5"/>
  <c r="Z638" i="5"/>
  <c r="D638" i="5"/>
  <c r="Y638" i="5"/>
  <c r="C638" i="5"/>
  <c r="G638" i="5"/>
  <c r="AA638" i="5"/>
  <c r="F638" i="5"/>
  <c r="U633" i="5"/>
  <c r="W633" i="5"/>
  <c r="W634" i="5" s="1"/>
  <c r="W635" i="5" s="1"/>
  <c r="W636" i="5" s="1"/>
  <c r="W637" i="5" s="1"/>
  <c r="W638" i="5" s="1"/>
  <c r="W639" i="5" s="1"/>
  <c r="W640" i="5" s="1"/>
  <c r="W641" i="5" s="1"/>
  <c r="W642" i="5" s="1"/>
  <c r="W643" i="5" s="1"/>
  <c r="W644" i="5" s="1"/>
  <c r="W645" i="5" s="1"/>
  <c r="W646" i="5" s="1"/>
  <c r="W647" i="5" s="1"/>
  <c r="W648" i="5" s="1"/>
  <c r="V633" i="5"/>
  <c r="V634" i="5" s="1"/>
  <c r="V635" i="5" s="1"/>
  <c r="V636" i="5" s="1"/>
  <c r="V637" i="5" s="1"/>
  <c r="V638" i="5" s="1"/>
  <c r="V639" i="5" s="1"/>
  <c r="V640" i="5" s="1"/>
  <c r="V641" i="5" s="1"/>
  <c r="V642" i="5" s="1"/>
  <c r="V643" i="5" s="1"/>
  <c r="V644" i="5" s="1"/>
  <c r="V645" i="5" s="1"/>
  <c r="V646" i="5" s="1"/>
  <c r="V647" i="5" s="1"/>
  <c r="V648" i="5" s="1"/>
  <c r="G361" i="5"/>
  <c r="F361" i="5"/>
  <c r="E361" i="5"/>
  <c r="C361" i="5"/>
  <c r="D361" i="5"/>
  <c r="AA361" i="5"/>
  <c r="AB361" i="5"/>
  <c r="Y361" i="5"/>
  <c r="Z361" i="5"/>
  <c r="D362" i="5"/>
  <c r="C362" i="5"/>
  <c r="AB362" i="5"/>
  <c r="AA362" i="5"/>
  <c r="Y362" i="5"/>
  <c r="F362" i="5"/>
  <c r="Z362" i="5"/>
  <c r="G362" i="5"/>
  <c r="E362" i="5"/>
  <c r="G355" i="5"/>
  <c r="F355" i="5"/>
  <c r="D355" i="5"/>
  <c r="E355" i="5"/>
  <c r="C355" i="5"/>
  <c r="AA355" i="5"/>
  <c r="AB355" i="5"/>
  <c r="Y355" i="5"/>
  <c r="Z355" i="5"/>
  <c r="Y1080" i="5"/>
  <c r="F1080" i="5"/>
  <c r="E1080" i="5"/>
  <c r="D1080" i="5"/>
  <c r="AA1080" i="5"/>
  <c r="G1080" i="5"/>
  <c r="C1080" i="5"/>
  <c r="AB1080" i="5"/>
  <c r="Z1080" i="5"/>
  <c r="E981" i="5"/>
  <c r="AB981" i="5"/>
  <c r="AA981" i="5"/>
  <c r="F981" i="5"/>
  <c r="Z981" i="5"/>
  <c r="D981" i="5"/>
  <c r="Y981" i="5"/>
  <c r="C981" i="5"/>
  <c r="G981" i="5"/>
  <c r="Y858" i="5"/>
  <c r="F858" i="5"/>
  <c r="E858" i="5"/>
  <c r="D858" i="5"/>
  <c r="C858" i="5"/>
  <c r="AA858" i="5"/>
  <c r="AB858" i="5"/>
  <c r="Z858" i="5"/>
  <c r="G858" i="5"/>
  <c r="E865" i="5"/>
  <c r="D865" i="5"/>
  <c r="C865" i="5"/>
  <c r="AB865" i="5"/>
  <c r="Z865" i="5"/>
  <c r="G865" i="5"/>
  <c r="AA865" i="5"/>
  <c r="Y865" i="5"/>
  <c r="F865" i="5"/>
  <c r="AA517" i="5"/>
  <c r="Z517" i="5"/>
  <c r="F517" i="5"/>
  <c r="E517" i="5"/>
  <c r="C517" i="5"/>
  <c r="G517" i="5"/>
  <c r="D517" i="5"/>
  <c r="Y517" i="5"/>
  <c r="AB517" i="5"/>
  <c r="D345" i="5"/>
  <c r="C345" i="5"/>
  <c r="AA345" i="5"/>
  <c r="Z345" i="5"/>
  <c r="F345" i="5"/>
  <c r="Y345" i="5"/>
  <c r="G345" i="5"/>
  <c r="E345" i="5"/>
  <c r="AB345" i="5"/>
  <c r="E338" i="5"/>
  <c r="C338" i="5"/>
  <c r="F338" i="5"/>
  <c r="D338" i="5"/>
  <c r="G338" i="5"/>
  <c r="Z338" i="5"/>
  <c r="AA338" i="5"/>
  <c r="Y338" i="5"/>
  <c r="AB338" i="5"/>
  <c r="C346" i="5"/>
  <c r="AA346" i="5"/>
  <c r="Z346" i="5"/>
  <c r="G346" i="5"/>
  <c r="E346" i="5"/>
  <c r="AB346" i="5"/>
  <c r="Y346" i="5"/>
  <c r="D346" i="5"/>
  <c r="F346" i="5"/>
  <c r="F35" i="5"/>
  <c r="E35" i="5"/>
  <c r="D35" i="5"/>
  <c r="C35" i="5"/>
  <c r="G35" i="5"/>
  <c r="AA35" i="5"/>
  <c r="AB35" i="5"/>
  <c r="Z35" i="5"/>
  <c r="Y35" i="5"/>
  <c r="Y48" i="5"/>
  <c r="F48" i="5"/>
  <c r="E48" i="5"/>
  <c r="D48" i="5"/>
  <c r="C48" i="5"/>
  <c r="AA48" i="5"/>
  <c r="AB48" i="5"/>
  <c r="Z48" i="5"/>
  <c r="G48" i="5"/>
  <c r="G40" i="5"/>
  <c r="F40" i="5"/>
  <c r="D40" i="5"/>
  <c r="E40" i="5"/>
  <c r="C40" i="5"/>
  <c r="AA40" i="5"/>
  <c r="AB40" i="5"/>
  <c r="Y40" i="5"/>
  <c r="Z40" i="5"/>
  <c r="U653" i="5"/>
  <c r="W653" i="5"/>
  <c r="W654" i="5" s="1"/>
  <c r="W655" i="5" s="1"/>
  <c r="W656" i="5" s="1"/>
  <c r="W657" i="5" s="1"/>
  <c r="W658" i="5" s="1"/>
  <c r="W659" i="5" s="1"/>
  <c r="W660" i="5" s="1"/>
  <c r="W661" i="5" s="1"/>
  <c r="W662" i="5" s="1"/>
  <c r="W663" i="5" s="1"/>
  <c r="W664" i="5" s="1"/>
  <c r="W665" i="5" s="1"/>
  <c r="W666" i="5" s="1"/>
  <c r="W667" i="5" s="1"/>
  <c r="W668" i="5" s="1"/>
  <c r="V653" i="5"/>
  <c r="V654" i="5" s="1"/>
  <c r="V655" i="5" s="1"/>
  <c r="V656" i="5" s="1"/>
  <c r="V657" i="5" s="1"/>
  <c r="V658" i="5" s="1"/>
  <c r="V659" i="5" s="1"/>
  <c r="V660" i="5" s="1"/>
  <c r="V661" i="5" s="1"/>
  <c r="V662" i="5" s="1"/>
  <c r="V663" i="5" s="1"/>
  <c r="V664" i="5" s="1"/>
  <c r="V665" i="5" s="1"/>
  <c r="V666" i="5" s="1"/>
  <c r="V667" i="5" s="1"/>
  <c r="V668" i="5" s="1"/>
  <c r="AB664" i="5"/>
  <c r="Z664" i="5"/>
  <c r="G664" i="5"/>
  <c r="Y664" i="5"/>
  <c r="F664" i="5"/>
  <c r="D664" i="5"/>
  <c r="E664" i="5"/>
  <c r="C664" i="5"/>
  <c r="AA664" i="5"/>
  <c r="Y1198" i="5"/>
  <c r="E1198" i="5"/>
  <c r="AB1198" i="5"/>
  <c r="G1198" i="5"/>
  <c r="Z1198" i="5"/>
  <c r="D1198" i="5"/>
  <c r="F1198" i="5"/>
  <c r="C1198" i="5"/>
  <c r="AA1198" i="5"/>
  <c r="Z1115" i="5"/>
  <c r="G1115" i="5"/>
  <c r="Y1115" i="5"/>
  <c r="F1115" i="5"/>
  <c r="E1115" i="5"/>
  <c r="C1115" i="5"/>
  <c r="AB1115" i="5"/>
  <c r="D1115" i="5"/>
  <c r="AA1115" i="5"/>
  <c r="D1120" i="5"/>
  <c r="C1120" i="5"/>
  <c r="AA1120" i="5"/>
  <c r="Y1120" i="5"/>
  <c r="F1120" i="5"/>
  <c r="G1120" i="5"/>
  <c r="E1120" i="5"/>
  <c r="Z1120" i="5"/>
  <c r="AB1120" i="5"/>
  <c r="AB918" i="5"/>
  <c r="AA918" i="5"/>
  <c r="Z918" i="5"/>
  <c r="G918" i="5"/>
  <c r="Y918" i="5"/>
  <c r="F918" i="5"/>
  <c r="E918" i="5"/>
  <c r="C918" i="5"/>
  <c r="D918" i="5"/>
  <c r="Y926" i="5"/>
  <c r="F926" i="5"/>
  <c r="E926" i="5"/>
  <c r="D926" i="5"/>
  <c r="C926" i="5"/>
  <c r="AA926" i="5"/>
  <c r="AB926" i="5"/>
  <c r="Z926" i="5"/>
  <c r="G926" i="5"/>
  <c r="G200" i="5"/>
  <c r="F200" i="5"/>
  <c r="E200" i="5"/>
  <c r="D200" i="5"/>
  <c r="C200" i="5"/>
  <c r="AB200" i="5"/>
  <c r="AA200" i="5"/>
  <c r="Z200" i="5"/>
  <c r="Y200" i="5"/>
  <c r="C204" i="5"/>
  <c r="AB204" i="5"/>
  <c r="AA204" i="5"/>
  <c r="Z204" i="5"/>
  <c r="G204" i="5"/>
  <c r="E204" i="5"/>
  <c r="F204" i="5"/>
  <c r="D204" i="5"/>
  <c r="Y204" i="5"/>
  <c r="Z941" i="5"/>
  <c r="G941" i="5"/>
  <c r="Y941" i="5"/>
  <c r="F941" i="5"/>
  <c r="E941" i="5"/>
  <c r="D941" i="5"/>
  <c r="C941" i="5"/>
  <c r="AB941" i="5"/>
  <c r="AA941" i="5"/>
  <c r="AA938" i="5"/>
  <c r="Z938" i="5"/>
  <c r="G938" i="5"/>
  <c r="Y938" i="5"/>
  <c r="F938" i="5"/>
  <c r="E938" i="5"/>
  <c r="D938" i="5"/>
  <c r="C938" i="5"/>
  <c r="AB938" i="5"/>
  <c r="E947" i="5"/>
  <c r="D947" i="5"/>
  <c r="C947" i="5"/>
  <c r="AB947" i="5"/>
  <c r="AA947" i="5"/>
  <c r="Y947" i="5"/>
  <c r="G947" i="5"/>
  <c r="Z947" i="5"/>
  <c r="F947" i="5"/>
  <c r="D998" i="5"/>
  <c r="C998" i="5"/>
  <c r="AB998" i="5"/>
  <c r="AA998" i="5"/>
  <c r="Y998" i="5"/>
  <c r="F998" i="5"/>
  <c r="G998" i="5"/>
  <c r="E998" i="5"/>
  <c r="Z998" i="5"/>
  <c r="C1006" i="5"/>
  <c r="AB1006" i="5"/>
  <c r="AA1006" i="5"/>
  <c r="Z1006" i="5"/>
  <c r="G1006" i="5"/>
  <c r="E1006" i="5"/>
  <c r="F1006" i="5"/>
  <c r="D1006" i="5"/>
  <c r="Y1006" i="5"/>
  <c r="W673" i="5"/>
  <c r="W674" i="5" s="1"/>
  <c r="W675" i="5" s="1"/>
  <c r="W676" i="5" s="1"/>
  <c r="W677" i="5" s="1"/>
  <c r="W678" i="5" s="1"/>
  <c r="W679" i="5" s="1"/>
  <c r="W680" i="5" s="1"/>
  <c r="W681" i="5" s="1"/>
  <c r="W682" i="5" s="1"/>
  <c r="W683" i="5" s="1"/>
  <c r="W684" i="5" s="1"/>
  <c r="W685" i="5" s="1"/>
  <c r="W686" i="5" s="1"/>
  <c r="W687" i="5" s="1"/>
  <c r="W688" i="5" s="1"/>
  <c r="V673" i="5"/>
  <c r="V674" i="5" s="1"/>
  <c r="V675" i="5" s="1"/>
  <c r="V676" i="5" s="1"/>
  <c r="V677" i="5" s="1"/>
  <c r="V678" i="5" s="1"/>
  <c r="V679" i="5" s="1"/>
  <c r="V680" i="5" s="1"/>
  <c r="V681" i="5" s="1"/>
  <c r="V682" i="5" s="1"/>
  <c r="V683" i="5" s="1"/>
  <c r="V684" i="5" s="1"/>
  <c r="V685" i="5" s="1"/>
  <c r="V686" i="5" s="1"/>
  <c r="V687" i="5" s="1"/>
  <c r="V688" i="5" s="1"/>
  <c r="U673" i="5"/>
  <c r="D1161" i="5"/>
  <c r="C1161" i="5"/>
  <c r="AB1161" i="5"/>
  <c r="AA1161" i="5"/>
  <c r="F1161" i="5"/>
  <c r="Z1161" i="5"/>
  <c r="E1161" i="5"/>
  <c r="Y1161" i="5"/>
  <c r="G1161" i="5"/>
  <c r="C1165" i="5"/>
  <c r="AA1165" i="5"/>
  <c r="G1165" i="5"/>
  <c r="F1165" i="5"/>
  <c r="Z1165" i="5"/>
  <c r="D1165" i="5"/>
  <c r="Y1165" i="5"/>
  <c r="E1165" i="5"/>
  <c r="AB1165" i="5"/>
  <c r="G158" i="5"/>
  <c r="F158" i="5"/>
  <c r="E158" i="5"/>
  <c r="D158" i="5"/>
  <c r="C158" i="5"/>
  <c r="AA158" i="5"/>
  <c r="AB158" i="5"/>
  <c r="Z158" i="5"/>
  <c r="Y158" i="5"/>
  <c r="C157" i="5"/>
  <c r="G157" i="5"/>
  <c r="E157" i="5"/>
  <c r="F157" i="5"/>
  <c r="D157" i="5"/>
  <c r="AA157" i="5"/>
  <c r="AB157" i="5"/>
  <c r="Y157" i="5"/>
  <c r="Z157" i="5"/>
  <c r="AB168" i="5"/>
  <c r="AA168" i="5"/>
  <c r="Z168" i="5"/>
  <c r="G168" i="5"/>
  <c r="Y168" i="5"/>
  <c r="F168" i="5"/>
  <c r="D168" i="5"/>
  <c r="E168" i="5"/>
  <c r="C168" i="5"/>
  <c r="AA598" i="5"/>
  <c r="Z598" i="5"/>
  <c r="G598" i="5"/>
  <c r="Y598" i="5"/>
  <c r="F598" i="5"/>
  <c r="E598" i="5"/>
  <c r="D598" i="5"/>
  <c r="C598" i="5"/>
  <c r="AB598" i="5"/>
  <c r="C1064" i="5"/>
  <c r="Z1064" i="5"/>
  <c r="G1064" i="5"/>
  <c r="E1064" i="5"/>
  <c r="F1064" i="5"/>
  <c r="AA1064" i="5"/>
  <c r="AB1064" i="5"/>
  <c r="Y1064" i="5"/>
  <c r="D1064" i="5"/>
  <c r="C1063" i="5"/>
  <c r="Z1063" i="5"/>
  <c r="G1063" i="5"/>
  <c r="E1063" i="5"/>
  <c r="AA1063" i="5"/>
  <c r="Y1063" i="5"/>
  <c r="F1063" i="5"/>
  <c r="AB1063" i="5"/>
  <c r="D1063" i="5"/>
  <c r="Z434" i="5"/>
  <c r="G434" i="5"/>
  <c r="Y434" i="5"/>
  <c r="F434" i="5"/>
  <c r="E434" i="5"/>
  <c r="D434" i="5"/>
  <c r="C434" i="5"/>
  <c r="AB434" i="5"/>
  <c r="AA434" i="5"/>
  <c r="F438" i="5"/>
  <c r="E438" i="5"/>
  <c r="D438" i="5"/>
  <c r="C438" i="5"/>
  <c r="AB438" i="5"/>
  <c r="Z438" i="5"/>
  <c r="AA438" i="5"/>
  <c r="Y438" i="5"/>
  <c r="G438" i="5"/>
  <c r="C444" i="5"/>
  <c r="AB444" i="5"/>
  <c r="AA444" i="5"/>
  <c r="Z444" i="5"/>
  <c r="G444" i="5"/>
  <c r="E444" i="5"/>
  <c r="Y444" i="5"/>
  <c r="F444" i="5"/>
  <c r="D444" i="5"/>
  <c r="E378" i="5"/>
  <c r="D378" i="5"/>
  <c r="C378" i="5"/>
  <c r="AB378" i="5"/>
  <c r="Z378" i="5"/>
  <c r="G378" i="5"/>
  <c r="AA378" i="5"/>
  <c r="Y378" i="5"/>
  <c r="F378" i="5"/>
  <c r="AB782" i="5"/>
  <c r="AA782" i="5"/>
  <c r="Z782" i="5"/>
  <c r="G782" i="5"/>
  <c r="Y782" i="5"/>
  <c r="F782" i="5"/>
  <c r="E782" i="5"/>
  <c r="C782" i="5"/>
  <c r="D782" i="5"/>
  <c r="AB784" i="5"/>
  <c r="C784" i="5"/>
  <c r="G784" i="5"/>
  <c r="Z784" i="5"/>
  <c r="E784" i="5"/>
  <c r="AA784" i="5"/>
  <c r="Y784" i="5"/>
  <c r="F784" i="5"/>
  <c r="D784" i="5"/>
  <c r="AB780" i="5"/>
  <c r="AA780" i="5"/>
  <c r="Z780" i="5"/>
  <c r="G780" i="5"/>
  <c r="Y780" i="5"/>
  <c r="F780" i="5"/>
  <c r="D780" i="5"/>
  <c r="E780" i="5"/>
  <c r="C780" i="5"/>
  <c r="D1018" i="5"/>
  <c r="C1018" i="5"/>
  <c r="AB1018" i="5"/>
  <c r="AA1018" i="5"/>
  <c r="Y1018" i="5"/>
  <c r="F1018" i="5"/>
  <c r="G1018" i="5"/>
  <c r="E1018" i="5"/>
  <c r="Z1018" i="5"/>
  <c r="AB1025" i="5"/>
  <c r="AA1025" i="5"/>
  <c r="Z1025" i="5"/>
  <c r="G1025" i="5"/>
  <c r="Y1025" i="5"/>
  <c r="F1025" i="5"/>
  <c r="D1025" i="5"/>
  <c r="E1025" i="5"/>
  <c r="C1025" i="5"/>
  <c r="C797" i="5"/>
  <c r="Z797" i="5"/>
  <c r="G797" i="5"/>
  <c r="AB797" i="5"/>
  <c r="F797" i="5"/>
  <c r="AA797" i="5"/>
  <c r="E797" i="5"/>
  <c r="Y797" i="5"/>
  <c r="D797" i="5"/>
  <c r="C798" i="5"/>
  <c r="Z798" i="5"/>
  <c r="G798" i="5"/>
  <c r="Y798" i="5"/>
  <c r="D798" i="5"/>
  <c r="AB798" i="5"/>
  <c r="F798" i="5"/>
  <c r="AA798" i="5"/>
  <c r="E798" i="5"/>
  <c r="Y806" i="5"/>
  <c r="F806" i="5"/>
  <c r="D806" i="5"/>
  <c r="AB806" i="5"/>
  <c r="E806" i="5"/>
  <c r="AA806" i="5"/>
  <c r="C806" i="5"/>
  <c r="Z806" i="5"/>
  <c r="G806" i="5"/>
  <c r="Y1100" i="5"/>
  <c r="F1100" i="5"/>
  <c r="E1100" i="5"/>
  <c r="D1100" i="5"/>
  <c r="AA1100" i="5"/>
  <c r="G1100" i="5"/>
  <c r="C1100" i="5"/>
  <c r="AB1100" i="5"/>
  <c r="Z1100" i="5"/>
  <c r="AA558" i="5"/>
  <c r="Z558" i="5"/>
  <c r="G558" i="5"/>
  <c r="Y558" i="5"/>
  <c r="F558" i="5"/>
  <c r="E558" i="5"/>
  <c r="D558" i="5"/>
  <c r="C558" i="5"/>
  <c r="AB558" i="5"/>
  <c r="G297" i="5"/>
  <c r="F297" i="5"/>
  <c r="E297" i="5"/>
  <c r="D297" i="5"/>
  <c r="C297" i="5"/>
  <c r="Y297" i="5"/>
  <c r="Z297" i="5"/>
  <c r="AA297" i="5"/>
  <c r="AB297" i="5"/>
  <c r="D296" i="5"/>
  <c r="C296" i="5"/>
  <c r="F296" i="5"/>
  <c r="G296" i="5"/>
  <c r="E296" i="5"/>
  <c r="AB296" i="5"/>
  <c r="Z296" i="5"/>
  <c r="Y296" i="5"/>
  <c r="AA296" i="5"/>
  <c r="Z704" i="5"/>
  <c r="Y704" i="5"/>
  <c r="G704" i="5"/>
  <c r="F704" i="5"/>
  <c r="E704" i="5"/>
  <c r="D704" i="5"/>
  <c r="AB704" i="5"/>
  <c r="AA704" i="5"/>
  <c r="C704" i="5"/>
  <c r="D696" i="5"/>
  <c r="C696" i="5"/>
  <c r="AB696" i="5"/>
  <c r="AA696" i="5"/>
  <c r="Z696" i="5"/>
  <c r="F696" i="5"/>
  <c r="Y696" i="5"/>
  <c r="G696" i="5"/>
  <c r="E696" i="5"/>
  <c r="Y955" i="5"/>
  <c r="G955" i="5"/>
  <c r="F955" i="5"/>
  <c r="E955" i="5"/>
  <c r="D955" i="5"/>
  <c r="C955" i="5"/>
  <c r="AA955" i="5"/>
  <c r="AB955" i="5"/>
  <c r="Z955" i="5"/>
  <c r="U953" i="5"/>
  <c r="W953" i="5"/>
  <c r="W954" i="5" s="1"/>
  <c r="W955" i="5" s="1"/>
  <c r="W956" i="5" s="1"/>
  <c r="W957" i="5" s="1"/>
  <c r="W958" i="5" s="1"/>
  <c r="W959" i="5" s="1"/>
  <c r="W960" i="5" s="1"/>
  <c r="W961" i="5" s="1"/>
  <c r="W962" i="5" s="1"/>
  <c r="W963" i="5" s="1"/>
  <c r="W964" i="5" s="1"/>
  <c r="W965" i="5" s="1"/>
  <c r="W966" i="5" s="1"/>
  <c r="W967" i="5" s="1"/>
  <c r="W968" i="5" s="1"/>
  <c r="V953" i="5"/>
  <c r="V954" i="5" s="1"/>
  <c r="V955" i="5" s="1"/>
  <c r="V956" i="5" s="1"/>
  <c r="V957" i="5" s="1"/>
  <c r="V958" i="5" s="1"/>
  <c r="V959" i="5" s="1"/>
  <c r="V960" i="5" s="1"/>
  <c r="V961" i="5" s="1"/>
  <c r="V962" i="5" s="1"/>
  <c r="V963" i="5" s="1"/>
  <c r="V964" i="5" s="1"/>
  <c r="V965" i="5" s="1"/>
  <c r="V966" i="5" s="1"/>
  <c r="V967" i="5" s="1"/>
  <c r="V968" i="5" s="1"/>
  <c r="D961" i="5"/>
  <c r="C961" i="5"/>
  <c r="AB961" i="5"/>
  <c r="AA961" i="5"/>
  <c r="Y961" i="5"/>
  <c r="F961" i="5"/>
  <c r="Z961" i="5"/>
  <c r="G961" i="5"/>
  <c r="E961" i="5"/>
  <c r="Z416" i="5"/>
  <c r="G416" i="5"/>
  <c r="Y416" i="5"/>
  <c r="F416" i="5"/>
  <c r="E416" i="5"/>
  <c r="D416" i="5"/>
  <c r="C416" i="5"/>
  <c r="AB416" i="5"/>
  <c r="AA416" i="5"/>
  <c r="D426" i="5"/>
  <c r="C426" i="5"/>
  <c r="AB426" i="5"/>
  <c r="AA426" i="5"/>
  <c r="Y426" i="5"/>
  <c r="F426" i="5"/>
  <c r="Z426" i="5"/>
  <c r="G426" i="5"/>
  <c r="E426" i="5"/>
  <c r="AB1186" i="5"/>
  <c r="D1186" i="5"/>
  <c r="Y1186" i="5"/>
  <c r="C1186" i="5"/>
  <c r="AA1186" i="5"/>
  <c r="F1186" i="5"/>
  <c r="Z1186" i="5"/>
  <c r="G1186" i="5"/>
  <c r="E1186" i="5"/>
  <c r="AB1183" i="5"/>
  <c r="Z1183" i="5"/>
  <c r="F1183" i="5"/>
  <c r="G1183" i="5"/>
  <c r="AA1183" i="5"/>
  <c r="E1183" i="5"/>
  <c r="Y1183" i="5"/>
  <c r="D1183" i="5"/>
  <c r="C1183" i="5"/>
  <c r="AA1188" i="5"/>
  <c r="AB1188" i="5"/>
  <c r="G1188" i="5"/>
  <c r="F1188" i="5"/>
  <c r="Y1188" i="5"/>
  <c r="D1188" i="5"/>
  <c r="Z1188" i="5"/>
  <c r="C1188" i="5"/>
  <c r="E1188" i="5"/>
  <c r="E840" i="5"/>
  <c r="D840" i="5"/>
  <c r="C840" i="5"/>
  <c r="AB840" i="5"/>
  <c r="Z840" i="5"/>
  <c r="G840" i="5"/>
  <c r="AA840" i="5"/>
  <c r="Y840" i="5"/>
  <c r="F840" i="5"/>
  <c r="D847" i="5"/>
  <c r="C847" i="5"/>
  <c r="AB847" i="5"/>
  <c r="AA847" i="5"/>
  <c r="Y847" i="5"/>
  <c r="F847" i="5"/>
  <c r="Z847" i="5"/>
  <c r="G847" i="5"/>
  <c r="E847" i="5"/>
  <c r="C1214" i="5"/>
  <c r="Z1214" i="5"/>
  <c r="F1214" i="5"/>
  <c r="AB1214" i="5"/>
  <c r="G1214" i="5"/>
  <c r="AA1214" i="5"/>
  <c r="E1214" i="5"/>
  <c r="Y1214" i="5"/>
  <c r="D1214" i="5"/>
  <c r="C1221" i="5"/>
  <c r="AB1221" i="5"/>
  <c r="G1221" i="5"/>
  <c r="AA1221" i="5"/>
  <c r="F1221" i="5"/>
  <c r="Y1221" i="5"/>
  <c r="D1221" i="5"/>
  <c r="E1221" i="5"/>
  <c r="Z1221" i="5"/>
  <c r="D102" i="5"/>
  <c r="E102" i="5"/>
  <c r="C102" i="5"/>
  <c r="G102" i="5"/>
  <c r="F102" i="5"/>
  <c r="AA102" i="5"/>
  <c r="AB102" i="5"/>
  <c r="Y102" i="5"/>
  <c r="Z102" i="5"/>
  <c r="C581" i="5"/>
  <c r="AB581" i="5"/>
  <c r="AA581" i="5"/>
  <c r="Z581" i="5"/>
  <c r="Y581" i="5"/>
  <c r="G581" i="5"/>
  <c r="E581" i="5"/>
  <c r="F581" i="5"/>
  <c r="D581" i="5"/>
  <c r="Z1281" i="5"/>
  <c r="G1281" i="5"/>
  <c r="E1281" i="5"/>
  <c r="C1281" i="5"/>
  <c r="AB1281" i="5"/>
  <c r="D1281" i="5"/>
  <c r="AA1281" i="5"/>
  <c r="Y1281" i="5"/>
  <c r="F1281" i="5"/>
  <c r="Z476" i="5"/>
  <c r="Y476" i="5"/>
  <c r="G476" i="5"/>
  <c r="F476" i="5"/>
  <c r="E476" i="5"/>
  <c r="D476" i="5"/>
  <c r="AB476" i="5"/>
  <c r="AA476" i="5"/>
  <c r="C476" i="5"/>
  <c r="D103" i="5"/>
  <c r="C103" i="5"/>
  <c r="F103" i="5"/>
  <c r="G103" i="5"/>
  <c r="E103" i="5"/>
  <c r="AA103" i="5"/>
  <c r="AB103" i="5"/>
  <c r="Y103" i="5"/>
  <c r="Z103" i="5"/>
  <c r="AB582" i="5"/>
  <c r="AA582" i="5"/>
  <c r="Z582" i="5"/>
  <c r="G582" i="5"/>
  <c r="Y582" i="5"/>
  <c r="F582" i="5"/>
  <c r="D582" i="5"/>
  <c r="E582" i="5"/>
  <c r="C582" i="5"/>
  <c r="AA1288" i="5"/>
  <c r="Z1288" i="5"/>
  <c r="G1288" i="5"/>
  <c r="E1288" i="5"/>
  <c r="D1288" i="5"/>
  <c r="C1288" i="5"/>
  <c r="F1288" i="5"/>
  <c r="AB1288" i="5"/>
  <c r="Y1288" i="5"/>
  <c r="C823" i="5"/>
  <c r="AB823" i="5"/>
  <c r="AA823" i="5"/>
  <c r="Z823" i="5"/>
  <c r="G823" i="5"/>
  <c r="E823" i="5"/>
  <c r="Y823" i="5"/>
  <c r="F823" i="5"/>
  <c r="D823" i="5"/>
  <c r="D146" i="5"/>
  <c r="C146" i="5"/>
  <c r="AB146" i="5"/>
  <c r="AA146" i="5"/>
  <c r="Y146" i="5"/>
  <c r="F146" i="5"/>
  <c r="Z146" i="5"/>
  <c r="G146" i="5"/>
  <c r="E146" i="5"/>
  <c r="Y126" i="5"/>
  <c r="F126" i="5"/>
  <c r="AB126" i="5"/>
  <c r="G126" i="5"/>
  <c r="AA126" i="5"/>
  <c r="E126" i="5"/>
  <c r="Z126" i="5"/>
  <c r="D126" i="5"/>
  <c r="C126" i="5"/>
  <c r="E314" i="5"/>
  <c r="G314" i="5"/>
  <c r="F314" i="5"/>
  <c r="C314" i="5"/>
  <c r="D314" i="5"/>
  <c r="Y314" i="5"/>
  <c r="Z314" i="5"/>
  <c r="AB314" i="5"/>
  <c r="AA314" i="5"/>
  <c r="D1262" i="5"/>
  <c r="AB1262" i="5"/>
  <c r="Y1262" i="5"/>
  <c r="E1262" i="5"/>
  <c r="AA1262" i="5"/>
  <c r="C1262" i="5"/>
  <c r="Z1262" i="5"/>
  <c r="G1262" i="5"/>
  <c r="F1262" i="5"/>
  <c r="D1242" i="5"/>
  <c r="AB1242" i="5"/>
  <c r="AA1242" i="5"/>
  <c r="F1242" i="5"/>
  <c r="Z1242" i="5"/>
  <c r="E1242" i="5"/>
  <c r="Y1242" i="5"/>
  <c r="C1242" i="5"/>
  <c r="G1242" i="5"/>
  <c r="Z875" i="5"/>
  <c r="Y875" i="5"/>
  <c r="G875" i="5"/>
  <c r="F875" i="5"/>
  <c r="E875" i="5"/>
  <c r="D875" i="5"/>
  <c r="AB875" i="5"/>
  <c r="AA875" i="5"/>
  <c r="C875" i="5"/>
  <c r="C541" i="5"/>
  <c r="AB541" i="5"/>
  <c r="AA541" i="5"/>
  <c r="Z541" i="5"/>
  <c r="Y541" i="5"/>
  <c r="G541" i="5"/>
  <c r="E541" i="5"/>
  <c r="F541" i="5"/>
  <c r="D541" i="5"/>
  <c r="F64" i="5"/>
  <c r="E64" i="5"/>
  <c r="D64" i="5"/>
  <c r="C64" i="5"/>
  <c r="G64" i="5"/>
  <c r="Y64" i="5"/>
  <c r="AA64" i="5"/>
  <c r="AB64" i="5"/>
  <c r="Z64" i="5"/>
  <c r="F179" i="5"/>
  <c r="E179" i="5"/>
  <c r="D179" i="5"/>
  <c r="C179" i="5"/>
  <c r="G179" i="5"/>
  <c r="AA179" i="5"/>
  <c r="AB179" i="5"/>
  <c r="Y179" i="5"/>
  <c r="Z179" i="5"/>
  <c r="AA628" i="5"/>
  <c r="E628" i="5"/>
  <c r="Y628" i="5"/>
  <c r="D628" i="5"/>
  <c r="C628" i="5"/>
  <c r="AB628" i="5"/>
  <c r="G628" i="5"/>
  <c r="Z628" i="5"/>
  <c r="F628" i="5"/>
  <c r="Y1077" i="5"/>
  <c r="F1077" i="5"/>
  <c r="E1077" i="5"/>
  <c r="D1077" i="5"/>
  <c r="AA1077" i="5"/>
  <c r="AB1077" i="5"/>
  <c r="Z1077" i="5"/>
  <c r="G1077" i="5"/>
  <c r="C1077" i="5"/>
  <c r="C724" i="5"/>
  <c r="AB724" i="5"/>
  <c r="AA724" i="5"/>
  <c r="Z724" i="5"/>
  <c r="Y724" i="5"/>
  <c r="G724" i="5"/>
  <c r="E724" i="5"/>
  <c r="F724" i="5"/>
  <c r="D724" i="5"/>
  <c r="Y855" i="5"/>
  <c r="F855" i="5"/>
  <c r="E855" i="5"/>
  <c r="D855" i="5"/>
  <c r="C855" i="5"/>
  <c r="AA855" i="5"/>
  <c r="AB855" i="5"/>
  <c r="Z855" i="5"/>
  <c r="G855" i="5"/>
  <c r="E525" i="5"/>
  <c r="D525" i="5"/>
  <c r="C525" i="5"/>
  <c r="AB525" i="5"/>
  <c r="AA525" i="5"/>
  <c r="Y525" i="5"/>
  <c r="G525" i="5"/>
  <c r="Z525" i="5"/>
  <c r="F525" i="5"/>
  <c r="W33" i="5"/>
  <c r="W34" i="5" s="1"/>
  <c r="W35" i="5" s="1"/>
  <c r="W36" i="5" s="1"/>
  <c r="W37" i="5" s="1"/>
  <c r="W38" i="5" s="1"/>
  <c r="W39" i="5" s="1"/>
  <c r="W40" i="5" s="1"/>
  <c r="W41" i="5" s="1"/>
  <c r="W42" i="5" s="1"/>
  <c r="W43" i="5" s="1"/>
  <c r="W44" i="5" s="1"/>
  <c r="W45" i="5" s="1"/>
  <c r="W46" i="5" s="1"/>
  <c r="W47" i="5" s="1"/>
  <c r="W48" i="5" s="1"/>
  <c r="V33" i="5"/>
  <c r="V34" i="5" s="1"/>
  <c r="V35" i="5" s="1"/>
  <c r="V36" i="5" s="1"/>
  <c r="V37" i="5" s="1"/>
  <c r="V38" i="5" s="1"/>
  <c r="V39" i="5" s="1"/>
  <c r="V40" i="5" s="1"/>
  <c r="V41" i="5" s="1"/>
  <c r="V42" i="5" s="1"/>
  <c r="V43" i="5" s="1"/>
  <c r="V44" i="5" s="1"/>
  <c r="V45" i="5" s="1"/>
  <c r="V46" i="5" s="1"/>
  <c r="V47" i="5" s="1"/>
  <c r="V48" i="5" s="1"/>
  <c r="U33" i="5"/>
  <c r="C662" i="5"/>
  <c r="AA662" i="5"/>
  <c r="Z662" i="5"/>
  <c r="G662" i="5"/>
  <c r="E662" i="5"/>
  <c r="AB662" i="5"/>
  <c r="Y662" i="5"/>
  <c r="D662" i="5"/>
  <c r="F662" i="5"/>
  <c r="Z1116" i="5"/>
  <c r="G1116" i="5"/>
  <c r="Y1116" i="5"/>
  <c r="F1116" i="5"/>
  <c r="E1116" i="5"/>
  <c r="C1116" i="5"/>
  <c r="AB1116" i="5"/>
  <c r="D1116" i="5"/>
  <c r="AA1116" i="5"/>
  <c r="AA922" i="5"/>
  <c r="Z922" i="5"/>
  <c r="G922" i="5"/>
  <c r="Y922" i="5"/>
  <c r="F922" i="5"/>
  <c r="E922" i="5"/>
  <c r="D922" i="5"/>
  <c r="C922" i="5"/>
  <c r="AB922" i="5"/>
  <c r="W933" i="5"/>
  <c r="W934" i="5" s="1"/>
  <c r="W935" i="5" s="1"/>
  <c r="W936" i="5" s="1"/>
  <c r="W937" i="5" s="1"/>
  <c r="W938" i="5" s="1"/>
  <c r="W939" i="5" s="1"/>
  <c r="W940" i="5" s="1"/>
  <c r="W941" i="5" s="1"/>
  <c r="W942" i="5" s="1"/>
  <c r="W943" i="5" s="1"/>
  <c r="W944" i="5" s="1"/>
  <c r="W945" i="5" s="1"/>
  <c r="W946" i="5" s="1"/>
  <c r="W947" i="5" s="1"/>
  <c r="W948" i="5" s="1"/>
  <c r="V933" i="5"/>
  <c r="V934" i="5" s="1"/>
  <c r="V935" i="5" s="1"/>
  <c r="V936" i="5" s="1"/>
  <c r="V937" i="5" s="1"/>
  <c r="V938" i="5" s="1"/>
  <c r="V939" i="5" s="1"/>
  <c r="V940" i="5" s="1"/>
  <c r="V941" i="5" s="1"/>
  <c r="V942" i="5" s="1"/>
  <c r="V943" i="5" s="1"/>
  <c r="V944" i="5" s="1"/>
  <c r="V945" i="5" s="1"/>
  <c r="V946" i="5" s="1"/>
  <c r="V947" i="5" s="1"/>
  <c r="V948" i="5" s="1"/>
  <c r="U933" i="5"/>
  <c r="C1003" i="5"/>
  <c r="AB1003" i="5"/>
  <c r="AA1003" i="5"/>
  <c r="Z1003" i="5"/>
  <c r="G1003" i="5"/>
  <c r="E1003" i="5"/>
  <c r="Y1003" i="5"/>
  <c r="F1003" i="5"/>
  <c r="D1003" i="5"/>
  <c r="Y1157" i="5"/>
  <c r="E1157" i="5"/>
  <c r="AB1157" i="5"/>
  <c r="G1157" i="5"/>
  <c r="AA1157" i="5"/>
  <c r="F1157" i="5"/>
  <c r="C1157" i="5"/>
  <c r="Z1157" i="5"/>
  <c r="D1157" i="5"/>
  <c r="AB165" i="5"/>
  <c r="AA165" i="5"/>
  <c r="Z165" i="5"/>
  <c r="G165" i="5"/>
  <c r="Y165" i="5"/>
  <c r="F165" i="5"/>
  <c r="D165" i="5"/>
  <c r="E165" i="5"/>
  <c r="C165" i="5"/>
  <c r="D1054" i="5"/>
  <c r="AA1054" i="5"/>
  <c r="G1054" i="5"/>
  <c r="AB1054" i="5"/>
  <c r="F1054" i="5"/>
  <c r="Z1054" i="5"/>
  <c r="E1054" i="5"/>
  <c r="Y1054" i="5"/>
  <c r="C1054" i="5"/>
  <c r="D442" i="5"/>
  <c r="C442" i="5"/>
  <c r="AB442" i="5"/>
  <c r="AA442" i="5"/>
  <c r="Z442" i="5"/>
  <c r="F442" i="5"/>
  <c r="Y442" i="5"/>
  <c r="G442" i="5"/>
  <c r="E442" i="5"/>
  <c r="W1013" i="5"/>
  <c r="W1014" i="5" s="1"/>
  <c r="W1015" i="5" s="1"/>
  <c r="W1016" i="5" s="1"/>
  <c r="W1017" i="5" s="1"/>
  <c r="W1018" i="5" s="1"/>
  <c r="W1019" i="5" s="1"/>
  <c r="W1020" i="5" s="1"/>
  <c r="W1021" i="5" s="1"/>
  <c r="W1022" i="5" s="1"/>
  <c r="W1023" i="5" s="1"/>
  <c r="W1024" i="5" s="1"/>
  <c r="W1025" i="5" s="1"/>
  <c r="W1026" i="5" s="1"/>
  <c r="W1027" i="5" s="1"/>
  <c r="W1028" i="5" s="1"/>
  <c r="U1013" i="5"/>
  <c r="V1013" i="5"/>
  <c r="V1014" i="5" s="1"/>
  <c r="V1015" i="5" s="1"/>
  <c r="V1016" i="5" s="1"/>
  <c r="V1017" i="5" s="1"/>
  <c r="V1018" i="5" s="1"/>
  <c r="V1019" i="5" s="1"/>
  <c r="V1020" i="5" s="1"/>
  <c r="V1021" i="5" s="1"/>
  <c r="V1022" i="5" s="1"/>
  <c r="V1023" i="5" s="1"/>
  <c r="V1024" i="5" s="1"/>
  <c r="V1025" i="5" s="1"/>
  <c r="V1026" i="5" s="1"/>
  <c r="V1027" i="5" s="1"/>
  <c r="V1028" i="5" s="1"/>
  <c r="AB556" i="5"/>
  <c r="AA556" i="5"/>
  <c r="Z556" i="5"/>
  <c r="G556" i="5"/>
  <c r="Y556" i="5"/>
  <c r="F556" i="5"/>
  <c r="E556" i="5"/>
  <c r="C556" i="5"/>
  <c r="D556" i="5"/>
  <c r="Z305" i="5"/>
  <c r="G305" i="5"/>
  <c r="C305" i="5"/>
  <c r="Y305" i="5"/>
  <c r="D305" i="5"/>
  <c r="AB305" i="5"/>
  <c r="F305" i="5"/>
  <c r="AA305" i="5"/>
  <c r="E305" i="5"/>
  <c r="E423" i="5"/>
  <c r="D423" i="5"/>
  <c r="C423" i="5"/>
  <c r="AB423" i="5"/>
  <c r="Z423" i="5"/>
  <c r="G423" i="5"/>
  <c r="F423" i="5"/>
  <c r="AA423" i="5"/>
  <c r="Y423" i="5"/>
  <c r="Y838" i="5"/>
  <c r="F838" i="5"/>
  <c r="E838" i="5"/>
  <c r="D838" i="5"/>
  <c r="C838" i="5"/>
  <c r="AA838" i="5"/>
  <c r="AB838" i="5"/>
  <c r="Z838" i="5"/>
  <c r="G838" i="5"/>
  <c r="D100" i="5"/>
  <c r="G100" i="5"/>
  <c r="F100" i="5"/>
  <c r="E100" i="5"/>
  <c r="C100" i="5"/>
  <c r="AA100" i="5"/>
  <c r="AB100" i="5"/>
  <c r="Z100" i="5"/>
  <c r="Y100" i="5"/>
  <c r="AB287" i="5"/>
  <c r="AA287" i="5"/>
  <c r="Z287" i="5"/>
  <c r="G287" i="5"/>
  <c r="Y287" i="5"/>
  <c r="F287" i="5"/>
  <c r="D287" i="5"/>
  <c r="E287" i="5"/>
  <c r="C287" i="5"/>
  <c r="AB897" i="5"/>
  <c r="E897" i="5"/>
  <c r="C897" i="5"/>
  <c r="G897" i="5"/>
  <c r="F897" i="5"/>
  <c r="AA897" i="5"/>
  <c r="D897" i="5"/>
  <c r="Z897" i="5"/>
  <c r="Y897" i="5"/>
  <c r="C1136" i="5"/>
  <c r="AB1136" i="5"/>
  <c r="Z1136" i="5"/>
  <c r="G1136" i="5"/>
  <c r="F1136" i="5"/>
  <c r="AA1136" i="5"/>
  <c r="D1136" i="5"/>
  <c r="E1136" i="5"/>
  <c r="Y1136" i="5"/>
  <c r="E137" i="5"/>
  <c r="F137" i="5"/>
  <c r="D137" i="5"/>
  <c r="C137" i="5"/>
  <c r="G137" i="5"/>
  <c r="AA137" i="5"/>
  <c r="AB137" i="5"/>
  <c r="Z137" i="5"/>
  <c r="Y137" i="5"/>
  <c r="C1039" i="5"/>
  <c r="AB1039" i="5"/>
  <c r="AA1039" i="5"/>
  <c r="Z1039" i="5"/>
  <c r="G1039" i="5"/>
  <c r="E1039" i="5"/>
  <c r="Y1039" i="5"/>
  <c r="F1039" i="5"/>
  <c r="D1039" i="5"/>
  <c r="AB880" i="5"/>
  <c r="E880" i="5"/>
  <c r="G880" i="5"/>
  <c r="AA880" i="5"/>
  <c r="F880" i="5"/>
  <c r="Y880" i="5"/>
  <c r="C880" i="5"/>
  <c r="Z880" i="5"/>
  <c r="D880" i="5"/>
  <c r="V533" i="5"/>
  <c r="V534" i="5" s="1"/>
  <c r="V535" i="5" s="1"/>
  <c r="V536" i="5" s="1"/>
  <c r="V537" i="5" s="1"/>
  <c r="V538" i="5" s="1"/>
  <c r="V539" i="5" s="1"/>
  <c r="V540" i="5" s="1"/>
  <c r="V541" i="5" s="1"/>
  <c r="V542" i="5" s="1"/>
  <c r="V543" i="5" s="1"/>
  <c r="V544" i="5" s="1"/>
  <c r="V545" i="5" s="1"/>
  <c r="V546" i="5" s="1"/>
  <c r="V547" i="5" s="1"/>
  <c r="V548" i="5" s="1"/>
  <c r="W533" i="5"/>
  <c r="W534" i="5" s="1"/>
  <c r="W535" i="5" s="1"/>
  <c r="W536" i="5" s="1"/>
  <c r="W537" i="5" s="1"/>
  <c r="W538" i="5" s="1"/>
  <c r="W539" i="5" s="1"/>
  <c r="W540" i="5" s="1"/>
  <c r="W541" i="5" s="1"/>
  <c r="W542" i="5" s="1"/>
  <c r="W543" i="5" s="1"/>
  <c r="W544" i="5" s="1"/>
  <c r="W545" i="5" s="1"/>
  <c r="W546" i="5" s="1"/>
  <c r="W547" i="5" s="1"/>
  <c r="W548" i="5" s="1"/>
  <c r="U533" i="5"/>
  <c r="Y396" i="5"/>
  <c r="F396" i="5"/>
  <c r="E396" i="5"/>
  <c r="D396" i="5"/>
  <c r="C396" i="5"/>
  <c r="AA396" i="5"/>
  <c r="AB396" i="5"/>
  <c r="Z396" i="5"/>
  <c r="G396" i="5"/>
  <c r="E188" i="5"/>
  <c r="D188" i="5"/>
  <c r="C188" i="5"/>
  <c r="AB188" i="5"/>
  <c r="Z188" i="5"/>
  <c r="G188" i="5"/>
  <c r="AA188" i="5"/>
  <c r="Y188" i="5"/>
  <c r="F188" i="5"/>
  <c r="E646" i="5"/>
  <c r="AB646" i="5"/>
  <c r="G646" i="5"/>
  <c r="AA646" i="5"/>
  <c r="F646" i="5"/>
  <c r="Y646" i="5"/>
  <c r="C646" i="5"/>
  <c r="Z646" i="5"/>
  <c r="D646" i="5"/>
  <c r="E358" i="5"/>
  <c r="D358" i="5"/>
  <c r="C358" i="5"/>
  <c r="G358" i="5"/>
  <c r="F358" i="5"/>
  <c r="AA358" i="5"/>
  <c r="AB358" i="5"/>
  <c r="Y358" i="5"/>
  <c r="Z358" i="5"/>
  <c r="Y1078" i="5"/>
  <c r="F1078" i="5"/>
  <c r="E1078" i="5"/>
  <c r="D1078" i="5"/>
  <c r="AA1078" i="5"/>
  <c r="AB1078" i="5"/>
  <c r="Z1078" i="5"/>
  <c r="G1078" i="5"/>
  <c r="C1078" i="5"/>
  <c r="AA518" i="5"/>
  <c r="Z518" i="5"/>
  <c r="G518" i="5"/>
  <c r="Y518" i="5"/>
  <c r="F518" i="5"/>
  <c r="E518" i="5"/>
  <c r="D518" i="5"/>
  <c r="AB518" i="5"/>
  <c r="C518" i="5"/>
  <c r="Z654" i="5"/>
  <c r="G654" i="5"/>
  <c r="C654" i="5"/>
  <c r="AB654" i="5"/>
  <c r="Y654" i="5"/>
  <c r="E654" i="5"/>
  <c r="F654" i="5"/>
  <c r="AA654" i="5"/>
  <c r="D654" i="5"/>
  <c r="U1113" i="5"/>
  <c r="W1113" i="5"/>
  <c r="W1114" i="5" s="1"/>
  <c r="W1115" i="5" s="1"/>
  <c r="W1116" i="5" s="1"/>
  <c r="W1117" i="5" s="1"/>
  <c r="W1118" i="5" s="1"/>
  <c r="W1119" i="5" s="1"/>
  <c r="W1120" i="5" s="1"/>
  <c r="W1121" i="5" s="1"/>
  <c r="W1122" i="5" s="1"/>
  <c r="W1123" i="5" s="1"/>
  <c r="W1124" i="5" s="1"/>
  <c r="W1125" i="5" s="1"/>
  <c r="W1126" i="5" s="1"/>
  <c r="W1127" i="5" s="1"/>
  <c r="W1128" i="5" s="1"/>
  <c r="V1113" i="5"/>
  <c r="V1114" i="5" s="1"/>
  <c r="V1115" i="5" s="1"/>
  <c r="V1116" i="5" s="1"/>
  <c r="V1117" i="5" s="1"/>
  <c r="V1118" i="5" s="1"/>
  <c r="V1119" i="5" s="1"/>
  <c r="V1120" i="5" s="1"/>
  <c r="V1121" i="5" s="1"/>
  <c r="V1122" i="5" s="1"/>
  <c r="V1123" i="5" s="1"/>
  <c r="V1124" i="5" s="1"/>
  <c r="V1125" i="5" s="1"/>
  <c r="V1126" i="5" s="1"/>
  <c r="V1127" i="5" s="1"/>
  <c r="V1128" i="5" s="1"/>
  <c r="AA936" i="5"/>
  <c r="Z936" i="5"/>
  <c r="G936" i="5"/>
  <c r="Y936" i="5"/>
  <c r="F936" i="5"/>
  <c r="E936" i="5"/>
  <c r="D936" i="5"/>
  <c r="C936" i="5"/>
  <c r="AB936" i="5"/>
  <c r="C1004" i="5"/>
  <c r="AB1004" i="5"/>
  <c r="AA1004" i="5"/>
  <c r="Z1004" i="5"/>
  <c r="G1004" i="5"/>
  <c r="E1004" i="5"/>
  <c r="F1004" i="5"/>
  <c r="D1004" i="5"/>
  <c r="Y1004" i="5"/>
  <c r="AB166" i="5"/>
  <c r="AA166" i="5"/>
  <c r="Z166" i="5"/>
  <c r="G166" i="5"/>
  <c r="Y166" i="5"/>
  <c r="F166" i="5"/>
  <c r="D166" i="5"/>
  <c r="E166" i="5"/>
  <c r="C166" i="5"/>
  <c r="D1056" i="5"/>
  <c r="AA1056" i="5"/>
  <c r="G1056" i="5"/>
  <c r="AB1056" i="5"/>
  <c r="F1056" i="5"/>
  <c r="Z1056" i="5"/>
  <c r="E1056" i="5"/>
  <c r="C1056" i="5"/>
  <c r="Y1056" i="5"/>
  <c r="AB778" i="5"/>
  <c r="AA778" i="5"/>
  <c r="Z778" i="5"/>
  <c r="G778" i="5"/>
  <c r="Y778" i="5"/>
  <c r="F778" i="5"/>
  <c r="D778" i="5"/>
  <c r="E778" i="5"/>
  <c r="C778" i="5"/>
  <c r="V793" i="5"/>
  <c r="V794" i="5" s="1"/>
  <c r="V795" i="5" s="1"/>
  <c r="V796" i="5" s="1"/>
  <c r="V797" i="5" s="1"/>
  <c r="V798" i="5" s="1"/>
  <c r="V799" i="5" s="1"/>
  <c r="V800" i="5" s="1"/>
  <c r="V801" i="5" s="1"/>
  <c r="V802" i="5" s="1"/>
  <c r="V803" i="5" s="1"/>
  <c r="V804" i="5" s="1"/>
  <c r="V805" i="5" s="1"/>
  <c r="V806" i="5" s="1"/>
  <c r="V807" i="5" s="1"/>
  <c r="V808" i="5" s="1"/>
  <c r="W793" i="5"/>
  <c r="W794" i="5" s="1"/>
  <c r="W795" i="5" s="1"/>
  <c r="W796" i="5" s="1"/>
  <c r="W797" i="5" s="1"/>
  <c r="W798" i="5" s="1"/>
  <c r="W799" i="5" s="1"/>
  <c r="W800" i="5" s="1"/>
  <c r="W801" i="5" s="1"/>
  <c r="W802" i="5" s="1"/>
  <c r="W803" i="5" s="1"/>
  <c r="W804" i="5" s="1"/>
  <c r="W805" i="5" s="1"/>
  <c r="W806" i="5" s="1"/>
  <c r="W807" i="5" s="1"/>
  <c r="W808" i="5" s="1"/>
  <c r="U793" i="5"/>
  <c r="Y307" i="5"/>
  <c r="F307" i="5"/>
  <c r="C307" i="5"/>
  <c r="AA307" i="5"/>
  <c r="E307" i="5"/>
  <c r="G307" i="5"/>
  <c r="D307" i="5"/>
  <c r="AB307" i="5"/>
  <c r="Z307" i="5"/>
  <c r="D964" i="5"/>
  <c r="AA964" i="5"/>
  <c r="G964" i="5"/>
  <c r="AB964" i="5"/>
  <c r="F964" i="5"/>
  <c r="Z964" i="5"/>
  <c r="E964" i="5"/>
  <c r="C964" i="5"/>
  <c r="Y964" i="5"/>
  <c r="E424" i="5"/>
  <c r="D424" i="5"/>
  <c r="C424" i="5"/>
  <c r="AB424" i="5"/>
  <c r="AA424" i="5"/>
  <c r="Y424" i="5"/>
  <c r="G424" i="5"/>
  <c r="Z424" i="5"/>
  <c r="F424" i="5"/>
  <c r="U1213" i="5"/>
  <c r="W1213" i="5"/>
  <c r="W1214" i="5" s="1"/>
  <c r="W1215" i="5" s="1"/>
  <c r="W1216" i="5" s="1"/>
  <c r="W1217" i="5" s="1"/>
  <c r="W1218" i="5" s="1"/>
  <c r="W1219" i="5" s="1"/>
  <c r="W1220" i="5" s="1"/>
  <c r="W1221" i="5" s="1"/>
  <c r="W1222" i="5" s="1"/>
  <c r="W1223" i="5" s="1"/>
  <c r="W1224" i="5" s="1"/>
  <c r="W1225" i="5" s="1"/>
  <c r="W1226" i="5" s="1"/>
  <c r="W1227" i="5" s="1"/>
  <c r="W1228" i="5" s="1"/>
  <c r="V1213" i="5"/>
  <c r="V1214" i="5" s="1"/>
  <c r="V1215" i="5" s="1"/>
  <c r="V1216" i="5" s="1"/>
  <c r="V1217" i="5" s="1"/>
  <c r="V1218" i="5" s="1"/>
  <c r="V1219" i="5" s="1"/>
  <c r="V1220" i="5" s="1"/>
  <c r="V1221" i="5" s="1"/>
  <c r="V1222" i="5" s="1"/>
  <c r="V1223" i="5" s="1"/>
  <c r="V1224" i="5" s="1"/>
  <c r="V1225" i="5" s="1"/>
  <c r="V1226" i="5" s="1"/>
  <c r="V1227" i="5" s="1"/>
  <c r="V1228" i="5" s="1"/>
  <c r="Z483" i="5"/>
  <c r="G483" i="5"/>
  <c r="C483" i="5"/>
  <c r="AB483" i="5"/>
  <c r="F483" i="5"/>
  <c r="Y483" i="5"/>
  <c r="D483" i="5"/>
  <c r="E483" i="5"/>
  <c r="AA483" i="5"/>
  <c r="F486" i="5"/>
  <c r="AB486" i="5"/>
  <c r="Z486" i="5"/>
  <c r="E486" i="5"/>
  <c r="Y486" i="5"/>
  <c r="D486" i="5"/>
  <c r="C486" i="5"/>
  <c r="AA486" i="5"/>
  <c r="G486" i="5"/>
  <c r="C282" i="5"/>
  <c r="G282" i="5"/>
  <c r="E282" i="5"/>
  <c r="F282" i="5"/>
  <c r="D282" i="5"/>
  <c r="AA282" i="5"/>
  <c r="AB282" i="5"/>
  <c r="Y282" i="5"/>
  <c r="Z282" i="5"/>
  <c r="D579" i="5"/>
  <c r="C579" i="5"/>
  <c r="AB579" i="5"/>
  <c r="AA579" i="5"/>
  <c r="Z579" i="5"/>
  <c r="F579" i="5"/>
  <c r="Y579" i="5"/>
  <c r="G579" i="5"/>
  <c r="E579" i="5"/>
  <c r="AB896" i="5"/>
  <c r="E896" i="5"/>
  <c r="G896" i="5"/>
  <c r="F896" i="5"/>
  <c r="Z896" i="5"/>
  <c r="C896" i="5"/>
  <c r="AA896" i="5"/>
  <c r="D896" i="5"/>
  <c r="Y896" i="5"/>
  <c r="Z1279" i="5"/>
  <c r="F1279" i="5"/>
  <c r="D1279" i="5"/>
  <c r="AA1279" i="5"/>
  <c r="C1279" i="5"/>
  <c r="AB1279" i="5"/>
  <c r="Y1279" i="5"/>
  <c r="G1279" i="5"/>
  <c r="E1279" i="5"/>
  <c r="C819" i="5"/>
  <c r="AB819" i="5"/>
  <c r="AA819" i="5"/>
  <c r="Z819" i="5"/>
  <c r="G819" i="5"/>
  <c r="E819" i="5"/>
  <c r="Y819" i="5"/>
  <c r="F819" i="5"/>
  <c r="D819" i="5"/>
  <c r="C827" i="5"/>
  <c r="AB827" i="5"/>
  <c r="AA827" i="5"/>
  <c r="Z827" i="5"/>
  <c r="G827" i="5"/>
  <c r="E827" i="5"/>
  <c r="Y827" i="5"/>
  <c r="F827" i="5"/>
  <c r="D827" i="5"/>
  <c r="C1137" i="5"/>
  <c r="AB1137" i="5"/>
  <c r="Z1137" i="5"/>
  <c r="G1137" i="5"/>
  <c r="E1137" i="5"/>
  <c r="Y1137" i="5"/>
  <c r="F1137" i="5"/>
  <c r="D1137" i="5"/>
  <c r="AA1137" i="5"/>
  <c r="AB1144" i="5"/>
  <c r="AA1144" i="5"/>
  <c r="Y1144" i="5"/>
  <c r="F1144" i="5"/>
  <c r="D1144" i="5"/>
  <c r="G1144" i="5"/>
  <c r="E1144" i="5"/>
  <c r="C1144" i="5"/>
  <c r="Z1144" i="5"/>
  <c r="AA507" i="5"/>
  <c r="E507" i="5"/>
  <c r="D507" i="5"/>
  <c r="G507" i="5"/>
  <c r="F507" i="5"/>
  <c r="C507" i="5"/>
  <c r="AB507" i="5"/>
  <c r="Z507" i="5"/>
  <c r="Y507" i="5"/>
  <c r="C116" i="5"/>
  <c r="G116" i="5"/>
  <c r="F116" i="5"/>
  <c r="E116" i="5"/>
  <c r="D116" i="5"/>
  <c r="Z116" i="5"/>
  <c r="AA116" i="5"/>
  <c r="Y116" i="5"/>
  <c r="AB116" i="5"/>
  <c r="U113" i="5"/>
  <c r="V113" i="5"/>
  <c r="V114" i="5" s="1"/>
  <c r="V115" i="5" s="1"/>
  <c r="V116" i="5" s="1"/>
  <c r="V117" i="5" s="1"/>
  <c r="V118" i="5" s="1"/>
  <c r="V119" i="5" s="1"/>
  <c r="V120" i="5" s="1"/>
  <c r="V121" i="5" s="1"/>
  <c r="V122" i="5" s="1"/>
  <c r="V123" i="5" s="1"/>
  <c r="V124" i="5" s="1"/>
  <c r="V125" i="5" s="1"/>
  <c r="V126" i="5" s="1"/>
  <c r="V127" i="5" s="1"/>
  <c r="V128" i="5" s="1"/>
  <c r="W113" i="5"/>
  <c r="W114" i="5" s="1"/>
  <c r="W115" i="5" s="1"/>
  <c r="W116" i="5" s="1"/>
  <c r="W117" i="5" s="1"/>
  <c r="W118" i="5" s="1"/>
  <c r="W119" i="5" s="1"/>
  <c r="W120" i="5" s="1"/>
  <c r="W121" i="5" s="1"/>
  <c r="W122" i="5" s="1"/>
  <c r="W123" i="5" s="1"/>
  <c r="W124" i="5" s="1"/>
  <c r="W125" i="5" s="1"/>
  <c r="W126" i="5" s="1"/>
  <c r="W127" i="5" s="1"/>
  <c r="W128" i="5" s="1"/>
  <c r="D1035" i="5"/>
  <c r="C1035" i="5"/>
  <c r="AB1035" i="5"/>
  <c r="AA1035" i="5"/>
  <c r="Y1035" i="5"/>
  <c r="F1035" i="5"/>
  <c r="Z1035" i="5"/>
  <c r="G1035" i="5"/>
  <c r="E1035" i="5"/>
  <c r="C1042" i="5"/>
  <c r="AB1042" i="5"/>
  <c r="AA1042" i="5"/>
  <c r="Z1042" i="5"/>
  <c r="G1042" i="5"/>
  <c r="E1042" i="5"/>
  <c r="F1042" i="5"/>
  <c r="D1042" i="5"/>
  <c r="Y1042" i="5"/>
  <c r="D315" i="5"/>
  <c r="G315" i="5"/>
  <c r="F315" i="5"/>
  <c r="E315" i="5"/>
  <c r="C315" i="5"/>
  <c r="AB315" i="5"/>
  <c r="AA315" i="5"/>
  <c r="Y315" i="5"/>
  <c r="Z315" i="5"/>
  <c r="X33" i="10"/>
  <c r="Y33" i="10"/>
  <c r="Y325" i="5"/>
  <c r="F325" i="5"/>
  <c r="AA325" i="5"/>
  <c r="E325" i="5"/>
  <c r="Z325" i="5"/>
  <c r="D325" i="5"/>
  <c r="C325" i="5"/>
  <c r="AB325" i="5"/>
  <c r="G325" i="5"/>
  <c r="Z1266" i="5"/>
  <c r="G1266" i="5"/>
  <c r="E1266" i="5"/>
  <c r="C1266" i="5"/>
  <c r="F1266" i="5"/>
  <c r="Y1266" i="5"/>
  <c r="D1266" i="5"/>
  <c r="AB1266" i="5"/>
  <c r="AA1266" i="5"/>
  <c r="E1255" i="5"/>
  <c r="AB1255" i="5"/>
  <c r="G1255" i="5"/>
  <c r="F1255" i="5"/>
  <c r="AA1255" i="5"/>
  <c r="D1255" i="5"/>
  <c r="Z1255" i="5"/>
  <c r="C1255" i="5"/>
  <c r="Y1255" i="5"/>
  <c r="G219" i="5"/>
  <c r="F219" i="5"/>
  <c r="E219" i="5"/>
  <c r="D219" i="5"/>
  <c r="C219" i="5"/>
  <c r="AA219" i="5"/>
  <c r="AB219" i="5"/>
  <c r="Y219" i="5"/>
  <c r="Z219" i="5"/>
  <c r="D1245" i="5"/>
  <c r="AB1245" i="5"/>
  <c r="G1245" i="5"/>
  <c r="AA1245" i="5"/>
  <c r="F1245" i="5"/>
  <c r="Y1245" i="5"/>
  <c r="C1245" i="5"/>
  <c r="E1245" i="5"/>
  <c r="Z1245" i="5"/>
  <c r="D1244" i="5"/>
  <c r="AB1244" i="5"/>
  <c r="AA1244" i="5"/>
  <c r="F1244" i="5"/>
  <c r="Z1244" i="5"/>
  <c r="E1244" i="5"/>
  <c r="Y1244" i="5"/>
  <c r="C1244" i="5"/>
  <c r="G1244" i="5"/>
  <c r="Y1238" i="5"/>
  <c r="E1238" i="5"/>
  <c r="C1238" i="5"/>
  <c r="AA1238" i="5"/>
  <c r="G1238" i="5"/>
  <c r="D1238" i="5"/>
  <c r="AB1238" i="5"/>
  <c r="Z1238" i="5"/>
  <c r="F1238" i="5"/>
  <c r="Z876" i="5"/>
  <c r="G876" i="5"/>
  <c r="Y876" i="5"/>
  <c r="F876" i="5"/>
  <c r="E876" i="5"/>
  <c r="D876" i="5"/>
  <c r="C876" i="5"/>
  <c r="AB876" i="5"/>
  <c r="AA876" i="5"/>
  <c r="AA883" i="5"/>
  <c r="E883" i="5"/>
  <c r="Z883" i="5"/>
  <c r="F883" i="5"/>
  <c r="Y883" i="5"/>
  <c r="D883" i="5"/>
  <c r="C883" i="5"/>
  <c r="G883" i="5"/>
  <c r="AB883" i="5"/>
  <c r="AB879" i="5"/>
  <c r="F879" i="5"/>
  <c r="AA879" i="5"/>
  <c r="G879" i="5"/>
  <c r="Z879" i="5"/>
  <c r="E879" i="5"/>
  <c r="Y879" i="5"/>
  <c r="D879" i="5"/>
  <c r="C879" i="5"/>
  <c r="AA546" i="5"/>
  <c r="Z546" i="5"/>
  <c r="G546" i="5"/>
  <c r="Y546" i="5"/>
  <c r="F546" i="5"/>
  <c r="E546" i="5"/>
  <c r="D546" i="5"/>
  <c r="C546" i="5"/>
  <c r="AB546" i="5"/>
  <c r="AA262" i="5"/>
  <c r="Z262" i="5"/>
  <c r="G262" i="5"/>
  <c r="Y262" i="5"/>
  <c r="F262" i="5"/>
  <c r="E262" i="5"/>
  <c r="D262" i="5"/>
  <c r="AB262" i="5"/>
  <c r="C262" i="5"/>
  <c r="E255" i="5"/>
  <c r="D255" i="5"/>
  <c r="C255" i="5"/>
  <c r="G255" i="5"/>
  <c r="F255" i="5"/>
  <c r="AB255" i="5"/>
  <c r="AA255" i="5"/>
  <c r="Y255" i="5"/>
  <c r="Z255" i="5"/>
  <c r="AA67" i="5"/>
  <c r="Z67" i="5"/>
  <c r="G67" i="5"/>
  <c r="Y67" i="5"/>
  <c r="F67" i="5"/>
  <c r="E67" i="5"/>
  <c r="D67" i="5"/>
  <c r="C67" i="5"/>
  <c r="AB67" i="5"/>
  <c r="D57" i="5"/>
  <c r="C57" i="5"/>
  <c r="F57" i="5"/>
  <c r="G57" i="5"/>
  <c r="E57" i="5"/>
  <c r="Y57" i="5"/>
  <c r="Z57" i="5"/>
  <c r="AB57" i="5"/>
  <c r="AA57" i="5"/>
  <c r="E398" i="5"/>
  <c r="D398" i="5"/>
  <c r="C398" i="5"/>
  <c r="AB398" i="5"/>
  <c r="Z398" i="5"/>
  <c r="G398" i="5"/>
  <c r="AA398" i="5"/>
  <c r="Y398" i="5"/>
  <c r="F398" i="5"/>
  <c r="D406" i="5"/>
  <c r="C406" i="5"/>
  <c r="AB406" i="5"/>
  <c r="AA406" i="5"/>
  <c r="Y406" i="5"/>
  <c r="F406" i="5"/>
  <c r="Z406" i="5"/>
  <c r="G406" i="5"/>
  <c r="E406" i="5"/>
  <c r="E183" i="5"/>
  <c r="D183" i="5"/>
  <c r="C183" i="5"/>
  <c r="AB183" i="5"/>
  <c r="Z183" i="5"/>
  <c r="G183" i="5"/>
  <c r="AA183" i="5"/>
  <c r="Y183" i="5"/>
  <c r="F183" i="5"/>
  <c r="C624" i="5"/>
  <c r="Y624" i="5"/>
  <c r="G624" i="5"/>
  <c r="AA624" i="5"/>
  <c r="F624" i="5"/>
  <c r="Z624" i="5"/>
  <c r="E624" i="5"/>
  <c r="D624" i="5"/>
  <c r="AB624" i="5"/>
  <c r="D621" i="5"/>
  <c r="AA621" i="5"/>
  <c r="G621" i="5"/>
  <c r="Z621" i="5"/>
  <c r="E621" i="5"/>
  <c r="AB621" i="5"/>
  <c r="Y621" i="5"/>
  <c r="F621" i="5"/>
  <c r="C621" i="5"/>
  <c r="D648" i="5"/>
  <c r="AA648" i="5"/>
  <c r="G648" i="5"/>
  <c r="AB648" i="5"/>
  <c r="F648" i="5"/>
  <c r="Z648" i="5"/>
  <c r="E648" i="5"/>
  <c r="Y648" i="5"/>
  <c r="C648" i="5"/>
  <c r="Y636" i="5"/>
  <c r="F636" i="5"/>
  <c r="AA636" i="5"/>
  <c r="E636" i="5"/>
  <c r="Z636" i="5"/>
  <c r="D636" i="5"/>
  <c r="C636" i="5"/>
  <c r="G636" i="5"/>
  <c r="AB636" i="5"/>
  <c r="D363" i="5"/>
  <c r="C363" i="5"/>
  <c r="AB363" i="5"/>
  <c r="AA363" i="5"/>
  <c r="Y363" i="5"/>
  <c r="F363" i="5"/>
  <c r="G363" i="5"/>
  <c r="E363" i="5"/>
  <c r="Z363" i="5"/>
  <c r="G357" i="5"/>
  <c r="F357" i="5"/>
  <c r="D357" i="5"/>
  <c r="E357" i="5"/>
  <c r="C357" i="5"/>
  <c r="AB357" i="5"/>
  <c r="AA357" i="5"/>
  <c r="Z357" i="5"/>
  <c r="Y357" i="5"/>
  <c r="Y1081" i="5"/>
  <c r="F1081" i="5"/>
  <c r="E1081" i="5"/>
  <c r="D1081" i="5"/>
  <c r="AA1081" i="5"/>
  <c r="AB1081" i="5"/>
  <c r="Z1081" i="5"/>
  <c r="G1081" i="5"/>
  <c r="C1081" i="5"/>
  <c r="Z714" i="5"/>
  <c r="Y714" i="5"/>
  <c r="G714" i="5"/>
  <c r="F714" i="5"/>
  <c r="E714" i="5"/>
  <c r="D714" i="5"/>
  <c r="AB714" i="5"/>
  <c r="AA714" i="5"/>
  <c r="C714" i="5"/>
  <c r="D721" i="5"/>
  <c r="C721" i="5"/>
  <c r="AB721" i="5"/>
  <c r="AA721" i="5"/>
  <c r="Y721" i="5"/>
  <c r="F721" i="5"/>
  <c r="Z721" i="5"/>
  <c r="G721" i="5"/>
  <c r="E721" i="5"/>
  <c r="E980" i="5"/>
  <c r="AB980" i="5"/>
  <c r="G980" i="5"/>
  <c r="AA980" i="5"/>
  <c r="F980" i="5"/>
  <c r="Y980" i="5"/>
  <c r="C980" i="5"/>
  <c r="Z980" i="5"/>
  <c r="D980" i="5"/>
  <c r="D987" i="5"/>
  <c r="C987" i="5"/>
  <c r="AB987" i="5"/>
  <c r="AA987" i="5"/>
  <c r="Z987" i="5"/>
  <c r="F987" i="5"/>
  <c r="Y987" i="5"/>
  <c r="G987" i="5"/>
  <c r="E987" i="5"/>
  <c r="D985" i="5"/>
  <c r="C985" i="5"/>
  <c r="AB985" i="5"/>
  <c r="AA985" i="5"/>
  <c r="Y985" i="5"/>
  <c r="F985" i="5"/>
  <c r="G985" i="5"/>
  <c r="E985" i="5"/>
  <c r="Z985" i="5"/>
  <c r="Y859" i="5"/>
  <c r="F859" i="5"/>
  <c r="E859" i="5"/>
  <c r="D859" i="5"/>
  <c r="C859" i="5"/>
  <c r="AA859" i="5"/>
  <c r="AB859" i="5"/>
  <c r="Z859" i="5"/>
  <c r="G859" i="5"/>
  <c r="E866" i="5"/>
  <c r="D866" i="5"/>
  <c r="C866" i="5"/>
  <c r="AB866" i="5"/>
  <c r="Z866" i="5"/>
  <c r="G866" i="5"/>
  <c r="AA866" i="5"/>
  <c r="Y866" i="5"/>
  <c r="F866" i="5"/>
  <c r="Y522" i="5"/>
  <c r="F522" i="5"/>
  <c r="E522" i="5"/>
  <c r="D522" i="5"/>
  <c r="C522" i="5"/>
  <c r="AA522" i="5"/>
  <c r="AB522" i="5"/>
  <c r="Z522" i="5"/>
  <c r="G522" i="5"/>
  <c r="C528" i="5"/>
  <c r="AB528" i="5"/>
  <c r="AA528" i="5"/>
  <c r="Z528" i="5"/>
  <c r="G528" i="5"/>
  <c r="E528" i="5"/>
  <c r="Y528" i="5"/>
  <c r="F528" i="5"/>
  <c r="D528" i="5"/>
  <c r="W333" i="5"/>
  <c r="W334" i="5" s="1"/>
  <c r="W335" i="5" s="1"/>
  <c r="W336" i="5" s="1"/>
  <c r="W337" i="5" s="1"/>
  <c r="W338" i="5" s="1"/>
  <c r="W339" i="5" s="1"/>
  <c r="W340" i="5" s="1"/>
  <c r="W341" i="5" s="1"/>
  <c r="W342" i="5" s="1"/>
  <c r="W343" i="5" s="1"/>
  <c r="W344" i="5" s="1"/>
  <c r="W345" i="5" s="1"/>
  <c r="W346" i="5" s="1"/>
  <c r="W347" i="5" s="1"/>
  <c r="W348" i="5" s="1"/>
  <c r="V333" i="5"/>
  <c r="V334" i="5" s="1"/>
  <c r="V335" i="5" s="1"/>
  <c r="V336" i="5" s="1"/>
  <c r="V337" i="5" s="1"/>
  <c r="V338" i="5" s="1"/>
  <c r="V339" i="5" s="1"/>
  <c r="V340" i="5" s="1"/>
  <c r="V341" i="5" s="1"/>
  <c r="V342" i="5" s="1"/>
  <c r="V343" i="5" s="1"/>
  <c r="V344" i="5" s="1"/>
  <c r="V345" i="5" s="1"/>
  <c r="V346" i="5" s="1"/>
  <c r="V347" i="5" s="1"/>
  <c r="V348" i="5" s="1"/>
  <c r="U333" i="5"/>
  <c r="D339" i="5"/>
  <c r="F339" i="5"/>
  <c r="E339" i="5"/>
  <c r="C339" i="5"/>
  <c r="G339" i="5"/>
  <c r="Y339" i="5"/>
  <c r="Z339" i="5"/>
  <c r="AB339" i="5"/>
  <c r="AA339" i="5"/>
  <c r="C347" i="5"/>
  <c r="AA347" i="5"/>
  <c r="Z347" i="5"/>
  <c r="G347" i="5"/>
  <c r="E347" i="5"/>
  <c r="D347" i="5"/>
  <c r="AB347" i="5"/>
  <c r="Y347" i="5"/>
  <c r="F347" i="5"/>
  <c r="F37" i="5"/>
  <c r="E37" i="5"/>
  <c r="D37" i="5"/>
  <c r="C37" i="5"/>
  <c r="G37" i="5"/>
  <c r="AA37" i="5"/>
  <c r="Z37" i="5"/>
  <c r="AB37" i="5"/>
  <c r="Y37" i="5"/>
  <c r="G42" i="5"/>
  <c r="F42" i="5"/>
  <c r="D42" i="5"/>
  <c r="E42" i="5"/>
  <c r="C42" i="5"/>
  <c r="AA42" i="5"/>
  <c r="AB42" i="5"/>
  <c r="Y42" i="5"/>
  <c r="Z42" i="5"/>
  <c r="Y655" i="5"/>
  <c r="G655" i="5"/>
  <c r="C655" i="5"/>
  <c r="AA655" i="5"/>
  <c r="F655" i="5"/>
  <c r="AB655" i="5"/>
  <c r="E655" i="5"/>
  <c r="Z655" i="5"/>
  <c r="D655" i="5"/>
  <c r="Y656" i="5"/>
  <c r="F656" i="5"/>
  <c r="AA656" i="5"/>
  <c r="G656" i="5"/>
  <c r="E656" i="5"/>
  <c r="AB656" i="5"/>
  <c r="D656" i="5"/>
  <c r="Z656" i="5"/>
  <c r="C656" i="5"/>
  <c r="AB665" i="5"/>
  <c r="AA665" i="5"/>
  <c r="Z665" i="5"/>
  <c r="Y665" i="5"/>
  <c r="G665" i="5"/>
  <c r="F665" i="5"/>
  <c r="D665" i="5"/>
  <c r="E665" i="5"/>
  <c r="C665" i="5"/>
  <c r="AB1202" i="5"/>
  <c r="D1202" i="5"/>
  <c r="G1202" i="5"/>
  <c r="AA1202" i="5"/>
  <c r="F1202" i="5"/>
  <c r="Z1202" i="5"/>
  <c r="E1202" i="5"/>
  <c r="C1202" i="5"/>
  <c r="Y1202" i="5"/>
  <c r="AA1207" i="5"/>
  <c r="Y1207" i="5"/>
  <c r="E1207" i="5"/>
  <c r="G1207" i="5"/>
  <c r="Z1207" i="5"/>
  <c r="D1207" i="5"/>
  <c r="F1207" i="5"/>
  <c r="AB1207" i="5"/>
  <c r="C1207" i="5"/>
  <c r="AA1128" i="5"/>
  <c r="D1128" i="5"/>
  <c r="G1128" i="5"/>
  <c r="AB1128" i="5"/>
  <c r="F1128" i="5"/>
  <c r="Z1128" i="5"/>
  <c r="E1128" i="5"/>
  <c r="Y1128" i="5"/>
  <c r="C1128" i="5"/>
  <c r="D1121" i="5"/>
  <c r="C1121" i="5"/>
  <c r="AA1121" i="5"/>
  <c r="Y1121" i="5"/>
  <c r="F1121" i="5"/>
  <c r="Z1121" i="5"/>
  <c r="G1121" i="5"/>
  <c r="E1121" i="5"/>
  <c r="AB1121" i="5"/>
  <c r="AB915" i="5"/>
  <c r="AA915" i="5"/>
  <c r="Z915" i="5"/>
  <c r="G915" i="5"/>
  <c r="Y915" i="5"/>
  <c r="F915" i="5"/>
  <c r="E915" i="5"/>
  <c r="C915" i="5"/>
  <c r="D915" i="5"/>
  <c r="Z924" i="5"/>
  <c r="G924" i="5"/>
  <c r="Y924" i="5"/>
  <c r="F924" i="5"/>
  <c r="E924" i="5"/>
  <c r="D924" i="5"/>
  <c r="C924" i="5"/>
  <c r="AB924" i="5"/>
  <c r="AA924" i="5"/>
  <c r="Y927" i="5"/>
  <c r="F927" i="5"/>
  <c r="E927" i="5"/>
  <c r="D927" i="5"/>
  <c r="C927" i="5"/>
  <c r="AA927" i="5"/>
  <c r="AB927" i="5"/>
  <c r="Z927" i="5"/>
  <c r="G927" i="5"/>
  <c r="C205" i="5"/>
  <c r="AB205" i="5"/>
  <c r="AA205" i="5"/>
  <c r="Z205" i="5"/>
  <c r="G205" i="5"/>
  <c r="E205" i="5"/>
  <c r="Y205" i="5"/>
  <c r="F205" i="5"/>
  <c r="D205" i="5"/>
  <c r="Z939" i="5"/>
  <c r="Y939" i="5"/>
  <c r="G939" i="5"/>
  <c r="F939" i="5"/>
  <c r="E939" i="5"/>
  <c r="D939" i="5"/>
  <c r="AB939" i="5"/>
  <c r="AA939" i="5"/>
  <c r="C939" i="5"/>
  <c r="D999" i="5"/>
  <c r="C999" i="5"/>
  <c r="AB999" i="5"/>
  <c r="AA999" i="5"/>
  <c r="Z999" i="5"/>
  <c r="F999" i="5"/>
  <c r="Y999" i="5"/>
  <c r="G999" i="5"/>
  <c r="E999" i="5"/>
  <c r="C1007" i="5"/>
  <c r="AB1007" i="5"/>
  <c r="AA1007" i="5"/>
  <c r="Z1007" i="5"/>
  <c r="Y1007" i="5"/>
  <c r="G1007" i="5"/>
  <c r="E1007" i="5"/>
  <c r="F1007" i="5"/>
  <c r="D1007" i="5"/>
  <c r="Z681" i="5"/>
  <c r="G681" i="5"/>
  <c r="Y681" i="5"/>
  <c r="F681" i="5"/>
  <c r="E681" i="5"/>
  <c r="D681" i="5"/>
  <c r="C681" i="5"/>
  <c r="AB681" i="5"/>
  <c r="AA681" i="5"/>
  <c r="E685" i="5"/>
  <c r="D685" i="5"/>
  <c r="C685" i="5"/>
  <c r="AB685" i="5"/>
  <c r="Z685" i="5"/>
  <c r="G685" i="5"/>
  <c r="F685" i="5"/>
  <c r="AA685" i="5"/>
  <c r="Y685" i="5"/>
  <c r="AB675" i="5"/>
  <c r="AA675" i="5"/>
  <c r="Z675" i="5"/>
  <c r="G675" i="5"/>
  <c r="Y675" i="5"/>
  <c r="F675" i="5"/>
  <c r="D675" i="5"/>
  <c r="E675" i="5"/>
  <c r="C675" i="5"/>
  <c r="AB1168" i="5"/>
  <c r="D1168" i="5"/>
  <c r="F1168" i="5"/>
  <c r="Z1168" i="5"/>
  <c r="C1168" i="5"/>
  <c r="AA1168" i="5"/>
  <c r="Y1168" i="5"/>
  <c r="E1168" i="5"/>
  <c r="G1168" i="5"/>
  <c r="C159" i="5"/>
  <c r="G159" i="5"/>
  <c r="E159" i="5"/>
  <c r="F159" i="5"/>
  <c r="D159" i="5"/>
  <c r="AA159" i="5"/>
  <c r="AB159" i="5"/>
  <c r="Y159" i="5"/>
  <c r="Z159" i="5"/>
  <c r="Z599" i="5"/>
  <c r="Y599" i="5"/>
  <c r="G599" i="5"/>
  <c r="F599" i="5"/>
  <c r="E599" i="5"/>
  <c r="D599" i="5"/>
  <c r="AB599" i="5"/>
  <c r="AA599" i="5"/>
  <c r="C599" i="5"/>
  <c r="D606" i="5"/>
  <c r="C606" i="5"/>
  <c r="AB606" i="5"/>
  <c r="AA606" i="5"/>
  <c r="Y606" i="5"/>
  <c r="F606" i="5"/>
  <c r="Z606" i="5"/>
  <c r="G606" i="5"/>
  <c r="E606" i="5"/>
  <c r="C1058" i="5"/>
  <c r="Z1058" i="5"/>
  <c r="G1058" i="5"/>
  <c r="AB1058" i="5"/>
  <c r="F1058" i="5"/>
  <c r="AA1058" i="5"/>
  <c r="E1058" i="5"/>
  <c r="Y1058" i="5"/>
  <c r="D1058" i="5"/>
  <c r="Y435" i="5"/>
  <c r="G435" i="5"/>
  <c r="F435" i="5"/>
  <c r="E435" i="5"/>
  <c r="D435" i="5"/>
  <c r="C435" i="5"/>
  <c r="AA435" i="5"/>
  <c r="AB435" i="5"/>
  <c r="Z435" i="5"/>
  <c r="C445" i="5"/>
  <c r="AB445" i="5"/>
  <c r="AA445" i="5"/>
  <c r="Z445" i="5"/>
  <c r="G445" i="5"/>
  <c r="E445" i="5"/>
  <c r="F445" i="5"/>
  <c r="D445" i="5"/>
  <c r="Y445" i="5"/>
  <c r="E379" i="5"/>
  <c r="D379" i="5"/>
  <c r="C379" i="5"/>
  <c r="AB379" i="5"/>
  <c r="Z379" i="5"/>
  <c r="G379" i="5"/>
  <c r="F379" i="5"/>
  <c r="AA379" i="5"/>
  <c r="Y379" i="5"/>
  <c r="D386" i="5"/>
  <c r="C386" i="5"/>
  <c r="AB386" i="5"/>
  <c r="AA386" i="5"/>
  <c r="Y386" i="5"/>
  <c r="F386" i="5"/>
  <c r="Z386" i="5"/>
  <c r="G386" i="5"/>
  <c r="E386" i="5"/>
  <c r="AB781" i="5"/>
  <c r="AA781" i="5"/>
  <c r="Z781" i="5"/>
  <c r="G781" i="5"/>
  <c r="Y781" i="5"/>
  <c r="F781" i="5"/>
  <c r="D781" i="5"/>
  <c r="E781" i="5"/>
  <c r="C781" i="5"/>
  <c r="D1019" i="5"/>
  <c r="C1019" i="5"/>
  <c r="AB1019" i="5"/>
  <c r="AA1019" i="5"/>
  <c r="Z1019" i="5"/>
  <c r="F1019" i="5"/>
  <c r="Y1019" i="5"/>
  <c r="G1019" i="5"/>
  <c r="E1019" i="5"/>
  <c r="AB1026" i="5"/>
  <c r="AA1026" i="5"/>
  <c r="Z1026" i="5"/>
  <c r="G1026" i="5"/>
  <c r="Y1026" i="5"/>
  <c r="F1026" i="5"/>
  <c r="D1026" i="5"/>
  <c r="E1026" i="5"/>
  <c r="C1026" i="5"/>
  <c r="AB808" i="5"/>
  <c r="E808" i="5"/>
  <c r="C808" i="5"/>
  <c r="G808" i="5"/>
  <c r="F808" i="5"/>
  <c r="AA808" i="5"/>
  <c r="D808" i="5"/>
  <c r="Y808" i="5"/>
  <c r="Z808" i="5"/>
  <c r="C800" i="5"/>
  <c r="Z800" i="5"/>
  <c r="G800" i="5"/>
  <c r="Y800" i="5"/>
  <c r="D800" i="5"/>
  <c r="AB800" i="5"/>
  <c r="F800" i="5"/>
  <c r="AA800" i="5"/>
  <c r="E800" i="5"/>
  <c r="AB807" i="5"/>
  <c r="F807" i="5"/>
  <c r="D807" i="5"/>
  <c r="Y807" i="5"/>
  <c r="AA807" i="5"/>
  <c r="E807" i="5"/>
  <c r="Z807" i="5"/>
  <c r="G807" i="5"/>
  <c r="C807" i="5"/>
  <c r="Y1101" i="5"/>
  <c r="F1101" i="5"/>
  <c r="E1101" i="5"/>
  <c r="D1101" i="5"/>
  <c r="AA1101" i="5"/>
  <c r="AB1101" i="5"/>
  <c r="Z1101" i="5"/>
  <c r="G1101" i="5"/>
  <c r="C1101" i="5"/>
  <c r="Z559" i="5"/>
  <c r="Y559" i="5"/>
  <c r="G559" i="5"/>
  <c r="F559" i="5"/>
  <c r="E559" i="5"/>
  <c r="D559" i="5"/>
  <c r="AB559" i="5"/>
  <c r="AA559" i="5"/>
  <c r="C559" i="5"/>
  <c r="D566" i="5"/>
  <c r="C566" i="5"/>
  <c r="AB566" i="5"/>
  <c r="AA566" i="5"/>
  <c r="Y566" i="5"/>
  <c r="F566" i="5"/>
  <c r="G566" i="5"/>
  <c r="E566" i="5"/>
  <c r="Z566" i="5"/>
  <c r="A22" i="5"/>
  <c r="A20" i="5"/>
  <c r="A18" i="5"/>
  <c r="A16" i="5"/>
  <c r="A14" i="5"/>
  <c r="V11" i="5"/>
  <c r="U11" i="5"/>
  <c r="G11" i="5"/>
  <c r="A21" i="5"/>
  <c r="A19" i="5"/>
  <c r="A17" i="5"/>
  <c r="A15" i="5"/>
  <c r="E11" i="5"/>
  <c r="A27" i="5"/>
  <c r="AD11" i="5"/>
  <c r="A28" i="5"/>
  <c r="A26" i="5"/>
  <c r="A24" i="5"/>
  <c r="W11" i="5"/>
  <c r="A25" i="5"/>
  <c r="A23" i="5"/>
  <c r="AA300" i="5"/>
  <c r="D300" i="5"/>
  <c r="G300" i="5"/>
  <c r="AB300" i="5"/>
  <c r="F300" i="5"/>
  <c r="Z300" i="5"/>
  <c r="E300" i="5"/>
  <c r="Y300" i="5"/>
  <c r="C300" i="5"/>
  <c r="AA299" i="5"/>
  <c r="D299" i="5"/>
  <c r="Z299" i="5"/>
  <c r="E299" i="5"/>
  <c r="Y299" i="5"/>
  <c r="C299" i="5"/>
  <c r="G299" i="5"/>
  <c r="F299" i="5"/>
  <c r="AB299" i="5"/>
  <c r="AA702" i="5"/>
  <c r="Z702" i="5"/>
  <c r="Y702" i="5"/>
  <c r="G702" i="5"/>
  <c r="F702" i="5"/>
  <c r="E702" i="5"/>
  <c r="C702" i="5"/>
  <c r="AB702" i="5"/>
  <c r="D702" i="5"/>
  <c r="C968" i="5"/>
  <c r="Z968" i="5"/>
  <c r="G968" i="5"/>
  <c r="AB968" i="5"/>
  <c r="F968" i="5"/>
  <c r="AA968" i="5"/>
  <c r="E968" i="5"/>
  <c r="Y968" i="5"/>
  <c r="D968" i="5"/>
  <c r="Y956" i="5"/>
  <c r="F956" i="5"/>
  <c r="E956" i="5"/>
  <c r="D956" i="5"/>
  <c r="C956" i="5"/>
  <c r="AA956" i="5"/>
  <c r="AB956" i="5"/>
  <c r="Z956" i="5"/>
  <c r="G956" i="5"/>
  <c r="AB962" i="5"/>
  <c r="D962" i="5"/>
  <c r="C962" i="5"/>
  <c r="AA962" i="5"/>
  <c r="Y962" i="5"/>
  <c r="F962" i="5"/>
  <c r="Z962" i="5"/>
  <c r="G962" i="5"/>
  <c r="E962" i="5"/>
  <c r="Z418" i="5"/>
  <c r="G418" i="5"/>
  <c r="Y418" i="5"/>
  <c r="F418" i="5"/>
  <c r="E418" i="5"/>
  <c r="D418" i="5"/>
  <c r="C418" i="5"/>
  <c r="AB418" i="5"/>
  <c r="AA418" i="5"/>
  <c r="U413" i="5"/>
  <c r="W413" i="5"/>
  <c r="W414" i="5" s="1"/>
  <c r="W415" i="5" s="1"/>
  <c r="W416" i="5" s="1"/>
  <c r="W417" i="5" s="1"/>
  <c r="W418" i="5" s="1"/>
  <c r="W419" i="5" s="1"/>
  <c r="W420" i="5" s="1"/>
  <c r="W421" i="5" s="1"/>
  <c r="W422" i="5" s="1"/>
  <c r="W423" i="5" s="1"/>
  <c r="W424" i="5" s="1"/>
  <c r="W425" i="5" s="1"/>
  <c r="W426" i="5" s="1"/>
  <c r="W427" i="5" s="1"/>
  <c r="W428" i="5" s="1"/>
  <c r="V413" i="5"/>
  <c r="V414" i="5" s="1"/>
  <c r="V415" i="5" s="1"/>
  <c r="V416" i="5" s="1"/>
  <c r="V417" i="5" s="1"/>
  <c r="V418" i="5" s="1"/>
  <c r="V419" i="5" s="1"/>
  <c r="V420" i="5" s="1"/>
  <c r="V421" i="5" s="1"/>
  <c r="V422" i="5" s="1"/>
  <c r="V423" i="5" s="1"/>
  <c r="V424" i="5" s="1"/>
  <c r="V425" i="5" s="1"/>
  <c r="V426" i="5" s="1"/>
  <c r="V427" i="5" s="1"/>
  <c r="V428" i="5" s="1"/>
  <c r="D427" i="5"/>
  <c r="C427" i="5"/>
  <c r="AB427" i="5"/>
  <c r="AA427" i="5"/>
  <c r="Y427" i="5"/>
  <c r="F427" i="5"/>
  <c r="G427" i="5"/>
  <c r="E427" i="5"/>
  <c r="Z427" i="5"/>
  <c r="AB1181" i="5"/>
  <c r="G1181" i="5"/>
  <c r="AA1181" i="5"/>
  <c r="F1181" i="5"/>
  <c r="Z1181" i="5"/>
  <c r="E1181" i="5"/>
  <c r="C1181" i="5"/>
  <c r="Y1181" i="5"/>
  <c r="D1181" i="5"/>
  <c r="Y834" i="5"/>
  <c r="F834" i="5"/>
  <c r="E834" i="5"/>
  <c r="D834" i="5"/>
  <c r="C834" i="5"/>
  <c r="AA834" i="5"/>
  <c r="AB834" i="5"/>
  <c r="Z834" i="5"/>
  <c r="G834" i="5"/>
  <c r="E841" i="5"/>
  <c r="D841" i="5"/>
  <c r="C841" i="5"/>
  <c r="AB841" i="5"/>
  <c r="Z841" i="5"/>
  <c r="G841" i="5"/>
  <c r="AA841" i="5"/>
  <c r="Y841" i="5"/>
  <c r="F841" i="5"/>
  <c r="D848" i="5"/>
  <c r="C848" i="5"/>
  <c r="AB848" i="5"/>
  <c r="AA848" i="5"/>
  <c r="Y848" i="5"/>
  <c r="F848" i="5"/>
  <c r="Z848" i="5"/>
  <c r="G848" i="5"/>
  <c r="E848" i="5"/>
  <c r="C1216" i="5"/>
  <c r="AA1216" i="5"/>
  <c r="F1216" i="5"/>
  <c r="Z1216" i="5"/>
  <c r="E1216" i="5"/>
  <c r="Y1216" i="5"/>
  <c r="D1216" i="5"/>
  <c r="G1216" i="5"/>
  <c r="AB1216" i="5"/>
  <c r="Y1222" i="5"/>
  <c r="E1222" i="5"/>
  <c r="AA1222" i="5"/>
  <c r="F1222" i="5"/>
  <c r="C1222" i="5"/>
  <c r="AB1222" i="5"/>
  <c r="Z1222" i="5"/>
  <c r="G1222" i="5"/>
  <c r="D1222" i="5"/>
  <c r="W473" i="5"/>
  <c r="W474" i="5" s="1"/>
  <c r="W475" i="5" s="1"/>
  <c r="W476" i="5" s="1"/>
  <c r="W477" i="5" s="1"/>
  <c r="W478" i="5" s="1"/>
  <c r="W479" i="5" s="1"/>
  <c r="W480" i="5" s="1"/>
  <c r="W481" i="5" s="1"/>
  <c r="W482" i="5" s="1"/>
  <c r="W483" i="5" s="1"/>
  <c r="W484" i="5" s="1"/>
  <c r="W485" i="5" s="1"/>
  <c r="W486" i="5" s="1"/>
  <c r="W487" i="5" s="1"/>
  <c r="W488" i="5" s="1"/>
  <c r="V473" i="5"/>
  <c r="V474" i="5" s="1"/>
  <c r="V475" i="5" s="1"/>
  <c r="V476" i="5" s="1"/>
  <c r="V477" i="5" s="1"/>
  <c r="V478" i="5" s="1"/>
  <c r="V479" i="5" s="1"/>
  <c r="V480" i="5" s="1"/>
  <c r="V481" i="5" s="1"/>
  <c r="V482" i="5" s="1"/>
  <c r="V483" i="5" s="1"/>
  <c r="V484" i="5" s="1"/>
  <c r="V485" i="5" s="1"/>
  <c r="V486" i="5" s="1"/>
  <c r="V487" i="5" s="1"/>
  <c r="V488" i="5" s="1"/>
  <c r="U473" i="5"/>
  <c r="D106" i="5"/>
  <c r="G106" i="5"/>
  <c r="F106" i="5"/>
  <c r="E106" i="5"/>
  <c r="C106" i="5"/>
  <c r="AA106" i="5"/>
  <c r="AB106" i="5"/>
  <c r="Z106" i="5"/>
  <c r="Y106" i="5"/>
  <c r="C285" i="5"/>
  <c r="AB285" i="5"/>
  <c r="AA285" i="5"/>
  <c r="Z285" i="5"/>
  <c r="Y285" i="5"/>
  <c r="G285" i="5"/>
  <c r="E285" i="5"/>
  <c r="F285" i="5"/>
  <c r="D285" i="5"/>
  <c r="AA898" i="5"/>
  <c r="D898" i="5"/>
  <c r="AB898" i="5"/>
  <c r="E898" i="5"/>
  <c r="Z898" i="5"/>
  <c r="C898" i="5"/>
  <c r="Y898" i="5"/>
  <c r="G898" i="5"/>
  <c r="F898" i="5"/>
  <c r="AB1146" i="5"/>
  <c r="AA1146" i="5"/>
  <c r="Z1146" i="5"/>
  <c r="G1146" i="5"/>
  <c r="E1146" i="5"/>
  <c r="C1146" i="5"/>
  <c r="Y1146" i="5"/>
  <c r="F1146" i="5"/>
  <c r="D1146" i="5"/>
  <c r="W93" i="5"/>
  <c r="W94" i="5" s="1"/>
  <c r="W95" i="5" s="1"/>
  <c r="W96" i="5" s="1"/>
  <c r="W97" i="5" s="1"/>
  <c r="W98" i="5" s="1"/>
  <c r="W99" i="5" s="1"/>
  <c r="W100" i="5" s="1"/>
  <c r="W101" i="5" s="1"/>
  <c r="W102" i="5" s="1"/>
  <c r="W103" i="5" s="1"/>
  <c r="W104" i="5" s="1"/>
  <c r="W105" i="5" s="1"/>
  <c r="W106" i="5" s="1"/>
  <c r="W107" i="5" s="1"/>
  <c r="W108" i="5" s="1"/>
  <c r="V93" i="5"/>
  <c r="V94" i="5" s="1"/>
  <c r="V95" i="5" s="1"/>
  <c r="V96" i="5" s="1"/>
  <c r="V97" i="5" s="1"/>
  <c r="V98" i="5" s="1"/>
  <c r="V99" i="5" s="1"/>
  <c r="V100" i="5" s="1"/>
  <c r="V101" i="5" s="1"/>
  <c r="V102" i="5" s="1"/>
  <c r="V103" i="5" s="1"/>
  <c r="V104" i="5" s="1"/>
  <c r="V105" i="5" s="1"/>
  <c r="V106" i="5" s="1"/>
  <c r="V107" i="5" s="1"/>
  <c r="V108" i="5" s="1"/>
  <c r="U93" i="5"/>
  <c r="G275" i="5"/>
  <c r="F275" i="5"/>
  <c r="E275" i="5"/>
  <c r="D275" i="5"/>
  <c r="C275" i="5"/>
  <c r="AA275" i="5"/>
  <c r="AB275" i="5"/>
  <c r="Y275" i="5"/>
  <c r="Z275" i="5"/>
  <c r="AB286" i="5"/>
  <c r="AA286" i="5"/>
  <c r="Z286" i="5"/>
  <c r="G286" i="5"/>
  <c r="Y286" i="5"/>
  <c r="F286" i="5"/>
  <c r="D286" i="5"/>
  <c r="E286" i="5"/>
  <c r="C286" i="5"/>
  <c r="AA900" i="5"/>
  <c r="Z900" i="5"/>
  <c r="G900" i="5"/>
  <c r="D900" i="5"/>
  <c r="F900" i="5"/>
  <c r="E900" i="5"/>
  <c r="AB900" i="5"/>
  <c r="Y900" i="5"/>
  <c r="C900" i="5"/>
  <c r="AA1285" i="5"/>
  <c r="Z1285" i="5"/>
  <c r="G1285" i="5"/>
  <c r="E1285" i="5"/>
  <c r="D1285" i="5"/>
  <c r="C1285" i="5"/>
  <c r="AB1285" i="5"/>
  <c r="Y1285" i="5"/>
  <c r="F1285" i="5"/>
  <c r="C1135" i="5"/>
  <c r="Z1135" i="5"/>
  <c r="G1135" i="5"/>
  <c r="AB1135" i="5"/>
  <c r="F1135" i="5"/>
  <c r="AA1135" i="5"/>
  <c r="E1135" i="5"/>
  <c r="Y1135" i="5"/>
  <c r="D1135" i="5"/>
  <c r="D139" i="5"/>
  <c r="G139" i="5"/>
  <c r="E139" i="5"/>
  <c r="F139" i="5"/>
  <c r="C139" i="5"/>
  <c r="Y139" i="5"/>
  <c r="AA139" i="5"/>
  <c r="Z139" i="5"/>
  <c r="AB139" i="5"/>
  <c r="C1038" i="5"/>
  <c r="AB1038" i="5"/>
  <c r="AA1038" i="5"/>
  <c r="Z1038" i="5"/>
  <c r="G1038" i="5"/>
  <c r="E1038" i="5"/>
  <c r="F1038" i="5"/>
  <c r="D1038" i="5"/>
  <c r="Y1038" i="5"/>
  <c r="AB1241" i="5"/>
  <c r="AA1241" i="5"/>
  <c r="F1241" i="5"/>
  <c r="Y1241" i="5"/>
  <c r="D1241" i="5"/>
  <c r="Z1241" i="5"/>
  <c r="G1241" i="5"/>
  <c r="E1241" i="5"/>
  <c r="C1241" i="5"/>
  <c r="AA266" i="5"/>
  <c r="Z266" i="5"/>
  <c r="G266" i="5"/>
  <c r="Y266" i="5"/>
  <c r="F266" i="5"/>
  <c r="E266" i="5"/>
  <c r="D266" i="5"/>
  <c r="AB266" i="5"/>
  <c r="C266" i="5"/>
  <c r="G63" i="5"/>
  <c r="F63" i="5"/>
  <c r="D63" i="5"/>
  <c r="E63" i="5"/>
  <c r="C63" i="5"/>
  <c r="Y63" i="5"/>
  <c r="AA63" i="5"/>
  <c r="Z63" i="5"/>
  <c r="AB63" i="5"/>
  <c r="C634" i="5"/>
  <c r="Z634" i="5"/>
  <c r="G634" i="5"/>
  <c r="AB634" i="5"/>
  <c r="F634" i="5"/>
  <c r="AA634" i="5"/>
  <c r="E634" i="5"/>
  <c r="Y634" i="5"/>
  <c r="D634" i="5"/>
  <c r="V353" i="5"/>
  <c r="V354" i="5" s="1"/>
  <c r="V355" i="5" s="1"/>
  <c r="V356" i="5" s="1"/>
  <c r="V357" i="5" s="1"/>
  <c r="V358" i="5" s="1"/>
  <c r="V359" i="5" s="1"/>
  <c r="V360" i="5" s="1"/>
  <c r="V361" i="5" s="1"/>
  <c r="V362" i="5" s="1"/>
  <c r="V363" i="5" s="1"/>
  <c r="V364" i="5" s="1"/>
  <c r="V365" i="5" s="1"/>
  <c r="V366" i="5" s="1"/>
  <c r="V367" i="5" s="1"/>
  <c r="V368" i="5" s="1"/>
  <c r="W353" i="5"/>
  <c r="W354" i="5" s="1"/>
  <c r="W355" i="5" s="1"/>
  <c r="W356" i="5" s="1"/>
  <c r="W357" i="5" s="1"/>
  <c r="W358" i="5" s="1"/>
  <c r="W359" i="5" s="1"/>
  <c r="W360" i="5" s="1"/>
  <c r="W361" i="5" s="1"/>
  <c r="W362" i="5" s="1"/>
  <c r="W363" i="5" s="1"/>
  <c r="W364" i="5" s="1"/>
  <c r="W365" i="5" s="1"/>
  <c r="W366" i="5" s="1"/>
  <c r="W367" i="5" s="1"/>
  <c r="W368" i="5" s="1"/>
  <c r="U353" i="5"/>
  <c r="D1086" i="5"/>
  <c r="C1086" i="5"/>
  <c r="AA1086" i="5"/>
  <c r="Y1086" i="5"/>
  <c r="F1086" i="5"/>
  <c r="AB1086" i="5"/>
  <c r="Z1086" i="5"/>
  <c r="E1086" i="5"/>
  <c r="G1086" i="5"/>
  <c r="F863" i="5"/>
  <c r="E863" i="5"/>
  <c r="D863" i="5"/>
  <c r="C863" i="5"/>
  <c r="AB863" i="5"/>
  <c r="Z863" i="5"/>
  <c r="AA863" i="5"/>
  <c r="Y863" i="5"/>
  <c r="G863" i="5"/>
  <c r="Y45" i="5"/>
  <c r="F45" i="5"/>
  <c r="E45" i="5"/>
  <c r="D45" i="5"/>
  <c r="C45" i="5"/>
  <c r="AA45" i="5"/>
  <c r="AB45" i="5"/>
  <c r="Z45" i="5"/>
  <c r="G45" i="5"/>
  <c r="AA1195" i="5"/>
  <c r="G1195" i="5"/>
  <c r="Z1195" i="5"/>
  <c r="E1195" i="5"/>
  <c r="Y1195" i="5"/>
  <c r="D1195" i="5"/>
  <c r="C1195" i="5"/>
  <c r="F1195" i="5"/>
  <c r="AB1195" i="5"/>
  <c r="C199" i="5"/>
  <c r="G199" i="5"/>
  <c r="E199" i="5"/>
  <c r="F199" i="5"/>
  <c r="D199" i="5"/>
  <c r="Z199" i="5"/>
  <c r="Y199" i="5"/>
  <c r="AA199" i="5"/>
  <c r="AB199" i="5"/>
  <c r="AA678" i="5"/>
  <c r="Z678" i="5"/>
  <c r="Y678" i="5"/>
  <c r="G678" i="5"/>
  <c r="F678" i="5"/>
  <c r="E678" i="5"/>
  <c r="C678" i="5"/>
  <c r="AB678" i="5"/>
  <c r="D678" i="5"/>
  <c r="D1163" i="5"/>
  <c r="AA1163" i="5"/>
  <c r="C1163" i="5"/>
  <c r="G1163" i="5"/>
  <c r="AB1163" i="5"/>
  <c r="F1163" i="5"/>
  <c r="Y1163" i="5"/>
  <c r="E1163" i="5"/>
  <c r="Z1163" i="5"/>
  <c r="U433" i="5"/>
  <c r="W433" i="5"/>
  <c r="W434" i="5" s="1"/>
  <c r="W435" i="5" s="1"/>
  <c r="W436" i="5" s="1"/>
  <c r="W437" i="5" s="1"/>
  <c r="W438" i="5" s="1"/>
  <c r="W439" i="5" s="1"/>
  <c r="W440" i="5" s="1"/>
  <c r="W441" i="5" s="1"/>
  <c r="W442" i="5" s="1"/>
  <c r="W443" i="5" s="1"/>
  <c r="W444" i="5" s="1"/>
  <c r="W445" i="5" s="1"/>
  <c r="W446" i="5" s="1"/>
  <c r="W447" i="5" s="1"/>
  <c r="W448" i="5" s="1"/>
  <c r="V433" i="5"/>
  <c r="V434" i="5" s="1"/>
  <c r="V435" i="5" s="1"/>
  <c r="V436" i="5" s="1"/>
  <c r="V437" i="5" s="1"/>
  <c r="V438" i="5" s="1"/>
  <c r="V439" i="5" s="1"/>
  <c r="V440" i="5" s="1"/>
  <c r="V441" i="5" s="1"/>
  <c r="V442" i="5" s="1"/>
  <c r="V443" i="5" s="1"/>
  <c r="V444" i="5" s="1"/>
  <c r="V445" i="5" s="1"/>
  <c r="V446" i="5" s="1"/>
  <c r="V447" i="5" s="1"/>
  <c r="V448" i="5" s="1"/>
  <c r="E383" i="5"/>
  <c r="D383" i="5"/>
  <c r="C383" i="5"/>
  <c r="AB383" i="5"/>
  <c r="Z383" i="5"/>
  <c r="G383" i="5"/>
  <c r="F383" i="5"/>
  <c r="AA383" i="5"/>
  <c r="Y383" i="5"/>
  <c r="AB777" i="5"/>
  <c r="AA777" i="5"/>
  <c r="Z777" i="5"/>
  <c r="G777" i="5"/>
  <c r="Y777" i="5"/>
  <c r="F777" i="5"/>
  <c r="D777" i="5"/>
  <c r="E777" i="5"/>
  <c r="C777" i="5"/>
  <c r="AB1022" i="5"/>
  <c r="AA1022" i="5"/>
  <c r="Z1022" i="5"/>
  <c r="G1022" i="5"/>
  <c r="Y1022" i="5"/>
  <c r="F1022" i="5"/>
  <c r="D1022" i="5"/>
  <c r="E1022" i="5"/>
  <c r="C1022" i="5"/>
  <c r="Z1097" i="5"/>
  <c r="G1097" i="5"/>
  <c r="Y1097" i="5"/>
  <c r="F1097" i="5"/>
  <c r="E1097" i="5"/>
  <c r="C1097" i="5"/>
  <c r="AB1097" i="5"/>
  <c r="AA1097" i="5"/>
  <c r="D1097" i="5"/>
  <c r="E294" i="5"/>
  <c r="D294" i="5"/>
  <c r="C294" i="5"/>
  <c r="G294" i="5"/>
  <c r="F294" i="5"/>
  <c r="Z294" i="5"/>
  <c r="AA294" i="5"/>
  <c r="Y294" i="5"/>
  <c r="AB294" i="5"/>
  <c r="AB699" i="5"/>
  <c r="AA699" i="5"/>
  <c r="Z699" i="5"/>
  <c r="G699" i="5"/>
  <c r="Y699" i="5"/>
  <c r="F699" i="5"/>
  <c r="D699" i="5"/>
  <c r="E699" i="5"/>
  <c r="C699" i="5"/>
  <c r="AB1182" i="5"/>
  <c r="D1182" i="5"/>
  <c r="Z1182" i="5"/>
  <c r="E1182" i="5"/>
  <c r="G1182" i="5"/>
  <c r="C1182" i="5"/>
  <c r="AA1182" i="5"/>
  <c r="Y1182" i="5"/>
  <c r="F1182" i="5"/>
  <c r="AB1225" i="5"/>
  <c r="Z1225" i="5"/>
  <c r="F1225" i="5"/>
  <c r="D1225" i="5"/>
  <c r="G1225" i="5"/>
  <c r="E1225" i="5"/>
  <c r="AA1225" i="5"/>
  <c r="Y1225" i="5"/>
  <c r="C1225" i="5"/>
  <c r="D107" i="5"/>
  <c r="G107" i="5"/>
  <c r="F107" i="5"/>
  <c r="E107" i="5"/>
  <c r="C107" i="5"/>
  <c r="AA107" i="5"/>
  <c r="AB107" i="5"/>
  <c r="Y107" i="5"/>
  <c r="Z107" i="5"/>
  <c r="C276" i="5"/>
  <c r="G276" i="5"/>
  <c r="E276" i="5"/>
  <c r="F276" i="5"/>
  <c r="D276" i="5"/>
  <c r="AA276" i="5"/>
  <c r="Y276" i="5"/>
  <c r="Z276" i="5"/>
  <c r="AB276" i="5"/>
  <c r="AA901" i="5"/>
  <c r="Z901" i="5"/>
  <c r="G901" i="5"/>
  <c r="E901" i="5"/>
  <c r="D901" i="5"/>
  <c r="AB901" i="5"/>
  <c r="Y901" i="5"/>
  <c r="F901" i="5"/>
  <c r="C901" i="5"/>
  <c r="D816" i="5"/>
  <c r="C816" i="5"/>
  <c r="AB816" i="5"/>
  <c r="AA816" i="5"/>
  <c r="Y816" i="5"/>
  <c r="F816" i="5"/>
  <c r="Z816" i="5"/>
  <c r="G816" i="5"/>
  <c r="E816" i="5"/>
  <c r="AB1141" i="5"/>
  <c r="AA1141" i="5"/>
  <c r="Y1141" i="5"/>
  <c r="F1141" i="5"/>
  <c r="D1141" i="5"/>
  <c r="G1141" i="5"/>
  <c r="E1141" i="5"/>
  <c r="C1141" i="5"/>
  <c r="Z1141" i="5"/>
  <c r="E497" i="5"/>
  <c r="AB497" i="5"/>
  <c r="G497" i="5"/>
  <c r="AA497" i="5"/>
  <c r="F497" i="5"/>
  <c r="Z497" i="5"/>
  <c r="D497" i="5"/>
  <c r="Y497" i="5"/>
  <c r="C497" i="5"/>
  <c r="C120" i="5"/>
  <c r="G120" i="5"/>
  <c r="E120" i="5"/>
  <c r="F120" i="5"/>
  <c r="D120" i="5"/>
  <c r="AB120" i="5"/>
  <c r="Y120" i="5"/>
  <c r="Z120" i="5"/>
  <c r="AA120" i="5"/>
  <c r="AB1047" i="5"/>
  <c r="E1047" i="5"/>
  <c r="G1047" i="5"/>
  <c r="Z1047" i="5"/>
  <c r="D1047" i="5"/>
  <c r="AA1047" i="5"/>
  <c r="F1047" i="5"/>
  <c r="Y1047" i="5"/>
  <c r="C1047" i="5"/>
  <c r="E1258" i="5"/>
  <c r="Z1258" i="5"/>
  <c r="F1258" i="5"/>
  <c r="G1258" i="5"/>
  <c r="AB1258" i="5"/>
  <c r="D1258" i="5"/>
  <c r="AA1258" i="5"/>
  <c r="C1258" i="5"/>
  <c r="Y1258" i="5"/>
  <c r="W1233" i="5"/>
  <c r="W1234" i="5" s="1"/>
  <c r="W1235" i="5" s="1"/>
  <c r="W1236" i="5" s="1"/>
  <c r="W1237" i="5" s="1"/>
  <c r="W1238" i="5" s="1"/>
  <c r="W1239" i="5" s="1"/>
  <c r="W1240" i="5" s="1"/>
  <c r="W1241" i="5" s="1"/>
  <c r="W1242" i="5" s="1"/>
  <c r="W1243" i="5" s="1"/>
  <c r="W1244" i="5" s="1"/>
  <c r="W1245" i="5" s="1"/>
  <c r="W1246" i="5" s="1"/>
  <c r="W1247" i="5" s="1"/>
  <c r="W1248" i="5" s="1"/>
  <c r="U1233" i="5"/>
  <c r="V1233" i="5"/>
  <c r="V1234" i="5" s="1"/>
  <c r="V1235" i="5" s="1"/>
  <c r="V1236" i="5" s="1"/>
  <c r="V1237" i="5" s="1"/>
  <c r="V1238" i="5" s="1"/>
  <c r="V1239" i="5" s="1"/>
  <c r="V1240" i="5" s="1"/>
  <c r="V1241" i="5" s="1"/>
  <c r="V1242" i="5" s="1"/>
  <c r="V1243" i="5" s="1"/>
  <c r="V1244" i="5" s="1"/>
  <c r="V1245" i="5" s="1"/>
  <c r="V1246" i="5" s="1"/>
  <c r="V1247" i="5" s="1"/>
  <c r="V1248" i="5" s="1"/>
  <c r="D403" i="5"/>
  <c r="C403" i="5"/>
  <c r="AB403" i="5"/>
  <c r="AA403" i="5"/>
  <c r="Y403" i="5"/>
  <c r="F403" i="5"/>
  <c r="G403" i="5"/>
  <c r="E403" i="5"/>
  <c r="Z403" i="5"/>
  <c r="C623" i="5"/>
  <c r="Z623" i="5"/>
  <c r="G623" i="5"/>
  <c r="AB623" i="5"/>
  <c r="F623" i="5"/>
  <c r="Y623" i="5"/>
  <c r="D623" i="5"/>
  <c r="AA623" i="5"/>
  <c r="E623" i="5"/>
  <c r="E647" i="5"/>
  <c r="AA647" i="5"/>
  <c r="Z647" i="5"/>
  <c r="F647" i="5"/>
  <c r="Y647" i="5"/>
  <c r="D647" i="5"/>
  <c r="C647" i="5"/>
  <c r="AB647" i="5"/>
  <c r="G647" i="5"/>
  <c r="C368" i="5"/>
  <c r="AB368" i="5"/>
  <c r="AA368" i="5"/>
  <c r="Z368" i="5"/>
  <c r="G368" i="5"/>
  <c r="E368" i="5"/>
  <c r="Y368" i="5"/>
  <c r="F368" i="5"/>
  <c r="D368" i="5"/>
  <c r="AB726" i="5"/>
  <c r="AA726" i="5"/>
  <c r="Z726" i="5"/>
  <c r="G726" i="5"/>
  <c r="Y726" i="5"/>
  <c r="F726" i="5"/>
  <c r="E726" i="5"/>
  <c r="C726" i="5"/>
  <c r="D726" i="5"/>
  <c r="E977" i="5"/>
  <c r="AB977" i="5"/>
  <c r="AA977" i="5"/>
  <c r="F977" i="5"/>
  <c r="Z977" i="5"/>
  <c r="D977" i="5"/>
  <c r="Y977" i="5"/>
  <c r="C977" i="5"/>
  <c r="G977" i="5"/>
  <c r="Y46" i="5"/>
  <c r="F46" i="5"/>
  <c r="E46" i="5"/>
  <c r="D46" i="5"/>
  <c r="C46" i="5"/>
  <c r="AA46" i="5"/>
  <c r="AB46" i="5"/>
  <c r="Z46" i="5"/>
  <c r="G46" i="5"/>
  <c r="C663" i="5"/>
  <c r="AB663" i="5"/>
  <c r="Z663" i="5"/>
  <c r="Y663" i="5"/>
  <c r="G663" i="5"/>
  <c r="E663" i="5"/>
  <c r="D663" i="5"/>
  <c r="AA663" i="5"/>
  <c r="F663" i="5"/>
  <c r="Z923" i="5"/>
  <c r="Y923" i="5"/>
  <c r="G923" i="5"/>
  <c r="F923" i="5"/>
  <c r="E923" i="5"/>
  <c r="D923" i="5"/>
  <c r="AB923" i="5"/>
  <c r="AA923" i="5"/>
  <c r="C923" i="5"/>
  <c r="C201" i="5"/>
  <c r="G201" i="5"/>
  <c r="E201" i="5"/>
  <c r="F201" i="5"/>
  <c r="D201" i="5"/>
  <c r="AA201" i="5"/>
  <c r="AB201" i="5"/>
  <c r="Y201" i="5"/>
  <c r="Z201" i="5"/>
  <c r="Y683" i="5"/>
  <c r="F683" i="5"/>
  <c r="E683" i="5"/>
  <c r="D683" i="5"/>
  <c r="C683" i="5"/>
  <c r="AA683" i="5"/>
  <c r="G683" i="5"/>
  <c r="AB683" i="5"/>
  <c r="Z683" i="5"/>
  <c r="C1166" i="5"/>
  <c r="Y1166" i="5"/>
  <c r="E1166" i="5"/>
  <c r="G1166" i="5"/>
  <c r="AB1166" i="5"/>
  <c r="F1166" i="5"/>
  <c r="Z1166" i="5"/>
  <c r="AA1166" i="5"/>
  <c r="D1166" i="5"/>
  <c r="AB594" i="5"/>
  <c r="AA594" i="5"/>
  <c r="Z594" i="5"/>
  <c r="G594" i="5"/>
  <c r="Y594" i="5"/>
  <c r="F594" i="5"/>
  <c r="D594" i="5"/>
  <c r="E594" i="5"/>
  <c r="C594" i="5"/>
  <c r="F377" i="5"/>
  <c r="E377" i="5"/>
  <c r="D377" i="5"/>
  <c r="C377" i="5"/>
  <c r="AB377" i="5"/>
  <c r="Z377" i="5"/>
  <c r="G377" i="5"/>
  <c r="AA377" i="5"/>
  <c r="Y377" i="5"/>
  <c r="D1016" i="5"/>
  <c r="C1016" i="5"/>
  <c r="AB1016" i="5"/>
  <c r="AA1016" i="5"/>
  <c r="Y1016" i="5"/>
  <c r="F1016" i="5"/>
  <c r="G1016" i="5"/>
  <c r="E1016" i="5"/>
  <c r="Z1016" i="5"/>
  <c r="Y804" i="5"/>
  <c r="F804" i="5"/>
  <c r="C804" i="5"/>
  <c r="AA804" i="5"/>
  <c r="E804" i="5"/>
  <c r="AB804" i="5"/>
  <c r="Z804" i="5"/>
  <c r="G804" i="5"/>
  <c r="D804" i="5"/>
  <c r="E564" i="5"/>
  <c r="D564" i="5"/>
  <c r="C564" i="5"/>
  <c r="AB564" i="5"/>
  <c r="Z564" i="5"/>
  <c r="G564" i="5"/>
  <c r="F564" i="5"/>
  <c r="AA564" i="5"/>
  <c r="Y564" i="5"/>
  <c r="W693" i="5"/>
  <c r="W694" i="5" s="1"/>
  <c r="W695" i="5" s="1"/>
  <c r="W696" i="5" s="1"/>
  <c r="W697" i="5" s="1"/>
  <c r="W698" i="5" s="1"/>
  <c r="W699" i="5" s="1"/>
  <c r="W700" i="5" s="1"/>
  <c r="W701" i="5" s="1"/>
  <c r="W702" i="5" s="1"/>
  <c r="W703" i="5" s="1"/>
  <c r="W704" i="5" s="1"/>
  <c r="W705" i="5" s="1"/>
  <c r="W706" i="5" s="1"/>
  <c r="W707" i="5" s="1"/>
  <c r="W708" i="5" s="1"/>
  <c r="U693" i="5"/>
  <c r="V693" i="5"/>
  <c r="V694" i="5" s="1"/>
  <c r="V695" i="5" s="1"/>
  <c r="V696" i="5" s="1"/>
  <c r="V697" i="5" s="1"/>
  <c r="V698" i="5" s="1"/>
  <c r="V699" i="5" s="1"/>
  <c r="V700" i="5" s="1"/>
  <c r="V701" i="5" s="1"/>
  <c r="V702" i="5" s="1"/>
  <c r="V703" i="5" s="1"/>
  <c r="V704" i="5" s="1"/>
  <c r="V705" i="5" s="1"/>
  <c r="V706" i="5" s="1"/>
  <c r="V707" i="5" s="1"/>
  <c r="V708" i="5" s="1"/>
  <c r="AA1227" i="5"/>
  <c r="Y1227" i="5"/>
  <c r="E1227" i="5"/>
  <c r="AB1227" i="5"/>
  <c r="G1227" i="5"/>
  <c r="D1227" i="5"/>
  <c r="C1227" i="5"/>
  <c r="F1227" i="5"/>
  <c r="Z1227" i="5"/>
  <c r="Z477" i="5"/>
  <c r="G477" i="5"/>
  <c r="Y477" i="5"/>
  <c r="F477" i="5"/>
  <c r="E477" i="5"/>
  <c r="D477" i="5"/>
  <c r="C477" i="5"/>
  <c r="AB477" i="5"/>
  <c r="AA477" i="5"/>
  <c r="AA481" i="5"/>
  <c r="Y481" i="5"/>
  <c r="E481" i="5"/>
  <c r="D481" i="5"/>
  <c r="C481" i="5"/>
  <c r="AB481" i="5"/>
  <c r="G481" i="5"/>
  <c r="Z481" i="5"/>
  <c r="F481" i="5"/>
  <c r="D98" i="5"/>
  <c r="G98" i="5"/>
  <c r="F98" i="5"/>
  <c r="E98" i="5"/>
  <c r="C98" i="5"/>
  <c r="Z98" i="5"/>
  <c r="Y98" i="5"/>
  <c r="AA98" i="5"/>
  <c r="AB98" i="5"/>
  <c r="D96" i="5"/>
  <c r="C96" i="5"/>
  <c r="F96" i="5"/>
  <c r="G96" i="5"/>
  <c r="E96" i="5"/>
  <c r="AA96" i="5"/>
  <c r="AB96" i="5"/>
  <c r="Y96" i="5"/>
  <c r="Z96" i="5"/>
  <c r="C284" i="5"/>
  <c r="AB284" i="5"/>
  <c r="AA284" i="5"/>
  <c r="Z284" i="5"/>
  <c r="G284" i="5"/>
  <c r="E284" i="5"/>
  <c r="Y284" i="5"/>
  <c r="F284" i="5"/>
  <c r="D284" i="5"/>
  <c r="AA585" i="5"/>
  <c r="Z585" i="5"/>
  <c r="Y585" i="5"/>
  <c r="G585" i="5"/>
  <c r="F585" i="5"/>
  <c r="E585" i="5"/>
  <c r="C585" i="5"/>
  <c r="AB585" i="5"/>
  <c r="D585" i="5"/>
  <c r="Y574" i="5"/>
  <c r="F574" i="5"/>
  <c r="E574" i="5"/>
  <c r="D574" i="5"/>
  <c r="C574" i="5"/>
  <c r="AA574" i="5"/>
  <c r="G574" i="5"/>
  <c r="AB574" i="5"/>
  <c r="Z574" i="5"/>
  <c r="C580" i="5"/>
  <c r="AB580" i="5"/>
  <c r="AA580" i="5"/>
  <c r="Z580" i="5"/>
  <c r="G580" i="5"/>
  <c r="E580" i="5"/>
  <c r="F580" i="5"/>
  <c r="D580" i="5"/>
  <c r="Y580" i="5"/>
  <c r="W893" i="5"/>
  <c r="W894" i="5" s="1"/>
  <c r="W895" i="5" s="1"/>
  <c r="W896" i="5" s="1"/>
  <c r="W897" i="5" s="1"/>
  <c r="W898" i="5" s="1"/>
  <c r="W899" i="5" s="1"/>
  <c r="W900" i="5" s="1"/>
  <c r="W901" i="5" s="1"/>
  <c r="W902" i="5" s="1"/>
  <c r="W903" i="5" s="1"/>
  <c r="W904" i="5" s="1"/>
  <c r="W905" i="5" s="1"/>
  <c r="W906" i="5" s="1"/>
  <c r="W907" i="5" s="1"/>
  <c r="W908" i="5" s="1"/>
  <c r="V893" i="5"/>
  <c r="V894" i="5" s="1"/>
  <c r="V895" i="5" s="1"/>
  <c r="V896" i="5" s="1"/>
  <c r="V897" i="5" s="1"/>
  <c r="V898" i="5" s="1"/>
  <c r="V899" i="5" s="1"/>
  <c r="V900" i="5" s="1"/>
  <c r="V901" i="5" s="1"/>
  <c r="V902" i="5" s="1"/>
  <c r="V903" i="5" s="1"/>
  <c r="V904" i="5" s="1"/>
  <c r="V905" i="5" s="1"/>
  <c r="V906" i="5" s="1"/>
  <c r="V907" i="5" s="1"/>
  <c r="V908" i="5" s="1"/>
  <c r="U893" i="5"/>
  <c r="Z906" i="5"/>
  <c r="G906" i="5"/>
  <c r="Y906" i="5"/>
  <c r="F906" i="5"/>
  <c r="E906" i="5"/>
  <c r="D906" i="5"/>
  <c r="C906" i="5"/>
  <c r="AB906" i="5"/>
  <c r="AA906" i="5"/>
  <c r="Y908" i="5"/>
  <c r="F908" i="5"/>
  <c r="E908" i="5"/>
  <c r="D908" i="5"/>
  <c r="C908" i="5"/>
  <c r="AA908" i="5"/>
  <c r="AB908" i="5"/>
  <c r="Z908" i="5"/>
  <c r="G908" i="5"/>
  <c r="Z1283" i="5"/>
  <c r="G1283" i="5"/>
  <c r="E1283" i="5"/>
  <c r="D1283" i="5"/>
  <c r="C1283" i="5"/>
  <c r="AB1283" i="5"/>
  <c r="F1283" i="5"/>
  <c r="AA1283" i="5"/>
  <c r="Y1283" i="5"/>
  <c r="Z1280" i="5"/>
  <c r="G1280" i="5"/>
  <c r="E1280" i="5"/>
  <c r="C1280" i="5"/>
  <c r="AB1280" i="5"/>
  <c r="AA1280" i="5"/>
  <c r="Y1280" i="5"/>
  <c r="F1280" i="5"/>
  <c r="D1280" i="5"/>
  <c r="C820" i="5"/>
  <c r="AB820" i="5"/>
  <c r="AA820" i="5"/>
  <c r="Z820" i="5"/>
  <c r="G820" i="5"/>
  <c r="E820" i="5"/>
  <c r="Y820" i="5"/>
  <c r="F820" i="5"/>
  <c r="D820" i="5"/>
  <c r="C828" i="5"/>
  <c r="AB828" i="5"/>
  <c r="AA828" i="5"/>
  <c r="Z828" i="5"/>
  <c r="G828" i="5"/>
  <c r="E828" i="5"/>
  <c r="Y828" i="5"/>
  <c r="F828" i="5"/>
  <c r="D828" i="5"/>
  <c r="C1138" i="5"/>
  <c r="AB1138" i="5"/>
  <c r="Z1138" i="5"/>
  <c r="G1138" i="5"/>
  <c r="E1138" i="5"/>
  <c r="AA1138" i="5"/>
  <c r="Y1138" i="5"/>
  <c r="D1138" i="5"/>
  <c r="F1138" i="5"/>
  <c r="AB1145" i="5"/>
  <c r="AA1145" i="5"/>
  <c r="Y1145" i="5"/>
  <c r="F1145" i="5"/>
  <c r="D1145" i="5"/>
  <c r="G1145" i="5"/>
  <c r="E1145" i="5"/>
  <c r="C1145" i="5"/>
  <c r="Z1145" i="5"/>
  <c r="E134" i="5"/>
  <c r="G134" i="5"/>
  <c r="F134" i="5"/>
  <c r="D134" i="5"/>
  <c r="C134" i="5"/>
  <c r="AA134" i="5"/>
  <c r="AB134" i="5"/>
  <c r="Z134" i="5"/>
  <c r="Y134" i="5"/>
  <c r="D138" i="5"/>
  <c r="C138" i="5"/>
  <c r="F138" i="5"/>
  <c r="G138" i="5"/>
  <c r="E138" i="5"/>
  <c r="AA138" i="5"/>
  <c r="AB138" i="5"/>
  <c r="Y138" i="5"/>
  <c r="Z138" i="5"/>
  <c r="Y494" i="5"/>
  <c r="G494" i="5"/>
  <c r="C494" i="5"/>
  <c r="AA494" i="5"/>
  <c r="F494" i="5"/>
  <c r="Z494" i="5"/>
  <c r="E494" i="5"/>
  <c r="D494" i="5"/>
  <c r="AB494" i="5"/>
  <c r="Z508" i="5"/>
  <c r="E508" i="5"/>
  <c r="D508" i="5"/>
  <c r="AB508" i="5"/>
  <c r="G508" i="5"/>
  <c r="F508" i="5"/>
  <c r="C508" i="5"/>
  <c r="AA508" i="5"/>
  <c r="Y508" i="5"/>
  <c r="G121" i="5"/>
  <c r="C121" i="5"/>
  <c r="F121" i="5"/>
  <c r="D121" i="5"/>
  <c r="E121" i="5"/>
  <c r="AA121" i="5"/>
  <c r="AB121" i="5"/>
  <c r="Z121" i="5"/>
  <c r="Y121" i="5"/>
  <c r="F122" i="5"/>
  <c r="G122" i="5"/>
  <c r="E122" i="5"/>
  <c r="D122" i="5"/>
  <c r="C122" i="5"/>
  <c r="AB122" i="5"/>
  <c r="AA122" i="5"/>
  <c r="Y122" i="5"/>
  <c r="Z122" i="5"/>
  <c r="D1036" i="5"/>
  <c r="C1036" i="5"/>
  <c r="AB1036" i="5"/>
  <c r="AA1036" i="5"/>
  <c r="Y1036" i="5"/>
  <c r="F1036" i="5"/>
  <c r="G1036" i="5"/>
  <c r="E1036" i="5"/>
  <c r="Z1036" i="5"/>
  <c r="C1043" i="5"/>
  <c r="AB1043" i="5"/>
  <c r="AA1043" i="5"/>
  <c r="Z1043" i="5"/>
  <c r="Y1043" i="5"/>
  <c r="G1043" i="5"/>
  <c r="E1043" i="5"/>
  <c r="F1043" i="5"/>
  <c r="D1043" i="5"/>
  <c r="D317" i="5"/>
  <c r="F317" i="5"/>
  <c r="E317" i="5"/>
  <c r="C317" i="5"/>
  <c r="G317" i="5"/>
  <c r="Y317" i="5"/>
  <c r="AA317" i="5"/>
  <c r="Z317" i="5"/>
  <c r="AB317" i="5"/>
  <c r="Y326" i="5"/>
  <c r="F326" i="5"/>
  <c r="AB326" i="5"/>
  <c r="G326" i="5"/>
  <c r="AA326" i="5"/>
  <c r="E326" i="5"/>
  <c r="C326" i="5"/>
  <c r="D326" i="5"/>
  <c r="Z326" i="5"/>
  <c r="E1254" i="5"/>
  <c r="Z1254" i="5"/>
  <c r="F1254" i="5"/>
  <c r="G1254" i="5"/>
  <c r="AB1254" i="5"/>
  <c r="D1254" i="5"/>
  <c r="Y1254" i="5"/>
  <c r="AA1254" i="5"/>
  <c r="C1254" i="5"/>
  <c r="V1253" i="5"/>
  <c r="V1254" i="5" s="1"/>
  <c r="V1255" i="5" s="1"/>
  <c r="V1256" i="5" s="1"/>
  <c r="V1257" i="5" s="1"/>
  <c r="V1258" i="5" s="1"/>
  <c r="V1259" i="5" s="1"/>
  <c r="V1260" i="5" s="1"/>
  <c r="V1261" i="5" s="1"/>
  <c r="V1262" i="5" s="1"/>
  <c r="V1263" i="5" s="1"/>
  <c r="V1264" i="5" s="1"/>
  <c r="V1265" i="5" s="1"/>
  <c r="V1266" i="5" s="1"/>
  <c r="V1267" i="5" s="1"/>
  <c r="V1268" i="5" s="1"/>
  <c r="U1253" i="5"/>
  <c r="W1253" i="5"/>
  <c r="W1254" i="5" s="1"/>
  <c r="W1255" i="5" s="1"/>
  <c r="W1256" i="5" s="1"/>
  <c r="W1257" i="5" s="1"/>
  <c r="W1258" i="5" s="1"/>
  <c r="W1259" i="5" s="1"/>
  <c r="W1260" i="5" s="1"/>
  <c r="W1261" i="5" s="1"/>
  <c r="W1262" i="5" s="1"/>
  <c r="W1263" i="5" s="1"/>
  <c r="W1264" i="5" s="1"/>
  <c r="W1265" i="5" s="1"/>
  <c r="W1266" i="5" s="1"/>
  <c r="W1267" i="5" s="1"/>
  <c r="W1268" i="5" s="1"/>
  <c r="E1259" i="5"/>
  <c r="AA1259" i="5"/>
  <c r="Z1259" i="5"/>
  <c r="D1259" i="5"/>
  <c r="Y1259" i="5"/>
  <c r="C1259" i="5"/>
  <c r="G1259" i="5"/>
  <c r="F1259" i="5"/>
  <c r="AB1259" i="5"/>
  <c r="G221" i="5"/>
  <c r="F221" i="5"/>
  <c r="E221" i="5"/>
  <c r="D221" i="5"/>
  <c r="C221" i="5"/>
  <c r="AA221" i="5"/>
  <c r="AB221" i="5"/>
  <c r="Y221" i="5"/>
  <c r="Z221" i="5"/>
  <c r="F214" i="5"/>
  <c r="E214" i="5"/>
  <c r="D214" i="5"/>
  <c r="C214" i="5"/>
  <c r="G214" i="5"/>
  <c r="Z214" i="5"/>
  <c r="Y214" i="5"/>
  <c r="AA214" i="5"/>
  <c r="AB214" i="5"/>
  <c r="G215" i="5"/>
  <c r="F215" i="5"/>
  <c r="D215" i="5"/>
  <c r="E215" i="5"/>
  <c r="C215" i="5"/>
  <c r="AA215" i="5"/>
  <c r="AB215" i="5"/>
  <c r="Y215" i="5"/>
  <c r="Z215" i="5"/>
  <c r="D1246" i="5"/>
  <c r="AB1246" i="5"/>
  <c r="AA1246" i="5"/>
  <c r="F1246" i="5"/>
  <c r="Z1246" i="5"/>
  <c r="E1246" i="5"/>
  <c r="Y1246" i="5"/>
  <c r="C1246" i="5"/>
  <c r="G1246" i="5"/>
  <c r="AB1239" i="5"/>
  <c r="Z1239" i="5"/>
  <c r="G1239" i="5"/>
  <c r="E1239" i="5"/>
  <c r="C1239" i="5"/>
  <c r="F1239" i="5"/>
  <c r="D1239" i="5"/>
  <c r="Y1239" i="5"/>
  <c r="AA1239" i="5"/>
  <c r="Z886" i="5"/>
  <c r="G886" i="5"/>
  <c r="C886" i="5"/>
  <c r="AB886" i="5"/>
  <c r="F886" i="5"/>
  <c r="AA886" i="5"/>
  <c r="E886" i="5"/>
  <c r="Y886" i="5"/>
  <c r="D886" i="5"/>
  <c r="Z547" i="5"/>
  <c r="Y547" i="5"/>
  <c r="G547" i="5"/>
  <c r="F547" i="5"/>
  <c r="E547" i="5"/>
  <c r="D547" i="5"/>
  <c r="AB547" i="5"/>
  <c r="AA547" i="5"/>
  <c r="C547" i="5"/>
  <c r="D538" i="5"/>
  <c r="C538" i="5"/>
  <c r="AB538" i="5"/>
  <c r="AA538" i="5"/>
  <c r="Y538" i="5"/>
  <c r="F538" i="5"/>
  <c r="Z538" i="5"/>
  <c r="G538" i="5"/>
  <c r="E538" i="5"/>
  <c r="AA263" i="5"/>
  <c r="Z263" i="5"/>
  <c r="G263" i="5"/>
  <c r="Y263" i="5"/>
  <c r="F263" i="5"/>
  <c r="E263" i="5"/>
  <c r="D263" i="5"/>
  <c r="C263" i="5"/>
  <c r="AB263" i="5"/>
  <c r="E257" i="5"/>
  <c r="D257" i="5"/>
  <c r="C257" i="5"/>
  <c r="G257" i="5"/>
  <c r="F257" i="5"/>
  <c r="AB257" i="5"/>
  <c r="Z257" i="5"/>
  <c r="AA257" i="5"/>
  <c r="Y257" i="5"/>
  <c r="AA66" i="5"/>
  <c r="Z66" i="5"/>
  <c r="Y66" i="5"/>
  <c r="G66" i="5"/>
  <c r="F66" i="5"/>
  <c r="E66" i="5"/>
  <c r="C66" i="5"/>
  <c r="AB66" i="5"/>
  <c r="D66" i="5"/>
  <c r="AA68" i="5"/>
  <c r="Z68" i="5"/>
  <c r="G68" i="5"/>
  <c r="Y68" i="5"/>
  <c r="F68" i="5"/>
  <c r="E68" i="5"/>
  <c r="D68" i="5"/>
  <c r="AB68" i="5"/>
  <c r="C68" i="5"/>
  <c r="E399" i="5"/>
  <c r="D399" i="5"/>
  <c r="C399" i="5"/>
  <c r="AB399" i="5"/>
  <c r="Z399" i="5"/>
  <c r="G399" i="5"/>
  <c r="F399" i="5"/>
  <c r="AA399" i="5"/>
  <c r="Y399" i="5"/>
  <c r="D407" i="5"/>
  <c r="C407" i="5"/>
  <c r="AB407" i="5"/>
  <c r="AA407" i="5"/>
  <c r="Y407" i="5"/>
  <c r="F407" i="5"/>
  <c r="G407" i="5"/>
  <c r="E407" i="5"/>
  <c r="Z407" i="5"/>
  <c r="G175" i="5"/>
  <c r="F175" i="5"/>
  <c r="E175" i="5"/>
  <c r="D175" i="5"/>
  <c r="C175" i="5"/>
  <c r="Z175" i="5"/>
  <c r="Y175" i="5"/>
  <c r="AB175" i="5"/>
  <c r="AA175" i="5"/>
  <c r="E184" i="5"/>
  <c r="D184" i="5"/>
  <c r="C184" i="5"/>
  <c r="AB184" i="5"/>
  <c r="Z184" i="5"/>
  <c r="G184" i="5"/>
  <c r="AA184" i="5"/>
  <c r="Y184" i="5"/>
  <c r="F184" i="5"/>
  <c r="C178" i="5"/>
  <c r="G178" i="5"/>
  <c r="E178" i="5"/>
  <c r="F178" i="5"/>
  <c r="D178" i="5"/>
  <c r="AA178" i="5"/>
  <c r="AB178" i="5"/>
  <c r="Y178" i="5"/>
  <c r="Z178" i="5"/>
  <c r="AB627" i="5"/>
  <c r="E627" i="5"/>
  <c r="G627" i="5"/>
  <c r="AA627" i="5"/>
  <c r="F627" i="5"/>
  <c r="Z627" i="5"/>
  <c r="D627" i="5"/>
  <c r="C627" i="5"/>
  <c r="Y627" i="5"/>
  <c r="Y625" i="5"/>
  <c r="F625" i="5"/>
  <c r="AB625" i="5"/>
  <c r="G625" i="5"/>
  <c r="AA625" i="5"/>
  <c r="E625" i="5"/>
  <c r="C625" i="5"/>
  <c r="Z625" i="5"/>
  <c r="D625" i="5"/>
  <c r="AA640" i="5"/>
  <c r="D640" i="5"/>
  <c r="Y640" i="5"/>
  <c r="C640" i="5"/>
  <c r="AB640" i="5"/>
  <c r="F640" i="5"/>
  <c r="Z640" i="5"/>
  <c r="G640" i="5"/>
  <c r="E640" i="5"/>
  <c r="AB637" i="5"/>
  <c r="F637" i="5"/>
  <c r="AA637" i="5"/>
  <c r="G637" i="5"/>
  <c r="Z637" i="5"/>
  <c r="E637" i="5"/>
  <c r="C637" i="5"/>
  <c r="Y637" i="5"/>
  <c r="D637" i="5"/>
  <c r="D364" i="5"/>
  <c r="C364" i="5"/>
  <c r="AB364" i="5"/>
  <c r="AA364" i="5"/>
  <c r="Y364" i="5"/>
  <c r="F364" i="5"/>
  <c r="Z364" i="5"/>
  <c r="G364" i="5"/>
  <c r="E364" i="5"/>
  <c r="Y1074" i="5"/>
  <c r="F1074" i="5"/>
  <c r="E1074" i="5"/>
  <c r="D1074" i="5"/>
  <c r="AA1074" i="5"/>
  <c r="AB1074" i="5"/>
  <c r="Z1074" i="5"/>
  <c r="G1074" i="5"/>
  <c r="C1074" i="5"/>
  <c r="Y1082" i="5"/>
  <c r="F1082" i="5"/>
  <c r="E1082" i="5"/>
  <c r="D1082" i="5"/>
  <c r="AA1082" i="5"/>
  <c r="AB1082" i="5"/>
  <c r="Z1082" i="5"/>
  <c r="G1082" i="5"/>
  <c r="C1082" i="5"/>
  <c r="AA728" i="5"/>
  <c r="Z728" i="5"/>
  <c r="G728" i="5"/>
  <c r="Y728" i="5"/>
  <c r="F728" i="5"/>
  <c r="E728" i="5"/>
  <c r="D728" i="5"/>
  <c r="C728" i="5"/>
  <c r="AB728" i="5"/>
  <c r="D722" i="5"/>
  <c r="C722" i="5"/>
  <c r="AB722" i="5"/>
  <c r="AA722" i="5"/>
  <c r="Z722" i="5"/>
  <c r="F722" i="5"/>
  <c r="Y722" i="5"/>
  <c r="G722" i="5"/>
  <c r="E722" i="5"/>
  <c r="E982" i="5"/>
  <c r="AB982" i="5"/>
  <c r="Z982" i="5"/>
  <c r="G982" i="5"/>
  <c r="F982" i="5"/>
  <c r="Y982" i="5"/>
  <c r="C982" i="5"/>
  <c r="AA982" i="5"/>
  <c r="D982" i="5"/>
  <c r="D984" i="5"/>
  <c r="AB984" i="5"/>
  <c r="AA984" i="5"/>
  <c r="Y984" i="5"/>
  <c r="F984" i="5"/>
  <c r="C984" i="5"/>
  <c r="Z984" i="5"/>
  <c r="G984" i="5"/>
  <c r="E984" i="5"/>
  <c r="Y860" i="5"/>
  <c r="F860" i="5"/>
  <c r="E860" i="5"/>
  <c r="D860" i="5"/>
  <c r="C860" i="5"/>
  <c r="AA860" i="5"/>
  <c r="AB860" i="5"/>
  <c r="Z860" i="5"/>
  <c r="G860" i="5"/>
  <c r="E867" i="5"/>
  <c r="D867" i="5"/>
  <c r="C867" i="5"/>
  <c r="AB867" i="5"/>
  <c r="Z867" i="5"/>
  <c r="G867" i="5"/>
  <c r="AA867" i="5"/>
  <c r="Y867" i="5"/>
  <c r="F867" i="5"/>
  <c r="AB516" i="5"/>
  <c r="AA516" i="5"/>
  <c r="Y516" i="5"/>
  <c r="F516" i="5"/>
  <c r="E516" i="5"/>
  <c r="C516" i="5"/>
  <c r="D516" i="5"/>
  <c r="Z516" i="5"/>
  <c r="G516" i="5"/>
  <c r="F523" i="5"/>
  <c r="E523" i="5"/>
  <c r="D523" i="5"/>
  <c r="C523" i="5"/>
  <c r="AB523" i="5"/>
  <c r="Z523" i="5"/>
  <c r="AA523" i="5"/>
  <c r="Y523" i="5"/>
  <c r="G523" i="5"/>
  <c r="D341" i="5"/>
  <c r="AB341" i="5"/>
  <c r="AA341" i="5"/>
  <c r="Y341" i="5"/>
  <c r="F341" i="5"/>
  <c r="G341" i="5"/>
  <c r="E341" i="5"/>
  <c r="C341" i="5"/>
  <c r="Z341" i="5"/>
  <c r="C348" i="5"/>
  <c r="AA348" i="5"/>
  <c r="Z348" i="5"/>
  <c r="G348" i="5"/>
  <c r="E348" i="5"/>
  <c r="F348" i="5"/>
  <c r="D348" i="5"/>
  <c r="Y348" i="5"/>
  <c r="AB348" i="5"/>
  <c r="F39" i="5"/>
  <c r="E39" i="5"/>
  <c r="D39" i="5"/>
  <c r="C39" i="5"/>
  <c r="G39" i="5"/>
  <c r="AA39" i="5"/>
  <c r="Z39" i="5"/>
  <c r="AB39" i="5"/>
  <c r="Y39" i="5"/>
  <c r="G44" i="5"/>
  <c r="F44" i="5"/>
  <c r="D44" i="5"/>
  <c r="E44" i="5"/>
  <c r="C44" i="5"/>
  <c r="AA44" i="5"/>
  <c r="Y44" i="5"/>
  <c r="Z44" i="5"/>
  <c r="AB44" i="5"/>
  <c r="D660" i="5"/>
  <c r="C660" i="5"/>
  <c r="AB660" i="5"/>
  <c r="AA660" i="5"/>
  <c r="Y660" i="5"/>
  <c r="F660" i="5"/>
  <c r="G660" i="5"/>
  <c r="E660" i="5"/>
  <c r="Z660" i="5"/>
  <c r="F657" i="5"/>
  <c r="C657" i="5"/>
  <c r="AB657" i="5"/>
  <c r="Z657" i="5"/>
  <c r="E657" i="5"/>
  <c r="D657" i="5"/>
  <c r="AA657" i="5"/>
  <c r="Y657" i="5"/>
  <c r="G657" i="5"/>
  <c r="AA1206" i="5"/>
  <c r="C1206" i="5"/>
  <c r="G1206" i="5"/>
  <c r="Z1206" i="5"/>
  <c r="E1206" i="5"/>
  <c r="Y1206" i="5"/>
  <c r="D1206" i="5"/>
  <c r="AB1206" i="5"/>
  <c r="F1206" i="5"/>
  <c r="AB1201" i="5"/>
  <c r="Z1201" i="5"/>
  <c r="E1201" i="5"/>
  <c r="C1201" i="5"/>
  <c r="G1201" i="5"/>
  <c r="Y1201" i="5"/>
  <c r="F1201" i="5"/>
  <c r="AA1201" i="5"/>
  <c r="D1201" i="5"/>
  <c r="Z1117" i="5"/>
  <c r="G1117" i="5"/>
  <c r="Y1117" i="5"/>
  <c r="F1117" i="5"/>
  <c r="E1117" i="5"/>
  <c r="C1117" i="5"/>
  <c r="AB1117" i="5"/>
  <c r="AA1117" i="5"/>
  <c r="D1117" i="5"/>
  <c r="E1119" i="5"/>
  <c r="D1119" i="5"/>
  <c r="C1119" i="5"/>
  <c r="AA1119" i="5"/>
  <c r="Y1119" i="5"/>
  <c r="G1119" i="5"/>
  <c r="F1119" i="5"/>
  <c r="AB1119" i="5"/>
  <c r="Z1119" i="5"/>
  <c r="D1122" i="5"/>
  <c r="C1122" i="5"/>
  <c r="AB1122" i="5"/>
  <c r="AA1122" i="5"/>
  <c r="Y1122" i="5"/>
  <c r="F1122" i="5"/>
  <c r="Z1122" i="5"/>
  <c r="E1122" i="5"/>
  <c r="G1122" i="5"/>
  <c r="AB917" i="5"/>
  <c r="AA917" i="5"/>
  <c r="Z917" i="5"/>
  <c r="G917" i="5"/>
  <c r="Y917" i="5"/>
  <c r="F917" i="5"/>
  <c r="E917" i="5"/>
  <c r="C917" i="5"/>
  <c r="D917" i="5"/>
  <c r="W913" i="5"/>
  <c r="W914" i="5" s="1"/>
  <c r="W915" i="5" s="1"/>
  <c r="W916" i="5" s="1"/>
  <c r="W917" i="5" s="1"/>
  <c r="W918" i="5" s="1"/>
  <c r="W919" i="5" s="1"/>
  <c r="W920" i="5" s="1"/>
  <c r="W921" i="5" s="1"/>
  <c r="W922" i="5" s="1"/>
  <c r="W923" i="5" s="1"/>
  <c r="W924" i="5" s="1"/>
  <c r="W925" i="5" s="1"/>
  <c r="W926" i="5" s="1"/>
  <c r="W927" i="5" s="1"/>
  <c r="W928" i="5" s="1"/>
  <c r="V913" i="5"/>
  <c r="V914" i="5" s="1"/>
  <c r="V915" i="5" s="1"/>
  <c r="V916" i="5" s="1"/>
  <c r="V917" i="5" s="1"/>
  <c r="V918" i="5" s="1"/>
  <c r="V919" i="5" s="1"/>
  <c r="V920" i="5" s="1"/>
  <c r="V921" i="5" s="1"/>
  <c r="V922" i="5" s="1"/>
  <c r="V923" i="5" s="1"/>
  <c r="V924" i="5" s="1"/>
  <c r="V925" i="5" s="1"/>
  <c r="V926" i="5" s="1"/>
  <c r="V927" i="5" s="1"/>
  <c r="V928" i="5" s="1"/>
  <c r="U913" i="5"/>
  <c r="Y928" i="5"/>
  <c r="F928" i="5"/>
  <c r="E928" i="5"/>
  <c r="D928" i="5"/>
  <c r="C928" i="5"/>
  <c r="AA928" i="5"/>
  <c r="AB928" i="5"/>
  <c r="Z928" i="5"/>
  <c r="G928" i="5"/>
  <c r="V193" i="5"/>
  <c r="V194" i="5" s="1"/>
  <c r="V195" i="5" s="1"/>
  <c r="V196" i="5" s="1"/>
  <c r="V197" i="5" s="1"/>
  <c r="V198" i="5" s="1"/>
  <c r="V199" i="5" s="1"/>
  <c r="V200" i="5" s="1"/>
  <c r="V201" i="5" s="1"/>
  <c r="V202" i="5" s="1"/>
  <c r="V203" i="5" s="1"/>
  <c r="V204" i="5" s="1"/>
  <c r="V205" i="5" s="1"/>
  <c r="V206" i="5" s="1"/>
  <c r="V207" i="5" s="1"/>
  <c r="V208" i="5" s="1"/>
  <c r="U193" i="5"/>
  <c r="W193" i="5"/>
  <c r="W194" i="5" s="1"/>
  <c r="W195" i="5" s="1"/>
  <c r="W196" i="5" s="1"/>
  <c r="W197" i="5" s="1"/>
  <c r="W198" i="5" s="1"/>
  <c r="W199" i="5" s="1"/>
  <c r="W200" i="5" s="1"/>
  <c r="W201" i="5" s="1"/>
  <c r="W202" i="5" s="1"/>
  <c r="W203" i="5" s="1"/>
  <c r="W204" i="5" s="1"/>
  <c r="W205" i="5" s="1"/>
  <c r="W206" i="5" s="1"/>
  <c r="W207" i="5" s="1"/>
  <c r="W208" i="5" s="1"/>
  <c r="D195" i="5"/>
  <c r="C195" i="5"/>
  <c r="F195" i="5"/>
  <c r="G195" i="5"/>
  <c r="E195" i="5"/>
  <c r="AA195" i="5"/>
  <c r="AB195" i="5"/>
  <c r="Z195" i="5"/>
  <c r="Y195" i="5"/>
  <c r="C206" i="5"/>
  <c r="AB206" i="5"/>
  <c r="AA206" i="5"/>
  <c r="Z206" i="5"/>
  <c r="G206" i="5"/>
  <c r="E206" i="5"/>
  <c r="F206" i="5"/>
  <c r="D206" i="5"/>
  <c r="Y206" i="5"/>
  <c r="Y942" i="5"/>
  <c r="F942" i="5"/>
  <c r="E942" i="5"/>
  <c r="D942" i="5"/>
  <c r="C942" i="5"/>
  <c r="AA942" i="5"/>
  <c r="AB942" i="5"/>
  <c r="Z942" i="5"/>
  <c r="G942" i="5"/>
  <c r="D948" i="5"/>
  <c r="C948" i="5"/>
  <c r="AB948" i="5"/>
  <c r="AA948" i="5"/>
  <c r="Y948" i="5"/>
  <c r="F948" i="5"/>
  <c r="Z948" i="5"/>
  <c r="G948" i="5"/>
  <c r="E948" i="5"/>
  <c r="Y994" i="5"/>
  <c r="F994" i="5"/>
  <c r="E994" i="5"/>
  <c r="D994" i="5"/>
  <c r="C994" i="5"/>
  <c r="AA994" i="5"/>
  <c r="G994" i="5"/>
  <c r="AB994" i="5"/>
  <c r="Z994" i="5"/>
  <c r="C1000" i="5"/>
  <c r="AB1000" i="5"/>
  <c r="AA1000" i="5"/>
  <c r="Z1000" i="5"/>
  <c r="G1000" i="5"/>
  <c r="E1000" i="5"/>
  <c r="F1000" i="5"/>
  <c r="D1000" i="5"/>
  <c r="Y1000" i="5"/>
  <c r="E686" i="5"/>
  <c r="D686" i="5"/>
  <c r="C686" i="5"/>
  <c r="AB686" i="5"/>
  <c r="AA686" i="5"/>
  <c r="Y686" i="5"/>
  <c r="G686" i="5"/>
  <c r="Z686" i="5"/>
  <c r="F686" i="5"/>
  <c r="AB676" i="5"/>
  <c r="AA676" i="5"/>
  <c r="Z676" i="5"/>
  <c r="Y676" i="5"/>
  <c r="G676" i="5"/>
  <c r="F676" i="5"/>
  <c r="D676" i="5"/>
  <c r="E676" i="5"/>
  <c r="C676" i="5"/>
  <c r="D1160" i="5"/>
  <c r="AA1160" i="5"/>
  <c r="F1160" i="5"/>
  <c r="Y1160" i="5"/>
  <c r="C1160" i="5"/>
  <c r="AB1160" i="5"/>
  <c r="Z1160" i="5"/>
  <c r="G1160" i="5"/>
  <c r="E1160" i="5"/>
  <c r="Y1154" i="5"/>
  <c r="C1154" i="5"/>
  <c r="AA1154" i="5"/>
  <c r="G1154" i="5"/>
  <c r="E1154" i="5"/>
  <c r="AB1154" i="5"/>
  <c r="Z1154" i="5"/>
  <c r="D1154" i="5"/>
  <c r="F1154" i="5"/>
  <c r="U153" i="5"/>
  <c r="W153" i="5"/>
  <c r="W154" i="5" s="1"/>
  <c r="W155" i="5" s="1"/>
  <c r="W156" i="5" s="1"/>
  <c r="W157" i="5" s="1"/>
  <c r="W158" i="5" s="1"/>
  <c r="W159" i="5" s="1"/>
  <c r="W160" i="5" s="1"/>
  <c r="W161" i="5" s="1"/>
  <c r="W162" i="5" s="1"/>
  <c r="W163" i="5" s="1"/>
  <c r="W164" i="5" s="1"/>
  <c r="W165" i="5" s="1"/>
  <c r="W166" i="5" s="1"/>
  <c r="W167" i="5" s="1"/>
  <c r="W168" i="5" s="1"/>
  <c r="V153" i="5"/>
  <c r="V154" i="5" s="1"/>
  <c r="V155" i="5" s="1"/>
  <c r="V156" i="5" s="1"/>
  <c r="V157" i="5" s="1"/>
  <c r="V158" i="5" s="1"/>
  <c r="V159" i="5" s="1"/>
  <c r="V160" i="5" s="1"/>
  <c r="V161" i="5" s="1"/>
  <c r="V162" i="5" s="1"/>
  <c r="V163" i="5" s="1"/>
  <c r="V164" i="5" s="1"/>
  <c r="V165" i="5" s="1"/>
  <c r="V166" i="5" s="1"/>
  <c r="V167" i="5" s="1"/>
  <c r="V168" i="5" s="1"/>
  <c r="C161" i="5"/>
  <c r="G161" i="5"/>
  <c r="E161" i="5"/>
  <c r="F161" i="5"/>
  <c r="D161" i="5"/>
  <c r="AB161" i="5"/>
  <c r="AA161" i="5"/>
  <c r="Y161" i="5"/>
  <c r="Z161" i="5"/>
  <c r="AA597" i="5"/>
  <c r="Z597" i="5"/>
  <c r="Y597" i="5"/>
  <c r="G597" i="5"/>
  <c r="F597" i="5"/>
  <c r="E597" i="5"/>
  <c r="C597" i="5"/>
  <c r="AB597" i="5"/>
  <c r="D597" i="5"/>
  <c r="D607" i="5"/>
  <c r="C607" i="5"/>
  <c r="AB607" i="5"/>
  <c r="AA607" i="5"/>
  <c r="Z607" i="5"/>
  <c r="F607" i="5"/>
  <c r="Y607" i="5"/>
  <c r="G607" i="5"/>
  <c r="E607" i="5"/>
  <c r="C1061" i="5"/>
  <c r="Z1061" i="5"/>
  <c r="G1061" i="5"/>
  <c r="E1061" i="5"/>
  <c r="F1061" i="5"/>
  <c r="AB1061" i="5"/>
  <c r="D1061" i="5"/>
  <c r="AA1061" i="5"/>
  <c r="Y1061" i="5"/>
  <c r="C1065" i="5"/>
  <c r="AB1065" i="5"/>
  <c r="Z1065" i="5"/>
  <c r="G1065" i="5"/>
  <c r="E1065" i="5"/>
  <c r="Y1065" i="5"/>
  <c r="F1065" i="5"/>
  <c r="D1065" i="5"/>
  <c r="AA1065" i="5"/>
  <c r="E439" i="5"/>
  <c r="D439" i="5"/>
  <c r="C439" i="5"/>
  <c r="AB439" i="5"/>
  <c r="Z439" i="5"/>
  <c r="G439" i="5"/>
  <c r="F439" i="5"/>
  <c r="AA439" i="5"/>
  <c r="Y439" i="5"/>
  <c r="C446" i="5"/>
  <c r="AB446" i="5"/>
  <c r="AA446" i="5"/>
  <c r="Z446" i="5"/>
  <c r="Y446" i="5"/>
  <c r="G446" i="5"/>
  <c r="E446" i="5"/>
  <c r="F446" i="5"/>
  <c r="D446" i="5"/>
  <c r="E380" i="5"/>
  <c r="D380" i="5"/>
  <c r="C380" i="5"/>
  <c r="AB380" i="5"/>
  <c r="Z380" i="5"/>
  <c r="G380" i="5"/>
  <c r="AA380" i="5"/>
  <c r="Y380" i="5"/>
  <c r="F380" i="5"/>
  <c r="D387" i="5"/>
  <c r="C387" i="5"/>
  <c r="AB387" i="5"/>
  <c r="AA387" i="5"/>
  <c r="Y387" i="5"/>
  <c r="F387" i="5"/>
  <c r="G387" i="5"/>
  <c r="E387" i="5"/>
  <c r="Z387" i="5"/>
  <c r="AB774" i="5"/>
  <c r="AA774" i="5"/>
  <c r="Z774" i="5"/>
  <c r="G774" i="5"/>
  <c r="Y774" i="5"/>
  <c r="F774" i="5"/>
  <c r="D774" i="5"/>
  <c r="E774" i="5"/>
  <c r="C774" i="5"/>
  <c r="AB786" i="5"/>
  <c r="E786" i="5"/>
  <c r="G786" i="5"/>
  <c r="Z786" i="5"/>
  <c r="D786" i="5"/>
  <c r="AA786" i="5"/>
  <c r="Y786" i="5"/>
  <c r="F786" i="5"/>
  <c r="C786" i="5"/>
  <c r="AB1027" i="5"/>
  <c r="AA1027" i="5"/>
  <c r="Z1027" i="5"/>
  <c r="Y1027" i="5"/>
  <c r="G1027" i="5"/>
  <c r="F1027" i="5"/>
  <c r="D1027" i="5"/>
  <c r="E1027" i="5"/>
  <c r="C1027" i="5"/>
  <c r="D795" i="5"/>
  <c r="Z795" i="5"/>
  <c r="AB795" i="5"/>
  <c r="G795" i="5"/>
  <c r="AA795" i="5"/>
  <c r="F795" i="5"/>
  <c r="Y795" i="5"/>
  <c r="E795" i="5"/>
  <c r="C795" i="5"/>
  <c r="C802" i="5"/>
  <c r="Z802" i="5"/>
  <c r="G802" i="5"/>
  <c r="Y802" i="5"/>
  <c r="D802" i="5"/>
  <c r="AB802" i="5"/>
  <c r="F802" i="5"/>
  <c r="E802" i="5"/>
  <c r="AA802" i="5"/>
  <c r="Z1095" i="5"/>
  <c r="G1095" i="5"/>
  <c r="Y1095" i="5"/>
  <c r="F1095" i="5"/>
  <c r="E1095" i="5"/>
  <c r="C1095" i="5"/>
  <c r="AB1095" i="5"/>
  <c r="D1095" i="5"/>
  <c r="AA1095" i="5"/>
  <c r="Y1102" i="5"/>
  <c r="F1102" i="5"/>
  <c r="E1102" i="5"/>
  <c r="D1102" i="5"/>
  <c r="AA1102" i="5"/>
  <c r="AB1102" i="5"/>
  <c r="Z1102" i="5"/>
  <c r="G1102" i="5"/>
  <c r="C1102" i="5"/>
  <c r="W553" i="5"/>
  <c r="W554" i="5" s="1"/>
  <c r="W555" i="5" s="1"/>
  <c r="W556" i="5" s="1"/>
  <c r="W557" i="5" s="1"/>
  <c r="W558" i="5" s="1"/>
  <c r="W559" i="5" s="1"/>
  <c r="W560" i="5" s="1"/>
  <c r="W561" i="5" s="1"/>
  <c r="W562" i="5" s="1"/>
  <c r="W563" i="5" s="1"/>
  <c r="W564" i="5" s="1"/>
  <c r="W565" i="5" s="1"/>
  <c r="W566" i="5" s="1"/>
  <c r="W567" i="5" s="1"/>
  <c r="W568" i="5" s="1"/>
  <c r="V553" i="5"/>
  <c r="V554" i="5" s="1"/>
  <c r="V555" i="5" s="1"/>
  <c r="V556" i="5" s="1"/>
  <c r="V557" i="5" s="1"/>
  <c r="V558" i="5" s="1"/>
  <c r="V559" i="5" s="1"/>
  <c r="V560" i="5" s="1"/>
  <c r="V561" i="5" s="1"/>
  <c r="V562" i="5" s="1"/>
  <c r="V563" i="5" s="1"/>
  <c r="V564" i="5" s="1"/>
  <c r="V565" i="5" s="1"/>
  <c r="V566" i="5" s="1"/>
  <c r="V567" i="5" s="1"/>
  <c r="V568" i="5" s="1"/>
  <c r="U553" i="5"/>
  <c r="D567" i="5"/>
  <c r="C567" i="5"/>
  <c r="AB567" i="5"/>
  <c r="AA567" i="5"/>
  <c r="Z567" i="5"/>
  <c r="F567" i="5"/>
  <c r="Y567" i="5"/>
  <c r="G567" i="5"/>
  <c r="E567" i="5"/>
  <c r="Y306" i="5"/>
  <c r="G306" i="5"/>
  <c r="C306" i="5"/>
  <c r="AB306" i="5"/>
  <c r="AA306" i="5"/>
  <c r="F306" i="5"/>
  <c r="Z306" i="5"/>
  <c r="E306" i="5"/>
  <c r="D306" i="5"/>
  <c r="Z302" i="5"/>
  <c r="D302" i="5"/>
  <c r="AB302" i="5"/>
  <c r="G302" i="5"/>
  <c r="AA302" i="5"/>
  <c r="F302" i="5"/>
  <c r="Y302" i="5"/>
  <c r="E302" i="5"/>
  <c r="C302" i="5"/>
  <c r="AA301" i="5"/>
  <c r="D301" i="5"/>
  <c r="Z301" i="5"/>
  <c r="E301" i="5"/>
  <c r="Y301" i="5"/>
  <c r="C301" i="5"/>
  <c r="G301" i="5"/>
  <c r="AB301" i="5"/>
  <c r="F301" i="5"/>
  <c r="Y706" i="5"/>
  <c r="G706" i="5"/>
  <c r="F706" i="5"/>
  <c r="E706" i="5"/>
  <c r="D706" i="5"/>
  <c r="C706" i="5"/>
  <c r="AA706" i="5"/>
  <c r="AB706" i="5"/>
  <c r="Z706" i="5"/>
  <c r="Y707" i="5"/>
  <c r="F707" i="5"/>
  <c r="E707" i="5"/>
  <c r="D707" i="5"/>
  <c r="C707" i="5"/>
  <c r="AA707" i="5"/>
  <c r="AB707" i="5"/>
  <c r="Z707" i="5"/>
  <c r="G707" i="5"/>
  <c r="C697" i="5"/>
  <c r="AB697" i="5"/>
  <c r="AA697" i="5"/>
  <c r="Z697" i="5"/>
  <c r="G697" i="5"/>
  <c r="E697" i="5"/>
  <c r="F697" i="5"/>
  <c r="D697" i="5"/>
  <c r="Y697" i="5"/>
  <c r="Y957" i="5"/>
  <c r="F957" i="5"/>
  <c r="E957" i="5"/>
  <c r="D957" i="5"/>
  <c r="C957" i="5"/>
  <c r="AA957" i="5"/>
  <c r="AB957" i="5"/>
  <c r="Z957" i="5"/>
  <c r="G957" i="5"/>
  <c r="D965" i="5"/>
  <c r="AA965" i="5"/>
  <c r="Z965" i="5"/>
  <c r="E965" i="5"/>
  <c r="Y965" i="5"/>
  <c r="C965" i="5"/>
  <c r="G965" i="5"/>
  <c r="AB965" i="5"/>
  <c r="F965" i="5"/>
  <c r="Y420" i="5"/>
  <c r="G420" i="5"/>
  <c r="F420" i="5"/>
  <c r="E420" i="5"/>
  <c r="D420" i="5"/>
  <c r="C420" i="5"/>
  <c r="AA420" i="5"/>
  <c r="AB420" i="5"/>
  <c r="Z420" i="5"/>
  <c r="Y421" i="5"/>
  <c r="F421" i="5"/>
  <c r="E421" i="5"/>
  <c r="D421" i="5"/>
  <c r="C421" i="5"/>
  <c r="AA421" i="5"/>
  <c r="G421" i="5"/>
  <c r="AB421" i="5"/>
  <c r="Z421" i="5"/>
  <c r="D428" i="5"/>
  <c r="C428" i="5"/>
  <c r="AB428" i="5"/>
  <c r="AA428" i="5"/>
  <c r="Y428" i="5"/>
  <c r="F428" i="5"/>
  <c r="Z428" i="5"/>
  <c r="G428" i="5"/>
  <c r="E428" i="5"/>
  <c r="E1177" i="5"/>
  <c r="Y1177" i="5"/>
  <c r="D1177" i="5"/>
  <c r="AA1177" i="5"/>
  <c r="G1177" i="5"/>
  <c r="F1177" i="5"/>
  <c r="Z1177" i="5"/>
  <c r="AB1177" i="5"/>
  <c r="C1177" i="5"/>
  <c r="E1174" i="5"/>
  <c r="AA1174" i="5"/>
  <c r="G1174" i="5"/>
  <c r="F1174" i="5"/>
  <c r="AB1174" i="5"/>
  <c r="D1174" i="5"/>
  <c r="Y1174" i="5"/>
  <c r="Z1174" i="5"/>
  <c r="C1174" i="5"/>
  <c r="AB1185" i="5"/>
  <c r="AA1185" i="5"/>
  <c r="F1185" i="5"/>
  <c r="Z1185" i="5"/>
  <c r="E1185" i="5"/>
  <c r="Y1185" i="5"/>
  <c r="D1185" i="5"/>
  <c r="G1185" i="5"/>
  <c r="C1185" i="5"/>
  <c r="Y835" i="5"/>
  <c r="F835" i="5"/>
  <c r="E835" i="5"/>
  <c r="D835" i="5"/>
  <c r="C835" i="5"/>
  <c r="AA835" i="5"/>
  <c r="AB835" i="5"/>
  <c r="Z835" i="5"/>
  <c r="G835" i="5"/>
  <c r="AB1224" i="5"/>
  <c r="Y1224" i="5"/>
  <c r="D1224" i="5"/>
  <c r="AA1224" i="5"/>
  <c r="F1224" i="5"/>
  <c r="Z1224" i="5"/>
  <c r="G1224" i="5"/>
  <c r="C1224" i="5"/>
  <c r="E1224" i="5"/>
  <c r="U3" i="10" l="1"/>
  <c r="W3" i="10"/>
  <c r="F3" i="10"/>
  <c r="U414" i="5"/>
  <c r="U715" i="5"/>
  <c r="U835" i="5"/>
  <c r="U957" i="5"/>
  <c r="U446" i="5"/>
  <c r="T676" i="5"/>
  <c r="U39" i="5"/>
  <c r="T523" i="5"/>
  <c r="T175" i="5"/>
  <c r="U508" i="5"/>
  <c r="U98" i="5"/>
  <c r="U1227" i="5"/>
  <c r="U678" i="5"/>
  <c r="U1222" i="5"/>
  <c r="T834" i="5"/>
  <c r="T956" i="5"/>
  <c r="T675" i="5"/>
  <c r="U681" i="5"/>
  <c r="U655" i="5"/>
  <c r="T866" i="5"/>
  <c r="T980" i="5"/>
  <c r="U621" i="5"/>
  <c r="T183" i="5"/>
  <c r="U255" i="5"/>
  <c r="U396" i="5"/>
  <c r="U897" i="5"/>
  <c r="T314" i="5"/>
  <c r="T582" i="5"/>
  <c r="U581" i="5"/>
  <c r="T416" i="5"/>
  <c r="U200" i="5"/>
  <c r="U228" i="5"/>
  <c r="T281" i="5"/>
  <c r="T560" i="5"/>
  <c r="U196" i="5"/>
  <c r="T65" i="5"/>
  <c r="T448" i="5"/>
  <c r="U588" i="5"/>
  <c r="T340" i="5"/>
  <c r="T864" i="5"/>
  <c r="T725" i="5"/>
  <c r="U360" i="5"/>
  <c r="T397" i="5"/>
  <c r="T54" i="5"/>
  <c r="U479" i="5"/>
  <c r="T839" i="5"/>
  <c r="T160" i="5"/>
  <c r="T163" i="5"/>
  <c r="T702" i="5"/>
  <c r="U606" i="5"/>
  <c r="U57" i="5"/>
  <c r="T646" i="5"/>
  <c r="T1281" i="5"/>
  <c r="U1064" i="5"/>
  <c r="U361" i="5"/>
  <c r="U616" i="5"/>
  <c r="U537" i="5"/>
  <c r="U1287" i="5"/>
  <c r="U58" i="5"/>
  <c r="T496" i="5"/>
  <c r="T1028" i="5"/>
  <c r="T779" i="5"/>
  <c r="T385" i="5"/>
  <c r="T935" i="5"/>
  <c r="T1200" i="5"/>
  <c r="U815" i="5"/>
  <c r="U1277" i="5"/>
  <c r="U1284" i="5"/>
  <c r="U105" i="5"/>
  <c r="U135" i="5"/>
  <c r="T283" i="5"/>
  <c r="T376" i="5"/>
  <c r="U34" i="5"/>
  <c r="U261" i="5"/>
  <c r="U488" i="5"/>
  <c r="U563" i="5"/>
  <c r="U948" i="5"/>
  <c r="U565" i="5"/>
  <c r="U298" i="5"/>
  <c r="T218" i="5"/>
  <c r="U1281" i="5"/>
  <c r="U125" i="5"/>
  <c r="U523" i="5"/>
  <c r="U984" i="5"/>
  <c r="U107" i="5"/>
  <c r="U1086" i="5"/>
  <c r="U900" i="5"/>
  <c r="U956" i="5"/>
  <c r="U702" i="5"/>
  <c r="U808" i="5"/>
  <c r="U599" i="5"/>
  <c r="U939" i="5"/>
  <c r="U347" i="5"/>
  <c r="U1035" i="5"/>
  <c r="U847" i="5"/>
  <c r="U416" i="5"/>
  <c r="U704" i="5"/>
  <c r="U35" i="5"/>
  <c r="U281" i="5"/>
  <c r="U560" i="5"/>
  <c r="U95" i="5"/>
  <c r="U1220" i="5"/>
  <c r="U1228" i="5"/>
  <c r="U1156" i="5"/>
  <c r="U674" i="5"/>
  <c r="U935" i="5"/>
  <c r="U1203" i="5"/>
  <c r="U278" i="5"/>
  <c r="U839" i="5"/>
  <c r="U160" i="5"/>
  <c r="U376" i="5"/>
  <c r="U367" i="5"/>
  <c r="U635" i="5"/>
  <c r="U1140" i="5"/>
  <c r="U920" i="5"/>
  <c r="U302" i="5"/>
  <c r="U294" i="5"/>
  <c r="T63" i="5"/>
  <c r="U418" i="5"/>
  <c r="T378" i="5"/>
  <c r="U316" i="5"/>
  <c r="U143" i="5"/>
  <c r="T1159" i="5"/>
  <c r="U944" i="5"/>
  <c r="T521" i="5"/>
  <c r="T62" i="5"/>
  <c r="T60" i="5"/>
  <c r="U545" i="5"/>
  <c r="U874" i="5"/>
  <c r="T277" i="5"/>
  <c r="T836" i="5"/>
  <c r="T1178" i="5"/>
  <c r="U422" i="5"/>
  <c r="T162" i="5"/>
  <c r="T920" i="5"/>
  <c r="T185" i="5"/>
  <c r="U408" i="5"/>
  <c r="U254" i="5"/>
  <c r="U117" i="5"/>
  <c r="U1174" i="5"/>
  <c r="U923" i="5"/>
  <c r="U106" i="5"/>
  <c r="U834" i="5"/>
  <c r="U1027" i="5"/>
  <c r="U1182" i="5"/>
  <c r="U1181" i="5"/>
  <c r="U807" i="5"/>
  <c r="U688" i="5"/>
  <c r="T344" i="5"/>
  <c r="U576" i="5"/>
  <c r="U701" i="5"/>
  <c r="U1094" i="5"/>
  <c r="U441" i="5"/>
  <c r="U921" i="5"/>
  <c r="U186" i="5"/>
  <c r="U822" i="5"/>
  <c r="T1275" i="5"/>
  <c r="U202" i="5"/>
  <c r="U1123" i="5"/>
  <c r="U1114" i="5"/>
  <c r="U806" i="5"/>
  <c r="U1087" i="5"/>
  <c r="U805" i="5"/>
  <c r="U1175" i="5"/>
  <c r="U1059" i="5"/>
  <c r="U894" i="5"/>
  <c r="U380" i="5"/>
  <c r="U1160" i="5"/>
  <c r="U686" i="5"/>
  <c r="U1122" i="5"/>
  <c r="U1074" i="5"/>
  <c r="U184" i="5"/>
  <c r="U68" i="5"/>
  <c r="U317" i="5"/>
  <c r="U284" i="5"/>
  <c r="U368" i="5"/>
  <c r="U816" i="5"/>
  <c r="U276" i="5"/>
  <c r="U634" i="5"/>
  <c r="U898" i="5"/>
  <c r="U1216" i="5"/>
  <c r="U841" i="5"/>
  <c r="U1058" i="5"/>
  <c r="U675" i="5"/>
  <c r="U1128" i="5"/>
  <c r="U879" i="5"/>
  <c r="U819" i="5"/>
  <c r="U896" i="5"/>
  <c r="U1078" i="5"/>
  <c r="U423" i="5"/>
  <c r="U442" i="5"/>
  <c r="U1054" i="5"/>
  <c r="U126" i="5"/>
  <c r="U582" i="5"/>
  <c r="U405" i="5"/>
  <c r="U222" i="5"/>
  <c r="U504" i="5"/>
  <c r="U826" i="5"/>
  <c r="U65" i="5"/>
  <c r="U1098" i="5"/>
  <c r="U295" i="5"/>
  <c r="U779" i="5"/>
  <c r="U783" i="5"/>
  <c r="U668" i="5"/>
  <c r="U340" i="5"/>
  <c r="U720" i="5"/>
  <c r="U1236" i="5"/>
  <c r="U114" i="5"/>
  <c r="U1134" i="5"/>
  <c r="U825" i="5"/>
  <c r="U604" i="5"/>
  <c r="U1286" i="5"/>
  <c r="U1002" i="5"/>
  <c r="U498" i="5"/>
  <c r="U277" i="5"/>
  <c r="U1223" i="5"/>
  <c r="U836" i="5"/>
  <c r="U1020" i="5"/>
  <c r="U983" i="5"/>
  <c r="U657" i="5"/>
  <c r="U867" i="5"/>
  <c r="U399" i="5"/>
  <c r="U654" i="5"/>
  <c r="U662" i="5"/>
  <c r="U903" i="5"/>
  <c r="U960" i="5"/>
  <c r="U997" i="5"/>
  <c r="U568" i="5"/>
  <c r="U1067" i="5"/>
  <c r="U1155" i="5"/>
  <c r="U207" i="5"/>
  <c r="U400" i="5"/>
  <c r="U1264" i="5"/>
  <c r="U1045" i="5"/>
  <c r="U1185" i="5"/>
  <c r="U800" i="5"/>
  <c r="U115" i="5"/>
  <c r="U1282" i="5"/>
  <c r="U636" i="5"/>
  <c r="U421" i="5"/>
  <c r="U774" i="5"/>
  <c r="U439" i="5"/>
  <c r="U676" i="5"/>
  <c r="U942" i="5"/>
  <c r="U1119" i="5"/>
  <c r="U640" i="5"/>
  <c r="U122" i="5"/>
  <c r="U564" i="5"/>
  <c r="U594" i="5"/>
  <c r="U201" i="5"/>
  <c r="U726" i="5"/>
  <c r="U1047" i="5"/>
  <c r="U1141" i="5"/>
  <c r="U1225" i="5"/>
  <c r="U1022" i="5"/>
  <c r="U199" i="5"/>
  <c r="U45" i="5"/>
  <c r="U915" i="5"/>
  <c r="U1202" i="5"/>
  <c r="U420" i="5"/>
  <c r="U387" i="5"/>
  <c r="U1154" i="5"/>
  <c r="U206" i="5"/>
  <c r="U1201" i="5"/>
  <c r="U860" i="5"/>
  <c r="U175" i="5"/>
  <c r="U66" i="5"/>
  <c r="U886" i="5"/>
  <c r="U1043" i="5"/>
  <c r="U96" i="5"/>
  <c r="U481" i="5"/>
  <c r="U477" i="5"/>
  <c r="U804" i="5"/>
  <c r="U1097" i="5"/>
  <c r="U777" i="5"/>
  <c r="U275" i="5"/>
  <c r="U848" i="5"/>
  <c r="U968" i="5"/>
  <c r="U559" i="5"/>
  <c r="U999" i="5"/>
  <c r="U924" i="5"/>
  <c r="U648" i="5"/>
  <c r="U624" i="5"/>
  <c r="U546" i="5"/>
  <c r="U306" i="5"/>
  <c r="U1061" i="5"/>
  <c r="U597" i="5"/>
  <c r="U195" i="5"/>
  <c r="U1206" i="5"/>
  <c r="U341" i="5"/>
  <c r="U728" i="5"/>
  <c r="U637" i="5"/>
  <c r="U263" i="5"/>
  <c r="U538" i="5"/>
  <c r="U1239" i="5"/>
  <c r="U1259" i="5"/>
  <c r="U1036" i="5"/>
  <c r="U121" i="5"/>
  <c r="U1138" i="5"/>
  <c r="U580" i="5"/>
  <c r="U585" i="5"/>
  <c r="U46" i="5"/>
  <c r="U647" i="5"/>
  <c r="U623" i="5"/>
  <c r="U120" i="5"/>
  <c r="U497" i="5"/>
  <c r="U863" i="5"/>
  <c r="U63" i="5"/>
  <c r="U1038" i="5"/>
  <c r="U285" i="5"/>
  <c r="U962" i="5"/>
  <c r="U1019" i="5"/>
  <c r="U159" i="5"/>
  <c r="U1007" i="5"/>
  <c r="U927" i="5"/>
  <c r="U1121" i="5"/>
  <c r="U656" i="5"/>
  <c r="U339" i="5"/>
  <c r="U987" i="5"/>
  <c r="U714" i="5"/>
  <c r="U795" i="5"/>
  <c r="U1117" i="5"/>
  <c r="T722" i="5"/>
  <c r="U625" i="5"/>
  <c r="U326" i="5"/>
  <c r="T122" i="5"/>
  <c r="U828" i="5"/>
  <c r="U574" i="5"/>
  <c r="U377" i="5"/>
  <c r="U1195" i="5"/>
  <c r="U286" i="5"/>
  <c r="U1101" i="5"/>
  <c r="U1026" i="5"/>
  <c r="U379" i="5"/>
  <c r="U205" i="5"/>
  <c r="U985" i="5"/>
  <c r="U1244" i="5"/>
  <c r="U166" i="5"/>
  <c r="U301" i="5"/>
  <c r="U697" i="5"/>
  <c r="U567" i="5"/>
  <c r="U1065" i="5"/>
  <c r="U44" i="5"/>
  <c r="U364" i="5"/>
  <c r="U627" i="5"/>
  <c r="U407" i="5"/>
  <c r="U257" i="5"/>
  <c r="U1246" i="5"/>
  <c r="U215" i="5"/>
  <c r="U1254" i="5"/>
  <c r="U494" i="5"/>
  <c r="U820" i="5"/>
  <c r="U1283" i="5"/>
  <c r="U906" i="5"/>
  <c r="U1166" i="5"/>
  <c r="U403" i="5"/>
  <c r="U300" i="5"/>
  <c r="U445" i="5"/>
  <c r="U1168" i="5"/>
  <c r="U685" i="5"/>
  <c r="U428" i="5"/>
  <c r="U1095" i="5"/>
  <c r="U786" i="5"/>
  <c r="U607" i="5"/>
  <c r="U1000" i="5"/>
  <c r="U660" i="5"/>
  <c r="U348" i="5"/>
  <c r="U516" i="5"/>
  <c r="U1145" i="5"/>
  <c r="U1280" i="5"/>
  <c r="U908" i="5"/>
  <c r="U977" i="5"/>
  <c r="U699" i="5"/>
  <c r="U266" i="5"/>
  <c r="U1135" i="5"/>
  <c r="U427" i="5"/>
  <c r="U566" i="5"/>
  <c r="U781" i="5"/>
  <c r="U435" i="5"/>
  <c r="U42" i="5"/>
  <c r="U37" i="5"/>
  <c r="U528" i="5"/>
  <c r="U357" i="5"/>
  <c r="U1224" i="5"/>
  <c r="U1177" i="5"/>
  <c r="U707" i="5"/>
  <c r="U802" i="5"/>
  <c r="U965" i="5"/>
  <c r="U706" i="5"/>
  <c r="U1102" i="5"/>
  <c r="U161" i="5"/>
  <c r="U994" i="5"/>
  <c r="U928" i="5"/>
  <c r="U917" i="5"/>
  <c r="U982" i="5"/>
  <c r="U722" i="5"/>
  <c r="U1082" i="5"/>
  <c r="U178" i="5"/>
  <c r="U547" i="5"/>
  <c r="U214" i="5"/>
  <c r="U221" i="5"/>
  <c r="U138" i="5"/>
  <c r="U134" i="5"/>
  <c r="U1016" i="5"/>
  <c r="U683" i="5"/>
  <c r="U663" i="5"/>
  <c r="U1258" i="5"/>
  <c r="U901" i="5"/>
  <c r="U383" i="5"/>
  <c r="U1163" i="5"/>
  <c r="U1241" i="5"/>
  <c r="U139" i="5"/>
  <c r="U1285" i="5"/>
  <c r="U1146" i="5"/>
  <c r="U299" i="5"/>
  <c r="U386" i="5"/>
  <c r="U1207" i="5"/>
  <c r="U665" i="5"/>
  <c r="U866" i="5"/>
  <c r="U859" i="5"/>
  <c r="U721" i="5"/>
  <c r="U1080" i="5"/>
  <c r="U1079" i="5"/>
  <c r="U503" i="5"/>
  <c r="U975" i="5"/>
  <c r="U1105" i="5"/>
  <c r="U986" i="5"/>
  <c r="U978" i="5"/>
  <c r="U723" i="5"/>
  <c r="U642" i="5"/>
  <c r="U62" i="5"/>
  <c r="U505" i="5"/>
  <c r="U148" i="5"/>
  <c r="U584" i="5"/>
  <c r="U162" i="5"/>
  <c r="U154" i="5"/>
  <c r="U1124" i="5"/>
  <c r="U1085" i="5"/>
  <c r="U365" i="5"/>
  <c r="U617" i="5"/>
  <c r="U177" i="5"/>
  <c r="U217" i="5"/>
  <c r="U216" i="5"/>
  <c r="U398" i="5"/>
  <c r="U262" i="5"/>
  <c r="U1238" i="5"/>
  <c r="U1266" i="5"/>
  <c r="U116" i="5"/>
  <c r="U507" i="5"/>
  <c r="U1144" i="5"/>
  <c r="U1279" i="5"/>
  <c r="U964" i="5"/>
  <c r="U1004" i="5"/>
  <c r="U287" i="5"/>
  <c r="U1157" i="5"/>
  <c r="U1183" i="5"/>
  <c r="U558" i="5"/>
  <c r="U797" i="5"/>
  <c r="U782" i="5"/>
  <c r="U444" i="5"/>
  <c r="U438" i="5"/>
  <c r="U598" i="5"/>
  <c r="U168" i="5"/>
  <c r="U1198" i="5"/>
  <c r="U981" i="5"/>
  <c r="U56" i="5"/>
  <c r="U324" i="5"/>
  <c r="U1034" i="5"/>
  <c r="U818" i="5"/>
  <c r="U578" i="5"/>
  <c r="U482" i="5"/>
  <c r="U36" i="5"/>
  <c r="U884" i="5"/>
  <c r="U448" i="5"/>
  <c r="U1057" i="5"/>
  <c r="U1125" i="5"/>
  <c r="U666" i="5"/>
  <c r="U336" i="5"/>
  <c r="U718" i="5"/>
  <c r="U846" i="5"/>
  <c r="U425" i="5"/>
  <c r="U966" i="5"/>
  <c r="U799" i="5"/>
  <c r="U385" i="5"/>
  <c r="U1005" i="5"/>
  <c r="U946" i="5"/>
  <c r="U725" i="5"/>
  <c r="U645" i="5"/>
  <c r="U877" i="5"/>
  <c r="U1268" i="5"/>
  <c r="U323" i="5"/>
  <c r="U1142" i="5"/>
  <c r="U97" i="5"/>
  <c r="U1108" i="5"/>
  <c r="U719" i="5"/>
  <c r="U1084" i="5"/>
  <c r="U283" i="5"/>
  <c r="U419" i="5"/>
  <c r="U344" i="5"/>
  <c r="U506" i="5"/>
  <c r="U575" i="5"/>
  <c r="U163" i="5"/>
  <c r="U1126" i="5"/>
  <c r="U1194" i="5"/>
  <c r="U524" i="5"/>
  <c r="U521" i="5"/>
  <c r="U359" i="5"/>
  <c r="U259" i="5"/>
  <c r="U1260" i="5"/>
  <c r="U328" i="5"/>
  <c r="U118" i="5"/>
  <c r="U495" i="5"/>
  <c r="U475" i="5"/>
  <c r="U708" i="5"/>
  <c r="U1014" i="5"/>
  <c r="U388" i="5"/>
  <c r="U41" i="5"/>
  <c r="U885" i="5"/>
  <c r="U499" i="5"/>
  <c r="U307" i="5"/>
  <c r="U778" i="5"/>
  <c r="U358" i="5"/>
  <c r="U137" i="5"/>
  <c r="U724" i="5"/>
  <c r="U179" i="5"/>
  <c r="U314" i="5"/>
  <c r="U102" i="5"/>
  <c r="U1188" i="5"/>
  <c r="U696" i="5"/>
  <c r="U1165" i="5"/>
  <c r="U1161" i="5"/>
  <c r="U998" i="5"/>
  <c r="U947" i="5"/>
  <c r="U204" i="5"/>
  <c r="U918" i="5"/>
  <c r="U355" i="5"/>
  <c r="U639" i="5"/>
  <c r="U260" i="5"/>
  <c r="U878" i="5"/>
  <c r="U1237" i="5"/>
  <c r="U501" i="5"/>
  <c r="U1143" i="5"/>
  <c r="U1148" i="5"/>
  <c r="U904" i="5"/>
  <c r="U280" i="5"/>
  <c r="U104" i="5"/>
  <c r="U101" i="5"/>
  <c r="U1158" i="5"/>
  <c r="U682" i="5"/>
  <c r="U140" i="5"/>
  <c r="U1218" i="5"/>
  <c r="U596" i="5"/>
  <c r="U1048" i="5"/>
  <c r="U279" i="5"/>
  <c r="U1176" i="5"/>
  <c r="U443" i="5"/>
  <c r="U605" i="5"/>
  <c r="U155" i="5"/>
  <c r="U677" i="5"/>
  <c r="U916" i="5"/>
  <c r="U337" i="5"/>
  <c r="U979" i="5"/>
  <c r="U641" i="5"/>
  <c r="U404" i="5"/>
  <c r="U54" i="5"/>
  <c r="U258" i="5"/>
  <c r="U1147" i="5"/>
  <c r="U845" i="5"/>
  <c r="U526" i="5"/>
  <c r="U644" i="5"/>
  <c r="U319" i="5"/>
  <c r="U127" i="5"/>
  <c r="U577" i="5"/>
  <c r="U487" i="5"/>
  <c r="U1068" i="5"/>
  <c r="U119" i="5"/>
  <c r="U164" i="5"/>
  <c r="U1164" i="5"/>
  <c r="U687" i="5"/>
  <c r="U862" i="5"/>
  <c r="U618" i="5"/>
  <c r="U614" i="5"/>
  <c r="U182" i="5"/>
  <c r="U224" i="5"/>
  <c r="U147" i="5"/>
  <c r="U1178" i="5"/>
  <c r="U415" i="5"/>
  <c r="U557" i="5"/>
  <c r="U197" i="5"/>
  <c r="U919" i="5"/>
  <c r="U727" i="5"/>
  <c r="U354" i="5"/>
  <c r="U643" i="5"/>
  <c r="U1243" i="5"/>
  <c r="U320" i="5"/>
  <c r="U124" i="5"/>
  <c r="U142" i="5"/>
  <c r="U363" i="5"/>
  <c r="U406" i="5"/>
  <c r="U883" i="5"/>
  <c r="U315" i="5"/>
  <c r="U1042" i="5"/>
  <c r="U579" i="5"/>
  <c r="U282" i="5"/>
  <c r="U424" i="5"/>
  <c r="U880" i="5"/>
  <c r="U1039" i="5"/>
  <c r="U1136" i="5"/>
  <c r="U922" i="5"/>
  <c r="U875" i="5"/>
  <c r="U1288" i="5"/>
  <c r="U296" i="5"/>
  <c r="U346" i="5"/>
  <c r="U338" i="5"/>
  <c r="U638" i="5"/>
  <c r="U176" i="5"/>
  <c r="U174" i="5"/>
  <c r="U1263" i="5"/>
  <c r="U322" i="5"/>
  <c r="U1278" i="5"/>
  <c r="U1127" i="5"/>
  <c r="U976" i="5"/>
  <c r="U181" i="5"/>
  <c r="U583" i="5"/>
  <c r="U194" i="5"/>
  <c r="U622" i="5"/>
  <c r="U887" i="5"/>
  <c r="U963" i="5"/>
  <c r="U308" i="5"/>
  <c r="U1096" i="5"/>
  <c r="U437" i="5"/>
  <c r="U595" i="5"/>
  <c r="U1197" i="5"/>
  <c r="U1200" i="5"/>
  <c r="U519" i="5"/>
  <c r="U520" i="5"/>
  <c r="U615" i="5"/>
  <c r="U548" i="5"/>
  <c r="U1240" i="5"/>
  <c r="U227" i="5"/>
  <c r="U141" i="5"/>
  <c r="U817" i="5"/>
  <c r="U586" i="5"/>
  <c r="U288" i="5"/>
  <c r="U108" i="5"/>
  <c r="U1196" i="5"/>
  <c r="U267" i="5"/>
  <c r="U544" i="5"/>
  <c r="U500" i="5"/>
  <c r="U1107" i="5"/>
  <c r="U794" i="5"/>
  <c r="U996" i="5"/>
  <c r="U187" i="5"/>
  <c r="U395" i="5"/>
  <c r="U1044" i="5"/>
  <c r="U837" i="5"/>
  <c r="U417" i="5"/>
  <c r="U447" i="5"/>
  <c r="U156" i="5"/>
  <c r="U940" i="5"/>
  <c r="U343" i="5"/>
  <c r="U854" i="5"/>
  <c r="U1076" i="5"/>
  <c r="U60" i="5"/>
  <c r="U882" i="5"/>
  <c r="U318" i="5"/>
  <c r="U94" i="5"/>
  <c r="U1217" i="5"/>
  <c r="U842" i="5"/>
  <c r="U1179" i="5"/>
  <c r="U967" i="5"/>
  <c r="U698" i="5"/>
  <c r="U562" i="5"/>
  <c r="U1106" i="5"/>
  <c r="U788" i="5"/>
  <c r="U440" i="5"/>
  <c r="U1066" i="5"/>
  <c r="U934" i="5"/>
  <c r="U667" i="5"/>
  <c r="U1265" i="5"/>
  <c r="U1274" i="5"/>
  <c r="U905" i="5"/>
  <c r="U518" i="5"/>
  <c r="U188" i="5"/>
  <c r="U165" i="5"/>
  <c r="U1003" i="5"/>
  <c r="U1262" i="5"/>
  <c r="U823" i="5"/>
  <c r="U1214" i="5"/>
  <c r="U798" i="5"/>
  <c r="U1120" i="5"/>
  <c r="T881" i="5"/>
  <c r="T1034" i="5"/>
  <c r="U814" i="5"/>
  <c r="T903" i="5"/>
  <c r="T578" i="5"/>
  <c r="U485" i="5"/>
  <c r="U945" i="5"/>
  <c r="U619" i="5"/>
  <c r="U1234" i="5"/>
  <c r="T1175" i="5"/>
  <c r="U801" i="5"/>
  <c r="T887" i="5"/>
  <c r="T846" i="5"/>
  <c r="T425" i="5"/>
  <c r="U796" i="5"/>
  <c r="U167" i="5"/>
  <c r="U1088" i="5"/>
  <c r="T902" i="5"/>
  <c r="U561" i="5"/>
  <c r="U522" i="5"/>
  <c r="U980" i="5"/>
  <c r="U1081" i="5"/>
  <c r="U219" i="5"/>
  <c r="U1255" i="5"/>
  <c r="U646" i="5"/>
  <c r="U1116" i="5"/>
  <c r="U855" i="5"/>
  <c r="U64" i="5"/>
  <c r="U146" i="5"/>
  <c r="U476" i="5"/>
  <c r="U1221" i="5"/>
  <c r="U426" i="5"/>
  <c r="U1100" i="5"/>
  <c r="U1025" i="5"/>
  <c r="U1063" i="5"/>
  <c r="U1006" i="5"/>
  <c r="U938" i="5"/>
  <c r="U926" i="5"/>
  <c r="U517" i="5"/>
  <c r="U55" i="5"/>
  <c r="U543" i="5"/>
  <c r="U881" i="5"/>
  <c r="U888" i="5"/>
  <c r="U587" i="5"/>
  <c r="U99" i="5"/>
  <c r="U1215" i="5"/>
  <c r="U1235" i="5"/>
  <c r="U225" i="5"/>
  <c r="U1226" i="5"/>
  <c r="U695" i="5"/>
  <c r="U555" i="5"/>
  <c r="U1024" i="5"/>
  <c r="U1167" i="5"/>
  <c r="U203" i="5"/>
  <c r="U925" i="5"/>
  <c r="U527" i="5"/>
  <c r="U620" i="5"/>
  <c r="U536" i="5"/>
  <c r="U1247" i="5"/>
  <c r="U1040" i="5"/>
  <c r="U1276" i="5"/>
  <c r="U907" i="5"/>
  <c r="U478" i="5"/>
  <c r="U226" i="5"/>
  <c r="U895" i="5"/>
  <c r="U274" i="5"/>
  <c r="U1219" i="5"/>
  <c r="U1180" i="5"/>
  <c r="U954" i="5"/>
  <c r="U1104" i="5"/>
  <c r="U1021" i="5"/>
  <c r="U1015" i="5"/>
  <c r="U787" i="5"/>
  <c r="U608" i="5"/>
  <c r="U603" i="5"/>
  <c r="U1204" i="5"/>
  <c r="U43" i="5"/>
  <c r="U515" i="5"/>
  <c r="U394" i="5"/>
  <c r="U256" i="5"/>
  <c r="U534" i="5"/>
  <c r="U1248" i="5"/>
  <c r="U1103" i="5"/>
  <c r="U785" i="5"/>
  <c r="U602" i="5"/>
  <c r="U658" i="5"/>
  <c r="U342" i="5"/>
  <c r="U1083" i="5"/>
  <c r="U59" i="5"/>
  <c r="U1257" i="5"/>
  <c r="U327" i="5"/>
  <c r="U1037" i="5"/>
  <c r="U821" i="5"/>
  <c r="U876" i="5"/>
  <c r="U1245" i="5"/>
  <c r="U100" i="5"/>
  <c r="U305" i="5"/>
  <c r="U556" i="5"/>
  <c r="U628" i="5"/>
  <c r="U103" i="5"/>
  <c r="U840" i="5"/>
  <c r="U1186" i="5"/>
  <c r="U297" i="5"/>
  <c r="U1018" i="5"/>
  <c r="U784" i="5"/>
  <c r="U1115" i="5"/>
  <c r="U345" i="5"/>
  <c r="U865" i="5"/>
  <c r="U858" i="5"/>
  <c r="U362" i="5"/>
  <c r="U1041" i="5"/>
  <c r="U480" i="5"/>
  <c r="U600" i="5"/>
  <c r="U1205" i="5"/>
  <c r="U1199" i="5"/>
  <c r="U402" i="5"/>
  <c r="U496" i="5"/>
  <c r="U474" i="5"/>
  <c r="U1017" i="5"/>
  <c r="U1060" i="5"/>
  <c r="U684" i="5"/>
  <c r="U937" i="5"/>
  <c r="U198" i="5"/>
  <c r="U38" i="5"/>
  <c r="U47" i="5"/>
  <c r="U268" i="5"/>
  <c r="U220" i="5"/>
  <c r="U128" i="5"/>
  <c r="U902" i="5"/>
  <c r="U700" i="5"/>
  <c r="U384" i="5"/>
  <c r="U436" i="5"/>
  <c r="U914" i="5"/>
  <c r="U844" i="5"/>
  <c r="U304" i="5"/>
  <c r="U535" i="5"/>
  <c r="U218" i="5"/>
  <c r="U843" i="5"/>
  <c r="U303" i="5"/>
  <c r="U382" i="5"/>
  <c r="U375" i="5"/>
  <c r="U1055" i="5"/>
  <c r="U1159" i="5"/>
  <c r="U1162" i="5"/>
  <c r="U680" i="5"/>
  <c r="U208" i="5"/>
  <c r="U335" i="5"/>
  <c r="U366" i="5"/>
  <c r="U356" i="5"/>
  <c r="U540" i="5"/>
  <c r="U1256" i="5"/>
  <c r="U1275" i="5"/>
  <c r="U899" i="5"/>
  <c r="U958" i="5"/>
  <c r="U1099" i="5"/>
  <c r="U381" i="5"/>
  <c r="U601" i="5"/>
  <c r="U1001" i="5"/>
  <c r="U995" i="5"/>
  <c r="U943" i="5"/>
  <c r="U514" i="5"/>
  <c r="U868" i="5"/>
  <c r="U861" i="5"/>
  <c r="U974" i="5"/>
  <c r="U1075" i="5"/>
  <c r="U539" i="5"/>
  <c r="U223" i="5"/>
  <c r="U484" i="5"/>
  <c r="U183" i="5"/>
  <c r="U67" i="5"/>
  <c r="U325" i="5"/>
  <c r="U1137" i="5"/>
  <c r="U827" i="5"/>
  <c r="U486" i="5"/>
  <c r="U483" i="5"/>
  <c r="U1056" i="5"/>
  <c r="U936" i="5"/>
  <c r="U838" i="5"/>
  <c r="U525" i="5"/>
  <c r="U1077" i="5"/>
  <c r="U541" i="5"/>
  <c r="U1242" i="5"/>
  <c r="U961" i="5"/>
  <c r="U955" i="5"/>
  <c r="U780" i="5"/>
  <c r="U378" i="5"/>
  <c r="U434" i="5"/>
  <c r="U157" i="5"/>
  <c r="U158" i="5"/>
  <c r="U941" i="5"/>
  <c r="U664" i="5"/>
  <c r="U40" i="5"/>
  <c r="U48" i="5"/>
  <c r="U123" i="5"/>
  <c r="U502" i="5"/>
  <c r="U145" i="5"/>
  <c r="U1187" i="5"/>
  <c r="U1023" i="5"/>
  <c r="U1062" i="5"/>
  <c r="U705" i="5"/>
  <c r="U988" i="5"/>
  <c r="U703" i="5"/>
  <c r="U1028" i="5"/>
  <c r="U1118" i="5"/>
  <c r="U661" i="5"/>
  <c r="U864" i="5"/>
  <c r="U857" i="5"/>
  <c r="U397" i="5"/>
  <c r="U542" i="5"/>
  <c r="U1261" i="5"/>
  <c r="U144" i="5"/>
  <c r="U1184" i="5"/>
  <c r="U554" i="5"/>
  <c r="U856" i="5"/>
  <c r="U824" i="5"/>
  <c r="U694" i="5"/>
  <c r="U716" i="5"/>
  <c r="U959" i="5"/>
  <c r="U803" i="5"/>
  <c r="U776" i="5"/>
  <c r="U659" i="5"/>
  <c r="U717" i="5"/>
  <c r="U401" i="5"/>
  <c r="U61" i="5"/>
  <c r="U265" i="5"/>
  <c r="U1267" i="5"/>
  <c r="U1046" i="5"/>
  <c r="U136" i="5"/>
  <c r="U775" i="5"/>
  <c r="U374" i="5"/>
  <c r="U679" i="5"/>
  <c r="U1008" i="5"/>
  <c r="U1208" i="5"/>
  <c r="U334" i="5"/>
  <c r="U626" i="5"/>
  <c r="U180" i="5"/>
  <c r="U185" i="5"/>
  <c r="U264" i="5"/>
  <c r="U321" i="5"/>
  <c r="U1139" i="5"/>
  <c r="T362" i="5"/>
  <c r="T1057" i="5"/>
  <c r="T615" i="5"/>
  <c r="T187" i="5"/>
  <c r="T167" i="5"/>
  <c r="T198" i="5"/>
  <c r="T715" i="5"/>
  <c r="T907" i="5"/>
  <c r="T479" i="5"/>
  <c r="T478" i="5"/>
  <c r="T34" i="5"/>
  <c r="T1162" i="5"/>
  <c r="T643" i="5"/>
  <c r="T648" i="5"/>
  <c r="T188" i="5"/>
  <c r="T1018" i="5"/>
  <c r="T1141" i="5"/>
  <c r="T106" i="5"/>
  <c r="T262" i="5"/>
  <c r="T507" i="5"/>
  <c r="T1144" i="5"/>
  <c r="T1137" i="5"/>
  <c r="T628" i="5"/>
  <c r="T220" i="5"/>
  <c r="T1142" i="5"/>
  <c r="T787" i="5"/>
  <c r="T659" i="5"/>
  <c r="T785" i="5"/>
  <c r="T388" i="5"/>
  <c r="T381" i="5"/>
  <c r="T321" i="5"/>
  <c r="T484" i="5"/>
  <c r="T1183" i="5"/>
  <c r="T696" i="5"/>
  <c r="T1199" i="5"/>
  <c r="T437" i="5"/>
  <c r="T677" i="5"/>
  <c r="T916" i="5"/>
  <c r="T520" i="5"/>
  <c r="T645" i="5"/>
  <c r="T548" i="5"/>
  <c r="T815" i="5"/>
  <c r="T586" i="5"/>
  <c r="T288" i="5"/>
  <c r="T298" i="5"/>
  <c r="T997" i="5"/>
  <c r="T1084" i="5"/>
  <c r="T267" i="5"/>
  <c r="T975" i="5"/>
  <c r="T395" i="5"/>
  <c r="T1044" i="5"/>
  <c r="T837" i="5"/>
  <c r="T417" i="5"/>
  <c r="T303" i="5"/>
  <c r="T561" i="5"/>
  <c r="T447" i="5"/>
  <c r="T441" i="5"/>
  <c r="T940" i="5"/>
  <c r="T921" i="5"/>
  <c r="T1194" i="5"/>
  <c r="T343" i="5"/>
  <c r="T515" i="5"/>
  <c r="T854" i="5"/>
  <c r="T978" i="5"/>
  <c r="T618" i="5"/>
  <c r="T125" i="5"/>
  <c r="T894" i="5"/>
  <c r="T562" i="5"/>
  <c r="T1014" i="5"/>
  <c r="T1124" i="5"/>
  <c r="T667" i="5"/>
  <c r="T365" i="5"/>
  <c r="T354" i="5"/>
  <c r="T408" i="5"/>
  <c r="T400" i="5"/>
  <c r="T142" i="5"/>
  <c r="T302" i="5"/>
  <c r="T802" i="5"/>
  <c r="T1154" i="5"/>
  <c r="T1117" i="5"/>
  <c r="T660" i="5"/>
  <c r="T39" i="5"/>
  <c r="T1145" i="5"/>
  <c r="T1280" i="5"/>
  <c r="T1283" i="5"/>
  <c r="T906" i="5"/>
  <c r="T377" i="5"/>
  <c r="T923" i="5"/>
  <c r="T647" i="5"/>
  <c r="T120" i="5"/>
  <c r="T294" i="5"/>
  <c r="T266" i="5"/>
  <c r="T1285" i="5"/>
  <c r="T898" i="5"/>
  <c r="T427" i="5"/>
  <c r="T566" i="5"/>
  <c r="T435" i="5"/>
  <c r="T599" i="5"/>
  <c r="T939" i="5"/>
  <c r="T42" i="5"/>
  <c r="T522" i="5"/>
  <c r="T255" i="5"/>
  <c r="T883" i="5"/>
  <c r="T325" i="5"/>
  <c r="T1004" i="5"/>
  <c r="T855" i="5"/>
  <c r="T1262" i="5"/>
  <c r="T704" i="5"/>
  <c r="T296" i="5"/>
  <c r="T1025" i="5"/>
  <c r="T938" i="5"/>
  <c r="T926" i="5"/>
  <c r="T338" i="5"/>
  <c r="T176" i="5"/>
  <c r="T174" i="5"/>
  <c r="T322" i="5"/>
  <c r="T504" i="5"/>
  <c r="T945" i="5"/>
  <c r="T1234" i="5"/>
  <c r="T622" i="5"/>
  <c r="T402" i="5"/>
  <c r="T1048" i="5"/>
  <c r="T963" i="5"/>
  <c r="T1017" i="5"/>
  <c r="T487" i="5"/>
  <c r="T844" i="5"/>
  <c r="T688" i="5"/>
  <c r="T996" i="5"/>
  <c r="T843" i="5"/>
  <c r="T701" i="5"/>
  <c r="T186" i="5"/>
  <c r="T505" i="5"/>
  <c r="T136" i="5"/>
  <c r="T967" i="5"/>
  <c r="T428" i="5"/>
  <c r="T707" i="5"/>
  <c r="T706" i="5"/>
  <c r="T567" i="5"/>
  <c r="T795" i="5"/>
  <c r="T1065" i="5"/>
  <c r="T206" i="5"/>
  <c r="T317" i="5"/>
  <c r="T908" i="5"/>
  <c r="T1016" i="5"/>
  <c r="T497" i="5"/>
  <c r="T1241" i="5"/>
  <c r="T386" i="5"/>
  <c r="T159" i="5"/>
  <c r="T1202" i="5"/>
  <c r="T721" i="5"/>
  <c r="T636" i="5"/>
  <c r="T621" i="5"/>
  <c r="T282" i="5"/>
  <c r="T483" i="5"/>
  <c r="T897" i="5"/>
  <c r="T961" i="5"/>
  <c r="T786" i="5"/>
  <c r="T917" i="5"/>
  <c r="T1246" i="5"/>
  <c r="T300" i="5"/>
  <c r="T965" i="5"/>
  <c r="T805" i="5"/>
  <c r="T227" i="5"/>
  <c r="T1046" i="5"/>
  <c r="T334" i="5"/>
  <c r="T948" i="5"/>
  <c r="T1227" i="5"/>
  <c r="T606" i="5"/>
  <c r="T999" i="5"/>
  <c r="T1102" i="5"/>
  <c r="T835" i="5"/>
  <c r="T957" i="5"/>
  <c r="T306" i="5"/>
  <c r="T446" i="5"/>
  <c r="T657" i="5"/>
  <c r="T1074" i="5"/>
  <c r="T364" i="5"/>
  <c r="T640" i="5"/>
  <c r="T407" i="5"/>
  <c r="T399" i="5"/>
  <c r="T547" i="5"/>
  <c r="T215" i="5"/>
  <c r="T574" i="5"/>
  <c r="T96" i="5"/>
  <c r="T804" i="5"/>
  <c r="T201" i="5"/>
  <c r="T623" i="5"/>
  <c r="T403" i="5"/>
  <c r="T1258" i="5"/>
  <c r="T1047" i="5"/>
  <c r="T1225" i="5"/>
  <c r="T678" i="5"/>
  <c r="T139" i="5"/>
  <c r="T286" i="5"/>
  <c r="T1146" i="5"/>
  <c r="T1222" i="5"/>
  <c r="T418" i="5"/>
  <c r="T1026" i="5"/>
  <c r="T1019" i="5"/>
  <c r="T681" i="5"/>
  <c r="T1207" i="5"/>
  <c r="T987" i="5"/>
  <c r="T57" i="5"/>
  <c r="T219" i="5"/>
  <c r="T116" i="5"/>
  <c r="T579" i="5"/>
  <c r="T1138" i="5"/>
  <c r="T968" i="5"/>
  <c r="T1039" i="5"/>
  <c r="T214" i="5"/>
  <c r="T221" i="5"/>
  <c r="T1259" i="5"/>
  <c r="T121" i="5"/>
  <c r="T828" i="5"/>
  <c r="T663" i="5"/>
  <c r="T699" i="5"/>
  <c r="T1195" i="5"/>
  <c r="T1086" i="5"/>
  <c r="T781" i="5"/>
  <c r="T379" i="5"/>
  <c r="T205" i="5"/>
  <c r="T665" i="5"/>
  <c r="T655" i="5"/>
  <c r="T357" i="5"/>
  <c r="T876" i="5"/>
  <c r="T964" i="5"/>
  <c r="T195" i="5"/>
  <c r="T301" i="5"/>
  <c r="T1095" i="5"/>
  <c r="T1027" i="5"/>
  <c r="T1061" i="5"/>
  <c r="T607" i="5"/>
  <c r="T686" i="5"/>
  <c r="T994" i="5"/>
  <c r="T928" i="5"/>
  <c r="T1122" i="5"/>
  <c r="T1119" i="5"/>
  <c r="T516" i="5"/>
  <c r="T68" i="5"/>
  <c r="T257" i="5"/>
  <c r="T1254" i="5"/>
  <c r="T494" i="5"/>
  <c r="T134" i="5"/>
  <c r="T820" i="5"/>
  <c r="T580" i="5"/>
  <c r="T683" i="5"/>
  <c r="T816" i="5"/>
  <c r="T107" i="5"/>
  <c r="T1163" i="5"/>
  <c r="T1038" i="5"/>
  <c r="T1181" i="5"/>
  <c r="T559" i="5"/>
  <c r="T685" i="5"/>
  <c r="T656" i="5"/>
  <c r="T37" i="5"/>
  <c r="T859" i="5"/>
  <c r="T624" i="5"/>
  <c r="T1201" i="5"/>
  <c r="T637" i="5"/>
  <c r="T1182" i="5"/>
  <c r="T1101" i="5"/>
  <c r="T528" i="5"/>
  <c r="T714" i="5"/>
  <c r="T654" i="5"/>
  <c r="T1224" i="5"/>
  <c r="T1185" i="5"/>
  <c r="T421" i="5"/>
  <c r="T420" i="5"/>
  <c r="T697" i="5"/>
  <c r="T774" i="5"/>
  <c r="T387" i="5"/>
  <c r="T380" i="5"/>
  <c r="T942" i="5"/>
  <c r="T348" i="5"/>
  <c r="T184" i="5"/>
  <c r="T138" i="5"/>
  <c r="T594" i="5"/>
  <c r="T977" i="5"/>
  <c r="T901" i="5"/>
  <c r="T1022" i="5"/>
  <c r="T383" i="5"/>
  <c r="T45" i="5"/>
  <c r="T1135" i="5"/>
  <c r="T275" i="5"/>
  <c r="T1216" i="5"/>
  <c r="T848" i="5"/>
  <c r="T841" i="5"/>
  <c r="T962" i="5"/>
  <c r="T807" i="5"/>
  <c r="T808" i="5"/>
  <c r="T445" i="5"/>
  <c r="T1121" i="5"/>
  <c r="T339" i="5"/>
  <c r="T1081" i="5"/>
  <c r="T161" i="5"/>
  <c r="T1000" i="5"/>
  <c r="T860" i="5"/>
  <c r="T984" i="5"/>
  <c r="T982" i="5"/>
  <c r="T625" i="5"/>
  <c r="T627" i="5"/>
  <c r="T178" i="5"/>
  <c r="T66" i="5"/>
  <c r="T538" i="5"/>
  <c r="T1239" i="5"/>
  <c r="T326" i="5"/>
  <c r="T1043" i="5"/>
  <c r="T1036" i="5"/>
  <c r="T508" i="5"/>
  <c r="T284" i="5"/>
  <c r="T98" i="5"/>
  <c r="T477" i="5"/>
  <c r="T1166" i="5"/>
  <c r="T726" i="5"/>
  <c r="T368" i="5"/>
  <c r="T276" i="5"/>
  <c r="T777" i="5"/>
  <c r="T299" i="5"/>
  <c r="T800" i="5"/>
  <c r="T924" i="5"/>
  <c r="T915" i="5"/>
  <c r="T363" i="5"/>
  <c r="T406" i="5"/>
  <c r="T398" i="5"/>
  <c r="T546" i="5"/>
  <c r="T879" i="5"/>
  <c r="T1255" i="5"/>
  <c r="T315" i="5"/>
  <c r="T819" i="5"/>
  <c r="T424" i="5"/>
  <c r="T1174" i="5"/>
  <c r="T1177" i="5"/>
  <c r="T439" i="5"/>
  <c r="T597" i="5"/>
  <c r="T1160" i="5"/>
  <c r="T1206" i="5"/>
  <c r="T44" i="5"/>
  <c r="T341" i="5"/>
  <c r="T867" i="5"/>
  <c r="T728" i="5"/>
  <c r="T1082" i="5"/>
  <c r="T263" i="5"/>
  <c r="T886" i="5"/>
  <c r="T585" i="5"/>
  <c r="T481" i="5"/>
  <c r="T564" i="5"/>
  <c r="T46" i="5"/>
  <c r="T1097" i="5"/>
  <c r="T199" i="5"/>
  <c r="T863" i="5"/>
  <c r="T634" i="5"/>
  <c r="T900" i="5"/>
  <c r="T285" i="5"/>
  <c r="T1058" i="5"/>
  <c r="T1168" i="5"/>
  <c r="T1007" i="5"/>
  <c r="T927" i="5"/>
  <c r="T1128" i="5"/>
  <c r="T347" i="5"/>
  <c r="T985" i="5"/>
  <c r="T1238" i="5"/>
  <c r="T518" i="5"/>
  <c r="T307" i="5"/>
  <c r="T1056" i="5"/>
  <c r="T166" i="5"/>
  <c r="T1078" i="5"/>
  <c r="T396" i="5"/>
  <c r="T165" i="5"/>
  <c r="T662" i="5"/>
  <c r="T126" i="5"/>
  <c r="T146" i="5"/>
  <c r="T581" i="5"/>
  <c r="T426" i="5"/>
  <c r="T806" i="5"/>
  <c r="T797" i="5"/>
  <c r="T1165" i="5"/>
  <c r="T1161" i="5"/>
  <c r="T200" i="5"/>
  <c r="T517" i="5"/>
  <c r="T981" i="5"/>
  <c r="T361" i="5"/>
  <c r="T639" i="5"/>
  <c r="T543" i="5"/>
  <c r="T228" i="5"/>
  <c r="T502" i="5"/>
  <c r="T196" i="5"/>
  <c r="T1087" i="5"/>
  <c r="T181" i="5"/>
  <c r="T884" i="5"/>
  <c r="T1125" i="5"/>
  <c r="T225" i="5"/>
  <c r="T588" i="5"/>
  <c r="T414" i="5"/>
  <c r="T966" i="5"/>
  <c r="T695" i="5"/>
  <c r="T555" i="5"/>
  <c r="T1096" i="5"/>
  <c r="T799" i="5"/>
  <c r="T1197" i="5"/>
  <c r="T641" i="5"/>
  <c r="T1261" i="5"/>
  <c r="T141" i="5"/>
  <c r="T278" i="5"/>
  <c r="T105" i="5"/>
  <c r="T544" i="5"/>
  <c r="T135" i="5"/>
  <c r="T367" i="5"/>
  <c r="T563" i="5"/>
  <c r="T803" i="5"/>
  <c r="T1015" i="5"/>
  <c r="T1002" i="5"/>
  <c r="T944" i="5"/>
  <c r="T1126" i="5"/>
  <c r="T259" i="5"/>
  <c r="T256" i="5"/>
  <c r="T545" i="5"/>
  <c r="T874" i="5"/>
  <c r="T118" i="5"/>
  <c r="T899" i="5"/>
  <c r="T94" i="5"/>
  <c r="T422" i="5"/>
  <c r="T1020" i="5"/>
  <c r="T1155" i="5"/>
  <c r="T934" i="5"/>
  <c r="T207" i="5"/>
  <c r="T197" i="5"/>
  <c r="T1075" i="5"/>
  <c r="T254" i="5"/>
  <c r="T885" i="5"/>
  <c r="T1265" i="5"/>
  <c r="T1037" i="5"/>
  <c r="T499" i="5"/>
  <c r="T905" i="5"/>
  <c r="T346" i="5"/>
  <c r="T501" i="5"/>
  <c r="T1024" i="5"/>
  <c r="T155" i="5"/>
  <c r="T937" i="5"/>
  <c r="T925" i="5"/>
  <c r="T38" i="5"/>
  <c r="T979" i="5"/>
  <c r="T620" i="5"/>
  <c r="T268" i="5"/>
  <c r="T503" i="5"/>
  <c r="T144" i="5"/>
  <c r="T1276" i="5"/>
  <c r="T1184" i="5"/>
  <c r="T700" i="5"/>
  <c r="T226" i="5"/>
  <c r="T319" i="5"/>
  <c r="T500" i="5"/>
  <c r="T1068" i="5"/>
  <c r="T635" i="5"/>
  <c r="T1219" i="5"/>
  <c r="T1180" i="5"/>
  <c r="T954" i="5"/>
  <c r="T1094" i="5"/>
  <c r="T1021" i="5"/>
  <c r="T1067" i="5"/>
  <c r="T603" i="5"/>
  <c r="T43" i="5"/>
  <c r="T394" i="5"/>
  <c r="T534" i="5"/>
  <c r="T1248" i="5"/>
  <c r="T318" i="5"/>
  <c r="T1066" i="5"/>
  <c r="T602" i="5"/>
  <c r="T601" i="5"/>
  <c r="T1114" i="5"/>
  <c r="T342" i="5"/>
  <c r="T514" i="5"/>
  <c r="T180" i="5"/>
  <c r="T1243" i="5"/>
  <c r="T223" i="5"/>
  <c r="T1264" i="5"/>
  <c r="T1257" i="5"/>
  <c r="T880" i="5"/>
  <c r="T100" i="5"/>
  <c r="T1003" i="5"/>
  <c r="T1116" i="5"/>
  <c r="T525" i="5"/>
  <c r="T823" i="5"/>
  <c r="T1221" i="5"/>
  <c r="T955" i="5"/>
  <c r="T1063" i="5"/>
  <c r="T204" i="5"/>
  <c r="T1198" i="5"/>
  <c r="T40" i="5"/>
  <c r="T345" i="5"/>
  <c r="T858" i="5"/>
  <c r="T1080" i="5"/>
  <c r="T638" i="5"/>
  <c r="T56" i="5"/>
  <c r="T888" i="5"/>
  <c r="T1263" i="5"/>
  <c r="T123" i="5"/>
  <c r="T145" i="5"/>
  <c r="T480" i="5"/>
  <c r="T1187" i="5"/>
  <c r="T600" i="5"/>
  <c r="T1127" i="5"/>
  <c r="T976" i="5"/>
  <c r="T619" i="5"/>
  <c r="T474" i="5"/>
  <c r="T443" i="5"/>
  <c r="T1167" i="5"/>
  <c r="T684" i="5"/>
  <c r="T1203" i="5"/>
  <c r="T47" i="5"/>
  <c r="T527" i="5"/>
  <c r="T1079" i="5"/>
  <c r="T360" i="5"/>
  <c r="T536" i="5"/>
  <c r="T1277" i="5"/>
  <c r="T108" i="5"/>
  <c r="T436" i="5"/>
  <c r="T127" i="5"/>
  <c r="T1282" i="5"/>
  <c r="T694" i="5"/>
  <c r="T794" i="5"/>
  <c r="T716" i="5"/>
  <c r="T535" i="5"/>
  <c r="T576" i="5"/>
  <c r="T488" i="5"/>
  <c r="T1286" i="5"/>
  <c r="T568" i="5"/>
  <c r="T375" i="5"/>
  <c r="T356" i="5"/>
  <c r="T401" i="5"/>
  <c r="T882" i="5"/>
  <c r="T822" i="5"/>
  <c r="T1179" i="5"/>
  <c r="T958" i="5"/>
  <c r="T1099" i="5"/>
  <c r="T788" i="5"/>
  <c r="T995" i="5"/>
  <c r="T943" i="5"/>
  <c r="T1123" i="5"/>
  <c r="T861" i="5"/>
  <c r="T983" i="5"/>
  <c r="T264" i="5"/>
  <c r="T124" i="5"/>
  <c r="T117" i="5"/>
  <c r="T1139" i="5"/>
  <c r="T67" i="5"/>
  <c r="T1244" i="5"/>
  <c r="T1266" i="5"/>
  <c r="T1042" i="5"/>
  <c r="T1035" i="5"/>
  <c r="T1279" i="5"/>
  <c r="T896" i="5"/>
  <c r="T936" i="5"/>
  <c r="T1136" i="5"/>
  <c r="T838" i="5"/>
  <c r="T556" i="5"/>
  <c r="T1157" i="5"/>
  <c r="T541" i="5"/>
  <c r="T1214" i="5"/>
  <c r="T847" i="5"/>
  <c r="T840" i="5"/>
  <c r="T780" i="5"/>
  <c r="T784" i="5"/>
  <c r="T434" i="5"/>
  <c r="T1064" i="5"/>
  <c r="T158" i="5"/>
  <c r="T941" i="5"/>
  <c r="T1115" i="5"/>
  <c r="T664" i="5"/>
  <c r="T48" i="5"/>
  <c r="T865" i="5"/>
  <c r="T405" i="5"/>
  <c r="T260" i="5"/>
  <c r="T878" i="5"/>
  <c r="T324" i="5"/>
  <c r="T1023" i="5"/>
  <c r="T1158" i="5"/>
  <c r="T36" i="5"/>
  <c r="T705" i="5"/>
  <c r="T801" i="5"/>
  <c r="T95" i="5"/>
  <c r="T703" i="5"/>
  <c r="T308" i="5"/>
  <c r="T295" i="5"/>
  <c r="T203" i="5"/>
  <c r="T668" i="5"/>
  <c r="T661" i="5"/>
  <c r="T857" i="5"/>
  <c r="T720" i="5"/>
  <c r="T542" i="5"/>
  <c r="T323" i="5"/>
  <c r="T554" i="5"/>
  <c r="T1108" i="5"/>
  <c r="T384" i="5"/>
  <c r="T914" i="5"/>
  <c r="T1196" i="5"/>
  <c r="T856" i="5"/>
  <c r="T644" i="5"/>
  <c r="T304" i="5"/>
  <c r="T261" i="5"/>
  <c r="T1140" i="5"/>
  <c r="T895" i="5"/>
  <c r="T959" i="5"/>
  <c r="T776" i="5"/>
  <c r="T382" i="5"/>
  <c r="T608" i="5"/>
  <c r="T1164" i="5"/>
  <c r="T1204" i="5"/>
  <c r="T335" i="5"/>
  <c r="T986" i="5"/>
  <c r="T717" i="5"/>
  <c r="T359" i="5"/>
  <c r="T265" i="5"/>
  <c r="T1267" i="5"/>
  <c r="T1256" i="5"/>
  <c r="T328" i="5"/>
  <c r="T495" i="5"/>
  <c r="T148" i="5"/>
  <c r="T775" i="5"/>
  <c r="T374" i="5"/>
  <c r="T679" i="5"/>
  <c r="T1008" i="5"/>
  <c r="T41" i="5"/>
  <c r="T868" i="5"/>
  <c r="T617" i="5"/>
  <c r="T177" i="5"/>
  <c r="T539" i="5"/>
  <c r="T217" i="5"/>
  <c r="T115" i="5"/>
  <c r="T821" i="5"/>
  <c r="T875" i="5"/>
  <c r="T103" i="5"/>
  <c r="T55" i="5"/>
  <c r="T1041" i="5"/>
  <c r="T1278" i="5"/>
  <c r="T1176" i="5"/>
  <c r="T1059" i="5"/>
  <c r="T674" i="5"/>
  <c r="T366" i="5"/>
  <c r="T540" i="5"/>
  <c r="T1001" i="5"/>
  <c r="T1245" i="5"/>
  <c r="T827" i="5"/>
  <c r="T486" i="5"/>
  <c r="T287" i="5"/>
  <c r="T442" i="5"/>
  <c r="T1186" i="5"/>
  <c r="T558" i="5"/>
  <c r="T438" i="5"/>
  <c r="T598" i="5"/>
  <c r="T168" i="5"/>
  <c r="T1006" i="5"/>
  <c r="T998" i="5"/>
  <c r="T947" i="5"/>
  <c r="T35" i="5"/>
  <c r="T355" i="5"/>
  <c r="T1237" i="5"/>
  <c r="T222" i="5"/>
  <c r="T1287" i="5"/>
  <c r="T104" i="5"/>
  <c r="T682" i="5"/>
  <c r="T1205" i="5"/>
  <c r="T1098" i="5"/>
  <c r="T336" i="5"/>
  <c r="T718" i="5"/>
  <c r="T279" i="5"/>
  <c r="T1060" i="5"/>
  <c r="T605" i="5"/>
  <c r="T337" i="5"/>
  <c r="T519" i="5"/>
  <c r="T404" i="5"/>
  <c r="T1240" i="5"/>
  <c r="T1268" i="5"/>
  <c r="T1040" i="5"/>
  <c r="T1134" i="5"/>
  <c r="T97" i="5"/>
  <c r="T845" i="5"/>
  <c r="T604" i="5"/>
  <c r="T526" i="5"/>
  <c r="T824" i="5"/>
  <c r="T577" i="5"/>
  <c r="T419" i="5"/>
  <c r="T1107" i="5"/>
  <c r="T274" i="5"/>
  <c r="T575" i="5"/>
  <c r="T1105" i="5"/>
  <c r="T1055" i="5"/>
  <c r="T687" i="5"/>
  <c r="T1076" i="5"/>
  <c r="T642" i="5"/>
  <c r="T147" i="5"/>
  <c r="T584" i="5"/>
  <c r="T475" i="5"/>
  <c r="T1217" i="5"/>
  <c r="T708" i="5"/>
  <c r="T1106" i="5"/>
  <c r="T154" i="5"/>
  <c r="T1208" i="5"/>
  <c r="T974" i="5"/>
  <c r="T1085" i="5"/>
  <c r="T626" i="5"/>
  <c r="T59" i="5"/>
  <c r="T216" i="5"/>
  <c r="T320" i="5"/>
  <c r="T1274" i="5"/>
  <c r="T778" i="5"/>
  <c r="T423" i="5"/>
  <c r="T724" i="5"/>
  <c r="T179" i="5"/>
  <c r="T1242" i="5"/>
  <c r="T1288" i="5"/>
  <c r="T476" i="5"/>
  <c r="T782" i="5"/>
  <c r="T157" i="5"/>
  <c r="T1120" i="5"/>
  <c r="T316" i="5"/>
  <c r="T1148" i="5"/>
  <c r="T826" i="5"/>
  <c r="T587" i="5"/>
  <c r="T485" i="5"/>
  <c r="T482" i="5"/>
  <c r="T140" i="5"/>
  <c r="T583" i="5"/>
  <c r="T194" i="5"/>
  <c r="T666" i="5"/>
  <c r="T1220" i="5"/>
  <c r="T1228" i="5"/>
  <c r="T1226" i="5"/>
  <c r="T783" i="5"/>
  <c r="T595" i="5"/>
  <c r="T1156" i="5"/>
  <c r="T946" i="5"/>
  <c r="T1088" i="5"/>
  <c r="T258" i="5"/>
  <c r="T877" i="5"/>
  <c r="T1236" i="5"/>
  <c r="T1247" i="5"/>
  <c r="T128" i="5"/>
  <c r="T825" i="5"/>
  <c r="T817" i="5"/>
  <c r="T1284" i="5"/>
  <c r="T719" i="5"/>
  <c r="T164" i="5"/>
  <c r="T156" i="5"/>
  <c r="T208" i="5"/>
  <c r="T524" i="5"/>
  <c r="T862" i="5"/>
  <c r="T723" i="5"/>
  <c r="T614" i="5"/>
  <c r="T182" i="5"/>
  <c r="T61" i="5"/>
  <c r="T224" i="5"/>
  <c r="T498" i="5"/>
  <c r="T1223" i="5"/>
  <c r="T842" i="5"/>
  <c r="T415" i="5"/>
  <c r="T557" i="5"/>
  <c r="T440" i="5"/>
  <c r="T202" i="5"/>
  <c r="T919" i="5"/>
  <c r="T727" i="5"/>
  <c r="T358" i="5"/>
  <c r="T137" i="5"/>
  <c r="T305" i="5"/>
  <c r="T1054" i="5"/>
  <c r="T922" i="5"/>
  <c r="T1077" i="5"/>
  <c r="T64" i="5"/>
  <c r="T102" i="5"/>
  <c r="T1188" i="5"/>
  <c r="T297" i="5"/>
  <c r="T1100" i="5"/>
  <c r="T798" i="5"/>
  <c r="T444" i="5"/>
  <c r="T918" i="5"/>
  <c r="T616" i="5"/>
  <c r="T537" i="5"/>
  <c r="T143" i="5"/>
  <c r="T1143" i="5"/>
  <c r="T818" i="5"/>
  <c r="T814" i="5"/>
  <c r="T904" i="5"/>
  <c r="T280" i="5"/>
  <c r="T101" i="5"/>
  <c r="T99" i="5"/>
  <c r="T1215" i="5"/>
  <c r="T960" i="5"/>
  <c r="T1062" i="5"/>
  <c r="T1218" i="5"/>
  <c r="T596" i="5"/>
  <c r="T988" i="5"/>
  <c r="T58" i="5"/>
  <c r="T1235" i="5"/>
  <c r="T565" i="5"/>
  <c r="T796" i="5"/>
  <c r="T1005" i="5"/>
  <c r="T1118" i="5"/>
  <c r="T114" i="5"/>
  <c r="T1147" i="5"/>
  <c r="T119" i="5"/>
  <c r="T506" i="5"/>
  <c r="T1104" i="5"/>
  <c r="T680" i="5"/>
  <c r="T1260" i="5"/>
  <c r="T698" i="5"/>
  <c r="T1103" i="5"/>
  <c r="T658" i="5"/>
  <c r="T1083" i="5"/>
  <c r="T327" i="5"/>
  <c r="T1045" i="5"/>
  <c r="C3" i="10"/>
  <c r="G3" i="10"/>
  <c r="B3" i="10"/>
  <c r="A3" i="10"/>
  <c r="E3" i="10"/>
  <c r="V3" i="10" s="1"/>
  <c r="AF11" i="5"/>
  <c r="Y3" i="10" s="1"/>
  <c r="AE11" i="5"/>
  <c r="X3" i="10" s="1"/>
  <c r="H3" i="10"/>
  <c r="L15" i="5"/>
  <c r="J16" i="5"/>
  <c r="H1102" i="5"/>
  <c r="H1154" i="5"/>
  <c r="H387" i="5"/>
  <c r="H1122" i="5"/>
  <c r="H660" i="5"/>
  <c r="H835" i="5"/>
  <c r="H1174" i="5"/>
  <c r="H957" i="5"/>
  <c r="H567" i="5"/>
  <c r="H786" i="5"/>
  <c r="H774" i="5"/>
  <c r="H380" i="5"/>
  <c r="H597" i="5"/>
  <c r="H206" i="5"/>
  <c r="H1206" i="5"/>
  <c r="H728" i="5"/>
  <c r="H640" i="5"/>
  <c r="H184" i="5"/>
  <c r="H257" i="5"/>
  <c r="H585" i="5"/>
  <c r="H284" i="5"/>
  <c r="H623" i="5"/>
  <c r="H1047" i="5"/>
  <c r="H1141" i="5"/>
  <c r="H107" i="5"/>
  <c r="H199" i="5"/>
  <c r="H1241" i="5"/>
  <c r="H1285" i="5"/>
  <c r="H841" i="5"/>
  <c r="H1026" i="5"/>
  <c r="H606" i="5"/>
  <c r="H159" i="5"/>
  <c r="H939" i="5"/>
  <c r="H1202" i="5"/>
  <c r="H859" i="5"/>
  <c r="H648" i="5"/>
  <c r="H1238" i="5"/>
  <c r="H1266" i="5"/>
  <c r="H1035" i="5"/>
  <c r="H396" i="5"/>
  <c r="H287" i="5"/>
  <c r="H305" i="5"/>
  <c r="H1157" i="5"/>
  <c r="H1003" i="5"/>
  <c r="H1116" i="5"/>
  <c r="H525" i="5"/>
  <c r="H64" i="5"/>
  <c r="H541" i="5"/>
  <c r="H314" i="5"/>
  <c r="H823" i="5"/>
  <c r="H1281" i="5"/>
  <c r="H102" i="5"/>
  <c r="H955" i="5"/>
  <c r="H806" i="5"/>
  <c r="H797" i="5"/>
  <c r="H1025" i="5"/>
  <c r="H918" i="5"/>
  <c r="H355" i="5"/>
  <c r="H638" i="5"/>
  <c r="H260" i="5"/>
  <c r="H878" i="5"/>
  <c r="H1034" i="5"/>
  <c r="H504" i="5"/>
  <c r="H501" i="5"/>
  <c r="H1278" i="5"/>
  <c r="H578" i="5"/>
  <c r="H600" i="5"/>
  <c r="H1158" i="5"/>
  <c r="H36" i="5"/>
  <c r="H181" i="5"/>
  <c r="H596" i="5"/>
  <c r="H336" i="5"/>
  <c r="H1235" i="5"/>
  <c r="H695" i="5"/>
  <c r="H565" i="5"/>
  <c r="H779" i="5"/>
  <c r="H605" i="5"/>
  <c r="H674" i="5"/>
  <c r="H925" i="5"/>
  <c r="H340" i="5"/>
  <c r="H1079" i="5"/>
  <c r="H1236" i="5"/>
  <c r="H1247" i="5"/>
  <c r="H1040" i="5"/>
  <c r="H1276" i="5"/>
  <c r="H700" i="5"/>
  <c r="H719" i="5"/>
  <c r="H135" i="5"/>
  <c r="H844" i="5"/>
  <c r="H688" i="5"/>
  <c r="H218" i="5"/>
  <c r="H843" i="5"/>
  <c r="H837" i="5"/>
  <c r="H1159" i="5"/>
  <c r="H343" i="5"/>
  <c r="H1267" i="5"/>
  <c r="H584" i="5"/>
  <c r="H557" i="5"/>
  <c r="H381" i="5"/>
  <c r="H1155" i="5"/>
  <c r="H920" i="5"/>
  <c r="H919" i="5"/>
  <c r="H1208" i="5"/>
  <c r="H658" i="5"/>
  <c r="H974" i="5"/>
  <c r="H617" i="5"/>
  <c r="H180" i="5"/>
  <c r="H216" i="5"/>
  <c r="H115" i="5"/>
  <c r="H905" i="5"/>
  <c r="H44" i="5"/>
  <c r="H965" i="5"/>
  <c r="H446" i="5"/>
  <c r="H994" i="5"/>
  <c r="H948" i="5"/>
  <c r="H942" i="5"/>
  <c r="H928" i="5"/>
  <c r="H523" i="5"/>
  <c r="H627" i="5"/>
  <c r="H407" i="5"/>
  <c r="H1246" i="5"/>
  <c r="H121" i="5"/>
  <c r="H138" i="5"/>
  <c r="H1145" i="5"/>
  <c r="H1280" i="5"/>
  <c r="H477" i="5"/>
  <c r="H804" i="5"/>
  <c r="H683" i="5"/>
  <c r="H647" i="5"/>
  <c r="H699" i="5"/>
  <c r="H634" i="5"/>
  <c r="H900" i="5"/>
  <c r="H286" i="5"/>
  <c r="H1222" i="5"/>
  <c r="H807" i="5"/>
  <c r="H386" i="5"/>
  <c r="H685" i="5"/>
  <c r="H1121" i="5"/>
  <c r="H656" i="5"/>
  <c r="H528" i="5"/>
  <c r="H980" i="5"/>
  <c r="H621" i="5"/>
  <c r="H406" i="5"/>
  <c r="H67" i="5"/>
  <c r="H255" i="5"/>
  <c r="H507" i="5"/>
  <c r="H307" i="5"/>
  <c r="H1056" i="5"/>
  <c r="H166" i="5"/>
  <c r="H1004" i="5"/>
  <c r="H654" i="5"/>
  <c r="H518" i="5"/>
  <c r="H1039" i="5"/>
  <c r="H442" i="5"/>
  <c r="H1262" i="5"/>
  <c r="H1214" i="5"/>
  <c r="H704" i="5"/>
  <c r="H296" i="5"/>
  <c r="H157" i="5"/>
  <c r="H200" i="5"/>
  <c r="H1041" i="5"/>
  <c r="H1287" i="5"/>
  <c r="H281" i="5"/>
  <c r="H104" i="5"/>
  <c r="H1215" i="5"/>
  <c r="H1023" i="5"/>
  <c r="H1125" i="5"/>
  <c r="H1199" i="5"/>
  <c r="H496" i="5"/>
  <c r="H846" i="5"/>
  <c r="H555" i="5"/>
  <c r="H1059" i="5"/>
  <c r="H595" i="5"/>
  <c r="H155" i="5"/>
  <c r="H1167" i="5"/>
  <c r="H1203" i="5"/>
  <c r="H527" i="5"/>
  <c r="H520" i="5"/>
  <c r="H645" i="5"/>
  <c r="H620" i="5"/>
  <c r="H548" i="5"/>
  <c r="H877" i="5"/>
  <c r="H220" i="5"/>
  <c r="H323" i="5"/>
  <c r="H817" i="5"/>
  <c r="H1277" i="5"/>
  <c r="H298" i="5"/>
  <c r="H436" i="5"/>
  <c r="H1084" i="5"/>
  <c r="H267" i="5"/>
  <c r="H544" i="5"/>
  <c r="H304" i="5"/>
  <c r="H34" i="5"/>
  <c r="H367" i="5"/>
  <c r="H1044" i="5"/>
  <c r="H274" i="5"/>
  <c r="H1105" i="5"/>
  <c r="H787" i="5"/>
  <c r="H441" i="5"/>
  <c r="H156" i="5"/>
  <c r="H1162" i="5"/>
  <c r="H208" i="5"/>
  <c r="H862" i="5"/>
  <c r="H723" i="5"/>
  <c r="H366" i="5"/>
  <c r="H60" i="5"/>
  <c r="H265" i="5"/>
  <c r="H540" i="5"/>
  <c r="H1260" i="5"/>
  <c r="H328" i="5"/>
  <c r="H1046" i="5"/>
  <c r="H125" i="5"/>
  <c r="H498" i="5"/>
  <c r="H148" i="5"/>
  <c r="H136" i="5"/>
  <c r="H475" i="5"/>
  <c r="H698" i="5"/>
  <c r="H1106" i="5"/>
  <c r="H785" i="5"/>
  <c r="H440" i="5"/>
  <c r="H202" i="5"/>
  <c r="H667" i="5"/>
  <c r="H41" i="5"/>
  <c r="H1083" i="5"/>
  <c r="H539" i="5"/>
  <c r="H327" i="5"/>
  <c r="H321" i="5"/>
  <c r="H484" i="5"/>
  <c r="H428" i="5"/>
  <c r="H420" i="5"/>
  <c r="H306" i="5"/>
  <c r="H1185" i="5"/>
  <c r="H707" i="5"/>
  <c r="H706" i="5"/>
  <c r="H302" i="5"/>
  <c r="H439" i="5"/>
  <c r="H1160" i="5"/>
  <c r="H1000" i="5"/>
  <c r="H195" i="5"/>
  <c r="H917" i="5"/>
  <c r="H1119" i="5"/>
  <c r="H39" i="5"/>
  <c r="H516" i="5"/>
  <c r="H722" i="5"/>
  <c r="H263" i="5"/>
  <c r="H215" i="5"/>
  <c r="H494" i="5"/>
  <c r="H1283" i="5"/>
  <c r="H564" i="5"/>
  <c r="H594" i="5"/>
  <c r="H120" i="5"/>
  <c r="H497" i="5"/>
  <c r="H294" i="5"/>
  <c r="H427" i="5"/>
  <c r="H300" i="5"/>
  <c r="H559" i="5"/>
  <c r="H781" i="5"/>
  <c r="H1168" i="5"/>
  <c r="H675" i="5"/>
  <c r="H999" i="5"/>
  <c r="H866" i="5"/>
  <c r="H363" i="5"/>
  <c r="H636" i="5"/>
  <c r="H624" i="5"/>
  <c r="H183" i="5"/>
  <c r="H876" i="5"/>
  <c r="H325" i="5"/>
  <c r="H1042" i="5"/>
  <c r="H116" i="5"/>
  <c r="H1144" i="5"/>
  <c r="H896" i="5"/>
  <c r="H358" i="5"/>
  <c r="H188" i="5"/>
  <c r="H880" i="5"/>
  <c r="H137" i="5"/>
  <c r="H1077" i="5"/>
  <c r="H1221" i="5"/>
  <c r="H840" i="5"/>
  <c r="H1100" i="5"/>
  <c r="H780" i="5"/>
  <c r="H1165" i="5"/>
  <c r="H938" i="5"/>
  <c r="H204" i="5"/>
  <c r="H926" i="5"/>
  <c r="H1080" i="5"/>
  <c r="H362" i="5"/>
  <c r="H361" i="5"/>
  <c r="H616" i="5"/>
  <c r="H316" i="5"/>
  <c r="H903" i="5"/>
  <c r="H485" i="5"/>
  <c r="H1187" i="5"/>
  <c r="H560" i="5"/>
  <c r="H682" i="5"/>
  <c r="H1087" i="5"/>
  <c r="H65" i="5"/>
  <c r="H140" i="5"/>
  <c r="H1218" i="5"/>
  <c r="H988" i="5"/>
  <c r="H402" i="5"/>
  <c r="H58" i="5"/>
  <c r="H1176" i="5"/>
  <c r="H414" i="5"/>
  <c r="H1017" i="5"/>
  <c r="H783" i="5"/>
  <c r="H1060" i="5"/>
  <c r="H937" i="5"/>
  <c r="H935" i="5"/>
  <c r="H203" i="5"/>
  <c r="H38" i="5"/>
  <c r="H715" i="5"/>
  <c r="H641" i="5"/>
  <c r="H615" i="5"/>
  <c r="H128" i="5"/>
  <c r="H1147" i="5"/>
  <c r="H815" i="5"/>
  <c r="H1284" i="5"/>
  <c r="H278" i="5"/>
  <c r="H845" i="5"/>
  <c r="H839" i="5"/>
  <c r="H1108" i="5"/>
  <c r="H914" i="5"/>
  <c r="H1282" i="5"/>
  <c r="H187" i="5"/>
  <c r="H395" i="5"/>
  <c r="H535" i="5"/>
  <c r="H1140" i="5"/>
  <c r="H1286" i="5"/>
  <c r="H563" i="5"/>
  <c r="H561" i="5"/>
  <c r="H1194" i="5"/>
  <c r="H524" i="5"/>
  <c r="H854" i="5"/>
  <c r="H978" i="5"/>
  <c r="H356" i="5"/>
  <c r="H618" i="5"/>
  <c r="H614" i="5"/>
  <c r="H1275" i="5"/>
  <c r="H94" i="5"/>
  <c r="H1223" i="5"/>
  <c r="H422" i="5"/>
  <c r="H415" i="5"/>
  <c r="H162" i="5"/>
  <c r="H342" i="5"/>
  <c r="H727" i="5"/>
  <c r="H1075" i="5"/>
  <c r="H177" i="5"/>
  <c r="H1243" i="5"/>
  <c r="H320" i="5"/>
  <c r="H1045" i="5"/>
  <c r="H499" i="5"/>
  <c r="H142" i="5"/>
  <c r="H1139" i="5"/>
  <c r="H1274" i="5"/>
  <c r="H1095" i="5"/>
  <c r="H802" i="5"/>
  <c r="H795" i="5"/>
  <c r="H1027" i="5"/>
  <c r="H607" i="5"/>
  <c r="H161" i="5"/>
  <c r="H657" i="5"/>
  <c r="H341" i="5"/>
  <c r="H637" i="5"/>
  <c r="H178" i="5"/>
  <c r="H399" i="5"/>
  <c r="H481" i="5"/>
  <c r="H1016" i="5"/>
  <c r="H1166" i="5"/>
  <c r="H46" i="5"/>
  <c r="H1195" i="5"/>
  <c r="H266" i="5"/>
  <c r="H1038" i="5"/>
  <c r="H898" i="5"/>
  <c r="H106" i="5"/>
  <c r="H418" i="5"/>
  <c r="H1007" i="5"/>
  <c r="H915" i="5"/>
  <c r="H37" i="5"/>
  <c r="H985" i="5"/>
  <c r="H987" i="5"/>
  <c r="H714" i="5"/>
  <c r="H262" i="5"/>
  <c r="H883" i="5"/>
  <c r="H964" i="5"/>
  <c r="H100" i="5"/>
  <c r="H423" i="5"/>
  <c r="H724" i="5"/>
  <c r="H1288" i="5"/>
  <c r="H582" i="5"/>
  <c r="H1186" i="5"/>
  <c r="H416" i="5"/>
  <c r="H696" i="5"/>
  <c r="H158" i="5"/>
  <c r="H1198" i="5"/>
  <c r="H35" i="5"/>
  <c r="H55" i="5"/>
  <c r="H322" i="5"/>
  <c r="H143" i="5"/>
  <c r="H826" i="5"/>
  <c r="H814" i="5"/>
  <c r="H99" i="5"/>
  <c r="H1234" i="5"/>
  <c r="H1226" i="5"/>
  <c r="H966" i="5"/>
  <c r="H1096" i="5"/>
  <c r="H805" i="5"/>
  <c r="H1118" i="5"/>
  <c r="H1197" i="5"/>
  <c r="H661" i="5"/>
  <c r="H47" i="5"/>
  <c r="H227" i="5"/>
  <c r="H1261" i="5"/>
  <c r="H825" i="5"/>
  <c r="H902" i="5"/>
  <c r="H97" i="5"/>
  <c r="H108" i="5"/>
  <c r="H1184" i="5"/>
  <c r="H554" i="5"/>
  <c r="H384" i="5"/>
  <c r="H160" i="5"/>
  <c r="H226" i="5"/>
  <c r="H500" i="5"/>
  <c r="H694" i="5"/>
  <c r="H1107" i="5"/>
  <c r="H1068" i="5"/>
  <c r="H996" i="5"/>
  <c r="H975" i="5"/>
  <c r="H716" i="5"/>
  <c r="H506" i="5"/>
  <c r="H1219" i="5"/>
  <c r="H417" i="5"/>
  <c r="H1015" i="5"/>
  <c r="H447" i="5"/>
  <c r="H1055" i="5"/>
  <c r="H603" i="5"/>
  <c r="H1002" i="5"/>
  <c r="H944" i="5"/>
  <c r="H940" i="5"/>
  <c r="H335" i="5"/>
  <c r="H515" i="5"/>
  <c r="H182" i="5"/>
  <c r="H495" i="5"/>
  <c r="H147" i="5"/>
  <c r="H894" i="5"/>
  <c r="H1020" i="5"/>
  <c r="H1014" i="5"/>
  <c r="H934" i="5"/>
  <c r="H207" i="5"/>
  <c r="H334" i="5"/>
  <c r="H1085" i="5"/>
  <c r="H365" i="5"/>
  <c r="H885" i="5"/>
  <c r="H217" i="5"/>
  <c r="H223" i="5"/>
  <c r="H124" i="5"/>
  <c r="H821" i="5"/>
  <c r="H348" i="5"/>
  <c r="H860" i="5"/>
  <c r="H1082" i="5"/>
  <c r="H547" i="5"/>
  <c r="H221" i="5"/>
  <c r="H134" i="5"/>
  <c r="H1138" i="5"/>
  <c r="H828" i="5"/>
  <c r="H908" i="5"/>
  <c r="H906" i="5"/>
  <c r="H574" i="5"/>
  <c r="H96" i="5"/>
  <c r="H377" i="5"/>
  <c r="H726" i="5"/>
  <c r="H368" i="5"/>
  <c r="H1022" i="5"/>
  <c r="H383" i="5"/>
  <c r="H1163" i="5"/>
  <c r="H63" i="5"/>
  <c r="H1216" i="5"/>
  <c r="H379" i="5"/>
  <c r="H435" i="5"/>
  <c r="H1058" i="5"/>
  <c r="H927" i="5"/>
  <c r="H924" i="5"/>
  <c r="H655" i="5"/>
  <c r="H398" i="5"/>
  <c r="H1245" i="5"/>
  <c r="H315" i="5"/>
  <c r="H1279" i="5"/>
  <c r="H936" i="5"/>
  <c r="H646" i="5"/>
  <c r="H1136" i="5"/>
  <c r="H628" i="5"/>
  <c r="H875" i="5"/>
  <c r="H146" i="5"/>
  <c r="H103" i="5"/>
  <c r="H426" i="5"/>
  <c r="H558" i="5"/>
  <c r="H784" i="5"/>
  <c r="H782" i="5"/>
  <c r="H438" i="5"/>
  <c r="H434" i="5"/>
  <c r="H1063" i="5"/>
  <c r="H998" i="5"/>
  <c r="H941" i="5"/>
  <c r="H1115" i="5"/>
  <c r="H345" i="5"/>
  <c r="H639" i="5"/>
  <c r="H537" i="5"/>
  <c r="H881" i="5"/>
  <c r="H888" i="5"/>
  <c r="H1237" i="5"/>
  <c r="H222" i="5"/>
  <c r="H1148" i="5"/>
  <c r="H818" i="5"/>
  <c r="H904" i="5"/>
  <c r="H1057" i="5"/>
  <c r="H887" i="5"/>
  <c r="H279" i="5"/>
  <c r="H1228" i="5"/>
  <c r="H425" i="5"/>
  <c r="H963" i="5"/>
  <c r="H295" i="5"/>
  <c r="H796" i="5"/>
  <c r="H437" i="5"/>
  <c r="H677" i="5"/>
  <c r="H1005" i="5"/>
  <c r="H337" i="5"/>
  <c r="H857" i="5"/>
  <c r="H720" i="5"/>
  <c r="H404" i="5"/>
  <c r="H268" i="5"/>
  <c r="H536" i="5"/>
  <c r="H503" i="5"/>
  <c r="H1134" i="5"/>
  <c r="H1196" i="5"/>
  <c r="H526" i="5"/>
  <c r="H856" i="5"/>
  <c r="H644" i="5"/>
  <c r="H127" i="5"/>
  <c r="H487" i="5"/>
  <c r="H344" i="5"/>
  <c r="H635" i="5"/>
  <c r="H576" i="5"/>
  <c r="H701" i="5"/>
  <c r="H1094" i="5"/>
  <c r="H164" i="5"/>
  <c r="H1164" i="5"/>
  <c r="H680" i="5"/>
  <c r="H921" i="5"/>
  <c r="H62" i="5"/>
  <c r="H256" i="5"/>
  <c r="H545" i="5"/>
  <c r="H1248" i="5"/>
  <c r="H1256" i="5"/>
  <c r="H118" i="5"/>
  <c r="H505" i="5"/>
  <c r="H899" i="5"/>
  <c r="H1217" i="5"/>
  <c r="H562" i="5"/>
  <c r="H1099" i="5"/>
  <c r="H602" i="5"/>
  <c r="H601" i="5"/>
  <c r="H995" i="5"/>
  <c r="H1114" i="5"/>
  <c r="H1124" i="5"/>
  <c r="H643" i="5"/>
  <c r="H185" i="5"/>
  <c r="H408" i="5"/>
  <c r="H264" i="5"/>
  <c r="H1264" i="5"/>
  <c r="H697" i="5"/>
  <c r="H982" i="5"/>
  <c r="H1074" i="5"/>
  <c r="H625" i="5"/>
  <c r="H122" i="5"/>
  <c r="H820" i="5"/>
  <c r="H580" i="5"/>
  <c r="H403" i="5"/>
  <c r="H901" i="5"/>
  <c r="H1097" i="5"/>
  <c r="H777" i="5"/>
  <c r="H678" i="5"/>
  <c r="H45" i="5"/>
  <c r="H275" i="5"/>
  <c r="H848" i="5"/>
  <c r="H968" i="5"/>
  <c r="H299" i="5"/>
  <c r="H566" i="5"/>
  <c r="H1019" i="5"/>
  <c r="H347" i="5"/>
  <c r="H339" i="5"/>
  <c r="H721" i="5"/>
  <c r="H1244" i="5"/>
  <c r="H1137" i="5"/>
  <c r="H827" i="5"/>
  <c r="H282" i="5"/>
  <c r="H1078" i="5"/>
  <c r="H581" i="5"/>
  <c r="H297" i="5"/>
  <c r="H378" i="5"/>
  <c r="H1064" i="5"/>
  <c r="H1161" i="5"/>
  <c r="H1006" i="5"/>
  <c r="H947" i="5"/>
  <c r="H40" i="5"/>
  <c r="H346" i="5"/>
  <c r="H338" i="5"/>
  <c r="H858" i="5"/>
  <c r="H405" i="5"/>
  <c r="H543" i="5"/>
  <c r="H587" i="5"/>
  <c r="H482" i="5"/>
  <c r="H960" i="5"/>
  <c r="H196" i="5"/>
  <c r="H1205" i="5"/>
  <c r="H583" i="5"/>
  <c r="H1175" i="5"/>
  <c r="H705" i="5"/>
  <c r="H448" i="5"/>
  <c r="H622" i="5"/>
  <c r="H225" i="5"/>
  <c r="H1220" i="5"/>
  <c r="H703" i="5"/>
  <c r="H308" i="5"/>
  <c r="H799" i="5"/>
  <c r="H1024" i="5"/>
  <c r="H443" i="5"/>
  <c r="H1156" i="5"/>
  <c r="H979" i="5"/>
  <c r="H725" i="5"/>
  <c r="H54" i="5"/>
  <c r="H542" i="5"/>
  <c r="H114" i="5"/>
  <c r="H907" i="5"/>
  <c r="H105" i="5"/>
  <c r="H604" i="5"/>
  <c r="H319" i="5"/>
  <c r="H283" i="5"/>
  <c r="H376" i="5"/>
  <c r="H119" i="5"/>
  <c r="H895" i="5"/>
  <c r="H488" i="5"/>
  <c r="H575" i="5"/>
  <c r="H1180" i="5"/>
  <c r="H959" i="5"/>
  <c r="H954" i="5"/>
  <c r="H568" i="5"/>
  <c r="H803" i="5"/>
  <c r="H1021" i="5"/>
  <c r="H1067" i="5"/>
  <c r="H1126" i="5"/>
  <c r="H659" i="5"/>
  <c r="H986" i="5"/>
  <c r="H318" i="5"/>
  <c r="H822" i="5"/>
  <c r="H958" i="5"/>
  <c r="H388" i="5"/>
  <c r="H1066" i="5"/>
  <c r="H943" i="5"/>
  <c r="H197" i="5"/>
  <c r="H861" i="5"/>
  <c r="H1065" i="5"/>
  <c r="H686" i="5"/>
  <c r="H1201" i="5"/>
  <c r="H867" i="5"/>
  <c r="H984" i="5"/>
  <c r="H364" i="5"/>
  <c r="H175" i="5"/>
  <c r="H538" i="5"/>
  <c r="H886" i="5"/>
  <c r="H1239" i="5"/>
  <c r="H1254" i="5"/>
  <c r="H508" i="5"/>
  <c r="H663" i="5"/>
  <c r="H977" i="5"/>
  <c r="H1258" i="5"/>
  <c r="H1225" i="5"/>
  <c r="H863" i="5"/>
  <c r="H1146" i="5"/>
  <c r="H285" i="5"/>
  <c r="H834" i="5"/>
  <c r="H1181" i="5"/>
  <c r="H962" i="5"/>
  <c r="H956" i="5"/>
  <c r="H1101" i="5"/>
  <c r="H445" i="5"/>
  <c r="H599" i="5"/>
  <c r="H681" i="5"/>
  <c r="H1128" i="5"/>
  <c r="H1207" i="5"/>
  <c r="H42" i="5"/>
  <c r="H522" i="5"/>
  <c r="H546" i="5"/>
  <c r="H879" i="5"/>
  <c r="H1255" i="5"/>
  <c r="H819" i="5"/>
  <c r="H579" i="5"/>
  <c r="H424" i="5"/>
  <c r="H922" i="5"/>
  <c r="H476" i="5"/>
  <c r="H1188" i="5"/>
  <c r="H1183" i="5"/>
  <c r="H961" i="5"/>
  <c r="H1018" i="5"/>
  <c r="H598" i="5"/>
  <c r="H168" i="5"/>
  <c r="H48" i="5"/>
  <c r="H517" i="5"/>
  <c r="H981" i="5"/>
  <c r="H176" i="5"/>
  <c r="H228" i="5"/>
  <c r="H123" i="5"/>
  <c r="H145" i="5"/>
  <c r="H1143" i="5"/>
  <c r="H480" i="5"/>
  <c r="H1062" i="5"/>
  <c r="H1098" i="5"/>
  <c r="H801" i="5"/>
  <c r="H1048" i="5"/>
  <c r="H588" i="5"/>
  <c r="H474" i="5"/>
  <c r="H167" i="5"/>
  <c r="H684" i="5"/>
  <c r="H946" i="5"/>
  <c r="H916" i="5"/>
  <c r="H1200" i="5"/>
  <c r="H668" i="5"/>
  <c r="H864" i="5"/>
  <c r="H360" i="5"/>
  <c r="H397" i="5"/>
  <c r="H1240" i="5"/>
  <c r="H1268" i="5"/>
  <c r="H144" i="5"/>
  <c r="H1142" i="5"/>
  <c r="H824" i="5"/>
  <c r="H577" i="5"/>
  <c r="H794" i="5"/>
  <c r="H261" i="5"/>
  <c r="H608" i="5"/>
  <c r="H717" i="5"/>
  <c r="H394" i="5"/>
  <c r="H61" i="5"/>
  <c r="H534" i="5"/>
  <c r="H874" i="5"/>
  <c r="H224" i="5"/>
  <c r="H1179" i="5"/>
  <c r="H1178" i="5"/>
  <c r="H967" i="5"/>
  <c r="H374" i="5"/>
  <c r="H1123" i="5"/>
  <c r="H514" i="5"/>
  <c r="H983" i="5"/>
  <c r="H626" i="5"/>
  <c r="H1265" i="5"/>
  <c r="H1257" i="5"/>
  <c r="H1037" i="5"/>
  <c r="H301" i="5"/>
  <c r="H676" i="5"/>
  <c r="H1224" i="5"/>
  <c r="H1177" i="5"/>
  <c r="H421" i="5"/>
  <c r="H1061" i="5"/>
  <c r="H1117" i="5"/>
  <c r="H68" i="5"/>
  <c r="H66" i="5"/>
  <c r="H214" i="5"/>
  <c r="H1259" i="5"/>
  <c r="H326" i="5"/>
  <c r="H317" i="5"/>
  <c r="H1043" i="5"/>
  <c r="H1036" i="5"/>
  <c r="H98" i="5"/>
  <c r="H1227" i="5"/>
  <c r="H201" i="5"/>
  <c r="H923" i="5"/>
  <c r="H816" i="5"/>
  <c r="H276" i="5"/>
  <c r="H1182" i="5"/>
  <c r="H1086" i="5"/>
  <c r="H139" i="5"/>
  <c r="H1135" i="5"/>
  <c r="H702" i="5"/>
  <c r="H800" i="5"/>
  <c r="H808" i="5"/>
  <c r="H205" i="5"/>
  <c r="H665" i="5"/>
  <c r="H1081" i="5"/>
  <c r="H357" i="5"/>
  <c r="H57" i="5"/>
  <c r="H219" i="5"/>
  <c r="H486" i="5"/>
  <c r="H483" i="5"/>
  <c r="H778" i="5"/>
  <c r="H897" i="5"/>
  <c r="H838" i="5"/>
  <c r="H556" i="5"/>
  <c r="H1054" i="5"/>
  <c r="H165" i="5"/>
  <c r="H662" i="5"/>
  <c r="H855" i="5"/>
  <c r="H179" i="5"/>
  <c r="H1242" i="5"/>
  <c r="H126" i="5"/>
  <c r="H847" i="5"/>
  <c r="H798" i="5"/>
  <c r="H444" i="5"/>
  <c r="H1120" i="5"/>
  <c r="H664" i="5"/>
  <c r="H865" i="5"/>
  <c r="H174" i="5"/>
  <c r="H56" i="5"/>
  <c r="H1263" i="5"/>
  <c r="H324" i="5"/>
  <c r="H502" i="5"/>
  <c r="H280" i="5"/>
  <c r="H101" i="5"/>
  <c r="H945" i="5"/>
  <c r="H1127" i="5"/>
  <c r="H976" i="5"/>
  <c r="H619" i="5"/>
  <c r="H884" i="5"/>
  <c r="H194" i="5"/>
  <c r="H666" i="5"/>
  <c r="H718" i="5"/>
  <c r="H95" i="5"/>
  <c r="H1028" i="5"/>
  <c r="H385" i="5"/>
  <c r="H198" i="5"/>
  <c r="H519" i="5"/>
  <c r="H1088" i="5"/>
  <c r="H258" i="5"/>
  <c r="H141" i="5"/>
  <c r="H586" i="5"/>
  <c r="H288" i="5"/>
  <c r="H479" i="5"/>
  <c r="H478" i="5"/>
  <c r="H997" i="5"/>
  <c r="H419" i="5"/>
  <c r="H303" i="5"/>
  <c r="H1104" i="5"/>
  <c r="H776" i="5"/>
  <c r="H382" i="5"/>
  <c r="H375" i="5"/>
  <c r="H163" i="5"/>
  <c r="H687" i="5"/>
  <c r="H1204" i="5"/>
  <c r="H43" i="5"/>
  <c r="H521" i="5"/>
  <c r="H1076" i="5"/>
  <c r="H359" i="5"/>
  <c r="H642" i="5"/>
  <c r="H186" i="5"/>
  <c r="H401" i="5"/>
  <c r="H259" i="5"/>
  <c r="H882" i="5"/>
  <c r="H277" i="5"/>
  <c r="H842" i="5"/>
  <c r="H836" i="5"/>
  <c r="H708" i="5"/>
  <c r="H1103" i="5"/>
  <c r="H788" i="5"/>
  <c r="H775" i="5"/>
  <c r="H154" i="5"/>
  <c r="H679" i="5"/>
  <c r="H1008" i="5"/>
  <c r="H1001" i="5"/>
  <c r="H868" i="5"/>
  <c r="H354" i="5"/>
  <c r="H400" i="5"/>
  <c r="H59" i="5"/>
  <c r="H254" i="5"/>
  <c r="H117" i="5"/>
  <c r="L25" i="5"/>
  <c r="K25" i="5"/>
  <c r="M25" i="5"/>
  <c r="J25" i="5"/>
  <c r="K15" i="5"/>
  <c r="J15" i="5"/>
  <c r="M15" i="5"/>
  <c r="J17" i="5"/>
  <c r="L17" i="5"/>
  <c r="K17" i="5"/>
  <c r="M17" i="5"/>
  <c r="L16" i="5"/>
  <c r="K16" i="5"/>
  <c r="M16" i="5"/>
  <c r="J24" i="5"/>
  <c r="K24" i="5"/>
  <c r="M24" i="5"/>
  <c r="L24" i="5"/>
  <c r="M19" i="5"/>
  <c r="L19" i="5"/>
  <c r="K19" i="5"/>
  <c r="J19" i="5"/>
  <c r="L18" i="5"/>
  <c r="K18" i="5"/>
  <c r="M18" i="5"/>
  <c r="J18" i="5"/>
  <c r="L26" i="5"/>
  <c r="K26" i="5"/>
  <c r="J26" i="5"/>
  <c r="M26" i="5"/>
  <c r="K21" i="5"/>
  <c r="J21" i="5"/>
  <c r="M21" i="5"/>
  <c r="L21" i="5"/>
  <c r="M20" i="5"/>
  <c r="K20" i="5"/>
  <c r="J20" i="5"/>
  <c r="L20" i="5"/>
  <c r="M28" i="5"/>
  <c r="L28" i="5"/>
  <c r="K28" i="5"/>
  <c r="J28" i="5"/>
  <c r="M22" i="5"/>
  <c r="L22" i="5"/>
  <c r="K22" i="5"/>
  <c r="J22" i="5"/>
  <c r="M27" i="5"/>
  <c r="L27" i="5"/>
  <c r="K27" i="5"/>
  <c r="J27" i="5"/>
  <c r="L23" i="5"/>
  <c r="K23" i="5"/>
  <c r="J23" i="5"/>
  <c r="M23" i="5"/>
  <c r="K1151" i="5"/>
  <c r="K991" i="5"/>
  <c r="K1071" i="5"/>
  <c r="K491" i="5"/>
  <c r="J51" i="10" s="1"/>
  <c r="K831" i="5"/>
  <c r="K1231" i="5"/>
  <c r="K471" i="5"/>
  <c r="J49" i="10" s="1"/>
  <c r="K111" i="5"/>
  <c r="J13" i="10" s="1"/>
  <c r="K1131" i="5"/>
  <c r="K691" i="5"/>
  <c r="J71" i="10" s="1"/>
  <c r="K271" i="5"/>
  <c r="J29" i="10" s="1"/>
  <c r="K611" i="5"/>
  <c r="J63" i="10" s="1"/>
  <c r="K1011" i="5"/>
  <c r="K251" i="5"/>
  <c r="J27" i="10" s="1"/>
  <c r="K591" i="5"/>
  <c r="J61" i="10" s="1"/>
  <c r="K1051" i="5"/>
  <c r="K211" i="5"/>
  <c r="J23" i="10" s="1"/>
  <c r="K811" i="5"/>
  <c r="J83" i="10" s="1"/>
  <c r="K911" i="5"/>
  <c r="K1091" i="5"/>
  <c r="K871" i="5"/>
  <c r="K1111" i="5"/>
  <c r="K351" i="5"/>
  <c r="J37" i="10" s="1"/>
  <c r="K1031" i="5"/>
  <c r="K411" i="5"/>
  <c r="J43" i="10" s="1"/>
  <c r="K931" i="5"/>
  <c r="K971" i="5"/>
  <c r="K1251" i="5"/>
  <c r="K571" i="5"/>
  <c r="J59" i="10" s="1"/>
  <c r="K291" i="5"/>
  <c r="J31" i="10" s="1"/>
  <c r="K711" i="5"/>
  <c r="J73" i="10" s="1"/>
  <c r="K191" i="5"/>
  <c r="J21" i="10" s="1"/>
  <c r="K51" i="5"/>
  <c r="J7" i="10" s="1"/>
  <c r="K1191" i="5"/>
  <c r="K851" i="5"/>
  <c r="K391" i="5"/>
  <c r="J41" i="10" s="1"/>
  <c r="K531" i="5"/>
  <c r="J55" i="10" s="1"/>
  <c r="K371" i="5"/>
  <c r="J39" i="10" s="1"/>
  <c r="K1271" i="5"/>
  <c r="K1171" i="5"/>
  <c r="K131" i="5"/>
  <c r="J15" i="10" s="1"/>
  <c r="K631" i="5"/>
  <c r="J65" i="10" s="1"/>
  <c r="K431" i="5"/>
  <c r="J45" i="10" s="1"/>
  <c r="K171" i="5"/>
  <c r="J19" i="10" s="1"/>
  <c r="K551" i="5"/>
  <c r="J57" i="10" s="1"/>
  <c r="K791" i="5"/>
  <c r="J81" i="10" s="1"/>
  <c r="K31" i="5"/>
  <c r="J5" i="10" s="1"/>
  <c r="K891" i="5"/>
  <c r="K771" i="5"/>
  <c r="J79" i="10" s="1"/>
  <c r="K651" i="5"/>
  <c r="J67" i="10" s="1"/>
  <c r="K311" i="5"/>
  <c r="J33" i="10" s="1"/>
  <c r="K951" i="5"/>
  <c r="K151" i="5"/>
  <c r="J17" i="10" s="1"/>
  <c r="K331" i="5"/>
  <c r="J35" i="10" s="1"/>
  <c r="K1211" i="5"/>
  <c r="K671" i="5"/>
  <c r="J69" i="10" s="1"/>
  <c r="K91" i="5"/>
  <c r="J11" i="10" s="1"/>
  <c r="K511" i="5"/>
  <c r="J53" i="10" s="1"/>
  <c r="AC940" i="5"/>
  <c r="AC576" i="5"/>
  <c r="AC1178" i="5"/>
  <c r="AC785" i="5"/>
  <c r="AC1147" i="5"/>
  <c r="AC277" i="5"/>
  <c r="AC137" i="5"/>
  <c r="AC1288" i="5"/>
  <c r="AC285" i="5"/>
  <c r="AC627" i="5"/>
  <c r="AC685" i="5"/>
  <c r="AC1186" i="5"/>
  <c r="AC925" i="5"/>
  <c r="AC822" i="5"/>
  <c r="AC381" i="5"/>
  <c r="AC1103" i="5"/>
  <c r="AC555" i="5"/>
  <c r="AC827" i="5"/>
  <c r="AC302" i="5"/>
  <c r="AC341" i="5"/>
  <c r="AC379" i="5"/>
  <c r="AC378" i="5"/>
  <c r="AC700" i="5"/>
  <c r="AC1162" i="5"/>
  <c r="AC718" i="5"/>
  <c r="AC796" i="5"/>
  <c r="AC438" i="5"/>
  <c r="AC1041" i="5"/>
  <c r="AC1143" i="5"/>
  <c r="AC944" i="5"/>
  <c r="AC306" i="5"/>
  <c r="AC161" i="5"/>
  <c r="AA993" i="5"/>
  <c r="AC637" i="5"/>
  <c r="AC678" i="5"/>
  <c r="AC486" i="5"/>
  <c r="AC100" i="5"/>
  <c r="AC797" i="5"/>
  <c r="AC501" i="5"/>
  <c r="AC480" i="5"/>
  <c r="AC308" i="5"/>
  <c r="AC1096" i="5"/>
  <c r="AC1059" i="5"/>
  <c r="AC258" i="5"/>
  <c r="AC278" i="5"/>
  <c r="AC160" i="5"/>
  <c r="AC719" i="5"/>
  <c r="AC156" i="5"/>
  <c r="AC986" i="5"/>
  <c r="AC197" i="5"/>
  <c r="AC1265" i="5"/>
  <c r="AC499" i="5"/>
  <c r="AC905" i="5"/>
  <c r="AC1095" i="5"/>
  <c r="AC1119" i="5"/>
  <c r="AB1253" i="5"/>
  <c r="AC1145" i="5"/>
  <c r="AC300" i="5"/>
  <c r="AC1046" i="5"/>
  <c r="AC442" i="5"/>
  <c r="AC536" i="5"/>
  <c r="AC1196" i="5"/>
  <c r="AC365" i="5"/>
  <c r="AC439" i="5"/>
  <c r="AC1182" i="5"/>
  <c r="AC36" i="5"/>
  <c r="AC1125" i="5"/>
  <c r="AC856" i="5"/>
  <c r="AC1002" i="5"/>
  <c r="AC706" i="5"/>
  <c r="AC676" i="5"/>
  <c r="AC195" i="5"/>
  <c r="AC1201" i="5"/>
  <c r="AA593" i="5"/>
  <c r="AC497" i="5"/>
  <c r="AC1195" i="5"/>
  <c r="AC1038" i="5"/>
  <c r="AC139" i="5"/>
  <c r="AC1216" i="5"/>
  <c r="AC522" i="5"/>
  <c r="AC396" i="5"/>
  <c r="AC696" i="5"/>
  <c r="AC362" i="5"/>
  <c r="AC638" i="5"/>
  <c r="AC878" i="5"/>
  <c r="AC1148" i="5"/>
  <c r="AC1023" i="5"/>
  <c r="AC620" i="5"/>
  <c r="AC1261" i="5"/>
  <c r="AC824" i="5"/>
  <c r="AC335" i="5"/>
  <c r="AC524" i="5"/>
  <c r="AC415" i="5"/>
  <c r="AC1258" i="5"/>
  <c r="AC166" i="5"/>
  <c r="AC697" i="5"/>
  <c r="AC387" i="5"/>
  <c r="Z1153" i="5"/>
  <c r="AC860" i="5"/>
  <c r="AC625" i="5"/>
  <c r="AC1259" i="5"/>
  <c r="AC96" i="5"/>
  <c r="AC647" i="5"/>
  <c r="AC1141" i="5"/>
  <c r="AA633" i="5"/>
  <c r="AC859" i="5"/>
  <c r="AC987" i="5"/>
  <c r="AC262" i="5"/>
  <c r="AC1244" i="5"/>
  <c r="AC838" i="5"/>
  <c r="AC1100" i="5"/>
  <c r="AC140" i="5"/>
  <c r="AC946" i="5"/>
  <c r="AC877" i="5"/>
  <c r="AC1240" i="5"/>
  <c r="AC319" i="5"/>
  <c r="AC395" i="5"/>
  <c r="AC575" i="5"/>
  <c r="AC375" i="5"/>
  <c r="AC366" i="5"/>
  <c r="AC259" i="5"/>
  <c r="AC1085" i="5"/>
  <c r="AC1243" i="5"/>
  <c r="AC1264" i="5"/>
  <c r="AC321" i="5"/>
  <c r="AC1045" i="5"/>
  <c r="AC142" i="5"/>
  <c r="AC901" i="5"/>
  <c r="AC558" i="5"/>
  <c r="AC56" i="5"/>
  <c r="AC815" i="5"/>
  <c r="AC119" i="5"/>
  <c r="AC660" i="5"/>
  <c r="Z493" i="5"/>
  <c r="AC266" i="5"/>
  <c r="AC606" i="5"/>
  <c r="AC624" i="5"/>
  <c r="AC518" i="5"/>
  <c r="AC628" i="5"/>
  <c r="AC476" i="5"/>
  <c r="AC1161" i="5"/>
  <c r="AC143" i="5"/>
  <c r="AC605" i="5"/>
  <c r="AC668" i="5"/>
  <c r="AC404" i="5"/>
  <c r="AC128" i="5"/>
  <c r="AC604" i="5"/>
  <c r="AC1084" i="5"/>
  <c r="AC701" i="5"/>
  <c r="AC521" i="5"/>
  <c r="AC1066" i="5"/>
  <c r="AC539" i="5"/>
  <c r="AC184" i="5"/>
  <c r="AC525" i="5"/>
  <c r="AC1027" i="5"/>
  <c r="AC928" i="5"/>
  <c r="AC728" i="5"/>
  <c r="AC178" i="5"/>
  <c r="AC508" i="5"/>
  <c r="AC828" i="5"/>
  <c r="AB713" i="5"/>
  <c r="AC782" i="5"/>
  <c r="AC444" i="5"/>
  <c r="AC158" i="5"/>
  <c r="AC345" i="5"/>
  <c r="AC281" i="5"/>
  <c r="AC966" i="5"/>
  <c r="AC725" i="5"/>
  <c r="AC397" i="5"/>
  <c r="AC1268" i="5"/>
  <c r="AC902" i="5"/>
  <c r="AC441" i="5"/>
  <c r="AC1126" i="5"/>
  <c r="AC862" i="5"/>
  <c r="AC708" i="5"/>
  <c r="AC408" i="5"/>
  <c r="AC217" i="5"/>
  <c r="AC115" i="5"/>
  <c r="AC1139" i="5"/>
  <c r="AC215" i="5"/>
  <c r="Z1253" i="5"/>
  <c r="AC122" i="5"/>
  <c r="AA293" i="5"/>
  <c r="AC566" i="5"/>
  <c r="AC1245" i="5"/>
  <c r="AC880" i="5"/>
  <c r="AC598" i="5"/>
  <c r="AC865" i="5"/>
  <c r="AC976" i="5"/>
  <c r="AC437" i="5"/>
  <c r="AC527" i="5"/>
  <c r="AC1236" i="5"/>
  <c r="AC506" i="5"/>
  <c r="AC1286" i="5"/>
  <c r="AC659" i="5"/>
  <c r="AC186" i="5"/>
  <c r="AC562" i="5"/>
  <c r="AC983" i="5"/>
  <c r="AC1257" i="5"/>
  <c r="AC327" i="5"/>
  <c r="AC1060" i="5"/>
  <c r="AB1173" i="5"/>
  <c r="AC917" i="5"/>
  <c r="AC257" i="5"/>
  <c r="AC585" i="5"/>
  <c r="AC1135" i="5"/>
  <c r="AC968" i="5"/>
  <c r="AC57" i="5"/>
  <c r="AC1255" i="5"/>
  <c r="AC896" i="5"/>
  <c r="AC1039" i="5"/>
  <c r="AC897" i="5"/>
  <c r="AC806" i="5"/>
  <c r="AC1165" i="5"/>
  <c r="AC200" i="5"/>
  <c r="AC918" i="5"/>
  <c r="AC664" i="5"/>
  <c r="AC1080" i="5"/>
  <c r="AC1158" i="5"/>
  <c r="AC703" i="5"/>
  <c r="AC937" i="5"/>
  <c r="AC337" i="5"/>
  <c r="AC1284" i="5"/>
  <c r="AC996" i="5"/>
  <c r="AC43" i="5"/>
  <c r="AC723" i="5"/>
  <c r="AC356" i="5"/>
  <c r="AC1256" i="5"/>
  <c r="AC919" i="5"/>
  <c r="AC1075" i="5"/>
  <c r="AC643" i="5"/>
  <c r="J131" i="5"/>
  <c r="I15" i="10" s="1"/>
  <c r="J591" i="5"/>
  <c r="I61" i="10" s="1"/>
  <c r="AC898" i="5"/>
  <c r="AC357" i="5"/>
  <c r="J1051" i="5"/>
  <c r="Z93" i="5"/>
  <c r="AB193" i="5"/>
  <c r="Z793" i="5"/>
  <c r="J931" i="5"/>
  <c r="AA933" i="5"/>
  <c r="AB333" i="5"/>
  <c r="J511" i="5"/>
  <c r="I53" i="10" s="1"/>
  <c r="J1271" i="5"/>
  <c r="AC1274" i="5"/>
  <c r="Y1273" i="5"/>
  <c r="AC965" i="5"/>
  <c r="AC380" i="5"/>
  <c r="AC1061" i="5"/>
  <c r="AC206" i="5"/>
  <c r="AC923" i="5"/>
  <c r="Z293" i="5"/>
  <c r="AC1241" i="5"/>
  <c r="AC841" i="5"/>
  <c r="AC781" i="5"/>
  <c r="AC924" i="5"/>
  <c r="AC347" i="5"/>
  <c r="AC255" i="5"/>
  <c r="AC546" i="5"/>
  <c r="AC116" i="5"/>
  <c r="AC179" i="5"/>
  <c r="AC1281" i="5"/>
  <c r="AC102" i="5"/>
  <c r="J91" i="5"/>
  <c r="I11" i="10" s="1"/>
  <c r="AC1188" i="5"/>
  <c r="AB293" i="5"/>
  <c r="AC1063" i="5"/>
  <c r="AC35" i="5"/>
  <c r="AC174" i="5"/>
  <c r="Y173" i="5"/>
  <c r="J171" i="5"/>
  <c r="I19" i="10" s="1"/>
  <c r="AA193" i="5"/>
  <c r="Y53" i="5"/>
  <c r="AC54" i="5"/>
  <c r="AB93" i="5"/>
  <c r="J771" i="5"/>
  <c r="I79" i="10" s="1"/>
  <c r="AC1000" i="5"/>
  <c r="AC324" i="5"/>
  <c r="AC534" i="5"/>
  <c r="Y533" i="5"/>
  <c r="Z28" i="5"/>
  <c r="G28" i="5"/>
  <c r="Y28" i="5"/>
  <c r="F28" i="5"/>
  <c r="E28" i="5"/>
  <c r="D28" i="5"/>
  <c r="C28" i="5"/>
  <c r="AB28" i="5"/>
  <c r="AA28" i="5"/>
  <c r="AB413" i="5"/>
  <c r="AA173" i="5"/>
  <c r="AC1016" i="5"/>
  <c r="Y593" i="5"/>
  <c r="AC594" i="5"/>
  <c r="AB633" i="5"/>
  <c r="AC418" i="5"/>
  <c r="AC1035" i="5"/>
  <c r="AC314" i="5"/>
  <c r="Y313" i="5"/>
  <c r="AB1213" i="5"/>
  <c r="AB1033" i="5"/>
  <c r="AC502" i="5"/>
  <c r="AC554" i="5"/>
  <c r="Y553" i="5"/>
  <c r="Z313" i="5"/>
  <c r="AB133" i="5"/>
  <c r="AC374" i="5"/>
  <c r="AA373" i="5"/>
  <c r="Z253" i="5"/>
  <c r="AC599" i="5"/>
  <c r="AC67" i="5"/>
  <c r="AC398" i="5"/>
  <c r="AB1233" i="5"/>
  <c r="AA1173" i="5"/>
  <c r="AC420" i="5"/>
  <c r="AB773" i="5"/>
  <c r="AA153" i="5"/>
  <c r="Z1073" i="5"/>
  <c r="Y1073" i="5"/>
  <c r="AC1074" i="5"/>
  <c r="AB213" i="5"/>
  <c r="J211" i="5"/>
  <c r="I23" i="10" s="1"/>
  <c r="AC221" i="5"/>
  <c r="J1251" i="5"/>
  <c r="AC1043" i="5"/>
  <c r="AC121" i="5"/>
  <c r="AC1138" i="5"/>
  <c r="AC820" i="5"/>
  <c r="AC804" i="5"/>
  <c r="AC699" i="5"/>
  <c r="AC383" i="5"/>
  <c r="Z833" i="5"/>
  <c r="AA27" i="5"/>
  <c r="Z27" i="5"/>
  <c r="G27" i="5"/>
  <c r="Y27" i="5"/>
  <c r="F27" i="5"/>
  <c r="E27" i="5"/>
  <c r="D27" i="5"/>
  <c r="AB27" i="5"/>
  <c r="C27" i="5"/>
  <c r="AC42" i="5"/>
  <c r="AC883" i="5"/>
  <c r="AC64" i="5"/>
  <c r="AC537" i="5"/>
  <c r="J1171" i="5"/>
  <c r="J1091" i="5"/>
  <c r="AB1153" i="5"/>
  <c r="AB953" i="5"/>
  <c r="AC942" i="5"/>
  <c r="AC1185" i="5"/>
  <c r="AC657" i="5"/>
  <c r="AC39" i="5"/>
  <c r="AC348" i="5"/>
  <c r="AC1082" i="5"/>
  <c r="AB1073" i="5"/>
  <c r="AC640" i="5"/>
  <c r="AC66" i="5"/>
  <c r="AA213" i="5"/>
  <c r="AC1036" i="5"/>
  <c r="AA133" i="5"/>
  <c r="Z593" i="5"/>
  <c r="AC848" i="5"/>
  <c r="AC559" i="5"/>
  <c r="AC927" i="5"/>
  <c r="AB653" i="5"/>
  <c r="AC922" i="5"/>
  <c r="AC582" i="5"/>
  <c r="AC1183" i="5"/>
  <c r="AC955" i="5"/>
  <c r="AC297" i="5"/>
  <c r="AB853" i="5"/>
  <c r="Y393" i="5"/>
  <c r="AC394" i="5"/>
  <c r="AC802" i="5"/>
  <c r="AC1122" i="5"/>
  <c r="AC98" i="5"/>
  <c r="AC34" i="5"/>
  <c r="Y33" i="5"/>
  <c r="AB1113" i="5"/>
  <c r="AC446" i="5"/>
  <c r="AC1154" i="5"/>
  <c r="Y1153" i="5"/>
  <c r="AC1283" i="5"/>
  <c r="AB22" i="5"/>
  <c r="AA22" i="5"/>
  <c r="Z22" i="5"/>
  <c r="G22" i="5"/>
  <c r="Y22" i="5"/>
  <c r="F22" i="5"/>
  <c r="D22" i="5"/>
  <c r="E22" i="5"/>
  <c r="C22" i="5"/>
  <c r="AC819" i="5"/>
  <c r="Z413" i="5"/>
  <c r="AC421" i="5"/>
  <c r="AC301" i="5"/>
  <c r="AC428" i="5"/>
  <c r="AC567" i="5"/>
  <c r="Y773" i="5"/>
  <c r="AC774" i="5"/>
  <c r="Y993" i="5"/>
  <c r="AC994" i="5"/>
  <c r="AC407" i="5"/>
  <c r="AC214" i="5"/>
  <c r="Y213" i="5"/>
  <c r="AC1254" i="5"/>
  <c r="Y1253" i="5"/>
  <c r="AC368" i="5"/>
  <c r="AC120" i="5"/>
  <c r="AA653" i="5"/>
  <c r="J651" i="5"/>
  <c r="I67" i="10" s="1"/>
  <c r="AC646" i="5"/>
  <c r="AC1242" i="5"/>
  <c r="AC1006" i="5"/>
  <c r="AC1115" i="5"/>
  <c r="AC1237" i="5"/>
  <c r="AC504" i="5"/>
  <c r="J811" i="5"/>
  <c r="I83" i="10" s="1"/>
  <c r="AC1118" i="5"/>
  <c r="AB1133" i="5"/>
  <c r="AC967" i="5"/>
  <c r="J411" i="5"/>
  <c r="I43" i="10" s="1"/>
  <c r="AC295" i="5"/>
  <c r="AC1024" i="5"/>
  <c r="AC1017" i="5"/>
  <c r="AC155" i="5"/>
  <c r="AC674" i="5"/>
  <c r="Y673" i="5"/>
  <c r="AC1005" i="5"/>
  <c r="AC916" i="5"/>
  <c r="AC661" i="5"/>
  <c r="AC38" i="5"/>
  <c r="AC47" i="5"/>
  <c r="AC857" i="5"/>
  <c r="AC715" i="5"/>
  <c r="AC817" i="5"/>
  <c r="AC586" i="5"/>
  <c r="AC108" i="5"/>
  <c r="AC839" i="5"/>
  <c r="AC1184" i="5"/>
  <c r="J911" i="5"/>
  <c r="AA913" i="5"/>
  <c r="AC526" i="5"/>
  <c r="AC226" i="5"/>
  <c r="AC500" i="5"/>
  <c r="AC1282" i="5"/>
  <c r="AA693" i="5"/>
  <c r="AC1068" i="5"/>
  <c r="AB33" i="5"/>
  <c r="AC367" i="5"/>
  <c r="AC1180" i="5"/>
  <c r="J951" i="5"/>
  <c r="AC563" i="5"/>
  <c r="AC1015" i="5"/>
  <c r="AC1067" i="5"/>
  <c r="AC1164" i="5"/>
  <c r="AC515" i="5"/>
  <c r="AC854" i="5"/>
  <c r="Y853" i="5"/>
  <c r="AC618" i="5"/>
  <c r="AC614" i="5"/>
  <c r="Y613" i="5"/>
  <c r="AA393" i="5"/>
  <c r="AC265" i="5"/>
  <c r="AA533" i="5"/>
  <c r="J871" i="5"/>
  <c r="AC318" i="5"/>
  <c r="AC136" i="5"/>
  <c r="AB893" i="5"/>
  <c r="AA93" i="5"/>
  <c r="Z953" i="5"/>
  <c r="AC679" i="5"/>
  <c r="AC943" i="5"/>
  <c r="AC207" i="5"/>
  <c r="AC920" i="5"/>
  <c r="J1111" i="5"/>
  <c r="Z513" i="5"/>
  <c r="AC861" i="5"/>
  <c r="Z353" i="5"/>
  <c r="AC59" i="5"/>
  <c r="AC264" i="5"/>
  <c r="AC254" i="5"/>
  <c r="Y253" i="5"/>
  <c r="AC885" i="5"/>
  <c r="AC216" i="5"/>
  <c r="AC223" i="5"/>
  <c r="AC485" i="5"/>
  <c r="AC1187" i="5"/>
  <c r="AC960" i="5"/>
  <c r="AC1062" i="5"/>
  <c r="AC600" i="5"/>
  <c r="AC619" i="5"/>
  <c r="AC65" i="5"/>
  <c r="AA1233" i="5"/>
  <c r="AC1175" i="5"/>
  <c r="AC58" i="5"/>
  <c r="AC95" i="5"/>
  <c r="AC1226" i="5"/>
  <c r="Z673" i="5"/>
  <c r="AC1203" i="5"/>
  <c r="J51" i="5"/>
  <c r="I7" i="10" s="1"/>
  <c r="Z553" i="5"/>
  <c r="AC436" i="5"/>
  <c r="AA793" i="5"/>
  <c r="AA33" i="5"/>
  <c r="AC1021" i="5"/>
  <c r="AC447" i="5"/>
  <c r="AB1193" i="5"/>
  <c r="J1191" i="5"/>
  <c r="AA853" i="5"/>
  <c r="AC978" i="5"/>
  <c r="AC60" i="5"/>
  <c r="AA873" i="5"/>
  <c r="AC882" i="5"/>
  <c r="Z113" i="5"/>
  <c r="AC1223" i="5"/>
  <c r="Z1013" i="5"/>
  <c r="J371" i="5"/>
  <c r="I39" i="10" s="1"/>
  <c r="AB933" i="5"/>
  <c r="AC202" i="5"/>
  <c r="AC354" i="5"/>
  <c r="Y353" i="5"/>
  <c r="J351" i="5"/>
  <c r="I37" i="10" s="1"/>
  <c r="AB253" i="5"/>
  <c r="AC320" i="5"/>
  <c r="AC124" i="5"/>
  <c r="AA1273" i="5"/>
  <c r="AC1160" i="5"/>
  <c r="AB173" i="5"/>
  <c r="AA493" i="5"/>
  <c r="AC134" i="5"/>
  <c r="Y133" i="5"/>
  <c r="AC403" i="5"/>
  <c r="AC286" i="5"/>
  <c r="AC1181" i="5"/>
  <c r="AC962" i="5"/>
  <c r="AC808" i="5"/>
  <c r="AC406" i="5"/>
  <c r="AC1266" i="5"/>
  <c r="AC964" i="5"/>
  <c r="AC1116" i="5"/>
  <c r="AC855" i="5"/>
  <c r="J311" i="5"/>
  <c r="I33" i="10" s="1"/>
  <c r="AC416" i="5"/>
  <c r="AC157" i="5"/>
  <c r="AC858" i="5"/>
  <c r="AC176" i="5"/>
  <c r="AC543" i="5"/>
  <c r="AC228" i="5"/>
  <c r="AC322" i="5"/>
  <c r="J1031" i="5"/>
  <c r="AC814" i="5"/>
  <c r="Y813" i="5"/>
  <c r="AC1278" i="5"/>
  <c r="AC1199" i="5"/>
  <c r="AC588" i="5"/>
  <c r="Y473" i="5"/>
  <c r="AC474" i="5"/>
  <c r="AC595" i="5"/>
  <c r="AC1200" i="5"/>
  <c r="AC479" i="5"/>
  <c r="AC298" i="5"/>
  <c r="J551" i="5"/>
  <c r="I57" i="10" s="1"/>
  <c r="AC997" i="5"/>
  <c r="AB913" i="5"/>
  <c r="AC127" i="5"/>
  <c r="AB693" i="5"/>
  <c r="AC376" i="5"/>
  <c r="Z33" i="5"/>
  <c r="Y273" i="5"/>
  <c r="AC274" i="5"/>
  <c r="AC608" i="5"/>
  <c r="AC1076" i="5"/>
  <c r="AA613" i="5"/>
  <c r="J391" i="5"/>
  <c r="I41" i="10" s="1"/>
  <c r="J531" i="5"/>
  <c r="I55" i="10" s="1"/>
  <c r="AC224" i="5"/>
  <c r="AC328" i="5"/>
  <c r="AC118" i="5"/>
  <c r="J891" i="5"/>
  <c r="AC1099" i="5"/>
  <c r="AC667" i="5"/>
  <c r="AB513" i="5"/>
  <c r="Z973" i="5"/>
  <c r="AB353" i="5"/>
  <c r="AA253" i="5"/>
  <c r="Z1273" i="5"/>
  <c r="AC686" i="5"/>
  <c r="AC399" i="5"/>
  <c r="AC263" i="5"/>
  <c r="Z213" i="5"/>
  <c r="AC317" i="5"/>
  <c r="AC1047" i="5"/>
  <c r="AB23" i="5"/>
  <c r="AA23" i="5"/>
  <c r="Z23" i="5"/>
  <c r="G23" i="5"/>
  <c r="Y23" i="5"/>
  <c r="F23" i="5"/>
  <c r="E23" i="5"/>
  <c r="C23" i="5"/>
  <c r="D23" i="5"/>
  <c r="AC1081" i="5"/>
  <c r="AC1137" i="5"/>
  <c r="AB573" i="5"/>
  <c r="AC307" i="5"/>
  <c r="AC1054" i="5"/>
  <c r="Y1053" i="5"/>
  <c r="AC795" i="5"/>
  <c r="AC44" i="5"/>
  <c r="AC523" i="5"/>
  <c r="AC516" i="5"/>
  <c r="AA1073" i="5"/>
  <c r="AC175" i="5"/>
  <c r="AC68" i="5"/>
  <c r="AC538" i="5"/>
  <c r="AC547" i="5"/>
  <c r="AC1246" i="5"/>
  <c r="AB493" i="5"/>
  <c r="J491" i="5"/>
  <c r="I51" i="10" s="1"/>
  <c r="Z133" i="5"/>
  <c r="AC1280" i="5"/>
  <c r="AC574" i="5"/>
  <c r="Y573" i="5"/>
  <c r="AC284" i="5"/>
  <c r="AC481" i="5"/>
  <c r="AC564" i="5"/>
  <c r="AB593" i="5"/>
  <c r="AC1166" i="5"/>
  <c r="AC1225" i="5"/>
  <c r="AC1163" i="5"/>
  <c r="AC1086" i="5"/>
  <c r="Z633" i="5"/>
  <c r="AC834" i="5"/>
  <c r="Y833" i="5"/>
  <c r="AC956" i="5"/>
  <c r="AC299" i="5"/>
  <c r="AB25" i="5"/>
  <c r="AA25" i="5"/>
  <c r="Z25" i="5"/>
  <c r="G25" i="5"/>
  <c r="Y25" i="5"/>
  <c r="F25" i="5"/>
  <c r="E25" i="5"/>
  <c r="C25" i="5"/>
  <c r="D25" i="5"/>
  <c r="F15" i="5"/>
  <c r="E15" i="5"/>
  <c r="D15" i="5"/>
  <c r="C15" i="5"/>
  <c r="G15" i="5"/>
  <c r="Y15" i="5"/>
  <c r="AB15" i="5"/>
  <c r="Z15" i="5"/>
  <c r="AA15" i="5"/>
  <c r="L14" i="5"/>
  <c r="K14" i="5"/>
  <c r="J14" i="5"/>
  <c r="G14" i="5"/>
  <c r="F14" i="5"/>
  <c r="D14" i="5"/>
  <c r="E14" i="5"/>
  <c r="C14" i="5"/>
  <c r="M14" i="5"/>
  <c r="AA14" i="5"/>
  <c r="AB14" i="5"/>
  <c r="Y14" i="5"/>
  <c r="Z14" i="5"/>
  <c r="AC1019" i="5"/>
  <c r="AC159" i="5"/>
  <c r="AC675" i="5"/>
  <c r="AC1128" i="5"/>
  <c r="AC656" i="5"/>
  <c r="AC985" i="5"/>
  <c r="AC980" i="5"/>
  <c r="AC315" i="5"/>
  <c r="AC507" i="5"/>
  <c r="AC424" i="5"/>
  <c r="AC778" i="5"/>
  <c r="AC1056" i="5"/>
  <c r="AC188" i="5"/>
  <c r="AC1136" i="5"/>
  <c r="AA1053" i="5"/>
  <c r="AC581" i="5"/>
  <c r="Z1213" i="5"/>
  <c r="AC426" i="5"/>
  <c r="AA433" i="5"/>
  <c r="AC434" i="5"/>
  <c r="Y433" i="5"/>
  <c r="AC938" i="5"/>
  <c r="AC1198" i="5"/>
  <c r="AC338" i="5"/>
  <c r="AC355" i="5"/>
  <c r="AC55" i="5"/>
  <c r="AC881" i="5"/>
  <c r="AC888" i="5"/>
  <c r="AC222" i="5"/>
  <c r="AC123" i="5"/>
  <c r="AC1287" i="5"/>
  <c r="AC903" i="5"/>
  <c r="AC904" i="5"/>
  <c r="AC280" i="5"/>
  <c r="AC104" i="5"/>
  <c r="AC101" i="5"/>
  <c r="AC560" i="5"/>
  <c r="AC196" i="5"/>
  <c r="Z1233" i="5"/>
  <c r="AC1218" i="5"/>
  <c r="J191" i="5"/>
  <c r="I21" i="10" s="1"/>
  <c r="AC336" i="5"/>
  <c r="AC622" i="5"/>
  <c r="AC402" i="5"/>
  <c r="AC887" i="5"/>
  <c r="Z473" i="5"/>
  <c r="AC963" i="5"/>
  <c r="AC805" i="5"/>
  <c r="AC1028" i="5"/>
  <c r="AC779" i="5"/>
  <c r="AC783" i="5"/>
  <c r="AC385" i="5"/>
  <c r="AC1156" i="5"/>
  <c r="AA673" i="5"/>
  <c r="AC677" i="5"/>
  <c r="J711" i="5"/>
  <c r="I73" i="10" s="1"/>
  <c r="AC114" i="5"/>
  <c r="Y113" i="5"/>
  <c r="AC1142" i="5"/>
  <c r="AA1133" i="5"/>
  <c r="AC1277" i="5"/>
  <c r="AC97" i="5"/>
  <c r="AC478" i="5"/>
  <c r="AC845" i="5"/>
  <c r="AA553" i="5"/>
  <c r="AC1108" i="5"/>
  <c r="AC283" i="5"/>
  <c r="J691" i="5"/>
  <c r="I71" i="10" s="1"/>
  <c r="AC1107" i="5"/>
  <c r="AB273" i="5"/>
  <c r="AC417" i="5"/>
  <c r="AC561" i="5"/>
  <c r="Y1093" i="5"/>
  <c r="AC1094" i="5"/>
  <c r="AC603" i="5"/>
  <c r="Z1193" i="5"/>
  <c r="AC1194" i="5"/>
  <c r="Y1193" i="5"/>
  <c r="J851" i="5"/>
  <c r="AC642" i="5"/>
  <c r="Z613" i="5"/>
  <c r="AC256" i="5"/>
  <c r="AC505" i="5"/>
  <c r="AC899" i="5"/>
  <c r="AC958" i="5"/>
  <c r="AC1020" i="5"/>
  <c r="AB1013" i="5"/>
  <c r="AC775" i="5"/>
  <c r="AC162" i="5"/>
  <c r="AC154" i="5"/>
  <c r="Y153" i="5"/>
  <c r="J151" i="5"/>
  <c r="I17" i="10" s="1"/>
  <c r="Y933" i="5"/>
  <c r="AC934" i="5"/>
  <c r="AC1123" i="5"/>
  <c r="AC658" i="5"/>
  <c r="AA513" i="5"/>
  <c r="J971" i="5"/>
  <c r="AA353" i="5"/>
  <c r="AC177" i="5"/>
  <c r="J991" i="5"/>
  <c r="AC326" i="5"/>
  <c r="AC977" i="5"/>
  <c r="AC1097" i="5"/>
  <c r="AC199" i="5"/>
  <c r="AC63" i="5"/>
  <c r="AB833" i="5"/>
  <c r="AC386" i="5"/>
  <c r="AC681" i="5"/>
  <c r="AC823" i="5"/>
  <c r="AC704" i="5"/>
  <c r="AA1153" i="5"/>
  <c r="Z993" i="5"/>
  <c r="AC835" i="5"/>
  <c r="Z1173" i="5"/>
  <c r="AC957" i="5"/>
  <c r="Z773" i="5"/>
  <c r="AB993" i="5"/>
  <c r="AC1206" i="5"/>
  <c r="AC984" i="5"/>
  <c r="AC982" i="5"/>
  <c r="AC722" i="5"/>
  <c r="J1071" i="5"/>
  <c r="AC906" i="5"/>
  <c r="AA573" i="5"/>
  <c r="AC477" i="5"/>
  <c r="AC201" i="5"/>
  <c r="AC663" i="5"/>
  <c r="AC726" i="5"/>
  <c r="AC623" i="5"/>
  <c r="AC1022" i="5"/>
  <c r="AC45" i="5"/>
  <c r="J631" i="5"/>
  <c r="I65" i="10" s="1"/>
  <c r="AC1222" i="5"/>
  <c r="AA833" i="5"/>
  <c r="AC702" i="5"/>
  <c r="W13" i="5"/>
  <c r="W14" i="5" s="1"/>
  <c r="W15" i="5" s="1"/>
  <c r="W16" i="5" s="1"/>
  <c r="W17" i="5" s="1"/>
  <c r="W18" i="5" s="1"/>
  <c r="W19" i="5" s="1"/>
  <c r="W20" i="5" s="1"/>
  <c r="W21" i="5" s="1"/>
  <c r="W22" i="5" s="1"/>
  <c r="W23" i="5" s="1"/>
  <c r="W24" i="5" s="1"/>
  <c r="W25" i="5" s="1"/>
  <c r="W26" i="5" s="1"/>
  <c r="W27" i="5" s="1"/>
  <c r="W28" i="5" s="1"/>
  <c r="V13" i="5"/>
  <c r="V14" i="5" s="1"/>
  <c r="V15" i="5" s="1"/>
  <c r="V16" i="5" s="1"/>
  <c r="V17" i="5" s="1"/>
  <c r="V18" i="5" s="1"/>
  <c r="V19" i="5" s="1"/>
  <c r="V20" i="5" s="1"/>
  <c r="V21" i="5" s="1"/>
  <c r="V22" i="5" s="1"/>
  <c r="V23" i="5" s="1"/>
  <c r="V24" i="5" s="1"/>
  <c r="V25" i="5" s="1"/>
  <c r="V26" i="5" s="1"/>
  <c r="V27" i="5" s="1"/>
  <c r="V28" i="5" s="1"/>
  <c r="U13" i="5"/>
  <c r="F17" i="5"/>
  <c r="E17" i="5"/>
  <c r="D17" i="5"/>
  <c r="C17" i="5"/>
  <c r="G17" i="5"/>
  <c r="AB17" i="5"/>
  <c r="AA17" i="5"/>
  <c r="Z17" i="5"/>
  <c r="Y17" i="5"/>
  <c r="G16" i="5"/>
  <c r="F16" i="5"/>
  <c r="D16" i="5"/>
  <c r="E16" i="5"/>
  <c r="C16" i="5"/>
  <c r="AA16" i="5"/>
  <c r="AB16" i="5"/>
  <c r="Z16" i="5"/>
  <c r="Y16" i="5"/>
  <c r="AC807" i="5"/>
  <c r="AC1058" i="5"/>
  <c r="AC999" i="5"/>
  <c r="AC655" i="5"/>
  <c r="AC37" i="5"/>
  <c r="AC528" i="5"/>
  <c r="AC363" i="5"/>
  <c r="AC636" i="5"/>
  <c r="AC648" i="5"/>
  <c r="AC876" i="5"/>
  <c r="AC325" i="5"/>
  <c r="AC1042" i="5"/>
  <c r="AC1144" i="5"/>
  <c r="AC1279" i="5"/>
  <c r="AC579" i="5"/>
  <c r="AC282" i="5"/>
  <c r="AC1004" i="5"/>
  <c r="AC936" i="5"/>
  <c r="Z653" i="5"/>
  <c r="AC358" i="5"/>
  <c r="AC287" i="5"/>
  <c r="AC423" i="5"/>
  <c r="AC556" i="5"/>
  <c r="Z1053" i="5"/>
  <c r="AC662" i="5"/>
  <c r="AC724" i="5"/>
  <c r="AC1077" i="5"/>
  <c r="AC875" i="5"/>
  <c r="AC1262" i="5"/>
  <c r="AA313" i="5"/>
  <c r="AC146" i="5"/>
  <c r="AC103" i="5"/>
  <c r="AC1221" i="5"/>
  <c r="Y1213" i="5"/>
  <c r="AC1214" i="5"/>
  <c r="J1211" i="5"/>
  <c r="AC1025" i="5"/>
  <c r="AC1018" i="5"/>
  <c r="AC1064" i="5"/>
  <c r="AC1120" i="5"/>
  <c r="AC346" i="5"/>
  <c r="AC981" i="5"/>
  <c r="AC616" i="5"/>
  <c r="AC405" i="5"/>
  <c r="AB53" i="5"/>
  <c r="Z1033" i="5"/>
  <c r="AC1034" i="5"/>
  <c r="Y1033" i="5"/>
  <c r="AA813" i="5"/>
  <c r="AC99" i="5"/>
  <c r="AC945" i="5"/>
  <c r="AC181" i="5"/>
  <c r="AC884" i="5"/>
  <c r="J1231" i="5"/>
  <c r="AC705" i="5"/>
  <c r="AC448" i="5"/>
  <c r="AC1057" i="5"/>
  <c r="AC596" i="5"/>
  <c r="AC988" i="5"/>
  <c r="AB473" i="5"/>
  <c r="AC846" i="5"/>
  <c r="AC565" i="5"/>
  <c r="AC799" i="5"/>
  <c r="AC443" i="5"/>
  <c r="AC167" i="5"/>
  <c r="AC935" i="5"/>
  <c r="AC1197" i="5"/>
  <c r="AC519" i="5"/>
  <c r="AC520" i="5"/>
  <c r="AC864" i="5"/>
  <c r="AC1079" i="5"/>
  <c r="AC360" i="5"/>
  <c r="AC645" i="5"/>
  <c r="AC641" i="5"/>
  <c r="AC615" i="5"/>
  <c r="AC548" i="5"/>
  <c r="AC1247" i="5"/>
  <c r="AC220" i="5"/>
  <c r="AB113" i="5"/>
  <c r="AC141" i="5"/>
  <c r="AC1134" i="5"/>
  <c r="Z1133" i="5"/>
  <c r="AC914" i="5"/>
  <c r="Y913" i="5"/>
  <c r="AC644" i="5"/>
  <c r="AC577" i="5"/>
  <c r="AC844" i="5"/>
  <c r="AC419" i="5"/>
  <c r="Z693" i="5"/>
  <c r="J791" i="5"/>
  <c r="I81" i="10" s="1"/>
  <c r="AC688" i="5"/>
  <c r="J31" i="5"/>
  <c r="I5" i="10" s="1"/>
  <c r="AC187" i="5"/>
  <c r="AC261" i="5"/>
  <c r="Z273" i="5"/>
  <c r="AC488" i="5"/>
  <c r="Z573" i="5"/>
  <c r="AC959" i="5"/>
  <c r="AA953" i="5"/>
  <c r="AC1104" i="5"/>
  <c r="AA1093" i="5"/>
  <c r="AC382" i="5"/>
  <c r="AC717" i="5"/>
  <c r="AC359" i="5"/>
  <c r="AC182" i="5"/>
  <c r="AC540" i="5"/>
  <c r="AC1267" i="5"/>
  <c r="AC498" i="5"/>
  <c r="AC1275" i="5"/>
  <c r="AA893" i="5"/>
  <c r="AC698" i="5"/>
  <c r="AC1106" i="5"/>
  <c r="AC1014" i="5"/>
  <c r="Y1013" i="5"/>
  <c r="AC388" i="5"/>
  <c r="Z373" i="5"/>
  <c r="AC602" i="5"/>
  <c r="Z153" i="5"/>
  <c r="AC1001" i="5"/>
  <c r="Y1113" i="5"/>
  <c r="AC1114" i="5"/>
  <c r="AC868" i="5"/>
  <c r="Y973" i="5"/>
  <c r="AC974" i="5"/>
  <c r="AB973" i="5"/>
  <c r="AC617" i="5"/>
  <c r="AC1037" i="5"/>
  <c r="AC821" i="5"/>
  <c r="AB1273" i="5"/>
  <c r="AC484" i="5"/>
  <c r="Z873" i="5"/>
  <c r="AB313" i="5"/>
  <c r="AC126" i="5"/>
  <c r="AC961" i="5"/>
  <c r="AC798" i="5"/>
  <c r="AC784" i="5"/>
  <c r="AB433" i="5"/>
  <c r="Z433" i="5"/>
  <c r="AC168" i="5"/>
  <c r="AC998" i="5"/>
  <c r="AC947" i="5"/>
  <c r="AC204" i="5"/>
  <c r="AC926" i="5"/>
  <c r="AC40" i="5"/>
  <c r="AC260" i="5"/>
  <c r="AC145" i="5"/>
  <c r="AC826" i="5"/>
  <c r="Z813" i="5"/>
  <c r="AC482" i="5"/>
  <c r="AC682" i="5"/>
  <c r="AC1127" i="5"/>
  <c r="AC1205" i="5"/>
  <c r="AC1087" i="5"/>
  <c r="Z173" i="5"/>
  <c r="AC1234" i="5"/>
  <c r="Y1233" i="5"/>
  <c r="AC583" i="5"/>
  <c r="AC1098" i="5"/>
  <c r="Z193" i="5"/>
  <c r="AC1235" i="5"/>
  <c r="AC225" i="5"/>
  <c r="J471" i="5"/>
  <c r="I49" i="10" s="1"/>
  <c r="AA473" i="5"/>
  <c r="AC279" i="5"/>
  <c r="AC1220" i="5"/>
  <c r="AC1176" i="5"/>
  <c r="AA413" i="5"/>
  <c r="AC414" i="5"/>
  <c r="Y413" i="5"/>
  <c r="AC695" i="5"/>
  <c r="AB673" i="5"/>
  <c r="AA333" i="5"/>
  <c r="AC979" i="5"/>
  <c r="AC1088" i="5"/>
  <c r="AC542" i="5"/>
  <c r="AC227" i="5"/>
  <c r="AC1040" i="5"/>
  <c r="AA113" i="5"/>
  <c r="J111" i="5"/>
  <c r="I13" i="10" s="1"/>
  <c r="Y1133" i="5"/>
  <c r="J1131" i="5"/>
  <c r="AC825" i="5"/>
  <c r="AC1276" i="5"/>
  <c r="AB553" i="5"/>
  <c r="AC544" i="5"/>
  <c r="AC487" i="5"/>
  <c r="Y793" i="5"/>
  <c r="AC794" i="5"/>
  <c r="AC344" i="5"/>
  <c r="AC895" i="5"/>
  <c r="AA273" i="5"/>
  <c r="J271" i="5"/>
  <c r="I29" i="10" s="1"/>
  <c r="AC1219" i="5"/>
  <c r="AC843" i="5"/>
  <c r="Y953" i="5"/>
  <c r="AC954" i="5"/>
  <c r="AC303" i="5"/>
  <c r="Z1093" i="5"/>
  <c r="AC1105" i="5"/>
  <c r="AC803" i="5"/>
  <c r="AC776" i="5"/>
  <c r="AC787" i="5"/>
  <c r="AC163" i="5"/>
  <c r="AC1159" i="5"/>
  <c r="AA1193" i="5"/>
  <c r="Z853" i="5"/>
  <c r="AB613" i="5"/>
  <c r="AC401" i="5"/>
  <c r="Z393" i="5"/>
  <c r="AC61" i="5"/>
  <c r="Z533" i="5"/>
  <c r="AC545" i="5"/>
  <c r="Y873" i="5"/>
  <c r="AC874" i="5"/>
  <c r="AC1248" i="5"/>
  <c r="AC147" i="5"/>
  <c r="Y893" i="5"/>
  <c r="AC894" i="5"/>
  <c r="AC584" i="5"/>
  <c r="Y93" i="5"/>
  <c r="AC94" i="5"/>
  <c r="AC1217" i="5"/>
  <c r="AC842" i="5"/>
  <c r="AC557" i="5"/>
  <c r="AA1013" i="5"/>
  <c r="J1011" i="5"/>
  <c r="AB373" i="5"/>
  <c r="AC601" i="5"/>
  <c r="AB153" i="5"/>
  <c r="AC1155" i="5"/>
  <c r="AC995" i="5"/>
  <c r="Z933" i="5"/>
  <c r="AA1113" i="5"/>
  <c r="AC41" i="5"/>
  <c r="AC334" i="5"/>
  <c r="Y333" i="5"/>
  <c r="AC342" i="5"/>
  <c r="AC727" i="5"/>
  <c r="AC1083" i="5"/>
  <c r="J251" i="5"/>
  <c r="I27" i="10" s="1"/>
  <c r="AC117" i="5"/>
  <c r="J291" i="5"/>
  <c r="I31" i="10" s="1"/>
  <c r="AC777" i="5"/>
  <c r="AC634" i="5"/>
  <c r="Y633" i="5"/>
  <c r="AC1285" i="5"/>
  <c r="AC900" i="5"/>
  <c r="AC106" i="5"/>
  <c r="AC427" i="5"/>
  <c r="AB24" i="5"/>
  <c r="AA24" i="5"/>
  <c r="Z24" i="5"/>
  <c r="G24" i="5"/>
  <c r="Y24" i="5"/>
  <c r="F24" i="5"/>
  <c r="E24" i="5"/>
  <c r="C24" i="5"/>
  <c r="D24" i="5"/>
  <c r="F19" i="5"/>
  <c r="E19" i="5"/>
  <c r="D19" i="5"/>
  <c r="C19" i="5"/>
  <c r="G19" i="5"/>
  <c r="AB19" i="5"/>
  <c r="Z19" i="5"/>
  <c r="Y19" i="5"/>
  <c r="AA19" i="5"/>
  <c r="G18" i="5"/>
  <c r="F18" i="5"/>
  <c r="D18" i="5"/>
  <c r="E18" i="5"/>
  <c r="C18" i="5"/>
  <c r="Z18" i="5"/>
  <c r="Y18" i="5"/>
  <c r="AA18" i="5"/>
  <c r="AB18" i="5"/>
  <c r="AC1026" i="5"/>
  <c r="AC435" i="5"/>
  <c r="AC1168" i="5"/>
  <c r="AC915" i="5"/>
  <c r="AC665" i="5"/>
  <c r="AC866" i="5"/>
  <c r="AC721" i="5"/>
  <c r="AA713" i="5"/>
  <c r="AC714" i="5"/>
  <c r="Y713" i="5"/>
  <c r="AC621" i="5"/>
  <c r="AC183" i="5"/>
  <c r="AC879" i="5"/>
  <c r="AC483" i="5"/>
  <c r="AC305" i="5"/>
  <c r="AC1003" i="5"/>
  <c r="AC1224" i="5"/>
  <c r="AC1174" i="5"/>
  <c r="Y1173" i="5"/>
  <c r="AC1177" i="5"/>
  <c r="AC707" i="5"/>
  <c r="AC1102" i="5"/>
  <c r="AC786" i="5"/>
  <c r="AA773" i="5"/>
  <c r="AC1065" i="5"/>
  <c r="AC607" i="5"/>
  <c r="AC597" i="5"/>
  <c r="J1151" i="5"/>
  <c r="AC948" i="5"/>
  <c r="AC1117" i="5"/>
  <c r="AC867" i="5"/>
  <c r="AC364" i="5"/>
  <c r="AC886" i="5"/>
  <c r="AC1239" i="5"/>
  <c r="AA1253" i="5"/>
  <c r="Y493" i="5"/>
  <c r="AC494" i="5"/>
  <c r="AC138" i="5"/>
  <c r="AC908" i="5"/>
  <c r="AC580" i="5"/>
  <c r="J571" i="5"/>
  <c r="I59" i="10" s="1"/>
  <c r="AC1227" i="5"/>
  <c r="AC377" i="5"/>
  <c r="AC683" i="5"/>
  <c r="AC46" i="5"/>
  <c r="AC816" i="5"/>
  <c r="AC276" i="5"/>
  <c r="AC107" i="5"/>
  <c r="AC294" i="5"/>
  <c r="Y293" i="5"/>
  <c r="AC863" i="5"/>
  <c r="AC275" i="5"/>
  <c r="AC1146" i="5"/>
  <c r="J831" i="5"/>
  <c r="AA26" i="5"/>
  <c r="Z26" i="5"/>
  <c r="Y26" i="5"/>
  <c r="G26" i="5"/>
  <c r="F26" i="5"/>
  <c r="E26" i="5"/>
  <c r="C26" i="5"/>
  <c r="D26" i="5"/>
  <c r="AB26" i="5"/>
  <c r="F21" i="5"/>
  <c r="E21" i="5"/>
  <c r="D21" i="5"/>
  <c r="C21" i="5"/>
  <c r="G21" i="5"/>
  <c r="AA21" i="5"/>
  <c r="AB21" i="5"/>
  <c r="Y21" i="5"/>
  <c r="Z21" i="5"/>
  <c r="G20" i="5"/>
  <c r="F20" i="5"/>
  <c r="D20" i="5"/>
  <c r="E20" i="5"/>
  <c r="C20" i="5"/>
  <c r="Y20" i="5"/>
  <c r="AA20" i="5"/>
  <c r="Z20" i="5"/>
  <c r="AB20" i="5"/>
  <c r="AC1101" i="5"/>
  <c r="AC800" i="5"/>
  <c r="AC445" i="5"/>
  <c r="AC1007" i="5"/>
  <c r="AC939" i="5"/>
  <c r="AC205" i="5"/>
  <c r="AC1121" i="5"/>
  <c r="AC1207" i="5"/>
  <c r="AC1202" i="5"/>
  <c r="AC339" i="5"/>
  <c r="Z713" i="5"/>
  <c r="AA53" i="5"/>
  <c r="AC1238" i="5"/>
  <c r="AC219" i="5"/>
  <c r="AC654" i="5"/>
  <c r="Y653" i="5"/>
  <c r="AC1078" i="5"/>
  <c r="AB1053" i="5"/>
  <c r="AC165" i="5"/>
  <c r="AC1157" i="5"/>
  <c r="AC541" i="5"/>
  <c r="AA1213" i="5"/>
  <c r="AC847" i="5"/>
  <c r="AC840" i="5"/>
  <c r="AC296" i="5"/>
  <c r="AC780" i="5"/>
  <c r="J431" i="5"/>
  <c r="I45" i="10" s="1"/>
  <c r="AC941" i="5"/>
  <c r="AC48" i="5"/>
  <c r="AC517" i="5"/>
  <c r="AC361" i="5"/>
  <c r="AC639" i="5"/>
  <c r="AC1263" i="5"/>
  <c r="AC316" i="5"/>
  <c r="AA1033" i="5"/>
  <c r="AC818" i="5"/>
  <c r="AB813" i="5"/>
  <c r="AC578" i="5"/>
  <c r="AC587" i="5"/>
  <c r="AC1215" i="5"/>
  <c r="AC801" i="5"/>
  <c r="Y193" i="5"/>
  <c r="AC194" i="5"/>
  <c r="AC666" i="5"/>
  <c r="AC1048" i="5"/>
  <c r="AC496" i="5"/>
  <c r="AC1228" i="5"/>
  <c r="AC425" i="5"/>
  <c r="AC1167" i="5"/>
  <c r="J671" i="5"/>
  <c r="I69" i="10" s="1"/>
  <c r="AC684" i="5"/>
  <c r="AC203" i="5"/>
  <c r="AC198" i="5"/>
  <c r="AC340" i="5"/>
  <c r="AC720" i="5"/>
  <c r="Z53" i="5"/>
  <c r="AC268" i="5"/>
  <c r="AC323" i="5"/>
  <c r="AC503" i="5"/>
  <c r="AC144" i="5"/>
  <c r="AC907" i="5"/>
  <c r="AC288" i="5"/>
  <c r="AC105" i="5"/>
  <c r="AC384" i="5"/>
  <c r="Z913" i="5"/>
  <c r="AC267" i="5"/>
  <c r="AC135" i="5"/>
  <c r="AC694" i="5"/>
  <c r="Y693" i="5"/>
  <c r="AC304" i="5"/>
  <c r="AB793" i="5"/>
  <c r="AC975" i="5"/>
  <c r="AC716" i="5"/>
  <c r="AC635" i="5"/>
  <c r="AC535" i="5"/>
  <c r="AC218" i="5"/>
  <c r="AC1044" i="5"/>
  <c r="AC1140" i="5"/>
  <c r="AC837" i="5"/>
  <c r="AC568" i="5"/>
  <c r="AB1093" i="5"/>
  <c r="AC1055" i="5"/>
  <c r="AC164" i="5"/>
  <c r="AC687" i="5"/>
  <c r="AC680" i="5"/>
  <c r="AC208" i="5"/>
  <c r="AC921" i="5"/>
  <c r="AC1204" i="5"/>
  <c r="AC343" i="5"/>
  <c r="J611" i="5"/>
  <c r="I63" i="10" s="1"/>
  <c r="AB393" i="5"/>
  <c r="AC62" i="5"/>
  <c r="AB533" i="5"/>
  <c r="AB873" i="5"/>
  <c r="AC1260" i="5"/>
  <c r="AC125" i="5"/>
  <c r="AC495" i="5"/>
  <c r="AC148" i="5"/>
  <c r="Z893" i="5"/>
  <c r="AC475" i="5"/>
  <c r="AC836" i="5"/>
  <c r="AC1179" i="5"/>
  <c r="AC422" i="5"/>
  <c r="AC788" i="5"/>
  <c r="Y373" i="5"/>
  <c r="AC440" i="5"/>
  <c r="AC1008" i="5"/>
  <c r="Z1113" i="5"/>
  <c r="AC1124" i="5"/>
  <c r="AC1208" i="5"/>
  <c r="Z333" i="5"/>
  <c r="J331" i="5"/>
  <c r="I35" i="10" s="1"/>
  <c r="AC514" i="5"/>
  <c r="Y513" i="5"/>
  <c r="AA973" i="5"/>
  <c r="AC626" i="5"/>
  <c r="AC180" i="5"/>
  <c r="AC185" i="5"/>
  <c r="AC400" i="5"/>
  <c r="L791" i="5" l="1"/>
  <c r="K81" i="10" s="1"/>
  <c r="L471" i="5"/>
  <c r="K49" i="10" s="1"/>
  <c r="L111" i="5"/>
  <c r="K13" i="10" s="1"/>
  <c r="L1091" i="5"/>
  <c r="K111" i="10" s="1"/>
  <c r="L171" i="5"/>
  <c r="K19" i="10" s="1"/>
  <c r="L811" i="5"/>
  <c r="K83" i="10" s="1"/>
  <c r="L931" i="5"/>
  <c r="K95" i="10" s="1"/>
  <c r="L691" i="5"/>
  <c r="K71" i="10" s="1"/>
  <c r="L411" i="5"/>
  <c r="K43" i="10" s="1"/>
  <c r="L491" i="5"/>
  <c r="K51" i="10" s="1"/>
  <c r="L651" i="5"/>
  <c r="K67" i="10" s="1"/>
  <c r="L1171" i="5"/>
  <c r="K119" i="10" s="1"/>
  <c r="L871" i="5"/>
  <c r="K89" i="10" s="1"/>
  <c r="L1251" i="5"/>
  <c r="K127" i="10" s="1"/>
  <c r="L131" i="5"/>
  <c r="K15" i="10" s="1"/>
  <c r="L1011" i="5"/>
  <c r="K103" i="10" s="1"/>
  <c r="L671" i="5"/>
  <c r="K69" i="10" s="1"/>
  <c r="L1031" i="5"/>
  <c r="K105" i="10" s="1"/>
  <c r="L251" i="5"/>
  <c r="K27" i="10" s="1"/>
  <c r="L151" i="5"/>
  <c r="K17" i="10" s="1"/>
  <c r="L511" i="5"/>
  <c r="K53" i="10" s="1"/>
  <c r="L531" i="5"/>
  <c r="K55" i="10" s="1"/>
  <c r="L51" i="5"/>
  <c r="K7" i="10" s="1"/>
  <c r="L711" i="5"/>
  <c r="K73" i="10" s="1"/>
  <c r="L851" i="5"/>
  <c r="K87" i="10" s="1"/>
  <c r="L291" i="5"/>
  <c r="K31" i="10" s="1"/>
  <c r="L191" i="5"/>
  <c r="K21" i="10" s="1"/>
  <c r="L211" i="5"/>
  <c r="K23" i="10" s="1"/>
  <c r="L951" i="5"/>
  <c r="K97" i="10" s="1"/>
  <c r="L1131" i="5"/>
  <c r="K115" i="10" s="1"/>
  <c r="L891" i="5"/>
  <c r="K91" i="10" s="1"/>
  <c r="L271" i="5"/>
  <c r="K29" i="10" s="1"/>
  <c r="L1211" i="5"/>
  <c r="K123" i="10" s="1"/>
  <c r="L831" i="5"/>
  <c r="K85" i="10" s="1"/>
  <c r="L1051" i="5"/>
  <c r="K107" i="10" s="1"/>
  <c r="L371" i="5"/>
  <c r="K39" i="10" s="1"/>
  <c r="L391" i="5"/>
  <c r="K41" i="10" s="1"/>
  <c r="L1071" i="5"/>
  <c r="K109" i="10" s="1"/>
  <c r="L431" i="5"/>
  <c r="K45" i="10" s="1"/>
  <c r="L571" i="5"/>
  <c r="K59" i="10" s="1"/>
  <c r="L91" i="5"/>
  <c r="K11" i="10" s="1"/>
  <c r="L1191" i="5"/>
  <c r="K121" i="10" s="1"/>
  <c r="L631" i="5"/>
  <c r="K65" i="10" s="1"/>
  <c r="L771" i="5"/>
  <c r="K79" i="10" s="1"/>
  <c r="L1271" i="5"/>
  <c r="K129" i="10" s="1"/>
  <c r="L911" i="5"/>
  <c r="K93" i="10" s="1"/>
  <c r="L591" i="5"/>
  <c r="K61" i="10" s="1"/>
  <c r="L991" i="5"/>
  <c r="K101" i="10" s="1"/>
  <c r="L1151" i="5"/>
  <c r="K117" i="10" s="1"/>
  <c r="L351" i="5"/>
  <c r="K37" i="10" s="1"/>
  <c r="L1111" i="5"/>
  <c r="K113" i="10" s="1"/>
  <c r="L551" i="5"/>
  <c r="K57" i="10" s="1"/>
  <c r="L1231" i="5"/>
  <c r="K125" i="10" s="1"/>
  <c r="L331" i="5"/>
  <c r="K35" i="10" s="1"/>
  <c r="L611" i="5"/>
  <c r="K63" i="10" s="1"/>
  <c r="L31" i="5"/>
  <c r="K5" i="10" s="1"/>
  <c r="L971" i="5"/>
  <c r="K99" i="10" s="1"/>
  <c r="L311" i="5"/>
  <c r="K33" i="10" s="1"/>
  <c r="U21" i="5"/>
  <c r="T21" i="5"/>
  <c r="U17" i="5"/>
  <c r="U27" i="5"/>
  <c r="U24" i="5"/>
  <c r="U23" i="5"/>
  <c r="U26" i="5"/>
  <c r="U15" i="5"/>
  <c r="U22" i="5"/>
  <c r="U20" i="5"/>
  <c r="U18" i="5"/>
  <c r="U19" i="5"/>
  <c r="U25" i="5"/>
  <c r="U16" i="5"/>
  <c r="U28" i="5"/>
  <c r="U14" i="5"/>
  <c r="T551" i="5"/>
  <c r="T550" i="5" s="1"/>
  <c r="T351" i="5"/>
  <c r="T350" i="5" s="1"/>
  <c r="T991" i="5"/>
  <c r="T990" i="5" s="1"/>
  <c r="T1011" i="5"/>
  <c r="T1010" i="5" s="1"/>
  <c r="T891" i="5"/>
  <c r="T890" i="5" s="1"/>
  <c r="T31" i="5"/>
  <c r="T30" i="5" s="1"/>
  <c r="T391" i="5"/>
  <c r="T390" i="5" s="1"/>
  <c r="T27" i="5"/>
  <c r="T971" i="5"/>
  <c r="T970" i="5" s="1"/>
  <c r="T851" i="5"/>
  <c r="T850" i="5" s="1"/>
  <c r="T20" i="5"/>
  <c r="T26" i="5"/>
  <c r="T24" i="5"/>
  <c r="T611" i="5"/>
  <c r="T610" i="5" s="1"/>
  <c r="T17" i="5"/>
  <c r="T15" i="5"/>
  <c r="T18" i="5"/>
  <c r="T23" i="5"/>
  <c r="T22" i="5"/>
  <c r="T19" i="5"/>
  <c r="T16" i="5"/>
  <c r="T25" i="5"/>
  <c r="T28" i="5"/>
  <c r="T251" i="5"/>
  <c r="T250" i="5" s="1"/>
  <c r="T431" i="5"/>
  <c r="T430" i="5" s="1"/>
  <c r="T1251" i="5"/>
  <c r="T1250" i="5" s="1"/>
  <c r="T631" i="5"/>
  <c r="T630" i="5" s="1"/>
  <c r="T291" i="5"/>
  <c r="T290" i="5" s="1"/>
  <c r="T14" i="5"/>
  <c r="T1131" i="5"/>
  <c r="T1130" i="5" s="1"/>
  <c r="T931" i="5"/>
  <c r="T930" i="5" s="1"/>
  <c r="T131" i="5"/>
  <c r="T130" i="5" s="1"/>
  <c r="T331" i="5"/>
  <c r="T330" i="5" s="1"/>
  <c r="T1171" i="5"/>
  <c r="T1170" i="5" s="1"/>
  <c r="T1051" i="5"/>
  <c r="T1050" i="5" s="1"/>
  <c r="T491" i="5"/>
  <c r="T490" i="5" s="1"/>
  <c r="T1271" i="5"/>
  <c r="T1270" i="5" s="1"/>
  <c r="T411" i="5"/>
  <c r="T410" i="5" s="1"/>
  <c r="T591" i="5"/>
  <c r="T590" i="5" s="1"/>
  <c r="T911" i="5"/>
  <c r="T910" i="5" s="1"/>
  <c r="T1191" i="5"/>
  <c r="T1190" i="5" s="1"/>
  <c r="T111" i="5"/>
  <c r="T110" i="5" s="1"/>
  <c r="T311" i="5"/>
  <c r="T310" i="5" s="1"/>
  <c r="T1111" i="5"/>
  <c r="T1110" i="5" s="1"/>
  <c r="T651" i="5"/>
  <c r="T650" i="5" s="1"/>
  <c r="T951" i="5"/>
  <c r="T950" i="5" s="1"/>
  <c r="T1231" i="5"/>
  <c r="T1230" i="5" s="1"/>
  <c r="T571" i="5"/>
  <c r="T570" i="5" s="1"/>
  <c r="T51" i="5"/>
  <c r="T50" i="5" s="1"/>
  <c r="T511" i="5"/>
  <c r="T510" i="5" s="1"/>
  <c r="T171" i="5"/>
  <c r="T170" i="5" s="1"/>
  <c r="T771" i="5"/>
  <c r="T770" i="5" s="1"/>
  <c r="T1031" i="5"/>
  <c r="T1030" i="5" s="1"/>
  <c r="T711" i="5"/>
  <c r="T710" i="5" s="1"/>
  <c r="T1211" i="5"/>
  <c r="T1210" i="5" s="1"/>
  <c r="T791" i="5"/>
  <c r="T790" i="5" s="1"/>
  <c r="T91" i="5"/>
  <c r="T90" i="5" s="1"/>
  <c r="T1071" i="5"/>
  <c r="T1070" i="5" s="1"/>
  <c r="T691" i="5"/>
  <c r="T690" i="5" s="1"/>
  <c r="T671" i="5"/>
  <c r="T670" i="5" s="1"/>
  <c r="T871" i="5"/>
  <c r="T870" i="5" s="1"/>
  <c r="T811" i="5"/>
  <c r="T810" i="5" s="1"/>
  <c r="T831" i="5"/>
  <c r="T830" i="5" s="1"/>
  <c r="T531" i="5"/>
  <c r="T530" i="5" s="1"/>
  <c r="T191" i="5"/>
  <c r="T190" i="5" s="1"/>
  <c r="T271" i="5"/>
  <c r="T270" i="5" s="1"/>
  <c r="T371" i="5"/>
  <c r="T370" i="5" s="1"/>
  <c r="T211" i="5"/>
  <c r="T210" i="5" s="1"/>
  <c r="T151" i="5"/>
  <c r="T150" i="5" s="1"/>
  <c r="T471" i="5"/>
  <c r="T470" i="5" s="1"/>
  <c r="T1091" i="5"/>
  <c r="T1090" i="5" s="1"/>
  <c r="T1151" i="5"/>
  <c r="T1150" i="5" s="1"/>
  <c r="H20" i="5"/>
  <c r="H21" i="5"/>
  <c r="H26" i="5"/>
  <c r="H18" i="5"/>
  <c r="H19" i="5"/>
  <c r="H24" i="5"/>
  <c r="H16" i="5"/>
  <c r="H17" i="5"/>
  <c r="H14" i="5"/>
  <c r="H15" i="5"/>
  <c r="H25" i="5"/>
  <c r="H23" i="5"/>
  <c r="H22" i="5"/>
  <c r="H27" i="5"/>
  <c r="H28" i="5"/>
  <c r="AC22" i="5"/>
  <c r="AC26" i="5"/>
  <c r="AC513" i="5"/>
  <c r="AC873" i="5"/>
  <c r="AC173" i="5"/>
  <c r="AC1193" i="5"/>
  <c r="AC15" i="5"/>
  <c r="AC253" i="5"/>
  <c r="AC493" i="5"/>
  <c r="AC633" i="5"/>
  <c r="K11" i="5"/>
  <c r="J3" i="10" s="1"/>
  <c r="AC993" i="5"/>
  <c r="AC1073" i="5"/>
  <c r="AC593" i="5"/>
  <c r="AC28" i="5"/>
  <c r="AC53" i="5"/>
  <c r="AC1133" i="5"/>
  <c r="AC1013" i="5"/>
  <c r="AC853" i="5"/>
  <c r="AC293" i="5"/>
  <c r="AC19" i="5"/>
  <c r="AC573" i="5"/>
  <c r="AC693" i="5"/>
  <c r="AC193" i="5"/>
  <c r="AC893" i="5"/>
  <c r="AC953" i="5"/>
  <c r="AC913" i="5"/>
  <c r="AC1033" i="5"/>
  <c r="AC813" i="5"/>
  <c r="AC1113" i="5"/>
  <c r="AC93" i="5"/>
  <c r="AA13" i="5"/>
  <c r="AC18" i="5"/>
  <c r="AC973" i="5"/>
  <c r="AC153" i="5"/>
  <c r="AC1053" i="5"/>
  <c r="AC133" i="5"/>
  <c r="AC1253" i="5"/>
  <c r="AC773" i="5"/>
  <c r="AC413" i="5"/>
  <c r="AC653" i="5"/>
  <c r="AC1173" i="5"/>
  <c r="AC113" i="5"/>
  <c r="AC373" i="5"/>
  <c r="AC353" i="5"/>
  <c r="AC1153" i="5"/>
  <c r="AC20" i="5"/>
  <c r="J11" i="5"/>
  <c r="I3" i="10" s="1"/>
  <c r="AC24" i="5"/>
  <c r="AC1213" i="5"/>
  <c r="AC16" i="5"/>
  <c r="AC1093" i="5"/>
  <c r="AC25" i="5"/>
  <c r="AC23" i="5"/>
  <c r="AC273" i="5"/>
  <c r="AC473" i="5"/>
  <c r="AC613" i="5"/>
  <c r="AC673" i="5"/>
  <c r="AC33" i="5"/>
  <c r="AC533" i="5"/>
  <c r="AB13" i="5"/>
  <c r="AC553" i="5"/>
  <c r="AC713" i="5"/>
  <c r="AC1233" i="5"/>
  <c r="AC933" i="5"/>
  <c r="AC433" i="5"/>
  <c r="AC393" i="5"/>
  <c r="AC313" i="5"/>
  <c r="Z13" i="5"/>
  <c r="AC21" i="5"/>
  <c r="AC333" i="5"/>
  <c r="AC793" i="5"/>
  <c r="AC17" i="5"/>
  <c r="AC14" i="5"/>
  <c r="Y13" i="5"/>
  <c r="AC833" i="5"/>
  <c r="AC213" i="5"/>
  <c r="AC27" i="5"/>
  <c r="AC1273" i="5"/>
  <c r="T11" i="5" l="1"/>
  <c r="T10" i="5" s="1"/>
  <c r="S1287" i="5"/>
  <c r="S1285" i="5"/>
  <c r="S1283" i="5"/>
  <c r="S1281" i="5"/>
  <c r="S1279" i="5"/>
  <c r="S1277" i="5"/>
  <c r="S1275" i="5"/>
  <c r="S1288" i="5"/>
  <c r="S1286" i="5"/>
  <c r="S1284" i="5"/>
  <c r="S1282" i="5"/>
  <c r="S1280" i="5"/>
  <c r="S1278" i="5"/>
  <c r="S1276" i="5"/>
  <c r="S1274" i="5"/>
  <c r="S227" i="5"/>
  <c r="S225" i="5"/>
  <c r="S223" i="5"/>
  <c r="S221" i="5"/>
  <c r="S228" i="5"/>
  <c r="S226" i="5"/>
  <c r="S224" i="5"/>
  <c r="S222" i="5"/>
  <c r="S848" i="5"/>
  <c r="S846" i="5"/>
  <c r="S844" i="5"/>
  <c r="S842" i="5"/>
  <c r="S840" i="5"/>
  <c r="S838" i="5"/>
  <c r="S836" i="5"/>
  <c r="S834" i="5"/>
  <c r="S843" i="5"/>
  <c r="S835" i="5"/>
  <c r="S845" i="5"/>
  <c r="S837" i="5"/>
  <c r="S847" i="5"/>
  <c r="S839" i="5"/>
  <c r="S841" i="5"/>
  <c r="S802" i="5"/>
  <c r="S804" i="5"/>
  <c r="S806" i="5"/>
  <c r="S808" i="5"/>
  <c r="S801" i="5"/>
  <c r="S803" i="5"/>
  <c r="S805" i="5"/>
  <c r="S807" i="5"/>
  <c r="S800" i="5"/>
  <c r="S347" i="5"/>
  <c r="S345" i="5"/>
  <c r="S348" i="5"/>
  <c r="S346" i="5"/>
  <c r="S344" i="5"/>
  <c r="S327" i="5"/>
  <c r="S325" i="5"/>
  <c r="S328" i="5"/>
  <c r="S326" i="5"/>
  <c r="S324" i="5"/>
  <c r="S405" i="5"/>
  <c r="S407" i="5"/>
  <c r="S404" i="5"/>
  <c r="S406" i="5"/>
  <c r="S408" i="5"/>
  <c r="S448" i="5"/>
  <c r="S446" i="5"/>
  <c r="S444" i="5"/>
  <c r="S442" i="5"/>
  <c r="S447" i="5"/>
  <c r="S445" i="5"/>
  <c r="S443" i="5"/>
  <c r="S947" i="5"/>
  <c r="S945" i="5"/>
  <c r="S943" i="5"/>
  <c r="S941" i="5"/>
  <c r="S939" i="5"/>
  <c r="S937" i="5"/>
  <c r="S935" i="5"/>
  <c r="S948" i="5"/>
  <c r="S946" i="5"/>
  <c r="S944" i="5"/>
  <c r="S942" i="5"/>
  <c r="S940" i="5"/>
  <c r="S938" i="5"/>
  <c r="S936" i="5"/>
  <c r="S934" i="5"/>
  <c r="S1248" i="5"/>
  <c r="S1246" i="5"/>
  <c r="S1244" i="5"/>
  <c r="S1242" i="5"/>
  <c r="S1240" i="5"/>
  <c r="S1238" i="5"/>
  <c r="S1236" i="5"/>
  <c r="S1234" i="5"/>
  <c r="S1247" i="5"/>
  <c r="S1245" i="5"/>
  <c r="S1243" i="5"/>
  <c r="S1241" i="5"/>
  <c r="S1239" i="5"/>
  <c r="S1237" i="5"/>
  <c r="S1235" i="5"/>
  <c r="S727" i="5"/>
  <c r="S725" i="5"/>
  <c r="S723" i="5"/>
  <c r="S721" i="5"/>
  <c r="S719" i="5"/>
  <c r="S717" i="5"/>
  <c r="S715" i="5"/>
  <c r="S728" i="5"/>
  <c r="S726" i="5"/>
  <c r="S724" i="5"/>
  <c r="S722" i="5"/>
  <c r="S720" i="5"/>
  <c r="S718" i="5"/>
  <c r="S714" i="5"/>
  <c r="S568" i="5"/>
  <c r="S566" i="5"/>
  <c r="S564" i="5"/>
  <c r="S562" i="5"/>
  <c r="S560" i="5"/>
  <c r="S558" i="5"/>
  <c r="S567" i="5"/>
  <c r="S565" i="5"/>
  <c r="S563" i="5"/>
  <c r="S561" i="5"/>
  <c r="S559" i="5"/>
  <c r="S548" i="5"/>
  <c r="S546" i="5"/>
  <c r="S544" i="5"/>
  <c r="S542" i="5"/>
  <c r="S540" i="5"/>
  <c r="S547" i="5"/>
  <c r="S545" i="5"/>
  <c r="S543" i="5"/>
  <c r="S541" i="5"/>
  <c r="S539" i="5"/>
  <c r="S48" i="5"/>
  <c r="S46" i="5"/>
  <c r="S47" i="5"/>
  <c r="S45" i="5"/>
  <c r="S687" i="5"/>
  <c r="S685" i="5"/>
  <c r="S683" i="5"/>
  <c r="S681" i="5"/>
  <c r="S679" i="5"/>
  <c r="S677" i="5"/>
  <c r="S675" i="5"/>
  <c r="S688" i="5"/>
  <c r="S686" i="5"/>
  <c r="S684" i="5"/>
  <c r="S682" i="5"/>
  <c r="S680" i="5"/>
  <c r="S678" i="5"/>
  <c r="S676" i="5"/>
  <c r="S674" i="5"/>
  <c r="S628" i="5"/>
  <c r="S626" i="5"/>
  <c r="S624" i="5"/>
  <c r="S622" i="5"/>
  <c r="S620" i="5"/>
  <c r="S618" i="5"/>
  <c r="S616" i="5"/>
  <c r="S614" i="5"/>
  <c r="S627" i="5"/>
  <c r="S625" i="5"/>
  <c r="S623" i="5"/>
  <c r="S621" i="5"/>
  <c r="S619" i="5"/>
  <c r="S617" i="5"/>
  <c r="S615" i="5"/>
  <c r="S487" i="5"/>
  <c r="S485" i="5"/>
  <c r="S483" i="5"/>
  <c r="S479" i="5"/>
  <c r="S488" i="5"/>
  <c r="S486" i="5"/>
  <c r="S484" i="5"/>
  <c r="S482" i="5"/>
  <c r="S288" i="5"/>
  <c r="S286" i="5"/>
  <c r="S284" i="5"/>
  <c r="S287" i="5"/>
  <c r="S285" i="5"/>
  <c r="S1107" i="5"/>
  <c r="S1105" i="5"/>
  <c r="S1103" i="5"/>
  <c r="S1101" i="5"/>
  <c r="S1099" i="5"/>
  <c r="S1097" i="5"/>
  <c r="S1095" i="5"/>
  <c r="S1100" i="5"/>
  <c r="S1106" i="5"/>
  <c r="S1102" i="5"/>
  <c r="S1094" i="5"/>
  <c r="S1096" i="5"/>
  <c r="S1108" i="5"/>
  <c r="S1104" i="5"/>
  <c r="S1098" i="5"/>
  <c r="S1228" i="5"/>
  <c r="S1226" i="5"/>
  <c r="S1224" i="5"/>
  <c r="S1222" i="5"/>
  <c r="S1220" i="5"/>
  <c r="S1218" i="5"/>
  <c r="S1216" i="5"/>
  <c r="S1214" i="5"/>
  <c r="S1227" i="5"/>
  <c r="S1225" i="5"/>
  <c r="S1223" i="5"/>
  <c r="S1221" i="5"/>
  <c r="S1219" i="5"/>
  <c r="S1217" i="5"/>
  <c r="S1215" i="5"/>
  <c r="S1168" i="5"/>
  <c r="S1166" i="5"/>
  <c r="S1164" i="5"/>
  <c r="S1162" i="5"/>
  <c r="S1160" i="5"/>
  <c r="S1158" i="5"/>
  <c r="S1156" i="5"/>
  <c r="S1154" i="5"/>
  <c r="S1167" i="5"/>
  <c r="S1165" i="5"/>
  <c r="S1163" i="5"/>
  <c r="S1161" i="5"/>
  <c r="S1159" i="5"/>
  <c r="S1157" i="5"/>
  <c r="S1155" i="5"/>
  <c r="S364" i="5"/>
  <c r="S366" i="5"/>
  <c r="S368" i="5"/>
  <c r="S365" i="5"/>
  <c r="S367" i="5"/>
  <c r="S386" i="5"/>
  <c r="S388" i="5"/>
  <c r="S385" i="5"/>
  <c r="S387" i="5"/>
  <c r="S384" i="5"/>
  <c r="S127" i="5"/>
  <c r="S125" i="5"/>
  <c r="S123" i="5"/>
  <c r="S128" i="5"/>
  <c r="S126" i="5"/>
  <c r="S124" i="5"/>
  <c r="S1188" i="5"/>
  <c r="S1186" i="5"/>
  <c r="S1184" i="5"/>
  <c r="S1182" i="5"/>
  <c r="S1180" i="5"/>
  <c r="S1178" i="5"/>
  <c r="S1176" i="5"/>
  <c r="S1174" i="5"/>
  <c r="S1187" i="5"/>
  <c r="S1185" i="5"/>
  <c r="S1183" i="5"/>
  <c r="S1181" i="5"/>
  <c r="S1179" i="5"/>
  <c r="S1177" i="5"/>
  <c r="S1175" i="5"/>
  <c r="S667" i="5"/>
  <c r="S665" i="5"/>
  <c r="S663" i="5"/>
  <c r="S661" i="5"/>
  <c r="S659" i="5"/>
  <c r="S657" i="5"/>
  <c r="S655" i="5"/>
  <c r="S668" i="5"/>
  <c r="S666" i="5"/>
  <c r="S664" i="5"/>
  <c r="S662" i="5"/>
  <c r="S660" i="5"/>
  <c r="S658" i="5"/>
  <c r="S656" i="5"/>
  <c r="S654" i="5"/>
  <c r="S427" i="5"/>
  <c r="S425" i="5"/>
  <c r="S428" i="5"/>
  <c r="S426" i="5"/>
  <c r="S424" i="5"/>
  <c r="S787" i="5"/>
  <c r="S780" i="5"/>
  <c r="S782" i="5"/>
  <c r="S784" i="5"/>
  <c r="S786" i="5"/>
  <c r="S788" i="5"/>
  <c r="S779" i="5"/>
  <c r="S781" i="5"/>
  <c r="S783" i="5"/>
  <c r="S785" i="5"/>
  <c r="S1267" i="5"/>
  <c r="S1265" i="5"/>
  <c r="S1263" i="5"/>
  <c r="S1261" i="5"/>
  <c r="S1259" i="5"/>
  <c r="S1257" i="5"/>
  <c r="S1255" i="5"/>
  <c r="S1268" i="5"/>
  <c r="S1266" i="5"/>
  <c r="S1264" i="5"/>
  <c r="S1262" i="5"/>
  <c r="S1260" i="5"/>
  <c r="S1258" i="5"/>
  <c r="S1256" i="5"/>
  <c r="S1254" i="5"/>
  <c r="S148" i="5"/>
  <c r="S146" i="5"/>
  <c r="S144" i="5"/>
  <c r="S147" i="5"/>
  <c r="S145" i="5"/>
  <c r="S143" i="5"/>
  <c r="S1066" i="5"/>
  <c r="S1063" i="5"/>
  <c r="S1058" i="5"/>
  <c r="S1055" i="5"/>
  <c r="S1068" i="5"/>
  <c r="S1065" i="5"/>
  <c r="S1060" i="5"/>
  <c r="S1057" i="5"/>
  <c r="S1067" i="5"/>
  <c r="S1062" i="5"/>
  <c r="S1059" i="5"/>
  <c r="S1054" i="5"/>
  <c r="S1064" i="5"/>
  <c r="S1061" i="5"/>
  <c r="S1056" i="5"/>
  <c r="S168" i="5"/>
  <c r="S166" i="5"/>
  <c r="S164" i="5"/>
  <c r="S162" i="5"/>
  <c r="S167" i="5"/>
  <c r="S165" i="5"/>
  <c r="S163" i="5"/>
  <c r="S986" i="5"/>
  <c r="S979" i="5"/>
  <c r="S988" i="5"/>
  <c r="S981" i="5"/>
  <c r="S983" i="5"/>
  <c r="S974" i="5"/>
  <c r="S985" i="5"/>
  <c r="S976" i="5"/>
  <c r="S987" i="5"/>
  <c r="S978" i="5"/>
  <c r="S980" i="5"/>
  <c r="S982" i="5"/>
  <c r="S975" i="5"/>
  <c r="S984" i="5"/>
  <c r="S977" i="5"/>
  <c r="S1127" i="5"/>
  <c r="S1125" i="5"/>
  <c r="S1123" i="5"/>
  <c r="S1121" i="5"/>
  <c r="S1119" i="5"/>
  <c r="S1117" i="5"/>
  <c r="S1115" i="5"/>
  <c r="S1128" i="5"/>
  <c r="S1126" i="5"/>
  <c r="S1124" i="5"/>
  <c r="S1122" i="5"/>
  <c r="S1120" i="5"/>
  <c r="S1118" i="5"/>
  <c r="S1116" i="5"/>
  <c r="S1114" i="5"/>
  <c r="S828" i="5"/>
  <c r="S826" i="5"/>
  <c r="S824" i="5"/>
  <c r="S822" i="5"/>
  <c r="S820" i="5"/>
  <c r="S823" i="5"/>
  <c r="S825" i="5"/>
  <c r="S827" i="5"/>
  <c r="S821" i="5"/>
  <c r="S1046" i="5"/>
  <c r="S1043" i="5"/>
  <c r="S1038" i="5"/>
  <c r="S1035" i="5"/>
  <c r="S1048" i="5"/>
  <c r="S1045" i="5"/>
  <c r="S1040" i="5"/>
  <c r="S1037" i="5"/>
  <c r="S1047" i="5"/>
  <c r="S1042" i="5"/>
  <c r="S1039" i="5"/>
  <c r="S1034" i="5"/>
  <c r="S1044" i="5"/>
  <c r="S1041" i="5"/>
  <c r="S1036" i="5"/>
  <c r="S927" i="5"/>
  <c r="S925" i="5"/>
  <c r="S923" i="5"/>
  <c r="S921" i="5"/>
  <c r="S919" i="5"/>
  <c r="S917" i="5"/>
  <c r="S915" i="5"/>
  <c r="S928" i="5"/>
  <c r="S926" i="5"/>
  <c r="S924" i="5"/>
  <c r="S922" i="5"/>
  <c r="S920" i="5"/>
  <c r="S918" i="5"/>
  <c r="S916" i="5"/>
  <c r="S914" i="5"/>
  <c r="S966" i="5"/>
  <c r="S968" i="5"/>
  <c r="S961" i="5"/>
  <c r="S959" i="5"/>
  <c r="S957" i="5"/>
  <c r="S955" i="5"/>
  <c r="S963" i="5"/>
  <c r="S965" i="5"/>
  <c r="S967" i="5"/>
  <c r="S960" i="5"/>
  <c r="S958" i="5"/>
  <c r="S956" i="5"/>
  <c r="S954" i="5"/>
  <c r="S962" i="5"/>
  <c r="S964" i="5"/>
  <c r="S907" i="5"/>
  <c r="S905" i="5"/>
  <c r="S903" i="5"/>
  <c r="S901" i="5"/>
  <c r="S899" i="5"/>
  <c r="S897" i="5"/>
  <c r="S895" i="5"/>
  <c r="S908" i="5"/>
  <c r="S906" i="5"/>
  <c r="S904" i="5"/>
  <c r="S902" i="5"/>
  <c r="S900" i="5"/>
  <c r="S898" i="5"/>
  <c r="S896" i="5"/>
  <c r="S894" i="5"/>
  <c r="S207" i="5"/>
  <c r="S205" i="5"/>
  <c r="S208" i="5"/>
  <c r="S206" i="5"/>
  <c r="S204" i="5"/>
  <c r="S707" i="5"/>
  <c r="S705" i="5"/>
  <c r="S703" i="5"/>
  <c r="S701" i="5"/>
  <c r="S699" i="5"/>
  <c r="S697" i="5"/>
  <c r="S695" i="5"/>
  <c r="S708" i="5"/>
  <c r="S706" i="5"/>
  <c r="S704" i="5"/>
  <c r="S702" i="5"/>
  <c r="S700" i="5"/>
  <c r="S698" i="5"/>
  <c r="S696" i="5"/>
  <c r="S694" i="5"/>
  <c r="S587" i="5"/>
  <c r="S585" i="5"/>
  <c r="S583" i="5"/>
  <c r="S581" i="5"/>
  <c r="S588" i="5"/>
  <c r="S586" i="5"/>
  <c r="S584" i="5"/>
  <c r="S582" i="5"/>
  <c r="S580" i="5"/>
  <c r="S308" i="5"/>
  <c r="S306" i="5"/>
  <c r="S304" i="5"/>
  <c r="S307" i="5"/>
  <c r="S305" i="5"/>
  <c r="S868" i="5"/>
  <c r="S866" i="5"/>
  <c r="S863" i="5"/>
  <c r="S858" i="5"/>
  <c r="S855" i="5"/>
  <c r="S860" i="5"/>
  <c r="S857" i="5"/>
  <c r="S865" i="5"/>
  <c r="S862" i="5"/>
  <c r="S859" i="5"/>
  <c r="S854" i="5"/>
  <c r="S864" i="5"/>
  <c r="S861" i="5"/>
  <c r="S856" i="5"/>
  <c r="S867" i="5"/>
  <c r="S1024" i="5"/>
  <c r="S1019" i="5"/>
  <c r="S1021" i="5"/>
  <c r="S1026" i="5"/>
  <c r="S1023" i="5"/>
  <c r="S1014" i="5"/>
  <c r="S1016" i="5"/>
  <c r="S1028" i="5"/>
  <c r="S1025" i="5"/>
  <c r="S1018" i="5"/>
  <c r="S1020" i="5"/>
  <c r="S1027" i="5"/>
  <c r="S1022" i="5"/>
  <c r="S1015" i="5"/>
  <c r="S1017" i="5"/>
  <c r="S1148" i="5"/>
  <c r="S1146" i="5"/>
  <c r="S1144" i="5"/>
  <c r="S1142" i="5"/>
  <c r="S1140" i="5"/>
  <c r="S1138" i="5"/>
  <c r="S1136" i="5"/>
  <c r="S1134" i="5"/>
  <c r="S1147" i="5"/>
  <c r="S1145" i="5"/>
  <c r="S1143" i="5"/>
  <c r="S1141" i="5"/>
  <c r="S1139" i="5"/>
  <c r="S1137" i="5"/>
  <c r="S1135" i="5"/>
  <c r="S68" i="5"/>
  <c r="S66" i="5"/>
  <c r="S64" i="5"/>
  <c r="S67" i="5"/>
  <c r="S65" i="5"/>
  <c r="S607" i="5"/>
  <c r="S605" i="5"/>
  <c r="S603" i="5"/>
  <c r="S601" i="5"/>
  <c r="S599" i="5"/>
  <c r="S608" i="5"/>
  <c r="S606" i="5"/>
  <c r="S604" i="5"/>
  <c r="S602" i="5"/>
  <c r="S600" i="5"/>
  <c r="S1087" i="5"/>
  <c r="S1085" i="5"/>
  <c r="S1083" i="5"/>
  <c r="S1081" i="5"/>
  <c r="S1079" i="5"/>
  <c r="S1077" i="5"/>
  <c r="S1075" i="5"/>
  <c r="S1086" i="5"/>
  <c r="S1078" i="5"/>
  <c r="S1088" i="5"/>
  <c r="S1080" i="5"/>
  <c r="S1082" i="5"/>
  <c r="S1074" i="5"/>
  <c r="S1084" i="5"/>
  <c r="S1076" i="5"/>
  <c r="S1006" i="5"/>
  <c r="S999" i="5"/>
  <c r="S1008" i="5"/>
  <c r="S1001" i="5"/>
  <c r="S1003" i="5"/>
  <c r="S994" i="5"/>
  <c r="S1005" i="5"/>
  <c r="S996" i="5"/>
  <c r="S1007" i="5"/>
  <c r="S998" i="5"/>
  <c r="S1000" i="5"/>
  <c r="S1002" i="5"/>
  <c r="S995" i="5"/>
  <c r="S1004" i="5"/>
  <c r="S997" i="5"/>
  <c r="S648" i="5"/>
  <c r="S646" i="5"/>
  <c r="S644" i="5"/>
  <c r="S642" i="5"/>
  <c r="S640" i="5"/>
  <c r="S647" i="5"/>
  <c r="S645" i="5"/>
  <c r="S643" i="5"/>
  <c r="S641" i="5"/>
  <c r="S639" i="5"/>
  <c r="S638" i="5"/>
  <c r="S636" i="5"/>
  <c r="S637" i="5"/>
  <c r="S635" i="5"/>
  <c r="S507" i="5"/>
  <c r="S505" i="5"/>
  <c r="S503" i="5"/>
  <c r="S501" i="5"/>
  <c r="S499" i="5"/>
  <c r="S508" i="5"/>
  <c r="S506" i="5"/>
  <c r="S504" i="5"/>
  <c r="S502" i="5"/>
  <c r="S500" i="5"/>
  <c r="S267" i="5"/>
  <c r="S265" i="5"/>
  <c r="S263" i="5"/>
  <c r="S261" i="5"/>
  <c r="S259" i="5"/>
  <c r="S257" i="5"/>
  <c r="S268" i="5"/>
  <c r="S266" i="5"/>
  <c r="S264" i="5"/>
  <c r="S262" i="5"/>
  <c r="S254" i="5"/>
  <c r="S1208" i="5"/>
  <c r="S1206" i="5"/>
  <c r="S1204" i="5"/>
  <c r="S1202" i="5"/>
  <c r="S1200" i="5"/>
  <c r="S1198" i="5"/>
  <c r="S1196" i="5"/>
  <c r="S1194" i="5"/>
  <c r="S1207" i="5"/>
  <c r="S1205" i="5"/>
  <c r="S1203" i="5"/>
  <c r="S1201" i="5"/>
  <c r="S1199" i="5"/>
  <c r="S1197" i="5"/>
  <c r="S1195" i="5"/>
  <c r="S188" i="5"/>
  <c r="S887" i="5"/>
  <c r="S885" i="5"/>
  <c r="S883" i="5"/>
  <c r="S888" i="5"/>
  <c r="S886" i="5"/>
  <c r="S884" i="5"/>
  <c r="S882" i="5"/>
  <c r="S880" i="5"/>
  <c r="S878" i="5"/>
  <c r="S876" i="5"/>
  <c r="S874" i="5"/>
  <c r="S875" i="5"/>
  <c r="S881" i="5"/>
  <c r="S879" i="5"/>
  <c r="S877" i="5"/>
  <c r="S527" i="5"/>
  <c r="S525" i="5"/>
  <c r="S523" i="5"/>
  <c r="S521" i="5"/>
  <c r="S528" i="5"/>
  <c r="S526" i="5"/>
  <c r="S524" i="5"/>
  <c r="S522" i="5"/>
  <c r="S520" i="5"/>
  <c r="L11" i="5"/>
  <c r="K3" i="10" s="1"/>
  <c r="AC13" i="5"/>
  <c r="C731" i="4"/>
  <c r="C91" i="4"/>
  <c r="C1031" i="4"/>
  <c r="C751" i="4"/>
  <c r="C471" i="4"/>
  <c r="C531" i="4"/>
  <c r="C291" i="4"/>
  <c r="C631" i="4"/>
  <c r="C511" i="4"/>
  <c r="C591" i="4"/>
  <c r="C31" i="4"/>
  <c r="C551" i="4"/>
  <c r="C851" i="4"/>
  <c r="C611" i="4"/>
  <c r="C331" i="4"/>
  <c r="C771" i="4"/>
  <c r="C191" i="4"/>
  <c r="C1111" i="4"/>
  <c r="C251" i="4"/>
  <c r="C171" i="4"/>
  <c r="C1071" i="4"/>
  <c r="C1131" i="4"/>
  <c r="C231" i="4"/>
  <c r="C1251" i="4"/>
  <c r="C791" i="4"/>
  <c r="C311" i="4"/>
  <c r="C271" i="4"/>
  <c r="C1151" i="4"/>
  <c r="C1191" i="4"/>
  <c r="C991" i="4"/>
  <c r="C431" i="4"/>
  <c r="C351" i="4"/>
  <c r="C1171" i="4"/>
  <c r="C891" i="4"/>
  <c r="C871" i="4"/>
  <c r="C711" i="4"/>
  <c r="C811" i="4"/>
  <c r="C931" i="4"/>
  <c r="C51" i="4"/>
  <c r="C571" i="4"/>
  <c r="C911" i="4"/>
  <c r="C671" i="4"/>
  <c r="C411" i="4"/>
  <c r="C211" i="4"/>
  <c r="C1051" i="4"/>
  <c r="C391" i="4"/>
  <c r="C971" i="4"/>
  <c r="C491" i="4"/>
  <c r="C1211" i="4"/>
  <c r="C651" i="4"/>
  <c r="C1231" i="4"/>
  <c r="C831" i="4"/>
  <c r="C1271" i="4"/>
  <c r="D128" i="10" s="1"/>
  <c r="W128" i="10" s="1"/>
  <c r="C1011" i="4"/>
  <c r="C1091" i="4"/>
  <c r="C451" i="4"/>
  <c r="C951" i="4"/>
  <c r="C111" i="4"/>
  <c r="C151" i="4"/>
  <c r="C691" i="4"/>
  <c r="C71" i="4"/>
  <c r="C131" i="4"/>
  <c r="C371" i="4"/>
  <c r="H128" i="10" l="1"/>
  <c r="N128" i="10"/>
  <c r="M128" i="10"/>
  <c r="L128" i="10"/>
  <c r="S1191" i="5"/>
  <c r="S951" i="5"/>
  <c r="S1091" i="5"/>
  <c r="S851" i="5"/>
  <c r="S1051" i="5"/>
  <c r="S1271" i="5"/>
  <c r="S1111" i="5"/>
  <c r="S651" i="5"/>
  <c r="S1211" i="5"/>
  <c r="S831" i="5"/>
  <c r="S1011" i="5"/>
  <c r="S931" i="5"/>
  <c r="S991" i="5"/>
  <c r="S1071" i="5"/>
  <c r="S911" i="5"/>
  <c r="S1151" i="5"/>
  <c r="S671" i="5"/>
  <c r="S1171" i="5"/>
  <c r="S1231" i="5"/>
  <c r="S1251" i="5"/>
  <c r="S691" i="5"/>
  <c r="S611" i="5"/>
  <c r="S971" i="5"/>
  <c r="S871" i="5"/>
  <c r="S1131" i="5"/>
  <c r="S891" i="5"/>
  <c r="S1031" i="5"/>
  <c r="R1110" i="5"/>
  <c r="Q1030" i="5"/>
  <c r="R830" i="5"/>
  <c r="P810" i="5"/>
  <c r="P83" i="10" s="1"/>
  <c r="R1190" i="5"/>
  <c r="P1250" i="5"/>
  <c r="R690" i="5"/>
  <c r="P690" i="5"/>
  <c r="P250" i="5"/>
  <c r="R1230" i="5"/>
  <c r="Q1230" i="5"/>
  <c r="P710" i="5"/>
  <c r="Q710" i="5"/>
  <c r="R1030" i="5"/>
  <c r="R870" i="5"/>
  <c r="Q870" i="5"/>
  <c r="P1050" i="5"/>
  <c r="Q1190" i="5"/>
  <c r="Q690" i="5"/>
  <c r="R1150" i="5"/>
  <c r="R710" i="5"/>
  <c r="R950" i="5"/>
  <c r="P1210" i="5"/>
  <c r="R670" i="5"/>
  <c r="R1070" i="5"/>
  <c r="R610" i="5"/>
  <c r="P930" i="5"/>
  <c r="Q1150" i="5"/>
  <c r="Q990" i="5"/>
  <c r="P1130" i="5"/>
  <c r="Q610" i="5"/>
  <c r="Q630" i="5"/>
  <c r="Q1210" i="5"/>
  <c r="P670" i="5"/>
  <c r="P970" i="5"/>
  <c r="P1090" i="5"/>
  <c r="Q1070" i="5"/>
  <c r="Q1110" i="5"/>
  <c r="R990" i="5"/>
  <c r="R910" i="5"/>
  <c r="Q910" i="5"/>
  <c r="Q670" i="5"/>
  <c r="P610" i="5"/>
  <c r="Q1250" i="5"/>
  <c r="P650" i="5"/>
  <c r="R1270" i="5"/>
  <c r="R850" i="5"/>
  <c r="Q950" i="5"/>
  <c r="P850" i="5"/>
  <c r="R650" i="5"/>
  <c r="Q830" i="5"/>
  <c r="R930" i="5"/>
  <c r="P1170" i="5"/>
  <c r="R890" i="5"/>
  <c r="Q650" i="5"/>
  <c r="Q1270" i="5"/>
  <c r="Q1090" i="5"/>
  <c r="Q1050" i="5"/>
  <c r="R1250" i="5"/>
  <c r="P890" i="5"/>
  <c r="P1010" i="5"/>
  <c r="P950" i="5"/>
  <c r="R1210" i="5"/>
  <c r="Q890" i="5"/>
  <c r="P830" i="5"/>
  <c r="P1030" i="5"/>
  <c r="R1050" i="5"/>
  <c r="Q810" i="5"/>
  <c r="Q83" i="10" s="1"/>
  <c r="S930" i="5"/>
  <c r="Q1130" i="5"/>
  <c r="Q970" i="5"/>
  <c r="P1070" i="5"/>
  <c r="P1270" i="5"/>
  <c r="Q850" i="5"/>
  <c r="P990" i="5"/>
  <c r="P870" i="5"/>
  <c r="R1130" i="5"/>
  <c r="Q1010" i="5"/>
  <c r="P1110" i="5"/>
  <c r="P1150" i="5"/>
  <c r="S970" i="5"/>
  <c r="R1010" i="5"/>
  <c r="R1170" i="5"/>
  <c r="P910" i="5"/>
  <c r="R1090" i="5"/>
  <c r="P1230" i="5"/>
  <c r="S1250" i="5"/>
  <c r="Q930" i="5"/>
  <c r="Q1170" i="5"/>
  <c r="R970" i="5"/>
  <c r="P1190" i="5"/>
  <c r="S27" i="5"/>
  <c r="S25" i="5"/>
  <c r="S23" i="5"/>
  <c r="S28" i="5"/>
  <c r="S26" i="5"/>
  <c r="S24" i="5"/>
  <c r="S870" i="5"/>
  <c r="S1190" i="5"/>
  <c r="S990" i="5"/>
  <c r="S1070" i="5"/>
  <c r="S1130" i="5"/>
  <c r="S1010" i="5"/>
  <c r="S850" i="5"/>
  <c r="S690" i="5"/>
  <c r="S890" i="5"/>
  <c r="S950" i="5"/>
  <c r="S910" i="5"/>
  <c r="S1030" i="5"/>
  <c r="S1110" i="5"/>
  <c r="S1050" i="5"/>
  <c r="S650" i="5"/>
  <c r="S1170" i="5"/>
  <c r="S1150" i="5"/>
  <c r="S1210" i="5"/>
  <c r="S1090" i="5"/>
  <c r="S610" i="5"/>
  <c r="S670" i="5"/>
  <c r="S1230" i="5"/>
  <c r="S830" i="5"/>
  <c r="S1270" i="5"/>
  <c r="D122" i="10"/>
  <c r="W122" i="10" s="1"/>
  <c r="F1211" i="4"/>
  <c r="D118" i="10"/>
  <c r="W118" i="10" s="1"/>
  <c r="F1171" i="4"/>
  <c r="D20" i="10"/>
  <c r="W20" i="10" s="1"/>
  <c r="F191" i="4"/>
  <c r="D110" i="10"/>
  <c r="W110" i="10" s="1"/>
  <c r="F1091" i="4"/>
  <c r="D6" i="10"/>
  <c r="F51" i="4"/>
  <c r="D24" i="10"/>
  <c r="W24" i="10" s="1"/>
  <c r="F231" i="4"/>
  <c r="D34" i="10"/>
  <c r="W34" i="10" s="1"/>
  <c r="F331" i="4"/>
  <c r="D8" i="10"/>
  <c r="F71" i="4"/>
  <c r="D106" i="10"/>
  <c r="W106" i="10" s="1"/>
  <c r="F1051" i="4"/>
  <c r="D82" i="10"/>
  <c r="W82" i="10" s="1"/>
  <c r="F811" i="4"/>
  <c r="D120" i="10"/>
  <c r="W120" i="10" s="1"/>
  <c r="F1191" i="4"/>
  <c r="D108" i="10"/>
  <c r="W108" i="10" s="1"/>
  <c r="F1071" i="4"/>
  <c r="D86" i="10"/>
  <c r="W86" i="10" s="1"/>
  <c r="F851" i="4"/>
  <c r="D48" i="10"/>
  <c r="W48" i="10" s="1"/>
  <c r="F471" i="4"/>
  <c r="D72" i="10"/>
  <c r="W72" i="10" s="1"/>
  <c r="F711" i="4"/>
  <c r="D56" i="10"/>
  <c r="W56" i="10" s="1"/>
  <c r="F551" i="4"/>
  <c r="D16" i="10"/>
  <c r="F151" i="4"/>
  <c r="D124" i="10"/>
  <c r="W124" i="10" s="1"/>
  <c r="F1231" i="4"/>
  <c r="D42" i="10"/>
  <c r="W42" i="10" s="1"/>
  <c r="F411" i="4"/>
  <c r="D88" i="10"/>
  <c r="W88" i="10" s="1"/>
  <c r="F871" i="4"/>
  <c r="D28" i="10"/>
  <c r="W28" i="10" s="1"/>
  <c r="F271" i="4"/>
  <c r="D26" i="10"/>
  <c r="W26" i="10" s="1"/>
  <c r="F251" i="4"/>
  <c r="D4" i="10"/>
  <c r="F31" i="4"/>
  <c r="D104" i="10"/>
  <c r="W104" i="10" s="1"/>
  <c r="F1031" i="4"/>
  <c r="D84" i="10"/>
  <c r="W84" i="10" s="1"/>
  <c r="F831" i="4"/>
  <c r="D116" i="10"/>
  <c r="W116" i="10" s="1"/>
  <c r="F1151" i="4"/>
  <c r="D18" i="10"/>
  <c r="F171" i="4"/>
  <c r="D12" i="10"/>
  <c r="F111" i="4"/>
  <c r="D68" i="10"/>
  <c r="W68" i="10" s="1"/>
  <c r="F671" i="4"/>
  <c r="D32" i="10"/>
  <c r="W32" i="10" s="1"/>
  <c r="F311" i="4"/>
  <c r="D60" i="10"/>
  <c r="W60" i="10" s="1"/>
  <c r="F591" i="4"/>
  <c r="D46" i="10"/>
  <c r="W46" i="10" s="1"/>
  <c r="F451" i="4"/>
  <c r="D50" i="10"/>
  <c r="W50" i="10" s="1"/>
  <c r="F491" i="4"/>
  <c r="D58" i="10"/>
  <c r="W58" i="10" s="1"/>
  <c r="F571" i="4"/>
  <c r="D36" i="10"/>
  <c r="W36" i="10" s="1"/>
  <c r="F351" i="4"/>
  <c r="D126" i="10"/>
  <c r="W126" i="10" s="1"/>
  <c r="F1251" i="4"/>
  <c r="D78" i="10"/>
  <c r="W78" i="10" s="1"/>
  <c r="F771" i="4"/>
  <c r="D64" i="10"/>
  <c r="W64" i="10" s="1"/>
  <c r="F631" i="4"/>
  <c r="D70" i="10"/>
  <c r="W70" i="10" s="1"/>
  <c r="F691" i="4"/>
  <c r="D22" i="10"/>
  <c r="F211" i="4"/>
  <c r="D76" i="10"/>
  <c r="W76" i="10" s="1"/>
  <c r="F751" i="4"/>
  <c r="D96" i="10"/>
  <c r="W96" i="10" s="1"/>
  <c r="F951" i="4"/>
  <c r="D92" i="10"/>
  <c r="W92" i="10" s="1"/>
  <c r="F911" i="4"/>
  <c r="D80" i="10"/>
  <c r="W80" i="10" s="1"/>
  <c r="F791" i="4"/>
  <c r="D52" i="10"/>
  <c r="W52" i="10" s="1"/>
  <c r="F511" i="4"/>
  <c r="D74" i="10"/>
  <c r="W74" i="10" s="1"/>
  <c r="F731" i="4"/>
  <c r="D38" i="10"/>
  <c r="W38" i="10" s="1"/>
  <c r="F371" i="4"/>
  <c r="D98" i="10"/>
  <c r="W98" i="10" s="1"/>
  <c r="F971" i="4"/>
  <c r="D44" i="10"/>
  <c r="W44" i="10" s="1"/>
  <c r="F431" i="4"/>
  <c r="D30" i="10"/>
  <c r="W30" i="10" s="1"/>
  <c r="F291" i="4"/>
  <c r="D66" i="10"/>
  <c r="W66" i="10" s="1"/>
  <c r="F651" i="4"/>
  <c r="D90" i="10"/>
  <c r="W90" i="10" s="1"/>
  <c r="F891" i="4"/>
  <c r="D112" i="10"/>
  <c r="W112" i="10" s="1"/>
  <c r="F1111" i="4"/>
  <c r="D10" i="10"/>
  <c r="F91" i="4"/>
  <c r="D14" i="10"/>
  <c r="F131" i="4"/>
  <c r="D102" i="10"/>
  <c r="W102" i="10" s="1"/>
  <c r="F1011" i="4"/>
  <c r="D40" i="10"/>
  <c r="W40" i="10" s="1"/>
  <c r="F391" i="4"/>
  <c r="D94" i="10"/>
  <c r="W94" i="10" s="1"/>
  <c r="F931" i="4"/>
  <c r="D100" i="10"/>
  <c r="W100" i="10" s="1"/>
  <c r="F991" i="4"/>
  <c r="D114" i="10"/>
  <c r="W114" i="10" s="1"/>
  <c r="F1131" i="4"/>
  <c r="D62" i="10"/>
  <c r="W62" i="10" s="1"/>
  <c r="F611" i="4"/>
  <c r="D54" i="10"/>
  <c r="W54" i="10" s="1"/>
  <c r="F531" i="4"/>
  <c r="U128" i="10"/>
  <c r="Y128" i="10"/>
  <c r="X128" i="10"/>
  <c r="C128" i="10"/>
  <c r="Q128" i="10"/>
  <c r="P128" i="10"/>
  <c r="J128" i="10"/>
  <c r="I128" i="10"/>
  <c r="G128" i="10"/>
  <c r="T128" i="10"/>
  <c r="R128" i="10"/>
  <c r="F128" i="10"/>
  <c r="E128" i="10"/>
  <c r="V128" i="10" s="1"/>
  <c r="A128" i="10"/>
  <c r="B128" i="10"/>
  <c r="G120" i="10"/>
  <c r="A1220" i="4"/>
  <c r="G1211" i="4"/>
  <c r="A1225" i="4"/>
  <c r="A1226" i="4"/>
  <c r="A1227" i="4"/>
  <c r="A1222" i="4"/>
  <c r="A1218" i="4"/>
  <c r="AD1211" i="4"/>
  <c r="A1228" i="4"/>
  <c r="A1219" i="4"/>
  <c r="A1223" i="4"/>
  <c r="A1217" i="4"/>
  <c r="A1216" i="4"/>
  <c r="A1215" i="4"/>
  <c r="W1211" i="4"/>
  <c r="V1211" i="4"/>
  <c r="A1224" i="4"/>
  <c r="U1211" i="4"/>
  <c r="A1214" i="4"/>
  <c r="A1221" i="4"/>
  <c r="E1211" i="4"/>
  <c r="A767" i="4"/>
  <c r="A763" i="4"/>
  <c r="A758" i="4"/>
  <c r="W751" i="4"/>
  <c r="A754" i="4"/>
  <c r="V751" i="4"/>
  <c r="A768" i="4"/>
  <c r="A764" i="4"/>
  <c r="A759" i="4"/>
  <c r="U751" i="4"/>
  <c r="A760" i="4"/>
  <c r="A755" i="4"/>
  <c r="G751" i="4"/>
  <c r="A765" i="4"/>
  <c r="A766" i="4"/>
  <c r="A762" i="4"/>
  <c r="A757" i="4"/>
  <c r="A761" i="4"/>
  <c r="A756" i="4"/>
  <c r="AD751" i="4"/>
  <c r="E751" i="4"/>
  <c r="A128" i="4"/>
  <c r="A114" i="4"/>
  <c r="V111" i="4"/>
  <c r="A126" i="4"/>
  <c r="A121" i="4"/>
  <c r="A116" i="4"/>
  <c r="U111" i="4"/>
  <c r="A123" i="4"/>
  <c r="A118" i="4"/>
  <c r="G111" i="4"/>
  <c r="A127" i="4"/>
  <c r="A120" i="4"/>
  <c r="E111" i="4"/>
  <c r="A122" i="4"/>
  <c r="A115" i="4"/>
  <c r="A124" i="4"/>
  <c r="A117" i="4"/>
  <c r="AD111" i="4"/>
  <c r="A125" i="4"/>
  <c r="A119" i="4"/>
  <c r="W111" i="4"/>
  <c r="A1105" i="4"/>
  <c r="A1101" i="4"/>
  <c r="A1097" i="4"/>
  <c r="AD1091" i="4"/>
  <c r="W1091" i="4"/>
  <c r="A1106" i="4"/>
  <c r="A1102" i="4"/>
  <c r="A1098" i="4"/>
  <c r="A1094" i="4"/>
  <c r="V1091" i="4"/>
  <c r="U1091" i="4"/>
  <c r="A1108" i="4"/>
  <c r="A1103" i="4"/>
  <c r="A1096" i="4"/>
  <c r="A1107" i="4"/>
  <c r="G1091" i="4"/>
  <c r="A1100" i="4"/>
  <c r="E1091" i="4"/>
  <c r="A1095" i="4"/>
  <c r="A1104" i="4"/>
  <c r="A1099" i="4"/>
  <c r="A506" i="4"/>
  <c r="A505" i="4"/>
  <c r="A508" i="4"/>
  <c r="A503" i="4"/>
  <c r="A507" i="4"/>
  <c r="A496" i="4"/>
  <c r="E491" i="4"/>
  <c r="A504" i="4"/>
  <c r="A501" i="4"/>
  <c r="A497" i="4"/>
  <c r="AD491" i="4"/>
  <c r="A498" i="4"/>
  <c r="W491" i="4"/>
  <c r="A500" i="4"/>
  <c r="A494" i="4"/>
  <c r="V491" i="4"/>
  <c r="A502" i="4"/>
  <c r="A499" i="4"/>
  <c r="A495" i="4"/>
  <c r="G491" i="4"/>
  <c r="U491" i="4"/>
  <c r="A224" i="4"/>
  <c r="A220" i="4"/>
  <c r="A215" i="4"/>
  <c r="AD211" i="4"/>
  <c r="A225" i="4"/>
  <c r="A222" i="4"/>
  <c r="A226" i="4"/>
  <c r="A219" i="4"/>
  <c r="A214" i="4"/>
  <c r="V211" i="4"/>
  <c r="U211" i="4"/>
  <c r="A218" i="4"/>
  <c r="A216" i="4"/>
  <c r="A221" i="4"/>
  <c r="W211" i="4"/>
  <c r="A228" i="4"/>
  <c r="A217" i="4"/>
  <c r="G211" i="4"/>
  <c r="E211" i="4"/>
  <c r="A223" i="4"/>
  <c r="A227" i="4"/>
  <c r="A820" i="4"/>
  <c r="A814" i="4"/>
  <c r="V811" i="4"/>
  <c r="A825" i="4"/>
  <c r="A815" i="4"/>
  <c r="U811" i="4"/>
  <c r="A821" i="4"/>
  <c r="G811" i="4"/>
  <c r="A826" i="4"/>
  <c r="A816" i="4"/>
  <c r="A827" i="4"/>
  <c r="A822" i="4"/>
  <c r="E811" i="4"/>
  <c r="A828" i="4"/>
  <c r="A818" i="4"/>
  <c r="AD811" i="4"/>
  <c r="W811" i="4"/>
  <c r="A824" i="4"/>
  <c r="A817" i="4"/>
  <c r="A823" i="4"/>
  <c r="A819" i="4"/>
  <c r="A446" i="4"/>
  <c r="A442" i="4"/>
  <c r="W431" i="4"/>
  <c r="A438" i="4"/>
  <c r="A434" i="4"/>
  <c r="V431" i="4"/>
  <c r="A447" i="4"/>
  <c r="A443" i="4"/>
  <c r="U431" i="4"/>
  <c r="A448" i="4"/>
  <c r="A439" i="4"/>
  <c r="A435" i="4"/>
  <c r="G431" i="4"/>
  <c r="A444" i="4"/>
  <c r="A445" i="4"/>
  <c r="AD431" i="4"/>
  <c r="A440" i="4"/>
  <c r="E431" i="4"/>
  <c r="A437" i="4"/>
  <c r="A441" i="4"/>
  <c r="A436" i="4"/>
  <c r="U1251" i="4"/>
  <c r="A1268" i="4"/>
  <c r="A1264" i="4"/>
  <c r="A1260" i="4"/>
  <c r="A1255" i="4"/>
  <c r="G1251" i="4"/>
  <c r="A1265" i="4"/>
  <c r="A1261" i="4"/>
  <c r="A1256" i="4"/>
  <c r="E1251" i="4"/>
  <c r="A1258" i="4"/>
  <c r="W1251" i="4"/>
  <c r="A1266" i="4"/>
  <c r="A1257" i="4"/>
  <c r="A1259" i="4"/>
  <c r="A1263" i="4"/>
  <c r="A1254" i="4"/>
  <c r="A1267" i="4"/>
  <c r="V1251" i="4"/>
  <c r="AD1251" i="4"/>
  <c r="A1262" i="4"/>
  <c r="A867" i="4"/>
  <c r="A863" i="4"/>
  <c r="U851" i="4"/>
  <c r="A868" i="4"/>
  <c r="A859" i="4"/>
  <c r="A855" i="4"/>
  <c r="G851" i="4"/>
  <c r="A864" i="4"/>
  <c r="A860" i="4"/>
  <c r="A856" i="4"/>
  <c r="E851" i="4"/>
  <c r="A865" i="4"/>
  <c r="A866" i="4"/>
  <c r="W851" i="4"/>
  <c r="A862" i="4"/>
  <c r="A857" i="4"/>
  <c r="A861" i="4"/>
  <c r="AD851" i="4"/>
  <c r="V851" i="4"/>
  <c r="A858" i="4"/>
  <c r="A854" i="4"/>
  <c r="A641" i="4"/>
  <c r="E631" i="4"/>
  <c r="A646" i="4"/>
  <c r="A637" i="4"/>
  <c r="A642" i="4"/>
  <c r="AD631" i="4"/>
  <c r="A647" i="4"/>
  <c r="A638" i="4"/>
  <c r="W631" i="4"/>
  <c r="A643" i="4"/>
  <c r="A634" i="4"/>
  <c r="V631" i="4"/>
  <c r="A640" i="4"/>
  <c r="A635" i="4"/>
  <c r="G631" i="4"/>
  <c r="U631" i="4"/>
  <c r="A644" i="4"/>
  <c r="A648" i="4"/>
  <c r="A639" i="4"/>
  <c r="A645" i="4"/>
  <c r="A636" i="4"/>
  <c r="A1045" i="4"/>
  <c r="A1035" i="4"/>
  <c r="U1031" i="4"/>
  <c r="A1041" i="4"/>
  <c r="G1031" i="4"/>
  <c r="A1046" i="4"/>
  <c r="A1036" i="4"/>
  <c r="A1042" i="4"/>
  <c r="A1037" i="4"/>
  <c r="E1031" i="4"/>
  <c r="A1047" i="4"/>
  <c r="A1044" i="4"/>
  <c r="A1039" i="4"/>
  <c r="W1031" i="4"/>
  <c r="A1048" i="4"/>
  <c r="A1043" i="4"/>
  <c r="A1034" i="4"/>
  <c r="A1038" i="4"/>
  <c r="AD1031" i="4"/>
  <c r="A1040" i="4"/>
  <c r="V1031" i="4"/>
  <c r="A523" i="4"/>
  <c r="W511" i="4"/>
  <c r="A525" i="4"/>
  <c r="A516" i="4"/>
  <c r="A522" i="4"/>
  <c r="A526" i="4"/>
  <c r="U511" i="4"/>
  <c r="A520" i="4"/>
  <c r="A517" i="4"/>
  <c r="A514" i="4"/>
  <c r="G511" i="4"/>
  <c r="A524" i="4"/>
  <c r="E511" i="4"/>
  <c r="A519" i="4"/>
  <c r="A528" i="4"/>
  <c r="A521" i="4"/>
  <c r="A518" i="4"/>
  <c r="A515" i="4"/>
  <c r="AD511" i="4"/>
  <c r="V511" i="4"/>
  <c r="A527" i="4"/>
  <c r="A386" i="4"/>
  <c r="A381" i="4"/>
  <c r="A377" i="4"/>
  <c r="AD371" i="4"/>
  <c r="A387" i="4"/>
  <c r="A382" i="4"/>
  <c r="W371" i="4"/>
  <c r="A378" i="4"/>
  <c r="A374" i="4"/>
  <c r="V371" i="4"/>
  <c r="A388" i="4"/>
  <c r="A383" i="4"/>
  <c r="U371" i="4"/>
  <c r="A385" i="4"/>
  <c r="A376" i="4"/>
  <c r="G371" i="4"/>
  <c r="A380" i="4"/>
  <c r="E371" i="4"/>
  <c r="A384" i="4"/>
  <c r="A375" i="4"/>
  <c r="A379" i="4"/>
  <c r="A1004" i="4"/>
  <c r="A995" i="4"/>
  <c r="G991" i="4"/>
  <c r="A1002" i="4"/>
  <c r="A997" i="4"/>
  <c r="AD991" i="4"/>
  <c r="A1006" i="4"/>
  <c r="A1003" i="4"/>
  <c r="A1000" i="4"/>
  <c r="A994" i="4"/>
  <c r="E991" i="4"/>
  <c r="A1008" i="4"/>
  <c r="A1005" i="4"/>
  <c r="A999" i="4"/>
  <c r="A996" i="4"/>
  <c r="A1007" i="4"/>
  <c r="A1001" i="4"/>
  <c r="W991" i="4"/>
  <c r="V991" i="4"/>
  <c r="U991" i="4"/>
  <c r="A998" i="4"/>
  <c r="A305" i="4"/>
  <c r="A301" i="4"/>
  <c r="A306" i="4"/>
  <c r="E291" i="4"/>
  <c r="A302" i="4"/>
  <c r="A295" i="4"/>
  <c r="A307" i="4"/>
  <c r="A297" i="4"/>
  <c r="AD291" i="4"/>
  <c r="A303" i="4"/>
  <c r="A299" i="4"/>
  <c r="W291" i="4"/>
  <c r="A304" i="4"/>
  <c r="A300" i="4"/>
  <c r="U291" i="4"/>
  <c r="A308" i="4"/>
  <c r="V291" i="4"/>
  <c r="A296" i="4"/>
  <c r="G291" i="4"/>
  <c r="A298" i="4"/>
  <c r="A294" i="4"/>
  <c r="A145" i="4"/>
  <c r="A139" i="4"/>
  <c r="W131" i="4"/>
  <c r="A146" i="4"/>
  <c r="A143" i="4"/>
  <c r="A142" i="4"/>
  <c r="A141" i="4"/>
  <c r="A140" i="4"/>
  <c r="AD131" i="4"/>
  <c r="A138" i="4"/>
  <c r="A137" i="4"/>
  <c r="V131" i="4"/>
  <c r="A148" i="4"/>
  <c r="A136" i="4"/>
  <c r="U131" i="4"/>
  <c r="A135" i="4"/>
  <c r="J135" i="4" s="1"/>
  <c r="A134" i="4"/>
  <c r="G131" i="4"/>
  <c r="E131" i="4"/>
  <c r="A147" i="4"/>
  <c r="A144" i="4"/>
  <c r="A1280" i="4"/>
  <c r="A1275" i="4"/>
  <c r="G1271" i="4"/>
  <c r="A1285" i="4"/>
  <c r="A1281" i="4"/>
  <c r="F1271" i="4"/>
  <c r="A1286" i="4"/>
  <c r="A1276" i="4"/>
  <c r="E1271" i="4"/>
  <c r="A1287" i="4"/>
  <c r="A1282" i="4"/>
  <c r="A1277" i="4"/>
  <c r="AD1271" i="4"/>
  <c r="A1279" i="4"/>
  <c r="A1274" i="4"/>
  <c r="V1271" i="4"/>
  <c r="A1284" i="4"/>
  <c r="A1288" i="4"/>
  <c r="A1283" i="4"/>
  <c r="U1271" i="4"/>
  <c r="A1278" i="4"/>
  <c r="W1271" i="4"/>
  <c r="A408" i="4"/>
  <c r="A403" i="4"/>
  <c r="W391" i="4"/>
  <c r="A404" i="4"/>
  <c r="A399" i="4"/>
  <c r="A394" i="4"/>
  <c r="V391" i="4"/>
  <c r="U391" i="4"/>
  <c r="A405" i="4"/>
  <c r="A400" i="4"/>
  <c r="A395" i="4"/>
  <c r="G391" i="4"/>
  <c r="A406" i="4"/>
  <c r="A396" i="4"/>
  <c r="A407" i="4"/>
  <c r="A402" i="4"/>
  <c r="A397" i="4"/>
  <c r="A398" i="4"/>
  <c r="AD391" i="4"/>
  <c r="E391" i="4"/>
  <c r="A401" i="4"/>
  <c r="U671" i="4"/>
  <c r="A685" i="4"/>
  <c r="A680" i="4"/>
  <c r="A675" i="4"/>
  <c r="G671" i="4"/>
  <c r="A686" i="4"/>
  <c r="A681" i="4"/>
  <c r="A676" i="4"/>
  <c r="E671" i="4"/>
  <c r="A682" i="4"/>
  <c r="A677" i="4"/>
  <c r="A683" i="4"/>
  <c r="A678" i="4"/>
  <c r="W671" i="4"/>
  <c r="A684" i="4"/>
  <c r="A688" i="4"/>
  <c r="A679" i="4"/>
  <c r="A687" i="4"/>
  <c r="AD671" i="4"/>
  <c r="V671" i="4"/>
  <c r="A674" i="4"/>
  <c r="A885" i="4"/>
  <c r="A880" i="4"/>
  <c r="G871" i="4"/>
  <c r="A881" i="4"/>
  <c r="A876" i="4"/>
  <c r="A886" i="4"/>
  <c r="E871" i="4"/>
  <c r="A882" i="4"/>
  <c r="A877" i="4"/>
  <c r="A887" i="4"/>
  <c r="A878" i="4"/>
  <c r="AD871" i="4"/>
  <c r="A888" i="4"/>
  <c r="A879" i="4"/>
  <c r="A874" i="4"/>
  <c r="V871" i="4"/>
  <c r="A884" i="4"/>
  <c r="A875" i="4"/>
  <c r="A883" i="4"/>
  <c r="W871" i="4"/>
  <c r="U871" i="4"/>
  <c r="A1207" i="4"/>
  <c r="A1203" i="4"/>
  <c r="AD1191" i="4"/>
  <c r="A1205" i="4"/>
  <c r="A1201" i="4"/>
  <c r="A1196" i="4"/>
  <c r="G1191" i="4"/>
  <c r="A1208" i="4"/>
  <c r="A1202" i="4"/>
  <c r="A1199" i="4"/>
  <c r="E1191" i="4"/>
  <c r="A1204" i="4"/>
  <c r="A1198" i="4"/>
  <c r="A1195" i="4"/>
  <c r="W1191" i="4"/>
  <c r="A1206" i="4"/>
  <c r="A1200" i="4"/>
  <c r="U1191" i="4"/>
  <c r="A1197" i="4"/>
  <c r="A1194" i="4"/>
  <c r="V1191" i="4"/>
  <c r="A348" i="4"/>
  <c r="A343" i="4"/>
  <c r="A335" i="4"/>
  <c r="A344" i="4"/>
  <c r="A337" i="4"/>
  <c r="AD331" i="4"/>
  <c r="A339" i="4"/>
  <c r="W331" i="4"/>
  <c r="A345" i="4"/>
  <c r="A334" i="4"/>
  <c r="V331" i="4"/>
  <c r="A346" i="4"/>
  <c r="A341" i="4"/>
  <c r="A336" i="4"/>
  <c r="U331" i="4"/>
  <c r="A347" i="4"/>
  <c r="A342" i="4"/>
  <c r="G331" i="4"/>
  <c r="E331" i="4"/>
  <c r="A338" i="4"/>
  <c r="A340" i="4"/>
  <c r="A560" i="4"/>
  <c r="A556" i="4"/>
  <c r="A565" i="4"/>
  <c r="E551" i="4"/>
  <c r="A561" i="4"/>
  <c r="A557" i="4"/>
  <c r="A566" i="4"/>
  <c r="AD551" i="4"/>
  <c r="A562" i="4"/>
  <c r="A558" i="4"/>
  <c r="W551" i="4"/>
  <c r="A563" i="4"/>
  <c r="A559" i="4"/>
  <c r="U551" i="4"/>
  <c r="A554" i="4"/>
  <c r="A567" i="4"/>
  <c r="V551" i="4"/>
  <c r="G551" i="4"/>
  <c r="A568" i="4"/>
  <c r="A564" i="4"/>
  <c r="A555" i="4"/>
  <c r="A548" i="4"/>
  <c r="A539" i="4"/>
  <c r="A535" i="4"/>
  <c r="G531" i="4"/>
  <c r="A544" i="4"/>
  <c r="A545" i="4"/>
  <c r="A546" i="4"/>
  <c r="A541" i="4"/>
  <c r="A537" i="4"/>
  <c r="AD531" i="4"/>
  <c r="A547" i="4"/>
  <c r="A538" i="4"/>
  <c r="A534" i="4"/>
  <c r="V531" i="4"/>
  <c r="A542" i="4"/>
  <c r="A536" i="4"/>
  <c r="A543" i="4"/>
  <c r="A540" i="4"/>
  <c r="U531" i="4"/>
  <c r="W531" i="4"/>
  <c r="E531" i="4"/>
  <c r="A746" i="4"/>
  <c r="A742" i="4"/>
  <c r="A737" i="4"/>
  <c r="AD731" i="4"/>
  <c r="A738" i="4"/>
  <c r="W731" i="4"/>
  <c r="A747" i="4"/>
  <c r="A743" i="4"/>
  <c r="A734" i="4"/>
  <c r="V731" i="4"/>
  <c r="A739" i="4"/>
  <c r="U731" i="4"/>
  <c r="A748" i="4"/>
  <c r="A744" i="4"/>
  <c r="A740" i="4"/>
  <c r="A735" i="4"/>
  <c r="G731" i="4"/>
  <c r="A745" i="4"/>
  <c r="A741" i="4"/>
  <c r="A736" i="4"/>
  <c r="E731" i="4"/>
  <c r="A454" i="4"/>
  <c r="V451" i="4"/>
  <c r="A468" i="4"/>
  <c r="A463" i="4"/>
  <c r="A459" i="4"/>
  <c r="U451" i="4"/>
  <c r="A455" i="4"/>
  <c r="G451" i="4"/>
  <c r="A464" i="4"/>
  <c r="A460" i="4"/>
  <c r="A456" i="4"/>
  <c r="E451" i="4"/>
  <c r="AD451" i="4"/>
  <c r="A467" i="4"/>
  <c r="A458" i="4"/>
  <c r="W451" i="4"/>
  <c r="A462" i="4"/>
  <c r="A466" i="4"/>
  <c r="A457" i="4"/>
  <c r="A461" i="4"/>
  <c r="A465" i="4"/>
  <c r="A426" i="4"/>
  <c r="A421" i="4"/>
  <c r="A416" i="4"/>
  <c r="E411" i="4"/>
  <c r="A427" i="4"/>
  <c r="A422" i="4"/>
  <c r="A417" i="4"/>
  <c r="A418" i="4"/>
  <c r="AD411" i="4"/>
  <c r="A428" i="4"/>
  <c r="A423" i="4"/>
  <c r="W411" i="4"/>
  <c r="A420" i="4"/>
  <c r="U411" i="4"/>
  <c r="A425" i="4"/>
  <c r="V411" i="4"/>
  <c r="G411" i="4"/>
  <c r="A424" i="4"/>
  <c r="A415" i="4"/>
  <c r="A419" i="4"/>
  <c r="A414" i="4"/>
  <c r="A841" i="4"/>
  <c r="A837" i="4"/>
  <c r="AD831" i="4"/>
  <c r="A847" i="4"/>
  <c r="W831" i="4"/>
  <c r="A842" i="4"/>
  <c r="A838" i="4"/>
  <c r="A834" i="4"/>
  <c r="V831" i="4"/>
  <c r="A848" i="4"/>
  <c r="A843" i="4"/>
  <c r="U831" i="4"/>
  <c r="A839" i="4"/>
  <c r="A835" i="4"/>
  <c r="G831" i="4"/>
  <c r="A845" i="4"/>
  <c r="A840" i="4"/>
  <c r="A836" i="4"/>
  <c r="E831" i="4"/>
  <c r="A844" i="4"/>
  <c r="A846" i="4"/>
  <c r="A928" i="4"/>
  <c r="A914" i="4"/>
  <c r="V911" i="4"/>
  <c r="A924" i="4"/>
  <c r="A919" i="4"/>
  <c r="U911" i="4"/>
  <c r="A920" i="4"/>
  <c r="A915" i="4"/>
  <c r="G911" i="4"/>
  <c r="A925" i="4"/>
  <c r="A921" i="4"/>
  <c r="A916" i="4"/>
  <c r="E911" i="4"/>
  <c r="A927" i="4"/>
  <c r="A922" i="4"/>
  <c r="AD911" i="4"/>
  <c r="A926" i="4"/>
  <c r="A917" i="4"/>
  <c r="A923" i="4"/>
  <c r="A918" i="4"/>
  <c r="W911" i="4"/>
  <c r="A897" i="4"/>
  <c r="A907" i="4"/>
  <c r="A902" i="4"/>
  <c r="AD891" i="4"/>
  <c r="A903" i="4"/>
  <c r="A898" i="4"/>
  <c r="W891" i="4"/>
  <c r="A908" i="4"/>
  <c r="A899" i="4"/>
  <c r="A894" i="4"/>
  <c r="V891" i="4"/>
  <c r="A904" i="4"/>
  <c r="U891" i="4"/>
  <c r="A905" i="4"/>
  <c r="A895" i="4"/>
  <c r="A906" i="4"/>
  <c r="A901" i="4"/>
  <c r="A900" i="4"/>
  <c r="G891" i="4"/>
  <c r="A896" i="4"/>
  <c r="E891" i="4"/>
  <c r="A1121" i="4"/>
  <c r="A1116" i="4"/>
  <c r="E1111" i="4"/>
  <c r="A1126" i="4"/>
  <c r="A1127" i="4"/>
  <c r="A1122" i="4"/>
  <c r="A1117" i="4"/>
  <c r="AD1111" i="4"/>
  <c r="W1111" i="4"/>
  <c r="A1128" i="4"/>
  <c r="A1123" i="4"/>
  <c r="A1118" i="4"/>
  <c r="A1114" i="4"/>
  <c r="V1111" i="4"/>
  <c r="A1124" i="4"/>
  <c r="A1120" i="4"/>
  <c r="A1115" i="4"/>
  <c r="G1111" i="4"/>
  <c r="A1125" i="4"/>
  <c r="U1111" i="4"/>
  <c r="A1119" i="4"/>
  <c r="A358" i="4"/>
  <c r="A365" i="4"/>
  <c r="E351" i="4"/>
  <c r="A366" i="4"/>
  <c r="A360" i="4"/>
  <c r="A355" i="4"/>
  <c r="A362" i="4"/>
  <c r="AD351" i="4"/>
  <c r="A367" i="4"/>
  <c r="A357" i="4"/>
  <c r="W351" i="4"/>
  <c r="A368" i="4"/>
  <c r="U351" i="4"/>
  <c r="A361" i="4"/>
  <c r="A363" i="4"/>
  <c r="A354" i="4"/>
  <c r="A359" i="4"/>
  <c r="V351" i="4"/>
  <c r="A364" i="4"/>
  <c r="A356" i="4"/>
  <c r="G351" i="4"/>
  <c r="A1027" i="4"/>
  <c r="A1022" i="4"/>
  <c r="A1017" i="4"/>
  <c r="A1024" i="4"/>
  <c r="A1015" i="4"/>
  <c r="U1011" i="4"/>
  <c r="A1026" i="4"/>
  <c r="A1021" i="4"/>
  <c r="A1020" i="4"/>
  <c r="A1016" i="4"/>
  <c r="A1019" i="4"/>
  <c r="A1023" i="4"/>
  <c r="A1018" i="4"/>
  <c r="AD1011" i="4"/>
  <c r="W1011" i="4"/>
  <c r="A1028" i="4"/>
  <c r="A1025" i="4"/>
  <c r="V1011" i="4"/>
  <c r="G1011" i="4"/>
  <c r="A1014" i="4"/>
  <c r="E1011" i="4"/>
  <c r="A248" i="4"/>
  <c r="A243" i="4"/>
  <c r="E231" i="4"/>
  <c r="A240" i="4"/>
  <c r="A235" i="4"/>
  <c r="A244" i="4"/>
  <c r="AD231" i="4"/>
  <c r="A245" i="4"/>
  <c r="A242" i="4"/>
  <c r="A237" i="4"/>
  <c r="W231" i="4"/>
  <c r="A246" i="4"/>
  <c r="A239" i="4"/>
  <c r="A234" i="4"/>
  <c r="V231" i="4"/>
  <c r="A247" i="4"/>
  <c r="A241" i="4"/>
  <c r="A236" i="4"/>
  <c r="G231" i="4"/>
  <c r="A238" i="4"/>
  <c r="U231" i="4"/>
  <c r="A83" i="4"/>
  <c r="A78" i="4"/>
  <c r="G71" i="4"/>
  <c r="A85" i="4"/>
  <c r="A80" i="4"/>
  <c r="E71" i="4"/>
  <c r="A87" i="4"/>
  <c r="A82" i="4"/>
  <c r="A77" i="4"/>
  <c r="A75" i="4"/>
  <c r="AD71" i="4"/>
  <c r="A88" i="4"/>
  <c r="A84" i="4"/>
  <c r="A79" i="4"/>
  <c r="W71" i="4"/>
  <c r="A86" i="4"/>
  <c r="A74" i="4"/>
  <c r="V71" i="4"/>
  <c r="A76" i="4"/>
  <c r="A81" i="4"/>
  <c r="U71" i="4"/>
  <c r="A703" i="4"/>
  <c r="A698" i="4"/>
  <c r="A697" i="4"/>
  <c r="AD691" i="4"/>
  <c r="A708" i="4"/>
  <c r="A699" i="4"/>
  <c r="W691" i="4"/>
  <c r="A704" i="4"/>
  <c r="A694" i="4"/>
  <c r="V691" i="4"/>
  <c r="A705" i="4"/>
  <c r="A700" i="4"/>
  <c r="U691" i="4"/>
  <c r="A695" i="4"/>
  <c r="G691" i="4"/>
  <c r="A696" i="4"/>
  <c r="E691" i="4"/>
  <c r="A706" i="4"/>
  <c r="A701" i="4"/>
  <c r="A702" i="4"/>
  <c r="A707" i="4"/>
  <c r="A1247" i="4"/>
  <c r="A1242" i="4"/>
  <c r="A1237" i="4"/>
  <c r="AD1231" i="4"/>
  <c r="A1248" i="4"/>
  <c r="A1243" i="4"/>
  <c r="W1231" i="4"/>
  <c r="A1238" i="4"/>
  <c r="A1234" i="4"/>
  <c r="V1231" i="4"/>
  <c r="A1244" i="4"/>
  <c r="A1239" i="4"/>
  <c r="U1231" i="4"/>
  <c r="A1245" i="4"/>
  <c r="E1231" i="4"/>
  <c r="A1235" i="4"/>
  <c r="A1246" i="4"/>
  <c r="A1241" i="4"/>
  <c r="A1236" i="4"/>
  <c r="G1231" i="4"/>
  <c r="A1240" i="4"/>
  <c r="A1165" i="4"/>
  <c r="A1156" i="4"/>
  <c r="E1151" i="4"/>
  <c r="A1161" i="4"/>
  <c r="A1166" i="4"/>
  <c r="A1162" i="4"/>
  <c r="A1157" i="4"/>
  <c r="AD1151" i="4"/>
  <c r="A1167" i="4"/>
  <c r="W1151" i="4"/>
  <c r="A1163" i="4"/>
  <c r="A1158" i="4"/>
  <c r="A1154" i="4"/>
  <c r="V1151" i="4"/>
  <c r="A1164" i="4"/>
  <c r="A1159" i="4"/>
  <c r="A1155" i="4"/>
  <c r="G1151" i="4"/>
  <c r="U1151" i="4"/>
  <c r="A1160" i="4"/>
  <c r="A1168" i="4"/>
  <c r="A1139" i="4"/>
  <c r="W1131" i="4"/>
  <c r="A1144" i="4"/>
  <c r="A1134" i="4"/>
  <c r="V1131" i="4"/>
  <c r="A1140" i="4"/>
  <c r="A1135" i="4"/>
  <c r="U1131" i="4"/>
  <c r="A1145" i="4"/>
  <c r="G1131" i="4"/>
  <c r="A1146" i="4"/>
  <c r="A1141" i="4"/>
  <c r="A1136" i="4"/>
  <c r="A1147" i="4"/>
  <c r="A1142" i="4"/>
  <c r="A1137" i="4"/>
  <c r="A1143" i="4"/>
  <c r="A1138" i="4"/>
  <c r="AD1131" i="4"/>
  <c r="E1131" i="4"/>
  <c r="A1148" i="4"/>
  <c r="A204" i="4"/>
  <c r="A200" i="4"/>
  <c r="A195" i="4"/>
  <c r="A207" i="4"/>
  <c r="U191" i="4"/>
  <c r="A208" i="4"/>
  <c r="E191" i="4"/>
  <c r="F20" i="10" s="1"/>
  <c r="AD191" i="4"/>
  <c r="A202" i="4"/>
  <c r="A201" i="4"/>
  <c r="W191" i="4"/>
  <c r="A206" i="4"/>
  <c r="A205" i="4"/>
  <c r="A203" i="4"/>
  <c r="A199" i="4"/>
  <c r="A198" i="4"/>
  <c r="V191" i="4"/>
  <c r="A197" i="4"/>
  <c r="A196" i="4"/>
  <c r="G191" i="4"/>
  <c r="A194" i="4"/>
  <c r="A46" i="4"/>
  <c r="A35" i="4"/>
  <c r="A44" i="4"/>
  <c r="A39" i="4"/>
  <c r="A37" i="4"/>
  <c r="AD31" i="4"/>
  <c r="A47" i="4"/>
  <c r="W31" i="4"/>
  <c r="A41" i="4"/>
  <c r="A34" i="4"/>
  <c r="V31" i="4"/>
  <c r="A48" i="4"/>
  <c r="A43" i="4"/>
  <c r="A36" i="4"/>
  <c r="U31" i="4"/>
  <c r="A38" i="4"/>
  <c r="G31" i="4"/>
  <c r="A45" i="4"/>
  <c r="A40" i="4"/>
  <c r="A42" i="4"/>
  <c r="E31" i="4"/>
  <c r="A484" i="4"/>
  <c r="A480" i="4"/>
  <c r="A475" i="4"/>
  <c r="G471" i="4"/>
  <c r="A485" i="4"/>
  <c r="A481" i="4"/>
  <c r="A476" i="4"/>
  <c r="E471" i="4"/>
  <c r="A486" i="4"/>
  <c r="A482" i="4"/>
  <c r="A477" i="4"/>
  <c r="AD471" i="4"/>
  <c r="A483" i="4"/>
  <c r="A474" i="4"/>
  <c r="V471" i="4"/>
  <c r="U471" i="4"/>
  <c r="A488" i="4"/>
  <c r="A479" i="4"/>
  <c r="A487" i="4"/>
  <c r="A478" i="4"/>
  <c r="W471" i="4"/>
  <c r="A806" i="4"/>
  <c r="A797" i="4"/>
  <c r="A802" i="4"/>
  <c r="AD791" i="4"/>
  <c r="A807" i="4"/>
  <c r="A803" i="4"/>
  <c r="A798" i="4"/>
  <c r="W791" i="4"/>
  <c r="A799" i="4"/>
  <c r="A794" i="4"/>
  <c r="V791" i="4"/>
  <c r="A808" i="4"/>
  <c r="A804" i="4"/>
  <c r="U791" i="4"/>
  <c r="A805" i="4"/>
  <c r="A796" i="4"/>
  <c r="A800" i="4"/>
  <c r="G791" i="4"/>
  <c r="E791" i="4"/>
  <c r="A795" i="4"/>
  <c r="A801" i="4"/>
  <c r="A987" i="4"/>
  <c r="A983" i="4"/>
  <c r="A979" i="4"/>
  <c r="W971" i="4"/>
  <c r="A974" i="4"/>
  <c r="V971" i="4"/>
  <c r="A984" i="4"/>
  <c r="A980" i="4"/>
  <c r="A975" i="4"/>
  <c r="U971" i="4"/>
  <c r="G971" i="4"/>
  <c r="A988" i="4"/>
  <c r="A985" i="4"/>
  <c r="A981" i="4"/>
  <c r="A976" i="4"/>
  <c r="A986" i="4"/>
  <c r="E971" i="4"/>
  <c r="A982" i="4"/>
  <c r="A977" i="4"/>
  <c r="AD971" i="4"/>
  <c r="A978" i="4"/>
  <c r="A261" i="4"/>
  <c r="A265" i="4"/>
  <c r="A258" i="4"/>
  <c r="E251" i="4"/>
  <c r="A255" i="4"/>
  <c r="A266" i="4"/>
  <c r="A260" i="4"/>
  <c r="AD251" i="4"/>
  <c r="A262" i="4"/>
  <c r="A257" i="4"/>
  <c r="W251" i="4"/>
  <c r="A263" i="4"/>
  <c r="A259" i="4"/>
  <c r="U251" i="4"/>
  <c r="A268" i="4"/>
  <c r="A267" i="4"/>
  <c r="A254" i="4"/>
  <c r="V251" i="4"/>
  <c r="A264" i="4"/>
  <c r="A256" i="4"/>
  <c r="G251" i="4"/>
  <c r="A97" i="3"/>
  <c r="AE97" i="3" s="1"/>
  <c r="A69" i="3"/>
  <c r="AE69" i="3" s="1"/>
  <c r="A61" i="3"/>
  <c r="AE61" i="3" s="1"/>
  <c r="A53" i="3"/>
  <c r="AE53" i="3" s="1"/>
  <c r="A45" i="3"/>
  <c r="AE45" i="3" s="1"/>
  <c r="A98" i="3"/>
  <c r="AE98" i="3" s="1"/>
  <c r="A68" i="3"/>
  <c r="AE68" i="3" s="1"/>
  <c r="A60" i="3"/>
  <c r="AE60" i="3" s="1"/>
  <c r="A52" i="3"/>
  <c r="AE52" i="3" s="1"/>
  <c r="A44" i="3"/>
  <c r="AE44" i="3" s="1"/>
  <c r="A43" i="3"/>
  <c r="AE43" i="3" s="1"/>
  <c r="A42" i="3"/>
  <c r="AE42" i="3" s="1"/>
  <c r="A41" i="3"/>
  <c r="AE41" i="3" s="1"/>
  <c r="A40" i="3"/>
  <c r="AE40" i="3" s="1"/>
  <c r="A39" i="3"/>
  <c r="AE39" i="3" s="1"/>
  <c r="A38" i="3"/>
  <c r="AE38" i="3" s="1"/>
  <c r="A37" i="3"/>
  <c r="AE37" i="3" s="1"/>
  <c r="A36" i="3"/>
  <c r="AE36" i="3" s="1"/>
  <c r="A35" i="3"/>
  <c r="AE35" i="3" s="1"/>
  <c r="A34" i="3"/>
  <c r="AE34" i="3" s="1"/>
  <c r="A33" i="3"/>
  <c r="AE33" i="3" s="1"/>
  <c r="A32" i="3"/>
  <c r="AE32" i="3" s="1"/>
  <c r="A31" i="3"/>
  <c r="AE31" i="3" s="1"/>
  <c r="A30" i="3"/>
  <c r="AE30" i="3" s="1"/>
  <c r="A29" i="3"/>
  <c r="AE29" i="3" s="1"/>
  <c r="A28" i="3"/>
  <c r="AE28" i="3" s="1"/>
  <c r="A27" i="3"/>
  <c r="AE27" i="3" s="1"/>
  <c r="A26" i="3"/>
  <c r="AE26" i="3" s="1"/>
  <c r="A25" i="3"/>
  <c r="AE25" i="3" s="1"/>
  <c r="A24" i="3"/>
  <c r="AE24" i="3" s="1"/>
  <c r="A23" i="3"/>
  <c r="AE23" i="3" s="1"/>
  <c r="A22" i="3"/>
  <c r="AE22" i="3" s="1"/>
  <c r="A21" i="3"/>
  <c r="AE21" i="3" s="1"/>
  <c r="A20" i="3"/>
  <c r="AE20" i="3" s="1"/>
  <c r="A19" i="3"/>
  <c r="AE19" i="3" s="1"/>
  <c r="A18" i="3"/>
  <c r="AE18" i="3" s="1"/>
  <c r="A17" i="3"/>
  <c r="AE17" i="3" s="1"/>
  <c r="A16" i="3"/>
  <c r="AE16" i="3" s="1"/>
  <c r="A15" i="3"/>
  <c r="AE15" i="3" s="1"/>
  <c r="A14" i="3"/>
  <c r="AE14" i="3" s="1"/>
  <c r="BC14" i="3" s="1"/>
  <c r="A13" i="3"/>
  <c r="AE13" i="3" s="1"/>
  <c r="BC13" i="3" s="1"/>
  <c r="A12" i="3"/>
  <c r="AE12" i="3" s="1"/>
  <c r="BC12" i="3" s="1"/>
  <c r="A99" i="3"/>
  <c r="AE99" i="3" s="1"/>
  <c r="A67" i="3"/>
  <c r="AE67" i="3" s="1"/>
  <c r="A59" i="3"/>
  <c r="AE59" i="3" s="1"/>
  <c r="A51" i="3"/>
  <c r="AE51" i="3" s="1"/>
  <c r="C11" i="4"/>
  <c r="A66" i="3"/>
  <c r="AE66" i="3" s="1"/>
  <c r="A58" i="3"/>
  <c r="AE58" i="3" s="1"/>
  <c r="A50" i="3"/>
  <c r="AE50" i="3" s="1"/>
  <c r="A65" i="3"/>
  <c r="AE65" i="3" s="1"/>
  <c r="A57" i="3"/>
  <c r="AE57" i="3" s="1"/>
  <c r="A49" i="3"/>
  <c r="AE49" i="3" s="1"/>
  <c r="A95" i="3"/>
  <c r="AE95" i="3" s="1"/>
  <c r="A71" i="3"/>
  <c r="AE71" i="3" s="1"/>
  <c r="A63" i="3"/>
  <c r="AE63" i="3" s="1"/>
  <c r="A55" i="3"/>
  <c r="AE55" i="3" s="1"/>
  <c r="A47" i="3"/>
  <c r="AE47" i="3" s="1"/>
  <c r="A62" i="3"/>
  <c r="AE62" i="3" s="1"/>
  <c r="A46" i="3"/>
  <c r="AE46" i="3" s="1"/>
  <c r="A96" i="3"/>
  <c r="AE96" i="3" s="1"/>
  <c r="A94" i="3"/>
  <c r="AE94" i="3" s="1"/>
  <c r="A92" i="3"/>
  <c r="AE92" i="3" s="1"/>
  <c r="A90" i="3"/>
  <c r="AE90" i="3" s="1"/>
  <c r="A88" i="3"/>
  <c r="AE88" i="3" s="1"/>
  <c r="A86" i="3"/>
  <c r="AE86" i="3" s="1"/>
  <c r="A84" i="3"/>
  <c r="AE84" i="3" s="1"/>
  <c r="A82" i="3"/>
  <c r="AE82" i="3" s="1"/>
  <c r="A80" i="3"/>
  <c r="AE80" i="3" s="1"/>
  <c r="A78" i="3"/>
  <c r="AE78" i="3" s="1"/>
  <c r="A76" i="3"/>
  <c r="AE76" i="3" s="1"/>
  <c r="A74" i="3"/>
  <c r="AE74" i="3" s="1"/>
  <c r="A72" i="3"/>
  <c r="AE72" i="3" s="1"/>
  <c r="A56" i="3"/>
  <c r="AE56" i="3" s="1"/>
  <c r="A70" i="3"/>
  <c r="AE70" i="3" s="1"/>
  <c r="A54" i="3"/>
  <c r="AE54" i="3" s="1"/>
  <c r="A93" i="3"/>
  <c r="AE93" i="3" s="1"/>
  <c r="A91" i="3"/>
  <c r="AE91" i="3" s="1"/>
  <c r="A89" i="3"/>
  <c r="AE89" i="3" s="1"/>
  <c r="A87" i="3"/>
  <c r="AE87" i="3" s="1"/>
  <c r="A85" i="3"/>
  <c r="AE85" i="3" s="1"/>
  <c r="A83" i="3"/>
  <c r="AE83" i="3" s="1"/>
  <c r="A81" i="3"/>
  <c r="AE81" i="3" s="1"/>
  <c r="A79" i="3"/>
  <c r="AE79" i="3" s="1"/>
  <c r="A77" i="3"/>
  <c r="AE77" i="3" s="1"/>
  <c r="A75" i="3"/>
  <c r="AE75" i="3" s="1"/>
  <c r="A73" i="3"/>
  <c r="AE73" i="3" s="1"/>
  <c r="A64" i="3"/>
  <c r="AE64" i="3" s="1"/>
  <c r="A48" i="3"/>
  <c r="AE48" i="3" s="1"/>
  <c r="E571" i="4"/>
  <c r="A586" i="4"/>
  <c r="A581" i="4"/>
  <c r="A577" i="4"/>
  <c r="A582" i="4"/>
  <c r="AD571" i="4"/>
  <c r="A587" i="4"/>
  <c r="A578" i="4"/>
  <c r="W571" i="4"/>
  <c r="A583" i="4"/>
  <c r="A574" i="4"/>
  <c r="V571" i="4"/>
  <c r="A575" i="4"/>
  <c r="G571" i="4"/>
  <c r="A585" i="4"/>
  <c r="A576" i="4"/>
  <c r="U571" i="4"/>
  <c r="A580" i="4"/>
  <c r="A584" i="4"/>
  <c r="A588" i="4"/>
  <c r="A579" i="4"/>
  <c r="A1185" i="4"/>
  <c r="A1183" i="4"/>
  <c r="A1177" i="4"/>
  <c r="AD1171" i="4"/>
  <c r="A1186" i="4"/>
  <c r="W1171" i="4"/>
  <c r="A1178" i="4"/>
  <c r="A1174" i="4"/>
  <c r="V1171" i="4"/>
  <c r="A1188" i="4"/>
  <c r="A1182" i="4"/>
  <c r="U1171" i="4"/>
  <c r="A1179" i="4"/>
  <c r="A1175" i="4"/>
  <c r="G1171" i="4"/>
  <c r="A1187" i="4"/>
  <c r="A1184" i="4"/>
  <c r="A1180" i="4"/>
  <c r="A1176" i="4"/>
  <c r="E1171" i="4"/>
  <c r="A1181" i="4"/>
  <c r="A288" i="4"/>
  <c r="A280" i="4"/>
  <c r="E271" i="4"/>
  <c r="A282" i="4"/>
  <c r="A275" i="4"/>
  <c r="A284" i="4"/>
  <c r="A277" i="4"/>
  <c r="AD271" i="4"/>
  <c r="A285" i="4"/>
  <c r="A279" i="4"/>
  <c r="W271" i="4"/>
  <c r="A286" i="4"/>
  <c r="A274" i="4"/>
  <c r="V271" i="4"/>
  <c r="A287" i="4"/>
  <c r="A283" i="4"/>
  <c r="A278" i="4"/>
  <c r="G271" i="4"/>
  <c r="A276" i="4"/>
  <c r="U271" i="4"/>
  <c r="A281" i="4"/>
  <c r="A1084" i="4"/>
  <c r="A1079" i="4"/>
  <c r="A1075" i="4"/>
  <c r="U1071" i="4"/>
  <c r="A1080" i="4"/>
  <c r="G1071" i="4"/>
  <c r="A1085" i="4"/>
  <c r="A1076" i="4"/>
  <c r="A1081" i="4"/>
  <c r="E1071" i="4"/>
  <c r="A1086" i="4"/>
  <c r="A1082" i="4"/>
  <c r="A1077" i="4"/>
  <c r="A1083" i="4"/>
  <c r="A1078" i="4"/>
  <c r="W1071" i="4"/>
  <c r="A1088" i="4"/>
  <c r="A1074" i="4"/>
  <c r="A1087" i="4"/>
  <c r="AD1071" i="4"/>
  <c r="V1071" i="4"/>
  <c r="A943" i="4"/>
  <c r="A948" i="4"/>
  <c r="A940" i="4"/>
  <c r="A936" i="4"/>
  <c r="A945" i="4"/>
  <c r="A944" i="4"/>
  <c r="A941" i="4"/>
  <c r="E931" i="4"/>
  <c r="A946" i="4"/>
  <c r="A937" i="4"/>
  <c r="AD931" i="4"/>
  <c r="A942" i="4"/>
  <c r="A938" i="4"/>
  <c r="W931" i="4"/>
  <c r="A947" i="4"/>
  <c r="A939" i="4"/>
  <c r="A935" i="4"/>
  <c r="U931" i="4"/>
  <c r="A934" i="4"/>
  <c r="V931" i="4"/>
  <c r="G931" i="4"/>
  <c r="A614" i="4"/>
  <c r="V611" i="4"/>
  <c r="A624" i="4"/>
  <c r="A619" i="4"/>
  <c r="U611" i="4"/>
  <c r="A620" i="4"/>
  <c r="A615" i="4"/>
  <c r="G611" i="4"/>
  <c r="A626" i="4"/>
  <c r="A625" i="4"/>
  <c r="A621" i="4"/>
  <c r="A616" i="4"/>
  <c r="E611" i="4"/>
  <c r="A617" i="4"/>
  <c r="AD611" i="4"/>
  <c r="A627" i="4"/>
  <c r="A618" i="4"/>
  <c r="W611" i="4"/>
  <c r="A622" i="4"/>
  <c r="A623" i="4"/>
  <c r="A628" i="4"/>
  <c r="A960" i="4"/>
  <c r="G951" i="4"/>
  <c r="A965" i="4"/>
  <c r="A956" i="4"/>
  <c r="A966" i="4"/>
  <c r="A961" i="4"/>
  <c r="E951" i="4"/>
  <c r="A967" i="4"/>
  <c r="A962" i="4"/>
  <c r="A957" i="4"/>
  <c r="AD951" i="4"/>
  <c r="A968" i="4"/>
  <c r="A963" i="4"/>
  <c r="A958" i="4"/>
  <c r="W951" i="4"/>
  <c r="A955" i="4"/>
  <c r="V951" i="4"/>
  <c r="U951" i="4"/>
  <c r="A964" i="4"/>
  <c r="A959" i="4"/>
  <c r="A954" i="4"/>
  <c r="A725" i="4"/>
  <c r="A715" i="4"/>
  <c r="G711" i="4"/>
  <c r="A721" i="4"/>
  <c r="A726" i="4"/>
  <c r="A722" i="4"/>
  <c r="A716" i="4"/>
  <c r="E711" i="4"/>
  <c r="A717" i="4"/>
  <c r="A727" i="4"/>
  <c r="A723" i="4"/>
  <c r="AD711" i="4"/>
  <c r="A728" i="4"/>
  <c r="A724" i="4"/>
  <c r="A719" i="4"/>
  <c r="A714" i="4"/>
  <c r="V711" i="4"/>
  <c r="A718" i="4"/>
  <c r="W711" i="4"/>
  <c r="U711" i="4"/>
  <c r="A720" i="4"/>
  <c r="A104" i="4"/>
  <c r="A97" i="4"/>
  <c r="AD91" i="4"/>
  <c r="A106" i="4"/>
  <c r="A99" i="4"/>
  <c r="W91" i="4"/>
  <c r="A94" i="4"/>
  <c r="V91" i="4"/>
  <c r="A108" i="4"/>
  <c r="A101" i="4"/>
  <c r="A96" i="4"/>
  <c r="U91" i="4"/>
  <c r="A103" i="4"/>
  <c r="A98" i="4"/>
  <c r="G91" i="4"/>
  <c r="A105" i="4"/>
  <c r="A107" i="4"/>
  <c r="A100" i="4"/>
  <c r="E91" i="4"/>
  <c r="A102" i="4"/>
  <c r="A95" i="4"/>
  <c r="A168" i="4"/>
  <c r="A161" i="4"/>
  <c r="G151" i="4"/>
  <c r="A166" i="4"/>
  <c r="A162" i="4"/>
  <c r="A157" i="4"/>
  <c r="AD151" i="4"/>
  <c r="E151" i="4"/>
  <c r="A165" i="4"/>
  <c r="A164" i="4"/>
  <c r="A163" i="4"/>
  <c r="W151" i="4"/>
  <c r="A167" i="4"/>
  <c r="A160" i="4"/>
  <c r="A159" i="4"/>
  <c r="A158" i="4"/>
  <c r="V151" i="4"/>
  <c r="A156" i="4"/>
  <c r="U151" i="4"/>
  <c r="A155" i="4"/>
  <c r="A154" i="4"/>
  <c r="A662" i="4"/>
  <c r="A658" i="4"/>
  <c r="AD651" i="4"/>
  <c r="A667" i="4"/>
  <c r="W651" i="4"/>
  <c r="A663" i="4"/>
  <c r="A659" i="4"/>
  <c r="A654" i="4"/>
  <c r="V651" i="4"/>
  <c r="A668" i="4"/>
  <c r="A664" i="4"/>
  <c r="U651" i="4"/>
  <c r="A660" i="4"/>
  <c r="A655" i="4"/>
  <c r="G651" i="4"/>
  <c r="A661" i="4"/>
  <c r="E651" i="4"/>
  <c r="A666" i="4"/>
  <c r="A657" i="4"/>
  <c r="A665" i="4"/>
  <c r="A656" i="4"/>
  <c r="A1062" i="4"/>
  <c r="A1058" i="4"/>
  <c r="AD1051" i="4"/>
  <c r="A1067" i="4"/>
  <c r="W1051" i="4"/>
  <c r="A1068" i="4"/>
  <c r="A1063" i="4"/>
  <c r="A1059" i="4"/>
  <c r="A1054" i="4"/>
  <c r="V1051" i="4"/>
  <c r="A1055" i="4"/>
  <c r="U1051" i="4"/>
  <c r="A1064" i="4"/>
  <c r="A1060" i="4"/>
  <c r="G1051" i="4"/>
  <c r="A1065" i="4"/>
  <c r="A1061" i="4"/>
  <c r="E1051" i="4"/>
  <c r="A1066" i="4"/>
  <c r="A1057" i="4"/>
  <c r="A1056" i="4"/>
  <c r="A59" i="4"/>
  <c r="W51" i="4"/>
  <c r="A68" i="4"/>
  <c r="A54" i="4"/>
  <c r="V51" i="4"/>
  <c r="A61" i="4"/>
  <c r="A56" i="4"/>
  <c r="U51" i="4"/>
  <c r="A63" i="4"/>
  <c r="G51" i="4"/>
  <c r="A65" i="4"/>
  <c r="A58" i="4"/>
  <c r="A66" i="4"/>
  <c r="A60" i="4"/>
  <c r="E51" i="4"/>
  <c r="A62" i="4"/>
  <c r="A55" i="4"/>
  <c r="A67" i="4"/>
  <c r="AD51" i="4"/>
  <c r="A64" i="4"/>
  <c r="A57" i="4"/>
  <c r="A325" i="4"/>
  <c r="A320" i="4"/>
  <c r="AD311" i="4"/>
  <c r="A317" i="4"/>
  <c r="W311" i="4"/>
  <c r="A326" i="4"/>
  <c r="A321" i="4"/>
  <c r="A314" i="4"/>
  <c r="V311" i="4"/>
  <c r="A322" i="4"/>
  <c r="A319" i="4"/>
  <c r="U311" i="4"/>
  <c r="A327" i="4"/>
  <c r="A316" i="4"/>
  <c r="G311" i="4"/>
  <c r="A328" i="4"/>
  <c r="A324" i="4"/>
  <c r="A318" i="4"/>
  <c r="E311" i="4"/>
  <c r="A315" i="4"/>
  <c r="A323" i="4"/>
  <c r="A184" i="4"/>
  <c r="A187" i="4"/>
  <c r="A179" i="4"/>
  <c r="W171" i="4"/>
  <c r="A186" i="4"/>
  <c r="A183" i="4"/>
  <c r="A182" i="4"/>
  <c r="A188" i="4"/>
  <c r="A185" i="4"/>
  <c r="A181" i="4"/>
  <c r="A180" i="4"/>
  <c r="AD171" i="4"/>
  <c r="A178" i="4"/>
  <c r="V171" i="4"/>
  <c r="A177" i="4"/>
  <c r="U171" i="4"/>
  <c r="A176" i="4"/>
  <c r="A175" i="4"/>
  <c r="A174" i="4"/>
  <c r="G171" i="4"/>
  <c r="E171" i="4"/>
  <c r="A780" i="4"/>
  <c r="A775" i="4"/>
  <c r="G771" i="4"/>
  <c r="A785" i="4"/>
  <c r="A781" i="4"/>
  <c r="A776" i="4"/>
  <c r="E771" i="4"/>
  <c r="A786" i="4"/>
  <c r="A787" i="4"/>
  <c r="A782" i="4"/>
  <c r="A777" i="4"/>
  <c r="AD771" i="4"/>
  <c r="A788" i="4"/>
  <c r="A779" i="4"/>
  <c r="A774" i="4"/>
  <c r="V771" i="4"/>
  <c r="A783" i="4"/>
  <c r="A778" i="4"/>
  <c r="W771" i="4"/>
  <c r="U771" i="4"/>
  <c r="A784" i="4"/>
  <c r="A602" i="4"/>
  <c r="A597" i="4"/>
  <c r="AD591" i="4"/>
  <c r="A607" i="4"/>
  <c r="A598" i="4"/>
  <c r="W591" i="4"/>
  <c r="A603" i="4"/>
  <c r="A594" i="4"/>
  <c r="V591" i="4"/>
  <c r="A608" i="4"/>
  <c r="A599" i="4"/>
  <c r="U591" i="4"/>
  <c r="A604" i="4"/>
  <c r="A595" i="4"/>
  <c r="G591" i="4"/>
  <c r="A605" i="4"/>
  <c r="A596" i="4"/>
  <c r="E591" i="4"/>
  <c r="A600" i="4"/>
  <c r="A601" i="4"/>
  <c r="A606" i="4"/>
  <c r="C731" i="5"/>
  <c r="C751" i="5"/>
  <c r="C231" i="5"/>
  <c r="C451" i="5"/>
  <c r="U10" i="10" l="1"/>
  <c r="W10" i="10"/>
  <c r="E16" i="10"/>
  <c r="V16" i="10" s="1"/>
  <c r="W16" i="10"/>
  <c r="U6" i="10"/>
  <c r="W6" i="10"/>
  <c r="U22" i="10"/>
  <c r="W22" i="10"/>
  <c r="U12" i="10"/>
  <c r="W12" i="10"/>
  <c r="U8" i="10"/>
  <c r="W8" i="10"/>
  <c r="U14" i="10"/>
  <c r="W14" i="10"/>
  <c r="U18" i="10"/>
  <c r="W18" i="10"/>
  <c r="U4" i="10"/>
  <c r="W4" i="10"/>
  <c r="L27" i="10"/>
  <c r="BC48" i="3"/>
  <c r="BC58" i="3"/>
  <c r="BC21" i="3"/>
  <c r="BC37" i="3"/>
  <c r="BC52" i="3"/>
  <c r="BC55" i="3"/>
  <c r="BC29" i="3"/>
  <c r="BC22" i="3"/>
  <c r="BC72" i="3"/>
  <c r="BC85" i="3"/>
  <c r="BC64" i="3"/>
  <c r="BC63" i="3"/>
  <c r="BC30" i="3"/>
  <c r="BC89" i="3"/>
  <c r="BC15" i="3"/>
  <c r="BC31" i="3"/>
  <c r="BC75" i="3"/>
  <c r="BC51" i="3"/>
  <c r="BC40" i="3"/>
  <c r="BC77" i="3"/>
  <c r="BC93" i="3"/>
  <c r="BC80" i="3"/>
  <c r="BC96" i="3"/>
  <c r="BC49" i="3"/>
  <c r="BC59" i="3"/>
  <c r="BC17" i="3"/>
  <c r="BC25" i="3"/>
  <c r="BC33" i="3"/>
  <c r="BC41" i="3"/>
  <c r="BC45" i="3"/>
  <c r="BC97" i="3"/>
  <c r="BC74" i="3"/>
  <c r="BC66" i="3"/>
  <c r="BC60" i="3"/>
  <c r="BC76" i="3"/>
  <c r="BC71" i="3"/>
  <c r="BC39" i="3"/>
  <c r="BC91" i="3"/>
  <c r="BC95" i="3"/>
  <c r="BC24" i="3"/>
  <c r="BC79" i="3"/>
  <c r="BC54" i="3"/>
  <c r="BC82" i="3"/>
  <c r="BC46" i="3"/>
  <c r="BC57" i="3"/>
  <c r="BC67" i="3"/>
  <c r="BC18" i="3"/>
  <c r="BC26" i="3"/>
  <c r="BC34" i="3"/>
  <c r="BC42" i="3"/>
  <c r="BC53" i="3"/>
  <c r="BC88" i="3"/>
  <c r="BC87" i="3"/>
  <c r="BC38" i="3"/>
  <c r="BC23" i="3"/>
  <c r="BC94" i="3"/>
  <c r="BC98" i="3"/>
  <c r="BC70" i="3"/>
  <c r="BC84" i="3"/>
  <c r="BC62" i="3"/>
  <c r="BC65" i="3"/>
  <c r="BC99" i="3"/>
  <c r="BC19" i="3"/>
  <c r="BC27" i="3"/>
  <c r="BC35" i="3"/>
  <c r="BC43" i="3"/>
  <c r="BC61" i="3"/>
  <c r="BC90" i="3"/>
  <c r="BC73" i="3"/>
  <c r="BC92" i="3"/>
  <c r="BC68" i="3"/>
  <c r="BC78" i="3"/>
  <c r="BC16" i="3"/>
  <c r="BC32" i="3"/>
  <c r="BC81" i="3"/>
  <c r="BC83" i="3"/>
  <c r="BC56" i="3"/>
  <c r="BC86" i="3"/>
  <c r="BC47" i="3"/>
  <c r="BC50" i="3"/>
  <c r="BC20" i="3"/>
  <c r="BC28" i="3"/>
  <c r="BC36" i="3"/>
  <c r="BC44" i="3"/>
  <c r="BC69" i="3"/>
  <c r="E54" i="10"/>
  <c r="V54" i="10" s="1"/>
  <c r="H94" i="10"/>
  <c r="L94" i="10"/>
  <c r="N94" i="10"/>
  <c r="M94" i="10"/>
  <c r="U30" i="10"/>
  <c r="U74" i="10"/>
  <c r="N74" i="10"/>
  <c r="M74" i="10"/>
  <c r="L74" i="10"/>
  <c r="H96" i="10"/>
  <c r="M96" i="10"/>
  <c r="N96" i="10"/>
  <c r="L96" i="10"/>
  <c r="U64" i="10"/>
  <c r="N64" i="10"/>
  <c r="M64" i="10"/>
  <c r="L64" i="10"/>
  <c r="U58" i="10"/>
  <c r="U32" i="10"/>
  <c r="H116" i="10"/>
  <c r="L116" i="10"/>
  <c r="N116" i="10"/>
  <c r="M116" i="10"/>
  <c r="B26" i="10"/>
  <c r="H124" i="10"/>
  <c r="N124" i="10"/>
  <c r="M124" i="10"/>
  <c r="L124" i="10"/>
  <c r="U48" i="10"/>
  <c r="N82" i="10"/>
  <c r="M82" i="10"/>
  <c r="L82" i="10"/>
  <c r="U24" i="10"/>
  <c r="H118" i="10"/>
  <c r="M118" i="10"/>
  <c r="L118" i="10"/>
  <c r="N118" i="10"/>
  <c r="U62" i="10"/>
  <c r="U40" i="10"/>
  <c r="H112" i="10"/>
  <c r="M112" i="10"/>
  <c r="N112" i="10"/>
  <c r="L112" i="10"/>
  <c r="U44" i="10"/>
  <c r="U52" i="10"/>
  <c r="U76" i="10"/>
  <c r="N76" i="10"/>
  <c r="M76" i="10"/>
  <c r="L76" i="10"/>
  <c r="U78" i="10"/>
  <c r="N78" i="10"/>
  <c r="M78" i="10"/>
  <c r="L78" i="10"/>
  <c r="U50" i="10"/>
  <c r="C68" i="10"/>
  <c r="L68" i="10"/>
  <c r="N68" i="10"/>
  <c r="M68" i="10"/>
  <c r="H84" i="10"/>
  <c r="L84" i="10"/>
  <c r="N84" i="10"/>
  <c r="M84" i="10"/>
  <c r="A28" i="10"/>
  <c r="H86" i="10"/>
  <c r="M86" i="10"/>
  <c r="L86" i="10"/>
  <c r="N86" i="10"/>
  <c r="H106" i="10"/>
  <c r="N106" i="10"/>
  <c r="M106" i="10"/>
  <c r="L106" i="10"/>
  <c r="H122" i="10"/>
  <c r="N122" i="10"/>
  <c r="M122" i="10"/>
  <c r="L122" i="10"/>
  <c r="H114" i="10"/>
  <c r="N114" i="10"/>
  <c r="M114" i="10"/>
  <c r="L114" i="10"/>
  <c r="H102" i="10"/>
  <c r="M102" i="10"/>
  <c r="L102" i="10"/>
  <c r="N102" i="10"/>
  <c r="H90" i="10"/>
  <c r="N90" i="10"/>
  <c r="M90" i="10"/>
  <c r="L90" i="10"/>
  <c r="H98" i="10"/>
  <c r="N98" i="10"/>
  <c r="M98" i="10"/>
  <c r="L98" i="10"/>
  <c r="B80" i="10"/>
  <c r="M80" i="10"/>
  <c r="N80" i="10"/>
  <c r="L80" i="10"/>
  <c r="H126" i="10"/>
  <c r="N126" i="10"/>
  <c r="L126" i="10"/>
  <c r="M126" i="10"/>
  <c r="C46" i="10"/>
  <c r="H104" i="10"/>
  <c r="N104" i="10"/>
  <c r="M104" i="10"/>
  <c r="L104" i="10"/>
  <c r="H88" i="10"/>
  <c r="N88" i="10"/>
  <c r="M88" i="10"/>
  <c r="L88" i="10"/>
  <c r="A56" i="10"/>
  <c r="H108" i="10"/>
  <c r="N108" i="10"/>
  <c r="M108" i="10"/>
  <c r="L108" i="10"/>
  <c r="H110" i="10"/>
  <c r="N110" i="10"/>
  <c r="L110" i="10"/>
  <c r="M110" i="10"/>
  <c r="H100" i="10"/>
  <c r="L100" i="10"/>
  <c r="N100" i="10"/>
  <c r="M100" i="10"/>
  <c r="C66" i="10"/>
  <c r="N66" i="10"/>
  <c r="M66" i="10"/>
  <c r="L66" i="10"/>
  <c r="U38" i="10"/>
  <c r="H92" i="10"/>
  <c r="N92" i="10"/>
  <c r="M92" i="10"/>
  <c r="L92" i="10"/>
  <c r="U70" i="10"/>
  <c r="M70" i="10"/>
  <c r="L70" i="10"/>
  <c r="N70" i="10"/>
  <c r="U36" i="10"/>
  <c r="U42" i="10"/>
  <c r="C72" i="10"/>
  <c r="N72" i="10"/>
  <c r="M72" i="10"/>
  <c r="L72" i="10"/>
  <c r="H120" i="10"/>
  <c r="N120" i="10"/>
  <c r="M120" i="10"/>
  <c r="L120" i="10"/>
  <c r="B120" i="10"/>
  <c r="B42" i="10"/>
  <c r="I120" i="10"/>
  <c r="C120" i="10"/>
  <c r="E20" i="10"/>
  <c r="V20" i="10" s="1"/>
  <c r="G60" i="10"/>
  <c r="F70" i="10"/>
  <c r="G36" i="10"/>
  <c r="J120" i="10"/>
  <c r="G20" i="10"/>
  <c r="P120" i="10"/>
  <c r="G72" i="10"/>
  <c r="G70" i="10"/>
  <c r="F36" i="10"/>
  <c r="F42" i="10"/>
  <c r="Q120" i="10"/>
  <c r="F66" i="10"/>
  <c r="F72" i="10"/>
  <c r="F4" i="10"/>
  <c r="F14" i="10"/>
  <c r="F38" i="10"/>
  <c r="E120" i="10"/>
  <c r="V120" i="10" s="1"/>
  <c r="Y120" i="10"/>
  <c r="G4" i="10"/>
  <c r="F18" i="10"/>
  <c r="F60" i="10"/>
  <c r="G18" i="10"/>
  <c r="F34" i="10"/>
  <c r="R120" i="10"/>
  <c r="G66" i="10"/>
  <c r="G42" i="10"/>
  <c r="G34" i="10"/>
  <c r="G38" i="10"/>
  <c r="T120" i="10"/>
  <c r="B34" i="10"/>
  <c r="H82" i="10"/>
  <c r="Q6" i="6"/>
  <c r="R6" i="6" s="1"/>
  <c r="Q4" i="6"/>
  <c r="R4" i="6" s="1"/>
  <c r="Q3" i="6"/>
  <c r="R3" i="6" s="1"/>
  <c r="Q2" i="6"/>
  <c r="R2" i="6" s="1"/>
  <c r="Q5" i="6"/>
  <c r="R5" i="6" s="1"/>
  <c r="G6" i="10"/>
  <c r="G78" i="10"/>
  <c r="G32" i="10"/>
  <c r="G10" i="10"/>
  <c r="G26" i="10"/>
  <c r="G48" i="10"/>
  <c r="G58" i="10"/>
  <c r="F26" i="10"/>
  <c r="G24" i="10"/>
  <c r="F24" i="10"/>
  <c r="J118" i="10"/>
  <c r="X118" i="10"/>
  <c r="F32" i="10"/>
  <c r="F10" i="10"/>
  <c r="F48" i="10"/>
  <c r="F58" i="10"/>
  <c r="F64" i="10"/>
  <c r="G106" i="10"/>
  <c r="B24" i="10"/>
  <c r="F74" i="10"/>
  <c r="A82" i="10"/>
  <c r="C82" i="10"/>
  <c r="B124" i="10"/>
  <c r="A24" i="10"/>
  <c r="P118" i="10"/>
  <c r="Y118" i="10"/>
  <c r="A124" i="10"/>
  <c r="E118" i="10"/>
  <c r="V118" i="10" s="1"/>
  <c r="G64" i="10"/>
  <c r="E82" i="10"/>
  <c r="V82" i="10" s="1"/>
  <c r="G124" i="10"/>
  <c r="E24" i="10"/>
  <c r="V24" i="10" s="1"/>
  <c r="T118" i="10"/>
  <c r="F82" i="10"/>
  <c r="I124" i="10"/>
  <c r="G118" i="10"/>
  <c r="F30" i="10"/>
  <c r="E48" i="10"/>
  <c r="V48" i="10" s="1"/>
  <c r="G82" i="10"/>
  <c r="R124" i="10"/>
  <c r="I118" i="10"/>
  <c r="U118" i="10"/>
  <c r="F54" i="10"/>
  <c r="G30" i="10"/>
  <c r="C48" i="10"/>
  <c r="T124" i="10"/>
  <c r="B118" i="10"/>
  <c r="G54" i="10"/>
  <c r="C124" i="10"/>
  <c r="A118" i="10"/>
  <c r="C118" i="10"/>
  <c r="E34" i="10"/>
  <c r="V34" i="10" s="1"/>
  <c r="R86" i="10"/>
  <c r="P122" i="10"/>
  <c r="B48" i="10"/>
  <c r="B82" i="10"/>
  <c r="Q124" i="10"/>
  <c r="C24" i="10"/>
  <c r="Q118" i="10"/>
  <c r="G14" i="10"/>
  <c r="A120" i="10"/>
  <c r="F120" i="10"/>
  <c r="C16" i="10"/>
  <c r="E4" i="10"/>
  <c r="V4" i="10" s="1"/>
  <c r="E18" i="10"/>
  <c r="V18" i="10" s="1"/>
  <c r="J84" i="10"/>
  <c r="F16" i="10"/>
  <c r="F28" i="10"/>
  <c r="G68" i="10"/>
  <c r="F44" i="10"/>
  <c r="F86" i="10"/>
  <c r="B106" i="10"/>
  <c r="Q122" i="10"/>
  <c r="B28" i="10"/>
  <c r="U122" i="10"/>
  <c r="G28" i="10"/>
  <c r="T86" i="10"/>
  <c r="P106" i="10"/>
  <c r="J106" i="10"/>
  <c r="A54" i="10"/>
  <c r="A78" i="10"/>
  <c r="E122" i="10"/>
  <c r="V122" i="10" s="1"/>
  <c r="E28" i="10"/>
  <c r="V28" i="10" s="1"/>
  <c r="U106" i="10"/>
  <c r="F6" i="10"/>
  <c r="F50" i="10"/>
  <c r="A86" i="10"/>
  <c r="I86" i="10"/>
  <c r="Q106" i="10"/>
  <c r="C106" i="10"/>
  <c r="B6" i="10"/>
  <c r="P100" i="10"/>
  <c r="B78" i="10"/>
  <c r="T122" i="10"/>
  <c r="C28" i="10"/>
  <c r="X122" i="10"/>
  <c r="F78" i="10"/>
  <c r="F76" i="10"/>
  <c r="G76" i="10"/>
  <c r="B86" i="10"/>
  <c r="E106" i="10"/>
  <c r="V106" i="10" s="1"/>
  <c r="A6" i="10"/>
  <c r="E78" i="10"/>
  <c r="V78" i="10" s="1"/>
  <c r="C122" i="10"/>
  <c r="U28" i="10"/>
  <c r="G62" i="10"/>
  <c r="F68" i="10"/>
  <c r="P86" i="10"/>
  <c r="J86" i="10"/>
  <c r="R106" i="10"/>
  <c r="E6" i="10"/>
  <c r="V6" i="10" s="1"/>
  <c r="C44" i="10"/>
  <c r="A122" i="10"/>
  <c r="I96" i="10"/>
  <c r="B84" i="10"/>
  <c r="X86" i="10"/>
  <c r="G50" i="10"/>
  <c r="Q86" i="10"/>
  <c r="C86" i="10"/>
  <c r="F106" i="10"/>
  <c r="B16" i="10"/>
  <c r="E52" i="10"/>
  <c r="V52" i="10" s="1"/>
  <c r="A76" i="10"/>
  <c r="R84" i="10"/>
  <c r="G16" i="10"/>
  <c r="F40" i="10"/>
  <c r="G40" i="10"/>
  <c r="A48" i="10"/>
  <c r="E86" i="10"/>
  <c r="V86" i="10" s="1"/>
  <c r="T106" i="10"/>
  <c r="C6" i="10"/>
  <c r="F124" i="10"/>
  <c r="A50" i="10"/>
  <c r="B20" i="10"/>
  <c r="F118" i="10"/>
  <c r="J122" i="10"/>
  <c r="R112" i="10"/>
  <c r="I84" i="10"/>
  <c r="J124" i="10"/>
  <c r="C62" i="10"/>
  <c r="E68" i="10"/>
  <c r="V68" i="10" s="1"/>
  <c r="F84" i="10"/>
  <c r="E38" i="10"/>
  <c r="V38" i="10" s="1"/>
  <c r="E124" i="10"/>
  <c r="V124" i="10" s="1"/>
  <c r="Q94" i="10"/>
  <c r="B72" i="10"/>
  <c r="A74" i="10"/>
  <c r="P92" i="10"/>
  <c r="B44" i="10"/>
  <c r="Q116" i="10"/>
  <c r="E62" i="10"/>
  <c r="V62" i="10" s="1"/>
  <c r="A14" i="10"/>
  <c r="C26" i="10"/>
  <c r="T100" i="10"/>
  <c r="G44" i="10"/>
  <c r="B52" i="10"/>
  <c r="B60" i="10"/>
  <c r="B94" i="10"/>
  <c r="C52" i="10"/>
  <c r="I92" i="10"/>
  <c r="P112" i="10"/>
  <c r="I116" i="10"/>
  <c r="B40" i="10"/>
  <c r="F96" i="10"/>
  <c r="A68" i="10"/>
  <c r="Y116" i="10"/>
  <c r="U16" i="10"/>
  <c r="B70" i="10"/>
  <c r="A100" i="10"/>
  <c r="G94" i="10"/>
  <c r="A44" i="10"/>
  <c r="A16" i="10"/>
  <c r="E50" i="10"/>
  <c r="V50" i="10" s="1"/>
  <c r="Q92" i="10"/>
  <c r="E96" i="10"/>
  <c r="V96" i="10" s="1"/>
  <c r="C76" i="10"/>
  <c r="B68" i="10"/>
  <c r="C4" i="10"/>
  <c r="Y84" i="10"/>
  <c r="U20" i="10"/>
  <c r="G86" i="10"/>
  <c r="A106" i="10"/>
  <c r="I106" i="10"/>
  <c r="A38" i="10"/>
  <c r="C70" i="10"/>
  <c r="E40" i="10"/>
  <c r="V40" i="10" s="1"/>
  <c r="A72" i="10"/>
  <c r="C78" i="10"/>
  <c r="C20" i="10"/>
  <c r="C92" i="10"/>
  <c r="F122" i="10"/>
  <c r="C96" i="10"/>
  <c r="C60" i="10"/>
  <c r="A116" i="10"/>
  <c r="A84" i="10"/>
  <c r="C84" i="10"/>
  <c r="Y106" i="10"/>
  <c r="U68" i="10"/>
  <c r="B62" i="10"/>
  <c r="E100" i="10"/>
  <c r="V100" i="10" s="1"/>
  <c r="C40" i="10"/>
  <c r="B36" i="10"/>
  <c r="A18" i="10"/>
  <c r="B64" i="10"/>
  <c r="E58" i="10"/>
  <c r="V58" i="10" s="1"/>
  <c r="I122" i="10"/>
  <c r="G122" i="10"/>
  <c r="E26" i="10"/>
  <c r="V26" i="10" s="1"/>
  <c r="G112" i="10"/>
  <c r="T116" i="10"/>
  <c r="E84" i="10"/>
  <c r="V84" i="10" s="1"/>
  <c r="Y86" i="10"/>
  <c r="U72" i="10"/>
  <c r="J94" i="10"/>
  <c r="E14" i="10"/>
  <c r="V14" i="10" s="1"/>
  <c r="C36" i="10"/>
  <c r="C18" i="10"/>
  <c r="B50" i="10"/>
  <c r="C64" i="10"/>
  <c r="C58" i="10"/>
  <c r="F52" i="10"/>
  <c r="B96" i="10"/>
  <c r="B76" i="10"/>
  <c r="B32" i="10"/>
  <c r="B4" i="10"/>
  <c r="T84" i="10"/>
  <c r="X124" i="10"/>
  <c r="U86" i="10"/>
  <c r="C34" i="10"/>
  <c r="A70" i="10"/>
  <c r="F62" i="10"/>
  <c r="I100" i="10"/>
  <c r="I94" i="10"/>
  <c r="A40" i="10"/>
  <c r="C14" i="10"/>
  <c r="A36" i="10"/>
  <c r="C30" i="10"/>
  <c r="A64" i="10"/>
  <c r="B58" i="10"/>
  <c r="C42" i="10"/>
  <c r="E92" i="10"/>
  <c r="V92" i="10" s="1"/>
  <c r="A96" i="10"/>
  <c r="A26" i="10"/>
  <c r="E10" i="10"/>
  <c r="V10" i="10" s="1"/>
  <c r="G116" i="10"/>
  <c r="X116" i="10"/>
  <c r="U116" i="10"/>
  <c r="U34" i="10"/>
  <c r="C38" i="10"/>
  <c r="E70" i="10"/>
  <c r="V70" i="10" s="1"/>
  <c r="J100" i="10"/>
  <c r="E36" i="10"/>
  <c r="V36" i="10" s="1"/>
  <c r="B18" i="10"/>
  <c r="G74" i="10"/>
  <c r="Q96" i="10"/>
  <c r="A60" i="10"/>
  <c r="C112" i="10"/>
  <c r="F80" i="10"/>
  <c r="G8" i="10"/>
  <c r="G46" i="10"/>
  <c r="G22" i="10"/>
  <c r="A34" i="10"/>
  <c r="B54" i="10"/>
  <c r="B100" i="10"/>
  <c r="Q100" i="10"/>
  <c r="F94" i="10"/>
  <c r="B14" i="10"/>
  <c r="E72" i="10"/>
  <c r="V72" i="10" s="1"/>
  <c r="A42" i="10"/>
  <c r="C74" i="10"/>
  <c r="A20" i="10"/>
  <c r="F92" i="10"/>
  <c r="R96" i="10"/>
  <c r="B112" i="10"/>
  <c r="A32" i="10"/>
  <c r="A66" i="10"/>
  <c r="P116" i="10"/>
  <c r="A4" i="10"/>
  <c r="U120" i="10"/>
  <c r="E66" i="10"/>
  <c r="V66" i="10" s="1"/>
  <c r="X92" i="10"/>
  <c r="B38" i="10"/>
  <c r="F100" i="10"/>
  <c r="C100" i="10"/>
  <c r="C94" i="10"/>
  <c r="Q110" i="10"/>
  <c r="A30" i="10"/>
  <c r="E42" i="10"/>
  <c r="V42" i="10" s="1"/>
  <c r="A52" i="10"/>
  <c r="T92" i="10"/>
  <c r="T96" i="10"/>
  <c r="E76" i="10"/>
  <c r="V76" i="10" s="1"/>
  <c r="E112" i="10"/>
  <c r="V112" i="10" s="1"/>
  <c r="C32" i="10"/>
  <c r="R116" i="10"/>
  <c r="Y92" i="10"/>
  <c r="U26" i="10"/>
  <c r="P124" i="10"/>
  <c r="A62" i="10"/>
  <c r="G100" i="10"/>
  <c r="R100" i="10"/>
  <c r="T94" i="10"/>
  <c r="B102" i="10"/>
  <c r="E44" i="10"/>
  <c r="V44" i="10" s="1"/>
  <c r="C50" i="10"/>
  <c r="E64" i="10"/>
  <c r="V64" i="10" s="1"/>
  <c r="A58" i="10"/>
  <c r="G52" i="10"/>
  <c r="R118" i="10"/>
  <c r="J92" i="10"/>
  <c r="B122" i="10"/>
  <c r="R122" i="10"/>
  <c r="J96" i="10"/>
  <c r="F112" i="10"/>
  <c r="E32" i="10"/>
  <c r="V32" i="10" s="1"/>
  <c r="B66" i="10"/>
  <c r="B116" i="10"/>
  <c r="J116" i="10"/>
  <c r="Q84" i="10"/>
  <c r="P84" i="10"/>
  <c r="Y122" i="10"/>
  <c r="X106" i="10"/>
  <c r="U84" i="10"/>
  <c r="C54" i="10"/>
  <c r="P94" i="10"/>
  <c r="B30" i="10"/>
  <c r="B74" i="10"/>
  <c r="G96" i="10"/>
  <c r="F116" i="10"/>
  <c r="E94" i="10"/>
  <c r="V94" i="10" s="1"/>
  <c r="E30" i="10"/>
  <c r="V30" i="10" s="1"/>
  <c r="E74" i="10"/>
  <c r="V74" i="10" s="1"/>
  <c r="P96" i="10"/>
  <c r="U82" i="10"/>
  <c r="B10" i="10"/>
  <c r="C10" i="10"/>
  <c r="X112" i="10"/>
  <c r="U60" i="10"/>
  <c r="T112" i="10"/>
  <c r="Q112" i="10"/>
  <c r="X84" i="10"/>
  <c r="U124" i="10"/>
  <c r="I112" i="10"/>
  <c r="G84" i="10"/>
  <c r="Y112" i="10"/>
  <c r="A112" i="10"/>
  <c r="J112" i="10"/>
  <c r="U92" i="10"/>
  <c r="P126" i="10"/>
  <c r="E8" i="10"/>
  <c r="V8" i="10" s="1"/>
  <c r="F8" i="10"/>
  <c r="Q108" i="10"/>
  <c r="C8" i="10"/>
  <c r="B46" i="10"/>
  <c r="Y100" i="10"/>
  <c r="U66" i="10"/>
  <c r="E108" i="10"/>
  <c r="V108" i="10" s="1"/>
  <c r="A110" i="10"/>
  <c r="T104" i="10"/>
  <c r="B22" i="10"/>
  <c r="C108" i="10"/>
  <c r="P110" i="10"/>
  <c r="G104" i="10"/>
  <c r="C12" i="10"/>
  <c r="Y98" i="10"/>
  <c r="U112" i="10"/>
  <c r="A102" i="10"/>
  <c r="P88" i="10"/>
  <c r="U96" i="10"/>
  <c r="Q3" i="5"/>
  <c r="R3" i="5" s="1"/>
  <c r="Q4" i="5"/>
  <c r="R4" i="5" s="1"/>
  <c r="Q6" i="4"/>
  <c r="R6" i="4" s="1"/>
  <c r="Q5" i="5"/>
  <c r="R5" i="5" s="1"/>
  <c r="Q6" i="5"/>
  <c r="R6" i="5" s="1"/>
  <c r="Q2" i="5"/>
  <c r="R2" i="5" s="1"/>
  <c r="Q2" i="4"/>
  <c r="R2" i="4" s="1"/>
  <c r="Q3" i="4"/>
  <c r="R3" i="4" s="1"/>
  <c r="Q4" i="4"/>
  <c r="R4" i="4" s="1"/>
  <c r="Q5" i="4"/>
  <c r="R5" i="4" s="1"/>
  <c r="F114" i="10"/>
  <c r="J102" i="10"/>
  <c r="Q88" i="10"/>
  <c r="J126" i="10"/>
  <c r="E56" i="10"/>
  <c r="V56" i="10" s="1"/>
  <c r="J90" i="10"/>
  <c r="P98" i="10"/>
  <c r="B92" i="10"/>
  <c r="R92" i="10"/>
  <c r="E60" i="10"/>
  <c r="V60" i="10" s="1"/>
  <c r="X96" i="10"/>
  <c r="B110" i="10"/>
  <c r="C88" i="10"/>
  <c r="B126" i="10"/>
  <c r="A80" i="10"/>
  <c r="A92" i="10"/>
  <c r="G92" i="10"/>
  <c r="A10" i="10"/>
  <c r="E12" i="10"/>
  <c r="V12" i="10" s="1"/>
  <c r="Y96" i="10"/>
  <c r="X120" i="10"/>
  <c r="C114" i="10"/>
  <c r="Q90" i="10"/>
  <c r="E114" i="10"/>
  <c r="V114" i="10" s="1"/>
  <c r="A94" i="10"/>
  <c r="R94" i="10"/>
  <c r="J98" i="10"/>
  <c r="A22" i="10"/>
  <c r="G90" i="10"/>
  <c r="E116" i="10"/>
  <c r="V116" i="10" s="1"/>
  <c r="C116" i="10"/>
  <c r="Y124" i="10"/>
  <c r="X100" i="10"/>
  <c r="F56" i="10"/>
  <c r="R108" i="10"/>
  <c r="A46" i="10"/>
  <c r="T114" i="10"/>
  <c r="E102" i="10"/>
  <c r="V102" i="10" s="1"/>
  <c r="P102" i="10"/>
  <c r="T110" i="10"/>
  <c r="E110" i="10"/>
  <c r="V110" i="10" s="1"/>
  <c r="B104" i="10"/>
  <c r="I104" i="10"/>
  <c r="Q98" i="10"/>
  <c r="E88" i="10"/>
  <c r="V88" i="10" s="1"/>
  <c r="A126" i="10"/>
  <c r="Q126" i="10"/>
  <c r="E22" i="10"/>
  <c r="V22" i="10" s="1"/>
  <c r="E80" i="10"/>
  <c r="V80" i="10" s="1"/>
  <c r="P90" i="10"/>
  <c r="C90" i="10"/>
  <c r="C56" i="10"/>
  <c r="F108" i="10"/>
  <c r="E46" i="10"/>
  <c r="V46" i="10" s="1"/>
  <c r="G114" i="10"/>
  <c r="F102" i="10"/>
  <c r="Q102" i="10"/>
  <c r="F110" i="10"/>
  <c r="R110" i="10"/>
  <c r="A104" i="10"/>
  <c r="B98" i="10"/>
  <c r="E98" i="10"/>
  <c r="V98" i="10" s="1"/>
  <c r="R88" i="10"/>
  <c r="F126" i="10"/>
  <c r="E126" i="10"/>
  <c r="V126" i="10" s="1"/>
  <c r="C80" i="10"/>
  <c r="E90" i="10"/>
  <c r="V90" i="10" s="1"/>
  <c r="G56" i="10"/>
  <c r="F12" i="10"/>
  <c r="B108" i="10"/>
  <c r="T108" i="10"/>
  <c r="F46" i="10"/>
  <c r="B114" i="10"/>
  <c r="I114" i="10"/>
  <c r="R102" i="10"/>
  <c r="C102" i="10"/>
  <c r="G110" i="10"/>
  <c r="C110" i="10"/>
  <c r="E104" i="10"/>
  <c r="V104" i="10" s="1"/>
  <c r="J104" i="10"/>
  <c r="A98" i="10"/>
  <c r="R98" i="10"/>
  <c r="F88" i="10"/>
  <c r="G126" i="10"/>
  <c r="R126" i="10"/>
  <c r="C22" i="10"/>
  <c r="R90" i="10"/>
  <c r="G80" i="10"/>
  <c r="A108" i="10"/>
  <c r="G108" i="10"/>
  <c r="B8" i="10"/>
  <c r="A114" i="10"/>
  <c r="T102" i="10"/>
  <c r="I110" i="10"/>
  <c r="Q104" i="10"/>
  <c r="P104" i="10"/>
  <c r="G98" i="10"/>
  <c r="F98" i="10"/>
  <c r="B88" i="10"/>
  <c r="T88" i="10"/>
  <c r="T126" i="10"/>
  <c r="C126" i="10"/>
  <c r="F90" i="10"/>
  <c r="B12" i="10"/>
  <c r="J108" i="10"/>
  <c r="I108" i="10"/>
  <c r="A8" i="10"/>
  <c r="Q114" i="10"/>
  <c r="J114" i="10"/>
  <c r="G102" i="10"/>
  <c r="R104" i="10"/>
  <c r="C104" i="10"/>
  <c r="I98" i="10"/>
  <c r="T98" i="10"/>
  <c r="A88" i="10"/>
  <c r="G88" i="10"/>
  <c r="I126" i="10"/>
  <c r="B90" i="10"/>
  <c r="T90" i="10"/>
  <c r="A12" i="10"/>
  <c r="B56" i="10"/>
  <c r="F22" i="10"/>
  <c r="G12" i="10"/>
  <c r="P108" i="10"/>
  <c r="R114" i="10"/>
  <c r="P114" i="10"/>
  <c r="I102" i="10"/>
  <c r="J110" i="10"/>
  <c r="F104" i="10"/>
  <c r="C98" i="10"/>
  <c r="J88" i="10"/>
  <c r="I88" i="10"/>
  <c r="A90" i="10"/>
  <c r="I90" i="10"/>
  <c r="Y110" i="10"/>
  <c r="U114" i="10"/>
  <c r="Y94" i="10"/>
  <c r="H80" i="10"/>
  <c r="H46" i="10"/>
  <c r="H56" i="10"/>
  <c r="H66" i="10"/>
  <c r="H70" i="10"/>
  <c r="H60" i="10"/>
  <c r="H42" i="10"/>
  <c r="H72" i="10"/>
  <c r="H54" i="10"/>
  <c r="H74" i="10"/>
  <c r="H64" i="10"/>
  <c r="H58" i="10"/>
  <c r="H48" i="10"/>
  <c r="H62" i="10"/>
  <c r="H40" i="10"/>
  <c r="H44" i="10"/>
  <c r="H52" i="10"/>
  <c r="H76" i="10"/>
  <c r="H78" i="10"/>
  <c r="H50" i="10"/>
  <c r="H68" i="10"/>
  <c r="X110" i="10"/>
  <c r="X98" i="10"/>
  <c r="X126" i="10"/>
  <c r="X88" i="10"/>
  <c r="X104" i="10"/>
  <c r="X108" i="10"/>
  <c r="X94" i="10"/>
  <c r="U126" i="10"/>
  <c r="U56" i="10"/>
  <c r="U108" i="10"/>
  <c r="U94" i="10"/>
  <c r="Y126" i="10"/>
  <c r="Y88" i="10"/>
  <c r="Y104" i="10"/>
  <c r="Y108" i="10"/>
  <c r="X90" i="10"/>
  <c r="U102" i="10"/>
  <c r="Y90" i="10"/>
  <c r="U98" i="10"/>
  <c r="X114" i="10"/>
  <c r="X102" i="10"/>
  <c r="U46" i="10"/>
  <c r="U88" i="10"/>
  <c r="U80" i="10"/>
  <c r="U110" i="10"/>
  <c r="Y114" i="10"/>
  <c r="Y102" i="10"/>
  <c r="U104" i="10"/>
  <c r="U90" i="10"/>
  <c r="U54" i="10"/>
  <c r="H38" i="10"/>
  <c r="U100" i="10"/>
  <c r="AF771" i="4"/>
  <c r="Y78" i="10" s="1"/>
  <c r="AE771" i="4"/>
  <c r="X78" i="10" s="1"/>
  <c r="AF51" i="4"/>
  <c r="Y6" i="10" s="1"/>
  <c r="AE51" i="4"/>
  <c r="X6" i="10" s="1"/>
  <c r="AE571" i="4"/>
  <c r="X58" i="10" s="1"/>
  <c r="AF571" i="4"/>
  <c r="Y58" i="10" s="1"/>
  <c r="AF31" i="4"/>
  <c r="AE31" i="4"/>
  <c r="X4" i="10" s="1"/>
  <c r="AF351" i="4"/>
  <c r="AE351" i="4"/>
  <c r="AF391" i="4"/>
  <c r="Y40" i="10" s="1"/>
  <c r="AE391" i="4"/>
  <c r="X40" i="10" s="1"/>
  <c r="AF631" i="4"/>
  <c r="Y64" i="10" s="1"/>
  <c r="AE631" i="4"/>
  <c r="X64" i="10" s="1"/>
  <c r="AE971" i="4"/>
  <c r="AF971" i="4"/>
  <c r="AF791" i="4"/>
  <c r="Y80" i="10" s="1"/>
  <c r="AE791" i="4"/>
  <c r="X80" i="10" s="1"/>
  <c r="AF231" i="4"/>
  <c r="Y24" i="10" s="1"/>
  <c r="AE231" i="4"/>
  <c r="X24" i="10" s="1"/>
  <c r="AF91" i="4"/>
  <c r="AE91" i="4"/>
  <c r="AF71" i="4"/>
  <c r="Y8" i="10" s="1"/>
  <c r="AE71" i="4"/>
  <c r="X8" i="10" s="1"/>
  <c r="AF1111" i="4"/>
  <c r="AE1111" i="4"/>
  <c r="AE331" i="4"/>
  <c r="AF331" i="4"/>
  <c r="AF1191" i="4"/>
  <c r="AE1191" i="4"/>
  <c r="AF511" i="4"/>
  <c r="Y52" i="10" s="1"/>
  <c r="AE511" i="4"/>
  <c r="X52" i="10" s="1"/>
  <c r="AF851" i="4"/>
  <c r="AE851" i="4"/>
  <c r="AE491" i="4"/>
  <c r="X50" i="10" s="1"/>
  <c r="AF491" i="4"/>
  <c r="Y50" i="10" s="1"/>
  <c r="AE811" i="4"/>
  <c r="X82" i="10" s="1"/>
  <c r="AF811" i="4"/>
  <c r="Y82" i="10" s="1"/>
  <c r="AF751" i="4"/>
  <c r="Y76" i="10" s="1"/>
  <c r="AE751" i="4"/>
  <c r="X76" i="10" s="1"/>
  <c r="AE651" i="4"/>
  <c r="X66" i="10" s="1"/>
  <c r="AF651" i="4"/>
  <c r="Y66" i="10" s="1"/>
  <c r="AF151" i="4"/>
  <c r="Y16" i="10" s="1"/>
  <c r="AE151" i="4"/>
  <c r="X16" i="10" s="1"/>
  <c r="AF951" i="4"/>
  <c r="AE951" i="4"/>
  <c r="AF1071" i="4"/>
  <c r="AE1071" i="4"/>
  <c r="AF191" i="4"/>
  <c r="Y20" i="10" s="1"/>
  <c r="AE191" i="4"/>
  <c r="X20" i="10" s="1"/>
  <c r="AF691" i="4"/>
  <c r="Y70" i="10" s="1"/>
  <c r="AE691" i="4"/>
  <c r="X70" i="10" s="1"/>
  <c r="AF911" i="4"/>
  <c r="AE911" i="4"/>
  <c r="AF531" i="4"/>
  <c r="Y54" i="10" s="1"/>
  <c r="AE531" i="4"/>
  <c r="X54" i="10" s="1"/>
  <c r="AF671" i="4"/>
  <c r="Y68" i="10" s="1"/>
  <c r="AE671" i="4"/>
  <c r="X68" i="10" s="1"/>
  <c r="AF371" i="4"/>
  <c r="Y38" i="10" s="1"/>
  <c r="AE371" i="4"/>
  <c r="X38" i="10" s="1"/>
  <c r="AF211" i="4"/>
  <c r="Y22" i="10" s="1"/>
  <c r="AE211" i="4"/>
  <c r="X22" i="10" s="1"/>
  <c r="AE1211" i="4"/>
  <c r="AF1211" i="4"/>
  <c r="AF891" i="4"/>
  <c r="AE891" i="4"/>
  <c r="AF451" i="4"/>
  <c r="Y46" i="10" s="1"/>
  <c r="AE451" i="4"/>
  <c r="X46" i="10" s="1"/>
  <c r="AE731" i="4"/>
  <c r="X74" i="10" s="1"/>
  <c r="AF731" i="4"/>
  <c r="Y74" i="10" s="1"/>
  <c r="AF1271" i="4"/>
  <c r="AE1271" i="4"/>
  <c r="AF291" i="4"/>
  <c r="AE291" i="4"/>
  <c r="AF991" i="4"/>
  <c r="AE991" i="4"/>
  <c r="AF1251" i="4"/>
  <c r="AE1251" i="4"/>
  <c r="AF111" i="4"/>
  <c r="Y12" i="10" s="1"/>
  <c r="AE111" i="4"/>
  <c r="X12" i="10" s="1"/>
  <c r="AE271" i="4"/>
  <c r="AF271" i="4"/>
  <c r="Y28" i="10" s="1"/>
  <c r="AF171" i="4"/>
  <c r="Y18" i="10" s="1"/>
  <c r="AE171" i="4"/>
  <c r="X18" i="10" s="1"/>
  <c r="AE1051" i="4"/>
  <c r="AF1051" i="4"/>
  <c r="AF711" i="4"/>
  <c r="Y72" i="10" s="1"/>
  <c r="AE711" i="4"/>
  <c r="X72" i="10" s="1"/>
  <c r="AF611" i="4"/>
  <c r="Y62" i="10" s="1"/>
  <c r="AE611" i="4"/>
  <c r="X62" i="10" s="1"/>
  <c r="AF1171" i="4"/>
  <c r="AE1171" i="4"/>
  <c r="AF471" i="4"/>
  <c r="Y48" i="10" s="1"/>
  <c r="AE471" i="4"/>
  <c r="X48" i="10" s="1"/>
  <c r="AE1131" i="4"/>
  <c r="AF1131" i="4"/>
  <c r="AF1151" i="4"/>
  <c r="AE1151" i="4"/>
  <c r="AF1011" i="4"/>
  <c r="AE1011" i="4"/>
  <c r="AF831" i="4"/>
  <c r="AE831" i="4"/>
  <c r="AF871" i="4"/>
  <c r="AE871" i="4"/>
  <c r="AF131" i="4"/>
  <c r="Y14" i="10" s="1"/>
  <c r="AE131" i="4"/>
  <c r="X14" i="10" s="1"/>
  <c r="AE431" i="4"/>
  <c r="X44" i="10" s="1"/>
  <c r="AF431" i="4"/>
  <c r="Y44" i="10" s="1"/>
  <c r="AF1091" i="4"/>
  <c r="AE1091" i="4"/>
  <c r="AF551" i="4"/>
  <c r="Y56" i="10" s="1"/>
  <c r="AE551" i="4"/>
  <c r="X56" i="10" s="1"/>
  <c r="AF311" i="4"/>
  <c r="AE311" i="4"/>
  <c r="AF591" i="4"/>
  <c r="Y60" i="10" s="1"/>
  <c r="AE591" i="4"/>
  <c r="X60" i="10" s="1"/>
  <c r="AF931" i="4"/>
  <c r="AE931" i="4"/>
  <c r="AF251" i="4"/>
  <c r="Y26" i="10" s="1"/>
  <c r="AE251" i="4"/>
  <c r="X26" i="10" s="1"/>
  <c r="AF1231" i="4"/>
  <c r="AE1231" i="4"/>
  <c r="AE411" i="4"/>
  <c r="X42" i="10" s="1"/>
  <c r="AF411" i="4"/>
  <c r="Y42" i="10" s="1"/>
  <c r="AF1031" i="4"/>
  <c r="AE1031" i="4"/>
  <c r="D77" i="10"/>
  <c r="W77" i="10" s="1"/>
  <c r="F751" i="5"/>
  <c r="D2" i="10"/>
  <c r="F11" i="4"/>
  <c r="H22" i="10"/>
  <c r="H12" i="10"/>
  <c r="H8" i="10"/>
  <c r="H14" i="10"/>
  <c r="H36" i="10"/>
  <c r="H18" i="10"/>
  <c r="H4" i="10"/>
  <c r="H34" i="10"/>
  <c r="H20" i="10"/>
  <c r="D47" i="10"/>
  <c r="W47" i="10" s="1"/>
  <c r="F451" i="5"/>
  <c r="D25" i="10"/>
  <c r="W25" i="10" s="1"/>
  <c r="F231" i="5"/>
  <c r="H10" i="10"/>
  <c r="H30" i="10"/>
  <c r="H32" i="10"/>
  <c r="H26" i="10"/>
  <c r="H24" i="10"/>
  <c r="D75" i="10"/>
  <c r="W75" i="10" s="1"/>
  <c r="F731" i="5"/>
  <c r="H28" i="10"/>
  <c r="H16" i="10"/>
  <c r="H6" i="10"/>
  <c r="AF95" i="3"/>
  <c r="AF92" i="3"/>
  <c r="AF76" i="3"/>
  <c r="AF79" i="3"/>
  <c r="AF16" i="3"/>
  <c r="AF78" i="3"/>
  <c r="AF53" i="3"/>
  <c r="AF81" i="3"/>
  <c r="AF45" i="3"/>
  <c r="AF56" i="3"/>
  <c r="AF66" i="3"/>
  <c r="AF17" i="3"/>
  <c r="AF25" i="3"/>
  <c r="AF33" i="3"/>
  <c r="AF41" i="3"/>
  <c r="AF52" i="3"/>
  <c r="AF48" i="3"/>
  <c r="AF80" i="3"/>
  <c r="AF69" i="3"/>
  <c r="AF83" i="3"/>
  <c r="AF61" i="3"/>
  <c r="AF64" i="3"/>
  <c r="AF99" i="3"/>
  <c r="AF98" i="3"/>
  <c r="AF18" i="3"/>
  <c r="AF26" i="3"/>
  <c r="AF34" i="3"/>
  <c r="AF42" i="3"/>
  <c r="AF60" i="3"/>
  <c r="AF44" i="3"/>
  <c r="AF82" i="3"/>
  <c r="AF55" i="3"/>
  <c r="AF85" i="3"/>
  <c r="AF46" i="3"/>
  <c r="AF49" i="3"/>
  <c r="AF19" i="3"/>
  <c r="AF27" i="3"/>
  <c r="AF35" i="3"/>
  <c r="AF43" i="3"/>
  <c r="AF68" i="3"/>
  <c r="AF40" i="3"/>
  <c r="AF47" i="3"/>
  <c r="AF84" i="3"/>
  <c r="AF71" i="3"/>
  <c r="AF87" i="3"/>
  <c r="AF54" i="3"/>
  <c r="AF57" i="3"/>
  <c r="AF12" i="3"/>
  <c r="AF20" i="3"/>
  <c r="AF28" i="3"/>
  <c r="AF36" i="3"/>
  <c r="AF51" i="3"/>
  <c r="AF96" i="3"/>
  <c r="AF24" i="3"/>
  <c r="AF63" i="3"/>
  <c r="AF86" i="3"/>
  <c r="AF73" i="3"/>
  <c r="AF89" i="3"/>
  <c r="AF62" i="3"/>
  <c r="AF65" i="3"/>
  <c r="AF13" i="3"/>
  <c r="AF21" i="3"/>
  <c r="AF29" i="3"/>
  <c r="AF37" i="3"/>
  <c r="AF59" i="3"/>
  <c r="AF32" i="3"/>
  <c r="AF72" i="3"/>
  <c r="AF88" i="3"/>
  <c r="AF75" i="3"/>
  <c r="AF91" i="3"/>
  <c r="AF70" i="3"/>
  <c r="AF14" i="3"/>
  <c r="AF22" i="3"/>
  <c r="AF30" i="3"/>
  <c r="AF38" i="3"/>
  <c r="AF67" i="3"/>
  <c r="AF58" i="3"/>
  <c r="AF74" i="3"/>
  <c r="AF90" i="3"/>
  <c r="AF77" i="3"/>
  <c r="AF93" i="3"/>
  <c r="AF94" i="3"/>
  <c r="AF50" i="3"/>
  <c r="AF15" i="3"/>
  <c r="AF23" i="3"/>
  <c r="AF31" i="3"/>
  <c r="AF39" i="3"/>
  <c r="AF97" i="3"/>
  <c r="J176" i="4"/>
  <c r="L176" i="4"/>
  <c r="K176" i="4"/>
  <c r="K57" i="4"/>
  <c r="L57" i="4"/>
  <c r="J57" i="4"/>
  <c r="L668" i="4"/>
  <c r="K668" i="4"/>
  <c r="J668" i="4"/>
  <c r="J715" i="4"/>
  <c r="K715" i="4"/>
  <c r="L715" i="4"/>
  <c r="L1088" i="4"/>
  <c r="K1088" i="4"/>
  <c r="J1088" i="4"/>
  <c r="L584" i="4"/>
  <c r="K584" i="4"/>
  <c r="J584" i="4"/>
  <c r="L801" i="4"/>
  <c r="K801" i="4"/>
  <c r="J801" i="4"/>
  <c r="L480" i="4"/>
  <c r="K480" i="4"/>
  <c r="J480" i="4"/>
  <c r="L1141" i="4"/>
  <c r="K1141" i="4"/>
  <c r="J1141" i="4"/>
  <c r="L1238" i="4"/>
  <c r="K1238" i="4"/>
  <c r="J1238" i="4"/>
  <c r="L365" i="4"/>
  <c r="K365" i="4"/>
  <c r="J365" i="4"/>
  <c r="L899" i="4"/>
  <c r="K899" i="4"/>
  <c r="J899" i="4"/>
  <c r="K419" i="4"/>
  <c r="L419" i="4"/>
  <c r="J419" i="4"/>
  <c r="K735" i="4"/>
  <c r="L735" i="4"/>
  <c r="J735" i="4"/>
  <c r="K565" i="4"/>
  <c r="L565" i="4"/>
  <c r="J565" i="4"/>
  <c r="L888" i="4"/>
  <c r="K888" i="4"/>
  <c r="J888" i="4"/>
  <c r="L397" i="4"/>
  <c r="K397" i="4"/>
  <c r="J397" i="4"/>
  <c r="L143" i="4"/>
  <c r="K143" i="4"/>
  <c r="J143" i="4"/>
  <c r="L1002" i="4"/>
  <c r="K1002" i="4"/>
  <c r="J1002" i="4"/>
  <c r="L1255" i="4"/>
  <c r="J1255" i="4"/>
  <c r="K1255" i="4"/>
  <c r="L820" i="4"/>
  <c r="K820" i="4"/>
  <c r="J820" i="4"/>
  <c r="J761" i="4"/>
  <c r="L761" i="4"/>
  <c r="K761" i="4"/>
  <c r="J601" i="4"/>
  <c r="L601" i="4"/>
  <c r="K601" i="4"/>
  <c r="L604" i="4"/>
  <c r="K604" i="4"/>
  <c r="J604" i="4"/>
  <c r="K598" i="4"/>
  <c r="J598" i="4"/>
  <c r="L598" i="4"/>
  <c r="L778" i="4"/>
  <c r="K778" i="4"/>
  <c r="J778" i="4"/>
  <c r="J782" i="4"/>
  <c r="L782" i="4"/>
  <c r="K782" i="4"/>
  <c r="L188" i="4"/>
  <c r="K188" i="4"/>
  <c r="J188" i="4"/>
  <c r="K184" i="4"/>
  <c r="L184" i="4"/>
  <c r="J184" i="4"/>
  <c r="L321" i="4"/>
  <c r="K321" i="4"/>
  <c r="J321" i="4"/>
  <c r="L64" i="4"/>
  <c r="K64" i="4"/>
  <c r="J64" i="4"/>
  <c r="K1066" i="4"/>
  <c r="J1066" i="4"/>
  <c r="L1066" i="4"/>
  <c r="J1055" i="4"/>
  <c r="L1055" i="4"/>
  <c r="K1055" i="4"/>
  <c r="J662" i="4"/>
  <c r="L662" i="4"/>
  <c r="K662" i="4"/>
  <c r="L159" i="4"/>
  <c r="K159" i="4"/>
  <c r="J159" i="4"/>
  <c r="J100" i="4"/>
  <c r="L100" i="4"/>
  <c r="K100" i="4"/>
  <c r="J96" i="4"/>
  <c r="L96" i="4"/>
  <c r="K96" i="4"/>
  <c r="L714" i="4"/>
  <c r="K714" i="4"/>
  <c r="J714" i="4"/>
  <c r="L725" i="4"/>
  <c r="J725" i="4"/>
  <c r="K725" i="4"/>
  <c r="L958" i="4"/>
  <c r="K958" i="4"/>
  <c r="J958" i="4"/>
  <c r="L961" i="4"/>
  <c r="K961" i="4"/>
  <c r="J961" i="4"/>
  <c r="L628" i="4"/>
  <c r="K628" i="4"/>
  <c r="J628" i="4"/>
  <c r="J620" i="4"/>
  <c r="L620" i="4"/>
  <c r="K620" i="4"/>
  <c r="J934" i="4"/>
  <c r="L934" i="4"/>
  <c r="K934" i="4"/>
  <c r="L936" i="4"/>
  <c r="K936" i="4"/>
  <c r="J936" i="4"/>
  <c r="J1084" i="4"/>
  <c r="L1084" i="4"/>
  <c r="K1084" i="4"/>
  <c r="L287" i="4"/>
  <c r="K287" i="4"/>
  <c r="J287" i="4"/>
  <c r="L277" i="4"/>
  <c r="K277" i="4"/>
  <c r="J277" i="4"/>
  <c r="L1179" i="4"/>
  <c r="J1179" i="4"/>
  <c r="K1179" i="4"/>
  <c r="K1186" i="4"/>
  <c r="J1186" i="4"/>
  <c r="L1186" i="4"/>
  <c r="L574" i="4"/>
  <c r="K574" i="4"/>
  <c r="J574" i="4"/>
  <c r="L581" i="4"/>
  <c r="K581" i="4"/>
  <c r="J581" i="4"/>
  <c r="L256" i="4"/>
  <c r="J256" i="4"/>
  <c r="K256" i="4"/>
  <c r="L263" i="4"/>
  <c r="K263" i="4"/>
  <c r="J263" i="4"/>
  <c r="L982" i="4"/>
  <c r="K982" i="4"/>
  <c r="J982" i="4"/>
  <c r="L979" i="4"/>
  <c r="K979" i="4"/>
  <c r="J979" i="4"/>
  <c r="J795" i="4"/>
  <c r="L795" i="4"/>
  <c r="K795" i="4"/>
  <c r="L804" i="4"/>
  <c r="K804" i="4"/>
  <c r="J804" i="4"/>
  <c r="L807" i="4"/>
  <c r="K807" i="4"/>
  <c r="J807" i="4"/>
  <c r="L484" i="4"/>
  <c r="K484" i="4"/>
  <c r="J484" i="4"/>
  <c r="L47" i="4"/>
  <c r="K47" i="4"/>
  <c r="J47" i="4"/>
  <c r="L194" i="4"/>
  <c r="K194" i="4"/>
  <c r="J194" i="4"/>
  <c r="K205" i="4"/>
  <c r="J205" i="4"/>
  <c r="L205" i="4"/>
  <c r="L1138" i="4"/>
  <c r="K1138" i="4"/>
  <c r="J1138" i="4"/>
  <c r="L1146" i="4"/>
  <c r="K1146" i="4"/>
  <c r="J1146" i="4"/>
  <c r="K1144" i="4"/>
  <c r="J1144" i="4"/>
  <c r="L1144" i="4"/>
  <c r="K1155" i="4"/>
  <c r="J1155" i="4"/>
  <c r="L1155" i="4"/>
  <c r="L1167" i="4"/>
  <c r="K1167" i="4"/>
  <c r="J1167" i="4"/>
  <c r="K1165" i="4"/>
  <c r="J1165" i="4"/>
  <c r="L1165" i="4"/>
  <c r="L702" i="4"/>
  <c r="K702" i="4"/>
  <c r="J702" i="4"/>
  <c r="L708" i="4"/>
  <c r="K708" i="4"/>
  <c r="J708" i="4"/>
  <c r="L75" i="4"/>
  <c r="K75" i="4"/>
  <c r="J75" i="4"/>
  <c r="L234" i="4"/>
  <c r="K234" i="4"/>
  <c r="J234" i="4"/>
  <c r="L244" i="4"/>
  <c r="K244" i="4"/>
  <c r="J244" i="4"/>
  <c r="L1014" i="4"/>
  <c r="K1014" i="4"/>
  <c r="J1014" i="4"/>
  <c r="L1023" i="4"/>
  <c r="K1023" i="4"/>
  <c r="J1023" i="4"/>
  <c r="K1024" i="4"/>
  <c r="J1024" i="4"/>
  <c r="L1024" i="4"/>
  <c r="J359" i="4"/>
  <c r="L359" i="4"/>
  <c r="K359" i="4"/>
  <c r="J367" i="4"/>
  <c r="L367" i="4"/>
  <c r="K367" i="4"/>
  <c r="L1128" i="4"/>
  <c r="K1128" i="4"/>
  <c r="J1128" i="4"/>
  <c r="L1116" i="4"/>
  <c r="J1116" i="4"/>
  <c r="K1116" i="4"/>
  <c r="L895" i="4"/>
  <c r="K895" i="4"/>
  <c r="J895" i="4"/>
  <c r="J908" i="4"/>
  <c r="L908" i="4"/>
  <c r="K908" i="4"/>
  <c r="L847" i="4"/>
  <c r="K847" i="4"/>
  <c r="J847" i="4"/>
  <c r="J415" i="4"/>
  <c r="L415" i="4"/>
  <c r="K415" i="4"/>
  <c r="L423" i="4"/>
  <c r="K423" i="4"/>
  <c r="J423" i="4"/>
  <c r="L467" i="4"/>
  <c r="K467" i="4"/>
  <c r="J467" i="4"/>
  <c r="K455" i="4"/>
  <c r="J455" i="4"/>
  <c r="L455" i="4"/>
  <c r="J740" i="4"/>
  <c r="L740" i="4"/>
  <c r="K740" i="4"/>
  <c r="K747" i="4"/>
  <c r="J747" i="4"/>
  <c r="L747" i="4"/>
  <c r="J538" i="4"/>
  <c r="L538" i="4"/>
  <c r="K538" i="4"/>
  <c r="L544" i="4"/>
  <c r="K544" i="4"/>
  <c r="J544" i="4"/>
  <c r="L558" i="4"/>
  <c r="K558" i="4"/>
  <c r="J558" i="4"/>
  <c r="L342" i="4"/>
  <c r="K342" i="4"/>
  <c r="J342" i="4"/>
  <c r="L345" i="4"/>
  <c r="K345" i="4"/>
  <c r="J345" i="4"/>
  <c r="L348" i="4"/>
  <c r="J348" i="4"/>
  <c r="K348" i="4"/>
  <c r="K876" i="4"/>
  <c r="J876" i="4"/>
  <c r="L876" i="4"/>
  <c r="L687" i="4"/>
  <c r="K687" i="4"/>
  <c r="J687" i="4"/>
  <c r="K682" i="4"/>
  <c r="L682" i="4"/>
  <c r="J682" i="4"/>
  <c r="L680" i="4"/>
  <c r="K680" i="4"/>
  <c r="J680" i="4"/>
  <c r="K402" i="4"/>
  <c r="J402" i="4"/>
  <c r="L402" i="4"/>
  <c r="L405" i="4"/>
  <c r="K405" i="4"/>
  <c r="J405" i="4"/>
  <c r="L408" i="4"/>
  <c r="K408" i="4"/>
  <c r="J408" i="4"/>
  <c r="L1274" i="4"/>
  <c r="K1274" i="4"/>
  <c r="J1274" i="4"/>
  <c r="J1286" i="4"/>
  <c r="L1286" i="4"/>
  <c r="K1286" i="4"/>
  <c r="K147" i="4"/>
  <c r="L147" i="4"/>
  <c r="J147" i="4"/>
  <c r="L146" i="4"/>
  <c r="K146" i="4"/>
  <c r="J146" i="4"/>
  <c r="L298" i="4"/>
  <c r="K298" i="4"/>
  <c r="J298" i="4"/>
  <c r="L374" i="4"/>
  <c r="K374" i="4"/>
  <c r="J374" i="4"/>
  <c r="L386" i="4"/>
  <c r="K386" i="4"/>
  <c r="J386" i="4"/>
  <c r="J519" i="4"/>
  <c r="K519" i="4"/>
  <c r="L519" i="4"/>
  <c r="J526" i="4"/>
  <c r="L526" i="4"/>
  <c r="K526" i="4"/>
  <c r="J1034" i="4"/>
  <c r="L1034" i="4"/>
  <c r="K1034" i="4"/>
  <c r="K1037" i="4"/>
  <c r="J1037" i="4"/>
  <c r="L1037" i="4"/>
  <c r="L1035" i="4"/>
  <c r="K1035" i="4"/>
  <c r="J1035" i="4"/>
  <c r="L638" i="4"/>
  <c r="K638" i="4"/>
  <c r="J638" i="4"/>
  <c r="L854" i="4"/>
  <c r="K854" i="4"/>
  <c r="J854" i="4"/>
  <c r="J866" i="4"/>
  <c r="L866" i="4"/>
  <c r="K866" i="4"/>
  <c r="K855" i="4"/>
  <c r="J855" i="4"/>
  <c r="L855" i="4"/>
  <c r="L1258" i="4"/>
  <c r="K1258" i="4"/>
  <c r="J1258" i="4"/>
  <c r="K1260" i="4"/>
  <c r="J1260" i="4"/>
  <c r="L1260" i="4"/>
  <c r="K440" i="4"/>
  <c r="L440" i="4"/>
  <c r="J440" i="4"/>
  <c r="K448" i="4"/>
  <c r="J448" i="4"/>
  <c r="L448" i="4"/>
  <c r="L442" i="4"/>
  <c r="J442" i="4"/>
  <c r="K442" i="4"/>
  <c r="L818" i="4"/>
  <c r="J818" i="4"/>
  <c r="K818" i="4"/>
  <c r="L227" i="4"/>
  <c r="K227" i="4"/>
  <c r="J227" i="4"/>
  <c r="L216" i="4"/>
  <c r="K216" i="4"/>
  <c r="J216" i="4"/>
  <c r="L222" i="4"/>
  <c r="K222" i="4"/>
  <c r="J222" i="4"/>
  <c r="J498" i="4"/>
  <c r="L498" i="4"/>
  <c r="K498" i="4"/>
  <c r="K503" i="4"/>
  <c r="L503" i="4"/>
  <c r="J503" i="4"/>
  <c r="K1100" i="4"/>
  <c r="J1100" i="4"/>
  <c r="L1100" i="4"/>
  <c r="L1101" i="4"/>
  <c r="K1101" i="4"/>
  <c r="J1101" i="4"/>
  <c r="L115" i="4"/>
  <c r="K115" i="4"/>
  <c r="J115" i="4"/>
  <c r="L123" i="4"/>
  <c r="K123" i="4"/>
  <c r="J123" i="4"/>
  <c r="L757" i="4"/>
  <c r="K757" i="4"/>
  <c r="J757" i="4"/>
  <c r="L763" i="4"/>
  <c r="J763" i="4"/>
  <c r="K763" i="4"/>
  <c r="K314" i="4"/>
  <c r="L314" i="4"/>
  <c r="J314" i="4"/>
  <c r="J158" i="4"/>
  <c r="K158" i="4"/>
  <c r="L158" i="4"/>
  <c r="K1079" i="4"/>
  <c r="J1079" i="4"/>
  <c r="L1079" i="4"/>
  <c r="L486" i="4"/>
  <c r="K486" i="4"/>
  <c r="J486" i="4"/>
  <c r="L208" i="4"/>
  <c r="K208" i="4"/>
  <c r="J208" i="4"/>
  <c r="K76" i="4"/>
  <c r="L76" i="4"/>
  <c r="J76" i="4"/>
  <c r="L1015" i="4"/>
  <c r="K1015" i="4"/>
  <c r="J1015" i="4"/>
  <c r="L927" i="4"/>
  <c r="K927" i="4"/>
  <c r="J927" i="4"/>
  <c r="K743" i="4"/>
  <c r="L743" i="4"/>
  <c r="J743" i="4"/>
  <c r="L1206" i="4"/>
  <c r="K1206" i="4"/>
  <c r="J1206" i="4"/>
  <c r="L144" i="4"/>
  <c r="K144" i="4"/>
  <c r="J144" i="4"/>
  <c r="K128" i="4"/>
  <c r="J128" i="4"/>
  <c r="L128" i="4"/>
  <c r="K1228" i="4"/>
  <c r="J1228" i="4"/>
  <c r="L1228" i="4"/>
  <c r="K787" i="4"/>
  <c r="L787" i="4"/>
  <c r="J787" i="4"/>
  <c r="J326" i="4"/>
  <c r="L326" i="4"/>
  <c r="K326" i="4"/>
  <c r="K661" i="4"/>
  <c r="L661" i="4"/>
  <c r="J661" i="4"/>
  <c r="J157" i="4"/>
  <c r="L157" i="4"/>
  <c r="K157" i="4"/>
  <c r="L101" i="4"/>
  <c r="J101" i="4"/>
  <c r="K101" i="4"/>
  <c r="K97" i="4"/>
  <c r="J97" i="4"/>
  <c r="L97" i="4"/>
  <c r="J719" i="4"/>
  <c r="L719" i="4"/>
  <c r="K719" i="4"/>
  <c r="K716" i="4"/>
  <c r="L716" i="4"/>
  <c r="J716" i="4"/>
  <c r="J963" i="4"/>
  <c r="L963" i="4"/>
  <c r="K963" i="4"/>
  <c r="L966" i="4"/>
  <c r="K966" i="4"/>
  <c r="J966" i="4"/>
  <c r="J623" i="4"/>
  <c r="L623" i="4"/>
  <c r="K623" i="4"/>
  <c r="L616" i="4"/>
  <c r="K616" i="4"/>
  <c r="J616" i="4"/>
  <c r="L937" i="4"/>
  <c r="K937" i="4"/>
  <c r="J937" i="4"/>
  <c r="L940" i="4"/>
  <c r="K940" i="4"/>
  <c r="J940" i="4"/>
  <c r="L1078" i="4"/>
  <c r="K1078" i="4"/>
  <c r="J1078" i="4"/>
  <c r="J1076" i="4"/>
  <c r="L1076" i="4"/>
  <c r="K1076" i="4"/>
  <c r="J281" i="4"/>
  <c r="L281" i="4"/>
  <c r="K281" i="4"/>
  <c r="K284" i="4"/>
  <c r="J284" i="4"/>
  <c r="L284" i="4"/>
  <c r="J580" i="4"/>
  <c r="L580" i="4"/>
  <c r="K580" i="4"/>
  <c r="J583" i="4"/>
  <c r="L583" i="4"/>
  <c r="K583" i="4"/>
  <c r="K586" i="4"/>
  <c r="J586" i="4"/>
  <c r="L586" i="4"/>
  <c r="L264" i="4"/>
  <c r="K264" i="4"/>
  <c r="J264" i="4"/>
  <c r="K258" i="4"/>
  <c r="J258" i="4"/>
  <c r="L258" i="4"/>
  <c r="L983" i="4"/>
  <c r="K983" i="4"/>
  <c r="J983" i="4"/>
  <c r="K808" i="4"/>
  <c r="L808" i="4"/>
  <c r="J808" i="4"/>
  <c r="L476" i="4"/>
  <c r="K476" i="4"/>
  <c r="J476" i="4"/>
  <c r="L36" i="4"/>
  <c r="J36" i="4"/>
  <c r="K36" i="4"/>
  <c r="L206" i="4"/>
  <c r="K206" i="4"/>
  <c r="J206" i="4"/>
  <c r="J207" i="4"/>
  <c r="L207" i="4"/>
  <c r="K207" i="4"/>
  <c r="L1143" i="4"/>
  <c r="K1143" i="4"/>
  <c r="J1143" i="4"/>
  <c r="L1159" i="4"/>
  <c r="K1159" i="4"/>
  <c r="J1159" i="4"/>
  <c r="L1240" i="4"/>
  <c r="K1240" i="4"/>
  <c r="J1240" i="4"/>
  <c r="L1245" i="4"/>
  <c r="K1245" i="4"/>
  <c r="J1245" i="4"/>
  <c r="L1243" i="4"/>
  <c r="K1243" i="4"/>
  <c r="J1243" i="4"/>
  <c r="L700" i="4"/>
  <c r="K700" i="4"/>
  <c r="J700" i="4"/>
  <c r="K74" i="4"/>
  <c r="L74" i="4"/>
  <c r="J74" i="4"/>
  <c r="K77" i="4"/>
  <c r="L77" i="4"/>
  <c r="J77" i="4"/>
  <c r="L78" i="4"/>
  <c r="K78" i="4"/>
  <c r="J78" i="4"/>
  <c r="K238" i="4"/>
  <c r="L238" i="4"/>
  <c r="J238" i="4"/>
  <c r="J239" i="4"/>
  <c r="L239" i="4"/>
  <c r="K239" i="4"/>
  <c r="L235" i="4"/>
  <c r="K235" i="4"/>
  <c r="J235" i="4"/>
  <c r="L1019" i="4"/>
  <c r="J1019" i="4"/>
  <c r="K1019" i="4"/>
  <c r="L1017" i="4"/>
  <c r="K1017" i="4"/>
  <c r="J1017" i="4"/>
  <c r="K354" i="4"/>
  <c r="L354" i="4"/>
  <c r="J354" i="4"/>
  <c r="L358" i="4"/>
  <c r="K358" i="4"/>
  <c r="J358" i="4"/>
  <c r="K1115" i="4"/>
  <c r="J1115" i="4"/>
  <c r="L1115" i="4"/>
  <c r="K1121" i="4"/>
  <c r="J1121" i="4"/>
  <c r="L1121" i="4"/>
  <c r="K918" i="4"/>
  <c r="J918" i="4"/>
  <c r="L918" i="4"/>
  <c r="L916" i="4"/>
  <c r="K916" i="4"/>
  <c r="J916" i="4"/>
  <c r="L919" i="4"/>
  <c r="K919" i="4"/>
  <c r="J919" i="4"/>
  <c r="L843" i="4"/>
  <c r="K843" i="4"/>
  <c r="J843" i="4"/>
  <c r="L424" i="4"/>
  <c r="J424" i="4"/>
  <c r="K424" i="4"/>
  <c r="L428" i="4"/>
  <c r="J428" i="4"/>
  <c r="K428" i="4"/>
  <c r="L416" i="4"/>
  <c r="K416" i="4"/>
  <c r="J416" i="4"/>
  <c r="L465" i="4"/>
  <c r="K465" i="4"/>
  <c r="J465" i="4"/>
  <c r="K744" i="4"/>
  <c r="J744" i="4"/>
  <c r="L744" i="4"/>
  <c r="L547" i="4"/>
  <c r="K547" i="4"/>
  <c r="J547" i="4"/>
  <c r="K562" i="4"/>
  <c r="L562" i="4"/>
  <c r="J562" i="4"/>
  <c r="K556" i="4"/>
  <c r="J556" i="4"/>
  <c r="L556" i="4"/>
  <c r="L347" i="4"/>
  <c r="K347" i="4"/>
  <c r="J347" i="4"/>
  <c r="L1195" i="4"/>
  <c r="K1195" i="4"/>
  <c r="J1195" i="4"/>
  <c r="L1196" i="4"/>
  <c r="K1196" i="4"/>
  <c r="J1196" i="4"/>
  <c r="L883" i="4"/>
  <c r="K883" i="4"/>
  <c r="J883" i="4"/>
  <c r="L878" i="4"/>
  <c r="K878" i="4"/>
  <c r="J878" i="4"/>
  <c r="L881" i="4"/>
  <c r="K881" i="4"/>
  <c r="J881" i="4"/>
  <c r="L679" i="4"/>
  <c r="K679" i="4"/>
  <c r="J679" i="4"/>
  <c r="J685" i="4"/>
  <c r="L685" i="4"/>
  <c r="K685" i="4"/>
  <c r="J407" i="4"/>
  <c r="L407" i="4"/>
  <c r="K407" i="4"/>
  <c r="L1279" i="4"/>
  <c r="K1279" i="4"/>
  <c r="J1279" i="4"/>
  <c r="L137" i="4"/>
  <c r="K137" i="4"/>
  <c r="J137" i="4"/>
  <c r="L299" i="4"/>
  <c r="K299" i="4"/>
  <c r="J299" i="4"/>
  <c r="L306" i="4"/>
  <c r="K306" i="4"/>
  <c r="J306" i="4"/>
  <c r="L1001" i="4"/>
  <c r="K1001" i="4"/>
  <c r="J1001" i="4"/>
  <c r="L994" i="4"/>
  <c r="K994" i="4"/>
  <c r="J994" i="4"/>
  <c r="K995" i="4"/>
  <c r="J995" i="4"/>
  <c r="L995" i="4"/>
  <c r="L376" i="4"/>
  <c r="K376" i="4"/>
  <c r="J376" i="4"/>
  <c r="L378" i="4"/>
  <c r="K378" i="4"/>
  <c r="J378" i="4"/>
  <c r="L527" i="4"/>
  <c r="K527" i="4"/>
  <c r="J527" i="4"/>
  <c r="K522" i="4"/>
  <c r="L522" i="4"/>
  <c r="J522" i="4"/>
  <c r="L1043" i="4"/>
  <c r="K1043" i="4"/>
  <c r="J1043" i="4"/>
  <c r="J1042" i="4"/>
  <c r="L1042" i="4"/>
  <c r="K1042" i="4"/>
  <c r="K1045" i="4"/>
  <c r="J1045" i="4"/>
  <c r="L1045" i="4"/>
  <c r="L647" i="4"/>
  <c r="K647" i="4"/>
  <c r="J647" i="4"/>
  <c r="J858" i="4"/>
  <c r="L858" i="4"/>
  <c r="K858" i="4"/>
  <c r="L865" i="4"/>
  <c r="K865" i="4"/>
  <c r="J865" i="4"/>
  <c r="L859" i="4"/>
  <c r="K859" i="4"/>
  <c r="J859" i="4"/>
  <c r="L1267" i="4"/>
  <c r="K1267" i="4"/>
  <c r="J1267" i="4"/>
  <c r="L1264" i="4"/>
  <c r="K1264" i="4"/>
  <c r="J1264" i="4"/>
  <c r="L446" i="4"/>
  <c r="K446" i="4"/>
  <c r="J446" i="4"/>
  <c r="L828" i="4"/>
  <c r="K828" i="4"/>
  <c r="J828" i="4"/>
  <c r="K821" i="4"/>
  <c r="J821" i="4"/>
  <c r="L821" i="4"/>
  <c r="L223" i="4"/>
  <c r="K223" i="4"/>
  <c r="J223" i="4"/>
  <c r="K225" i="4"/>
  <c r="L225" i="4"/>
  <c r="J225" i="4"/>
  <c r="K495" i="4"/>
  <c r="L495" i="4"/>
  <c r="J495" i="4"/>
  <c r="L508" i="4"/>
  <c r="J508" i="4"/>
  <c r="K508" i="4"/>
  <c r="K1094" i="4"/>
  <c r="J1094" i="4"/>
  <c r="L1094" i="4"/>
  <c r="J1105" i="4"/>
  <c r="L1105" i="4"/>
  <c r="K1105" i="4"/>
  <c r="K122" i="4"/>
  <c r="J122" i="4"/>
  <c r="L122" i="4"/>
  <c r="L762" i="4"/>
  <c r="K762" i="4"/>
  <c r="J762" i="4"/>
  <c r="L759" i="4"/>
  <c r="K759" i="4"/>
  <c r="J759" i="4"/>
  <c r="L767" i="4"/>
  <c r="K767" i="4"/>
  <c r="J767" i="4"/>
  <c r="K1218" i="4"/>
  <c r="J1218" i="4"/>
  <c r="L1218" i="4"/>
  <c r="K606" i="4"/>
  <c r="L606" i="4"/>
  <c r="J606" i="4"/>
  <c r="L185" i="4"/>
  <c r="K185" i="4"/>
  <c r="J185" i="4"/>
  <c r="L1057" i="4"/>
  <c r="K1057" i="4"/>
  <c r="J1057" i="4"/>
  <c r="L658" i="4"/>
  <c r="K658" i="4"/>
  <c r="J658" i="4"/>
  <c r="L615" i="4"/>
  <c r="K615" i="4"/>
  <c r="J615" i="4"/>
  <c r="J1181" i="4"/>
  <c r="L1181" i="4"/>
  <c r="K1181" i="4"/>
  <c r="L977" i="4"/>
  <c r="K977" i="4"/>
  <c r="J977" i="4"/>
  <c r="J488" i="4"/>
  <c r="L488" i="4"/>
  <c r="K488" i="4"/>
  <c r="L699" i="4"/>
  <c r="K699" i="4"/>
  <c r="J699" i="4"/>
  <c r="K1018" i="4"/>
  <c r="J1018" i="4"/>
  <c r="L1018" i="4"/>
  <c r="L906" i="4"/>
  <c r="K906" i="4"/>
  <c r="J906" i="4"/>
  <c r="L839" i="4"/>
  <c r="K839" i="4"/>
  <c r="J839" i="4"/>
  <c r="K568" i="4"/>
  <c r="L568" i="4"/>
  <c r="J568" i="4"/>
  <c r="L1208" i="4"/>
  <c r="J1208" i="4"/>
  <c r="K1208" i="4"/>
  <c r="L403" i="4"/>
  <c r="K403" i="4"/>
  <c r="J403" i="4"/>
  <c r="J304" i="4"/>
  <c r="L304" i="4"/>
  <c r="K304" i="4"/>
  <c r="L641" i="4"/>
  <c r="K641" i="4"/>
  <c r="J641" i="4"/>
  <c r="L439" i="4"/>
  <c r="J439" i="4"/>
  <c r="K439" i="4"/>
  <c r="L221" i="4"/>
  <c r="K221" i="4"/>
  <c r="J221" i="4"/>
  <c r="J1097" i="4"/>
  <c r="L1097" i="4"/>
  <c r="K1097" i="4"/>
  <c r="L1224" i="4"/>
  <c r="K1224" i="4"/>
  <c r="J1224" i="4"/>
  <c r="L783" i="4"/>
  <c r="K783" i="4"/>
  <c r="J783" i="4"/>
  <c r="L316" i="4"/>
  <c r="K316" i="4"/>
  <c r="J316" i="4"/>
  <c r="J58" i="4"/>
  <c r="L58" i="4"/>
  <c r="K58" i="4"/>
  <c r="K1058" i="4"/>
  <c r="J1058" i="4"/>
  <c r="L1058" i="4"/>
  <c r="K654" i="4"/>
  <c r="L654" i="4"/>
  <c r="J654" i="4"/>
  <c r="K160" i="4"/>
  <c r="J160" i="4"/>
  <c r="L160" i="4"/>
  <c r="L107" i="4"/>
  <c r="K107" i="4"/>
  <c r="J107" i="4"/>
  <c r="L954" i="4"/>
  <c r="K954" i="4"/>
  <c r="J954" i="4"/>
  <c r="L600" i="4"/>
  <c r="K600" i="4"/>
  <c r="J600" i="4"/>
  <c r="L599" i="4"/>
  <c r="K599" i="4"/>
  <c r="J599" i="4"/>
  <c r="L786" i="4"/>
  <c r="K786" i="4"/>
  <c r="J786" i="4"/>
  <c r="L780" i="4"/>
  <c r="K780" i="4"/>
  <c r="J780" i="4"/>
  <c r="K183" i="4"/>
  <c r="L183" i="4"/>
  <c r="J183" i="4"/>
  <c r="L327" i="4"/>
  <c r="K327" i="4"/>
  <c r="J327" i="4"/>
  <c r="L67" i="4"/>
  <c r="K67" i="4"/>
  <c r="J67" i="4"/>
  <c r="K65" i="4"/>
  <c r="L65" i="4"/>
  <c r="J65" i="4"/>
  <c r="L68" i="4"/>
  <c r="K68" i="4"/>
  <c r="J68" i="4"/>
  <c r="L1061" i="4"/>
  <c r="J1061" i="4"/>
  <c r="K1061" i="4"/>
  <c r="L1054" i="4"/>
  <c r="K1054" i="4"/>
  <c r="J1054" i="4"/>
  <c r="L1062" i="4"/>
  <c r="K1062" i="4"/>
  <c r="J1062" i="4"/>
  <c r="L659" i="4"/>
  <c r="K659" i="4"/>
  <c r="J659" i="4"/>
  <c r="L154" i="4"/>
  <c r="K154" i="4"/>
  <c r="J154" i="4"/>
  <c r="L167" i="4"/>
  <c r="J167" i="4"/>
  <c r="K167" i="4"/>
  <c r="K162" i="4"/>
  <c r="L162" i="4"/>
  <c r="J162" i="4"/>
  <c r="J108" i="4"/>
  <c r="K108" i="4"/>
  <c r="L108" i="4"/>
  <c r="L104" i="4"/>
  <c r="K104" i="4"/>
  <c r="J104" i="4"/>
  <c r="K724" i="4"/>
  <c r="J724" i="4"/>
  <c r="L724" i="4"/>
  <c r="K722" i="4"/>
  <c r="J722" i="4"/>
  <c r="L722" i="4"/>
  <c r="L959" i="4"/>
  <c r="K959" i="4"/>
  <c r="J959" i="4"/>
  <c r="K968" i="4"/>
  <c r="J968" i="4"/>
  <c r="L968" i="4"/>
  <c r="J622" i="4"/>
  <c r="L622" i="4"/>
  <c r="K622" i="4"/>
  <c r="L621" i="4"/>
  <c r="K621" i="4"/>
  <c r="J621" i="4"/>
  <c r="K619" i="4"/>
  <c r="L619" i="4"/>
  <c r="J619" i="4"/>
  <c r="L935" i="4"/>
  <c r="K935" i="4"/>
  <c r="J935" i="4"/>
  <c r="L946" i="4"/>
  <c r="K946" i="4"/>
  <c r="J946" i="4"/>
  <c r="L948" i="4"/>
  <c r="K948" i="4"/>
  <c r="J948" i="4"/>
  <c r="L1083" i="4"/>
  <c r="K1083" i="4"/>
  <c r="J1083" i="4"/>
  <c r="L1085" i="4"/>
  <c r="K1085" i="4"/>
  <c r="J1085" i="4"/>
  <c r="J274" i="4"/>
  <c r="L274" i="4"/>
  <c r="K274" i="4"/>
  <c r="J275" i="4"/>
  <c r="L275" i="4"/>
  <c r="K275" i="4"/>
  <c r="K1176" i="4"/>
  <c r="J1176" i="4"/>
  <c r="L1176" i="4"/>
  <c r="L1182" i="4"/>
  <c r="K1182" i="4"/>
  <c r="J1182" i="4"/>
  <c r="L1177" i="4"/>
  <c r="K1177" i="4"/>
  <c r="J1177" i="4"/>
  <c r="L257" i="4"/>
  <c r="K257" i="4"/>
  <c r="J257" i="4"/>
  <c r="K265" i="4"/>
  <c r="L265" i="4"/>
  <c r="J265" i="4"/>
  <c r="L986" i="4"/>
  <c r="K986" i="4"/>
  <c r="J986" i="4"/>
  <c r="L975" i="4"/>
  <c r="K975" i="4"/>
  <c r="J975" i="4"/>
  <c r="L987" i="4"/>
  <c r="K987" i="4"/>
  <c r="J987" i="4"/>
  <c r="K802" i="4"/>
  <c r="J802" i="4"/>
  <c r="L802" i="4"/>
  <c r="K474" i="4"/>
  <c r="L474" i="4"/>
  <c r="J474" i="4"/>
  <c r="L481" i="4"/>
  <c r="K481" i="4"/>
  <c r="J481" i="4"/>
  <c r="K42" i="4"/>
  <c r="J42" i="4"/>
  <c r="L42" i="4"/>
  <c r="L43" i="4"/>
  <c r="K43" i="4"/>
  <c r="J43" i="4"/>
  <c r="J37" i="4"/>
  <c r="K37" i="4"/>
  <c r="L37" i="4"/>
  <c r="K196" i="4"/>
  <c r="L196" i="4"/>
  <c r="J196" i="4"/>
  <c r="K195" i="4"/>
  <c r="L195" i="4"/>
  <c r="J195" i="4"/>
  <c r="L1137" i="4"/>
  <c r="J1137" i="4"/>
  <c r="K1137" i="4"/>
  <c r="L1145" i="4"/>
  <c r="J1145" i="4"/>
  <c r="K1145" i="4"/>
  <c r="J1139" i="4"/>
  <c r="L1139" i="4"/>
  <c r="K1139" i="4"/>
  <c r="L1164" i="4"/>
  <c r="K1164" i="4"/>
  <c r="J1164" i="4"/>
  <c r="K1157" i="4"/>
  <c r="J1157" i="4"/>
  <c r="L1157" i="4"/>
  <c r="L1248" i="4"/>
  <c r="K1248" i="4"/>
  <c r="J1248" i="4"/>
  <c r="J701" i="4"/>
  <c r="L701" i="4"/>
  <c r="K701" i="4"/>
  <c r="L705" i="4"/>
  <c r="K705" i="4"/>
  <c r="J705" i="4"/>
  <c r="L697" i="4"/>
  <c r="K697" i="4"/>
  <c r="J697" i="4"/>
  <c r="K86" i="4"/>
  <c r="L86" i="4"/>
  <c r="J86" i="4"/>
  <c r="J82" i="4"/>
  <c r="L82" i="4"/>
  <c r="K82" i="4"/>
  <c r="L83" i="4"/>
  <c r="K83" i="4"/>
  <c r="J83" i="4"/>
  <c r="K246" i="4"/>
  <c r="L246" i="4"/>
  <c r="J246" i="4"/>
  <c r="L240" i="4"/>
  <c r="K240" i="4"/>
  <c r="J240" i="4"/>
  <c r="K1016" i="4"/>
  <c r="J1016" i="4"/>
  <c r="L1016" i="4"/>
  <c r="L1022" i="4"/>
  <c r="K1022" i="4"/>
  <c r="J1022" i="4"/>
  <c r="K363" i="4"/>
  <c r="J363" i="4"/>
  <c r="L363" i="4"/>
  <c r="L362" i="4"/>
  <c r="K362" i="4"/>
  <c r="J362" i="4"/>
  <c r="L1120" i="4"/>
  <c r="K1120" i="4"/>
  <c r="J1120" i="4"/>
  <c r="K905" i="4"/>
  <c r="J905" i="4"/>
  <c r="L905" i="4"/>
  <c r="L898" i="4"/>
  <c r="K898" i="4"/>
  <c r="J898" i="4"/>
  <c r="L923" i="4"/>
  <c r="K923" i="4"/>
  <c r="J923" i="4"/>
  <c r="J921" i="4"/>
  <c r="L921" i="4"/>
  <c r="K921" i="4"/>
  <c r="L924" i="4"/>
  <c r="K924" i="4"/>
  <c r="J924" i="4"/>
  <c r="L836" i="4"/>
  <c r="K836" i="4"/>
  <c r="J836" i="4"/>
  <c r="L848" i="4"/>
  <c r="K848" i="4"/>
  <c r="J848" i="4"/>
  <c r="J837" i="4"/>
  <c r="L837" i="4"/>
  <c r="K837" i="4"/>
  <c r="J421" i="4"/>
  <c r="L421" i="4"/>
  <c r="K421" i="4"/>
  <c r="K461" i="4"/>
  <c r="L461" i="4"/>
  <c r="J461" i="4"/>
  <c r="L459" i="4"/>
  <c r="K459" i="4"/>
  <c r="J459" i="4"/>
  <c r="J748" i="4"/>
  <c r="L748" i="4"/>
  <c r="K748" i="4"/>
  <c r="L738" i="4"/>
  <c r="J738" i="4"/>
  <c r="K738" i="4"/>
  <c r="L540" i="4"/>
  <c r="K540" i="4"/>
  <c r="J540" i="4"/>
  <c r="K535" i="4"/>
  <c r="L535" i="4"/>
  <c r="J535" i="4"/>
  <c r="J567" i="4"/>
  <c r="K567" i="4"/>
  <c r="L567" i="4"/>
  <c r="K560" i="4"/>
  <c r="J560" i="4"/>
  <c r="L560" i="4"/>
  <c r="L339" i="4"/>
  <c r="K339" i="4"/>
  <c r="J339" i="4"/>
  <c r="J1194" i="4"/>
  <c r="L1194" i="4"/>
  <c r="K1194" i="4"/>
  <c r="L1198" i="4"/>
  <c r="K1198" i="4"/>
  <c r="J1198" i="4"/>
  <c r="L1201" i="4"/>
  <c r="K1201" i="4"/>
  <c r="J1201" i="4"/>
  <c r="L875" i="4"/>
  <c r="K875" i="4"/>
  <c r="J875" i="4"/>
  <c r="J887" i="4"/>
  <c r="L887" i="4"/>
  <c r="K887" i="4"/>
  <c r="J688" i="4"/>
  <c r="L688" i="4"/>
  <c r="K688" i="4"/>
  <c r="L676" i="4"/>
  <c r="K676" i="4"/>
  <c r="J676" i="4"/>
  <c r="J1278" i="4"/>
  <c r="L1278" i="4"/>
  <c r="K1278" i="4"/>
  <c r="K1281" i="4"/>
  <c r="J1281" i="4"/>
  <c r="L1281" i="4"/>
  <c r="L138" i="4"/>
  <c r="K138" i="4"/>
  <c r="J138" i="4"/>
  <c r="K139" i="4"/>
  <c r="L139" i="4"/>
  <c r="J139" i="4"/>
  <c r="J296" i="4"/>
  <c r="L296" i="4"/>
  <c r="K296" i="4"/>
  <c r="K303" i="4"/>
  <c r="J303" i="4"/>
  <c r="L303" i="4"/>
  <c r="L1007" i="4"/>
  <c r="K1007" i="4"/>
  <c r="J1007" i="4"/>
  <c r="J1000" i="4"/>
  <c r="L1000" i="4"/>
  <c r="K1000" i="4"/>
  <c r="L1004" i="4"/>
  <c r="K1004" i="4"/>
  <c r="J1004" i="4"/>
  <c r="K385" i="4"/>
  <c r="J385" i="4"/>
  <c r="L385" i="4"/>
  <c r="L524" i="4"/>
  <c r="K524" i="4"/>
  <c r="J524" i="4"/>
  <c r="L1048" i="4"/>
  <c r="J1048" i="4"/>
  <c r="K1048" i="4"/>
  <c r="J636" i="4"/>
  <c r="L636" i="4"/>
  <c r="K636" i="4"/>
  <c r="J635" i="4"/>
  <c r="L635" i="4"/>
  <c r="K635" i="4"/>
  <c r="L868" i="4"/>
  <c r="K868" i="4"/>
  <c r="J868" i="4"/>
  <c r="K1254" i="4"/>
  <c r="J1254" i="4"/>
  <c r="L1254" i="4"/>
  <c r="L1256" i="4"/>
  <c r="K1256" i="4"/>
  <c r="J1256" i="4"/>
  <c r="K1268" i="4"/>
  <c r="J1268" i="4"/>
  <c r="L1268" i="4"/>
  <c r="L445" i="4"/>
  <c r="J445" i="4"/>
  <c r="K445" i="4"/>
  <c r="J443" i="4"/>
  <c r="L443" i="4"/>
  <c r="K443" i="4"/>
  <c r="L819" i="4"/>
  <c r="K819" i="4"/>
  <c r="J819" i="4"/>
  <c r="L218" i="4"/>
  <c r="K218" i="4"/>
  <c r="J218" i="4"/>
  <c r="J499" i="4"/>
  <c r="L499" i="4"/>
  <c r="K499" i="4"/>
  <c r="L497" i="4"/>
  <c r="K497" i="4"/>
  <c r="J497" i="4"/>
  <c r="J505" i="4"/>
  <c r="L505" i="4"/>
  <c r="K505" i="4"/>
  <c r="L1107" i="4"/>
  <c r="K1107" i="4"/>
  <c r="J1107" i="4"/>
  <c r="L1098" i="4"/>
  <c r="K1098" i="4"/>
  <c r="J1098" i="4"/>
  <c r="K116" i="4"/>
  <c r="J116" i="4"/>
  <c r="L116" i="4"/>
  <c r="K766" i="4"/>
  <c r="J766" i="4"/>
  <c r="L766" i="4"/>
  <c r="L764" i="4"/>
  <c r="K764" i="4"/>
  <c r="J764" i="4"/>
  <c r="J1215" i="4"/>
  <c r="L1215" i="4"/>
  <c r="K1215" i="4"/>
  <c r="L1222" i="4"/>
  <c r="K1222" i="4"/>
  <c r="J1222" i="4"/>
  <c r="L777" i="4"/>
  <c r="K777" i="4"/>
  <c r="J777" i="4"/>
  <c r="J255" i="4"/>
  <c r="L255" i="4"/>
  <c r="K255" i="4"/>
  <c r="L1125" i="4"/>
  <c r="K1125" i="4"/>
  <c r="J1125" i="4"/>
  <c r="J334" i="4"/>
  <c r="K334" i="4"/>
  <c r="L334" i="4"/>
  <c r="L1276" i="4"/>
  <c r="J1276" i="4"/>
  <c r="K1276" i="4"/>
  <c r="L1038" i="4"/>
  <c r="K1038" i="4"/>
  <c r="J1038" i="4"/>
  <c r="L507" i="4"/>
  <c r="K507" i="4"/>
  <c r="J507" i="4"/>
  <c r="L182" i="4"/>
  <c r="K182" i="4"/>
  <c r="J182" i="4"/>
  <c r="K315" i="4"/>
  <c r="J315" i="4"/>
  <c r="L315" i="4"/>
  <c r="K55" i="4"/>
  <c r="L55" i="4"/>
  <c r="J55" i="4"/>
  <c r="L1059" i="4"/>
  <c r="K1059" i="4"/>
  <c r="J1059" i="4"/>
  <c r="J655" i="4"/>
  <c r="L655" i="4"/>
  <c r="K655" i="4"/>
  <c r="J155" i="4"/>
  <c r="L155" i="4"/>
  <c r="K155" i="4"/>
  <c r="L166" i="4"/>
  <c r="K166" i="4"/>
  <c r="J166" i="4"/>
  <c r="L720" i="4"/>
  <c r="K720" i="4"/>
  <c r="J720" i="4"/>
  <c r="K728" i="4"/>
  <c r="L728" i="4"/>
  <c r="J728" i="4"/>
  <c r="K726" i="4"/>
  <c r="J726" i="4"/>
  <c r="L726" i="4"/>
  <c r="L964" i="4"/>
  <c r="K964" i="4"/>
  <c r="J964" i="4"/>
  <c r="L956" i="4"/>
  <c r="K956" i="4"/>
  <c r="J956" i="4"/>
  <c r="L624" i="4"/>
  <c r="J624" i="4"/>
  <c r="K624" i="4"/>
  <c r="K939" i="4"/>
  <c r="J939" i="4"/>
  <c r="L939" i="4"/>
  <c r="L943" i="4"/>
  <c r="K943" i="4"/>
  <c r="J943" i="4"/>
  <c r="L1077" i="4"/>
  <c r="K1077" i="4"/>
  <c r="J1077" i="4"/>
  <c r="L286" i="4"/>
  <c r="K286" i="4"/>
  <c r="J286" i="4"/>
  <c r="K282" i="4"/>
  <c r="L282" i="4"/>
  <c r="J282" i="4"/>
  <c r="L1180" i="4"/>
  <c r="K1180" i="4"/>
  <c r="J1180" i="4"/>
  <c r="L1188" i="4"/>
  <c r="K1188" i="4"/>
  <c r="J1188" i="4"/>
  <c r="L1183" i="4"/>
  <c r="K1183" i="4"/>
  <c r="J1183" i="4"/>
  <c r="K576" i="4"/>
  <c r="L576" i="4"/>
  <c r="J576" i="4"/>
  <c r="L578" i="4"/>
  <c r="K578" i="4"/>
  <c r="J578" i="4"/>
  <c r="J254" i="4"/>
  <c r="L254" i="4"/>
  <c r="K254" i="4"/>
  <c r="J262" i="4"/>
  <c r="K262" i="4"/>
  <c r="L262" i="4"/>
  <c r="L980" i="4"/>
  <c r="K980" i="4"/>
  <c r="J980" i="4"/>
  <c r="K800" i="4"/>
  <c r="J800" i="4"/>
  <c r="L800" i="4"/>
  <c r="K794" i="4"/>
  <c r="J794" i="4"/>
  <c r="L794" i="4"/>
  <c r="L797" i="4"/>
  <c r="J797" i="4"/>
  <c r="K797" i="4"/>
  <c r="L483" i="4"/>
  <c r="K483" i="4"/>
  <c r="J483" i="4"/>
  <c r="J485" i="4"/>
  <c r="L485" i="4"/>
  <c r="K485" i="4"/>
  <c r="K48" i="4"/>
  <c r="L48" i="4"/>
  <c r="J48" i="4"/>
  <c r="L39" i="4"/>
  <c r="J39" i="4"/>
  <c r="K39" i="4"/>
  <c r="L197" i="4"/>
  <c r="K197" i="4"/>
  <c r="J197" i="4"/>
  <c r="L201" i="4"/>
  <c r="K201" i="4"/>
  <c r="J201" i="4"/>
  <c r="L200" i="4"/>
  <c r="K200" i="4"/>
  <c r="J200" i="4"/>
  <c r="K1142" i="4"/>
  <c r="J1142" i="4"/>
  <c r="L1142" i="4"/>
  <c r="J1168" i="4"/>
  <c r="L1168" i="4"/>
  <c r="K1168" i="4"/>
  <c r="L1162" i="4"/>
  <c r="K1162" i="4"/>
  <c r="J1162" i="4"/>
  <c r="J1236" i="4"/>
  <c r="L1236" i="4"/>
  <c r="K1236" i="4"/>
  <c r="K1239" i="4"/>
  <c r="J1239" i="4"/>
  <c r="L1239" i="4"/>
  <c r="J706" i="4"/>
  <c r="L706" i="4"/>
  <c r="K706" i="4"/>
  <c r="J698" i="4"/>
  <c r="L698" i="4"/>
  <c r="K698" i="4"/>
  <c r="J87" i="4"/>
  <c r="L87" i="4"/>
  <c r="K87" i="4"/>
  <c r="L1025" i="4"/>
  <c r="K1025" i="4"/>
  <c r="J1025" i="4"/>
  <c r="L1020" i="4"/>
  <c r="K1020" i="4"/>
  <c r="J1020" i="4"/>
  <c r="L1027" i="4"/>
  <c r="J1027" i="4"/>
  <c r="K1027" i="4"/>
  <c r="L361" i="4"/>
  <c r="K361" i="4"/>
  <c r="J361" i="4"/>
  <c r="L355" i="4"/>
  <c r="K355" i="4"/>
  <c r="J355" i="4"/>
  <c r="L1124" i="4"/>
  <c r="J1124" i="4"/>
  <c r="K1124" i="4"/>
  <c r="L1117" i="4"/>
  <c r="K1117" i="4"/>
  <c r="J1117" i="4"/>
  <c r="L896" i="4"/>
  <c r="K896" i="4"/>
  <c r="J896" i="4"/>
  <c r="L903" i="4"/>
  <c r="K903" i="4"/>
  <c r="J903" i="4"/>
  <c r="L917" i="4"/>
  <c r="K917" i="4"/>
  <c r="J917" i="4"/>
  <c r="L840" i="4"/>
  <c r="K840" i="4"/>
  <c r="J840" i="4"/>
  <c r="L841" i="4"/>
  <c r="K841" i="4"/>
  <c r="J841" i="4"/>
  <c r="J418" i="4"/>
  <c r="L418" i="4"/>
  <c r="K418" i="4"/>
  <c r="L426" i="4"/>
  <c r="K426" i="4"/>
  <c r="J426" i="4"/>
  <c r="L457" i="4"/>
  <c r="K457" i="4"/>
  <c r="J457" i="4"/>
  <c r="L463" i="4"/>
  <c r="K463" i="4"/>
  <c r="J463" i="4"/>
  <c r="J736" i="4"/>
  <c r="K736" i="4"/>
  <c r="L736" i="4"/>
  <c r="K543" i="4"/>
  <c r="L543" i="4"/>
  <c r="J543" i="4"/>
  <c r="L537" i="4"/>
  <c r="K537" i="4"/>
  <c r="J537" i="4"/>
  <c r="J539" i="4"/>
  <c r="L539" i="4"/>
  <c r="K539" i="4"/>
  <c r="L554" i="4"/>
  <c r="K554" i="4"/>
  <c r="J554" i="4"/>
  <c r="L566" i="4"/>
  <c r="K566" i="4"/>
  <c r="J566" i="4"/>
  <c r="L340" i="4"/>
  <c r="J340" i="4"/>
  <c r="K340" i="4"/>
  <c r="L336" i="4"/>
  <c r="K336" i="4"/>
  <c r="J336" i="4"/>
  <c r="K1197" i="4"/>
  <c r="J1197" i="4"/>
  <c r="L1197" i="4"/>
  <c r="L1204" i="4"/>
  <c r="K1204" i="4"/>
  <c r="J1204" i="4"/>
  <c r="K1205" i="4"/>
  <c r="J1205" i="4"/>
  <c r="L1205" i="4"/>
  <c r="K884" i="4"/>
  <c r="J884" i="4"/>
  <c r="L884" i="4"/>
  <c r="L877" i="4"/>
  <c r="K877" i="4"/>
  <c r="J877" i="4"/>
  <c r="L880" i="4"/>
  <c r="K880" i="4"/>
  <c r="J880" i="4"/>
  <c r="K684" i="4"/>
  <c r="J684" i="4"/>
  <c r="L684" i="4"/>
  <c r="J681" i="4"/>
  <c r="L681" i="4"/>
  <c r="K681" i="4"/>
  <c r="J401" i="4"/>
  <c r="L401" i="4"/>
  <c r="K401" i="4"/>
  <c r="L396" i="4"/>
  <c r="K396" i="4"/>
  <c r="J396" i="4"/>
  <c r="L394" i="4"/>
  <c r="K394" i="4"/>
  <c r="J394" i="4"/>
  <c r="L1277" i="4"/>
  <c r="K1277" i="4"/>
  <c r="J1277" i="4"/>
  <c r="L1285" i="4"/>
  <c r="K1285" i="4"/>
  <c r="J1285" i="4"/>
  <c r="J134" i="4"/>
  <c r="L134" i="4"/>
  <c r="K134" i="4"/>
  <c r="L145" i="4"/>
  <c r="K145" i="4"/>
  <c r="J145" i="4"/>
  <c r="K301" i="4"/>
  <c r="L301" i="4"/>
  <c r="J301" i="4"/>
  <c r="L996" i="4"/>
  <c r="K996" i="4"/>
  <c r="J996" i="4"/>
  <c r="K1003" i="4"/>
  <c r="J1003" i="4"/>
  <c r="L1003" i="4"/>
  <c r="L379" i="4"/>
  <c r="K379" i="4"/>
  <c r="J379" i="4"/>
  <c r="L382" i="4"/>
  <c r="K382" i="4"/>
  <c r="J382" i="4"/>
  <c r="K516" i="4"/>
  <c r="J516" i="4"/>
  <c r="L516" i="4"/>
  <c r="L1036" i="4"/>
  <c r="K1036" i="4"/>
  <c r="J1036" i="4"/>
  <c r="L645" i="4"/>
  <c r="K645" i="4"/>
  <c r="J645" i="4"/>
  <c r="K640" i="4"/>
  <c r="J640" i="4"/>
  <c r="L640" i="4"/>
  <c r="L642" i="4"/>
  <c r="K642" i="4"/>
  <c r="J642" i="4"/>
  <c r="L856" i="4"/>
  <c r="K856" i="4"/>
  <c r="J856" i="4"/>
  <c r="L1263" i="4"/>
  <c r="J1263" i="4"/>
  <c r="K1263" i="4"/>
  <c r="L1261" i="4"/>
  <c r="K1261" i="4"/>
  <c r="J1261" i="4"/>
  <c r="K447" i="4"/>
  <c r="J447" i="4"/>
  <c r="L447" i="4"/>
  <c r="L823" i="4"/>
  <c r="K823" i="4"/>
  <c r="J823" i="4"/>
  <c r="L822" i="4"/>
  <c r="K822" i="4"/>
  <c r="J822" i="4"/>
  <c r="K815" i="4"/>
  <c r="J815" i="4"/>
  <c r="L815" i="4"/>
  <c r="L215" i="4"/>
  <c r="K215" i="4"/>
  <c r="J215" i="4"/>
  <c r="J502" i="4"/>
  <c r="L502" i="4"/>
  <c r="K502" i="4"/>
  <c r="L501" i="4"/>
  <c r="K501" i="4"/>
  <c r="J501" i="4"/>
  <c r="J506" i="4"/>
  <c r="L506" i="4"/>
  <c r="K506" i="4"/>
  <c r="L1096" i="4"/>
  <c r="K1096" i="4"/>
  <c r="J1096" i="4"/>
  <c r="K1102" i="4"/>
  <c r="J1102" i="4"/>
  <c r="L1102" i="4"/>
  <c r="K119" i="4"/>
  <c r="J119" i="4"/>
  <c r="L119" i="4"/>
  <c r="L120" i="4"/>
  <c r="K120" i="4"/>
  <c r="J120" i="4"/>
  <c r="J121" i="4"/>
  <c r="K121" i="4"/>
  <c r="L121" i="4"/>
  <c r="K768" i="4"/>
  <c r="J768" i="4"/>
  <c r="L768" i="4"/>
  <c r="L1221" i="4"/>
  <c r="J1221" i="4"/>
  <c r="K1221" i="4"/>
  <c r="L1216" i="4"/>
  <c r="K1216" i="4"/>
  <c r="J1216" i="4"/>
  <c r="L1227" i="4"/>
  <c r="K1227" i="4"/>
  <c r="J1227" i="4"/>
  <c r="L785" i="4"/>
  <c r="K785" i="4"/>
  <c r="J785" i="4"/>
  <c r="J66" i="4"/>
  <c r="L66" i="4"/>
  <c r="K66" i="4"/>
  <c r="K1081" i="4"/>
  <c r="J1081" i="4"/>
  <c r="L1081" i="4"/>
  <c r="L988" i="4"/>
  <c r="K988" i="4"/>
  <c r="J988" i="4"/>
  <c r="K695" i="4"/>
  <c r="L695" i="4"/>
  <c r="J695" i="4"/>
  <c r="K1123" i="4"/>
  <c r="J1123" i="4"/>
  <c r="L1123" i="4"/>
  <c r="L844" i="4"/>
  <c r="K844" i="4"/>
  <c r="J844" i="4"/>
  <c r="K343" i="4"/>
  <c r="J343" i="4"/>
  <c r="L343" i="4"/>
  <c r="L400" i="4"/>
  <c r="K400" i="4"/>
  <c r="J400" i="4"/>
  <c r="L294" i="4"/>
  <c r="K294" i="4"/>
  <c r="J294" i="4"/>
  <c r="J528" i="4"/>
  <c r="L528" i="4"/>
  <c r="K528" i="4"/>
  <c r="L826" i="4"/>
  <c r="K826" i="4"/>
  <c r="J826" i="4"/>
  <c r="K758" i="4"/>
  <c r="L758" i="4"/>
  <c r="J758" i="4"/>
  <c r="L775" i="4"/>
  <c r="K775" i="4"/>
  <c r="J775" i="4"/>
  <c r="L608" i="4"/>
  <c r="K608" i="4"/>
  <c r="J608" i="4"/>
  <c r="J178" i="4"/>
  <c r="K178" i="4"/>
  <c r="L178" i="4"/>
  <c r="J317" i="4"/>
  <c r="L317" i="4"/>
  <c r="K317" i="4"/>
  <c r="L1065" i="4"/>
  <c r="K1065" i="4"/>
  <c r="J1065" i="4"/>
  <c r="J656" i="4"/>
  <c r="L656" i="4"/>
  <c r="K656" i="4"/>
  <c r="K663" i="4"/>
  <c r="L663" i="4"/>
  <c r="J663" i="4"/>
  <c r="K105" i="4"/>
  <c r="J105" i="4"/>
  <c r="L105" i="4"/>
  <c r="L596" i="4"/>
  <c r="K596" i="4"/>
  <c r="J596" i="4"/>
  <c r="L602" i="4"/>
  <c r="K602" i="4"/>
  <c r="J602" i="4"/>
  <c r="K779" i="4"/>
  <c r="L779" i="4"/>
  <c r="J779" i="4"/>
  <c r="L776" i="4"/>
  <c r="J776" i="4"/>
  <c r="K776" i="4"/>
  <c r="L319" i="4"/>
  <c r="K319" i="4"/>
  <c r="J319" i="4"/>
  <c r="K62" i="4"/>
  <c r="L62" i="4"/>
  <c r="J62" i="4"/>
  <c r="K63" i="4"/>
  <c r="J63" i="4"/>
  <c r="L63" i="4"/>
  <c r="K59" i="4"/>
  <c r="L59" i="4"/>
  <c r="J59" i="4"/>
  <c r="J1063" i="4"/>
  <c r="L1063" i="4"/>
  <c r="K1063" i="4"/>
  <c r="K665" i="4"/>
  <c r="J665" i="4"/>
  <c r="L665" i="4"/>
  <c r="K660" i="4"/>
  <c r="L660" i="4"/>
  <c r="J660" i="4"/>
  <c r="L163" i="4"/>
  <c r="K163" i="4"/>
  <c r="J163" i="4"/>
  <c r="L94" i="4"/>
  <c r="K94" i="4"/>
  <c r="J94" i="4"/>
  <c r="L957" i="4"/>
  <c r="K957" i="4"/>
  <c r="J957" i="4"/>
  <c r="L965" i="4"/>
  <c r="K965" i="4"/>
  <c r="J965" i="4"/>
  <c r="L618" i="4"/>
  <c r="K618" i="4"/>
  <c r="J618" i="4"/>
  <c r="L625" i="4"/>
  <c r="K625" i="4"/>
  <c r="J625" i="4"/>
  <c r="K947" i="4"/>
  <c r="J947" i="4"/>
  <c r="L947" i="4"/>
  <c r="L941" i="4"/>
  <c r="K941" i="4"/>
  <c r="J941" i="4"/>
  <c r="L1082" i="4"/>
  <c r="J1082" i="4"/>
  <c r="K1082" i="4"/>
  <c r="L1080" i="4"/>
  <c r="K1080" i="4"/>
  <c r="J1080" i="4"/>
  <c r="K276" i="4"/>
  <c r="L276" i="4"/>
  <c r="J276" i="4"/>
  <c r="K1184" i="4"/>
  <c r="J1184" i="4"/>
  <c r="L1184" i="4"/>
  <c r="L1185" i="4"/>
  <c r="K1185" i="4"/>
  <c r="J1185" i="4"/>
  <c r="K585" i="4"/>
  <c r="L585" i="4"/>
  <c r="J585" i="4"/>
  <c r="L587" i="4"/>
  <c r="K587" i="4"/>
  <c r="J587" i="4"/>
  <c r="K267" i="4"/>
  <c r="L267" i="4"/>
  <c r="J267" i="4"/>
  <c r="L261" i="4"/>
  <c r="K261" i="4"/>
  <c r="J261" i="4"/>
  <c r="J976" i="4"/>
  <c r="L976" i="4"/>
  <c r="K976" i="4"/>
  <c r="J984" i="4"/>
  <c r="L984" i="4"/>
  <c r="K984" i="4"/>
  <c r="L796" i="4"/>
  <c r="K796" i="4"/>
  <c r="J796" i="4"/>
  <c r="L799" i="4"/>
  <c r="K799" i="4"/>
  <c r="J799" i="4"/>
  <c r="L806" i="4"/>
  <c r="K806" i="4"/>
  <c r="J806" i="4"/>
  <c r="L478" i="4"/>
  <c r="K478" i="4"/>
  <c r="J478" i="4"/>
  <c r="L40" i="4"/>
  <c r="K40" i="4"/>
  <c r="J40" i="4"/>
  <c r="K44" i="4"/>
  <c r="J44" i="4"/>
  <c r="L44" i="4"/>
  <c r="J202" i="4"/>
  <c r="L202" i="4"/>
  <c r="K202" i="4"/>
  <c r="K204" i="4"/>
  <c r="L204" i="4"/>
  <c r="J204" i="4"/>
  <c r="J1147" i="4"/>
  <c r="L1147" i="4"/>
  <c r="K1147" i="4"/>
  <c r="L1135" i="4"/>
  <c r="K1135" i="4"/>
  <c r="J1135" i="4"/>
  <c r="L1154" i="4"/>
  <c r="K1154" i="4"/>
  <c r="J1154" i="4"/>
  <c r="L1166" i="4"/>
  <c r="J1166" i="4"/>
  <c r="K1166" i="4"/>
  <c r="K1241" i="4"/>
  <c r="J1241" i="4"/>
  <c r="L1241" i="4"/>
  <c r="J1244" i="4"/>
  <c r="L1244" i="4"/>
  <c r="K1244" i="4"/>
  <c r="L1237" i="4"/>
  <c r="K1237" i="4"/>
  <c r="J1237" i="4"/>
  <c r="L694" i="4"/>
  <c r="K694" i="4"/>
  <c r="J694" i="4"/>
  <c r="K703" i="4"/>
  <c r="J703" i="4"/>
  <c r="L703" i="4"/>
  <c r="J79" i="4"/>
  <c r="L79" i="4"/>
  <c r="K79" i="4"/>
  <c r="J236" i="4"/>
  <c r="K236" i="4"/>
  <c r="L236" i="4"/>
  <c r="L237" i="4"/>
  <c r="K237" i="4"/>
  <c r="J237" i="4"/>
  <c r="L243" i="4"/>
  <c r="J243" i="4"/>
  <c r="K243" i="4"/>
  <c r="L1028" i="4"/>
  <c r="K1028" i="4"/>
  <c r="J1028" i="4"/>
  <c r="J1021" i="4"/>
  <c r="L1021" i="4"/>
  <c r="K1021" i="4"/>
  <c r="K360" i="4"/>
  <c r="J360" i="4"/>
  <c r="L360" i="4"/>
  <c r="L1119" i="4"/>
  <c r="K1119" i="4"/>
  <c r="J1119" i="4"/>
  <c r="L1122" i="4"/>
  <c r="K1122" i="4"/>
  <c r="J1122" i="4"/>
  <c r="L904" i="4"/>
  <c r="K904" i="4"/>
  <c r="J904" i="4"/>
  <c r="K926" i="4"/>
  <c r="J926" i="4"/>
  <c r="L926" i="4"/>
  <c r="L925" i="4"/>
  <c r="K925" i="4"/>
  <c r="J925" i="4"/>
  <c r="L914" i="4"/>
  <c r="K914" i="4"/>
  <c r="J914" i="4"/>
  <c r="J845" i="4"/>
  <c r="L845" i="4"/>
  <c r="K845" i="4"/>
  <c r="K834" i="4"/>
  <c r="J834" i="4"/>
  <c r="L834" i="4"/>
  <c r="L425" i="4"/>
  <c r="J425" i="4"/>
  <c r="K425" i="4"/>
  <c r="L417" i="4"/>
  <c r="K417" i="4"/>
  <c r="J417" i="4"/>
  <c r="L466" i="4"/>
  <c r="K466" i="4"/>
  <c r="J466" i="4"/>
  <c r="J456" i="4"/>
  <c r="K456" i="4"/>
  <c r="L456" i="4"/>
  <c r="L468" i="4"/>
  <c r="K468" i="4"/>
  <c r="J468" i="4"/>
  <c r="K741" i="4"/>
  <c r="J741" i="4"/>
  <c r="L741" i="4"/>
  <c r="L739" i="4"/>
  <c r="K739" i="4"/>
  <c r="J739" i="4"/>
  <c r="K737" i="4"/>
  <c r="L737" i="4"/>
  <c r="J737" i="4"/>
  <c r="J536" i="4"/>
  <c r="L536" i="4"/>
  <c r="K536" i="4"/>
  <c r="K541" i="4"/>
  <c r="J541" i="4"/>
  <c r="L541" i="4"/>
  <c r="L548" i="4"/>
  <c r="J548" i="4"/>
  <c r="K548" i="4"/>
  <c r="J557" i="4"/>
  <c r="L557" i="4"/>
  <c r="K557" i="4"/>
  <c r="J338" i="4"/>
  <c r="L338" i="4"/>
  <c r="K338" i="4"/>
  <c r="K341" i="4"/>
  <c r="J341" i="4"/>
  <c r="L341" i="4"/>
  <c r="J337" i="4"/>
  <c r="L337" i="4"/>
  <c r="K337" i="4"/>
  <c r="L882" i="4"/>
  <c r="K882" i="4"/>
  <c r="J882" i="4"/>
  <c r="L885" i="4"/>
  <c r="K885" i="4"/>
  <c r="J885" i="4"/>
  <c r="L686" i="4"/>
  <c r="K686" i="4"/>
  <c r="J686" i="4"/>
  <c r="K406" i="4"/>
  <c r="L406" i="4"/>
  <c r="J406" i="4"/>
  <c r="L399" i="4"/>
  <c r="K399" i="4"/>
  <c r="J399" i="4"/>
  <c r="K1283" i="4"/>
  <c r="J1283" i="4"/>
  <c r="L1283" i="4"/>
  <c r="L1282" i="4"/>
  <c r="K1282" i="4"/>
  <c r="J1282" i="4"/>
  <c r="L135" i="4"/>
  <c r="K135" i="4"/>
  <c r="L140" i="4"/>
  <c r="K140" i="4"/>
  <c r="J140" i="4"/>
  <c r="L308" i="4"/>
  <c r="K308" i="4"/>
  <c r="J308" i="4"/>
  <c r="L297" i="4"/>
  <c r="K297" i="4"/>
  <c r="J297" i="4"/>
  <c r="L305" i="4"/>
  <c r="K305" i="4"/>
  <c r="J305" i="4"/>
  <c r="L999" i="4"/>
  <c r="K999" i="4"/>
  <c r="J999" i="4"/>
  <c r="L1006" i="4"/>
  <c r="J1006" i="4"/>
  <c r="K1006" i="4"/>
  <c r="L375" i="4"/>
  <c r="K375" i="4"/>
  <c r="J375" i="4"/>
  <c r="L387" i="4"/>
  <c r="K387" i="4"/>
  <c r="J387" i="4"/>
  <c r="L515" i="4"/>
  <c r="K515" i="4"/>
  <c r="J515" i="4"/>
  <c r="L514" i="4"/>
  <c r="K514" i="4"/>
  <c r="J514" i="4"/>
  <c r="J525" i="4"/>
  <c r="L525" i="4"/>
  <c r="K525" i="4"/>
  <c r="K1039" i="4"/>
  <c r="J1039" i="4"/>
  <c r="L1039" i="4"/>
  <c r="L1046" i="4"/>
  <c r="K1046" i="4"/>
  <c r="J1046" i="4"/>
  <c r="K639" i="4"/>
  <c r="J639" i="4"/>
  <c r="L639" i="4"/>
  <c r="L637" i="4"/>
  <c r="J637" i="4"/>
  <c r="K637" i="4"/>
  <c r="L861" i="4"/>
  <c r="K861" i="4"/>
  <c r="J861" i="4"/>
  <c r="L860" i="4"/>
  <c r="K860" i="4"/>
  <c r="J860" i="4"/>
  <c r="K863" i="4"/>
  <c r="J863" i="4"/>
  <c r="L863" i="4"/>
  <c r="L1259" i="4"/>
  <c r="K1259" i="4"/>
  <c r="J1259" i="4"/>
  <c r="J1265" i="4"/>
  <c r="L1265" i="4"/>
  <c r="K1265" i="4"/>
  <c r="L436" i="4"/>
  <c r="J436" i="4"/>
  <c r="K436" i="4"/>
  <c r="K444" i="4"/>
  <c r="J444" i="4"/>
  <c r="L444" i="4"/>
  <c r="L817" i="4"/>
  <c r="K817" i="4"/>
  <c r="J817" i="4"/>
  <c r="L827" i="4"/>
  <c r="K827" i="4"/>
  <c r="J827" i="4"/>
  <c r="L825" i="4"/>
  <c r="K825" i="4"/>
  <c r="J825" i="4"/>
  <c r="K217" i="4"/>
  <c r="J217" i="4"/>
  <c r="L217" i="4"/>
  <c r="J220" i="4"/>
  <c r="L220" i="4"/>
  <c r="K220" i="4"/>
  <c r="L504" i="4"/>
  <c r="K504" i="4"/>
  <c r="J504" i="4"/>
  <c r="L1099" i="4"/>
  <c r="K1099" i="4"/>
  <c r="J1099" i="4"/>
  <c r="L1103" i="4"/>
  <c r="J1103" i="4"/>
  <c r="K1103" i="4"/>
  <c r="L1106" i="4"/>
  <c r="K1106" i="4"/>
  <c r="J1106" i="4"/>
  <c r="K125" i="4"/>
  <c r="J125" i="4"/>
  <c r="L125" i="4"/>
  <c r="L127" i="4"/>
  <c r="K127" i="4"/>
  <c r="J127" i="4"/>
  <c r="K126" i="4"/>
  <c r="L126" i="4"/>
  <c r="J126" i="4"/>
  <c r="L765" i="4"/>
  <c r="K765" i="4"/>
  <c r="J765" i="4"/>
  <c r="L1217" i="4"/>
  <c r="K1217" i="4"/>
  <c r="J1217" i="4"/>
  <c r="K1226" i="4"/>
  <c r="J1226" i="4"/>
  <c r="L1226" i="4"/>
  <c r="L61" i="4"/>
  <c r="K61" i="4"/>
  <c r="J61" i="4"/>
  <c r="L106" i="4"/>
  <c r="K106" i="4"/>
  <c r="J106" i="4"/>
  <c r="J942" i="4"/>
  <c r="L942" i="4"/>
  <c r="K942" i="4"/>
  <c r="J283" i="4"/>
  <c r="L283" i="4"/>
  <c r="K283" i="4"/>
  <c r="K577" i="4"/>
  <c r="L577" i="4"/>
  <c r="J577" i="4"/>
  <c r="K38" i="4"/>
  <c r="J38" i="4"/>
  <c r="L38" i="4"/>
  <c r="K1134" i="4"/>
  <c r="J1134" i="4"/>
  <c r="L1134" i="4"/>
  <c r="J707" i="4"/>
  <c r="L707" i="4"/>
  <c r="K707" i="4"/>
  <c r="K357" i="4"/>
  <c r="L357" i="4"/>
  <c r="J357" i="4"/>
  <c r="K897" i="4"/>
  <c r="J897" i="4"/>
  <c r="L897" i="4"/>
  <c r="K534" i="4"/>
  <c r="J534" i="4"/>
  <c r="L534" i="4"/>
  <c r="L675" i="4"/>
  <c r="K675" i="4"/>
  <c r="J675" i="4"/>
  <c r="L302" i="4"/>
  <c r="K302" i="4"/>
  <c r="J302" i="4"/>
  <c r="J380" i="4"/>
  <c r="L380" i="4"/>
  <c r="K380" i="4"/>
  <c r="K118" i="4"/>
  <c r="L118" i="4"/>
  <c r="J118" i="4"/>
  <c r="K1220" i="4"/>
  <c r="J1220" i="4"/>
  <c r="L1220" i="4"/>
  <c r="L177" i="4"/>
  <c r="K177" i="4"/>
  <c r="J177" i="4"/>
  <c r="L54" i="4"/>
  <c r="K54" i="4"/>
  <c r="J54" i="4"/>
  <c r="L597" i="4"/>
  <c r="K597" i="4"/>
  <c r="J597" i="4"/>
  <c r="J186" i="4"/>
  <c r="K186" i="4"/>
  <c r="L186" i="4"/>
  <c r="L784" i="4"/>
  <c r="J784" i="4"/>
  <c r="K784" i="4"/>
  <c r="K781" i="4"/>
  <c r="J781" i="4"/>
  <c r="L781" i="4"/>
  <c r="L174" i="4"/>
  <c r="K174" i="4"/>
  <c r="J174" i="4"/>
  <c r="L180" i="4"/>
  <c r="K180" i="4"/>
  <c r="J180" i="4"/>
  <c r="K179" i="4"/>
  <c r="J179" i="4"/>
  <c r="L179" i="4"/>
  <c r="L318" i="4"/>
  <c r="K318" i="4"/>
  <c r="J318" i="4"/>
  <c r="K322" i="4"/>
  <c r="J322" i="4"/>
  <c r="L322" i="4"/>
  <c r="J320" i="4"/>
  <c r="L320" i="4"/>
  <c r="K320" i="4"/>
  <c r="K1060" i="4"/>
  <c r="J1060" i="4"/>
  <c r="L1060" i="4"/>
  <c r="K1068" i="4"/>
  <c r="J1068" i="4"/>
  <c r="L1068" i="4"/>
  <c r="K657" i="4"/>
  <c r="L657" i="4"/>
  <c r="J657" i="4"/>
  <c r="L667" i="4"/>
  <c r="K667" i="4"/>
  <c r="J667" i="4"/>
  <c r="L156" i="4"/>
  <c r="K156" i="4"/>
  <c r="J156" i="4"/>
  <c r="J164" i="4"/>
  <c r="L164" i="4"/>
  <c r="K164" i="4"/>
  <c r="J161" i="4"/>
  <c r="L161" i="4"/>
  <c r="K161" i="4"/>
  <c r="L95" i="4"/>
  <c r="K95" i="4"/>
  <c r="J95" i="4"/>
  <c r="L98" i="4"/>
  <c r="K98" i="4"/>
  <c r="J98" i="4"/>
  <c r="L723" i="4"/>
  <c r="K723" i="4"/>
  <c r="J723" i="4"/>
  <c r="L721" i="4"/>
  <c r="J721" i="4"/>
  <c r="K721" i="4"/>
  <c r="L962" i="4"/>
  <c r="K962" i="4"/>
  <c r="J962" i="4"/>
  <c r="K627" i="4"/>
  <c r="L627" i="4"/>
  <c r="J627" i="4"/>
  <c r="J626" i="4"/>
  <c r="L626" i="4"/>
  <c r="K626" i="4"/>
  <c r="J614" i="4"/>
  <c r="L614" i="4"/>
  <c r="K614" i="4"/>
  <c r="L944" i="4"/>
  <c r="K944" i="4"/>
  <c r="J944" i="4"/>
  <c r="K1087" i="4"/>
  <c r="J1087" i="4"/>
  <c r="L1087" i="4"/>
  <c r="L1086" i="4"/>
  <c r="K1086" i="4"/>
  <c r="J1086" i="4"/>
  <c r="K279" i="4"/>
  <c r="L279" i="4"/>
  <c r="J279" i="4"/>
  <c r="K280" i="4"/>
  <c r="L280" i="4"/>
  <c r="J280" i="4"/>
  <c r="L1187" i="4"/>
  <c r="J1187" i="4"/>
  <c r="K1187" i="4"/>
  <c r="L1174" i="4"/>
  <c r="K1174" i="4"/>
  <c r="J1174" i="4"/>
  <c r="K579" i="4"/>
  <c r="J579" i="4"/>
  <c r="L579" i="4"/>
  <c r="K268" i="4"/>
  <c r="L268" i="4"/>
  <c r="J268" i="4"/>
  <c r="L260" i="4"/>
  <c r="K260" i="4"/>
  <c r="J260" i="4"/>
  <c r="L978" i="4"/>
  <c r="K978" i="4"/>
  <c r="J978" i="4"/>
  <c r="K981" i="4"/>
  <c r="J981" i="4"/>
  <c r="L981" i="4"/>
  <c r="L487" i="4"/>
  <c r="K487" i="4"/>
  <c r="J487" i="4"/>
  <c r="J477" i="4"/>
  <c r="L477" i="4"/>
  <c r="K477" i="4"/>
  <c r="J45" i="4"/>
  <c r="K45" i="4"/>
  <c r="L45" i="4"/>
  <c r="K34" i="4"/>
  <c r="L34" i="4"/>
  <c r="J34" i="4"/>
  <c r="K35" i="4"/>
  <c r="J35" i="4"/>
  <c r="L35" i="4"/>
  <c r="K198" i="4"/>
  <c r="J198" i="4"/>
  <c r="L198" i="4"/>
  <c r="L1148" i="4"/>
  <c r="K1148" i="4"/>
  <c r="J1148" i="4"/>
  <c r="L1140" i="4"/>
  <c r="K1140" i="4"/>
  <c r="J1140" i="4"/>
  <c r="J1160" i="4"/>
  <c r="L1160" i="4"/>
  <c r="K1160" i="4"/>
  <c r="L1158" i="4"/>
  <c r="J1158" i="4"/>
  <c r="K1158" i="4"/>
  <c r="L1161" i="4"/>
  <c r="K1161" i="4"/>
  <c r="J1161" i="4"/>
  <c r="L1246" i="4"/>
  <c r="K1246" i="4"/>
  <c r="J1246" i="4"/>
  <c r="L1242" i="4"/>
  <c r="J1242" i="4"/>
  <c r="K1242" i="4"/>
  <c r="K696" i="4"/>
  <c r="J696" i="4"/>
  <c r="L696" i="4"/>
  <c r="J704" i="4"/>
  <c r="L704" i="4"/>
  <c r="K704" i="4"/>
  <c r="K84" i="4"/>
  <c r="L84" i="4"/>
  <c r="J84" i="4"/>
  <c r="L80" i="4"/>
  <c r="K80" i="4"/>
  <c r="J80" i="4"/>
  <c r="J241" i="4"/>
  <c r="L241" i="4"/>
  <c r="K241" i="4"/>
  <c r="J242" i="4"/>
  <c r="L242" i="4"/>
  <c r="K242" i="4"/>
  <c r="J248" i="4"/>
  <c r="L248" i="4"/>
  <c r="K248" i="4"/>
  <c r="K1026" i="4"/>
  <c r="J1026" i="4"/>
  <c r="L1026" i="4"/>
  <c r="K356" i="4"/>
  <c r="L356" i="4"/>
  <c r="J356" i="4"/>
  <c r="J368" i="4"/>
  <c r="L368" i="4"/>
  <c r="K368" i="4"/>
  <c r="K366" i="4"/>
  <c r="J366" i="4"/>
  <c r="L366" i="4"/>
  <c r="L1114" i="4"/>
  <c r="K1114" i="4"/>
  <c r="J1114" i="4"/>
  <c r="L1127" i="4"/>
  <c r="K1127" i="4"/>
  <c r="J1127" i="4"/>
  <c r="J900" i="4"/>
  <c r="L900" i="4"/>
  <c r="K900" i="4"/>
  <c r="L902" i="4"/>
  <c r="K902" i="4"/>
  <c r="J902" i="4"/>
  <c r="L928" i="4"/>
  <c r="K928" i="4"/>
  <c r="J928" i="4"/>
  <c r="L838" i="4"/>
  <c r="K838" i="4"/>
  <c r="J838" i="4"/>
  <c r="J422" i="4"/>
  <c r="L422" i="4"/>
  <c r="K422" i="4"/>
  <c r="L462" i="4"/>
  <c r="K462" i="4"/>
  <c r="J462" i="4"/>
  <c r="L460" i="4"/>
  <c r="K460" i="4"/>
  <c r="J460" i="4"/>
  <c r="K745" i="4"/>
  <c r="L745" i="4"/>
  <c r="J745" i="4"/>
  <c r="L742" i="4"/>
  <c r="J742" i="4"/>
  <c r="K742" i="4"/>
  <c r="J542" i="4"/>
  <c r="L542" i="4"/>
  <c r="K542" i="4"/>
  <c r="J546" i="4"/>
  <c r="L546" i="4"/>
  <c r="K546" i="4"/>
  <c r="L555" i="4"/>
  <c r="K555" i="4"/>
  <c r="J555" i="4"/>
  <c r="J559" i="4"/>
  <c r="K559" i="4"/>
  <c r="L559" i="4"/>
  <c r="L561" i="4"/>
  <c r="K561" i="4"/>
  <c r="J561" i="4"/>
  <c r="J346" i="4"/>
  <c r="K346" i="4"/>
  <c r="L346" i="4"/>
  <c r="L344" i="4"/>
  <c r="K344" i="4"/>
  <c r="J344" i="4"/>
  <c r="K1199" i="4"/>
  <c r="J1199" i="4"/>
  <c r="L1199" i="4"/>
  <c r="L1203" i="4"/>
  <c r="K1203" i="4"/>
  <c r="J1203" i="4"/>
  <c r="L874" i="4"/>
  <c r="K874" i="4"/>
  <c r="J874" i="4"/>
  <c r="K674" i="4"/>
  <c r="L674" i="4"/>
  <c r="J674" i="4"/>
  <c r="L678" i="4"/>
  <c r="K678" i="4"/>
  <c r="J678" i="4"/>
  <c r="J404" i="4"/>
  <c r="L404" i="4"/>
  <c r="K404" i="4"/>
  <c r="L1288" i="4"/>
  <c r="K1288" i="4"/>
  <c r="J1288" i="4"/>
  <c r="L1287" i="4"/>
  <c r="K1287" i="4"/>
  <c r="J1287" i="4"/>
  <c r="K1275" i="4"/>
  <c r="J1275" i="4"/>
  <c r="L1275" i="4"/>
  <c r="L141" i="4"/>
  <c r="K141" i="4"/>
  <c r="J141" i="4"/>
  <c r="J307" i="4"/>
  <c r="L307" i="4"/>
  <c r="K307" i="4"/>
  <c r="L998" i="4"/>
  <c r="J998" i="4"/>
  <c r="K998" i="4"/>
  <c r="K1005" i="4"/>
  <c r="J1005" i="4"/>
  <c r="L1005" i="4"/>
  <c r="L384" i="4"/>
  <c r="K384" i="4"/>
  <c r="J384" i="4"/>
  <c r="L383" i="4"/>
  <c r="K383" i="4"/>
  <c r="J383" i="4"/>
  <c r="L518" i="4"/>
  <c r="K518" i="4"/>
  <c r="J518" i="4"/>
  <c r="L517" i="4"/>
  <c r="K517" i="4"/>
  <c r="J517" i="4"/>
  <c r="L1040" i="4"/>
  <c r="J1040" i="4"/>
  <c r="K1040" i="4"/>
  <c r="L1044" i="4"/>
  <c r="K1044" i="4"/>
  <c r="J1044" i="4"/>
  <c r="K648" i="4"/>
  <c r="L648" i="4"/>
  <c r="J648" i="4"/>
  <c r="J634" i="4"/>
  <c r="L634" i="4"/>
  <c r="K634" i="4"/>
  <c r="K646" i="4"/>
  <c r="L646" i="4"/>
  <c r="J646" i="4"/>
  <c r="L857" i="4"/>
  <c r="K857" i="4"/>
  <c r="J857" i="4"/>
  <c r="L867" i="4"/>
  <c r="K867" i="4"/>
  <c r="J867" i="4"/>
  <c r="J1257" i="4"/>
  <c r="L1257" i="4"/>
  <c r="K1257" i="4"/>
  <c r="K441" i="4"/>
  <c r="J441" i="4"/>
  <c r="L441" i="4"/>
  <c r="L434" i="4"/>
  <c r="K434" i="4"/>
  <c r="J434" i="4"/>
  <c r="J824" i="4"/>
  <c r="L824" i="4"/>
  <c r="K824" i="4"/>
  <c r="J228" i="4"/>
  <c r="L228" i="4"/>
  <c r="K228" i="4"/>
  <c r="L214" i="4"/>
  <c r="K214" i="4"/>
  <c r="J214" i="4"/>
  <c r="L224" i="4"/>
  <c r="J224" i="4"/>
  <c r="K224" i="4"/>
  <c r="L494" i="4"/>
  <c r="K494" i="4"/>
  <c r="J494" i="4"/>
  <c r="L1104" i="4"/>
  <c r="K1104" i="4"/>
  <c r="J1104" i="4"/>
  <c r="K1108" i="4"/>
  <c r="J1108" i="4"/>
  <c r="L1108" i="4"/>
  <c r="L754" i="4"/>
  <c r="K754" i="4"/>
  <c r="J754" i="4"/>
  <c r="L1214" i="4"/>
  <c r="K1214" i="4"/>
  <c r="J1214" i="4"/>
  <c r="J1223" i="4"/>
  <c r="L1223" i="4"/>
  <c r="K1223" i="4"/>
  <c r="L1225" i="4"/>
  <c r="K1225" i="4"/>
  <c r="J1225" i="4"/>
  <c r="L595" i="4"/>
  <c r="K595" i="4"/>
  <c r="J595" i="4"/>
  <c r="L328" i="4"/>
  <c r="K328" i="4"/>
  <c r="J328" i="4"/>
  <c r="L1067" i="4"/>
  <c r="K1067" i="4"/>
  <c r="J1067" i="4"/>
  <c r="L717" i="4"/>
  <c r="K717" i="4"/>
  <c r="J717" i="4"/>
  <c r="J617" i="4"/>
  <c r="K617" i="4"/>
  <c r="L617" i="4"/>
  <c r="L1175" i="4"/>
  <c r="K1175" i="4"/>
  <c r="J1175" i="4"/>
  <c r="K259" i="4"/>
  <c r="J259" i="4"/>
  <c r="L259" i="4"/>
  <c r="J803" i="4"/>
  <c r="L803" i="4"/>
  <c r="K803" i="4"/>
  <c r="L203" i="4"/>
  <c r="K203" i="4"/>
  <c r="J203" i="4"/>
  <c r="L1156" i="4"/>
  <c r="K1156" i="4"/>
  <c r="J1156" i="4"/>
  <c r="J85" i="4"/>
  <c r="L85" i="4"/>
  <c r="K85" i="4"/>
  <c r="L920" i="4"/>
  <c r="K920" i="4"/>
  <c r="J920" i="4"/>
  <c r="L458" i="4"/>
  <c r="K458" i="4"/>
  <c r="J458" i="4"/>
  <c r="J677" i="4"/>
  <c r="L677" i="4"/>
  <c r="K677" i="4"/>
  <c r="L148" i="4"/>
  <c r="K148" i="4"/>
  <c r="J148" i="4"/>
  <c r="K381" i="4"/>
  <c r="J381" i="4"/>
  <c r="L381" i="4"/>
  <c r="L226" i="4"/>
  <c r="K226" i="4"/>
  <c r="J226" i="4"/>
  <c r="L124" i="4"/>
  <c r="K124" i="4"/>
  <c r="J124" i="4"/>
  <c r="K760" i="4"/>
  <c r="J760" i="4"/>
  <c r="L760" i="4"/>
  <c r="L607" i="4"/>
  <c r="K607" i="4"/>
  <c r="J607" i="4"/>
  <c r="J323" i="4"/>
  <c r="L323" i="4"/>
  <c r="K323" i="4"/>
  <c r="J774" i="4"/>
  <c r="L774" i="4"/>
  <c r="K774" i="4"/>
  <c r="L605" i="4"/>
  <c r="J605" i="4"/>
  <c r="K605" i="4"/>
  <c r="L594" i="4"/>
  <c r="K594" i="4"/>
  <c r="J594" i="4"/>
  <c r="L788" i="4"/>
  <c r="K788" i="4"/>
  <c r="J788" i="4"/>
  <c r="L603" i="4"/>
  <c r="K603" i="4"/>
  <c r="J603" i="4"/>
  <c r="K175" i="4"/>
  <c r="J175" i="4"/>
  <c r="L175" i="4"/>
  <c r="K181" i="4"/>
  <c r="L181" i="4"/>
  <c r="J181" i="4"/>
  <c r="K187" i="4"/>
  <c r="L187" i="4"/>
  <c r="J187" i="4"/>
  <c r="L324" i="4"/>
  <c r="K324" i="4"/>
  <c r="J324" i="4"/>
  <c r="J325" i="4"/>
  <c r="L325" i="4"/>
  <c r="K325" i="4"/>
  <c r="L60" i="4"/>
  <c r="K60" i="4"/>
  <c r="J60" i="4"/>
  <c r="K56" i="4"/>
  <c r="L56" i="4"/>
  <c r="J56" i="4"/>
  <c r="L1056" i="4"/>
  <c r="K1056" i="4"/>
  <c r="J1056" i="4"/>
  <c r="L1064" i="4"/>
  <c r="K1064" i="4"/>
  <c r="J1064" i="4"/>
  <c r="L666" i="4"/>
  <c r="K666" i="4"/>
  <c r="J666" i="4"/>
  <c r="J664" i="4"/>
  <c r="L664" i="4"/>
  <c r="K664" i="4"/>
  <c r="J165" i="4"/>
  <c r="K165" i="4"/>
  <c r="L165" i="4"/>
  <c r="L168" i="4"/>
  <c r="K168" i="4"/>
  <c r="J168" i="4"/>
  <c r="L102" i="4"/>
  <c r="J102" i="4"/>
  <c r="K102" i="4"/>
  <c r="K103" i="4"/>
  <c r="L103" i="4"/>
  <c r="J103" i="4"/>
  <c r="J99" i="4"/>
  <c r="L99" i="4"/>
  <c r="K99" i="4"/>
  <c r="J718" i="4"/>
  <c r="L718" i="4"/>
  <c r="K718" i="4"/>
  <c r="J727" i="4"/>
  <c r="L727" i="4"/>
  <c r="K727" i="4"/>
  <c r="J955" i="4"/>
  <c r="L955" i="4"/>
  <c r="K955" i="4"/>
  <c r="L967" i="4"/>
  <c r="K967" i="4"/>
  <c r="J967" i="4"/>
  <c r="K960" i="4"/>
  <c r="J960" i="4"/>
  <c r="L960" i="4"/>
  <c r="L938" i="4"/>
  <c r="K938" i="4"/>
  <c r="J938" i="4"/>
  <c r="L945" i="4"/>
  <c r="K945" i="4"/>
  <c r="J945" i="4"/>
  <c r="L1074" i="4"/>
  <c r="J1074" i="4"/>
  <c r="K1074" i="4"/>
  <c r="L1075" i="4"/>
  <c r="K1075" i="4"/>
  <c r="J1075" i="4"/>
  <c r="L278" i="4"/>
  <c r="K278" i="4"/>
  <c r="J278" i="4"/>
  <c r="L285" i="4"/>
  <c r="K285" i="4"/>
  <c r="J285" i="4"/>
  <c r="K288" i="4"/>
  <c r="L288" i="4"/>
  <c r="J288" i="4"/>
  <c r="K1178" i="4"/>
  <c r="J1178" i="4"/>
  <c r="L1178" i="4"/>
  <c r="J588" i="4"/>
  <c r="L588" i="4"/>
  <c r="K588" i="4"/>
  <c r="L575" i="4"/>
  <c r="K575" i="4"/>
  <c r="J575" i="4"/>
  <c r="L582" i="4"/>
  <c r="K582" i="4"/>
  <c r="J582" i="4"/>
  <c r="L266" i="4"/>
  <c r="K266" i="4"/>
  <c r="J266" i="4"/>
  <c r="L985" i="4"/>
  <c r="K985" i="4"/>
  <c r="J985" i="4"/>
  <c r="L974" i="4"/>
  <c r="K974" i="4"/>
  <c r="J974" i="4"/>
  <c r="L805" i="4"/>
  <c r="J805" i="4"/>
  <c r="K805" i="4"/>
  <c r="L798" i="4"/>
  <c r="K798" i="4"/>
  <c r="J798" i="4"/>
  <c r="L479" i="4"/>
  <c r="K479" i="4"/>
  <c r="J479" i="4"/>
  <c r="K482" i="4"/>
  <c r="L482" i="4"/>
  <c r="J482" i="4"/>
  <c r="L475" i="4"/>
  <c r="K475" i="4"/>
  <c r="J475" i="4"/>
  <c r="K41" i="4"/>
  <c r="J41" i="4"/>
  <c r="L41" i="4"/>
  <c r="L46" i="4"/>
  <c r="J46" i="4"/>
  <c r="K46" i="4"/>
  <c r="J199" i="4"/>
  <c r="L199" i="4"/>
  <c r="K199" i="4"/>
  <c r="K1136" i="4"/>
  <c r="J1136" i="4"/>
  <c r="L1136" i="4"/>
  <c r="K1163" i="4"/>
  <c r="J1163" i="4"/>
  <c r="L1163" i="4"/>
  <c r="L1235" i="4"/>
  <c r="K1235" i="4"/>
  <c r="J1235" i="4"/>
  <c r="L1234" i="4"/>
  <c r="J1234" i="4"/>
  <c r="K1234" i="4"/>
  <c r="K1247" i="4"/>
  <c r="J1247" i="4"/>
  <c r="L1247" i="4"/>
  <c r="L81" i="4"/>
  <c r="K81" i="4"/>
  <c r="J81" i="4"/>
  <c r="J88" i="4"/>
  <c r="L88" i="4"/>
  <c r="K88" i="4"/>
  <c r="L247" i="4"/>
  <c r="K247" i="4"/>
  <c r="J247" i="4"/>
  <c r="J245" i="4"/>
  <c r="L245" i="4"/>
  <c r="K245" i="4"/>
  <c r="K364" i="4"/>
  <c r="J364" i="4"/>
  <c r="L364" i="4"/>
  <c r="J1118" i="4"/>
  <c r="L1118" i="4"/>
  <c r="K1118" i="4"/>
  <c r="J1126" i="4"/>
  <c r="L1126" i="4"/>
  <c r="K1126" i="4"/>
  <c r="L901" i="4"/>
  <c r="K901" i="4"/>
  <c r="J901" i="4"/>
  <c r="L894" i="4"/>
  <c r="K894" i="4"/>
  <c r="J894" i="4"/>
  <c r="L907" i="4"/>
  <c r="K907" i="4"/>
  <c r="J907" i="4"/>
  <c r="L922" i="4"/>
  <c r="K922" i="4"/>
  <c r="J922" i="4"/>
  <c r="L915" i="4"/>
  <c r="K915" i="4"/>
  <c r="J915" i="4"/>
  <c r="L846" i="4"/>
  <c r="K846" i="4"/>
  <c r="J846" i="4"/>
  <c r="L835" i="4"/>
  <c r="K835" i="4"/>
  <c r="J835" i="4"/>
  <c r="K842" i="4"/>
  <c r="J842" i="4"/>
  <c r="L842" i="4"/>
  <c r="J414" i="4"/>
  <c r="L414" i="4"/>
  <c r="K414" i="4"/>
  <c r="L420" i="4"/>
  <c r="K420" i="4"/>
  <c r="J420" i="4"/>
  <c r="K427" i="4"/>
  <c r="J427" i="4"/>
  <c r="L427" i="4"/>
  <c r="J464" i="4"/>
  <c r="L464" i="4"/>
  <c r="K464" i="4"/>
  <c r="L454" i="4"/>
  <c r="K454" i="4"/>
  <c r="J454" i="4"/>
  <c r="L734" i="4"/>
  <c r="K734" i="4"/>
  <c r="J734" i="4"/>
  <c r="L746" i="4"/>
  <c r="K746" i="4"/>
  <c r="J746" i="4"/>
  <c r="J545" i="4"/>
  <c r="L545" i="4"/>
  <c r="K545" i="4"/>
  <c r="K564" i="4"/>
  <c r="L564" i="4"/>
  <c r="J564" i="4"/>
  <c r="L563" i="4"/>
  <c r="K563" i="4"/>
  <c r="J563" i="4"/>
  <c r="K335" i="4"/>
  <c r="L335" i="4"/>
  <c r="J335" i="4"/>
  <c r="L1200" i="4"/>
  <c r="J1200" i="4"/>
  <c r="K1200" i="4"/>
  <c r="J1202" i="4"/>
  <c r="L1202" i="4"/>
  <c r="K1202" i="4"/>
  <c r="K1207" i="4"/>
  <c r="J1207" i="4"/>
  <c r="L1207" i="4"/>
  <c r="J879" i="4"/>
  <c r="L879" i="4"/>
  <c r="K879" i="4"/>
  <c r="L886" i="4"/>
  <c r="K886" i="4"/>
  <c r="J886" i="4"/>
  <c r="L683" i="4"/>
  <c r="K683" i="4"/>
  <c r="J683" i="4"/>
  <c r="K398" i="4"/>
  <c r="L398" i="4"/>
  <c r="J398" i="4"/>
  <c r="L395" i="4"/>
  <c r="K395" i="4"/>
  <c r="J395" i="4"/>
  <c r="L1284" i="4"/>
  <c r="J1284" i="4"/>
  <c r="K1284" i="4"/>
  <c r="L1280" i="4"/>
  <c r="K1280" i="4"/>
  <c r="J1280" i="4"/>
  <c r="L136" i="4"/>
  <c r="K136" i="4"/>
  <c r="J136" i="4"/>
  <c r="J142" i="4"/>
  <c r="L142" i="4"/>
  <c r="K142" i="4"/>
  <c r="J300" i="4"/>
  <c r="L300" i="4"/>
  <c r="K300" i="4"/>
  <c r="L295" i="4"/>
  <c r="K295" i="4"/>
  <c r="J295" i="4"/>
  <c r="J1008" i="4"/>
  <c r="L1008" i="4"/>
  <c r="K1008" i="4"/>
  <c r="K997" i="4"/>
  <c r="J997" i="4"/>
  <c r="L997" i="4"/>
  <c r="J388" i="4"/>
  <c r="L388" i="4"/>
  <c r="K388" i="4"/>
  <c r="K377" i="4"/>
  <c r="L377" i="4"/>
  <c r="J377" i="4"/>
  <c r="L521" i="4"/>
  <c r="K521" i="4"/>
  <c r="J521" i="4"/>
  <c r="L520" i="4"/>
  <c r="K520" i="4"/>
  <c r="J520" i="4"/>
  <c r="L523" i="4"/>
  <c r="K523" i="4"/>
  <c r="J523" i="4"/>
  <c r="K1047" i="4"/>
  <c r="J1047" i="4"/>
  <c r="L1047" i="4"/>
  <c r="L1041" i="4"/>
  <c r="K1041" i="4"/>
  <c r="J1041" i="4"/>
  <c r="L644" i="4"/>
  <c r="K644" i="4"/>
  <c r="J644" i="4"/>
  <c r="J643" i="4"/>
  <c r="K643" i="4"/>
  <c r="L643" i="4"/>
  <c r="L862" i="4"/>
  <c r="K862" i="4"/>
  <c r="J862" i="4"/>
  <c r="L864" i="4"/>
  <c r="K864" i="4"/>
  <c r="J864" i="4"/>
  <c r="K1262" i="4"/>
  <c r="J1262" i="4"/>
  <c r="L1262" i="4"/>
  <c r="L1266" i="4"/>
  <c r="K1266" i="4"/>
  <c r="J1266" i="4"/>
  <c r="L437" i="4"/>
  <c r="K437" i="4"/>
  <c r="J437" i="4"/>
  <c r="J435" i="4"/>
  <c r="K435" i="4"/>
  <c r="L435" i="4"/>
  <c r="K438" i="4"/>
  <c r="J438" i="4"/>
  <c r="L438" i="4"/>
  <c r="J816" i="4"/>
  <c r="L816" i="4"/>
  <c r="K816" i="4"/>
  <c r="L814" i="4"/>
  <c r="K814" i="4"/>
  <c r="J814" i="4"/>
  <c r="L219" i="4"/>
  <c r="K219" i="4"/>
  <c r="J219" i="4"/>
  <c r="L500" i="4"/>
  <c r="K500" i="4"/>
  <c r="J500" i="4"/>
  <c r="J496" i="4"/>
  <c r="L496" i="4"/>
  <c r="K496" i="4"/>
  <c r="L1095" i="4"/>
  <c r="J1095" i="4"/>
  <c r="K1095" i="4"/>
  <c r="L117" i="4"/>
  <c r="K117" i="4"/>
  <c r="J117" i="4"/>
  <c r="K114" i="4"/>
  <c r="L114" i="4"/>
  <c r="J114" i="4"/>
  <c r="L756" i="4"/>
  <c r="K756" i="4"/>
  <c r="J756" i="4"/>
  <c r="L755" i="4"/>
  <c r="J755" i="4"/>
  <c r="K755" i="4"/>
  <c r="L1219" i="4"/>
  <c r="K1219" i="4"/>
  <c r="J1219" i="4"/>
  <c r="Y599" i="4"/>
  <c r="E599" i="4"/>
  <c r="D599" i="4"/>
  <c r="C599" i="4"/>
  <c r="AA599" i="4"/>
  <c r="G599" i="4"/>
  <c r="Z599" i="4"/>
  <c r="F599" i="4"/>
  <c r="Y184" i="4"/>
  <c r="F184" i="4"/>
  <c r="G184" i="4"/>
  <c r="AA184" i="4"/>
  <c r="E184" i="4"/>
  <c r="Z184" i="4"/>
  <c r="D184" i="4"/>
  <c r="C184" i="4"/>
  <c r="Z660" i="4"/>
  <c r="F660" i="4"/>
  <c r="Y660" i="4"/>
  <c r="E660" i="4"/>
  <c r="D660" i="4"/>
  <c r="C660" i="4"/>
  <c r="G660" i="4"/>
  <c r="AA660" i="4"/>
  <c r="Z166" i="4"/>
  <c r="F166" i="4"/>
  <c r="G166" i="4"/>
  <c r="E166" i="4"/>
  <c r="AA166" i="4"/>
  <c r="D166" i="4"/>
  <c r="Y166" i="4"/>
  <c r="C166" i="4"/>
  <c r="Z718" i="4"/>
  <c r="G718" i="4"/>
  <c r="Y718" i="4"/>
  <c r="F718" i="4"/>
  <c r="E718" i="4"/>
  <c r="D718" i="4"/>
  <c r="C718" i="4"/>
  <c r="AA718" i="4"/>
  <c r="Y621" i="4"/>
  <c r="F621" i="4"/>
  <c r="E621" i="4"/>
  <c r="D621" i="4"/>
  <c r="C621" i="4"/>
  <c r="AA621" i="4"/>
  <c r="Z621" i="4"/>
  <c r="G621" i="4"/>
  <c r="C974" i="4"/>
  <c r="AA974" i="4"/>
  <c r="Z974" i="4"/>
  <c r="G974" i="4"/>
  <c r="Y974" i="4"/>
  <c r="F974" i="4"/>
  <c r="E974" i="4"/>
  <c r="D974" i="4"/>
  <c r="Z48" i="4"/>
  <c r="F48" i="4"/>
  <c r="Y48" i="4"/>
  <c r="E48" i="4"/>
  <c r="D48" i="4"/>
  <c r="C48" i="4"/>
  <c r="AA48" i="4"/>
  <c r="G48" i="4"/>
  <c r="F195" i="4"/>
  <c r="G195" i="4"/>
  <c r="E195" i="4"/>
  <c r="D195" i="4"/>
  <c r="C195" i="4"/>
  <c r="AA195" i="4"/>
  <c r="Z195" i="4"/>
  <c r="Y195" i="4"/>
  <c r="AA1165" i="4"/>
  <c r="G1165" i="4"/>
  <c r="Z1165" i="4"/>
  <c r="F1165" i="4"/>
  <c r="D1165" i="4"/>
  <c r="C1165" i="4"/>
  <c r="Y1165" i="4"/>
  <c r="E1165" i="4"/>
  <c r="D80" i="4"/>
  <c r="C80" i="4"/>
  <c r="G80" i="4"/>
  <c r="F80" i="4"/>
  <c r="E80" i="4"/>
  <c r="AA80" i="4"/>
  <c r="Y80" i="4"/>
  <c r="Z80" i="4"/>
  <c r="AA845" i="4"/>
  <c r="G845" i="4"/>
  <c r="Z845" i="4"/>
  <c r="F845" i="4"/>
  <c r="Y845" i="4"/>
  <c r="E845" i="4"/>
  <c r="D845" i="4"/>
  <c r="C845" i="4"/>
  <c r="AA462" i="4"/>
  <c r="G462" i="4"/>
  <c r="Z462" i="4"/>
  <c r="F462" i="4"/>
  <c r="Y462" i="4"/>
  <c r="E462" i="4"/>
  <c r="C462" i="4"/>
  <c r="D462" i="4"/>
  <c r="E144" i="4"/>
  <c r="G144" i="4"/>
  <c r="AA144" i="4"/>
  <c r="F144" i="4"/>
  <c r="Z144" i="4"/>
  <c r="D144" i="4"/>
  <c r="Y144" i="4"/>
  <c r="C144" i="4"/>
  <c r="Y647" i="4"/>
  <c r="E647" i="4"/>
  <c r="D647" i="4"/>
  <c r="C647" i="4"/>
  <c r="AA647" i="4"/>
  <c r="G647" i="4"/>
  <c r="F647" i="4"/>
  <c r="Z647" i="4"/>
  <c r="W1253" i="4"/>
  <c r="W1254" i="4" s="1"/>
  <c r="W1255" i="4" s="1"/>
  <c r="W1256" i="4" s="1"/>
  <c r="W1257" i="4" s="1"/>
  <c r="W1258" i="4" s="1"/>
  <c r="W1259" i="4" s="1"/>
  <c r="W1260" i="4" s="1"/>
  <c r="W1261" i="4" s="1"/>
  <c r="W1262" i="4" s="1"/>
  <c r="W1263" i="4" s="1"/>
  <c r="W1264" i="4" s="1"/>
  <c r="W1265" i="4" s="1"/>
  <c r="W1266" i="4" s="1"/>
  <c r="W1267" i="4" s="1"/>
  <c r="W1268" i="4" s="1"/>
  <c r="V1253" i="4"/>
  <c r="V1254" i="4" s="1"/>
  <c r="V1255" i="4" s="1"/>
  <c r="V1256" i="4" s="1"/>
  <c r="V1257" i="4" s="1"/>
  <c r="V1258" i="4" s="1"/>
  <c r="V1259" i="4" s="1"/>
  <c r="V1260" i="4" s="1"/>
  <c r="V1261" i="4" s="1"/>
  <c r="V1262" i="4" s="1"/>
  <c r="V1263" i="4" s="1"/>
  <c r="V1264" i="4" s="1"/>
  <c r="V1265" i="4" s="1"/>
  <c r="V1266" i="4" s="1"/>
  <c r="V1267" i="4" s="1"/>
  <c r="V1268" i="4" s="1"/>
  <c r="U1253" i="4"/>
  <c r="D502" i="4"/>
  <c r="G502" i="4"/>
  <c r="F502" i="4"/>
  <c r="AA502" i="4"/>
  <c r="E502" i="4"/>
  <c r="Y502" i="4"/>
  <c r="Z502" i="4"/>
  <c r="C502" i="4"/>
  <c r="D764" i="4"/>
  <c r="C764" i="4"/>
  <c r="Z764" i="4"/>
  <c r="F764" i="4"/>
  <c r="AA764" i="4"/>
  <c r="Y764" i="4"/>
  <c r="G764" i="4"/>
  <c r="E764" i="4"/>
  <c r="Y608" i="4"/>
  <c r="E608" i="4"/>
  <c r="D608" i="4"/>
  <c r="C608" i="4"/>
  <c r="AA608" i="4"/>
  <c r="G608" i="4"/>
  <c r="Z608" i="4"/>
  <c r="F608" i="4"/>
  <c r="D61" i="4"/>
  <c r="C61" i="4"/>
  <c r="G61" i="4"/>
  <c r="F61" i="4"/>
  <c r="E61" i="4"/>
  <c r="AA61" i="4"/>
  <c r="Y61" i="4"/>
  <c r="Z61" i="4"/>
  <c r="C667" i="4"/>
  <c r="AA667" i="4"/>
  <c r="G667" i="4"/>
  <c r="Y667" i="4"/>
  <c r="E667" i="4"/>
  <c r="Z667" i="4"/>
  <c r="F667" i="4"/>
  <c r="D667" i="4"/>
  <c r="E96" i="4"/>
  <c r="D96" i="4"/>
  <c r="C96" i="4"/>
  <c r="G96" i="4"/>
  <c r="F96" i="4"/>
  <c r="AA96" i="4"/>
  <c r="Y96" i="4"/>
  <c r="Z96" i="4"/>
  <c r="AA955" i="4"/>
  <c r="G955" i="4"/>
  <c r="Z955" i="4"/>
  <c r="F955" i="4"/>
  <c r="Y955" i="4"/>
  <c r="E955" i="4"/>
  <c r="C955" i="4"/>
  <c r="D955" i="4"/>
  <c r="W973" i="4"/>
  <c r="W974" i="4" s="1"/>
  <c r="W975" i="4" s="1"/>
  <c r="W976" i="4" s="1"/>
  <c r="W977" i="4" s="1"/>
  <c r="W978" i="4" s="1"/>
  <c r="W979" i="4" s="1"/>
  <c r="W980" i="4" s="1"/>
  <c r="W981" i="4" s="1"/>
  <c r="W982" i="4" s="1"/>
  <c r="W983" i="4" s="1"/>
  <c r="W984" i="4" s="1"/>
  <c r="W985" i="4" s="1"/>
  <c r="W986" i="4" s="1"/>
  <c r="W987" i="4" s="1"/>
  <c r="W988" i="4" s="1"/>
  <c r="V973" i="4"/>
  <c r="V974" i="4" s="1"/>
  <c r="V975" i="4" s="1"/>
  <c r="V976" i="4" s="1"/>
  <c r="V977" i="4" s="1"/>
  <c r="V978" i="4" s="1"/>
  <c r="V979" i="4" s="1"/>
  <c r="V980" i="4" s="1"/>
  <c r="V981" i="4" s="1"/>
  <c r="V982" i="4" s="1"/>
  <c r="V983" i="4" s="1"/>
  <c r="V984" i="4" s="1"/>
  <c r="V985" i="4" s="1"/>
  <c r="V986" i="4" s="1"/>
  <c r="V987" i="4" s="1"/>
  <c r="V988" i="4" s="1"/>
  <c r="U973" i="4"/>
  <c r="G40" i="4"/>
  <c r="F40" i="4"/>
  <c r="E40" i="4"/>
  <c r="D40" i="4"/>
  <c r="C40" i="4"/>
  <c r="AA40" i="4"/>
  <c r="Y40" i="4"/>
  <c r="Z40" i="4"/>
  <c r="G201" i="4"/>
  <c r="C201" i="4"/>
  <c r="F201" i="4"/>
  <c r="E201" i="4"/>
  <c r="D201" i="4"/>
  <c r="AA201" i="4"/>
  <c r="Y201" i="4"/>
  <c r="Z201" i="4"/>
  <c r="AA1159" i="4"/>
  <c r="Z1159" i="4"/>
  <c r="G1159" i="4"/>
  <c r="Y1159" i="4"/>
  <c r="F1159" i="4"/>
  <c r="E1159" i="4"/>
  <c r="D1159" i="4"/>
  <c r="C1159" i="4"/>
  <c r="Z695" i="4"/>
  <c r="F695" i="4"/>
  <c r="Y695" i="4"/>
  <c r="E695" i="4"/>
  <c r="D695" i="4"/>
  <c r="C695" i="4"/>
  <c r="G695" i="4"/>
  <c r="AA695" i="4"/>
  <c r="C1018" i="4"/>
  <c r="AA1018" i="4"/>
  <c r="G1018" i="4"/>
  <c r="Y1018" i="4"/>
  <c r="E1018" i="4"/>
  <c r="D1018" i="4"/>
  <c r="Z1018" i="4"/>
  <c r="F1018" i="4"/>
  <c r="AA364" i="4"/>
  <c r="G364" i="4"/>
  <c r="Z364" i="4"/>
  <c r="F364" i="4"/>
  <c r="Y364" i="4"/>
  <c r="E364" i="4"/>
  <c r="C364" i="4"/>
  <c r="D364" i="4"/>
  <c r="Z1128" i="4"/>
  <c r="F1128" i="4"/>
  <c r="Y1128" i="4"/>
  <c r="E1128" i="4"/>
  <c r="D1128" i="4"/>
  <c r="C1128" i="4"/>
  <c r="AA1128" i="4"/>
  <c r="G1128" i="4"/>
  <c r="AA922" i="4"/>
  <c r="G922" i="4"/>
  <c r="Z922" i="4"/>
  <c r="F922" i="4"/>
  <c r="Y922" i="4"/>
  <c r="E922" i="4"/>
  <c r="D922" i="4"/>
  <c r="C922" i="4"/>
  <c r="AA421" i="4"/>
  <c r="G421" i="4"/>
  <c r="Z421" i="4"/>
  <c r="F421" i="4"/>
  <c r="D421" i="4"/>
  <c r="Y421" i="4"/>
  <c r="E421" i="4"/>
  <c r="C421" i="4"/>
  <c r="AA454" i="4"/>
  <c r="G454" i="4"/>
  <c r="Z454" i="4"/>
  <c r="F454" i="4"/>
  <c r="D454" i="4"/>
  <c r="Y454" i="4"/>
  <c r="E454" i="4"/>
  <c r="C454" i="4"/>
  <c r="V533" i="4"/>
  <c r="V534" i="4" s="1"/>
  <c r="V535" i="4" s="1"/>
  <c r="V536" i="4" s="1"/>
  <c r="V537" i="4" s="1"/>
  <c r="V538" i="4" s="1"/>
  <c r="V539" i="4" s="1"/>
  <c r="V540" i="4" s="1"/>
  <c r="V541" i="4" s="1"/>
  <c r="V542" i="4" s="1"/>
  <c r="V543" i="4" s="1"/>
  <c r="V544" i="4" s="1"/>
  <c r="V545" i="4" s="1"/>
  <c r="V546" i="4" s="1"/>
  <c r="V547" i="4" s="1"/>
  <c r="V548" i="4" s="1"/>
  <c r="U533" i="4"/>
  <c r="W533" i="4"/>
  <c r="W534" i="4" s="1"/>
  <c r="W535" i="4" s="1"/>
  <c r="W536" i="4" s="1"/>
  <c r="W537" i="4" s="1"/>
  <c r="W538" i="4" s="1"/>
  <c r="W539" i="4" s="1"/>
  <c r="W540" i="4" s="1"/>
  <c r="W541" i="4" s="1"/>
  <c r="W542" i="4" s="1"/>
  <c r="W543" i="4" s="1"/>
  <c r="W544" i="4" s="1"/>
  <c r="W545" i="4" s="1"/>
  <c r="W546" i="4" s="1"/>
  <c r="W547" i="4" s="1"/>
  <c r="W548" i="4" s="1"/>
  <c r="C1199" i="4"/>
  <c r="AA1199" i="4"/>
  <c r="G1199" i="4"/>
  <c r="Y1199" i="4"/>
  <c r="E1199" i="4"/>
  <c r="D1199" i="4"/>
  <c r="Z1199" i="4"/>
  <c r="F1199" i="4"/>
  <c r="E681" i="4"/>
  <c r="D681" i="4"/>
  <c r="C681" i="4"/>
  <c r="Z681" i="4"/>
  <c r="G681" i="4"/>
  <c r="AA681" i="4"/>
  <c r="Y681" i="4"/>
  <c r="F681" i="4"/>
  <c r="AA1279" i="4"/>
  <c r="G1279" i="4"/>
  <c r="Z1279" i="4"/>
  <c r="F1279" i="4"/>
  <c r="Y1279" i="4"/>
  <c r="E1279" i="4"/>
  <c r="D1279" i="4"/>
  <c r="C1279" i="4"/>
  <c r="W1033" i="4"/>
  <c r="W1034" i="4" s="1"/>
  <c r="W1035" i="4" s="1"/>
  <c r="W1036" i="4" s="1"/>
  <c r="W1037" i="4" s="1"/>
  <c r="W1038" i="4" s="1"/>
  <c r="W1039" i="4" s="1"/>
  <c r="W1040" i="4" s="1"/>
  <c r="W1041" i="4" s="1"/>
  <c r="W1042" i="4" s="1"/>
  <c r="W1043" i="4" s="1"/>
  <c r="W1044" i="4" s="1"/>
  <c r="W1045" i="4" s="1"/>
  <c r="W1046" i="4" s="1"/>
  <c r="W1047" i="4" s="1"/>
  <c r="W1048" i="4" s="1"/>
  <c r="V1033" i="4"/>
  <c r="V1034" i="4" s="1"/>
  <c r="V1035" i="4" s="1"/>
  <c r="V1036" i="4" s="1"/>
  <c r="V1037" i="4" s="1"/>
  <c r="V1038" i="4" s="1"/>
  <c r="V1039" i="4" s="1"/>
  <c r="V1040" i="4" s="1"/>
  <c r="V1041" i="4" s="1"/>
  <c r="V1042" i="4" s="1"/>
  <c r="V1043" i="4" s="1"/>
  <c r="V1044" i="4" s="1"/>
  <c r="V1045" i="4" s="1"/>
  <c r="V1046" i="4" s="1"/>
  <c r="V1047" i="4" s="1"/>
  <c r="V1048" i="4" s="1"/>
  <c r="U1033" i="4"/>
  <c r="C1260" i="4"/>
  <c r="AA1260" i="4"/>
  <c r="G1260" i="4"/>
  <c r="Y1260" i="4"/>
  <c r="E1260" i="4"/>
  <c r="Z1260" i="4"/>
  <c r="D1260" i="4"/>
  <c r="F1260" i="4"/>
  <c r="Y816" i="4"/>
  <c r="E816" i="4"/>
  <c r="D816" i="4"/>
  <c r="C816" i="4"/>
  <c r="AA816" i="4"/>
  <c r="G816" i="4"/>
  <c r="Z816" i="4"/>
  <c r="F816" i="4"/>
  <c r="D504" i="4"/>
  <c r="Z504" i="4"/>
  <c r="C504" i="4"/>
  <c r="Y504" i="4"/>
  <c r="F504" i="4"/>
  <c r="AA504" i="4"/>
  <c r="G504" i="4"/>
  <c r="E504" i="4"/>
  <c r="W113" i="4"/>
  <c r="W114" i="4" s="1"/>
  <c r="W115" i="4" s="1"/>
  <c r="W116" i="4" s="1"/>
  <c r="W117" i="4" s="1"/>
  <c r="W118" i="4" s="1"/>
  <c r="W119" i="4" s="1"/>
  <c r="W120" i="4" s="1"/>
  <c r="W121" i="4" s="1"/>
  <c r="W122" i="4" s="1"/>
  <c r="W123" i="4" s="1"/>
  <c r="W124" i="4" s="1"/>
  <c r="W125" i="4" s="1"/>
  <c r="W126" i="4" s="1"/>
  <c r="W127" i="4" s="1"/>
  <c r="W128" i="4" s="1"/>
  <c r="V113" i="4"/>
  <c r="V114" i="4" s="1"/>
  <c r="V115" i="4" s="1"/>
  <c r="V116" i="4" s="1"/>
  <c r="V117" i="4" s="1"/>
  <c r="V118" i="4" s="1"/>
  <c r="V119" i="4" s="1"/>
  <c r="V120" i="4" s="1"/>
  <c r="V121" i="4" s="1"/>
  <c r="V122" i="4" s="1"/>
  <c r="V123" i="4" s="1"/>
  <c r="V124" i="4" s="1"/>
  <c r="V125" i="4" s="1"/>
  <c r="V126" i="4" s="1"/>
  <c r="V127" i="4" s="1"/>
  <c r="V128" i="4" s="1"/>
  <c r="U113" i="4"/>
  <c r="Z1222" i="4"/>
  <c r="F1222" i="4"/>
  <c r="Y1222" i="4"/>
  <c r="E1222" i="4"/>
  <c r="AA1222" i="4"/>
  <c r="G1222" i="4"/>
  <c r="C1222" i="4"/>
  <c r="D1222" i="4"/>
  <c r="AA596" i="4"/>
  <c r="G596" i="4"/>
  <c r="Z596" i="4"/>
  <c r="F596" i="4"/>
  <c r="Y596" i="4"/>
  <c r="E596" i="4"/>
  <c r="D596" i="4"/>
  <c r="C596" i="4"/>
  <c r="AA774" i="4"/>
  <c r="G774" i="4"/>
  <c r="Z774" i="4"/>
  <c r="F774" i="4"/>
  <c r="Y774" i="4"/>
  <c r="E774" i="4"/>
  <c r="D774" i="4"/>
  <c r="C774" i="4"/>
  <c r="E183" i="4"/>
  <c r="Z183" i="4"/>
  <c r="D183" i="4"/>
  <c r="Y183" i="4"/>
  <c r="C183" i="4"/>
  <c r="G183" i="4"/>
  <c r="AA183" i="4"/>
  <c r="F183" i="4"/>
  <c r="Z323" i="4"/>
  <c r="G323" i="4"/>
  <c r="Y323" i="4"/>
  <c r="F323" i="4"/>
  <c r="E323" i="4"/>
  <c r="D323" i="4"/>
  <c r="C323" i="4"/>
  <c r="AA323" i="4"/>
  <c r="F316" i="4"/>
  <c r="E316" i="4"/>
  <c r="D316" i="4"/>
  <c r="C316" i="4"/>
  <c r="G316" i="4"/>
  <c r="Y316" i="4"/>
  <c r="Z316" i="4"/>
  <c r="AA316" i="4"/>
  <c r="D326" i="4"/>
  <c r="C326" i="4"/>
  <c r="Z326" i="4"/>
  <c r="F326" i="4"/>
  <c r="AA326" i="4"/>
  <c r="Y326" i="4"/>
  <c r="G326" i="4"/>
  <c r="E326" i="4"/>
  <c r="G64" i="4"/>
  <c r="F64" i="4"/>
  <c r="E64" i="4"/>
  <c r="D64" i="4"/>
  <c r="C64" i="4"/>
  <c r="Y64" i="4"/>
  <c r="AA64" i="4"/>
  <c r="Z64" i="4"/>
  <c r="AA1057" i="4"/>
  <c r="Z1057" i="4"/>
  <c r="G1057" i="4"/>
  <c r="Y1057" i="4"/>
  <c r="F1057" i="4"/>
  <c r="E1057" i="4"/>
  <c r="C1057" i="4"/>
  <c r="D1057" i="4"/>
  <c r="C1067" i="4"/>
  <c r="AA1067" i="4"/>
  <c r="Z1067" i="4"/>
  <c r="G1067" i="4"/>
  <c r="E1067" i="4"/>
  <c r="Y1067" i="4"/>
  <c r="F1067" i="4"/>
  <c r="D1067" i="4"/>
  <c r="AA666" i="4"/>
  <c r="G666" i="4"/>
  <c r="Z666" i="4"/>
  <c r="F666" i="4"/>
  <c r="Y666" i="4"/>
  <c r="E666" i="4"/>
  <c r="C666" i="4"/>
  <c r="D666" i="4"/>
  <c r="Y664" i="4"/>
  <c r="E664" i="4"/>
  <c r="D664" i="4"/>
  <c r="C664" i="4"/>
  <c r="AA664" i="4"/>
  <c r="G664" i="4"/>
  <c r="F664" i="4"/>
  <c r="Z664" i="4"/>
  <c r="E156" i="4"/>
  <c r="G156" i="4"/>
  <c r="F156" i="4"/>
  <c r="D156" i="4"/>
  <c r="C156" i="4"/>
  <c r="AA156" i="4"/>
  <c r="Y156" i="4"/>
  <c r="Z156" i="4"/>
  <c r="D164" i="4"/>
  <c r="F164" i="4"/>
  <c r="E164" i="4"/>
  <c r="C164" i="4"/>
  <c r="G164" i="4"/>
  <c r="AA164" i="4"/>
  <c r="Y164" i="4"/>
  <c r="Z164" i="4"/>
  <c r="F161" i="4"/>
  <c r="G161" i="4"/>
  <c r="E161" i="4"/>
  <c r="D161" i="4"/>
  <c r="C161" i="4"/>
  <c r="AA161" i="4"/>
  <c r="Z161" i="4"/>
  <c r="Y161" i="4"/>
  <c r="G107" i="4"/>
  <c r="F107" i="4"/>
  <c r="E107" i="4"/>
  <c r="D107" i="4"/>
  <c r="C107" i="4"/>
  <c r="AA107" i="4"/>
  <c r="Z107" i="4"/>
  <c r="Y107" i="4"/>
  <c r="E101" i="4"/>
  <c r="D101" i="4"/>
  <c r="C101" i="4"/>
  <c r="G101" i="4"/>
  <c r="F101" i="4"/>
  <c r="AA101" i="4"/>
  <c r="Y101" i="4"/>
  <c r="Z101" i="4"/>
  <c r="G97" i="4"/>
  <c r="F97" i="4"/>
  <c r="E97" i="4"/>
  <c r="D97" i="4"/>
  <c r="C97" i="4"/>
  <c r="AA97" i="4"/>
  <c r="Z97" i="4"/>
  <c r="Y97" i="4"/>
  <c r="AA714" i="4"/>
  <c r="G714" i="4"/>
  <c r="Z714" i="4"/>
  <c r="F714" i="4"/>
  <c r="Y714" i="4"/>
  <c r="E714" i="4"/>
  <c r="D714" i="4"/>
  <c r="C714" i="4"/>
  <c r="AA725" i="4"/>
  <c r="G725" i="4"/>
  <c r="Z725" i="4"/>
  <c r="F725" i="4"/>
  <c r="D725" i="4"/>
  <c r="Y725" i="4"/>
  <c r="E725" i="4"/>
  <c r="C725" i="4"/>
  <c r="V953" i="4"/>
  <c r="V954" i="4" s="1"/>
  <c r="V955" i="4" s="1"/>
  <c r="V956" i="4" s="1"/>
  <c r="V957" i="4" s="1"/>
  <c r="V958" i="4" s="1"/>
  <c r="V959" i="4" s="1"/>
  <c r="V960" i="4" s="1"/>
  <c r="V961" i="4" s="1"/>
  <c r="V962" i="4" s="1"/>
  <c r="V963" i="4" s="1"/>
  <c r="V964" i="4" s="1"/>
  <c r="V965" i="4" s="1"/>
  <c r="V966" i="4" s="1"/>
  <c r="V967" i="4" s="1"/>
  <c r="V968" i="4" s="1"/>
  <c r="U953" i="4"/>
  <c r="W953" i="4"/>
  <c r="W954" i="4" s="1"/>
  <c r="W955" i="4" s="1"/>
  <c r="W956" i="4" s="1"/>
  <c r="W957" i="4" s="1"/>
  <c r="W958" i="4" s="1"/>
  <c r="W959" i="4" s="1"/>
  <c r="W960" i="4" s="1"/>
  <c r="W961" i="4" s="1"/>
  <c r="W962" i="4" s="1"/>
  <c r="W963" i="4" s="1"/>
  <c r="W964" i="4" s="1"/>
  <c r="W965" i="4" s="1"/>
  <c r="W966" i="4" s="1"/>
  <c r="W967" i="4" s="1"/>
  <c r="W968" i="4" s="1"/>
  <c r="AA618" i="4"/>
  <c r="G618" i="4"/>
  <c r="Z618" i="4"/>
  <c r="F618" i="4"/>
  <c r="Y618" i="4"/>
  <c r="E618" i="4"/>
  <c r="C618" i="4"/>
  <c r="D618" i="4"/>
  <c r="E625" i="4"/>
  <c r="D625" i="4"/>
  <c r="C625" i="4"/>
  <c r="Z625" i="4"/>
  <c r="G625" i="4"/>
  <c r="AA625" i="4"/>
  <c r="F625" i="4"/>
  <c r="Y625" i="4"/>
  <c r="AA939" i="4"/>
  <c r="G939" i="4"/>
  <c r="Z939" i="4"/>
  <c r="F939" i="4"/>
  <c r="Y939" i="4"/>
  <c r="E939" i="4"/>
  <c r="D939" i="4"/>
  <c r="C939" i="4"/>
  <c r="Z943" i="4"/>
  <c r="F943" i="4"/>
  <c r="E943" i="4"/>
  <c r="D943" i="4"/>
  <c r="AA943" i="4"/>
  <c r="C943" i="4"/>
  <c r="Y943" i="4"/>
  <c r="G943" i="4"/>
  <c r="AA1088" i="4"/>
  <c r="Z1088" i="4"/>
  <c r="G1088" i="4"/>
  <c r="Y1088" i="4"/>
  <c r="F1088" i="4"/>
  <c r="E1088" i="4"/>
  <c r="C1088" i="4"/>
  <c r="D1088" i="4"/>
  <c r="E1081" i="4"/>
  <c r="D1081" i="4"/>
  <c r="C1081" i="4"/>
  <c r="Z1081" i="4"/>
  <c r="G1081" i="4"/>
  <c r="F1081" i="4"/>
  <c r="AA1081" i="4"/>
  <c r="Y1081" i="4"/>
  <c r="AA1079" i="4"/>
  <c r="Z1079" i="4"/>
  <c r="G1079" i="4"/>
  <c r="Y1079" i="4"/>
  <c r="F1079" i="4"/>
  <c r="D1079" i="4"/>
  <c r="C1079" i="4"/>
  <c r="E1079" i="4"/>
  <c r="G278" i="4"/>
  <c r="F278" i="4"/>
  <c r="E278" i="4"/>
  <c r="D278" i="4"/>
  <c r="C278" i="4"/>
  <c r="AA278" i="4"/>
  <c r="Y278" i="4"/>
  <c r="Z278" i="4"/>
  <c r="E285" i="4"/>
  <c r="D285" i="4"/>
  <c r="C285" i="4"/>
  <c r="Z285" i="4"/>
  <c r="G285" i="4"/>
  <c r="F285" i="4"/>
  <c r="AA285" i="4"/>
  <c r="Y285" i="4"/>
  <c r="AA288" i="4"/>
  <c r="G288" i="4"/>
  <c r="Z288" i="4"/>
  <c r="F288" i="4"/>
  <c r="D288" i="4"/>
  <c r="Y288" i="4"/>
  <c r="E288" i="4"/>
  <c r="C288" i="4"/>
  <c r="Y1187" i="4"/>
  <c r="E1187" i="4"/>
  <c r="G1187" i="4"/>
  <c r="F1187" i="4"/>
  <c r="AA1187" i="4"/>
  <c r="D1187" i="4"/>
  <c r="Z1187" i="4"/>
  <c r="C1187" i="4"/>
  <c r="D1174" i="4"/>
  <c r="C1174" i="4"/>
  <c r="Z1174" i="4"/>
  <c r="F1174" i="4"/>
  <c r="AA1174" i="4"/>
  <c r="Y1174" i="4"/>
  <c r="G1174" i="4"/>
  <c r="E1174" i="4"/>
  <c r="AA585" i="4"/>
  <c r="G585" i="4"/>
  <c r="Z585" i="4"/>
  <c r="F585" i="4"/>
  <c r="Y585" i="4"/>
  <c r="E585" i="4"/>
  <c r="C585" i="4"/>
  <c r="D585" i="4"/>
  <c r="Y587" i="4"/>
  <c r="E587" i="4"/>
  <c r="D587" i="4"/>
  <c r="C587" i="4"/>
  <c r="AA587" i="4"/>
  <c r="G587" i="4"/>
  <c r="F587" i="4"/>
  <c r="Z587" i="4"/>
  <c r="AA264" i="4"/>
  <c r="G264" i="4"/>
  <c r="Z264" i="4"/>
  <c r="F264" i="4"/>
  <c r="Y264" i="4"/>
  <c r="E264" i="4"/>
  <c r="C264" i="4"/>
  <c r="D264" i="4"/>
  <c r="U253" i="4"/>
  <c r="W253" i="4"/>
  <c r="W254" i="4" s="1"/>
  <c r="W255" i="4" s="1"/>
  <c r="W256" i="4" s="1"/>
  <c r="W257" i="4" s="1"/>
  <c r="W258" i="4" s="1"/>
  <c r="W259" i="4" s="1"/>
  <c r="W260" i="4" s="1"/>
  <c r="W261" i="4" s="1"/>
  <c r="W262" i="4" s="1"/>
  <c r="W263" i="4" s="1"/>
  <c r="W264" i="4" s="1"/>
  <c r="W265" i="4" s="1"/>
  <c r="W266" i="4" s="1"/>
  <c r="W267" i="4" s="1"/>
  <c r="W268" i="4" s="1"/>
  <c r="V253" i="4"/>
  <c r="V254" i="4" s="1"/>
  <c r="V255" i="4" s="1"/>
  <c r="V256" i="4" s="1"/>
  <c r="V257" i="4" s="1"/>
  <c r="V258" i="4" s="1"/>
  <c r="V259" i="4" s="1"/>
  <c r="V260" i="4" s="1"/>
  <c r="V261" i="4" s="1"/>
  <c r="V262" i="4" s="1"/>
  <c r="V263" i="4" s="1"/>
  <c r="V264" i="4" s="1"/>
  <c r="V265" i="4" s="1"/>
  <c r="V266" i="4" s="1"/>
  <c r="V267" i="4" s="1"/>
  <c r="V268" i="4" s="1"/>
  <c r="C258" i="4"/>
  <c r="G258" i="4"/>
  <c r="E258" i="4"/>
  <c r="D258" i="4"/>
  <c r="F258" i="4"/>
  <c r="AA258" i="4"/>
  <c r="Y258" i="4"/>
  <c r="Z258" i="4"/>
  <c r="AA982" i="4"/>
  <c r="G982" i="4"/>
  <c r="Z982" i="4"/>
  <c r="F982" i="4"/>
  <c r="Y982" i="4"/>
  <c r="E982" i="4"/>
  <c r="D982" i="4"/>
  <c r="C982" i="4"/>
  <c r="AA979" i="4"/>
  <c r="G979" i="4"/>
  <c r="Z979" i="4"/>
  <c r="F979" i="4"/>
  <c r="Y979" i="4"/>
  <c r="E979" i="4"/>
  <c r="D979" i="4"/>
  <c r="C979" i="4"/>
  <c r="AA796" i="4"/>
  <c r="Z796" i="4"/>
  <c r="G796" i="4"/>
  <c r="Y796" i="4"/>
  <c r="F796" i="4"/>
  <c r="E796" i="4"/>
  <c r="C796" i="4"/>
  <c r="D796" i="4"/>
  <c r="Y799" i="4"/>
  <c r="E799" i="4"/>
  <c r="D799" i="4"/>
  <c r="C799" i="4"/>
  <c r="AA799" i="4"/>
  <c r="G799" i="4"/>
  <c r="Z799" i="4"/>
  <c r="F799" i="4"/>
  <c r="AA806" i="4"/>
  <c r="G806" i="4"/>
  <c r="Z806" i="4"/>
  <c r="F806" i="4"/>
  <c r="D806" i="4"/>
  <c r="Y806" i="4"/>
  <c r="E806" i="4"/>
  <c r="C806" i="4"/>
  <c r="AA479" i="4"/>
  <c r="G479" i="4"/>
  <c r="Z479" i="4"/>
  <c r="F479" i="4"/>
  <c r="Y479" i="4"/>
  <c r="E479" i="4"/>
  <c r="C479" i="4"/>
  <c r="D479" i="4"/>
  <c r="Z482" i="4"/>
  <c r="F482" i="4"/>
  <c r="Y482" i="4"/>
  <c r="E482" i="4"/>
  <c r="D482" i="4"/>
  <c r="C482" i="4"/>
  <c r="G482" i="4"/>
  <c r="AA482" i="4"/>
  <c r="AA475" i="4"/>
  <c r="G475" i="4"/>
  <c r="Z475" i="4"/>
  <c r="F475" i="4"/>
  <c r="D475" i="4"/>
  <c r="E475" i="4"/>
  <c r="C475" i="4"/>
  <c r="Y475" i="4"/>
  <c r="AA45" i="4"/>
  <c r="G45" i="4"/>
  <c r="Z45" i="4"/>
  <c r="F45" i="4"/>
  <c r="Y45" i="4"/>
  <c r="E45" i="4"/>
  <c r="D45" i="4"/>
  <c r="C45" i="4"/>
  <c r="E34" i="4"/>
  <c r="D34" i="4"/>
  <c r="C34" i="4"/>
  <c r="G34" i="4"/>
  <c r="F34" i="4"/>
  <c r="AA34" i="4"/>
  <c r="Z34" i="4"/>
  <c r="Y34" i="4"/>
  <c r="G35" i="4"/>
  <c r="F35" i="4"/>
  <c r="E35" i="4"/>
  <c r="D35" i="4"/>
  <c r="C35" i="4"/>
  <c r="AA35" i="4"/>
  <c r="Z35" i="4"/>
  <c r="Y35" i="4"/>
  <c r="D202" i="4"/>
  <c r="F202" i="4"/>
  <c r="G202" i="4"/>
  <c r="E202" i="4"/>
  <c r="C202" i="4"/>
  <c r="AA202" i="4"/>
  <c r="Y202" i="4"/>
  <c r="Z202" i="4"/>
  <c r="AA204" i="4"/>
  <c r="G204" i="4"/>
  <c r="Z204" i="4"/>
  <c r="F204" i="4"/>
  <c r="D204" i="4"/>
  <c r="E204" i="4"/>
  <c r="C204" i="4"/>
  <c r="Y204" i="4"/>
  <c r="AA1142" i="4"/>
  <c r="G1142" i="4"/>
  <c r="Z1142" i="4"/>
  <c r="F1142" i="4"/>
  <c r="Y1142" i="4"/>
  <c r="E1142" i="4"/>
  <c r="D1142" i="4"/>
  <c r="C1142" i="4"/>
  <c r="AA1164" i="4"/>
  <c r="G1164" i="4"/>
  <c r="Z1164" i="4"/>
  <c r="F1164" i="4"/>
  <c r="Y1164" i="4"/>
  <c r="E1164" i="4"/>
  <c r="D1164" i="4"/>
  <c r="C1164" i="4"/>
  <c r="D1157" i="4"/>
  <c r="C1157" i="4"/>
  <c r="Z1157" i="4"/>
  <c r="F1157" i="4"/>
  <c r="AA1157" i="4"/>
  <c r="Y1157" i="4"/>
  <c r="G1157" i="4"/>
  <c r="E1157" i="4"/>
  <c r="AA1240" i="4"/>
  <c r="G1240" i="4"/>
  <c r="Z1240" i="4"/>
  <c r="F1240" i="4"/>
  <c r="Y1240" i="4"/>
  <c r="E1240" i="4"/>
  <c r="D1240" i="4"/>
  <c r="C1240" i="4"/>
  <c r="AA1245" i="4"/>
  <c r="Z1245" i="4"/>
  <c r="G1245" i="4"/>
  <c r="Y1245" i="4"/>
  <c r="F1245" i="4"/>
  <c r="E1245" i="4"/>
  <c r="D1245" i="4"/>
  <c r="C1245" i="4"/>
  <c r="D1243" i="4"/>
  <c r="C1243" i="4"/>
  <c r="Z1243" i="4"/>
  <c r="F1243" i="4"/>
  <c r="AA1243" i="4"/>
  <c r="Y1243" i="4"/>
  <c r="G1243" i="4"/>
  <c r="E1243" i="4"/>
  <c r="AA702" i="4"/>
  <c r="Z702" i="4"/>
  <c r="G702" i="4"/>
  <c r="Y702" i="4"/>
  <c r="F702" i="4"/>
  <c r="E702" i="4"/>
  <c r="C702" i="4"/>
  <c r="D702" i="4"/>
  <c r="C708" i="4"/>
  <c r="AA708" i="4"/>
  <c r="G708" i="4"/>
  <c r="Y708" i="4"/>
  <c r="E708" i="4"/>
  <c r="F708" i="4"/>
  <c r="D708" i="4"/>
  <c r="Z708" i="4"/>
  <c r="G76" i="4"/>
  <c r="F76" i="4"/>
  <c r="E76" i="4"/>
  <c r="D76" i="4"/>
  <c r="C76" i="4"/>
  <c r="AA76" i="4"/>
  <c r="Z76" i="4"/>
  <c r="Y76" i="4"/>
  <c r="C85" i="4"/>
  <c r="G85" i="4"/>
  <c r="F85" i="4"/>
  <c r="E85" i="4"/>
  <c r="D85" i="4"/>
  <c r="AA85" i="4"/>
  <c r="Z85" i="4"/>
  <c r="Y85" i="4"/>
  <c r="G238" i="4"/>
  <c r="F238" i="4"/>
  <c r="E238" i="4"/>
  <c r="C238" i="4"/>
  <c r="D238" i="4"/>
  <c r="Y238" i="4"/>
  <c r="Z238" i="4"/>
  <c r="AA238" i="4"/>
  <c r="F239" i="4"/>
  <c r="E239" i="4"/>
  <c r="D239" i="4"/>
  <c r="C239" i="4"/>
  <c r="G239" i="4"/>
  <c r="AA239" i="4"/>
  <c r="Z239" i="4"/>
  <c r="Y239" i="4"/>
  <c r="C235" i="4"/>
  <c r="G235" i="4"/>
  <c r="E235" i="4"/>
  <c r="F235" i="4"/>
  <c r="D235" i="4"/>
  <c r="AA235" i="4"/>
  <c r="Z235" i="4"/>
  <c r="Y235" i="4"/>
  <c r="E1014" i="4"/>
  <c r="G1014" i="4"/>
  <c r="AA1014" i="4"/>
  <c r="F1014" i="4"/>
  <c r="Z1014" i="4"/>
  <c r="D1014" i="4"/>
  <c r="Y1014" i="4"/>
  <c r="C1014" i="4"/>
  <c r="C1023" i="4"/>
  <c r="AA1023" i="4"/>
  <c r="G1023" i="4"/>
  <c r="Y1023" i="4"/>
  <c r="E1023" i="4"/>
  <c r="F1023" i="4"/>
  <c r="D1023" i="4"/>
  <c r="Z1023" i="4"/>
  <c r="Y1024" i="4"/>
  <c r="E1024" i="4"/>
  <c r="AA1024" i="4"/>
  <c r="G1024" i="4"/>
  <c r="F1024" i="4"/>
  <c r="D1024" i="4"/>
  <c r="C1024" i="4"/>
  <c r="Z1024" i="4"/>
  <c r="F357" i="4"/>
  <c r="E357" i="4"/>
  <c r="D357" i="4"/>
  <c r="C357" i="4"/>
  <c r="G357" i="4"/>
  <c r="AA357" i="4"/>
  <c r="Z357" i="4"/>
  <c r="Y357" i="4"/>
  <c r="C365" i="4"/>
  <c r="AA365" i="4"/>
  <c r="Z365" i="4"/>
  <c r="G365" i="4"/>
  <c r="E365" i="4"/>
  <c r="F365" i="4"/>
  <c r="D365" i="4"/>
  <c r="Y365" i="4"/>
  <c r="AA1115" i="4"/>
  <c r="G1115" i="4"/>
  <c r="Z1115" i="4"/>
  <c r="F1115" i="4"/>
  <c r="Y1115" i="4"/>
  <c r="E1115" i="4"/>
  <c r="D1115" i="4"/>
  <c r="C1115" i="4"/>
  <c r="V1113" i="4"/>
  <c r="V1114" i="4" s="1"/>
  <c r="V1115" i="4" s="1"/>
  <c r="V1116" i="4" s="1"/>
  <c r="V1117" i="4" s="1"/>
  <c r="V1118" i="4" s="1"/>
  <c r="V1119" i="4" s="1"/>
  <c r="V1120" i="4" s="1"/>
  <c r="V1121" i="4" s="1"/>
  <c r="V1122" i="4" s="1"/>
  <c r="V1123" i="4" s="1"/>
  <c r="V1124" i="4" s="1"/>
  <c r="V1125" i="4" s="1"/>
  <c r="V1126" i="4" s="1"/>
  <c r="V1127" i="4" s="1"/>
  <c r="V1128" i="4" s="1"/>
  <c r="W1113" i="4"/>
  <c r="W1114" i="4" s="1"/>
  <c r="W1115" i="4" s="1"/>
  <c r="W1116" i="4" s="1"/>
  <c r="W1117" i="4" s="1"/>
  <c r="W1118" i="4" s="1"/>
  <c r="W1119" i="4" s="1"/>
  <c r="W1120" i="4" s="1"/>
  <c r="W1121" i="4" s="1"/>
  <c r="W1122" i="4" s="1"/>
  <c r="W1123" i="4" s="1"/>
  <c r="W1124" i="4" s="1"/>
  <c r="W1125" i="4" s="1"/>
  <c r="W1126" i="4" s="1"/>
  <c r="W1127" i="4" s="1"/>
  <c r="W1128" i="4" s="1"/>
  <c r="U1113" i="4"/>
  <c r="AA1121" i="4"/>
  <c r="G1121" i="4"/>
  <c r="Z1121" i="4"/>
  <c r="F1121" i="4"/>
  <c r="D1121" i="4"/>
  <c r="C1121" i="4"/>
  <c r="Y1121" i="4"/>
  <c r="E1121" i="4"/>
  <c r="AA895" i="4"/>
  <c r="G895" i="4"/>
  <c r="Z895" i="4"/>
  <c r="F895" i="4"/>
  <c r="Y895" i="4"/>
  <c r="E895" i="4"/>
  <c r="D895" i="4"/>
  <c r="C895" i="4"/>
  <c r="Y908" i="4"/>
  <c r="E908" i="4"/>
  <c r="D908" i="4"/>
  <c r="C908" i="4"/>
  <c r="AA908" i="4"/>
  <c r="G908" i="4"/>
  <c r="F908" i="4"/>
  <c r="Z908" i="4"/>
  <c r="AA927" i="4"/>
  <c r="G927" i="4"/>
  <c r="Z927" i="4"/>
  <c r="F927" i="4"/>
  <c r="Y927" i="4"/>
  <c r="E927" i="4"/>
  <c r="D927" i="4"/>
  <c r="C927" i="4"/>
  <c r="D920" i="4"/>
  <c r="C920" i="4"/>
  <c r="Z920" i="4"/>
  <c r="F920" i="4"/>
  <c r="AA920" i="4"/>
  <c r="Y920" i="4"/>
  <c r="G920" i="4"/>
  <c r="E920" i="4"/>
  <c r="AA846" i="4"/>
  <c r="G846" i="4"/>
  <c r="Z846" i="4"/>
  <c r="F846" i="4"/>
  <c r="Y846" i="4"/>
  <c r="E846" i="4"/>
  <c r="C846" i="4"/>
  <c r="D846" i="4"/>
  <c r="Z835" i="4"/>
  <c r="F835" i="4"/>
  <c r="Y835" i="4"/>
  <c r="E835" i="4"/>
  <c r="D835" i="4"/>
  <c r="C835" i="4"/>
  <c r="G835" i="4"/>
  <c r="AA835" i="4"/>
  <c r="D842" i="4"/>
  <c r="C842" i="4"/>
  <c r="AA842" i="4"/>
  <c r="Y842" i="4"/>
  <c r="F842" i="4"/>
  <c r="G842" i="4"/>
  <c r="E842" i="4"/>
  <c r="Z842" i="4"/>
  <c r="Y418" i="4"/>
  <c r="E418" i="4"/>
  <c r="D418" i="4"/>
  <c r="C418" i="4"/>
  <c r="AA418" i="4"/>
  <c r="G418" i="4"/>
  <c r="F418" i="4"/>
  <c r="Z418" i="4"/>
  <c r="AA426" i="4"/>
  <c r="G426" i="4"/>
  <c r="Z426" i="4"/>
  <c r="F426" i="4"/>
  <c r="D426" i="4"/>
  <c r="Y426" i="4"/>
  <c r="E426" i="4"/>
  <c r="C426" i="4"/>
  <c r="AA458" i="4"/>
  <c r="G458" i="4"/>
  <c r="Z458" i="4"/>
  <c r="F458" i="4"/>
  <c r="Y458" i="4"/>
  <c r="E458" i="4"/>
  <c r="C458" i="4"/>
  <c r="D458" i="4"/>
  <c r="Z748" i="4"/>
  <c r="F748" i="4"/>
  <c r="Y748" i="4"/>
  <c r="E748" i="4"/>
  <c r="D748" i="4"/>
  <c r="C748" i="4"/>
  <c r="G748" i="4"/>
  <c r="AA748" i="4"/>
  <c r="C738" i="4"/>
  <c r="AA738" i="4"/>
  <c r="G738" i="4"/>
  <c r="Y738" i="4"/>
  <c r="E738" i="4"/>
  <c r="Z738" i="4"/>
  <c r="F738" i="4"/>
  <c r="D738" i="4"/>
  <c r="AA547" i="4"/>
  <c r="G547" i="4"/>
  <c r="Y547" i="4"/>
  <c r="E547" i="4"/>
  <c r="D547" i="4"/>
  <c r="Z547" i="4"/>
  <c r="F547" i="4"/>
  <c r="C547" i="4"/>
  <c r="Z558" i="4"/>
  <c r="F558" i="4"/>
  <c r="Y558" i="4"/>
  <c r="E558" i="4"/>
  <c r="D558" i="4"/>
  <c r="C558" i="4"/>
  <c r="G558" i="4"/>
  <c r="AA558" i="4"/>
  <c r="E334" i="4"/>
  <c r="D334" i="4"/>
  <c r="C334" i="4"/>
  <c r="G334" i="4"/>
  <c r="F334" i="4"/>
  <c r="AA334" i="4"/>
  <c r="Y334" i="4"/>
  <c r="Z334" i="4"/>
  <c r="AA343" i="4"/>
  <c r="Z343" i="4"/>
  <c r="G343" i="4"/>
  <c r="Y343" i="4"/>
  <c r="F343" i="4"/>
  <c r="D343" i="4"/>
  <c r="E343" i="4"/>
  <c r="C343" i="4"/>
  <c r="E1200" i="4"/>
  <c r="G1200" i="4"/>
  <c r="AA1200" i="4"/>
  <c r="F1200" i="4"/>
  <c r="Z1200" i="4"/>
  <c r="D1200" i="4"/>
  <c r="Y1200" i="4"/>
  <c r="C1200" i="4"/>
  <c r="D1202" i="4"/>
  <c r="Y1202" i="4"/>
  <c r="G1202" i="4"/>
  <c r="AA1202" i="4"/>
  <c r="E1202" i="4"/>
  <c r="C1202" i="4"/>
  <c r="Z1202" i="4"/>
  <c r="F1202" i="4"/>
  <c r="Y1207" i="4"/>
  <c r="F1207" i="4"/>
  <c r="G1207" i="4"/>
  <c r="AA1207" i="4"/>
  <c r="E1207" i="4"/>
  <c r="Z1207" i="4"/>
  <c r="D1207" i="4"/>
  <c r="C1207" i="4"/>
  <c r="AA874" i="4"/>
  <c r="Z874" i="4"/>
  <c r="G874" i="4"/>
  <c r="Y874" i="4"/>
  <c r="F874" i="4"/>
  <c r="E874" i="4"/>
  <c r="D874" i="4"/>
  <c r="C874" i="4"/>
  <c r="W673" i="4"/>
  <c r="W674" i="4" s="1"/>
  <c r="W675" i="4" s="1"/>
  <c r="W676" i="4" s="1"/>
  <c r="W677" i="4" s="1"/>
  <c r="W678" i="4" s="1"/>
  <c r="W679" i="4" s="1"/>
  <c r="W680" i="4" s="1"/>
  <c r="W681" i="4" s="1"/>
  <c r="W682" i="4" s="1"/>
  <c r="W683" i="4" s="1"/>
  <c r="W684" i="4" s="1"/>
  <c r="W685" i="4" s="1"/>
  <c r="W686" i="4" s="1"/>
  <c r="W687" i="4" s="1"/>
  <c r="W688" i="4" s="1"/>
  <c r="V673" i="4"/>
  <c r="V674" i="4" s="1"/>
  <c r="V675" i="4" s="1"/>
  <c r="V676" i="4" s="1"/>
  <c r="V677" i="4" s="1"/>
  <c r="V678" i="4" s="1"/>
  <c r="V679" i="4" s="1"/>
  <c r="V680" i="4" s="1"/>
  <c r="V681" i="4" s="1"/>
  <c r="V682" i="4" s="1"/>
  <c r="V683" i="4" s="1"/>
  <c r="V684" i="4" s="1"/>
  <c r="V685" i="4" s="1"/>
  <c r="V686" i="4" s="1"/>
  <c r="V687" i="4" s="1"/>
  <c r="V688" i="4" s="1"/>
  <c r="U673" i="4"/>
  <c r="Y686" i="4"/>
  <c r="E686" i="4"/>
  <c r="D686" i="4"/>
  <c r="C686" i="4"/>
  <c r="AA686" i="4"/>
  <c r="G686" i="4"/>
  <c r="F686" i="4"/>
  <c r="Z686" i="4"/>
  <c r="Z401" i="4"/>
  <c r="G401" i="4"/>
  <c r="Y401" i="4"/>
  <c r="F401" i="4"/>
  <c r="E401" i="4"/>
  <c r="D401" i="4"/>
  <c r="C401" i="4"/>
  <c r="AA401" i="4"/>
  <c r="Z396" i="4"/>
  <c r="F396" i="4"/>
  <c r="Y396" i="4"/>
  <c r="E396" i="4"/>
  <c r="D396" i="4"/>
  <c r="C396" i="4"/>
  <c r="G396" i="4"/>
  <c r="AA396" i="4"/>
  <c r="C394" i="4"/>
  <c r="AA394" i="4"/>
  <c r="G394" i="4"/>
  <c r="Y394" i="4"/>
  <c r="E394" i="4"/>
  <c r="D394" i="4"/>
  <c r="Z394" i="4"/>
  <c r="F394" i="4"/>
  <c r="AA1278" i="4"/>
  <c r="G1278" i="4"/>
  <c r="Z1278" i="4"/>
  <c r="F1278" i="4"/>
  <c r="Y1278" i="4"/>
  <c r="E1278" i="4"/>
  <c r="D1278" i="4"/>
  <c r="C1278" i="4"/>
  <c r="C1281" i="4"/>
  <c r="AA1281" i="4"/>
  <c r="G1281" i="4"/>
  <c r="Y1281" i="4"/>
  <c r="E1281" i="4"/>
  <c r="F1281" i="4"/>
  <c r="D1281" i="4"/>
  <c r="Z1281" i="4"/>
  <c r="D137" i="4"/>
  <c r="E137" i="4"/>
  <c r="C137" i="4"/>
  <c r="G137" i="4"/>
  <c r="F137" i="4"/>
  <c r="AA137" i="4"/>
  <c r="Y137" i="4"/>
  <c r="Z137" i="4"/>
  <c r="U133" i="4"/>
  <c r="W133" i="4"/>
  <c r="W134" i="4" s="1"/>
  <c r="W135" i="4" s="1"/>
  <c r="W136" i="4" s="1"/>
  <c r="W137" i="4" s="1"/>
  <c r="W138" i="4" s="1"/>
  <c r="W139" i="4" s="1"/>
  <c r="W140" i="4" s="1"/>
  <c r="W141" i="4" s="1"/>
  <c r="W142" i="4" s="1"/>
  <c r="W143" i="4" s="1"/>
  <c r="W144" i="4" s="1"/>
  <c r="W145" i="4" s="1"/>
  <c r="W146" i="4" s="1"/>
  <c r="W147" i="4" s="1"/>
  <c r="W148" i="4" s="1"/>
  <c r="V133" i="4"/>
  <c r="V134" i="4" s="1"/>
  <c r="V135" i="4" s="1"/>
  <c r="V136" i="4" s="1"/>
  <c r="V137" i="4" s="1"/>
  <c r="V138" i="4" s="1"/>
  <c r="V139" i="4" s="1"/>
  <c r="V140" i="4" s="1"/>
  <c r="V141" i="4" s="1"/>
  <c r="V142" i="4" s="1"/>
  <c r="V143" i="4" s="1"/>
  <c r="V144" i="4" s="1"/>
  <c r="V145" i="4" s="1"/>
  <c r="V146" i="4" s="1"/>
  <c r="V147" i="4" s="1"/>
  <c r="V148" i="4" s="1"/>
  <c r="AA308" i="4"/>
  <c r="G308" i="4"/>
  <c r="Z308" i="4"/>
  <c r="F308" i="4"/>
  <c r="Y308" i="4"/>
  <c r="E308" i="4"/>
  <c r="D308" i="4"/>
  <c r="C308" i="4"/>
  <c r="E297" i="4"/>
  <c r="D297" i="4"/>
  <c r="C297" i="4"/>
  <c r="G297" i="4"/>
  <c r="F297" i="4"/>
  <c r="Z297" i="4"/>
  <c r="Y297" i="4"/>
  <c r="AA297" i="4"/>
  <c r="AA305" i="4"/>
  <c r="Z305" i="4"/>
  <c r="G305" i="4"/>
  <c r="Y305" i="4"/>
  <c r="F305" i="4"/>
  <c r="D305" i="4"/>
  <c r="E305" i="4"/>
  <c r="C305" i="4"/>
  <c r="D996" i="4"/>
  <c r="F996" i="4"/>
  <c r="AA996" i="4"/>
  <c r="E996" i="4"/>
  <c r="Z996" i="4"/>
  <c r="C996" i="4"/>
  <c r="Y996" i="4"/>
  <c r="G996" i="4"/>
  <c r="D1003" i="4"/>
  <c r="Y1003" i="4"/>
  <c r="G1003" i="4"/>
  <c r="F1003" i="4"/>
  <c r="AA1003" i="4"/>
  <c r="E1003" i="4"/>
  <c r="Z1003" i="4"/>
  <c r="C1003" i="4"/>
  <c r="AA385" i="4"/>
  <c r="Z385" i="4"/>
  <c r="G385" i="4"/>
  <c r="Y385" i="4"/>
  <c r="F385" i="4"/>
  <c r="E385" i="4"/>
  <c r="C385" i="4"/>
  <c r="D385" i="4"/>
  <c r="W373" i="4"/>
  <c r="W374" i="4" s="1"/>
  <c r="W375" i="4" s="1"/>
  <c r="W376" i="4" s="1"/>
  <c r="W377" i="4" s="1"/>
  <c r="W378" i="4" s="1"/>
  <c r="W379" i="4" s="1"/>
  <c r="W380" i="4" s="1"/>
  <c r="W381" i="4" s="1"/>
  <c r="W382" i="4" s="1"/>
  <c r="W383" i="4" s="1"/>
  <c r="W384" i="4" s="1"/>
  <c r="W385" i="4" s="1"/>
  <c r="W386" i="4" s="1"/>
  <c r="W387" i="4" s="1"/>
  <c r="W388" i="4" s="1"/>
  <c r="U373" i="4"/>
  <c r="V373" i="4"/>
  <c r="V374" i="4" s="1"/>
  <c r="V375" i="4" s="1"/>
  <c r="V376" i="4" s="1"/>
  <c r="V377" i="4" s="1"/>
  <c r="V378" i="4" s="1"/>
  <c r="V379" i="4" s="1"/>
  <c r="V380" i="4" s="1"/>
  <c r="V381" i="4" s="1"/>
  <c r="V382" i="4" s="1"/>
  <c r="V383" i="4" s="1"/>
  <c r="V384" i="4" s="1"/>
  <c r="V385" i="4" s="1"/>
  <c r="V386" i="4" s="1"/>
  <c r="V387" i="4" s="1"/>
  <c r="V388" i="4" s="1"/>
  <c r="Y527" i="4"/>
  <c r="E527" i="4"/>
  <c r="C527" i="4"/>
  <c r="Z527" i="4"/>
  <c r="G527" i="4"/>
  <c r="D527" i="4"/>
  <c r="AA527" i="4"/>
  <c r="F527" i="4"/>
  <c r="D522" i="4"/>
  <c r="G522" i="4"/>
  <c r="F522" i="4"/>
  <c r="E522" i="4"/>
  <c r="AA522" i="4"/>
  <c r="C522" i="4"/>
  <c r="Z522" i="4"/>
  <c r="Y522" i="4"/>
  <c r="AA1039" i="4"/>
  <c r="Z1039" i="4"/>
  <c r="G1039" i="4"/>
  <c r="Y1039" i="4"/>
  <c r="F1039" i="4"/>
  <c r="E1039" i="4"/>
  <c r="D1039" i="4"/>
  <c r="C1039" i="4"/>
  <c r="D1046" i="4"/>
  <c r="C1046" i="4"/>
  <c r="Z1046" i="4"/>
  <c r="F1046" i="4"/>
  <c r="E1046" i="4"/>
  <c r="AA1046" i="4"/>
  <c r="Y1046" i="4"/>
  <c r="G1046" i="4"/>
  <c r="AA645" i="4"/>
  <c r="G645" i="4"/>
  <c r="Z645" i="4"/>
  <c r="F645" i="4"/>
  <c r="Y645" i="4"/>
  <c r="E645" i="4"/>
  <c r="C645" i="4"/>
  <c r="D645" i="4"/>
  <c r="AA640" i="4"/>
  <c r="G640" i="4"/>
  <c r="Z640" i="4"/>
  <c r="F640" i="4"/>
  <c r="Y640" i="4"/>
  <c r="E640" i="4"/>
  <c r="D640" i="4"/>
  <c r="C640" i="4"/>
  <c r="D642" i="4"/>
  <c r="C642" i="4"/>
  <c r="Z642" i="4"/>
  <c r="F642" i="4"/>
  <c r="G642" i="4"/>
  <c r="E642" i="4"/>
  <c r="AA642" i="4"/>
  <c r="Y642" i="4"/>
  <c r="C868" i="4"/>
  <c r="AA868" i="4"/>
  <c r="G868" i="4"/>
  <c r="Y868" i="4"/>
  <c r="E868" i="4"/>
  <c r="Z868" i="4"/>
  <c r="F868" i="4"/>
  <c r="D868" i="4"/>
  <c r="AA1267" i="4"/>
  <c r="G1267" i="4"/>
  <c r="Z1267" i="4"/>
  <c r="F1267" i="4"/>
  <c r="Y1267" i="4"/>
  <c r="E1267" i="4"/>
  <c r="C1267" i="4"/>
  <c r="D1267" i="4"/>
  <c r="C1264" i="4"/>
  <c r="AA1264" i="4"/>
  <c r="G1264" i="4"/>
  <c r="Y1264" i="4"/>
  <c r="E1264" i="4"/>
  <c r="D1264" i="4"/>
  <c r="Z1264" i="4"/>
  <c r="F1264" i="4"/>
  <c r="AA440" i="4"/>
  <c r="G440" i="4"/>
  <c r="Z440" i="4"/>
  <c r="F440" i="4"/>
  <c r="Y440" i="4"/>
  <c r="E440" i="4"/>
  <c r="D440" i="4"/>
  <c r="C440" i="4"/>
  <c r="Y448" i="4"/>
  <c r="E448" i="4"/>
  <c r="D448" i="4"/>
  <c r="C448" i="4"/>
  <c r="AA448" i="4"/>
  <c r="G448" i="4"/>
  <c r="Z448" i="4"/>
  <c r="F448" i="4"/>
  <c r="AA442" i="4"/>
  <c r="G442" i="4"/>
  <c r="Z442" i="4"/>
  <c r="F442" i="4"/>
  <c r="D442" i="4"/>
  <c r="E442" i="4"/>
  <c r="C442" i="4"/>
  <c r="Y442" i="4"/>
  <c r="E826" i="4"/>
  <c r="D826" i="4"/>
  <c r="C826" i="4"/>
  <c r="Z826" i="4"/>
  <c r="G826" i="4"/>
  <c r="AA826" i="4"/>
  <c r="Y826" i="4"/>
  <c r="F826" i="4"/>
  <c r="AA820" i="4"/>
  <c r="G820" i="4"/>
  <c r="Z820" i="4"/>
  <c r="F820" i="4"/>
  <c r="D820" i="4"/>
  <c r="E820" i="4"/>
  <c r="C820" i="4"/>
  <c r="Y820" i="4"/>
  <c r="W213" i="4"/>
  <c r="W214" i="4" s="1"/>
  <c r="W215" i="4" s="1"/>
  <c r="W216" i="4" s="1"/>
  <c r="W217" i="4" s="1"/>
  <c r="W218" i="4" s="1"/>
  <c r="W219" i="4" s="1"/>
  <c r="W220" i="4" s="1"/>
  <c r="W221" i="4" s="1"/>
  <c r="W222" i="4" s="1"/>
  <c r="W223" i="4" s="1"/>
  <c r="W224" i="4" s="1"/>
  <c r="W225" i="4" s="1"/>
  <c r="W226" i="4" s="1"/>
  <c r="W227" i="4" s="1"/>
  <c r="W228" i="4" s="1"/>
  <c r="U213" i="4"/>
  <c r="V213" i="4"/>
  <c r="V214" i="4" s="1"/>
  <c r="V215" i="4" s="1"/>
  <c r="V216" i="4" s="1"/>
  <c r="V217" i="4" s="1"/>
  <c r="V218" i="4" s="1"/>
  <c r="V219" i="4" s="1"/>
  <c r="V220" i="4" s="1"/>
  <c r="V221" i="4" s="1"/>
  <c r="V222" i="4" s="1"/>
  <c r="V223" i="4" s="1"/>
  <c r="V224" i="4" s="1"/>
  <c r="V225" i="4" s="1"/>
  <c r="V226" i="4" s="1"/>
  <c r="V227" i="4" s="1"/>
  <c r="V228" i="4" s="1"/>
  <c r="E219" i="4"/>
  <c r="D219" i="4"/>
  <c r="G219" i="4"/>
  <c r="F219" i="4"/>
  <c r="C219" i="4"/>
  <c r="AA219" i="4"/>
  <c r="Y219" i="4"/>
  <c r="Z219" i="4"/>
  <c r="Z494" i="4"/>
  <c r="F494" i="4"/>
  <c r="Y494" i="4"/>
  <c r="E494" i="4"/>
  <c r="D494" i="4"/>
  <c r="C494" i="4"/>
  <c r="AA494" i="4"/>
  <c r="G494" i="4"/>
  <c r="AA1099" i="4"/>
  <c r="G1099" i="4"/>
  <c r="Z1099" i="4"/>
  <c r="F1099" i="4"/>
  <c r="Y1099" i="4"/>
  <c r="E1099" i="4"/>
  <c r="D1099" i="4"/>
  <c r="C1099" i="4"/>
  <c r="AA1103" i="4"/>
  <c r="G1103" i="4"/>
  <c r="Z1103" i="4"/>
  <c r="F1103" i="4"/>
  <c r="Y1103" i="4"/>
  <c r="E1103" i="4"/>
  <c r="D1103" i="4"/>
  <c r="C1103" i="4"/>
  <c r="Y1106" i="4"/>
  <c r="E1106" i="4"/>
  <c r="D1106" i="4"/>
  <c r="C1106" i="4"/>
  <c r="AA1106" i="4"/>
  <c r="G1106" i="4"/>
  <c r="Z1106" i="4"/>
  <c r="F1106" i="4"/>
  <c r="G119" i="4"/>
  <c r="F119" i="4"/>
  <c r="E119" i="4"/>
  <c r="D119" i="4"/>
  <c r="C119" i="4"/>
  <c r="Z119" i="4"/>
  <c r="Y119" i="4"/>
  <c r="AA119" i="4"/>
  <c r="F120" i="4"/>
  <c r="E120" i="4"/>
  <c r="D120" i="4"/>
  <c r="C120" i="4"/>
  <c r="G120" i="4"/>
  <c r="Z120" i="4"/>
  <c r="Y120" i="4"/>
  <c r="AA120" i="4"/>
  <c r="C121" i="4"/>
  <c r="G121" i="4"/>
  <c r="F121" i="4"/>
  <c r="E121" i="4"/>
  <c r="D121" i="4"/>
  <c r="AA121" i="4"/>
  <c r="Z121" i="4"/>
  <c r="Y121" i="4"/>
  <c r="Z765" i="4"/>
  <c r="F765" i="4"/>
  <c r="Y765" i="4"/>
  <c r="E765" i="4"/>
  <c r="D765" i="4"/>
  <c r="C765" i="4"/>
  <c r="G765" i="4"/>
  <c r="AA765" i="4"/>
  <c r="D1221" i="4"/>
  <c r="C1221" i="4"/>
  <c r="Z1221" i="4"/>
  <c r="F1221" i="4"/>
  <c r="Y1221" i="4"/>
  <c r="G1221" i="4"/>
  <c r="E1221" i="4"/>
  <c r="AA1221" i="4"/>
  <c r="C1216" i="4"/>
  <c r="AA1216" i="4"/>
  <c r="G1216" i="4"/>
  <c r="Y1216" i="4"/>
  <c r="E1216" i="4"/>
  <c r="Z1216" i="4"/>
  <c r="F1216" i="4"/>
  <c r="D1216" i="4"/>
  <c r="Z1227" i="4"/>
  <c r="F1227" i="4"/>
  <c r="Y1227" i="4"/>
  <c r="E1227" i="4"/>
  <c r="D1227" i="4"/>
  <c r="C1227" i="4"/>
  <c r="AA1227" i="4"/>
  <c r="G1227" i="4"/>
  <c r="AA783" i="4"/>
  <c r="G783" i="4"/>
  <c r="Z783" i="4"/>
  <c r="F783" i="4"/>
  <c r="Y783" i="4"/>
  <c r="E783" i="4"/>
  <c r="D783" i="4"/>
  <c r="C783" i="4"/>
  <c r="D188" i="4"/>
  <c r="F188" i="4"/>
  <c r="AA188" i="4"/>
  <c r="E188" i="4"/>
  <c r="Z188" i="4"/>
  <c r="C188" i="4"/>
  <c r="Y188" i="4"/>
  <c r="G188" i="4"/>
  <c r="D56" i="4"/>
  <c r="C56" i="4"/>
  <c r="G56" i="4"/>
  <c r="F56" i="4"/>
  <c r="E56" i="4"/>
  <c r="AA56" i="4"/>
  <c r="Y56" i="4"/>
  <c r="Z56" i="4"/>
  <c r="D1068" i="4"/>
  <c r="C1068" i="4"/>
  <c r="Z1068" i="4"/>
  <c r="F1068" i="4"/>
  <c r="E1068" i="4"/>
  <c r="AA1068" i="4"/>
  <c r="Y1068" i="4"/>
  <c r="G1068" i="4"/>
  <c r="V153" i="4"/>
  <c r="V154" i="4" s="1"/>
  <c r="V155" i="4" s="1"/>
  <c r="V156" i="4" s="1"/>
  <c r="V157" i="4" s="1"/>
  <c r="V158" i="4" s="1"/>
  <c r="V159" i="4" s="1"/>
  <c r="V160" i="4" s="1"/>
  <c r="V161" i="4" s="1"/>
  <c r="V162" i="4" s="1"/>
  <c r="V163" i="4" s="1"/>
  <c r="V164" i="4" s="1"/>
  <c r="V165" i="4" s="1"/>
  <c r="V166" i="4" s="1"/>
  <c r="V167" i="4" s="1"/>
  <c r="V168" i="4" s="1"/>
  <c r="W153" i="4"/>
  <c r="W154" i="4" s="1"/>
  <c r="W155" i="4" s="1"/>
  <c r="W156" i="4" s="1"/>
  <c r="W157" i="4" s="1"/>
  <c r="W158" i="4" s="1"/>
  <c r="W159" i="4" s="1"/>
  <c r="W160" i="4" s="1"/>
  <c r="W161" i="4" s="1"/>
  <c r="W162" i="4" s="1"/>
  <c r="W163" i="4" s="1"/>
  <c r="W164" i="4" s="1"/>
  <c r="W165" i="4" s="1"/>
  <c r="W166" i="4" s="1"/>
  <c r="W167" i="4" s="1"/>
  <c r="W168" i="4" s="1"/>
  <c r="U153" i="4"/>
  <c r="C106" i="4"/>
  <c r="G106" i="4"/>
  <c r="F106" i="4"/>
  <c r="E106" i="4"/>
  <c r="D106" i="4"/>
  <c r="AA106" i="4"/>
  <c r="Y106" i="4"/>
  <c r="Z106" i="4"/>
  <c r="AA622" i="4"/>
  <c r="G622" i="4"/>
  <c r="Z622" i="4"/>
  <c r="F622" i="4"/>
  <c r="Y622" i="4"/>
  <c r="E622" i="4"/>
  <c r="D622" i="4"/>
  <c r="C622" i="4"/>
  <c r="AA940" i="4"/>
  <c r="Z940" i="4"/>
  <c r="G940" i="4"/>
  <c r="Y940" i="4"/>
  <c r="F940" i="4"/>
  <c r="D940" i="4"/>
  <c r="E940" i="4"/>
  <c r="C940" i="4"/>
  <c r="AA1087" i="4"/>
  <c r="G1087" i="4"/>
  <c r="Z1087" i="4"/>
  <c r="F1087" i="4"/>
  <c r="Y1087" i="4"/>
  <c r="E1087" i="4"/>
  <c r="D1087" i="4"/>
  <c r="C1087" i="4"/>
  <c r="Y1086" i="4"/>
  <c r="F1086" i="4"/>
  <c r="E1086" i="4"/>
  <c r="D1086" i="4"/>
  <c r="C1086" i="4"/>
  <c r="AA1086" i="4"/>
  <c r="Z1086" i="4"/>
  <c r="G1086" i="4"/>
  <c r="G276" i="4"/>
  <c r="F276" i="4"/>
  <c r="E276" i="4"/>
  <c r="D276" i="4"/>
  <c r="C276" i="4"/>
  <c r="Z276" i="4"/>
  <c r="AA276" i="4"/>
  <c r="Y276" i="4"/>
  <c r="V273" i="4"/>
  <c r="V274" i="4" s="1"/>
  <c r="V275" i="4" s="1"/>
  <c r="V276" i="4" s="1"/>
  <c r="V277" i="4" s="1"/>
  <c r="V278" i="4" s="1"/>
  <c r="V279" i="4" s="1"/>
  <c r="V280" i="4" s="1"/>
  <c r="V281" i="4" s="1"/>
  <c r="V282" i="4" s="1"/>
  <c r="V283" i="4" s="1"/>
  <c r="V284" i="4" s="1"/>
  <c r="V285" i="4" s="1"/>
  <c r="V286" i="4" s="1"/>
  <c r="V287" i="4" s="1"/>
  <c r="V288" i="4" s="1"/>
  <c r="W273" i="4"/>
  <c r="W274" i="4" s="1"/>
  <c r="W275" i="4" s="1"/>
  <c r="W276" i="4" s="1"/>
  <c r="W277" i="4" s="1"/>
  <c r="W278" i="4" s="1"/>
  <c r="W279" i="4" s="1"/>
  <c r="W280" i="4" s="1"/>
  <c r="W281" i="4" s="1"/>
  <c r="W282" i="4" s="1"/>
  <c r="W283" i="4" s="1"/>
  <c r="W284" i="4" s="1"/>
  <c r="W285" i="4" s="1"/>
  <c r="W286" i="4" s="1"/>
  <c r="W287" i="4" s="1"/>
  <c r="W288" i="4" s="1"/>
  <c r="U273" i="4"/>
  <c r="AA1180" i="4"/>
  <c r="Z1180" i="4"/>
  <c r="G1180" i="4"/>
  <c r="Y1180" i="4"/>
  <c r="F1180" i="4"/>
  <c r="E1180" i="4"/>
  <c r="D1180" i="4"/>
  <c r="C1180" i="4"/>
  <c r="AA1188" i="4"/>
  <c r="G1188" i="4"/>
  <c r="C1188" i="4"/>
  <c r="F1188" i="4"/>
  <c r="E1188" i="4"/>
  <c r="Z1188" i="4"/>
  <c r="D1188" i="4"/>
  <c r="Y1188" i="4"/>
  <c r="Z1183" i="4"/>
  <c r="F1183" i="4"/>
  <c r="Y1183" i="4"/>
  <c r="C1183" i="4"/>
  <c r="E1183" i="4"/>
  <c r="D1183" i="4"/>
  <c r="AA1183" i="4"/>
  <c r="G1183" i="4"/>
  <c r="V573" i="4"/>
  <c r="V574" i="4" s="1"/>
  <c r="V575" i="4" s="1"/>
  <c r="V576" i="4" s="1"/>
  <c r="V577" i="4" s="1"/>
  <c r="V578" i="4" s="1"/>
  <c r="V579" i="4" s="1"/>
  <c r="V580" i="4" s="1"/>
  <c r="V581" i="4" s="1"/>
  <c r="V582" i="4" s="1"/>
  <c r="V583" i="4" s="1"/>
  <c r="V584" i="4" s="1"/>
  <c r="V585" i="4" s="1"/>
  <c r="V586" i="4" s="1"/>
  <c r="V587" i="4" s="1"/>
  <c r="V588" i="4" s="1"/>
  <c r="W573" i="4"/>
  <c r="W574" i="4" s="1"/>
  <c r="W575" i="4" s="1"/>
  <c r="W576" i="4" s="1"/>
  <c r="W577" i="4" s="1"/>
  <c r="W578" i="4" s="1"/>
  <c r="W579" i="4" s="1"/>
  <c r="W580" i="4" s="1"/>
  <c r="W581" i="4" s="1"/>
  <c r="W582" i="4" s="1"/>
  <c r="W583" i="4" s="1"/>
  <c r="W584" i="4" s="1"/>
  <c r="W585" i="4" s="1"/>
  <c r="W586" i="4" s="1"/>
  <c r="W587" i="4" s="1"/>
  <c r="W588" i="4" s="1"/>
  <c r="U573" i="4"/>
  <c r="Y985" i="4"/>
  <c r="F985" i="4"/>
  <c r="E985" i="4"/>
  <c r="D985" i="4"/>
  <c r="C985" i="4"/>
  <c r="AA985" i="4"/>
  <c r="Z985" i="4"/>
  <c r="G985" i="4"/>
  <c r="C39" i="4"/>
  <c r="G39" i="4"/>
  <c r="F39" i="4"/>
  <c r="E39" i="4"/>
  <c r="D39" i="4"/>
  <c r="Z39" i="4"/>
  <c r="AA39" i="4"/>
  <c r="Y39" i="4"/>
  <c r="AA1155" i="4"/>
  <c r="G1155" i="4"/>
  <c r="Z1155" i="4"/>
  <c r="F1155" i="4"/>
  <c r="Y1155" i="4"/>
  <c r="E1155" i="4"/>
  <c r="D1155" i="4"/>
  <c r="C1155" i="4"/>
  <c r="E1238" i="4"/>
  <c r="D1238" i="4"/>
  <c r="C1238" i="4"/>
  <c r="Z1238" i="4"/>
  <c r="G1238" i="4"/>
  <c r="AA1238" i="4"/>
  <c r="Y1238" i="4"/>
  <c r="F1238" i="4"/>
  <c r="G84" i="4"/>
  <c r="F84" i="4"/>
  <c r="E84" i="4"/>
  <c r="D84" i="4"/>
  <c r="C84" i="4"/>
  <c r="AA84" i="4"/>
  <c r="Z84" i="4"/>
  <c r="Y84" i="4"/>
  <c r="C907" i="4"/>
  <c r="AA907" i="4"/>
  <c r="G907" i="4"/>
  <c r="Y907" i="4"/>
  <c r="E907" i="4"/>
  <c r="Z907" i="4"/>
  <c r="F907" i="4"/>
  <c r="D907" i="4"/>
  <c r="AA534" i="4"/>
  <c r="G534" i="4"/>
  <c r="Y534" i="4"/>
  <c r="E534" i="4"/>
  <c r="D534" i="4"/>
  <c r="F534" i="4"/>
  <c r="C534" i="4"/>
  <c r="Z534" i="4"/>
  <c r="AA884" i="4"/>
  <c r="Z884" i="4"/>
  <c r="G884" i="4"/>
  <c r="Y884" i="4"/>
  <c r="F884" i="4"/>
  <c r="E884" i="4"/>
  <c r="C884" i="4"/>
  <c r="D884" i="4"/>
  <c r="AA407" i="4"/>
  <c r="G407" i="4"/>
  <c r="Z407" i="4"/>
  <c r="F407" i="4"/>
  <c r="Y407" i="4"/>
  <c r="E407" i="4"/>
  <c r="D407" i="4"/>
  <c r="C407" i="4"/>
  <c r="C148" i="4"/>
  <c r="AA148" i="4"/>
  <c r="G148" i="4"/>
  <c r="F148" i="4"/>
  <c r="E148" i="4"/>
  <c r="Z148" i="4"/>
  <c r="D148" i="4"/>
  <c r="Y148" i="4"/>
  <c r="Z995" i="4"/>
  <c r="F995" i="4"/>
  <c r="G995" i="4"/>
  <c r="E995" i="4"/>
  <c r="AA995" i="4"/>
  <c r="D995" i="4"/>
  <c r="Y995" i="4"/>
  <c r="C995" i="4"/>
  <c r="C528" i="4"/>
  <c r="AA528" i="4"/>
  <c r="G528" i="4"/>
  <c r="Y528" i="4"/>
  <c r="E528" i="4"/>
  <c r="Z528" i="4"/>
  <c r="F528" i="4"/>
  <c r="D528" i="4"/>
  <c r="C855" i="4"/>
  <c r="AA855" i="4"/>
  <c r="G855" i="4"/>
  <c r="Y855" i="4"/>
  <c r="E855" i="4"/>
  <c r="F855" i="4"/>
  <c r="D855" i="4"/>
  <c r="Z855" i="4"/>
  <c r="C438" i="4"/>
  <c r="AA438" i="4"/>
  <c r="G438" i="4"/>
  <c r="Y438" i="4"/>
  <c r="E438" i="4"/>
  <c r="D438" i="4"/>
  <c r="Z438" i="4"/>
  <c r="F438" i="4"/>
  <c r="AA1107" i="4"/>
  <c r="G1107" i="4"/>
  <c r="Z1107" i="4"/>
  <c r="F1107" i="4"/>
  <c r="Y1107" i="4"/>
  <c r="E1107" i="4"/>
  <c r="D1107" i="4"/>
  <c r="C1107" i="4"/>
  <c r="AA766" i="4"/>
  <c r="G766" i="4"/>
  <c r="Z766" i="4"/>
  <c r="F766" i="4"/>
  <c r="Y766" i="4"/>
  <c r="E766" i="4"/>
  <c r="D766" i="4"/>
  <c r="C766" i="4"/>
  <c r="AA597" i="4"/>
  <c r="Z597" i="4"/>
  <c r="G597" i="4"/>
  <c r="Y597" i="4"/>
  <c r="F597" i="4"/>
  <c r="D597" i="4"/>
  <c r="E597" i="4"/>
  <c r="C597" i="4"/>
  <c r="D182" i="4"/>
  <c r="E182" i="4"/>
  <c r="C182" i="4"/>
  <c r="G182" i="4"/>
  <c r="F182" i="4"/>
  <c r="AA182" i="4"/>
  <c r="Z182" i="4"/>
  <c r="Y182" i="4"/>
  <c r="AA1056" i="4"/>
  <c r="G1056" i="4"/>
  <c r="Z1056" i="4"/>
  <c r="F1056" i="4"/>
  <c r="Y1056" i="4"/>
  <c r="E1056" i="4"/>
  <c r="D1056" i="4"/>
  <c r="C1056" i="4"/>
  <c r="Y10" i="10"/>
  <c r="X10" i="10"/>
  <c r="AA935" i="4"/>
  <c r="G935" i="4"/>
  <c r="Z935" i="4"/>
  <c r="F935" i="4"/>
  <c r="Y935" i="4"/>
  <c r="E935" i="4"/>
  <c r="D935" i="4"/>
  <c r="C935" i="4"/>
  <c r="E1145" i="4"/>
  <c r="D1145" i="4"/>
  <c r="C1145" i="4"/>
  <c r="Z1145" i="4"/>
  <c r="G1145" i="4"/>
  <c r="F1145" i="4"/>
  <c r="AA1145" i="4"/>
  <c r="Y1145" i="4"/>
  <c r="AA707" i="4"/>
  <c r="G707" i="4"/>
  <c r="Z707" i="4"/>
  <c r="F707" i="4"/>
  <c r="Y707" i="4"/>
  <c r="E707" i="4"/>
  <c r="C707" i="4"/>
  <c r="D707" i="4"/>
  <c r="U353" i="4"/>
  <c r="W353" i="4"/>
  <c r="W354" i="4" s="1"/>
  <c r="W355" i="4" s="1"/>
  <c r="W356" i="4" s="1"/>
  <c r="W357" i="4" s="1"/>
  <c r="W358" i="4" s="1"/>
  <c r="W359" i="4" s="1"/>
  <c r="W360" i="4" s="1"/>
  <c r="W361" i="4" s="1"/>
  <c r="W362" i="4" s="1"/>
  <c r="W363" i="4" s="1"/>
  <c r="W364" i="4" s="1"/>
  <c r="W365" i="4" s="1"/>
  <c r="W366" i="4" s="1"/>
  <c r="W367" i="4" s="1"/>
  <c r="W368" i="4" s="1"/>
  <c r="V353" i="4"/>
  <c r="V354" i="4" s="1"/>
  <c r="V355" i="4" s="1"/>
  <c r="V356" i="4" s="1"/>
  <c r="V357" i="4" s="1"/>
  <c r="V358" i="4" s="1"/>
  <c r="V359" i="4" s="1"/>
  <c r="V360" i="4" s="1"/>
  <c r="V361" i="4" s="1"/>
  <c r="V362" i="4" s="1"/>
  <c r="V363" i="4" s="1"/>
  <c r="V364" i="4" s="1"/>
  <c r="V365" i="4" s="1"/>
  <c r="V366" i="4" s="1"/>
  <c r="V367" i="4" s="1"/>
  <c r="V368" i="4" s="1"/>
  <c r="C544" i="4"/>
  <c r="AA544" i="4"/>
  <c r="G544" i="4"/>
  <c r="Y544" i="4"/>
  <c r="E544" i="4"/>
  <c r="Z544" i="4"/>
  <c r="F544" i="4"/>
  <c r="D544" i="4"/>
  <c r="G335" i="4"/>
  <c r="F335" i="4"/>
  <c r="D335" i="4"/>
  <c r="E335" i="4"/>
  <c r="C335" i="4"/>
  <c r="AA335" i="4"/>
  <c r="Y335" i="4"/>
  <c r="Z335" i="4"/>
  <c r="AA885" i="4"/>
  <c r="G885" i="4"/>
  <c r="Z885" i="4"/>
  <c r="F885" i="4"/>
  <c r="D885" i="4"/>
  <c r="Y885" i="4"/>
  <c r="E885" i="4"/>
  <c r="C885" i="4"/>
  <c r="AA1007" i="4"/>
  <c r="G1007" i="4"/>
  <c r="C1007" i="4"/>
  <c r="F1007" i="4"/>
  <c r="E1007" i="4"/>
  <c r="Z1007" i="4"/>
  <c r="D1007" i="4"/>
  <c r="Y1007" i="4"/>
  <c r="Y378" i="4"/>
  <c r="E378" i="4"/>
  <c r="D378" i="4"/>
  <c r="C378" i="4"/>
  <c r="AA378" i="4"/>
  <c r="G378" i="4"/>
  <c r="Z378" i="4"/>
  <c r="F378" i="4"/>
  <c r="AA526" i="4"/>
  <c r="G526" i="4"/>
  <c r="C526" i="4"/>
  <c r="Z526" i="4"/>
  <c r="Y526" i="4"/>
  <c r="E526" i="4"/>
  <c r="D526" i="4"/>
  <c r="F526" i="4"/>
  <c r="AA858" i="4"/>
  <c r="G858" i="4"/>
  <c r="Z858" i="4"/>
  <c r="F858" i="4"/>
  <c r="Y858" i="4"/>
  <c r="E858" i="4"/>
  <c r="C858" i="4"/>
  <c r="D858" i="4"/>
  <c r="E214" i="4"/>
  <c r="D214" i="4"/>
  <c r="G214" i="4"/>
  <c r="C214" i="4"/>
  <c r="F214" i="4"/>
  <c r="AA214" i="4"/>
  <c r="Z214" i="4"/>
  <c r="Y214" i="4"/>
  <c r="D768" i="4"/>
  <c r="C768" i="4"/>
  <c r="AA768" i="4"/>
  <c r="Y768" i="4"/>
  <c r="F768" i="4"/>
  <c r="Z768" i="4"/>
  <c r="G768" i="4"/>
  <c r="E768" i="4"/>
  <c r="Y1215" i="4"/>
  <c r="E1215" i="4"/>
  <c r="C1215" i="4"/>
  <c r="D1215" i="4"/>
  <c r="AA1215" i="4"/>
  <c r="Z1215" i="4"/>
  <c r="G1215" i="4"/>
  <c r="F1215" i="4"/>
  <c r="AA602" i="4"/>
  <c r="G602" i="4"/>
  <c r="Z602" i="4"/>
  <c r="F602" i="4"/>
  <c r="D602" i="4"/>
  <c r="Y602" i="4"/>
  <c r="E602" i="4"/>
  <c r="C602" i="4"/>
  <c r="AA605" i="4"/>
  <c r="Z605" i="4"/>
  <c r="G605" i="4"/>
  <c r="Y605" i="4"/>
  <c r="F605" i="4"/>
  <c r="E605" i="4"/>
  <c r="D605" i="4"/>
  <c r="C605" i="4"/>
  <c r="D594" i="4"/>
  <c r="C594" i="4"/>
  <c r="Z594" i="4"/>
  <c r="F594" i="4"/>
  <c r="AA594" i="4"/>
  <c r="G594" i="4"/>
  <c r="E594" i="4"/>
  <c r="Y594" i="4"/>
  <c r="AA779" i="4"/>
  <c r="G779" i="4"/>
  <c r="Z779" i="4"/>
  <c r="F779" i="4"/>
  <c r="Y779" i="4"/>
  <c r="E779" i="4"/>
  <c r="D779" i="4"/>
  <c r="C779" i="4"/>
  <c r="D776" i="4"/>
  <c r="C776" i="4"/>
  <c r="Z776" i="4"/>
  <c r="F776" i="4"/>
  <c r="G776" i="4"/>
  <c r="E776" i="4"/>
  <c r="AA776" i="4"/>
  <c r="Y776" i="4"/>
  <c r="E178" i="4"/>
  <c r="G178" i="4"/>
  <c r="F178" i="4"/>
  <c r="D178" i="4"/>
  <c r="C178" i="4"/>
  <c r="AA178" i="4"/>
  <c r="Z178" i="4"/>
  <c r="Y178" i="4"/>
  <c r="D186" i="4"/>
  <c r="Y186" i="4"/>
  <c r="G186" i="4"/>
  <c r="F186" i="4"/>
  <c r="AA186" i="4"/>
  <c r="E186" i="4"/>
  <c r="Z186" i="4"/>
  <c r="C186" i="4"/>
  <c r="Z327" i="4"/>
  <c r="F327" i="4"/>
  <c r="Y327" i="4"/>
  <c r="E327" i="4"/>
  <c r="D327" i="4"/>
  <c r="C327" i="4"/>
  <c r="G327" i="4"/>
  <c r="AA327" i="4"/>
  <c r="W313" i="4"/>
  <c r="W314" i="4" s="1"/>
  <c r="W315" i="4" s="1"/>
  <c r="W316" i="4" s="1"/>
  <c r="W317" i="4" s="1"/>
  <c r="W318" i="4" s="1"/>
  <c r="W319" i="4" s="1"/>
  <c r="W320" i="4" s="1"/>
  <c r="W321" i="4" s="1"/>
  <c r="W322" i="4" s="1"/>
  <c r="W323" i="4" s="1"/>
  <c r="W324" i="4" s="1"/>
  <c r="W325" i="4" s="1"/>
  <c r="W326" i="4" s="1"/>
  <c r="W327" i="4" s="1"/>
  <c r="W328" i="4" s="1"/>
  <c r="V313" i="4"/>
  <c r="V314" i="4" s="1"/>
  <c r="V315" i="4" s="1"/>
  <c r="V316" i="4" s="1"/>
  <c r="V317" i="4" s="1"/>
  <c r="V318" i="4" s="1"/>
  <c r="V319" i="4" s="1"/>
  <c r="V320" i="4" s="1"/>
  <c r="V321" i="4" s="1"/>
  <c r="V322" i="4" s="1"/>
  <c r="V323" i="4" s="1"/>
  <c r="V324" i="4" s="1"/>
  <c r="V325" i="4" s="1"/>
  <c r="V326" i="4" s="1"/>
  <c r="V327" i="4" s="1"/>
  <c r="V328" i="4" s="1"/>
  <c r="U313" i="4"/>
  <c r="F58" i="4"/>
  <c r="E58" i="4"/>
  <c r="D58" i="4"/>
  <c r="C58" i="4"/>
  <c r="G58" i="4"/>
  <c r="Z58" i="4"/>
  <c r="Y58" i="4"/>
  <c r="AA58" i="4"/>
  <c r="C54" i="4"/>
  <c r="G54" i="4"/>
  <c r="F54" i="4"/>
  <c r="E54" i="4"/>
  <c r="D54" i="4"/>
  <c r="AA54" i="4"/>
  <c r="Y54" i="4"/>
  <c r="Z54" i="4"/>
  <c r="AA1066" i="4"/>
  <c r="G1066" i="4"/>
  <c r="Z1066" i="4"/>
  <c r="F1066" i="4"/>
  <c r="Y1066" i="4"/>
  <c r="E1066" i="4"/>
  <c r="C1066" i="4"/>
  <c r="D1066" i="4"/>
  <c r="Y1055" i="4"/>
  <c r="E1055" i="4"/>
  <c r="D1055" i="4"/>
  <c r="C1055" i="4"/>
  <c r="AA1055" i="4"/>
  <c r="G1055" i="4"/>
  <c r="Z1055" i="4"/>
  <c r="F1055" i="4"/>
  <c r="Y668" i="4"/>
  <c r="E668" i="4"/>
  <c r="D668" i="4"/>
  <c r="C668" i="4"/>
  <c r="AA668" i="4"/>
  <c r="G668" i="4"/>
  <c r="Z668" i="4"/>
  <c r="F668" i="4"/>
  <c r="AA658" i="4"/>
  <c r="G658" i="4"/>
  <c r="Z658" i="4"/>
  <c r="F658" i="4"/>
  <c r="D658" i="4"/>
  <c r="Y658" i="4"/>
  <c r="E658" i="4"/>
  <c r="C658" i="4"/>
  <c r="E165" i="4"/>
  <c r="AA165" i="4"/>
  <c r="F165" i="4"/>
  <c r="Z165" i="4"/>
  <c r="D165" i="4"/>
  <c r="Y165" i="4"/>
  <c r="C165" i="4"/>
  <c r="G165" i="4"/>
  <c r="Z168" i="4"/>
  <c r="F168" i="4"/>
  <c r="E168" i="4"/>
  <c r="AA168" i="4"/>
  <c r="D168" i="4"/>
  <c r="Y168" i="4"/>
  <c r="C168" i="4"/>
  <c r="G168" i="4"/>
  <c r="Y108" i="4"/>
  <c r="E108" i="4"/>
  <c r="D108" i="4"/>
  <c r="C108" i="4"/>
  <c r="AA108" i="4"/>
  <c r="G108" i="4"/>
  <c r="Z108" i="4"/>
  <c r="F108" i="4"/>
  <c r="G104" i="4"/>
  <c r="F104" i="4"/>
  <c r="E104" i="4"/>
  <c r="D104" i="4"/>
  <c r="C104" i="4"/>
  <c r="AA104" i="4"/>
  <c r="Y104" i="4"/>
  <c r="Z104" i="4"/>
  <c r="AA719" i="4"/>
  <c r="Z719" i="4"/>
  <c r="G719" i="4"/>
  <c r="Y719" i="4"/>
  <c r="F719" i="4"/>
  <c r="E719" i="4"/>
  <c r="D719" i="4"/>
  <c r="C719" i="4"/>
  <c r="D716" i="4"/>
  <c r="C716" i="4"/>
  <c r="AA716" i="4"/>
  <c r="Y716" i="4"/>
  <c r="F716" i="4"/>
  <c r="Z716" i="4"/>
  <c r="G716" i="4"/>
  <c r="E716" i="4"/>
  <c r="Z958" i="4"/>
  <c r="G958" i="4"/>
  <c r="Y958" i="4"/>
  <c r="F958" i="4"/>
  <c r="E958" i="4"/>
  <c r="D958" i="4"/>
  <c r="C958" i="4"/>
  <c r="AA958" i="4"/>
  <c r="D961" i="4"/>
  <c r="C961" i="4"/>
  <c r="AA961" i="4"/>
  <c r="Z961" i="4"/>
  <c r="G961" i="4"/>
  <c r="Y961" i="4"/>
  <c r="F961" i="4"/>
  <c r="E961" i="4"/>
  <c r="AA627" i="4"/>
  <c r="G627" i="4"/>
  <c r="Z627" i="4"/>
  <c r="F627" i="4"/>
  <c r="Y627" i="4"/>
  <c r="E627" i="4"/>
  <c r="D627" i="4"/>
  <c r="C627" i="4"/>
  <c r="Y626" i="4"/>
  <c r="E626" i="4"/>
  <c r="D626" i="4"/>
  <c r="C626" i="4"/>
  <c r="AA626" i="4"/>
  <c r="G626" i="4"/>
  <c r="Z626" i="4"/>
  <c r="F626" i="4"/>
  <c r="AA614" i="4"/>
  <c r="G614" i="4"/>
  <c r="Z614" i="4"/>
  <c r="F614" i="4"/>
  <c r="D614" i="4"/>
  <c r="Y614" i="4"/>
  <c r="E614" i="4"/>
  <c r="C614" i="4"/>
  <c r="AA947" i="4"/>
  <c r="G947" i="4"/>
  <c r="Z947" i="4"/>
  <c r="F947" i="4"/>
  <c r="Y947" i="4"/>
  <c r="E947" i="4"/>
  <c r="D947" i="4"/>
  <c r="C947" i="4"/>
  <c r="Z941" i="4"/>
  <c r="C941" i="4"/>
  <c r="G941" i="4"/>
  <c r="Y941" i="4"/>
  <c r="E941" i="4"/>
  <c r="F941" i="4"/>
  <c r="D941" i="4"/>
  <c r="AA941" i="4"/>
  <c r="W1073" i="4"/>
  <c r="W1074" i="4" s="1"/>
  <c r="W1075" i="4" s="1"/>
  <c r="W1076" i="4" s="1"/>
  <c r="W1077" i="4" s="1"/>
  <c r="W1078" i="4" s="1"/>
  <c r="W1079" i="4" s="1"/>
  <c r="W1080" i="4" s="1"/>
  <c r="W1081" i="4" s="1"/>
  <c r="W1082" i="4" s="1"/>
  <c r="W1083" i="4" s="1"/>
  <c r="W1084" i="4" s="1"/>
  <c r="W1085" i="4" s="1"/>
  <c r="W1086" i="4" s="1"/>
  <c r="W1087" i="4" s="1"/>
  <c r="W1088" i="4" s="1"/>
  <c r="V1073" i="4"/>
  <c r="V1074" i="4" s="1"/>
  <c r="V1075" i="4" s="1"/>
  <c r="V1076" i="4" s="1"/>
  <c r="V1077" i="4" s="1"/>
  <c r="V1078" i="4" s="1"/>
  <c r="V1079" i="4" s="1"/>
  <c r="V1080" i="4" s="1"/>
  <c r="V1081" i="4" s="1"/>
  <c r="V1082" i="4" s="1"/>
  <c r="V1083" i="4" s="1"/>
  <c r="V1084" i="4" s="1"/>
  <c r="V1085" i="4" s="1"/>
  <c r="V1086" i="4" s="1"/>
  <c r="V1087" i="4" s="1"/>
  <c r="V1088" i="4" s="1"/>
  <c r="U1073" i="4"/>
  <c r="AA1084" i="4"/>
  <c r="G1084" i="4"/>
  <c r="Z1084" i="4"/>
  <c r="F1084" i="4"/>
  <c r="D1084" i="4"/>
  <c r="Y1084" i="4"/>
  <c r="E1084" i="4"/>
  <c r="C1084" i="4"/>
  <c r="G283" i="4"/>
  <c r="F283" i="4"/>
  <c r="E283" i="4"/>
  <c r="D283" i="4"/>
  <c r="C283" i="4"/>
  <c r="AA283" i="4"/>
  <c r="Y283" i="4"/>
  <c r="Z283" i="4"/>
  <c r="X28" i="10"/>
  <c r="D1178" i="4"/>
  <c r="C1178" i="4"/>
  <c r="Z1178" i="4"/>
  <c r="F1178" i="4"/>
  <c r="E1178" i="4"/>
  <c r="AA1178" i="4"/>
  <c r="Y1178" i="4"/>
  <c r="G1178" i="4"/>
  <c r="AA579" i="4"/>
  <c r="G579" i="4"/>
  <c r="Z579" i="4"/>
  <c r="F579" i="4"/>
  <c r="Y579" i="4"/>
  <c r="E579" i="4"/>
  <c r="D579" i="4"/>
  <c r="C579" i="4"/>
  <c r="F257" i="4"/>
  <c r="E257" i="4"/>
  <c r="D257" i="4"/>
  <c r="C257" i="4"/>
  <c r="G257" i="4"/>
  <c r="Z257" i="4"/>
  <c r="AA257" i="4"/>
  <c r="Y257" i="4"/>
  <c r="C265" i="4"/>
  <c r="AA265" i="4"/>
  <c r="G265" i="4"/>
  <c r="Y265" i="4"/>
  <c r="E265" i="4"/>
  <c r="F265" i="4"/>
  <c r="D265" i="4"/>
  <c r="Z265" i="4"/>
  <c r="AA983" i="4"/>
  <c r="G983" i="4"/>
  <c r="Z983" i="4"/>
  <c r="F983" i="4"/>
  <c r="Y983" i="4"/>
  <c r="E983" i="4"/>
  <c r="D983" i="4"/>
  <c r="C983" i="4"/>
  <c r="W793" i="4"/>
  <c r="W794" i="4" s="1"/>
  <c r="W795" i="4" s="1"/>
  <c r="W796" i="4" s="1"/>
  <c r="W797" i="4" s="1"/>
  <c r="W798" i="4" s="1"/>
  <c r="W799" i="4" s="1"/>
  <c r="W800" i="4" s="1"/>
  <c r="W801" i="4" s="1"/>
  <c r="W802" i="4" s="1"/>
  <c r="W803" i="4" s="1"/>
  <c r="W804" i="4" s="1"/>
  <c r="W805" i="4" s="1"/>
  <c r="W806" i="4" s="1"/>
  <c r="W807" i="4" s="1"/>
  <c r="W808" i="4" s="1"/>
  <c r="U793" i="4"/>
  <c r="V793" i="4"/>
  <c r="V794" i="4" s="1"/>
  <c r="V795" i="4" s="1"/>
  <c r="V796" i="4" s="1"/>
  <c r="V797" i="4" s="1"/>
  <c r="V798" i="4" s="1"/>
  <c r="V799" i="4" s="1"/>
  <c r="V800" i="4" s="1"/>
  <c r="V801" i="4" s="1"/>
  <c r="V802" i="4" s="1"/>
  <c r="V803" i="4" s="1"/>
  <c r="V804" i="4" s="1"/>
  <c r="V805" i="4" s="1"/>
  <c r="V806" i="4" s="1"/>
  <c r="V807" i="4" s="1"/>
  <c r="V808" i="4" s="1"/>
  <c r="AA488" i="4"/>
  <c r="G488" i="4"/>
  <c r="Z488" i="4"/>
  <c r="F488" i="4"/>
  <c r="Y488" i="4"/>
  <c r="E488" i="4"/>
  <c r="C488" i="4"/>
  <c r="D488" i="4"/>
  <c r="Y486" i="4"/>
  <c r="E486" i="4"/>
  <c r="D486" i="4"/>
  <c r="C486" i="4"/>
  <c r="AA486" i="4"/>
  <c r="G486" i="4"/>
  <c r="Z486" i="4"/>
  <c r="F486" i="4"/>
  <c r="AA480" i="4"/>
  <c r="G480" i="4"/>
  <c r="Z480" i="4"/>
  <c r="F480" i="4"/>
  <c r="D480" i="4"/>
  <c r="C480" i="4"/>
  <c r="Y480" i="4"/>
  <c r="E480" i="4"/>
  <c r="E41" i="4"/>
  <c r="D41" i="4"/>
  <c r="C41" i="4"/>
  <c r="G41" i="4"/>
  <c r="F41" i="4"/>
  <c r="AA41" i="4"/>
  <c r="Y41" i="4"/>
  <c r="Z41" i="4"/>
  <c r="AA46" i="4"/>
  <c r="G46" i="4"/>
  <c r="Z46" i="4"/>
  <c r="F46" i="4"/>
  <c r="Y46" i="4"/>
  <c r="E46" i="4"/>
  <c r="D46" i="4"/>
  <c r="C46" i="4"/>
  <c r="D198" i="4"/>
  <c r="G198" i="4"/>
  <c r="F198" i="4"/>
  <c r="E198" i="4"/>
  <c r="C198" i="4"/>
  <c r="AA198" i="4"/>
  <c r="Y198" i="4"/>
  <c r="Z198" i="4"/>
  <c r="AA1147" i="4"/>
  <c r="Z1147" i="4"/>
  <c r="G1147" i="4"/>
  <c r="Y1147" i="4"/>
  <c r="F1147" i="4"/>
  <c r="E1147" i="4"/>
  <c r="D1147" i="4"/>
  <c r="C1147" i="4"/>
  <c r="D1135" i="4"/>
  <c r="C1135" i="4"/>
  <c r="Z1135" i="4"/>
  <c r="F1135" i="4"/>
  <c r="AA1135" i="4"/>
  <c r="Y1135" i="4"/>
  <c r="G1135" i="4"/>
  <c r="E1135" i="4"/>
  <c r="AA1168" i="4"/>
  <c r="G1168" i="4"/>
  <c r="Z1168" i="4"/>
  <c r="F1168" i="4"/>
  <c r="Y1168" i="4"/>
  <c r="E1168" i="4"/>
  <c r="D1168" i="4"/>
  <c r="C1168" i="4"/>
  <c r="D1162" i="4"/>
  <c r="C1162" i="4"/>
  <c r="Z1162" i="4"/>
  <c r="F1162" i="4"/>
  <c r="Y1162" i="4"/>
  <c r="G1162" i="4"/>
  <c r="E1162" i="4"/>
  <c r="AA1162" i="4"/>
  <c r="D1248" i="4"/>
  <c r="C1248" i="4"/>
  <c r="Z1248" i="4"/>
  <c r="F1248" i="4"/>
  <c r="Y1248" i="4"/>
  <c r="G1248" i="4"/>
  <c r="E1248" i="4"/>
  <c r="AA1248" i="4"/>
  <c r="Y700" i="4"/>
  <c r="E700" i="4"/>
  <c r="D700" i="4"/>
  <c r="C700" i="4"/>
  <c r="AA700" i="4"/>
  <c r="G700" i="4"/>
  <c r="Z700" i="4"/>
  <c r="F700" i="4"/>
  <c r="E75" i="4"/>
  <c r="D75" i="4"/>
  <c r="C75" i="4"/>
  <c r="G75" i="4"/>
  <c r="F75" i="4"/>
  <c r="Y75" i="4"/>
  <c r="AA75" i="4"/>
  <c r="Z75" i="4"/>
  <c r="Z246" i="4"/>
  <c r="F246" i="4"/>
  <c r="Y246" i="4"/>
  <c r="E246" i="4"/>
  <c r="D246" i="4"/>
  <c r="C246" i="4"/>
  <c r="G246" i="4"/>
  <c r="AA246" i="4"/>
  <c r="C240" i="4"/>
  <c r="G240" i="4"/>
  <c r="E240" i="4"/>
  <c r="F240" i="4"/>
  <c r="D240" i="4"/>
  <c r="AA240" i="4"/>
  <c r="Y240" i="4"/>
  <c r="Z240" i="4"/>
  <c r="Y1019" i="4"/>
  <c r="E1019" i="4"/>
  <c r="AA1019" i="4"/>
  <c r="G1019" i="4"/>
  <c r="C1019" i="4"/>
  <c r="Z1019" i="4"/>
  <c r="F1019" i="4"/>
  <c r="D1019" i="4"/>
  <c r="Y1017" i="4"/>
  <c r="F1017" i="4"/>
  <c r="G1017" i="4"/>
  <c r="AA1017" i="4"/>
  <c r="E1017" i="4"/>
  <c r="Z1017" i="4"/>
  <c r="D1017" i="4"/>
  <c r="C1017" i="4"/>
  <c r="G359" i="4"/>
  <c r="F359" i="4"/>
  <c r="E359" i="4"/>
  <c r="D359" i="4"/>
  <c r="C359" i="4"/>
  <c r="Y359" i="4"/>
  <c r="AA359" i="4"/>
  <c r="Z359" i="4"/>
  <c r="Z367" i="4"/>
  <c r="F367" i="4"/>
  <c r="Y367" i="4"/>
  <c r="E367" i="4"/>
  <c r="D367" i="4"/>
  <c r="C367" i="4"/>
  <c r="AA367" i="4"/>
  <c r="G367" i="4"/>
  <c r="AA1120" i="4"/>
  <c r="G1120" i="4"/>
  <c r="Z1120" i="4"/>
  <c r="F1120" i="4"/>
  <c r="Y1120" i="4"/>
  <c r="E1120" i="4"/>
  <c r="D1120" i="4"/>
  <c r="C1120" i="4"/>
  <c r="W893" i="4"/>
  <c r="W894" i="4" s="1"/>
  <c r="W895" i="4" s="1"/>
  <c r="W896" i="4" s="1"/>
  <c r="W897" i="4" s="1"/>
  <c r="W898" i="4" s="1"/>
  <c r="W899" i="4" s="1"/>
  <c r="W900" i="4" s="1"/>
  <c r="W901" i="4" s="1"/>
  <c r="W902" i="4" s="1"/>
  <c r="W903" i="4" s="1"/>
  <c r="W904" i="4" s="1"/>
  <c r="W905" i="4" s="1"/>
  <c r="W906" i="4" s="1"/>
  <c r="W907" i="4" s="1"/>
  <c r="W908" i="4" s="1"/>
  <c r="U893" i="4"/>
  <c r="V893" i="4"/>
  <c r="V894" i="4" s="1"/>
  <c r="V895" i="4" s="1"/>
  <c r="V896" i="4" s="1"/>
  <c r="V897" i="4" s="1"/>
  <c r="V898" i="4" s="1"/>
  <c r="V899" i="4" s="1"/>
  <c r="V900" i="4" s="1"/>
  <c r="V901" i="4" s="1"/>
  <c r="V902" i="4" s="1"/>
  <c r="V903" i="4" s="1"/>
  <c r="V904" i="4" s="1"/>
  <c r="V905" i="4" s="1"/>
  <c r="V906" i="4" s="1"/>
  <c r="V907" i="4" s="1"/>
  <c r="V908" i="4" s="1"/>
  <c r="W913" i="4"/>
  <c r="W914" i="4" s="1"/>
  <c r="W915" i="4" s="1"/>
  <c r="W916" i="4" s="1"/>
  <c r="W917" i="4" s="1"/>
  <c r="W918" i="4" s="1"/>
  <c r="W919" i="4" s="1"/>
  <c r="W920" i="4" s="1"/>
  <c r="W921" i="4" s="1"/>
  <c r="W922" i="4" s="1"/>
  <c r="W923" i="4" s="1"/>
  <c r="W924" i="4" s="1"/>
  <c r="W925" i="4" s="1"/>
  <c r="W926" i="4" s="1"/>
  <c r="W927" i="4" s="1"/>
  <c r="W928" i="4" s="1"/>
  <c r="V913" i="4"/>
  <c r="V914" i="4" s="1"/>
  <c r="V915" i="4" s="1"/>
  <c r="V916" i="4" s="1"/>
  <c r="V917" i="4" s="1"/>
  <c r="V918" i="4" s="1"/>
  <c r="V919" i="4" s="1"/>
  <c r="V920" i="4" s="1"/>
  <c r="V921" i="4" s="1"/>
  <c r="V922" i="4" s="1"/>
  <c r="V923" i="4" s="1"/>
  <c r="V924" i="4" s="1"/>
  <c r="V925" i="4" s="1"/>
  <c r="V926" i="4" s="1"/>
  <c r="V927" i="4" s="1"/>
  <c r="V928" i="4" s="1"/>
  <c r="U913" i="4"/>
  <c r="AA844" i="4"/>
  <c r="G844" i="4"/>
  <c r="Z844" i="4"/>
  <c r="F844" i="4"/>
  <c r="Y844" i="4"/>
  <c r="E844" i="4"/>
  <c r="D844" i="4"/>
  <c r="C844" i="4"/>
  <c r="Z839" i="4"/>
  <c r="F839" i="4"/>
  <c r="Y839" i="4"/>
  <c r="E839" i="4"/>
  <c r="D839" i="4"/>
  <c r="C839" i="4"/>
  <c r="AA839" i="4"/>
  <c r="G839" i="4"/>
  <c r="W833" i="4"/>
  <c r="W834" i="4" s="1"/>
  <c r="W835" i="4" s="1"/>
  <c r="W836" i="4" s="1"/>
  <c r="W837" i="4" s="1"/>
  <c r="W838" i="4" s="1"/>
  <c r="W839" i="4" s="1"/>
  <c r="W840" i="4" s="1"/>
  <c r="W841" i="4" s="1"/>
  <c r="W842" i="4" s="1"/>
  <c r="W843" i="4" s="1"/>
  <c r="W844" i="4" s="1"/>
  <c r="W845" i="4" s="1"/>
  <c r="W846" i="4" s="1"/>
  <c r="W847" i="4" s="1"/>
  <c r="W848" i="4" s="1"/>
  <c r="V833" i="4"/>
  <c r="V834" i="4" s="1"/>
  <c r="V835" i="4" s="1"/>
  <c r="V836" i="4" s="1"/>
  <c r="V837" i="4" s="1"/>
  <c r="V838" i="4" s="1"/>
  <c r="V839" i="4" s="1"/>
  <c r="V840" i="4" s="1"/>
  <c r="V841" i="4" s="1"/>
  <c r="V842" i="4" s="1"/>
  <c r="V843" i="4" s="1"/>
  <c r="V844" i="4" s="1"/>
  <c r="V845" i="4" s="1"/>
  <c r="V846" i="4" s="1"/>
  <c r="V847" i="4" s="1"/>
  <c r="V848" i="4" s="1"/>
  <c r="U833" i="4"/>
  <c r="AA425" i="4"/>
  <c r="G425" i="4"/>
  <c r="Z425" i="4"/>
  <c r="F425" i="4"/>
  <c r="Y425" i="4"/>
  <c r="E425" i="4"/>
  <c r="C425" i="4"/>
  <c r="D425" i="4"/>
  <c r="D417" i="4"/>
  <c r="C417" i="4"/>
  <c r="AA417" i="4"/>
  <c r="Y417" i="4"/>
  <c r="F417" i="4"/>
  <c r="Z417" i="4"/>
  <c r="G417" i="4"/>
  <c r="E417" i="4"/>
  <c r="AA467" i="4"/>
  <c r="G467" i="4"/>
  <c r="Z467" i="4"/>
  <c r="F467" i="4"/>
  <c r="Y467" i="4"/>
  <c r="E467" i="4"/>
  <c r="C467" i="4"/>
  <c r="D467" i="4"/>
  <c r="D455" i="4"/>
  <c r="C455" i="4"/>
  <c r="AA455" i="4"/>
  <c r="Y455" i="4"/>
  <c r="F455" i="4"/>
  <c r="G455" i="4"/>
  <c r="E455" i="4"/>
  <c r="Z455" i="4"/>
  <c r="AA736" i="4"/>
  <c r="G736" i="4"/>
  <c r="Z736" i="4"/>
  <c r="F736" i="4"/>
  <c r="Y736" i="4"/>
  <c r="E736" i="4"/>
  <c r="D736" i="4"/>
  <c r="C736" i="4"/>
  <c r="D540" i="4"/>
  <c r="C540" i="4"/>
  <c r="Z540" i="4"/>
  <c r="F540" i="4"/>
  <c r="G540" i="4"/>
  <c r="E540" i="4"/>
  <c r="AA540" i="4"/>
  <c r="Y540" i="4"/>
  <c r="AA535" i="4"/>
  <c r="G535" i="4"/>
  <c r="Z535" i="4"/>
  <c r="F535" i="4"/>
  <c r="D535" i="4"/>
  <c r="Y535" i="4"/>
  <c r="E535" i="4"/>
  <c r="C535" i="4"/>
  <c r="Z562" i="4"/>
  <c r="F562" i="4"/>
  <c r="Y562" i="4"/>
  <c r="E562" i="4"/>
  <c r="D562" i="4"/>
  <c r="C562" i="4"/>
  <c r="AA562" i="4"/>
  <c r="G562" i="4"/>
  <c r="AA556" i="4"/>
  <c r="G556" i="4"/>
  <c r="Z556" i="4"/>
  <c r="F556" i="4"/>
  <c r="D556" i="4"/>
  <c r="E556" i="4"/>
  <c r="C556" i="4"/>
  <c r="Y556" i="4"/>
  <c r="AA342" i="4"/>
  <c r="G342" i="4"/>
  <c r="Z342" i="4"/>
  <c r="F342" i="4"/>
  <c r="Y342" i="4"/>
  <c r="E342" i="4"/>
  <c r="D342" i="4"/>
  <c r="C342" i="4"/>
  <c r="E345" i="4"/>
  <c r="D345" i="4"/>
  <c r="C345" i="4"/>
  <c r="Z345" i="4"/>
  <c r="G345" i="4"/>
  <c r="AA345" i="4"/>
  <c r="Y345" i="4"/>
  <c r="F345" i="4"/>
  <c r="AA348" i="4"/>
  <c r="G348" i="4"/>
  <c r="Z348" i="4"/>
  <c r="F348" i="4"/>
  <c r="D348" i="4"/>
  <c r="E348" i="4"/>
  <c r="C348" i="4"/>
  <c r="Y348" i="4"/>
  <c r="D1206" i="4"/>
  <c r="G1206" i="4"/>
  <c r="F1206" i="4"/>
  <c r="AA1206" i="4"/>
  <c r="E1206" i="4"/>
  <c r="Y1206" i="4"/>
  <c r="Z1206" i="4"/>
  <c r="C1206" i="4"/>
  <c r="C1208" i="4"/>
  <c r="AA1208" i="4"/>
  <c r="G1208" i="4"/>
  <c r="Y1208" i="4"/>
  <c r="E1208" i="4"/>
  <c r="D1208" i="4"/>
  <c r="Z1208" i="4"/>
  <c r="F1208" i="4"/>
  <c r="AA879" i="4"/>
  <c r="G879" i="4"/>
  <c r="Z879" i="4"/>
  <c r="F879" i="4"/>
  <c r="Y879" i="4"/>
  <c r="E879" i="4"/>
  <c r="D879" i="4"/>
  <c r="C879" i="4"/>
  <c r="D886" i="4"/>
  <c r="C886" i="4"/>
  <c r="Z886" i="4"/>
  <c r="F886" i="4"/>
  <c r="G886" i="4"/>
  <c r="E886" i="4"/>
  <c r="AA886" i="4"/>
  <c r="Y886" i="4"/>
  <c r="AA674" i="4"/>
  <c r="G674" i="4"/>
  <c r="Z674" i="4"/>
  <c r="F674" i="4"/>
  <c r="Y674" i="4"/>
  <c r="E674" i="4"/>
  <c r="C674" i="4"/>
  <c r="D674" i="4"/>
  <c r="AA678" i="4"/>
  <c r="Z678" i="4"/>
  <c r="G678" i="4"/>
  <c r="Y678" i="4"/>
  <c r="F678" i="4"/>
  <c r="E678" i="4"/>
  <c r="D678" i="4"/>
  <c r="C678" i="4"/>
  <c r="Z406" i="4"/>
  <c r="F406" i="4"/>
  <c r="Y406" i="4"/>
  <c r="E406" i="4"/>
  <c r="D406" i="4"/>
  <c r="C406" i="4"/>
  <c r="AA406" i="4"/>
  <c r="G406" i="4"/>
  <c r="C399" i="4"/>
  <c r="AA399" i="4"/>
  <c r="G399" i="4"/>
  <c r="Y399" i="4"/>
  <c r="E399" i="4"/>
  <c r="Z399" i="4"/>
  <c r="F399" i="4"/>
  <c r="D399" i="4"/>
  <c r="Y1277" i="4"/>
  <c r="E1277" i="4"/>
  <c r="D1277" i="4"/>
  <c r="C1277" i="4"/>
  <c r="AA1277" i="4"/>
  <c r="G1277" i="4"/>
  <c r="F1277" i="4"/>
  <c r="Z1277" i="4"/>
  <c r="C1285" i="4"/>
  <c r="AA1285" i="4"/>
  <c r="G1285" i="4"/>
  <c r="Y1285" i="4"/>
  <c r="E1285" i="4"/>
  <c r="Z1285" i="4"/>
  <c r="F1285" i="4"/>
  <c r="D1285" i="4"/>
  <c r="E138" i="4"/>
  <c r="D138" i="4"/>
  <c r="C138" i="4"/>
  <c r="G138" i="4"/>
  <c r="F138" i="4"/>
  <c r="AA138" i="4"/>
  <c r="Y138" i="4"/>
  <c r="Z138" i="4"/>
  <c r="F139" i="4"/>
  <c r="D139" i="4"/>
  <c r="C139" i="4"/>
  <c r="G139" i="4"/>
  <c r="E139" i="4"/>
  <c r="Z139" i="4"/>
  <c r="AA139" i="4"/>
  <c r="Y139" i="4"/>
  <c r="Y307" i="4"/>
  <c r="E307" i="4"/>
  <c r="D307" i="4"/>
  <c r="C307" i="4"/>
  <c r="AA307" i="4"/>
  <c r="G307" i="4"/>
  <c r="Z307" i="4"/>
  <c r="F307" i="4"/>
  <c r="Y999" i="4"/>
  <c r="E999" i="4"/>
  <c r="F999" i="4"/>
  <c r="AA999" i="4"/>
  <c r="D999" i="4"/>
  <c r="Z999" i="4"/>
  <c r="C999" i="4"/>
  <c r="G999" i="4"/>
  <c r="Y1006" i="4"/>
  <c r="E1006" i="4"/>
  <c r="G1006" i="4"/>
  <c r="F1006" i="4"/>
  <c r="AA1006" i="4"/>
  <c r="D1006" i="4"/>
  <c r="Z1006" i="4"/>
  <c r="C1006" i="4"/>
  <c r="AA379" i="4"/>
  <c r="G379" i="4"/>
  <c r="Z379" i="4"/>
  <c r="F379" i="4"/>
  <c r="Y379" i="4"/>
  <c r="E379" i="4"/>
  <c r="D379" i="4"/>
  <c r="C379" i="4"/>
  <c r="D382" i="4"/>
  <c r="C382" i="4"/>
  <c r="Z382" i="4"/>
  <c r="F382" i="4"/>
  <c r="AA382" i="4"/>
  <c r="Y382" i="4"/>
  <c r="G382" i="4"/>
  <c r="E382" i="4"/>
  <c r="D524" i="4"/>
  <c r="Z524" i="4"/>
  <c r="F524" i="4"/>
  <c r="E524" i="4"/>
  <c r="C524" i="4"/>
  <c r="AA524" i="4"/>
  <c r="Y524" i="4"/>
  <c r="G524" i="4"/>
  <c r="AA1040" i="4"/>
  <c r="G1040" i="4"/>
  <c r="Z1040" i="4"/>
  <c r="F1040" i="4"/>
  <c r="Y1040" i="4"/>
  <c r="E1040" i="4"/>
  <c r="C1040" i="4"/>
  <c r="D1040" i="4"/>
  <c r="AA1044" i="4"/>
  <c r="G1044" i="4"/>
  <c r="Z1044" i="4"/>
  <c r="F1044" i="4"/>
  <c r="Y1044" i="4"/>
  <c r="E1044" i="4"/>
  <c r="D1044" i="4"/>
  <c r="C1044" i="4"/>
  <c r="AA639" i="4"/>
  <c r="G639" i="4"/>
  <c r="Z639" i="4"/>
  <c r="F639" i="4"/>
  <c r="Y639" i="4"/>
  <c r="E639" i="4"/>
  <c r="D639" i="4"/>
  <c r="C639" i="4"/>
  <c r="C637" i="4"/>
  <c r="AA637" i="4"/>
  <c r="G637" i="4"/>
  <c r="Y637" i="4"/>
  <c r="E637" i="4"/>
  <c r="Z637" i="4"/>
  <c r="F637" i="4"/>
  <c r="D637" i="4"/>
  <c r="Y856" i="4"/>
  <c r="E856" i="4"/>
  <c r="D856" i="4"/>
  <c r="C856" i="4"/>
  <c r="AA856" i="4"/>
  <c r="G856" i="4"/>
  <c r="Z856" i="4"/>
  <c r="F856" i="4"/>
  <c r="AA1254" i="4"/>
  <c r="G1254" i="4"/>
  <c r="Z1254" i="4"/>
  <c r="F1254" i="4"/>
  <c r="Y1254" i="4"/>
  <c r="E1254" i="4"/>
  <c r="C1254" i="4"/>
  <c r="D1254" i="4"/>
  <c r="Y1256" i="4"/>
  <c r="E1256" i="4"/>
  <c r="D1256" i="4"/>
  <c r="C1256" i="4"/>
  <c r="AA1256" i="4"/>
  <c r="G1256" i="4"/>
  <c r="Z1256" i="4"/>
  <c r="F1256" i="4"/>
  <c r="C1268" i="4"/>
  <c r="AA1268" i="4"/>
  <c r="G1268" i="4"/>
  <c r="Y1268" i="4"/>
  <c r="E1268" i="4"/>
  <c r="F1268" i="4"/>
  <c r="D1268" i="4"/>
  <c r="Z1268" i="4"/>
  <c r="AA446" i="4"/>
  <c r="G446" i="4"/>
  <c r="Z446" i="4"/>
  <c r="F446" i="4"/>
  <c r="D446" i="4"/>
  <c r="Y446" i="4"/>
  <c r="E446" i="4"/>
  <c r="C446" i="4"/>
  <c r="AA818" i="4"/>
  <c r="Z818" i="4"/>
  <c r="G818" i="4"/>
  <c r="Y818" i="4"/>
  <c r="F818" i="4"/>
  <c r="E818" i="4"/>
  <c r="D818" i="4"/>
  <c r="C818" i="4"/>
  <c r="G221" i="4"/>
  <c r="F221" i="4"/>
  <c r="E221" i="4"/>
  <c r="D221" i="4"/>
  <c r="C221" i="4"/>
  <c r="AA221" i="4"/>
  <c r="Y221" i="4"/>
  <c r="Z221" i="4"/>
  <c r="Y226" i="4"/>
  <c r="E226" i="4"/>
  <c r="D226" i="4"/>
  <c r="C226" i="4"/>
  <c r="AA226" i="4"/>
  <c r="G226" i="4"/>
  <c r="Z226" i="4"/>
  <c r="F226" i="4"/>
  <c r="Y500" i="4"/>
  <c r="E500" i="4"/>
  <c r="G500" i="4"/>
  <c r="F500" i="4"/>
  <c r="AA500" i="4"/>
  <c r="D500" i="4"/>
  <c r="Z500" i="4"/>
  <c r="C500" i="4"/>
  <c r="AA496" i="4"/>
  <c r="G496" i="4"/>
  <c r="Z496" i="4"/>
  <c r="F496" i="4"/>
  <c r="D496" i="4"/>
  <c r="Y496" i="4"/>
  <c r="E496" i="4"/>
  <c r="C496" i="4"/>
  <c r="AA1104" i="4"/>
  <c r="G1104" i="4"/>
  <c r="Z1104" i="4"/>
  <c r="F1104" i="4"/>
  <c r="Y1104" i="4"/>
  <c r="E1104" i="4"/>
  <c r="C1104" i="4"/>
  <c r="D1104" i="4"/>
  <c r="AA1108" i="4"/>
  <c r="G1108" i="4"/>
  <c r="Z1108" i="4"/>
  <c r="F1108" i="4"/>
  <c r="Y1108" i="4"/>
  <c r="E1108" i="4"/>
  <c r="C1108" i="4"/>
  <c r="D1108" i="4"/>
  <c r="W1093" i="4"/>
  <c r="W1094" i="4" s="1"/>
  <c r="W1095" i="4" s="1"/>
  <c r="W1096" i="4" s="1"/>
  <c r="W1097" i="4" s="1"/>
  <c r="W1098" i="4" s="1"/>
  <c r="W1099" i="4" s="1"/>
  <c r="W1100" i="4" s="1"/>
  <c r="W1101" i="4" s="1"/>
  <c r="W1102" i="4" s="1"/>
  <c r="W1103" i="4" s="1"/>
  <c r="W1104" i="4" s="1"/>
  <c r="W1105" i="4" s="1"/>
  <c r="W1106" i="4" s="1"/>
  <c r="W1107" i="4" s="1"/>
  <c r="W1108" i="4" s="1"/>
  <c r="U1093" i="4"/>
  <c r="V1093" i="4"/>
  <c r="V1094" i="4" s="1"/>
  <c r="V1095" i="4" s="1"/>
  <c r="V1096" i="4" s="1"/>
  <c r="V1097" i="4" s="1"/>
  <c r="V1098" i="4" s="1"/>
  <c r="V1099" i="4" s="1"/>
  <c r="V1100" i="4" s="1"/>
  <c r="V1101" i="4" s="1"/>
  <c r="V1102" i="4" s="1"/>
  <c r="V1103" i="4" s="1"/>
  <c r="V1104" i="4" s="1"/>
  <c r="V1105" i="4" s="1"/>
  <c r="V1106" i="4" s="1"/>
  <c r="V1107" i="4" s="1"/>
  <c r="V1108" i="4" s="1"/>
  <c r="AA125" i="4"/>
  <c r="G125" i="4"/>
  <c r="Z125" i="4"/>
  <c r="F125" i="4"/>
  <c r="Y125" i="4"/>
  <c r="E125" i="4"/>
  <c r="D125" i="4"/>
  <c r="C125" i="4"/>
  <c r="Y127" i="4"/>
  <c r="E127" i="4"/>
  <c r="G127" i="4"/>
  <c r="F127" i="4"/>
  <c r="AA127" i="4"/>
  <c r="D127" i="4"/>
  <c r="Z127" i="4"/>
  <c r="C127" i="4"/>
  <c r="AA126" i="4"/>
  <c r="C126" i="4"/>
  <c r="G126" i="4"/>
  <c r="Z126" i="4"/>
  <c r="F126" i="4"/>
  <c r="Y126" i="4"/>
  <c r="E126" i="4"/>
  <c r="D126" i="4"/>
  <c r="C754" i="4"/>
  <c r="AA754" i="4"/>
  <c r="G754" i="4"/>
  <c r="Y754" i="4"/>
  <c r="E754" i="4"/>
  <c r="F754" i="4"/>
  <c r="D754" i="4"/>
  <c r="Z754" i="4"/>
  <c r="E1217" i="4"/>
  <c r="Z1217" i="4"/>
  <c r="G1217" i="4"/>
  <c r="Y1217" i="4"/>
  <c r="D1217" i="4"/>
  <c r="AA1217" i="4"/>
  <c r="F1217" i="4"/>
  <c r="C1217" i="4"/>
  <c r="D1226" i="4"/>
  <c r="C1226" i="4"/>
  <c r="Z1226" i="4"/>
  <c r="F1226" i="4"/>
  <c r="Y1226" i="4"/>
  <c r="G1226" i="4"/>
  <c r="E1226" i="4"/>
  <c r="AA1226" i="4"/>
  <c r="E751" i="5"/>
  <c r="AD751" i="5"/>
  <c r="W751" i="5"/>
  <c r="U751" i="5"/>
  <c r="A768" i="5"/>
  <c r="A766" i="5"/>
  <c r="A764" i="5"/>
  <c r="A762" i="5"/>
  <c r="A760" i="5"/>
  <c r="A758" i="5"/>
  <c r="A756" i="5"/>
  <c r="A754" i="5"/>
  <c r="V751" i="5"/>
  <c r="A767" i="5"/>
  <c r="A765" i="5"/>
  <c r="A763" i="5"/>
  <c r="A761" i="5"/>
  <c r="A759" i="5"/>
  <c r="A757" i="5"/>
  <c r="A755" i="5"/>
  <c r="G751" i="5"/>
  <c r="AA600" i="4"/>
  <c r="G600" i="4"/>
  <c r="Z600" i="4"/>
  <c r="F600" i="4"/>
  <c r="Y600" i="4"/>
  <c r="E600" i="4"/>
  <c r="D600" i="4"/>
  <c r="C600" i="4"/>
  <c r="G60" i="4"/>
  <c r="F60" i="4"/>
  <c r="E60" i="4"/>
  <c r="D60" i="4"/>
  <c r="C60" i="4"/>
  <c r="Z60" i="4"/>
  <c r="AA60" i="4"/>
  <c r="Y60" i="4"/>
  <c r="AA665" i="4"/>
  <c r="G665" i="4"/>
  <c r="Z665" i="4"/>
  <c r="F665" i="4"/>
  <c r="Y665" i="4"/>
  <c r="E665" i="4"/>
  <c r="D665" i="4"/>
  <c r="C665" i="4"/>
  <c r="C619" i="4"/>
  <c r="AA619" i="4"/>
  <c r="G619" i="4"/>
  <c r="Y619" i="4"/>
  <c r="E619" i="4"/>
  <c r="Z619" i="4"/>
  <c r="F619" i="4"/>
  <c r="D619" i="4"/>
  <c r="C802" i="4"/>
  <c r="AA802" i="4"/>
  <c r="Z802" i="4"/>
  <c r="G802" i="4"/>
  <c r="E802" i="4"/>
  <c r="Y802" i="4"/>
  <c r="F802" i="4"/>
  <c r="D802" i="4"/>
  <c r="AA478" i="4"/>
  <c r="G478" i="4"/>
  <c r="Z478" i="4"/>
  <c r="F478" i="4"/>
  <c r="Y478" i="4"/>
  <c r="E478" i="4"/>
  <c r="D478" i="4"/>
  <c r="C478" i="4"/>
  <c r="G196" i="4"/>
  <c r="C196" i="4"/>
  <c r="F196" i="4"/>
  <c r="E196" i="4"/>
  <c r="D196" i="4"/>
  <c r="AA196" i="4"/>
  <c r="Y196" i="4"/>
  <c r="Z196" i="4"/>
  <c r="W1133" i="4"/>
  <c r="W1134" i="4" s="1"/>
  <c r="W1135" i="4" s="1"/>
  <c r="W1136" i="4" s="1"/>
  <c r="W1137" i="4" s="1"/>
  <c r="W1138" i="4" s="1"/>
  <c r="W1139" i="4" s="1"/>
  <c r="W1140" i="4" s="1"/>
  <c r="W1141" i="4" s="1"/>
  <c r="W1142" i="4" s="1"/>
  <c r="W1143" i="4" s="1"/>
  <c r="W1144" i="4" s="1"/>
  <c r="W1145" i="4" s="1"/>
  <c r="W1146" i="4" s="1"/>
  <c r="W1147" i="4" s="1"/>
  <c r="W1148" i="4" s="1"/>
  <c r="V1133" i="4"/>
  <c r="V1134" i="4" s="1"/>
  <c r="V1135" i="4" s="1"/>
  <c r="V1136" i="4" s="1"/>
  <c r="V1137" i="4" s="1"/>
  <c r="V1138" i="4" s="1"/>
  <c r="V1139" i="4" s="1"/>
  <c r="V1140" i="4" s="1"/>
  <c r="V1141" i="4" s="1"/>
  <c r="V1142" i="4" s="1"/>
  <c r="V1143" i="4" s="1"/>
  <c r="V1144" i="4" s="1"/>
  <c r="V1145" i="4" s="1"/>
  <c r="V1146" i="4" s="1"/>
  <c r="V1147" i="4" s="1"/>
  <c r="V1148" i="4" s="1"/>
  <c r="U1133" i="4"/>
  <c r="W693" i="4"/>
  <c r="W694" i="4" s="1"/>
  <c r="W695" i="4" s="1"/>
  <c r="W696" i="4" s="1"/>
  <c r="W697" i="4" s="1"/>
  <c r="W698" i="4" s="1"/>
  <c r="W699" i="4" s="1"/>
  <c r="W700" i="4" s="1"/>
  <c r="W701" i="4" s="1"/>
  <c r="W702" i="4" s="1"/>
  <c r="W703" i="4" s="1"/>
  <c r="W704" i="4" s="1"/>
  <c r="W705" i="4" s="1"/>
  <c r="W706" i="4" s="1"/>
  <c r="W707" i="4" s="1"/>
  <c r="W708" i="4" s="1"/>
  <c r="V693" i="4"/>
  <c r="V694" i="4" s="1"/>
  <c r="V695" i="4" s="1"/>
  <c r="V696" i="4" s="1"/>
  <c r="V697" i="4" s="1"/>
  <c r="V698" i="4" s="1"/>
  <c r="V699" i="4" s="1"/>
  <c r="V700" i="4" s="1"/>
  <c r="V701" i="4" s="1"/>
  <c r="V702" i="4" s="1"/>
  <c r="V703" i="4" s="1"/>
  <c r="V704" i="4" s="1"/>
  <c r="V705" i="4" s="1"/>
  <c r="V706" i="4" s="1"/>
  <c r="V707" i="4" s="1"/>
  <c r="V708" i="4" s="1"/>
  <c r="U693" i="4"/>
  <c r="G356" i="4"/>
  <c r="F356" i="4"/>
  <c r="E356" i="4"/>
  <c r="C356" i="4"/>
  <c r="D356" i="4"/>
  <c r="AA356" i="4"/>
  <c r="Y356" i="4"/>
  <c r="Z356" i="4"/>
  <c r="AA1125" i="4"/>
  <c r="G1125" i="4"/>
  <c r="Z1125" i="4"/>
  <c r="F1125" i="4"/>
  <c r="Y1125" i="4"/>
  <c r="E1125" i="4"/>
  <c r="C1125" i="4"/>
  <c r="D1125" i="4"/>
  <c r="AA424" i="4"/>
  <c r="G424" i="4"/>
  <c r="Z424" i="4"/>
  <c r="F424" i="4"/>
  <c r="Y424" i="4"/>
  <c r="E424" i="4"/>
  <c r="D424" i="4"/>
  <c r="C424" i="4"/>
  <c r="C344" i="4"/>
  <c r="AA344" i="4"/>
  <c r="G344" i="4"/>
  <c r="Y344" i="4"/>
  <c r="E344" i="4"/>
  <c r="D344" i="4"/>
  <c r="Z344" i="4"/>
  <c r="F344" i="4"/>
  <c r="AA688" i="4"/>
  <c r="Z688" i="4"/>
  <c r="G688" i="4"/>
  <c r="Y688" i="4"/>
  <c r="F688" i="4"/>
  <c r="E688" i="4"/>
  <c r="C688" i="4"/>
  <c r="D688" i="4"/>
  <c r="D1286" i="4"/>
  <c r="C1286" i="4"/>
  <c r="AA1286" i="4"/>
  <c r="Y1286" i="4"/>
  <c r="F1286" i="4"/>
  <c r="E1286" i="4"/>
  <c r="Z1286" i="4"/>
  <c r="G1286" i="4"/>
  <c r="D1001" i="4"/>
  <c r="G1001" i="4"/>
  <c r="F1001" i="4"/>
  <c r="AA1001" i="4"/>
  <c r="E1001" i="4"/>
  <c r="Z1001" i="4"/>
  <c r="C1001" i="4"/>
  <c r="Y1001" i="4"/>
  <c r="AA854" i="4"/>
  <c r="G854" i="4"/>
  <c r="Z854" i="4"/>
  <c r="F854" i="4"/>
  <c r="Y854" i="4"/>
  <c r="E854" i="4"/>
  <c r="C854" i="4"/>
  <c r="D854" i="4"/>
  <c r="C1255" i="4"/>
  <c r="AA1255" i="4"/>
  <c r="G1255" i="4"/>
  <c r="Y1255" i="4"/>
  <c r="E1255" i="4"/>
  <c r="D1255" i="4"/>
  <c r="Z1255" i="4"/>
  <c r="F1255" i="4"/>
  <c r="Z506" i="4"/>
  <c r="F506" i="4"/>
  <c r="E506" i="4"/>
  <c r="AA506" i="4"/>
  <c r="D506" i="4"/>
  <c r="Y506" i="4"/>
  <c r="C506" i="4"/>
  <c r="G506" i="4"/>
  <c r="Z1218" i="4"/>
  <c r="F1218" i="4"/>
  <c r="G1218" i="4"/>
  <c r="E1218" i="4"/>
  <c r="AA1218" i="4"/>
  <c r="C1218" i="4"/>
  <c r="Y1218" i="4"/>
  <c r="D1218" i="4"/>
  <c r="AA780" i="4"/>
  <c r="G780" i="4"/>
  <c r="Z780" i="4"/>
  <c r="F780" i="4"/>
  <c r="D780" i="4"/>
  <c r="Y780" i="4"/>
  <c r="E780" i="4"/>
  <c r="C780" i="4"/>
  <c r="AA66" i="4"/>
  <c r="G66" i="4"/>
  <c r="Z66" i="4"/>
  <c r="F66" i="4"/>
  <c r="Y66" i="4"/>
  <c r="E66" i="4"/>
  <c r="D66" i="4"/>
  <c r="C66" i="4"/>
  <c r="Y717" i="4"/>
  <c r="E717" i="4"/>
  <c r="D717" i="4"/>
  <c r="C717" i="4"/>
  <c r="AA717" i="4"/>
  <c r="G717" i="4"/>
  <c r="F717" i="4"/>
  <c r="Z717" i="4"/>
  <c r="C624" i="4"/>
  <c r="AA624" i="4"/>
  <c r="G624" i="4"/>
  <c r="Y624" i="4"/>
  <c r="E624" i="4"/>
  <c r="Z624" i="4"/>
  <c r="F624" i="4"/>
  <c r="D624" i="4"/>
  <c r="C44" i="4"/>
  <c r="G44" i="4"/>
  <c r="F44" i="4"/>
  <c r="E44" i="4"/>
  <c r="D44" i="4"/>
  <c r="Z44" i="4"/>
  <c r="AA44" i="4"/>
  <c r="Y44" i="4"/>
  <c r="AA1139" i="4"/>
  <c r="G1139" i="4"/>
  <c r="Z1139" i="4"/>
  <c r="F1139" i="4"/>
  <c r="D1139" i="4"/>
  <c r="Y1139" i="4"/>
  <c r="E1139" i="4"/>
  <c r="C1139" i="4"/>
  <c r="G81" i="4"/>
  <c r="F81" i="4"/>
  <c r="E81" i="4"/>
  <c r="D81" i="4"/>
  <c r="C81" i="4"/>
  <c r="AA81" i="4"/>
  <c r="Y81" i="4"/>
  <c r="Z81" i="4"/>
  <c r="D244" i="4"/>
  <c r="C244" i="4"/>
  <c r="AA244" i="4"/>
  <c r="Y244" i="4"/>
  <c r="F244" i="4"/>
  <c r="E244" i="4"/>
  <c r="Z244" i="4"/>
  <c r="G244" i="4"/>
  <c r="Y899" i="4"/>
  <c r="E899" i="4"/>
  <c r="D899" i="4"/>
  <c r="C899" i="4"/>
  <c r="AA899" i="4"/>
  <c r="G899" i="4"/>
  <c r="F899" i="4"/>
  <c r="Z899" i="4"/>
  <c r="Y464" i="4"/>
  <c r="E464" i="4"/>
  <c r="D464" i="4"/>
  <c r="C464" i="4"/>
  <c r="AA464" i="4"/>
  <c r="G464" i="4"/>
  <c r="Z464" i="4"/>
  <c r="F464" i="4"/>
  <c r="Z744" i="4"/>
  <c r="F744" i="4"/>
  <c r="Y744" i="4"/>
  <c r="E744" i="4"/>
  <c r="D744" i="4"/>
  <c r="C744" i="4"/>
  <c r="AA744" i="4"/>
  <c r="G744" i="4"/>
  <c r="C565" i="4"/>
  <c r="AA565" i="4"/>
  <c r="G565" i="4"/>
  <c r="Y565" i="4"/>
  <c r="E565" i="4"/>
  <c r="F565" i="4"/>
  <c r="D565" i="4"/>
  <c r="Z565" i="4"/>
  <c r="Z1203" i="4"/>
  <c r="F1203" i="4"/>
  <c r="G1203" i="4"/>
  <c r="E1203" i="4"/>
  <c r="AA1203" i="4"/>
  <c r="D1203" i="4"/>
  <c r="Y1203" i="4"/>
  <c r="C1203" i="4"/>
  <c r="Y147" i="4"/>
  <c r="E147" i="4"/>
  <c r="G147" i="4"/>
  <c r="F147" i="4"/>
  <c r="AA147" i="4"/>
  <c r="D147" i="4"/>
  <c r="Z147" i="4"/>
  <c r="C147" i="4"/>
  <c r="AA301" i="4"/>
  <c r="G301" i="4"/>
  <c r="Z301" i="4"/>
  <c r="F301" i="4"/>
  <c r="D301" i="4"/>
  <c r="E301" i="4"/>
  <c r="C301" i="4"/>
  <c r="Y301" i="4"/>
  <c r="AA636" i="4"/>
  <c r="G636" i="4"/>
  <c r="Z636" i="4"/>
  <c r="F636" i="4"/>
  <c r="Y636" i="4"/>
  <c r="E636" i="4"/>
  <c r="C636" i="4"/>
  <c r="D636" i="4"/>
  <c r="AA1258" i="4"/>
  <c r="G1258" i="4"/>
  <c r="Z1258" i="4"/>
  <c r="F1258" i="4"/>
  <c r="Y1258" i="4"/>
  <c r="E1258" i="4"/>
  <c r="D1258" i="4"/>
  <c r="C1258" i="4"/>
  <c r="AA814" i="4"/>
  <c r="Z814" i="4"/>
  <c r="G814" i="4"/>
  <c r="Y814" i="4"/>
  <c r="F814" i="4"/>
  <c r="D814" i="4"/>
  <c r="E814" i="4"/>
  <c r="C814" i="4"/>
  <c r="Y1102" i="4"/>
  <c r="E1102" i="4"/>
  <c r="D1102" i="4"/>
  <c r="C1102" i="4"/>
  <c r="AA1102" i="4"/>
  <c r="G1102" i="4"/>
  <c r="Z1102" i="4"/>
  <c r="F1102" i="4"/>
  <c r="C71" i="5"/>
  <c r="I42" i="3"/>
  <c r="AR42" i="3" s="1"/>
  <c r="I34" i="3"/>
  <c r="AR34" i="3" s="1"/>
  <c r="I26" i="3"/>
  <c r="AR26" i="3" s="1"/>
  <c r="I18" i="3"/>
  <c r="AR18" i="3" s="1"/>
  <c r="I67" i="3"/>
  <c r="AR67" i="3" s="1"/>
  <c r="I49" i="3"/>
  <c r="AR49" i="3" s="1"/>
  <c r="I87" i="3"/>
  <c r="AR87" i="3" s="1"/>
  <c r="I79" i="3"/>
  <c r="AR79" i="3" s="1"/>
  <c r="I64" i="3"/>
  <c r="AR64" i="3" s="1"/>
  <c r="I71" i="3"/>
  <c r="AR71" i="3" s="1"/>
  <c r="I97" i="3"/>
  <c r="AR97" i="3" s="1"/>
  <c r="I22" i="3"/>
  <c r="AR22" i="3" s="1"/>
  <c r="I14" i="3"/>
  <c r="AR14" i="3" s="1"/>
  <c r="I75" i="3"/>
  <c r="AR75" i="3" s="1"/>
  <c r="I29" i="3"/>
  <c r="AR29" i="3" s="1"/>
  <c r="I13" i="3"/>
  <c r="AR13" i="3" s="1"/>
  <c r="I74" i="3"/>
  <c r="AR74" i="3" s="1"/>
  <c r="I41" i="3"/>
  <c r="AR41" i="3" s="1"/>
  <c r="I33" i="3"/>
  <c r="AR33" i="3" s="1"/>
  <c r="I25" i="3"/>
  <c r="AR25" i="3" s="1"/>
  <c r="I17" i="3"/>
  <c r="AR17" i="3" s="1"/>
  <c r="I59" i="3"/>
  <c r="AR59" i="3" s="1"/>
  <c r="I94" i="3"/>
  <c r="AR94" i="3" s="1"/>
  <c r="I86" i="3"/>
  <c r="AR86" i="3" s="1"/>
  <c r="I78" i="3"/>
  <c r="AR78" i="3" s="1"/>
  <c r="I56" i="3"/>
  <c r="AR56" i="3" s="1"/>
  <c r="I55" i="3"/>
  <c r="AR55" i="3" s="1"/>
  <c r="I95" i="3"/>
  <c r="AR95" i="3" s="1"/>
  <c r="I38" i="3"/>
  <c r="AR38" i="3" s="1"/>
  <c r="I83" i="3"/>
  <c r="AR83" i="3" s="1"/>
  <c r="I63" i="3"/>
  <c r="AR63" i="3" s="1"/>
  <c r="I37" i="3"/>
  <c r="AR37" i="3" s="1"/>
  <c r="I50" i="3"/>
  <c r="AR50" i="3" s="1"/>
  <c r="I62" i="3"/>
  <c r="AR62" i="3" s="1"/>
  <c r="I98" i="3"/>
  <c r="AR98" i="3" s="1"/>
  <c r="I40" i="3"/>
  <c r="AR40" i="3" s="1"/>
  <c r="I32" i="3"/>
  <c r="AR32" i="3" s="1"/>
  <c r="I24" i="3"/>
  <c r="AR24" i="3" s="1"/>
  <c r="I16" i="3"/>
  <c r="AR16" i="3" s="1"/>
  <c r="I51" i="3"/>
  <c r="AR51" i="3" s="1"/>
  <c r="I93" i="3"/>
  <c r="AR93" i="3" s="1"/>
  <c r="I85" i="3"/>
  <c r="AR85" i="3" s="1"/>
  <c r="I77" i="3"/>
  <c r="AR77" i="3" s="1"/>
  <c r="I48" i="3"/>
  <c r="AR48" i="3" s="1"/>
  <c r="I69" i="3"/>
  <c r="AR69" i="3" s="1"/>
  <c r="I60" i="3"/>
  <c r="AR60" i="3" s="1"/>
  <c r="I58" i="3"/>
  <c r="AR58" i="3" s="1"/>
  <c r="I70" i="3"/>
  <c r="AR70" i="3" s="1"/>
  <c r="I52" i="3"/>
  <c r="AR52" i="3" s="1"/>
  <c r="I90" i="3"/>
  <c r="AR90" i="3" s="1"/>
  <c r="I68" i="3"/>
  <c r="AR68" i="3" s="1"/>
  <c r="I39" i="3"/>
  <c r="AR39" i="3" s="1"/>
  <c r="I31" i="3"/>
  <c r="AR31" i="3" s="1"/>
  <c r="I23" i="3"/>
  <c r="AR23" i="3" s="1"/>
  <c r="I15" i="3"/>
  <c r="AR15" i="3" s="1"/>
  <c r="I66" i="3"/>
  <c r="AR66" i="3" s="1"/>
  <c r="I92" i="3"/>
  <c r="AR92" i="3" s="1"/>
  <c r="I84" i="3"/>
  <c r="AR84" i="3" s="1"/>
  <c r="I76" i="3"/>
  <c r="AR76" i="3" s="1"/>
  <c r="I96" i="3"/>
  <c r="AR96" i="3" s="1"/>
  <c r="I53" i="3"/>
  <c r="AR53" i="3" s="1"/>
  <c r="I30" i="3"/>
  <c r="AR30" i="3" s="1"/>
  <c r="I91" i="3"/>
  <c r="AR91" i="3" s="1"/>
  <c r="I21" i="3"/>
  <c r="AR21" i="3" s="1"/>
  <c r="I82" i="3"/>
  <c r="AR82" i="3" s="1"/>
  <c r="I47" i="3"/>
  <c r="AR47" i="3" s="1"/>
  <c r="I44" i="3"/>
  <c r="AR44" i="3" s="1"/>
  <c r="I36" i="3"/>
  <c r="AR36" i="3" s="1"/>
  <c r="I28" i="3"/>
  <c r="AR28" i="3" s="1"/>
  <c r="I20" i="3"/>
  <c r="AR20" i="3" s="1"/>
  <c r="I12" i="3"/>
  <c r="AR12" i="3" s="1"/>
  <c r="BD12" i="3" s="1"/>
  <c r="I65" i="3"/>
  <c r="AR65" i="3" s="1"/>
  <c r="I89" i="3"/>
  <c r="AR89" i="3" s="1"/>
  <c r="I81" i="3"/>
  <c r="AR81" i="3" s="1"/>
  <c r="I73" i="3"/>
  <c r="AR73" i="3" s="1"/>
  <c r="I54" i="3"/>
  <c r="AR54" i="3" s="1"/>
  <c r="I61" i="3"/>
  <c r="AR61" i="3" s="1"/>
  <c r="I43" i="3"/>
  <c r="AR43" i="3" s="1"/>
  <c r="I35" i="3"/>
  <c r="AR35" i="3" s="1"/>
  <c r="I27" i="3"/>
  <c r="AR27" i="3" s="1"/>
  <c r="I19" i="3"/>
  <c r="AR19" i="3" s="1"/>
  <c r="I99" i="3"/>
  <c r="AR99" i="3" s="1"/>
  <c r="I57" i="3"/>
  <c r="AR57" i="3" s="1"/>
  <c r="I88" i="3"/>
  <c r="AR88" i="3" s="1"/>
  <c r="I80" i="3"/>
  <c r="AR80" i="3" s="1"/>
  <c r="I72" i="3"/>
  <c r="AR72" i="3" s="1"/>
  <c r="I46" i="3"/>
  <c r="AR46" i="3" s="1"/>
  <c r="I45" i="3"/>
  <c r="AR45" i="3" s="1"/>
  <c r="D603" i="4"/>
  <c r="C603" i="4"/>
  <c r="Z603" i="4"/>
  <c r="F603" i="4"/>
  <c r="AA603" i="4"/>
  <c r="G603" i="4"/>
  <c r="E603" i="4"/>
  <c r="Y603" i="4"/>
  <c r="AA784" i="4"/>
  <c r="G784" i="4"/>
  <c r="Z784" i="4"/>
  <c r="F784" i="4"/>
  <c r="Y784" i="4"/>
  <c r="E784" i="4"/>
  <c r="C784" i="4"/>
  <c r="D784" i="4"/>
  <c r="AA788" i="4"/>
  <c r="G788" i="4"/>
  <c r="Z788" i="4"/>
  <c r="F788" i="4"/>
  <c r="Y788" i="4"/>
  <c r="E788" i="4"/>
  <c r="D788" i="4"/>
  <c r="C788" i="4"/>
  <c r="D781" i="4"/>
  <c r="C781" i="4"/>
  <c r="Z781" i="4"/>
  <c r="F781" i="4"/>
  <c r="AA781" i="4"/>
  <c r="G781" i="4"/>
  <c r="Y781" i="4"/>
  <c r="E781" i="4"/>
  <c r="U173" i="4"/>
  <c r="V173" i="4"/>
  <c r="V174" i="4" s="1"/>
  <c r="V175" i="4" s="1"/>
  <c r="V176" i="4" s="1"/>
  <c r="V177" i="4" s="1"/>
  <c r="V178" i="4" s="1"/>
  <c r="V179" i="4" s="1"/>
  <c r="V180" i="4" s="1"/>
  <c r="V181" i="4" s="1"/>
  <c r="V182" i="4" s="1"/>
  <c r="V183" i="4" s="1"/>
  <c r="V184" i="4" s="1"/>
  <c r="V185" i="4" s="1"/>
  <c r="V186" i="4" s="1"/>
  <c r="V187" i="4" s="1"/>
  <c r="V188" i="4" s="1"/>
  <c r="W173" i="4"/>
  <c r="W174" i="4" s="1"/>
  <c r="W175" i="4" s="1"/>
  <c r="W176" i="4" s="1"/>
  <c r="W177" i="4" s="1"/>
  <c r="W178" i="4" s="1"/>
  <c r="W179" i="4" s="1"/>
  <c r="W180" i="4" s="1"/>
  <c r="W181" i="4" s="1"/>
  <c r="W182" i="4" s="1"/>
  <c r="W183" i="4" s="1"/>
  <c r="W184" i="4" s="1"/>
  <c r="W185" i="4" s="1"/>
  <c r="W186" i="4" s="1"/>
  <c r="W187" i="4" s="1"/>
  <c r="W188" i="4" s="1"/>
  <c r="G315" i="4"/>
  <c r="F315" i="4"/>
  <c r="E315" i="4"/>
  <c r="C315" i="4"/>
  <c r="D315" i="4"/>
  <c r="AA315" i="4"/>
  <c r="Z315" i="4"/>
  <c r="Y315" i="4"/>
  <c r="C317" i="4"/>
  <c r="G317" i="4"/>
  <c r="E317" i="4"/>
  <c r="F317" i="4"/>
  <c r="D317" i="4"/>
  <c r="Y317" i="4"/>
  <c r="AA317" i="4"/>
  <c r="Z317" i="4"/>
  <c r="AA67" i="4"/>
  <c r="G67" i="4"/>
  <c r="Z67" i="4"/>
  <c r="F67" i="4"/>
  <c r="Y67" i="4"/>
  <c r="E67" i="4"/>
  <c r="D67" i="4"/>
  <c r="C67" i="4"/>
  <c r="Y65" i="4"/>
  <c r="F65" i="4"/>
  <c r="E65" i="4"/>
  <c r="D65" i="4"/>
  <c r="C65" i="4"/>
  <c r="AA65" i="4"/>
  <c r="Z65" i="4"/>
  <c r="G65" i="4"/>
  <c r="C68" i="4"/>
  <c r="AA68" i="4"/>
  <c r="G68" i="4"/>
  <c r="Z68" i="4"/>
  <c r="F68" i="4"/>
  <c r="Y68" i="4"/>
  <c r="E68" i="4"/>
  <c r="D68" i="4"/>
  <c r="AA1058" i="4"/>
  <c r="G1058" i="4"/>
  <c r="Z1058" i="4"/>
  <c r="F1058" i="4"/>
  <c r="D1058" i="4"/>
  <c r="Y1058" i="4"/>
  <c r="E1058" i="4"/>
  <c r="C1058" i="4"/>
  <c r="AA662" i="4"/>
  <c r="G662" i="4"/>
  <c r="Z662" i="4"/>
  <c r="F662" i="4"/>
  <c r="D662" i="4"/>
  <c r="E662" i="4"/>
  <c r="C662" i="4"/>
  <c r="Y662" i="4"/>
  <c r="C158" i="4"/>
  <c r="G158" i="4"/>
  <c r="F158" i="4"/>
  <c r="E158" i="4"/>
  <c r="D158" i="4"/>
  <c r="AA158" i="4"/>
  <c r="Z158" i="4"/>
  <c r="Y158" i="4"/>
  <c r="G105" i="4"/>
  <c r="F105" i="4"/>
  <c r="E105" i="4"/>
  <c r="D105" i="4"/>
  <c r="C105" i="4"/>
  <c r="AA105" i="4"/>
  <c r="Y105" i="4"/>
  <c r="Z105" i="4"/>
  <c r="AA724" i="4"/>
  <c r="G724" i="4"/>
  <c r="Z724" i="4"/>
  <c r="F724" i="4"/>
  <c r="Y724" i="4"/>
  <c r="E724" i="4"/>
  <c r="D724" i="4"/>
  <c r="C724" i="4"/>
  <c r="D722" i="4"/>
  <c r="C722" i="4"/>
  <c r="Z722" i="4"/>
  <c r="F722" i="4"/>
  <c r="AA722" i="4"/>
  <c r="Y722" i="4"/>
  <c r="G722" i="4"/>
  <c r="E722" i="4"/>
  <c r="AA954" i="4"/>
  <c r="Z954" i="4"/>
  <c r="G954" i="4"/>
  <c r="Y954" i="4"/>
  <c r="F954" i="4"/>
  <c r="E954" i="4"/>
  <c r="D954" i="4"/>
  <c r="C954" i="4"/>
  <c r="AA963" i="4"/>
  <c r="G963" i="4"/>
  <c r="Z963" i="4"/>
  <c r="F963" i="4"/>
  <c r="Y963" i="4"/>
  <c r="E963" i="4"/>
  <c r="D963" i="4"/>
  <c r="C963" i="4"/>
  <c r="D966" i="4"/>
  <c r="C966" i="4"/>
  <c r="AA966" i="4"/>
  <c r="Z966" i="4"/>
  <c r="G966" i="4"/>
  <c r="Y966" i="4"/>
  <c r="F966" i="4"/>
  <c r="E966" i="4"/>
  <c r="U933" i="4"/>
  <c r="W933" i="4"/>
  <c r="W934" i="4" s="1"/>
  <c r="W935" i="4" s="1"/>
  <c r="W936" i="4" s="1"/>
  <c r="W937" i="4" s="1"/>
  <c r="W938" i="4" s="1"/>
  <c r="W939" i="4" s="1"/>
  <c r="W940" i="4" s="1"/>
  <c r="W941" i="4" s="1"/>
  <c r="W942" i="4" s="1"/>
  <c r="W943" i="4" s="1"/>
  <c r="W944" i="4" s="1"/>
  <c r="W945" i="4" s="1"/>
  <c r="W946" i="4" s="1"/>
  <c r="W947" i="4" s="1"/>
  <c r="W948" i="4" s="1"/>
  <c r="V933" i="4"/>
  <c r="V934" i="4" s="1"/>
  <c r="V935" i="4" s="1"/>
  <c r="V936" i="4" s="1"/>
  <c r="V937" i="4" s="1"/>
  <c r="V938" i="4" s="1"/>
  <c r="V939" i="4" s="1"/>
  <c r="V940" i="4" s="1"/>
  <c r="V941" i="4" s="1"/>
  <c r="V942" i="4" s="1"/>
  <c r="V943" i="4" s="1"/>
  <c r="V944" i="4" s="1"/>
  <c r="V945" i="4" s="1"/>
  <c r="V946" i="4" s="1"/>
  <c r="V947" i="4" s="1"/>
  <c r="V948" i="4" s="1"/>
  <c r="D944" i="4"/>
  <c r="C944" i="4"/>
  <c r="AA944" i="4"/>
  <c r="E944" i="4"/>
  <c r="Z944" i="4"/>
  <c r="Y944" i="4"/>
  <c r="G944" i="4"/>
  <c r="F944" i="4"/>
  <c r="AA1078" i="4"/>
  <c r="G1078" i="4"/>
  <c r="Z1078" i="4"/>
  <c r="F1078" i="4"/>
  <c r="Y1078" i="4"/>
  <c r="E1078" i="4"/>
  <c r="D1078" i="4"/>
  <c r="C1078" i="4"/>
  <c r="D1076" i="4"/>
  <c r="C1076" i="4"/>
  <c r="Z1076" i="4"/>
  <c r="F1076" i="4"/>
  <c r="Y1076" i="4"/>
  <c r="G1076" i="4"/>
  <c r="E1076" i="4"/>
  <c r="AA1076" i="4"/>
  <c r="AA287" i="4"/>
  <c r="G287" i="4"/>
  <c r="Z287" i="4"/>
  <c r="F287" i="4"/>
  <c r="Y287" i="4"/>
  <c r="E287" i="4"/>
  <c r="D287" i="4"/>
  <c r="C287" i="4"/>
  <c r="D277" i="4"/>
  <c r="C277" i="4"/>
  <c r="F277" i="4"/>
  <c r="E277" i="4"/>
  <c r="G277" i="4"/>
  <c r="Z277" i="4"/>
  <c r="Y277" i="4"/>
  <c r="AA277" i="4"/>
  <c r="Z1181" i="4"/>
  <c r="G1181" i="4"/>
  <c r="F1181" i="4"/>
  <c r="AA1181" i="4"/>
  <c r="E1181" i="4"/>
  <c r="C1181" i="4"/>
  <c r="Y1181" i="4"/>
  <c r="D1181" i="4"/>
  <c r="Z1175" i="4"/>
  <c r="F1175" i="4"/>
  <c r="Y1175" i="4"/>
  <c r="E1175" i="4"/>
  <c r="D1175" i="4"/>
  <c r="C1175" i="4"/>
  <c r="AA1175" i="4"/>
  <c r="G1175" i="4"/>
  <c r="W1173" i="4"/>
  <c r="W1174" i="4" s="1"/>
  <c r="W1175" i="4" s="1"/>
  <c r="W1176" i="4" s="1"/>
  <c r="W1177" i="4" s="1"/>
  <c r="W1178" i="4" s="1"/>
  <c r="W1179" i="4" s="1"/>
  <c r="W1180" i="4" s="1"/>
  <c r="W1181" i="4" s="1"/>
  <c r="W1182" i="4" s="1"/>
  <c r="W1183" i="4" s="1"/>
  <c r="W1184" i="4" s="1"/>
  <c r="W1185" i="4" s="1"/>
  <c r="W1186" i="4" s="1"/>
  <c r="W1187" i="4" s="1"/>
  <c r="W1188" i="4" s="1"/>
  <c r="V1173" i="4"/>
  <c r="V1174" i="4" s="1"/>
  <c r="V1175" i="4" s="1"/>
  <c r="V1176" i="4" s="1"/>
  <c r="V1177" i="4" s="1"/>
  <c r="V1178" i="4" s="1"/>
  <c r="V1179" i="4" s="1"/>
  <c r="V1180" i="4" s="1"/>
  <c r="V1181" i="4" s="1"/>
  <c r="V1182" i="4" s="1"/>
  <c r="V1183" i="4" s="1"/>
  <c r="V1184" i="4" s="1"/>
  <c r="V1185" i="4" s="1"/>
  <c r="V1186" i="4" s="1"/>
  <c r="V1187" i="4" s="1"/>
  <c r="V1188" i="4" s="1"/>
  <c r="U1173" i="4"/>
  <c r="AA588" i="4"/>
  <c r="G588" i="4"/>
  <c r="Z588" i="4"/>
  <c r="F588" i="4"/>
  <c r="Y588" i="4"/>
  <c r="E588" i="4"/>
  <c r="D588" i="4"/>
  <c r="C588" i="4"/>
  <c r="AA575" i="4"/>
  <c r="Z575" i="4"/>
  <c r="G575" i="4"/>
  <c r="Y575" i="4"/>
  <c r="F575" i="4"/>
  <c r="E575" i="4"/>
  <c r="D575" i="4"/>
  <c r="C575" i="4"/>
  <c r="D582" i="4"/>
  <c r="C582" i="4"/>
  <c r="Z582" i="4"/>
  <c r="F582" i="4"/>
  <c r="AA582" i="4"/>
  <c r="Y582" i="4"/>
  <c r="G582" i="4"/>
  <c r="E582" i="4"/>
  <c r="A16" i="4"/>
  <c r="G11" i="4"/>
  <c r="A25" i="4"/>
  <c r="A18" i="4"/>
  <c r="A26" i="4"/>
  <c r="A20" i="4"/>
  <c r="E11" i="4"/>
  <c r="A22" i="4"/>
  <c r="A15" i="4"/>
  <c r="A27" i="4"/>
  <c r="AD11" i="4"/>
  <c r="A28" i="4"/>
  <c r="A21" i="4"/>
  <c r="A14" i="4"/>
  <c r="V11" i="4"/>
  <c r="A17" i="4"/>
  <c r="A19" i="4"/>
  <c r="W11" i="4"/>
  <c r="A24" i="4"/>
  <c r="U11" i="4"/>
  <c r="A23" i="4"/>
  <c r="G254" i="4"/>
  <c r="F254" i="4"/>
  <c r="E254" i="4"/>
  <c r="D254" i="4"/>
  <c r="C254" i="4"/>
  <c r="AA254" i="4"/>
  <c r="Y254" i="4"/>
  <c r="Z254" i="4"/>
  <c r="Z262" i="4"/>
  <c r="F262" i="4"/>
  <c r="Y262" i="4"/>
  <c r="E262" i="4"/>
  <c r="D262" i="4"/>
  <c r="C262" i="4"/>
  <c r="AA262" i="4"/>
  <c r="G262" i="4"/>
  <c r="AA986" i="4"/>
  <c r="G986" i="4"/>
  <c r="Z986" i="4"/>
  <c r="F986" i="4"/>
  <c r="Y986" i="4"/>
  <c r="E986" i="4"/>
  <c r="D986" i="4"/>
  <c r="C986" i="4"/>
  <c r="D975" i="4"/>
  <c r="C975" i="4"/>
  <c r="AA975" i="4"/>
  <c r="G975" i="4"/>
  <c r="F975" i="4"/>
  <c r="E975" i="4"/>
  <c r="Z975" i="4"/>
  <c r="Y975" i="4"/>
  <c r="Y987" i="4"/>
  <c r="G987" i="4"/>
  <c r="F987" i="4"/>
  <c r="AA987" i="4"/>
  <c r="E987" i="4"/>
  <c r="Z987" i="4"/>
  <c r="D987" i="4"/>
  <c r="C987" i="4"/>
  <c r="AA805" i="4"/>
  <c r="G805" i="4"/>
  <c r="Z805" i="4"/>
  <c r="F805" i="4"/>
  <c r="Y805" i="4"/>
  <c r="E805" i="4"/>
  <c r="D805" i="4"/>
  <c r="C805" i="4"/>
  <c r="D798" i="4"/>
  <c r="C798" i="4"/>
  <c r="AA798" i="4"/>
  <c r="Y798" i="4"/>
  <c r="F798" i="4"/>
  <c r="G798" i="4"/>
  <c r="E798" i="4"/>
  <c r="Z798" i="4"/>
  <c r="AA484" i="4"/>
  <c r="G484" i="4"/>
  <c r="Z484" i="4"/>
  <c r="F484" i="4"/>
  <c r="D484" i="4"/>
  <c r="E484" i="4"/>
  <c r="C484" i="4"/>
  <c r="Y484" i="4"/>
  <c r="G38" i="4"/>
  <c r="F38" i="4"/>
  <c r="E38" i="4"/>
  <c r="D38" i="4"/>
  <c r="C38" i="4"/>
  <c r="AA38" i="4"/>
  <c r="Z38" i="4"/>
  <c r="Y38" i="4"/>
  <c r="W33" i="4"/>
  <c r="W34" i="4" s="1"/>
  <c r="W35" i="4" s="1"/>
  <c r="W36" i="4" s="1"/>
  <c r="W37" i="4" s="1"/>
  <c r="W38" i="4" s="1"/>
  <c r="W39" i="4" s="1"/>
  <c r="W40" i="4" s="1"/>
  <c r="W41" i="4" s="1"/>
  <c r="W42" i="4" s="1"/>
  <c r="W43" i="4" s="1"/>
  <c r="W44" i="4" s="1"/>
  <c r="W45" i="4" s="1"/>
  <c r="W46" i="4" s="1"/>
  <c r="W47" i="4" s="1"/>
  <c r="W48" i="4" s="1"/>
  <c r="V33" i="4"/>
  <c r="V34" i="4" s="1"/>
  <c r="V35" i="4" s="1"/>
  <c r="V36" i="4" s="1"/>
  <c r="V37" i="4" s="1"/>
  <c r="V38" i="4" s="1"/>
  <c r="V39" i="4" s="1"/>
  <c r="V40" i="4" s="1"/>
  <c r="V41" i="4" s="1"/>
  <c r="V42" i="4" s="1"/>
  <c r="V43" i="4" s="1"/>
  <c r="V44" i="4" s="1"/>
  <c r="V45" i="4" s="1"/>
  <c r="V46" i="4" s="1"/>
  <c r="V47" i="4" s="1"/>
  <c r="V48" i="4" s="1"/>
  <c r="U33" i="4"/>
  <c r="E199" i="4"/>
  <c r="G199" i="4"/>
  <c r="F199" i="4"/>
  <c r="D199" i="4"/>
  <c r="C199" i="4"/>
  <c r="Y199" i="4"/>
  <c r="AA199" i="4"/>
  <c r="Z199" i="4"/>
  <c r="AA1148" i="4"/>
  <c r="G1148" i="4"/>
  <c r="Z1148" i="4"/>
  <c r="F1148" i="4"/>
  <c r="Y1148" i="4"/>
  <c r="E1148" i="4"/>
  <c r="C1148" i="4"/>
  <c r="D1148" i="4"/>
  <c r="D1140" i="4"/>
  <c r="C1140" i="4"/>
  <c r="Z1140" i="4"/>
  <c r="F1140" i="4"/>
  <c r="Y1140" i="4"/>
  <c r="G1140" i="4"/>
  <c r="E1140" i="4"/>
  <c r="AA1140" i="4"/>
  <c r="Z1154" i="4"/>
  <c r="F1154" i="4"/>
  <c r="Y1154" i="4"/>
  <c r="E1154" i="4"/>
  <c r="D1154" i="4"/>
  <c r="C1154" i="4"/>
  <c r="AA1154" i="4"/>
  <c r="G1154" i="4"/>
  <c r="D1166" i="4"/>
  <c r="C1166" i="4"/>
  <c r="AA1166" i="4"/>
  <c r="Y1166" i="4"/>
  <c r="F1166" i="4"/>
  <c r="Z1166" i="4"/>
  <c r="G1166" i="4"/>
  <c r="E1166" i="4"/>
  <c r="AA1236" i="4"/>
  <c r="G1236" i="4"/>
  <c r="Z1236" i="4"/>
  <c r="F1236" i="4"/>
  <c r="Y1236" i="4"/>
  <c r="E1236" i="4"/>
  <c r="C1236" i="4"/>
  <c r="D1236" i="4"/>
  <c r="Y1239" i="4"/>
  <c r="F1239" i="4"/>
  <c r="E1239" i="4"/>
  <c r="D1239" i="4"/>
  <c r="C1239" i="4"/>
  <c r="AA1239" i="4"/>
  <c r="Z1239" i="4"/>
  <c r="G1239" i="4"/>
  <c r="AA701" i="4"/>
  <c r="G701" i="4"/>
  <c r="Z701" i="4"/>
  <c r="F701" i="4"/>
  <c r="Y701" i="4"/>
  <c r="E701" i="4"/>
  <c r="D701" i="4"/>
  <c r="C701" i="4"/>
  <c r="Y705" i="4"/>
  <c r="E705" i="4"/>
  <c r="D705" i="4"/>
  <c r="C705" i="4"/>
  <c r="AA705" i="4"/>
  <c r="G705" i="4"/>
  <c r="Z705" i="4"/>
  <c r="F705" i="4"/>
  <c r="AA697" i="4"/>
  <c r="Z697" i="4"/>
  <c r="G697" i="4"/>
  <c r="Y697" i="4"/>
  <c r="F697" i="4"/>
  <c r="D697" i="4"/>
  <c r="E697" i="4"/>
  <c r="C697" i="4"/>
  <c r="G74" i="4"/>
  <c r="F74" i="4"/>
  <c r="E74" i="4"/>
  <c r="D74" i="4"/>
  <c r="C74" i="4"/>
  <c r="Z74" i="4"/>
  <c r="AA74" i="4"/>
  <c r="Y74" i="4"/>
  <c r="E77" i="4"/>
  <c r="D77" i="4"/>
  <c r="C77" i="4"/>
  <c r="G77" i="4"/>
  <c r="F77" i="4"/>
  <c r="Y77" i="4"/>
  <c r="AA77" i="4"/>
  <c r="Z77" i="4"/>
  <c r="G78" i="4"/>
  <c r="F78" i="4"/>
  <c r="E78" i="4"/>
  <c r="D78" i="4"/>
  <c r="C78" i="4"/>
  <c r="Y78" i="4"/>
  <c r="Z78" i="4"/>
  <c r="AA78" i="4"/>
  <c r="V233" i="4"/>
  <c r="V234" i="4" s="1"/>
  <c r="V235" i="4" s="1"/>
  <c r="V236" i="4" s="1"/>
  <c r="V237" i="4" s="1"/>
  <c r="V238" i="4" s="1"/>
  <c r="V239" i="4" s="1"/>
  <c r="V240" i="4" s="1"/>
  <c r="V241" i="4" s="1"/>
  <c r="V242" i="4" s="1"/>
  <c r="V243" i="4" s="1"/>
  <c r="V244" i="4" s="1"/>
  <c r="V245" i="4" s="1"/>
  <c r="V246" i="4" s="1"/>
  <c r="V247" i="4" s="1"/>
  <c r="V248" i="4" s="1"/>
  <c r="W233" i="4"/>
  <c r="W234" i="4" s="1"/>
  <c r="W235" i="4" s="1"/>
  <c r="W236" i="4" s="1"/>
  <c r="W237" i="4" s="1"/>
  <c r="W238" i="4" s="1"/>
  <c r="W239" i="4" s="1"/>
  <c r="W240" i="4" s="1"/>
  <c r="W241" i="4" s="1"/>
  <c r="W242" i="4" s="1"/>
  <c r="W243" i="4" s="1"/>
  <c r="W244" i="4" s="1"/>
  <c r="W245" i="4" s="1"/>
  <c r="W246" i="4" s="1"/>
  <c r="W247" i="4" s="1"/>
  <c r="W248" i="4" s="1"/>
  <c r="U233" i="4"/>
  <c r="D1016" i="4"/>
  <c r="Y1016" i="4"/>
  <c r="G1016" i="4"/>
  <c r="F1016" i="4"/>
  <c r="AA1016" i="4"/>
  <c r="E1016" i="4"/>
  <c r="Z1016" i="4"/>
  <c r="C1016" i="4"/>
  <c r="Z1022" i="4"/>
  <c r="G1022" i="4"/>
  <c r="Y1022" i="4"/>
  <c r="F1022" i="4"/>
  <c r="D1022" i="4"/>
  <c r="E1022" i="4"/>
  <c r="C1022" i="4"/>
  <c r="AA1022" i="4"/>
  <c r="G354" i="4"/>
  <c r="F354" i="4"/>
  <c r="E354" i="4"/>
  <c r="D354" i="4"/>
  <c r="C354" i="4"/>
  <c r="AA354" i="4"/>
  <c r="Y354" i="4"/>
  <c r="Z354" i="4"/>
  <c r="Y36" i="10"/>
  <c r="X36" i="10"/>
  <c r="G358" i="4"/>
  <c r="F358" i="4"/>
  <c r="D358" i="4"/>
  <c r="C358" i="4"/>
  <c r="E358" i="4"/>
  <c r="AA358" i="4"/>
  <c r="Y358" i="4"/>
  <c r="Z358" i="4"/>
  <c r="AA1124" i="4"/>
  <c r="Z1124" i="4"/>
  <c r="G1124" i="4"/>
  <c r="Y1124" i="4"/>
  <c r="F1124" i="4"/>
  <c r="E1124" i="4"/>
  <c r="D1124" i="4"/>
  <c r="C1124" i="4"/>
  <c r="D1117" i="4"/>
  <c r="C1117" i="4"/>
  <c r="Z1117" i="4"/>
  <c r="F1117" i="4"/>
  <c r="AA1117" i="4"/>
  <c r="Y1117" i="4"/>
  <c r="G1117" i="4"/>
  <c r="E1117" i="4"/>
  <c r="AA905" i="4"/>
  <c r="Z905" i="4"/>
  <c r="G905" i="4"/>
  <c r="Y905" i="4"/>
  <c r="F905" i="4"/>
  <c r="E905" i="4"/>
  <c r="D905" i="4"/>
  <c r="C905" i="4"/>
  <c r="D898" i="4"/>
  <c r="C898" i="4"/>
  <c r="AA898" i="4"/>
  <c r="Y898" i="4"/>
  <c r="F898" i="4"/>
  <c r="Z898" i="4"/>
  <c r="G898" i="4"/>
  <c r="E898" i="4"/>
  <c r="AA918" i="4"/>
  <c r="G918" i="4"/>
  <c r="Z918" i="4"/>
  <c r="F918" i="4"/>
  <c r="Y918" i="4"/>
  <c r="E918" i="4"/>
  <c r="C918" i="4"/>
  <c r="D918" i="4"/>
  <c r="Y916" i="4"/>
  <c r="F916" i="4"/>
  <c r="E916" i="4"/>
  <c r="D916" i="4"/>
  <c r="C916" i="4"/>
  <c r="AA916" i="4"/>
  <c r="Z916" i="4"/>
  <c r="G916" i="4"/>
  <c r="C919" i="4"/>
  <c r="AA919" i="4"/>
  <c r="Z919" i="4"/>
  <c r="G919" i="4"/>
  <c r="E919" i="4"/>
  <c r="F919" i="4"/>
  <c r="D919" i="4"/>
  <c r="Y919" i="4"/>
  <c r="C847" i="4"/>
  <c r="AA847" i="4"/>
  <c r="G847" i="4"/>
  <c r="Y847" i="4"/>
  <c r="E847" i="4"/>
  <c r="Z847" i="4"/>
  <c r="F847" i="4"/>
  <c r="D847" i="4"/>
  <c r="D422" i="4"/>
  <c r="C422" i="4"/>
  <c r="Z422" i="4"/>
  <c r="F422" i="4"/>
  <c r="Y422" i="4"/>
  <c r="G422" i="4"/>
  <c r="E422" i="4"/>
  <c r="AA422" i="4"/>
  <c r="Z465" i="4"/>
  <c r="G465" i="4"/>
  <c r="Y465" i="4"/>
  <c r="F465" i="4"/>
  <c r="E465" i="4"/>
  <c r="D465" i="4"/>
  <c r="C465" i="4"/>
  <c r="AA465" i="4"/>
  <c r="AA741" i="4"/>
  <c r="G741" i="4"/>
  <c r="Z741" i="4"/>
  <c r="F741" i="4"/>
  <c r="Y741" i="4"/>
  <c r="E741" i="4"/>
  <c r="D741" i="4"/>
  <c r="C741" i="4"/>
  <c r="E739" i="4"/>
  <c r="D739" i="4"/>
  <c r="C739" i="4"/>
  <c r="Z739" i="4"/>
  <c r="G739" i="4"/>
  <c r="AA739" i="4"/>
  <c r="F739" i="4"/>
  <c r="Y739" i="4"/>
  <c r="AA737" i="4"/>
  <c r="Z737" i="4"/>
  <c r="G737" i="4"/>
  <c r="Y737" i="4"/>
  <c r="F737" i="4"/>
  <c r="D737" i="4"/>
  <c r="E737" i="4"/>
  <c r="C737" i="4"/>
  <c r="Z543" i="4"/>
  <c r="F543" i="4"/>
  <c r="Y543" i="4"/>
  <c r="E543" i="4"/>
  <c r="C543" i="4"/>
  <c r="G543" i="4"/>
  <c r="D543" i="4"/>
  <c r="AA543" i="4"/>
  <c r="Z537" i="4"/>
  <c r="F537" i="4"/>
  <c r="Y537" i="4"/>
  <c r="E537" i="4"/>
  <c r="C537" i="4"/>
  <c r="G537" i="4"/>
  <c r="D537" i="4"/>
  <c r="AA537" i="4"/>
  <c r="AA539" i="4"/>
  <c r="G539" i="4"/>
  <c r="Z539" i="4"/>
  <c r="F539" i="4"/>
  <c r="D539" i="4"/>
  <c r="C539" i="4"/>
  <c r="Y539" i="4"/>
  <c r="E539" i="4"/>
  <c r="AA567" i="4"/>
  <c r="G567" i="4"/>
  <c r="Z567" i="4"/>
  <c r="F567" i="4"/>
  <c r="Y567" i="4"/>
  <c r="E567" i="4"/>
  <c r="D567" i="4"/>
  <c r="C567" i="4"/>
  <c r="AA560" i="4"/>
  <c r="G560" i="4"/>
  <c r="Z560" i="4"/>
  <c r="F560" i="4"/>
  <c r="D560" i="4"/>
  <c r="Y560" i="4"/>
  <c r="E560" i="4"/>
  <c r="C560" i="4"/>
  <c r="AA347" i="4"/>
  <c r="G347" i="4"/>
  <c r="Z347" i="4"/>
  <c r="F347" i="4"/>
  <c r="Y347" i="4"/>
  <c r="E347" i="4"/>
  <c r="D347" i="4"/>
  <c r="C347" i="4"/>
  <c r="W333" i="4"/>
  <c r="W334" i="4" s="1"/>
  <c r="W335" i="4" s="1"/>
  <c r="W336" i="4" s="1"/>
  <c r="W337" i="4" s="1"/>
  <c r="W338" i="4" s="1"/>
  <c r="W339" i="4" s="1"/>
  <c r="W340" i="4" s="1"/>
  <c r="W341" i="4" s="1"/>
  <c r="W342" i="4" s="1"/>
  <c r="W343" i="4" s="1"/>
  <c r="W344" i="4" s="1"/>
  <c r="W345" i="4" s="1"/>
  <c r="W346" i="4" s="1"/>
  <c r="W347" i="4" s="1"/>
  <c r="W348" i="4" s="1"/>
  <c r="U333" i="4"/>
  <c r="V333" i="4"/>
  <c r="V334" i="4" s="1"/>
  <c r="V335" i="4" s="1"/>
  <c r="V336" i="4" s="1"/>
  <c r="V337" i="4" s="1"/>
  <c r="V338" i="4" s="1"/>
  <c r="V339" i="4" s="1"/>
  <c r="V340" i="4" s="1"/>
  <c r="V341" i="4" s="1"/>
  <c r="V342" i="4" s="1"/>
  <c r="V343" i="4" s="1"/>
  <c r="V344" i="4" s="1"/>
  <c r="V345" i="4" s="1"/>
  <c r="V346" i="4" s="1"/>
  <c r="V347" i="4" s="1"/>
  <c r="V348" i="4" s="1"/>
  <c r="V1193" i="4"/>
  <c r="V1194" i="4" s="1"/>
  <c r="V1195" i="4" s="1"/>
  <c r="V1196" i="4" s="1"/>
  <c r="V1197" i="4" s="1"/>
  <c r="V1198" i="4" s="1"/>
  <c r="V1199" i="4" s="1"/>
  <c r="V1200" i="4" s="1"/>
  <c r="V1201" i="4" s="1"/>
  <c r="V1202" i="4" s="1"/>
  <c r="V1203" i="4" s="1"/>
  <c r="V1204" i="4" s="1"/>
  <c r="V1205" i="4" s="1"/>
  <c r="V1206" i="4" s="1"/>
  <c r="V1207" i="4" s="1"/>
  <c r="V1208" i="4" s="1"/>
  <c r="W1193" i="4"/>
  <c r="W1194" i="4" s="1"/>
  <c r="W1195" i="4" s="1"/>
  <c r="W1196" i="4" s="1"/>
  <c r="W1197" i="4" s="1"/>
  <c r="W1198" i="4" s="1"/>
  <c r="W1199" i="4" s="1"/>
  <c r="W1200" i="4" s="1"/>
  <c r="W1201" i="4" s="1"/>
  <c r="W1202" i="4" s="1"/>
  <c r="W1203" i="4" s="1"/>
  <c r="W1204" i="4" s="1"/>
  <c r="W1205" i="4" s="1"/>
  <c r="W1206" i="4" s="1"/>
  <c r="W1207" i="4" s="1"/>
  <c r="W1208" i="4" s="1"/>
  <c r="U1193" i="4"/>
  <c r="AA888" i="4"/>
  <c r="G888" i="4"/>
  <c r="Z888" i="4"/>
  <c r="F888" i="4"/>
  <c r="Y888" i="4"/>
  <c r="E888" i="4"/>
  <c r="D888" i="4"/>
  <c r="C888" i="4"/>
  <c r="AA683" i="4"/>
  <c r="G683" i="4"/>
  <c r="Z683" i="4"/>
  <c r="F683" i="4"/>
  <c r="Y683" i="4"/>
  <c r="E683" i="4"/>
  <c r="D683" i="4"/>
  <c r="C683" i="4"/>
  <c r="C404" i="4"/>
  <c r="AA404" i="4"/>
  <c r="G404" i="4"/>
  <c r="Y404" i="4"/>
  <c r="E404" i="4"/>
  <c r="Z404" i="4"/>
  <c r="F404" i="4"/>
  <c r="D404" i="4"/>
  <c r="AA1283" i="4"/>
  <c r="G1283" i="4"/>
  <c r="Z1283" i="4"/>
  <c r="F1283" i="4"/>
  <c r="Y1283" i="4"/>
  <c r="E1283" i="4"/>
  <c r="D1283" i="4"/>
  <c r="C1283" i="4"/>
  <c r="Y1282" i="4"/>
  <c r="E1282" i="4"/>
  <c r="D1282" i="4"/>
  <c r="C1282" i="4"/>
  <c r="AA1282" i="4"/>
  <c r="G1282" i="4"/>
  <c r="Z1282" i="4"/>
  <c r="F1282" i="4"/>
  <c r="G134" i="4"/>
  <c r="C134" i="4"/>
  <c r="F134" i="4"/>
  <c r="E134" i="4"/>
  <c r="D134" i="4"/>
  <c r="AA134" i="4"/>
  <c r="Z134" i="4"/>
  <c r="Y134" i="4"/>
  <c r="Y145" i="4"/>
  <c r="F145" i="4"/>
  <c r="G145" i="4"/>
  <c r="AA145" i="4"/>
  <c r="E145" i="4"/>
  <c r="Z145" i="4"/>
  <c r="D145" i="4"/>
  <c r="C145" i="4"/>
  <c r="AA300" i="4"/>
  <c r="G300" i="4"/>
  <c r="Z300" i="4"/>
  <c r="F300" i="4"/>
  <c r="Y300" i="4"/>
  <c r="E300" i="4"/>
  <c r="D300" i="4"/>
  <c r="C300" i="4"/>
  <c r="D295" i="4"/>
  <c r="C295" i="4"/>
  <c r="F295" i="4"/>
  <c r="G295" i="4"/>
  <c r="E295" i="4"/>
  <c r="Z295" i="4"/>
  <c r="AA295" i="4"/>
  <c r="Y295" i="4"/>
  <c r="AA998" i="4"/>
  <c r="D998" i="4"/>
  <c r="G998" i="4"/>
  <c r="F998" i="4"/>
  <c r="Z998" i="4"/>
  <c r="E998" i="4"/>
  <c r="Y998" i="4"/>
  <c r="C998" i="4"/>
  <c r="D1005" i="4"/>
  <c r="F1005" i="4"/>
  <c r="AA1005" i="4"/>
  <c r="E1005" i="4"/>
  <c r="Z1005" i="4"/>
  <c r="C1005" i="4"/>
  <c r="Y1005" i="4"/>
  <c r="G1005" i="4"/>
  <c r="AA375" i="4"/>
  <c r="G375" i="4"/>
  <c r="Z375" i="4"/>
  <c r="F375" i="4"/>
  <c r="Y375" i="4"/>
  <c r="E375" i="4"/>
  <c r="D375" i="4"/>
  <c r="C375" i="4"/>
  <c r="D387" i="4"/>
  <c r="C387" i="4"/>
  <c r="Z387" i="4"/>
  <c r="F387" i="4"/>
  <c r="Y387" i="4"/>
  <c r="G387" i="4"/>
  <c r="E387" i="4"/>
  <c r="AA387" i="4"/>
  <c r="Z516" i="4"/>
  <c r="F516" i="4"/>
  <c r="G516" i="4"/>
  <c r="E516" i="4"/>
  <c r="AA516" i="4"/>
  <c r="D516" i="4"/>
  <c r="Y516" i="4"/>
  <c r="C516" i="4"/>
  <c r="Y1047" i="4"/>
  <c r="F1047" i="4"/>
  <c r="E1047" i="4"/>
  <c r="D1047" i="4"/>
  <c r="C1047" i="4"/>
  <c r="AA1047" i="4"/>
  <c r="Z1047" i="4"/>
  <c r="G1047" i="4"/>
  <c r="C1041" i="4"/>
  <c r="AA1041" i="4"/>
  <c r="G1041" i="4"/>
  <c r="Y1041" i="4"/>
  <c r="E1041" i="4"/>
  <c r="F1041" i="4"/>
  <c r="D1041" i="4"/>
  <c r="Z1041" i="4"/>
  <c r="AA648" i="4"/>
  <c r="G648" i="4"/>
  <c r="Z648" i="4"/>
  <c r="F648" i="4"/>
  <c r="Y648" i="4"/>
  <c r="E648" i="4"/>
  <c r="D648" i="4"/>
  <c r="C648" i="4"/>
  <c r="Z634" i="4"/>
  <c r="F634" i="4"/>
  <c r="Y634" i="4"/>
  <c r="E634" i="4"/>
  <c r="D634" i="4"/>
  <c r="C634" i="4"/>
  <c r="AA634" i="4"/>
  <c r="G634" i="4"/>
  <c r="C646" i="4"/>
  <c r="AA646" i="4"/>
  <c r="G646" i="4"/>
  <c r="Y646" i="4"/>
  <c r="E646" i="4"/>
  <c r="Z646" i="4"/>
  <c r="F646" i="4"/>
  <c r="D646" i="4"/>
  <c r="AA861" i="4"/>
  <c r="G861" i="4"/>
  <c r="Z861" i="4"/>
  <c r="F861" i="4"/>
  <c r="Y861" i="4"/>
  <c r="E861" i="4"/>
  <c r="D861" i="4"/>
  <c r="C861" i="4"/>
  <c r="Y860" i="4"/>
  <c r="E860" i="4"/>
  <c r="D860" i="4"/>
  <c r="C860" i="4"/>
  <c r="AA860" i="4"/>
  <c r="G860" i="4"/>
  <c r="Z860" i="4"/>
  <c r="F860" i="4"/>
  <c r="AA863" i="4"/>
  <c r="G863" i="4"/>
  <c r="Z863" i="4"/>
  <c r="F863" i="4"/>
  <c r="D863" i="4"/>
  <c r="Y863" i="4"/>
  <c r="E863" i="4"/>
  <c r="C863" i="4"/>
  <c r="AA1263" i="4"/>
  <c r="G1263" i="4"/>
  <c r="Z1263" i="4"/>
  <c r="F1263" i="4"/>
  <c r="Y1263" i="4"/>
  <c r="E1263" i="4"/>
  <c r="C1263" i="4"/>
  <c r="D1263" i="4"/>
  <c r="Y1261" i="4"/>
  <c r="E1261" i="4"/>
  <c r="D1261" i="4"/>
  <c r="C1261" i="4"/>
  <c r="AA1261" i="4"/>
  <c r="G1261" i="4"/>
  <c r="Z1261" i="4"/>
  <c r="F1261" i="4"/>
  <c r="AA445" i="4"/>
  <c r="G445" i="4"/>
  <c r="Z445" i="4"/>
  <c r="F445" i="4"/>
  <c r="Y445" i="4"/>
  <c r="E445" i="4"/>
  <c r="D445" i="4"/>
  <c r="C445" i="4"/>
  <c r="D443" i="4"/>
  <c r="C443" i="4"/>
  <c r="Z443" i="4"/>
  <c r="F443" i="4"/>
  <c r="AA443" i="4"/>
  <c r="Y443" i="4"/>
  <c r="G443" i="4"/>
  <c r="E443" i="4"/>
  <c r="AA828" i="4"/>
  <c r="Z828" i="4"/>
  <c r="G828" i="4"/>
  <c r="Y828" i="4"/>
  <c r="F828" i="4"/>
  <c r="E828" i="4"/>
  <c r="D828" i="4"/>
  <c r="C828" i="4"/>
  <c r="D821" i="4"/>
  <c r="C821" i="4"/>
  <c r="Z821" i="4"/>
  <c r="F821" i="4"/>
  <c r="AA821" i="4"/>
  <c r="Y821" i="4"/>
  <c r="G821" i="4"/>
  <c r="E821" i="4"/>
  <c r="AA227" i="4"/>
  <c r="G227" i="4"/>
  <c r="Z227" i="4"/>
  <c r="F227" i="4"/>
  <c r="Y227" i="4"/>
  <c r="E227" i="4"/>
  <c r="D227" i="4"/>
  <c r="C227" i="4"/>
  <c r="G216" i="4"/>
  <c r="F216" i="4"/>
  <c r="D216" i="4"/>
  <c r="C216" i="4"/>
  <c r="E216" i="4"/>
  <c r="AA216" i="4"/>
  <c r="Y216" i="4"/>
  <c r="Z216" i="4"/>
  <c r="D222" i="4"/>
  <c r="C222" i="4"/>
  <c r="F222" i="4"/>
  <c r="E222" i="4"/>
  <c r="G222" i="4"/>
  <c r="Z222" i="4"/>
  <c r="AA222" i="4"/>
  <c r="Y222" i="4"/>
  <c r="V493" i="4"/>
  <c r="V494" i="4" s="1"/>
  <c r="V495" i="4" s="1"/>
  <c r="V496" i="4" s="1"/>
  <c r="V497" i="4" s="1"/>
  <c r="V498" i="4" s="1"/>
  <c r="V499" i="4" s="1"/>
  <c r="V500" i="4" s="1"/>
  <c r="V501" i="4" s="1"/>
  <c r="V502" i="4" s="1"/>
  <c r="V503" i="4" s="1"/>
  <c r="V504" i="4" s="1"/>
  <c r="V505" i="4" s="1"/>
  <c r="V506" i="4" s="1"/>
  <c r="V507" i="4" s="1"/>
  <c r="V508" i="4" s="1"/>
  <c r="W493" i="4"/>
  <c r="W494" i="4" s="1"/>
  <c r="W495" i="4" s="1"/>
  <c r="W496" i="4" s="1"/>
  <c r="W497" i="4" s="1"/>
  <c r="W498" i="4" s="1"/>
  <c r="W499" i="4" s="1"/>
  <c r="W500" i="4" s="1"/>
  <c r="W501" i="4" s="1"/>
  <c r="W502" i="4" s="1"/>
  <c r="W503" i="4" s="1"/>
  <c r="W504" i="4" s="1"/>
  <c r="W505" i="4" s="1"/>
  <c r="W506" i="4" s="1"/>
  <c r="W507" i="4" s="1"/>
  <c r="W508" i="4" s="1"/>
  <c r="U493" i="4"/>
  <c r="D507" i="4"/>
  <c r="Y507" i="4"/>
  <c r="G507" i="4"/>
  <c r="AA507" i="4"/>
  <c r="E507" i="4"/>
  <c r="Z507" i="4"/>
  <c r="F507" i="4"/>
  <c r="C507" i="4"/>
  <c r="AA1095" i="4"/>
  <c r="G1095" i="4"/>
  <c r="Z1095" i="4"/>
  <c r="F1095" i="4"/>
  <c r="Y1095" i="4"/>
  <c r="E1095" i="4"/>
  <c r="D1095" i="4"/>
  <c r="C1095" i="4"/>
  <c r="Z756" i="4"/>
  <c r="G756" i="4"/>
  <c r="Y756" i="4"/>
  <c r="F756" i="4"/>
  <c r="E756" i="4"/>
  <c r="D756" i="4"/>
  <c r="C756" i="4"/>
  <c r="AA756" i="4"/>
  <c r="Y755" i="4"/>
  <c r="E755" i="4"/>
  <c r="D755" i="4"/>
  <c r="C755" i="4"/>
  <c r="AA755" i="4"/>
  <c r="G755" i="4"/>
  <c r="Z755" i="4"/>
  <c r="F755" i="4"/>
  <c r="W753" i="4"/>
  <c r="W754" i="4" s="1"/>
  <c r="W755" i="4" s="1"/>
  <c r="W756" i="4" s="1"/>
  <c r="W757" i="4" s="1"/>
  <c r="W758" i="4" s="1"/>
  <c r="W759" i="4" s="1"/>
  <c r="W760" i="4" s="1"/>
  <c r="W761" i="4" s="1"/>
  <c r="W762" i="4" s="1"/>
  <c r="W763" i="4" s="1"/>
  <c r="W764" i="4" s="1"/>
  <c r="W765" i="4" s="1"/>
  <c r="W766" i="4" s="1"/>
  <c r="W767" i="4" s="1"/>
  <c r="W768" i="4" s="1"/>
  <c r="V753" i="4"/>
  <c r="V754" i="4" s="1"/>
  <c r="V755" i="4" s="1"/>
  <c r="V756" i="4" s="1"/>
  <c r="V757" i="4" s="1"/>
  <c r="V758" i="4" s="1"/>
  <c r="V759" i="4" s="1"/>
  <c r="V760" i="4" s="1"/>
  <c r="V761" i="4" s="1"/>
  <c r="V762" i="4" s="1"/>
  <c r="V763" i="4" s="1"/>
  <c r="V764" i="4" s="1"/>
  <c r="V765" i="4" s="1"/>
  <c r="V766" i="4" s="1"/>
  <c r="V767" i="4" s="1"/>
  <c r="V768" i="4" s="1"/>
  <c r="U753" i="4"/>
  <c r="AA1214" i="4"/>
  <c r="D1214" i="4"/>
  <c r="G1214" i="4"/>
  <c r="F1214" i="4"/>
  <c r="Z1214" i="4"/>
  <c r="E1214" i="4"/>
  <c r="Y1214" i="4"/>
  <c r="C1214" i="4"/>
  <c r="AA1223" i="4"/>
  <c r="G1223" i="4"/>
  <c r="Z1223" i="4"/>
  <c r="F1223" i="4"/>
  <c r="D1223" i="4"/>
  <c r="C1223" i="4"/>
  <c r="Y1223" i="4"/>
  <c r="E1223" i="4"/>
  <c r="C1225" i="4"/>
  <c r="AA1225" i="4"/>
  <c r="Z1225" i="4"/>
  <c r="G1225" i="4"/>
  <c r="E1225" i="4"/>
  <c r="Y1225" i="4"/>
  <c r="D1225" i="4"/>
  <c r="F1225" i="4"/>
  <c r="Z787" i="4"/>
  <c r="F787" i="4"/>
  <c r="Y787" i="4"/>
  <c r="E787" i="4"/>
  <c r="D787" i="4"/>
  <c r="C787" i="4"/>
  <c r="G787" i="4"/>
  <c r="AA787" i="4"/>
  <c r="Z727" i="4"/>
  <c r="F727" i="4"/>
  <c r="Y727" i="4"/>
  <c r="E727" i="4"/>
  <c r="D727" i="4"/>
  <c r="C727" i="4"/>
  <c r="AA727" i="4"/>
  <c r="G727" i="4"/>
  <c r="D937" i="4"/>
  <c r="C937" i="4"/>
  <c r="Z937" i="4"/>
  <c r="F937" i="4"/>
  <c r="AA937" i="4"/>
  <c r="G937" i="4"/>
  <c r="Y937" i="4"/>
  <c r="E937" i="4"/>
  <c r="G259" i="4"/>
  <c r="F259" i="4"/>
  <c r="E259" i="4"/>
  <c r="D259" i="4"/>
  <c r="C259" i="4"/>
  <c r="AA259" i="4"/>
  <c r="Z259" i="4"/>
  <c r="Y259" i="4"/>
  <c r="AA901" i="4"/>
  <c r="G901" i="4"/>
  <c r="Z901" i="4"/>
  <c r="F901" i="4"/>
  <c r="Y901" i="4"/>
  <c r="E901" i="4"/>
  <c r="C901" i="4"/>
  <c r="D901" i="4"/>
  <c r="AA416" i="4"/>
  <c r="G416" i="4"/>
  <c r="Z416" i="4"/>
  <c r="F416" i="4"/>
  <c r="D416" i="4"/>
  <c r="C416" i="4"/>
  <c r="Y416" i="4"/>
  <c r="E416" i="4"/>
  <c r="D747" i="4"/>
  <c r="C747" i="4"/>
  <c r="Z747" i="4"/>
  <c r="F747" i="4"/>
  <c r="AA747" i="4"/>
  <c r="Y747" i="4"/>
  <c r="G747" i="4"/>
  <c r="E747" i="4"/>
  <c r="Z346" i="4"/>
  <c r="F346" i="4"/>
  <c r="Y346" i="4"/>
  <c r="E346" i="4"/>
  <c r="D346" i="4"/>
  <c r="C346" i="4"/>
  <c r="G346" i="4"/>
  <c r="AA346" i="4"/>
  <c r="E877" i="4"/>
  <c r="D877" i="4"/>
  <c r="C877" i="4"/>
  <c r="Z877" i="4"/>
  <c r="G877" i="4"/>
  <c r="F877" i="4"/>
  <c r="AA877" i="4"/>
  <c r="Y877" i="4"/>
  <c r="E143" i="4"/>
  <c r="G143" i="4"/>
  <c r="F143" i="4"/>
  <c r="D143" i="4"/>
  <c r="C143" i="4"/>
  <c r="Z143" i="4"/>
  <c r="Y143" i="4"/>
  <c r="AA143" i="4"/>
  <c r="D994" i="4"/>
  <c r="Y994" i="4"/>
  <c r="G994" i="4"/>
  <c r="F994" i="4"/>
  <c r="AA994" i="4"/>
  <c r="E994" i="4"/>
  <c r="Z994" i="4"/>
  <c r="C994" i="4"/>
  <c r="AA386" i="4"/>
  <c r="G386" i="4"/>
  <c r="Z386" i="4"/>
  <c r="F386" i="4"/>
  <c r="D386" i="4"/>
  <c r="Y386" i="4"/>
  <c r="E386" i="4"/>
  <c r="C386" i="4"/>
  <c r="AA824" i="4"/>
  <c r="G824" i="4"/>
  <c r="Z824" i="4"/>
  <c r="F824" i="4"/>
  <c r="Y824" i="4"/>
  <c r="E824" i="4"/>
  <c r="C824" i="4"/>
  <c r="D824" i="4"/>
  <c r="G220" i="4"/>
  <c r="F220" i="4"/>
  <c r="D220" i="4"/>
  <c r="E220" i="4"/>
  <c r="C220" i="4"/>
  <c r="AA220" i="4"/>
  <c r="Z220" i="4"/>
  <c r="Y220" i="4"/>
  <c r="Y1098" i="4"/>
  <c r="E1098" i="4"/>
  <c r="D1098" i="4"/>
  <c r="C1098" i="4"/>
  <c r="AA1098" i="4"/>
  <c r="G1098" i="4"/>
  <c r="Z1098" i="4"/>
  <c r="F1098" i="4"/>
  <c r="Y786" i="4"/>
  <c r="E786" i="4"/>
  <c r="D786" i="4"/>
  <c r="C786" i="4"/>
  <c r="AA786" i="4"/>
  <c r="G786" i="4"/>
  <c r="Z786" i="4"/>
  <c r="F786" i="4"/>
  <c r="D321" i="4"/>
  <c r="C321" i="4"/>
  <c r="AA321" i="4"/>
  <c r="Y321" i="4"/>
  <c r="F321" i="4"/>
  <c r="Z321" i="4"/>
  <c r="G321" i="4"/>
  <c r="E321" i="4"/>
  <c r="W1053" i="4"/>
  <c r="W1054" i="4" s="1"/>
  <c r="W1055" i="4" s="1"/>
  <c r="W1056" i="4" s="1"/>
  <c r="W1057" i="4" s="1"/>
  <c r="W1058" i="4" s="1"/>
  <c r="W1059" i="4" s="1"/>
  <c r="W1060" i="4" s="1"/>
  <c r="W1061" i="4" s="1"/>
  <c r="W1062" i="4" s="1"/>
  <c r="W1063" i="4" s="1"/>
  <c r="W1064" i="4" s="1"/>
  <c r="W1065" i="4" s="1"/>
  <c r="W1066" i="4" s="1"/>
  <c r="W1067" i="4" s="1"/>
  <c r="W1068" i="4" s="1"/>
  <c r="V1053" i="4"/>
  <c r="V1054" i="4" s="1"/>
  <c r="V1055" i="4" s="1"/>
  <c r="V1056" i="4" s="1"/>
  <c r="V1057" i="4" s="1"/>
  <c r="V1058" i="4" s="1"/>
  <c r="V1059" i="4" s="1"/>
  <c r="V1060" i="4" s="1"/>
  <c r="V1061" i="4" s="1"/>
  <c r="V1062" i="4" s="1"/>
  <c r="V1063" i="4" s="1"/>
  <c r="V1064" i="4" s="1"/>
  <c r="V1065" i="4" s="1"/>
  <c r="V1066" i="4" s="1"/>
  <c r="V1067" i="4" s="1"/>
  <c r="V1068" i="4" s="1"/>
  <c r="U1053" i="4"/>
  <c r="AA715" i="4"/>
  <c r="G715" i="4"/>
  <c r="Z715" i="4"/>
  <c r="F715" i="4"/>
  <c r="D715" i="4"/>
  <c r="Y715" i="4"/>
  <c r="E715" i="4"/>
  <c r="C715" i="4"/>
  <c r="C948" i="4"/>
  <c r="AA948" i="4"/>
  <c r="G948" i="4"/>
  <c r="D948" i="4"/>
  <c r="Z948" i="4"/>
  <c r="Y948" i="4"/>
  <c r="F948" i="4"/>
  <c r="E948" i="4"/>
  <c r="C988" i="4"/>
  <c r="AA988" i="4"/>
  <c r="G988" i="4"/>
  <c r="F988" i="4"/>
  <c r="E988" i="4"/>
  <c r="Z988" i="4"/>
  <c r="D988" i="4"/>
  <c r="Y988" i="4"/>
  <c r="AA797" i="4"/>
  <c r="G797" i="4"/>
  <c r="Z797" i="4"/>
  <c r="F797" i="4"/>
  <c r="D797" i="4"/>
  <c r="Y797" i="4"/>
  <c r="E797" i="4"/>
  <c r="C797" i="4"/>
  <c r="AA487" i="4"/>
  <c r="G487" i="4"/>
  <c r="Z487" i="4"/>
  <c r="F487" i="4"/>
  <c r="Y487" i="4"/>
  <c r="E487" i="4"/>
  <c r="D487" i="4"/>
  <c r="C487" i="4"/>
  <c r="D197" i="4"/>
  <c r="G197" i="4"/>
  <c r="F197" i="4"/>
  <c r="E197" i="4"/>
  <c r="C197" i="4"/>
  <c r="AA197" i="4"/>
  <c r="Z197" i="4"/>
  <c r="Y197" i="4"/>
  <c r="AA906" i="4"/>
  <c r="G906" i="4"/>
  <c r="Z906" i="4"/>
  <c r="F906" i="4"/>
  <c r="Y906" i="4"/>
  <c r="E906" i="4"/>
  <c r="C906" i="4"/>
  <c r="D906" i="4"/>
  <c r="AA568" i="4"/>
  <c r="G568" i="4"/>
  <c r="Z568" i="4"/>
  <c r="F568" i="4"/>
  <c r="Y568" i="4"/>
  <c r="E568" i="4"/>
  <c r="C568" i="4"/>
  <c r="D568" i="4"/>
  <c r="Y882" i="4"/>
  <c r="E882" i="4"/>
  <c r="D882" i="4"/>
  <c r="C882" i="4"/>
  <c r="AA882" i="4"/>
  <c r="G882" i="4"/>
  <c r="Z882" i="4"/>
  <c r="F882" i="4"/>
  <c r="AA376" i="4"/>
  <c r="G376" i="4"/>
  <c r="Z376" i="4"/>
  <c r="F376" i="4"/>
  <c r="Y376" i="4"/>
  <c r="E376" i="4"/>
  <c r="C376" i="4"/>
  <c r="D376" i="4"/>
  <c r="Z865" i="4"/>
  <c r="F865" i="4"/>
  <c r="Y865" i="4"/>
  <c r="E865" i="4"/>
  <c r="D865" i="4"/>
  <c r="C865" i="4"/>
  <c r="AA865" i="4"/>
  <c r="G865" i="4"/>
  <c r="W433" i="4"/>
  <c r="W434" i="4" s="1"/>
  <c r="W435" i="4" s="1"/>
  <c r="W436" i="4" s="1"/>
  <c r="W437" i="4" s="1"/>
  <c r="W438" i="4" s="1"/>
  <c r="W439" i="4" s="1"/>
  <c r="W440" i="4" s="1"/>
  <c r="W441" i="4" s="1"/>
  <c r="W442" i="4" s="1"/>
  <c r="W443" i="4" s="1"/>
  <c r="W444" i="4" s="1"/>
  <c r="W445" i="4" s="1"/>
  <c r="W446" i="4" s="1"/>
  <c r="W447" i="4" s="1"/>
  <c r="W448" i="4" s="1"/>
  <c r="V433" i="4"/>
  <c r="V434" i="4" s="1"/>
  <c r="V435" i="4" s="1"/>
  <c r="V436" i="4" s="1"/>
  <c r="V437" i="4" s="1"/>
  <c r="V438" i="4" s="1"/>
  <c r="V439" i="4" s="1"/>
  <c r="V440" i="4" s="1"/>
  <c r="V441" i="4" s="1"/>
  <c r="V442" i="4" s="1"/>
  <c r="V443" i="4" s="1"/>
  <c r="V444" i="4" s="1"/>
  <c r="V445" i="4" s="1"/>
  <c r="V446" i="4" s="1"/>
  <c r="V447" i="4" s="1"/>
  <c r="V448" i="4" s="1"/>
  <c r="U433" i="4"/>
  <c r="AA224" i="4"/>
  <c r="G224" i="4"/>
  <c r="Z224" i="4"/>
  <c r="F224" i="4"/>
  <c r="D224" i="4"/>
  <c r="E224" i="4"/>
  <c r="C224" i="4"/>
  <c r="Y224" i="4"/>
  <c r="C116" i="4"/>
  <c r="G116" i="4"/>
  <c r="F116" i="4"/>
  <c r="E116" i="4"/>
  <c r="D116" i="4"/>
  <c r="Z116" i="4"/>
  <c r="AA116" i="4"/>
  <c r="Y116" i="4"/>
  <c r="A461" i="5"/>
  <c r="A460" i="5"/>
  <c r="AD451" i="5"/>
  <c r="A459" i="5"/>
  <c r="A458" i="5"/>
  <c r="A457" i="5"/>
  <c r="A456" i="5"/>
  <c r="W451" i="5"/>
  <c r="A455" i="5"/>
  <c r="A454" i="5"/>
  <c r="V451" i="5"/>
  <c r="U451" i="5"/>
  <c r="A468" i="5"/>
  <c r="G451" i="5"/>
  <c r="A465" i="5"/>
  <c r="A464" i="5"/>
  <c r="E451" i="5"/>
  <c r="A467" i="5"/>
  <c r="A463" i="5"/>
  <c r="A466" i="5"/>
  <c r="A462" i="5"/>
  <c r="AA606" i="4"/>
  <c r="G606" i="4"/>
  <c r="Z606" i="4"/>
  <c r="F606" i="4"/>
  <c r="Y606" i="4"/>
  <c r="E606" i="4"/>
  <c r="C606" i="4"/>
  <c r="D606" i="4"/>
  <c r="Z595" i="4"/>
  <c r="F595" i="4"/>
  <c r="Y595" i="4"/>
  <c r="E595" i="4"/>
  <c r="D595" i="4"/>
  <c r="C595" i="4"/>
  <c r="AA595" i="4"/>
  <c r="G595" i="4"/>
  <c r="W593" i="4"/>
  <c r="W594" i="4" s="1"/>
  <c r="W595" i="4" s="1"/>
  <c r="W596" i="4" s="1"/>
  <c r="W597" i="4" s="1"/>
  <c r="W598" i="4" s="1"/>
  <c r="W599" i="4" s="1"/>
  <c r="W600" i="4" s="1"/>
  <c r="W601" i="4" s="1"/>
  <c r="W602" i="4" s="1"/>
  <c r="W603" i="4" s="1"/>
  <c r="W604" i="4" s="1"/>
  <c r="W605" i="4" s="1"/>
  <c r="W606" i="4" s="1"/>
  <c r="W607" i="4" s="1"/>
  <c r="W608" i="4" s="1"/>
  <c r="V593" i="4"/>
  <c r="V594" i="4" s="1"/>
  <c r="V595" i="4" s="1"/>
  <c r="V596" i="4" s="1"/>
  <c r="V597" i="4" s="1"/>
  <c r="V598" i="4" s="1"/>
  <c r="V599" i="4" s="1"/>
  <c r="V600" i="4" s="1"/>
  <c r="V601" i="4" s="1"/>
  <c r="V602" i="4" s="1"/>
  <c r="V603" i="4" s="1"/>
  <c r="V604" i="4" s="1"/>
  <c r="V605" i="4" s="1"/>
  <c r="V606" i="4" s="1"/>
  <c r="V607" i="4" s="1"/>
  <c r="V608" i="4" s="1"/>
  <c r="U593" i="4"/>
  <c r="G174" i="4"/>
  <c r="C174" i="4"/>
  <c r="F174" i="4"/>
  <c r="E174" i="4"/>
  <c r="D174" i="4"/>
  <c r="AA174" i="4"/>
  <c r="Z174" i="4"/>
  <c r="Y174" i="4"/>
  <c r="C180" i="4"/>
  <c r="G180" i="4"/>
  <c r="F180" i="4"/>
  <c r="E180" i="4"/>
  <c r="D180" i="4"/>
  <c r="Y180" i="4"/>
  <c r="Z180" i="4"/>
  <c r="AA180" i="4"/>
  <c r="F179" i="4"/>
  <c r="G179" i="4"/>
  <c r="E179" i="4"/>
  <c r="D179" i="4"/>
  <c r="C179" i="4"/>
  <c r="AA179" i="4"/>
  <c r="Y179" i="4"/>
  <c r="Z179" i="4"/>
  <c r="E319" i="4"/>
  <c r="D319" i="4"/>
  <c r="C319" i="4"/>
  <c r="G319" i="4"/>
  <c r="F319" i="4"/>
  <c r="AA319" i="4"/>
  <c r="Y319" i="4"/>
  <c r="Z319" i="4"/>
  <c r="Y32" i="10"/>
  <c r="X32" i="10"/>
  <c r="G55" i="4"/>
  <c r="F55" i="4"/>
  <c r="E55" i="4"/>
  <c r="D55" i="4"/>
  <c r="C55" i="4"/>
  <c r="Z55" i="4"/>
  <c r="AA55" i="4"/>
  <c r="Y55" i="4"/>
  <c r="W53" i="4"/>
  <c r="W54" i="4" s="1"/>
  <c r="W55" i="4" s="1"/>
  <c r="W56" i="4" s="1"/>
  <c r="W57" i="4" s="1"/>
  <c r="W58" i="4" s="1"/>
  <c r="W59" i="4" s="1"/>
  <c r="W60" i="4" s="1"/>
  <c r="W61" i="4" s="1"/>
  <c r="W62" i="4" s="1"/>
  <c r="W63" i="4" s="1"/>
  <c r="W64" i="4" s="1"/>
  <c r="W65" i="4" s="1"/>
  <c r="W66" i="4" s="1"/>
  <c r="W67" i="4" s="1"/>
  <c r="W68" i="4" s="1"/>
  <c r="V53" i="4"/>
  <c r="V54" i="4" s="1"/>
  <c r="V55" i="4" s="1"/>
  <c r="V56" i="4" s="1"/>
  <c r="V57" i="4" s="1"/>
  <c r="V58" i="4" s="1"/>
  <c r="V59" i="4" s="1"/>
  <c r="V60" i="4" s="1"/>
  <c r="V61" i="4" s="1"/>
  <c r="V62" i="4" s="1"/>
  <c r="V63" i="4" s="1"/>
  <c r="V64" i="4" s="1"/>
  <c r="V65" i="4" s="1"/>
  <c r="V66" i="4" s="1"/>
  <c r="V67" i="4" s="1"/>
  <c r="V68" i="4" s="1"/>
  <c r="U53" i="4"/>
  <c r="AA1061" i="4"/>
  <c r="G1061" i="4"/>
  <c r="Z1061" i="4"/>
  <c r="F1061" i="4"/>
  <c r="Y1061" i="4"/>
  <c r="E1061" i="4"/>
  <c r="D1061" i="4"/>
  <c r="C1061" i="4"/>
  <c r="D1054" i="4"/>
  <c r="C1054" i="4"/>
  <c r="AA1054" i="4"/>
  <c r="Y1054" i="4"/>
  <c r="F1054" i="4"/>
  <c r="G1054" i="4"/>
  <c r="E1054" i="4"/>
  <c r="Z1054" i="4"/>
  <c r="AA1062" i="4"/>
  <c r="G1062" i="4"/>
  <c r="Z1062" i="4"/>
  <c r="F1062" i="4"/>
  <c r="D1062" i="4"/>
  <c r="Y1062" i="4"/>
  <c r="E1062" i="4"/>
  <c r="C1062" i="4"/>
  <c r="AA661" i="4"/>
  <c r="G661" i="4"/>
  <c r="Z661" i="4"/>
  <c r="F661" i="4"/>
  <c r="Y661" i="4"/>
  <c r="E661" i="4"/>
  <c r="D661" i="4"/>
  <c r="C661" i="4"/>
  <c r="D654" i="4"/>
  <c r="C654" i="4"/>
  <c r="Z654" i="4"/>
  <c r="F654" i="4"/>
  <c r="AA654" i="4"/>
  <c r="Y654" i="4"/>
  <c r="G654" i="4"/>
  <c r="E654" i="4"/>
  <c r="D159" i="4"/>
  <c r="G159" i="4"/>
  <c r="F159" i="4"/>
  <c r="E159" i="4"/>
  <c r="C159" i="4"/>
  <c r="AA159" i="4"/>
  <c r="Z159" i="4"/>
  <c r="Y159" i="4"/>
  <c r="D94" i="4"/>
  <c r="C94" i="4"/>
  <c r="G94" i="4"/>
  <c r="F94" i="4"/>
  <c r="E94" i="4"/>
  <c r="AA94" i="4"/>
  <c r="Z94" i="4"/>
  <c r="Y94" i="4"/>
  <c r="AA720" i="4"/>
  <c r="G720" i="4"/>
  <c r="Z720" i="4"/>
  <c r="F720" i="4"/>
  <c r="Y720" i="4"/>
  <c r="E720" i="4"/>
  <c r="C720" i="4"/>
  <c r="D720" i="4"/>
  <c r="AA728" i="4"/>
  <c r="Z728" i="4"/>
  <c r="G728" i="4"/>
  <c r="Y728" i="4"/>
  <c r="F728" i="4"/>
  <c r="E728" i="4"/>
  <c r="D728" i="4"/>
  <c r="C728" i="4"/>
  <c r="D726" i="4"/>
  <c r="C726" i="4"/>
  <c r="Z726" i="4"/>
  <c r="F726" i="4"/>
  <c r="AA726" i="4"/>
  <c r="G726" i="4"/>
  <c r="E726" i="4"/>
  <c r="Y726" i="4"/>
  <c r="AA959" i="4"/>
  <c r="G959" i="4"/>
  <c r="Z959" i="4"/>
  <c r="F959" i="4"/>
  <c r="Y959" i="4"/>
  <c r="E959" i="4"/>
  <c r="D959" i="4"/>
  <c r="C959" i="4"/>
  <c r="Z968" i="4"/>
  <c r="G968" i="4"/>
  <c r="Y968" i="4"/>
  <c r="F968" i="4"/>
  <c r="E968" i="4"/>
  <c r="D968" i="4"/>
  <c r="C968" i="4"/>
  <c r="AA968" i="4"/>
  <c r="AA617" i="4"/>
  <c r="Z617" i="4"/>
  <c r="G617" i="4"/>
  <c r="Y617" i="4"/>
  <c r="F617" i="4"/>
  <c r="E617" i="4"/>
  <c r="D617" i="4"/>
  <c r="C617" i="4"/>
  <c r="D615" i="4"/>
  <c r="C615" i="4"/>
  <c r="Z615" i="4"/>
  <c r="F615" i="4"/>
  <c r="AA615" i="4"/>
  <c r="Y615" i="4"/>
  <c r="G615" i="4"/>
  <c r="E615" i="4"/>
  <c r="Z938" i="4"/>
  <c r="F938" i="4"/>
  <c r="Y938" i="4"/>
  <c r="E938" i="4"/>
  <c r="D938" i="4"/>
  <c r="C938" i="4"/>
  <c r="AA938" i="4"/>
  <c r="G938" i="4"/>
  <c r="Y945" i="4"/>
  <c r="E945" i="4"/>
  <c r="D945" i="4"/>
  <c r="C945" i="4"/>
  <c r="F945" i="4"/>
  <c r="AA945" i="4"/>
  <c r="Z945" i="4"/>
  <c r="G945" i="4"/>
  <c r="AA1083" i="4"/>
  <c r="G1083" i="4"/>
  <c r="Z1083" i="4"/>
  <c r="F1083" i="4"/>
  <c r="Y1083" i="4"/>
  <c r="E1083" i="4"/>
  <c r="D1083" i="4"/>
  <c r="C1083" i="4"/>
  <c r="D1085" i="4"/>
  <c r="C1085" i="4"/>
  <c r="Z1085" i="4"/>
  <c r="F1085" i="4"/>
  <c r="Y1085" i="4"/>
  <c r="G1085" i="4"/>
  <c r="E1085" i="4"/>
  <c r="AA1085" i="4"/>
  <c r="G281" i="4"/>
  <c r="F281" i="4"/>
  <c r="E281" i="4"/>
  <c r="D281" i="4"/>
  <c r="C281" i="4"/>
  <c r="Z281" i="4"/>
  <c r="AA281" i="4"/>
  <c r="Y281" i="4"/>
  <c r="D284" i="4"/>
  <c r="C284" i="4"/>
  <c r="AA284" i="4"/>
  <c r="Y284" i="4"/>
  <c r="F284" i="4"/>
  <c r="Z284" i="4"/>
  <c r="G284" i="4"/>
  <c r="E284" i="4"/>
  <c r="Z1179" i="4"/>
  <c r="F1179" i="4"/>
  <c r="Y1179" i="4"/>
  <c r="E1179" i="4"/>
  <c r="D1179" i="4"/>
  <c r="C1179" i="4"/>
  <c r="AA1179" i="4"/>
  <c r="G1179" i="4"/>
  <c r="D1186" i="4"/>
  <c r="AA1186" i="4"/>
  <c r="Y1186" i="4"/>
  <c r="C1186" i="4"/>
  <c r="F1186" i="4"/>
  <c r="E1186" i="4"/>
  <c r="Z1186" i="4"/>
  <c r="G1186" i="4"/>
  <c r="AA584" i="4"/>
  <c r="G584" i="4"/>
  <c r="Z584" i="4"/>
  <c r="F584" i="4"/>
  <c r="Y584" i="4"/>
  <c r="E584" i="4"/>
  <c r="D584" i="4"/>
  <c r="C584" i="4"/>
  <c r="C577" i="4"/>
  <c r="AA577" i="4"/>
  <c r="G577" i="4"/>
  <c r="Y577" i="4"/>
  <c r="E577" i="4"/>
  <c r="Z577" i="4"/>
  <c r="F577" i="4"/>
  <c r="D577" i="4"/>
  <c r="AA267" i="4"/>
  <c r="G267" i="4"/>
  <c r="Z267" i="4"/>
  <c r="F267" i="4"/>
  <c r="Y267" i="4"/>
  <c r="E267" i="4"/>
  <c r="D267" i="4"/>
  <c r="C267" i="4"/>
  <c r="G261" i="4"/>
  <c r="F261" i="4"/>
  <c r="D261" i="4"/>
  <c r="C261" i="4"/>
  <c r="E261" i="4"/>
  <c r="Z261" i="4"/>
  <c r="AA261" i="4"/>
  <c r="Y261" i="4"/>
  <c r="D980" i="4"/>
  <c r="C980" i="4"/>
  <c r="AA980" i="4"/>
  <c r="G980" i="4"/>
  <c r="Z980" i="4"/>
  <c r="F980" i="4"/>
  <c r="Y980" i="4"/>
  <c r="E980" i="4"/>
  <c r="AA801" i="4"/>
  <c r="G801" i="4"/>
  <c r="Z801" i="4"/>
  <c r="F801" i="4"/>
  <c r="Y801" i="4"/>
  <c r="E801" i="4"/>
  <c r="C801" i="4"/>
  <c r="D801" i="4"/>
  <c r="D803" i="4"/>
  <c r="C803" i="4"/>
  <c r="Z803" i="4"/>
  <c r="F803" i="4"/>
  <c r="AA803" i="4"/>
  <c r="G803" i="4"/>
  <c r="Y803" i="4"/>
  <c r="E803" i="4"/>
  <c r="D476" i="4"/>
  <c r="C476" i="4"/>
  <c r="Z476" i="4"/>
  <c r="F476" i="4"/>
  <c r="AA476" i="4"/>
  <c r="Y476" i="4"/>
  <c r="G476" i="4"/>
  <c r="E476" i="4"/>
  <c r="D47" i="4"/>
  <c r="C47" i="4"/>
  <c r="AA47" i="4"/>
  <c r="G47" i="4"/>
  <c r="Z47" i="4"/>
  <c r="F47" i="4"/>
  <c r="E47" i="4"/>
  <c r="Y47" i="4"/>
  <c r="E203" i="4"/>
  <c r="C203" i="4"/>
  <c r="G203" i="4"/>
  <c r="F203" i="4"/>
  <c r="AA203" i="4"/>
  <c r="D203" i="4"/>
  <c r="Z203" i="4"/>
  <c r="Y203" i="4"/>
  <c r="AA208" i="4"/>
  <c r="G208" i="4"/>
  <c r="Y208" i="4"/>
  <c r="E208" i="4"/>
  <c r="D208" i="4"/>
  <c r="F208" i="4"/>
  <c r="C208" i="4"/>
  <c r="Z208" i="4"/>
  <c r="Z1136" i="4"/>
  <c r="F1136" i="4"/>
  <c r="Y1136" i="4"/>
  <c r="E1136" i="4"/>
  <c r="D1136" i="4"/>
  <c r="C1136" i="4"/>
  <c r="G1136" i="4"/>
  <c r="AA1136" i="4"/>
  <c r="AA1160" i="4"/>
  <c r="G1160" i="4"/>
  <c r="Z1160" i="4"/>
  <c r="F1160" i="4"/>
  <c r="Y1160" i="4"/>
  <c r="E1160" i="4"/>
  <c r="C1160" i="4"/>
  <c r="D1160" i="4"/>
  <c r="Z1158" i="4"/>
  <c r="F1158" i="4"/>
  <c r="Y1158" i="4"/>
  <c r="E1158" i="4"/>
  <c r="D1158" i="4"/>
  <c r="C1158" i="4"/>
  <c r="G1158" i="4"/>
  <c r="AA1158" i="4"/>
  <c r="C1161" i="4"/>
  <c r="AA1161" i="4"/>
  <c r="Z1161" i="4"/>
  <c r="G1161" i="4"/>
  <c r="E1161" i="4"/>
  <c r="Y1161" i="4"/>
  <c r="F1161" i="4"/>
  <c r="D1161" i="4"/>
  <c r="AA1241" i="4"/>
  <c r="Z1241" i="4"/>
  <c r="G1241" i="4"/>
  <c r="Y1241" i="4"/>
  <c r="F1241" i="4"/>
  <c r="E1241" i="4"/>
  <c r="C1241" i="4"/>
  <c r="D1241" i="4"/>
  <c r="Z1244" i="4"/>
  <c r="F1244" i="4"/>
  <c r="Y1244" i="4"/>
  <c r="E1244" i="4"/>
  <c r="D1244" i="4"/>
  <c r="C1244" i="4"/>
  <c r="G1244" i="4"/>
  <c r="AA1244" i="4"/>
  <c r="C1237" i="4"/>
  <c r="AA1237" i="4"/>
  <c r="G1237" i="4"/>
  <c r="Y1237" i="4"/>
  <c r="E1237" i="4"/>
  <c r="F1237" i="4"/>
  <c r="D1237" i="4"/>
  <c r="Z1237" i="4"/>
  <c r="AA706" i="4"/>
  <c r="G706" i="4"/>
  <c r="Z706" i="4"/>
  <c r="F706" i="4"/>
  <c r="Y706" i="4"/>
  <c r="E706" i="4"/>
  <c r="D706" i="4"/>
  <c r="C706" i="4"/>
  <c r="AA698" i="4"/>
  <c r="Z698" i="4"/>
  <c r="G698" i="4"/>
  <c r="Y698" i="4"/>
  <c r="F698" i="4"/>
  <c r="D698" i="4"/>
  <c r="E698" i="4"/>
  <c r="C698" i="4"/>
  <c r="G86" i="4"/>
  <c r="F86" i="4"/>
  <c r="E86" i="4"/>
  <c r="D86" i="4"/>
  <c r="C86" i="4"/>
  <c r="AA86" i="4"/>
  <c r="Z86" i="4"/>
  <c r="Y86" i="4"/>
  <c r="E82" i="4"/>
  <c r="D82" i="4"/>
  <c r="C82" i="4"/>
  <c r="G82" i="4"/>
  <c r="F82" i="4"/>
  <c r="AA82" i="4"/>
  <c r="Z82" i="4"/>
  <c r="Y82" i="4"/>
  <c r="G83" i="4"/>
  <c r="F83" i="4"/>
  <c r="E83" i="4"/>
  <c r="D83" i="4"/>
  <c r="C83" i="4"/>
  <c r="AA83" i="4"/>
  <c r="Y83" i="4"/>
  <c r="Z83" i="4"/>
  <c r="G236" i="4"/>
  <c r="F236" i="4"/>
  <c r="E236" i="4"/>
  <c r="D236" i="4"/>
  <c r="C236" i="4"/>
  <c r="AA236" i="4"/>
  <c r="Y236" i="4"/>
  <c r="Z236" i="4"/>
  <c r="E237" i="4"/>
  <c r="D237" i="4"/>
  <c r="C237" i="4"/>
  <c r="G237" i="4"/>
  <c r="F237" i="4"/>
  <c r="Z237" i="4"/>
  <c r="Y237" i="4"/>
  <c r="AA237" i="4"/>
  <c r="AA243" i="4"/>
  <c r="G243" i="4"/>
  <c r="Z243" i="4"/>
  <c r="F243" i="4"/>
  <c r="D243" i="4"/>
  <c r="Y243" i="4"/>
  <c r="E243" i="4"/>
  <c r="C243" i="4"/>
  <c r="AA1025" i="4"/>
  <c r="G1025" i="4"/>
  <c r="Z1025" i="4"/>
  <c r="F1025" i="4"/>
  <c r="D1025" i="4"/>
  <c r="C1025" i="4"/>
  <c r="Y1025" i="4"/>
  <c r="E1025" i="4"/>
  <c r="Z1020" i="4"/>
  <c r="G1020" i="4"/>
  <c r="D1020" i="4"/>
  <c r="C1020" i="4"/>
  <c r="AA1020" i="4"/>
  <c r="Y1020" i="4"/>
  <c r="F1020" i="4"/>
  <c r="E1020" i="4"/>
  <c r="AA1027" i="4"/>
  <c r="G1027" i="4"/>
  <c r="Z1027" i="4"/>
  <c r="F1027" i="4"/>
  <c r="D1027" i="4"/>
  <c r="E1027" i="4"/>
  <c r="C1027" i="4"/>
  <c r="Y1027" i="4"/>
  <c r="AA363" i="4"/>
  <c r="G363" i="4"/>
  <c r="Z363" i="4"/>
  <c r="F363" i="4"/>
  <c r="Y363" i="4"/>
  <c r="E363" i="4"/>
  <c r="D363" i="4"/>
  <c r="C363" i="4"/>
  <c r="Y362" i="4"/>
  <c r="E362" i="4"/>
  <c r="D362" i="4"/>
  <c r="C362" i="4"/>
  <c r="AA362" i="4"/>
  <c r="G362" i="4"/>
  <c r="Z362" i="4"/>
  <c r="F362" i="4"/>
  <c r="Z1119" i="4"/>
  <c r="G1119" i="4"/>
  <c r="Y1119" i="4"/>
  <c r="F1119" i="4"/>
  <c r="E1119" i="4"/>
  <c r="D1119" i="4"/>
  <c r="C1119" i="4"/>
  <c r="AA1119" i="4"/>
  <c r="D1122" i="4"/>
  <c r="C1122" i="4"/>
  <c r="Z1122" i="4"/>
  <c r="F1122" i="4"/>
  <c r="AA1122" i="4"/>
  <c r="Y1122" i="4"/>
  <c r="G1122" i="4"/>
  <c r="E1122" i="4"/>
  <c r="AA896" i="4"/>
  <c r="G896" i="4"/>
  <c r="Z896" i="4"/>
  <c r="F896" i="4"/>
  <c r="Y896" i="4"/>
  <c r="E896" i="4"/>
  <c r="C896" i="4"/>
  <c r="D896" i="4"/>
  <c r="D903" i="4"/>
  <c r="C903" i="4"/>
  <c r="Z903" i="4"/>
  <c r="F903" i="4"/>
  <c r="AA903" i="4"/>
  <c r="Y903" i="4"/>
  <c r="G903" i="4"/>
  <c r="E903" i="4"/>
  <c r="AA923" i="4"/>
  <c r="G923" i="4"/>
  <c r="Z923" i="4"/>
  <c r="F923" i="4"/>
  <c r="Y923" i="4"/>
  <c r="E923" i="4"/>
  <c r="C923" i="4"/>
  <c r="D923" i="4"/>
  <c r="Z921" i="4"/>
  <c r="F921" i="4"/>
  <c r="Y921" i="4"/>
  <c r="E921" i="4"/>
  <c r="D921" i="4"/>
  <c r="C921" i="4"/>
  <c r="G921" i="4"/>
  <c r="AA921" i="4"/>
  <c r="C924" i="4"/>
  <c r="AA924" i="4"/>
  <c r="G924" i="4"/>
  <c r="Y924" i="4"/>
  <c r="E924" i="4"/>
  <c r="Z924" i="4"/>
  <c r="F924" i="4"/>
  <c r="D924" i="4"/>
  <c r="Y843" i="4"/>
  <c r="E843" i="4"/>
  <c r="D843" i="4"/>
  <c r="C843" i="4"/>
  <c r="AA843" i="4"/>
  <c r="G843" i="4"/>
  <c r="Z843" i="4"/>
  <c r="F843" i="4"/>
  <c r="AA414" i="4"/>
  <c r="G414" i="4"/>
  <c r="Z414" i="4"/>
  <c r="F414" i="4"/>
  <c r="Y414" i="4"/>
  <c r="E414" i="4"/>
  <c r="D414" i="4"/>
  <c r="C414" i="4"/>
  <c r="AA420" i="4"/>
  <c r="G420" i="4"/>
  <c r="Z420" i="4"/>
  <c r="F420" i="4"/>
  <c r="Y420" i="4"/>
  <c r="E420" i="4"/>
  <c r="D420" i="4"/>
  <c r="C420" i="4"/>
  <c r="D427" i="4"/>
  <c r="C427" i="4"/>
  <c r="Z427" i="4"/>
  <c r="F427" i="4"/>
  <c r="E427" i="4"/>
  <c r="AA427" i="4"/>
  <c r="Y427" i="4"/>
  <c r="G427" i="4"/>
  <c r="AA461" i="4"/>
  <c r="G461" i="4"/>
  <c r="Z461" i="4"/>
  <c r="F461" i="4"/>
  <c r="Y461" i="4"/>
  <c r="E461" i="4"/>
  <c r="D461" i="4"/>
  <c r="C461" i="4"/>
  <c r="C459" i="4"/>
  <c r="AA459" i="4"/>
  <c r="G459" i="4"/>
  <c r="Y459" i="4"/>
  <c r="E459" i="4"/>
  <c r="Z459" i="4"/>
  <c r="F459" i="4"/>
  <c r="D459" i="4"/>
  <c r="AA745" i="4"/>
  <c r="G745" i="4"/>
  <c r="Z745" i="4"/>
  <c r="F745" i="4"/>
  <c r="Y745" i="4"/>
  <c r="E745" i="4"/>
  <c r="D745" i="4"/>
  <c r="C745" i="4"/>
  <c r="AA742" i="4"/>
  <c r="G742" i="4"/>
  <c r="Z742" i="4"/>
  <c r="F742" i="4"/>
  <c r="D742" i="4"/>
  <c r="Y742" i="4"/>
  <c r="E742" i="4"/>
  <c r="C742" i="4"/>
  <c r="D536" i="4"/>
  <c r="C536" i="4"/>
  <c r="Z536" i="4"/>
  <c r="F536" i="4"/>
  <c r="AA536" i="4"/>
  <c r="Y536" i="4"/>
  <c r="G536" i="4"/>
  <c r="E536" i="4"/>
  <c r="Y541" i="4"/>
  <c r="F541" i="4"/>
  <c r="E541" i="4"/>
  <c r="C541" i="4"/>
  <c r="AA541" i="4"/>
  <c r="Z541" i="4"/>
  <c r="G541" i="4"/>
  <c r="D541" i="4"/>
  <c r="AA548" i="4"/>
  <c r="G548" i="4"/>
  <c r="Z548" i="4"/>
  <c r="F548" i="4"/>
  <c r="D548" i="4"/>
  <c r="C548" i="4"/>
  <c r="Y548" i="4"/>
  <c r="E548" i="4"/>
  <c r="AA554" i="4"/>
  <c r="G554" i="4"/>
  <c r="Z554" i="4"/>
  <c r="F554" i="4"/>
  <c r="Y554" i="4"/>
  <c r="E554" i="4"/>
  <c r="D554" i="4"/>
  <c r="C554" i="4"/>
  <c r="Y566" i="4"/>
  <c r="E566" i="4"/>
  <c r="D566" i="4"/>
  <c r="C566" i="4"/>
  <c r="AA566" i="4"/>
  <c r="G566" i="4"/>
  <c r="Z566" i="4"/>
  <c r="F566" i="4"/>
  <c r="D339" i="4"/>
  <c r="C339" i="4"/>
  <c r="F339" i="4"/>
  <c r="E339" i="4"/>
  <c r="G339" i="4"/>
  <c r="Y339" i="4"/>
  <c r="Z339" i="4"/>
  <c r="AA339" i="4"/>
  <c r="Y1195" i="4"/>
  <c r="E1195" i="4"/>
  <c r="G1195" i="4"/>
  <c r="F1195" i="4"/>
  <c r="AA1195" i="4"/>
  <c r="D1195" i="4"/>
  <c r="Z1195" i="4"/>
  <c r="C1195" i="4"/>
  <c r="Z1196" i="4"/>
  <c r="F1196" i="4"/>
  <c r="Y1196" i="4"/>
  <c r="C1196" i="4"/>
  <c r="E1196" i="4"/>
  <c r="D1196" i="4"/>
  <c r="AA1196" i="4"/>
  <c r="G1196" i="4"/>
  <c r="V873" i="4"/>
  <c r="V874" i="4" s="1"/>
  <c r="V875" i="4" s="1"/>
  <c r="V876" i="4" s="1"/>
  <c r="V877" i="4" s="1"/>
  <c r="V878" i="4" s="1"/>
  <c r="V879" i="4" s="1"/>
  <c r="V880" i="4" s="1"/>
  <c r="V881" i="4" s="1"/>
  <c r="V882" i="4" s="1"/>
  <c r="V883" i="4" s="1"/>
  <c r="V884" i="4" s="1"/>
  <c r="V885" i="4" s="1"/>
  <c r="V886" i="4" s="1"/>
  <c r="V887" i="4" s="1"/>
  <c r="V888" i="4" s="1"/>
  <c r="U873" i="4"/>
  <c r="W873" i="4"/>
  <c r="W874" i="4" s="1"/>
  <c r="W875" i="4" s="1"/>
  <c r="W876" i="4" s="1"/>
  <c r="W877" i="4" s="1"/>
  <c r="W878" i="4" s="1"/>
  <c r="W879" i="4" s="1"/>
  <c r="W880" i="4" s="1"/>
  <c r="W881" i="4" s="1"/>
  <c r="W882" i="4" s="1"/>
  <c r="W883" i="4" s="1"/>
  <c r="W884" i="4" s="1"/>
  <c r="W885" i="4" s="1"/>
  <c r="W886" i="4" s="1"/>
  <c r="W887" i="4" s="1"/>
  <c r="W888" i="4" s="1"/>
  <c r="C876" i="4"/>
  <c r="AA876" i="4"/>
  <c r="G876" i="4"/>
  <c r="Y876" i="4"/>
  <c r="E876" i="4"/>
  <c r="Z876" i="4"/>
  <c r="F876" i="4"/>
  <c r="D876" i="4"/>
  <c r="Z677" i="4"/>
  <c r="F677" i="4"/>
  <c r="Y677" i="4"/>
  <c r="E677" i="4"/>
  <c r="D677" i="4"/>
  <c r="C677" i="4"/>
  <c r="G677" i="4"/>
  <c r="AA677" i="4"/>
  <c r="C675" i="4"/>
  <c r="AA675" i="4"/>
  <c r="G675" i="4"/>
  <c r="Y675" i="4"/>
  <c r="E675" i="4"/>
  <c r="F675" i="4"/>
  <c r="D675" i="4"/>
  <c r="Z675" i="4"/>
  <c r="AA398" i="4"/>
  <c r="G398" i="4"/>
  <c r="Z398" i="4"/>
  <c r="F398" i="4"/>
  <c r="Y398" i="4"/>
  <c r="E398" i="4"/>
  <c r="C398" i="4"/>
  <c r="D398" i="4"/>
  <c r="E395" i="4"/>
  <c r="D395" i="4"/>
  <c r="C395" i="4"/>
  <c r="Z395" i="4"/>
  <c r="G395" i="4"/>
  <c r="AA395" i="4"/>
  <c r="Y395" i="4"/>
  <c r="F395" i="4"/>
  <c r="W393" i="4"/>
  <c r="W394" i="4" s="1"/>
  <c r="W395" i="4" s="1"/>
  <c r="W396" i="4" s="1"/>
  <c r="W397" i="4" s="1"/>
  <c r="W398" i="4" s="1"/>
  <c r="W399" i="4" s="1"/>
  <c r="W400" i="4" s="1"/>
  <c r="W401" i="4" s="1"/>
  <c r="W402" i="4" s="1"/>
  <c r="W403" i="4" s="1"/>
  <c r="W404" i="4" s="1"/>
  <c r="W405" i="4" s="1"/>
  <c r="W406" i="4" s="1"/>
  <c r="W407" i="4" s="1"/>
  <c r="W408" i="4" s="1"/>
  <c r="V393" i="4"/>
  <c r="V394" i="4" s="1"/>
  <c r="V395" i="4" s="1"/>
  <c r="V396" i="4" s="1"/>
  <c r="V397" i="4" s="1"/>
  <c r="V398" i="4" s="1"/>
  <c r="V399" i="4" s="1"/>
  <c r="V400" i="4" s="1"/>
  <c r="V401" i="4" s="1"/>
  <c r="V402" i="4" s="1"/>
  <c r="V403" i="4" s="1"/>
  <c r="V404" i="4" s="1"/>
  <c r="V405" i="4" s="1"/>
  <c r="V406" i="4" s="1"/>
  <c r="V407" i="4" s="1"/>
  <c r="V408" i="4" s="1"/>
  <c r="U393" i="4"/>
  <c r="AA1288" i="4"/>
  <c r="G1288" i="4"/>
  <c r="Z1288" i="4"/>
  <c r="F1288" i="4"/>
  <c r="Y1288" i="4"/>
  <c r="E1288" i="4"/>
  <c r="D1288" i="4"/>
  <c r="C1288" i="4"/>
  <c r="Y1287" i="4"/>
  <c r="E1287" i="4"/>
  <c r="D1287" i="4"/>
  <c r="C1287" i="4"/>
  <c r="AA1287" i="4"/>
  <c r="G1287" i="4"/>
  <c r="Z1287" i="4"/>
  <c r="F1287" i="4"/>
  <c r="AA1275" i="4"/>
  <c r="G1275" i="4"/>
  <c r="Z1275" i="4"/>
  <c r="F1275" i="4"/>
  <c r="D1275" i="4"/>
  <c r="C1275" i="4"/>
  <c r="Y1275" i="4"/>
  <c r="E1275" i="4"/>
  <c r="D135" i="4"/>
  <c r="G135" i="4"/>
  <c r="F135" i="4"/>
  <c r="E135" i="4"/>
  <c r="C135" i="4"/>
  <c r="AA135" i="4"/>
  <c r="Y135" i="4"/>
  <c r="Z135" i="4"/>
  <c r="C140" i="4"/>
  <c r="G140" i="4"/>
  <c r="D140" i="4"/>
  <c r="F140" i="4"/>
  <c r="E140" i="4"/>
  <c r="AA140" i="4"/>
  <c r="Z140" i="4"/>
  <c r="Y140" i="4"/>
  <c r="G294" i="4"/>
  <c r="F294" i="4"/>
  <c r="E294" i="4"/>
  <c r="D294" i="4"/>
  <c r="C294" i="4"/>
  <c r="Z294" i="4"/>
  <c r="AA294" i="4"/>
  <c r="Y294" i="4"/>
  <c r="AA304" i="4"/>
  <c r="G304" i="4"/>
  <c r="Z304" i="4"/>
  <c r="F304" i="4"/>
  <c r="Y304" i="4"/>
  <c r="E304" i="4"/>
  <c r="D304" i="4"/>
  <c r="C304" i="4"/>
  <c r="D302" i="4"/>
  <c r="C302" i="4"/>
  <c r="Z302" i="4"/>
  <c r="F302" i="4"/>
  <c r="AA302" i="4"/>
  <c r="Y302" i="4"/>
  <c r="G302" i="4"/>
  <c r="E302" i="4"/>
  <c r="E1008" i="4"/>
  <c r="AA1008" i="4"/>
  <c r="F1008" i="4"/>
  <c r="Z1008" i="4"/>
  <c r="D1008" i="4"/>
  <c r="Y1008" i="4"/>
  <c r="C1008" i="4"/>
  <c r="G1008" i="4"/>
  <c r="Z997" i="4"/>
  <c r="F997" i="4"/>
  <c r="Y997" i="4"/>
  <c r="C997" i="4"/>
  <c r="G997" i="4"/>
  <c r="E997" i="4"/>
  <c r="AA997" i="4"/>
  <c r="D997" i="4"/>
  <c r="AA384" i="4"/>
  <c r="G384" i="4"/>
  <c r="Z384" i="4"/>
  <c r="F384" i="4"/>
  <c r="Y384" i="4"/>
  <c r="E384" i="4"/>
  <c r="D384" i="4"/>
  <c r="C384" i="4"/>
  <c r="Y383" i="4"/>
  <c r="F383" i="4"/>
  <c r="E383" i="4"/>
  <c r="D383" i="4"/>
  <c r="C383" i="4"/>
  <c r="AA383" i="4"/>
  <c r="G383" i="4"/>
  <c r="Z383" i="4"/>
  <c r="D515" i="4"/>
  <c r="G515" i="4"/>
  <c r="F515" i="4"/>
  <c r="AA515" i="4"/>
  <c r="E515" i="4"/>
  <c r="Y515" i="4"/>
  <c r="Z515" i="4"/>
  <c r="C515" i="4"/>
  <c r="C514" i="4"/>
  <c r="Z514" i="4"/>
  <c r="G514" i="4"/>
  <c r="Y514" i="4"/>
  <c r="D514" i="4"/>
  <c r="F514" i="4"/>
  <c r="AA514" i="4"/>
  <c r="E514" i="4"/>
  <c r="Y525" i="4"/>
  <c r="F525" i="4"/>
  <c r="AA525" i="4"/>
  <c r="D525" i="4"/>
  <c r="Z525" i="4"/>
  <c r="C525" i="4"/>
  <c r="G525" i="4"/>
  <c r="E525" i="4"/>
  <c r="Z1038" i="4"/>
  <c r="G1038" i="4"/>
  <c r="Y1038" i="4"/>
  <c r="F1038" i="4"/>
  <c r="E1038" i="4"/>
  <c r="D1038" i="4"/>
  <c r="C1038" i="4"/>
  <c r="AA1038" i="4"/>
  <c r="AA644" i="4"/>
  <c r="G644" i="4"/>
  <c r="Z644" i="4"/>
  <c r="F644" i="4"/>
  <c r="Y644" i="4"/>
  <c r="E644" i="4"/>
  <c r="D644" i="4"/>
  <c r="C644" i="4"/>
  <c r="Y643" i="4"/>
  <c r="F643" i="4"/>
  <c r="E643" i="4"/>
  <c r="D643" i="4"/>
  <c r="C643" i="4"/>
  <c r="AA643" i="4"/>
  <c r="Z643" i="4"/>
  <c r="G643" i="4"/>
  <c r="AA857" i="4"/>
  <c r="G857" i="4"/>
  <c r="Z857" i="4"/>
  <c r="F857" i="4"/>
  <c r="Y857" i="4"/>
  <c r="E857" i="4"/>
  <c r="D857" i="4"/>
  <c r="C857" i="4"/>
  <c r="AA867" i="4"/>
  <c r="Z867" i="4"/>
  <c r="G867" i="4"/>
  <c r="Y867" i="4"/>
  <c r="F867" i="4"/>
  <c r="D867" i="4"/>
  <c r="E867" i="4"/>
  <c r="C867" i="4"/>
  <c r="AA1259" i="4"/>
  <c r="G1259" i="4"/>
  <c r="Z1259" i="4"/>
  <c r="F1259" i="4"/>
  <c r="Y1259" i="4"/>
  <c r="E1259" i="4"/>
  <c r="C1259" i="4"/>
  <c r="D1259" i="4"/>
  <c r="Y1265" i="4"/>
  <c r="E1265" i="4"/>
  <c r="D1265" i="4"/>
  <c r="C1265" i="4"/>
  <c r="AA1265" i="4"/>
  <c r="G1265" i="4"/>
  <c r="Z1265" i="4"/>
  <c r="F1265" i="4"/>
  <c r="D447" i="4"/>
  <c r="C447" i="4"/>
  <c r="Z447" i="4"/>
  <c r="F447" i="4"/>
  <c r="E447" i="4"/>
  <c r="AA447" i="4"/>
  <c r="Y447" i="4"/>
  <c r="G447" i="4"/>
  <c r="AA819" i="4"/>
  <c r="Z819" i="4"/>
  <c r="G819" i="4"/>
  <c r="Y819" i="4"/>
  <c r="F819" i="4"/>
  <c r="E819" i="4"/>
  <c r="C819" i="4"/>
  <c r="D819" i="4"/>
  <c r="AA223" i="4"/>
  <c r="Z223" i="4"/>
  <c r="G223" i="4"/>
  <c r="Y223" i="4"/>
  <c r="F223" i="4"/>
  <c r="E223" i="4"/>
  <c r="C223" i="4"/>
  <c r="D223" i="4"/>
  <c r="D225" i="4"/>
  <c r="C225" i="4"/>
  <c r="AA225" i="4"/>
  <c r="Y225" i="4"/>
  <c r="F225" i="4"/>
  <c r="Z225" i="4"/>
  <c r="G225" i="4"/>
  <c r="E225" i="4"/>
  <c r="Y498" i="4"/>
  <c r="Z498" i="4"/>
  <c r="E498" i="4"/>
  <c r="D498" i="4"/>
  <c r="C498" i="4"/>
  <c r="G498" i="4"/>
  <c r="AA498" i="4"/>
  <c r="F498" i="4"/>
  <c r="Z503" i="4"/>
  <c r="F503" i="4"/>
  <c r="G503" i="4"/>
  <c r="E503" i="4"/>
  <c r="AA503" i="4"/>
  <c r="D503" i="4"/>
  <c r="Y503" i="4"/>
  <c r="C503" i="4"/>
  <c r="C1097" i="4"/>
  <c r="AA1097" i="4"/>
  <c r="G1097" i="4"/>
  <c r="Y1097" i="4"/>
  <c r="E1097" i="4"/>
  <c r="Z1097" i="4"/>
  <c r="F1097" i="4"/>
  <c r="D1097" i="4"/>
  <c r="G117" i="4"/>
  <c r="F117" i="4"/>
  <c r="E117" i="4"/>
  <c r="D117" i="4"/>
  <c r="C117" i="4"/>
  <c r="AA117" i="4"/>
  <c r="Z117" i="4"/>
  <c r="Y117" i="4"/>
  <c r="G114" i="4"/>
  <c r="F114" i="4"/>
  <c r="E114" i="4"/>
  <c r="D114" i="4"/>
  <c r="C114" i="4"/>
  <c r="AA114" i="4"/>
  <c r="Y114" i="4"/>
  <c r="Z114" i="4"/>
  <c r="Z761" i="4"/>
  <c r="G761" i="4"/>
  <c r="Y761" i="4"/>
  <c r="F761" i="4"/>
  <c r="E761" i="4"/>
  <c r="D761" i="4"/>
  <c r="C761" i="4"/>
  <c r="AA761" i="4"/>
  <c r="Y760" i="4"/>
  <c r="E760" i="4"/>
  <c r="D760" i="4"/>
  <c r="C760" i="4"/>
  <c r="AA760" i="4"/>
  <c r="G760" i="4"/>
  <c r="Z760" i="4"/>
  <c r="F760" i="4"/>
  <c r="AA758" i="4"/>
  <c r="G758" i="4"/>
  <c r="Z758" i="4"/>
  <c r="F758" i="4"/>
  <c r="D758" i="4"/>
  <c r="Y758" i="4"/>
  <c r="E758" i="4"/>
  <c r="C758" i="4"/>
  <c r="D1219" i="4"/>
  <c r="G1219" i="4"/>
  <c r="F1219" i="4"/>
  <c r="E1219" i="4"/>
  <c r="Z1219" i="4"/>
  <c r="AA1219" i="4"/>
  <c r="Y1219" i="4"/>
  <c r="C1219" i="4"/>
  <c r="AA328" i="4"/>
  <c r="G328" i="4"/>
  <c r="Z328" i="4"/>
  <c r="F328" i="4"/>
  <c r="Y328" i="4"/>
  <c r="E328" i="4"/>
  <c r="D328" i="4"/>
  <c r="C328" i="4"/>
  <c r="W653" i="4"/>
  <c r="W654" i="4" s="1"/>
  <c r="W655" i="4" s="1"/>
  <c r="W656" i="4" s="1"/>
  <c r="W657" i="4" s="1"/>
  <c r="W658" i="4" s="1"/>
  <c r="W659" i="4" s="1"/>
  <c r="W660" i="4" s="1"/>
  <c r="W661" i="4" s="1"/>
  <c r="W662" i="4" s="1"/>
  <c r="W663" i="4" s="1"/>
  <c r="W664" i="4" s="1"/>
  <c r="W665" i="4" s="1"/>
  <c r="W666" i="4" s="1"/>
  <c r="W667" i="4" s="1"/>
  <c r="W668" i="4" s="1"/>
  <c r="V653" i="4"/>
  <c r="V654" i="4" s="1"/>
  <c r="V655" i="4" s="1"/>
  <c r="V656" i="4" s="1"/>
  <c r="V657" i="4" s="1"/>
  <c r="V658" i="4" s="1"/>
  <c r="V659" i="4" s="1"/>
  <c r="V660" i="4" s="1"/>
  <c r="V661" i="4" s="1"/>
  <c r="V662" i="4" s="1"/>
  <c r="V663" i="4" s="1"/>
  <c r="V664" i="4" s="1"/>
  <c r="V665" i="4" s="1"/>
  <c r="V666" i="4" s="1"/>
  <c r="V667" i="4" s="1"/>
  <c r="V668" i="4" s="1"/>
  <c r="U653" i="4"/>
  <c r="W193" i="4"/>
  <c r="W194" i="4" s="1"/>
  <c r="W195" i="4" s="1"/>
  <c r="W196" i="4" s="1"/>
  <c r="W197" i="4" s="1"/>
  <c r="W198" i="4" s="1"/>
  <c r="W199" i="4" s="1"/>
  <c r="W200" i="4" s="1"/>
  <c r="W201" i="4" s="1"/>
  <c r="W202" i="4" s="1"/>
  <c r="W203" i="4" s="1"/>
  <c r="W204" i="4" s="1"/>
  <c r="W205" i="4" s="1"/>
  <c r="W206" i="4" s="1"/>
  <c r="W207" i="4" s="1"/>
  <c r="W208" i="4" s="1"/>
  <c r="V193" i="4"/>
  <c r="V194" i="4" s="1"/>
  <c r="V195" i="4" s="1"/>
  <c r="V196" i="4" s="1"/>
  <c r="V197" i="4" s="1"/>
  <c r="V198" i="4" s="1"/>
  <c r="V199" i="4" s="1"/>
  <c r="V200" i="4" s="1"/>
  <c r="V201" i="4" s="1"/>
  <c r="V202" i="4" s="1"/>
  <c r="V203" i="4" s="1"/>
  <c r="V204" i="4" s="1"/>
  <c r="V205" i="4" s="1"/>
  <c r="V206" i="4" s="1"/>
  <c r="V207" i="4" s="1"/>
  <c r="V208" i="4" s="1"/>
  <c r="U193" i="4"/>
  <c r="Y1167" i="4"/>
  <c r="E1167" i="4"/>
  <c r="D1167" i="4"/>
  <c r="C1167" i="4"/>
  <c r="AA1167" i="4"/>
  <c r="G1167" i="4"/>
  <c r="F1167" i="4"/>
  <c r="Z1167" i="4"/>
  <c r="AA368" i="4"/>
  <c r="G368" i="4"/>
  <c r="Z368" i="4"/>
  <c r="F368" i="4"/>
  <c r="Y368" i="4"/>
  <c r="E368" i="4"/>
  <c r="D368" i="4"/>
  <c r="C368" i="4"/>
  <c r="Y894" i="4"/>
  <c r="E894" i="4"/>
  <c r="D894" i="4"/>
  <c r="C894" i="4"/>
  <c r="AA894" i="4"/>
  <c r="G894" i="4"/>
  <c r="Z894" i="4"/>
  <c r="F894" i="4"/>
  <c r="D834" i="4"/>
  <c r="C834" i="4"/>
  <c r="Z834" i="4"/>
  <c r="F834" i="4"/>
  <c r="AA834" i="4"/>
  <c r="Y834" i="4"/>
  <c r="G834" i="4"/>
  <c r="E834" i="4"/>
  <c r="Y460" i="4"/>
  <c r="E460" i="4"/>
  <c r="D460" i="4"/>
  <c r="C460" i="4"/>
  <c r="AA460" i="4"/>
  <c r="G460" i="4"/>
  <c r="F460" i="4"/>
  <c r="Z460" i="4"/>
  <c r="AA564" i="4"/>
  <c r="G564" i="4"/>
  <c r="Z564" i="4"/>
  <c r="F564" i="4"/>
  <c r="Y564" i="4"/>
  <c r="E564" i="4"/>
  <c r="C564" i="4"/>
  <c r="D564" i="4"/>
  <c r="AA880" i="4"/>
  <c r="Z880" i="4"/>
  <c r="G880" i="4"/>
  <c r="Y880" i="4"/>
  <c r="F880" i="4"/>
  <c r="D880" i="4"/>
  <c r="E880" i="4"/>
  <c r="C880" i="4"/>
  <c r="Z303" i="4"/>
  <c r="F303" i="4"/>
  <c r="Y303" i="4"/>
  <c r="E303" i="4"/>
  <c r="D303" i="4"/>
  <c r="C303" i="4"/>
  <c r="AA303" i="4"/>
  <c r="G303" i="4"/>
  <c r="Y374" i="4"/>
  <c r="E374" i="4"/>
  <c r="D374" i="4"/>
  <c r="C374" i="4"/>
  <c r="AA374" i="4"/>
  <c r="G374" i="4"/>
  <c r="F374" i="4"/>
  <c r="Z374" i="4"/>
  <c r="AA1048" i="4"/>
  <c r="G1048" i="4"/>
  <c r="Z1048" i="4"/>
  <c r="F1048" i="4"/>
  <c r="Y1048" i="4"/>
  <c r="E1048" i="4"/>
  <c r="D1048" i="4"/>
  <c r="C1048" i="4"/>
  <c r="AA866" i="4"/>
  <c r="G866" i="4"/>
  <c r="Z866" i="4"/>
  <c r="F866" i="4"/>
  <c r="Y866" i="4"/>
  <c r="E866" i="4"/>
  <c r="D866" i="4"/>
  <c r="C866" i="4"/>
  <c r="Y435" i="4"/>
  <c r="E435" i="4"/>
  <c r="D435" i="4"/>
  <c r="C435" i="4"/>
  <c r="AA435" i="4"/>
  <c r="G435" i="4"/>
  <c r="Z435" i="4"/>
  <c r="F435" i="4"/>
  <c r="D217" i="4"/>
  <c r="C217" i="4"/>
  <c r="F217" i="4"/>
  <c r="G217" i="4"/>
  <c r="E217" i="4"/>
  <c r="AA217" i="4"/>
  <c r="Y217" i="4"/>
  <c r="Z217" i="4"/>
  <c r="C501" i="4"/>
  <c r="Z501" i="4"/>
  <c r="G501" i="4"/>
  <c r="Y501" i="4"/>
  <c r="D501" i="4"/>
  <c r="F501" i="4"/>
  <c r="AA501" i="4"/>
  <c r="E501" i="4"/>
  <c r="G122" i="4"/>
  <c r="F122" i="4"/>
  <c r="E122" i="4"/>
  <c r="D122" i="4"/>
  <c r="C122" i="4"/>
  <c r="AA122" i="4"/>
  <c r="Y122" i="4"/>
  <c r="Z122" i="4"/>
  <c r="V1213" i="4"/>
  <c r="V1214" i="4" s="1"/>
  <c r="V1215" i="4" s="1"/>
  <c r="V1216" i="4" s="1"/>
  <c r="V1217" i="4" s="1"/>
  <c r="V1218" i="4" s="1"/>
  <c r="V1219" i="4" s="1"/>
  <c r="V1220" i="4" s="1"/>
  <c r="V1221" i="4" s="1"/>
  <c r="V1222" i="4" s="1"/>
  <c r="V1223" i="4" s="1"/>
  <c r="V1224" i="4" s="1"/>
  <c r="V1225" i="4" s="1"/>
  <c r="V1226" i="4" s="1"/>
  <c r="V1227" i="4" s="1"/>
  <c r="V1228" i="4" s="1"/>
  <c r="U1213" i="4"/>
  <c r="W1213" i="4"/>
  <c r="W1214" i="4" s="1"/>
  <c r="W1215" i="4" s="1"/>
  <c r="W1216" i="4" s="1"/>
  <c r="W1217" i="4" s="1"/>
  <c r="W1218" i="4" s="1"/>
  <c r="W1219" i="4" s="1"/>
  <c r="W1220" i="4" s="1"/>
  <c r="W1221" i="4" s="1"/>
  <c r="W1222" i="4" s="1"/>
  <c r="W1223" i="4" s="1"/>
  <c r="W1224" i="4" s="1"/>
  <c r="W1225" i="4" s="1"/>
  <c r="W1226" i="4" s="1"/>
  <c r="W1227" i="4" s="1"/>
  <c r="W1228" i="4" s="1"/>
  <c r="Z1064" i="4"/>
  <c r="F1064" i="4"/>
  <c r="Y1064" i="4"/>
  <c r="E1064" i="4"/>
  <c r="D1064" i="4"/>
  <c r="C1064" i="4"/>
  <c r="AA1064" i="4"/>
  <c r="G1064" i="4"/>
  <c r="C163" i="4"/>
  <c r="G163" i="4"/>
  <c r="F163" i="4"/>
  <c r="E163" i="4"/>
  <c r="D163" i="4"/>
  <c r="AA163" i="4"/>
  <c r="Z163" i="4"/>
  <c r="Y163" i="4"/>
  <c r="AA960" i="4"/>
  <c r="G960" i="4"/>
  <c r="Z960" i="4"/>
  <c r="F960" i="4"/>
  <c r="Y960" i="4"/>
  <c r="E960" i="4"/>
  <c r="D960" i="4"/>
  <c r="C960" i="4"/>
  <c r="W613" i="4"/>
  <c r="W614" i="4" s="1"/>
  <c r="W615" i="4" s="1"/>
  <c r="W616" i="4" s="1"/>
  <c r="W617" i="4" s="1"/>
  <c r="W618" i="4" s="1"/>
  <c r="W619" i="4" s="1"/>
  <c r="W620" i="4" s="1"/>
  <c r="W621" i="4" s="1"/>
  <c r="W622" i="4" s="1"/>
  <c r="W623" i="4" s="1"/>
  <c r="W624" i="4" s="1"/>
  <c r="W625" i="4" s="1"/>
  <c r="W626" i="4" s="1"/>
  <c r="W627" i="4" s="1"/>
  <c r="W628" i="4" s="1"/>
  <c r="V613" i="4"/>
  <c r="V614" i="4" s="1"/>
  <c r="V615" i="4" s="1"/>
  <c r="V616" i="4" s="1"/>
  <c r="V617" i="4" s="1"/>
  <c r="V618" i="4" s="1"/>
  <c r="V619" i="4" s="1"/>
  <c r="V620" i="4" s="1"/>
  <c r="V621" i="4" s="1"/>
  <c r="V622" i="4" s="1"/>
  <c r="V623" i="4" s="1"/>
  <c r="V624" i="4" s="1"/>
  <c r="V625" i="4" s="1"/>
  <c r="V626" i="4" s="1"/>
  <c r="V627" i="4" s="1"/>
  <c r="V628" i="4" s="1"/>
  <c r="U613" i="4"/>
  <c r="AA1074" i="4"/>
  <c r="G1074" i="4"/>
  <c r="Z1074" i="4"/>
  <c r="F1074" i="4"/>
  <c r="Y1074" i="4"/>
  <c r="E1074" i="4"/>
  <c r="C1074" i="4"/>
  <c r="D1074" i="4"/>
  <c r="AA1075" i="4"/>
  <c r="G1075" i="4"/>
  <c r="Z1075" i="4"/>
  <c r="F1075" i="4"/>
  <c r="D1075" i="4"/>
  <c r="Y1075" i="4"/>
  <c r="E1075" i="4"/>
  <c r="C1075" i="4"/>
  <c r="E279" i="4"/>
  <c r="D279" i="4"/>
  <c r="C279" i="4"/>
  <c r="G279" i="4"/>
  <c r="F279" i="4"/>
  <c r="AA279" i="4"/>
  <c r="Z279" i="4"/>
  <c r="Y279" i="4"/>
  <c r="G280" i="4"/>
  <c r="F280" i="4"/>
  <c r="D280" i="4"/>
  <c r="C280" i="4"/>
  <c r="E280" i="4"/>
  <c r="Y280" i="4"/>
  <c r="Z280" i="4"/>
  <c r="AA280" i="4"/>
  <c r="D1184" i="4"/>
  <c r="G1184" i="4"/>
  <c r="F1184" i="4"/>
  <c r="AA1184" i="4"/>
  <c r="E1184" i="4"/>
  <c r="Y1184" i="4"/>
  <c r="Z1184" i="4"/>
  <c r="C1184" i="4"/>
  <c r="Z1185" i="4"/>
  <c r="F1185" i="4"/>
  <c r="G1185" i="4"/>
  <c r="E1185" i="4"/>
  <c r="AA1185" i="4"/>
  <c r="D1185" i="4"/>
  <c r="Y1185" i="4"/>
  <c r="C1185" i="4"/>
  <c r="AA576" i="4"/>
  <c r="G576" i="4"/>
  <c r="Z576" i="4"/>
  <c r="F576" i="4"/>
  <c r="Y576" i="4"/>
  <c r="E576" i="4"/>
  <c r="C576" i="4"/>
  <c r="D576" i="4"/>
  <c r="Y578" i="4"/>
  <c r="E578" i="4"/>
  <c r="D578" i="4"/>
  <c r="C578" i="4"/>
  <c r="AA578" i="4"/>
  <c r="G578" i="4"/>
  <c r="F578" i="4"/>
  <c r="Z578" i="4"/>
  <c r="AA263" i="4"/>
  <c r="Z263" i="4"/>
  <c r="G263" i="4"/>
  <c r="Y263" i="4"/>
  <c r="F263" i="4"/>
  <c r="E263" i="4"/>
  <c r="D263" i="4"/>
  <c r="C263" i="4"/>
  <c r="AA800" i="4"/>
  <c r="G800" i="4"/>
  <c r="Z800" i="4"/>
  <c r="F800" i="4"/>
  <c r="Y800" i="4"/>
  <c r="E800" i="4"/>
  <c r="D800" i="4"/>
  <c r="C800" i="4"/>
  <c r="Y477" i="4"/>
  <c r="F477" i="4"/>
  <c r="E477" i="4"/>
  <c r="D477" i="4"/>
  <c r="C477" i="4"/>
  <c r="AA477" i="4"/>
  <c r="Z477" i="4"/>
  <c r="G477" i="4"/>
  <c r="F200" i="4"/>
  <c r="G200" i="4"/>
  <c r="E200" i="4"/>
  <c r="D200" i="4"/>
  <c r="C200" i="4"/>
  <c r="AA200" i="4"/>
  <c r="Z200" i="4"/>
  <c r="Y200" i="4"/>
  <c r="C699" i="4"/>
  <c r="AA699" i="4"/>
  <c r="G699" i="4"/>
  <c r="Y699" i="4"/>
  <c r="E699" i="4"/>
  <c r="F699" i="4"/>
  <c r="D699" i="4"/>
  <c r="Z699" i="4"/>
  <c r="F234" i="4"/>
  <c r="E234" i="4"/>
  <c r="D234" i="4"/>
  <c r="C234" i="4"/>
  <c r="G234" i="4"/>
  <c r="AA234" i="4"/>
  <c r="Z234" i="4"/>
  <c r="Y234" i="4"/>
  <c r="Z1015" i="4"/>
  <c r="F1015" i="4"/>
  <c r="E1015" i="4"/>
  <c r="AA1015" i="4"/>
  <c r="D1015" i="4"/>
  <c r="Y1015" i="4"/>
  <c r="C1015" i="4"/>
  <c r="G1015" i="4"/>
  <c r="AA1116" i="4"/>
  <c r="G1116" i="4"/>
  <c r="Z1116" i="4"/>
  <c r="F1116" i="4"/>
  <c r="D1116" i="4"/>
  <c r="E1116" i="4"/>
  <c r="C1116" i="4"/>
  <c r="Y1116" i="4"/>
  <c r="D915" i="4"/>
  <c r="C915" i="4"/>
  <c r="Z915" i="4"/>
  <c r="F915" i="4"/>
  <c r="AA915" i="4"/>
  <c r="G915" i="4"/>
  <c r="Y915" i="4"/>
  <c r="E915" i="4"/>
  <c r="AA538" i="4"/>
  <c r="G538" i="4"/>
  <c r="Y538" i="4"/>
  <c r="E538" i="4"/>
  <c r="D538" i="4"/>
  <c r="Z538" i="4"/>
  <c r="F538" i="4"/>
  <c r="C538" i="4"/>
  <c r="AA146" i="4"/>
  <c r="G146" i="4"/>
  <c r="C146" i="4"/>
  <c r="Y146" i="4"/>
  <c r="F146" i="4"/>
  <c r="E146" i="4"/>
  <c r="Z146" i="4"/>
  <c r="D146" i="4"/>
  <c r="C1000" i="4"/>
  <c r="AA1000" i="4"/>
  <c r="G1000" i="4"/>
  <c r="Y1000" i="4"/>
  <c r="F1000" i="4"/>
  <c r="E1000" i="4"/>
  <c r="Z1000" i="4"/>
  <c r="D1000" i="4"/>
  <c r="AA635" i="4"/>
  <c r="Z635" i="4"/>
  <c r="G635" i="4"/>
  <c r="Y635" i="4"/>
  <c r="F635" i="4"/>
  <c r="E635" i="4"/>
  <c r="D635" i="4"/>
  <c r="C635" i="4"/>
  <c r="W813" i="4"/>
  <c r="W814" i="4" s="1"/>
  <c r="W815" i="4" s="1"/>
  <c r="W816" i="4" s="1"/>
  <c r="W817" i="4" s="1"/>
  <c r="W818" i="4" s="1"/>
  <c r="W819" i="4" s="1"/>
  <c r="W820" i="4" s="1"/>
  <c r="W821" i="4" s="1"/>
  <c r="W822" i="4" s="1"/>
  <c r="W823" i="4" s="1"/>
  <c r="W824" i="4" s="1"/>
  <c r="W825" i="4" s="1"/>
  <c r="W826" i="4" s="1"/>
  <c r="W827" i="4" s="1"/>
  <c r="W828" i="4" s="1"/>
  <c r="V813" i="4"/>
  <c r="V814" i="4" s="1"/>
  <c r="V815" i="4" s="1"/>
  <c r="V816" i="4" s="1"/>
  <c r="V817" i="4" s="1"/>
  <c r="V818" i="4" s="1"/>
  <c r="V819" i="4" s="1"/>
  <c r="V820" i="4" s="1"/>
  <c r="V821" i="4" s="1"/>
  <c r="V822" i="4" s="1"/>
  <c r="V823" i="4" s="1"/>
  <c r="V824" i="4" s="1"/>
  <c r="V825" i="4" s="1"/>
  <c r="V826" i="4" s="1"/>
  <c r="V827" i="4" s="1"/>
  <c r="V828" i="4" s="1"/>
  <c r="U813" i="4"/>
  <c r="AA601" i="4"/>
  <c r="Z601" i="4"/>
  <c r="G601" i="4"/>
  <c r="Y601" i="4"/>
  <c r="F601" i="4"/>
  <c r="E601" i="4"/>
  <c r="C601" i="4"/>
  <c r="D601" i="4"/>
  <c r="Z604" i="4"/>
  <c r="F604" i="4"/>
  <c r="Y604" i="4"/>
  <c r="E604" i="4"/>
  <c r="D604" i="4"/>
  <c r="C604" i="4"/>
  <c r="AA604" i="4"/>
  <c r="G604" i="4"/>
  <c r="C598" i="4"/>
  <c r="AA598" i="4"/>
  <c r="G598" i="4"/>
  <c r="Y598" i="4"/>
  <c r="E598" i="4"/>
  <c r="F598" i="4"/>
  <c r="D598" i="4"/>
  <c r="Z598" i="4"/>
  <c r="V773" i="4"/>
  <c r="V774" i="4" s="1"/>
  <c r="V775" i="4" s="1"/>
  <c r="V776" i="4" s="1"/>
  <c r="V777" i="4" s="1"/>
  <c r="V778" i="4" s="1"/>
  <c r="V779" i="4" s="1"/>
  <c r="V780" i="4" s="1"/>
  <c r="V781" i="4" s="1"/>
  <c r="V782" i="4" s="1"/>
  <c r="V783" i="4" s="1"/>
  <c r="V784" i="4" s="1"/>
  <c r="V785" i="4" s="1"/>
  <c r="V786" i="4" s="1"/>
  <c r="V787" i="4" s="1"/>
  <c r="V788" i="4" s="1"/>
  <c r="U773" i="4"/>
  <c r="W773" i="4"/>
  <c r="W774" i="4" s="1"/>
  <c r="W775" i="4" s="1"/>
  <c r="W776" i="4" s="1"/>
  <c r="W777" i="4" s="1"/>
  <c r="W778" i="4" s="1"/>
  <c r="W779" i="4" s="1"/>
  <c r="W780" i="4" s="1"/>
  <c r="W781" i="4" s="1"/>
  <c r="W782" i="4" s="1"/>
  <c r="W783" i="4" s="1"/>
  <c r="W784" i="4" s="1"/>
  <c r="W785" i="4" s="1"/>
  <c r="W786" i="4" s="1"/>
  <c r="W787" i="4" s="1"/>
  <c r="W788" i="4" s="1"/>
  <c r="Y777" i="4"/>
  <c r="F777" i="4"/>
  <c r="E777" i="4"/>
  <c r="D777" i="4"/>
  <c r="C777" i="4"/>
  <c r="AA777" i="4"/>
  <c r="Z777" i="4"/>
  <c r="G777" i="4"/>
  <c r="C785" i="4"/>
  <c r="AA785" i="4"/>
  <c r="G785" i="4"/>
  <c r="Y785" i="4"/>
  <c r="E785" i="4"/>
  <c r="F785" i="4"/>
  <c r="D785" i="4"/>
  <c r="Z785" i="4"/>
  <c r="D175" i="4"/>
  <c r="G175" i="4"/>
  <c r="F175" i="4"/>
  <c r="E175" i="4"/>
  <c r="C175" i="4"/>
  <c r="Z175" i="4"/>
  <c r="Y175" i="4"/>
  <c r="AA175" i="4"/>
  <c r="D181" i="4"/>
  <c r="F181" i="4"/>
  <c r="E181" i="4"/>
  <c r="C181" i="4"/>
  <c r="G181" i="4"/>
  <c r="AA181" i="4"/>
  <c r="Y181" i="4"/>
  <c r="Z181" i="4"/>
  <c r="Z187" i="4"/>
  <c r="F187" i="4"/>
  <c r="G187" i="4"/>
  <c r="E187" i="4"/>
  <c r="AA187" i="4"/>
  <c r="D187" i="4"/>
  <c r="Y187" i="4"/>
  <c r="C187" i="4"/>
  <c r="G318" i="4"/>
  <c r="F318" i="4"/>
  <c r="E318" i="4"/>
  <c r="D318" i="4"/>
  <c r="C318" i="4"/>
  <c r="AA318" i="4"/>
  <c r="Z318" i="4"/>
  <c r="Y318" i="4"/>
  <c r="Y322" i="4"/>
  <c r="E322" i="4"/>
  <c r="D322" i="4"/>
  <c r="C322" i="4"/>
  <c r="AA322" i="4"/>
  <c r="G322" i="4"/>
  <c r="Z322" i="4"/>
  <c r="F322" i="4"/>
  <c r="AA320" i="4"/>
  <c r="G320" i="4"/>
  <c r="Z320" i="4"/>
  <c r="F320" i="4"/>
  <c r="D320" i="4"/>
  <c r="E320" i="4"/>
  <c r="C320" i="4"/>
  <c r="Y320" i="4"/>
  <c r="G62" i="4"/>
  <c r="F62" i="4"/>
  <c r="E62" i="4"/>
  <c r="D62" i="4"/>
  <c r="C62" i="4"/>
  <c r="AA62" i="4"/>
  <c r="Y62" i="4"/>
  <c r="Z62" i="4"/>
  <c r="E63" i="4"/>
  <c r="D63" i="4"/>
  <c r="C63" i="4"/>
  <c r="G63" i="4"/>
  <c r="F63" i="4"/>
  <c r="Z63" i="4"/>
  <c r="Y63" i="4"/>
  <c r="AA63" i="4"/>
  <c r="G59" i="4"/>
  <c r="F59" i="4"/>
  <c r="E59" i="4"/>
  <c r="D59" i="4"/>
  <c r="C59" i="4"/>
  <c r="AA59" i="4"/>
  <c r="Z59" i="4"/>
  <c r="Y59" i="4"/>
  <c r="AA1065" i="4"/>
  <c r="Z1065" i="4"/>
  <c r="G1065" i="4"/>
  <c r="Y1065" i="4"/>
  <c r="F1065" i="4"/>
  <c r="E1065" i="4"/>
  <c r="D1065" i="4"/>
  <c r="C1065" i="4"/>
  <c r="D1059" i="4"/>
  <c r="C1059" i="4"/>
  <c r="Z1059" i="4"/>
  <c r="F1059" i="4"/>
  <c r="E1059" i="4"/>
  <c r="AA1059" i="4"/>
  <c r="Y1059" i="4"/>
  <c r="G1059" i="4"/>
  <c r="D659" i="4"/>
  <c r="C659" i="4"/>
  <c r="Z659" i="4"/>
  <c r="F659" i="4"/>
  <c r="AA659" i="4"/>
  <c r="Y659" i="4"/>
  <c r="G659" i="4"/>
  <c r="E659" i="4"/>
  <c r="E160" i="4"/>
  <c r="G160" i="4"/>
  <c r="F160" i="4"/>
  <c r="D160" i="4"/>
  <c r="C160" i="4"/>
  <c r="AA160" i="4"/>
  <c r="Y160" i="4"/>
  <c r="Z160" i="4"/>
  <c r="F157" i="4"/>
  <c r="G157" i="4"/>
  <c r="E157" i="4"/>
  <c r="D157" i="4"/>
  <c r="C157" i="4"/>
  <c r="AA157" i="4"/>
  <c r="Y157" i="4"/>
  <c r="Z157" i="4"/>
  <c r="G95" i="4"/>
  <c r="F95" i="4"/>
  <c r="E95" i="4"/>
  <c r="D95" i="4"/>
  <c r="C95" i="4"/>
  <c r="AA95" i="4"/>
  <c r="Y95" i="4"/>
  <c r="Z95" i="4"/>
  <c r="F98" i="4"/>
  <c r="E98" i="4"/>
  <c r="D98" i="4"/>
  <c r="C98" i="4"/>
  <c r="G98" i="4"/>
  <c r="Z98" i="4"/>
  <c r="AA98" i="4"/>
  <c r="Y98" i="4"/>
  <c r="W93" i="4"/>
  <c r="W94" i="4" s="1"/>
  <c r="W95" i="4" s="1"/>
  <c r="W96" i="4" s="1"/>
  <c r="W97" i="4" s="1"/>
  <c r="W98" i="4" s="1"/>
  <c r="W99" i="4" s="1"/>
  <c r="W100" i="4" s="1"/>
  <c r="W101" i="4" s="1"/>
  <c r="W102" i="4" s="1"/>
  <c r="W103" i="4" s="1"/>
  <c r="W104" i="4" s="1"/>
  <c r="W105" i="4" s="1"/>
  <c r="W106" i="4" s="1"/>
  <c r="W107" i="4" s="1"/>
  <c r="W108" i="4" s="1"/>
  <c r="V93" i="4"/>
  <c r="V94" i="4" s="1"/>
  <c r="V95" i="4" s="1"/>
  <c r="V96" i="4" s="1"/>
  <c r="V97" i="4" s="1"/>
  <c r="V98" i="4" s="1"/>
  <c r="V99" i="4" s="1"/>
  <c r="V100" i="4" s="1"/>
  <c r="V101" i="4" s="1"/>
  <c r="V102" i="4" s="1"/>
  <c r="V103" i="4" s="1"/>
  <c r="V104" i="4" s="1"/>
  <c r="V105" i="4" s="1"/>
  <c r="V106" i="4" s="1"/>
  <c r="V107" i="4" s="1"/>
  <c r="V108" i="4" s="1"/>
  <c r="U93" i="4"/>
  <c r="AA964" i="4"/>
  <c r="G964" i="4"/>
  <c r="Z964" i="4"/>
  <c r="F964" i="4"/>
  <c r="Y964" i="4"/>
  <c r="E964" i="4"/>
  <c r="D964" i="4"/>
  <c r="C964" i="4"/>
  <c r="C956" i="4"/>
  <c r="AA956" i="4"/>
  <c r="G956" i="4"/>
  <c r="F956" i="4"/>
  <c r="E956" i="4"/>
  <c r="D956" i="4"/>
  <c r="Z956" i="4"/>
  <c r="Y956" i="4"/>
  <c r="AA628" i="4"/>
  <c r="G628" i="4"/>
  <c r="Z628" i="4"/>
  <c r="F628" i="4"/>
  <c r="Y628" i="4"/>
  <c r="E628" i="4"/>
  <c r="C628" i="4"/>
  <c r="D628" i="4"/>
  <c r="D620" i="4"/>
  <c r="C620" i="4"/>
  <c r="Z620" i="4"/>
  <c r="F620" i="4"/>
  <c r="G620" i="4"/>
  <c r="E620" i="4"/>
  <c r="AA620" i="4"/>
  <c r="Y620" i="4"/>
  <c r="AA942" i="4"/>
  <c r="D942" i="4"/>
  <c r="G942" i="4"/>
  <c r="F942" i="4"/>
  <c r="E942" i="4"/>
  <c r="Z942" i="4"/>
  <c r="C942" i="4"/>
  <c r="Y942" i="4"/>
  <c r="Z1077" i="4"/>
  <c r="F1077" i="4"/>
  <c r="Y1077" i="4"/>
  <c r="E1077" i="4"/>
  <c r="D1077" i="4"/>
  <c r="C1077" i="4"/>
  <c r="AA1077" i="4"/>
  <c r="G1077" i="4"/>
  <c r="F274" i="4"/>
  <c r="E274" i="4"/>
  <c r="D274" i="4"/>
  <c r="C274" i="4"/>
  <c r="G274" i="4"/>
  <c r="AA274" i="4"/>
  <c r="Y274" i="4"/>
  <c r="Z274" i="4"/>
  <c r="C275" i="4"/>
  <c r="G275" i="4"/>
  <c r="E275" i="4"/>
  <c r="F275" i="4"/>
  <c r="D275" i="4"/>
  <c r="AA275" i="4"/>
  <c r="Y275" i="4"/>
  <c r="Z275" i="4"/>
  <c r="Z574" i="4"/>
  <c r="F574" i="4"/>
  <c r="Y574" i="4"/>
  <c r="E574" i="4"/>
  <c r="D574" i="4"/>
  <c r="C574" i="4"/>
  <c r="AA574" i="4"/>
  <c r="G574" i="4"/>
  <c r="C581" i="4"/>
  <c r="AA581" i="4"/>
  <c r="Z581" i="4"/>
  <c r="G581" i="4"/>
  <c r="E581" i="4"/>
  <c r="Y581" i="4"/>
  <c r="F581" i="4"/>
  <c r="D581" i="4"/>
  <c r="AA268" i="4"/>
  <c r="G268" i="4"/>
  <c r="Z268" i="4"/>
  <c r="F268" i="4"/>
  <c r="Y268" i="4"/>
  <c r="E268" i="4"/>
  <c r="C268" i="4"/>
  <c r="D268" i="4"/>
  <c r="E260" i="4"/>
  <c r="D260" i="4"/>
  <c r="C260" i="4"/>
  <c r="G260" i="4"/>
  <c r="F260" i="4"/>
  <c r="Z260" i="4"/>
  <c r="AA260" i="4"/>
  <c r="Y260" i="4"/>
  <c r="Z976" i="4"/>
  <c r="F976" i="4"/>
  <c r="Y976" i="4"/>
  <c r="E976" i="4"/>
  <c r="D976" i="4"/>
  <c r="C976" i="4"/>
  <c r="AA976" i="4"/>
  <c r="G976" i="4"/>
  <c r="D984" i="4"/>
  <c r="C984" i="4"/>
  <c r="AA984" i="4"/>
  <c r="G984" i="4"/>
  <c r="F984" i="4"/>
  <c r="E984" i="4"/>
  <c r="Z984" i="4"/>
  <c r="Y984" i="4"/>
  <c r="AA795" i="4"/>
  <c r="G795" i="4"/>
  <c r="Z795" i="4"/>
  <c r="F795" i="4"/>
  <c r="Y795" i="4"/>
  <c r="E795" i="4"/>
  <c r="D795" i="4"/>
  <c r="C795" i="4"/>
  <c r="Z804" i="4"/>
  <c r="F804" i="4"/>
  <c r="Y804" i="4"/>
  <c r="E804" i="4"/>
  <c r="D804" i="4"/>
  <c r="C804" i="4"/>
  <c r="AA804" i="4"/>
  <c r="G804" i="4"/>
  <c r="D807" i="4"/>
  <c r="C807" i="4"/>
  <c r="Z807" i="4"/>
  <c r="F807" i="4"/>
  <c r="G807" i="4"/>
  <c r="E807" i="4"/>
  <c r="AA807" i="4"/>
  <c r="Y807" i="4"/>
  <c r="AA474" i="4"/>
  <c r="G474" i="4"/>
  <c r="Z474" i="4"/>
  <c r="F474" i="4"/>
  <c r="Y474" i="4"/>
  <c r="E474" i="4"/>
  <c r="D474" i="4"/>
  <c r="C474" i="4"/>
  <c r="D481" i="4"/>
  <c r="C481" i="4"/>
  <c r="Z481" i="4"/>
  <c r="F481" i="4"/>
  <c r="AA481" i="4"/>
  <c r="Y481" i="4"/>
  <c r="G481" i="4"/>
  <c r="E481" i="4"/>
  <c r="F36" i="4"/>
  <c r="E36" i="4"/>
  <c r="D36" i="4"/>
  <c r="C36" i="4"/>
  <c r="G36" i="4"/>
  <c r="Z36" i="4"/>
  <c r="Y36" i="4"/>
  <c r="AA36" i="4"/>
  <c r="E194" i="4"/>
  <c r="G194" i="4"/>
  <c r="F194" i="4"/>
  <c r="D194" i="4"/>
  <c r="C194" i="4"/>
  <c r="AA194" i="4"/>
  <c r="Z194" i="4"/>
  <c r="Y194" i="4"/>
  <c r="D205" i="4"/>
  <c r="AA205" i="4"/>
  <c r="Y205" i="4"/>
  <c r="F205" i="4"/>
  <c r="G205" i="4"/>
  <c r="E205" i="4"/>
  <c r="C205" i="4"/>
  <c r="Z205" i="4"/>
  <c r="Z1141" i="4"/>
  <c r="F1141" i="4"/>
  <c r="Y1141" i="4"/>
  <c r="E1141" i="4"/>
  <c r="D1141" i="4"/>
  <c r="C1141" i="4"/>
  <c r="AA1141" i="4"/>
  <c r="G1141" i="4"/>
  <c r="C1134" i="4"/>
  <c r="AA1134" i="4"/>
  <c r="Z1134" i="4"/>
  <c r="G1134" i="4"/>
  <c r="E1134" i="4"/>
  <c r="D1134" i="4"/>
  <c r="Y1134" i="4"/>
  <c r="F1134" i="4"/>
  <c r="Z1163" i="4"/>
  <c r="F1163" i="4"/>
  <c r="Y1163" i="4"/>
  <c r="E1163" i="4"/>
  <c r="D1163" i="4"/>
  <c r="C1163" i="4"/>
  <c r="AA1163" i="4"/>
  <c r="G1163" i="4"/>
  <c r="AA1246" i="4"/>
  <c r="Z1246" i="4"/>
  <c r="G1246" i="4"/>
  <c r="Y1246" i="4"/>
  <c r="F1246" i="4"/>
  <c r="E1246" i="4"/>
  <c r="C1246" i="4"/>
  <c r="D1246" i="4"/>
  <c r="AA1242" i="4"/>
  <c r="G1242" i="4"/>
  <c r="Z1242" i="4"/>
  <c r="F1242" i="4"/>
  <c r="D1242" i="4"/>
  <c r="C1242" i="4"/>
  <c r="Y1242" i="4"/>
  <c r="E1242" i="4"/>
  <c r="D694" i="4"/>
  <c r="C694" i="4"/>
  <c r="Z694" i="4"/>
  <c r="F694" i="4"/>
  <c r="AA694" i="4"/>
  <c r="Y694" i="4"/>
  <c r="G694" i="4"/>
  <c r="E694" i="4"/>
  <c r="AA703" i="4"/>
  <c r="G703" i="4"/>
  <c r="Z703" i="4"/>
  <c r="F703" i="4"/>
  <c r="D703" i="4"/>
  <c r="Y703" i="4"/>
  <c r="E703" i="4"/>
  <c r="C703" i="4"/>
  <c r="V73" i="4"/>
  <c r="V74" i="4" s="1"/>
  <c r="V75" i="4" s="1"/>
  <c r="V76" i="4" s="1"/>
  <c r="V77" i="4" s="1"/>
  <c r="V78" i="4" s="1"/>
  <c r="V79" i="4" s="1"/>
  <c r="V80" i="4" s="1"/>
  <c r="V81" i="4" s="1"/>
  <c r="V82" i="4" s="1"/>
  <c r="V83" i="4" s="1"/>
  <c r="V84" i="4" s="1"/>
  <c r="V85" i="4" s="1"/>
  <c r="V86" i="4" s="1"/>
  <c r="V87" i="4" s="1"/>
  <c r="V88" i="4" s="1"/>
  <c r="U73" i="4"/>
  <c r="W73" i="4"/>
  <c r="W74" i="4" s="1"/>
  <c r="W75" i="4" s="1"/>
  <c r="W76" i="4" s="1"/>
  <c r="W77" i="4" s="1"/>
  <c r="W78" i="4" s="1"/>
  <c r="W79" i="4" s="1"/>
  <c r="W80" i="4" s="1"/>
  <c r="W81" i="4" s="1"/>
  <c r="W82" i="4" s="1"/>
  <c r="W83" i="4" s="1"/>
  <c r="W84" i="4" s="1"/>
  <c r="W85" i="4" s="1"/>
  <c r="W86" i="4" s="1"/>
  <c r="W87" i="4" s="1"/>
  <c r="W88" i="4" s="1"/>
  <c r="Y87" i="4"/>
  <c r="E87" i="4"/>
  <c r="D87" i="4"/>
  <c r="C87" i="4"/>
  <c r="AA87" i="4"/>
  <c r="G87" i="4"/>
  <c r="F87" i="4"/>
  <c r="Z87" i="4"/>
  <c r="G241" i="4"/>
  <c r="F241" i="4"/>
  <c r="E241" i="4"/>
  <c r="D241" i="4"/>
  <c r="C241" i="4"/>
  <c r="Y241" i="4"/>
  <c r="AA241" i="4"/>
  <c r="Z241" i="4"/>
  <c r="E242" i="4"/>
  <c r="D242" i="4"/>
  <c r="C242" i="4"/>
  <c r="G242" i="4"/>
  <c r="F242" i="4"/>
  <c r="AA242" i="4"/>
  <c r="Y242" i="4"/>
  <c r="Z242" i="4"/>
  <c r="AA248" i="4"/>
  <c r="G248" i="4"/>
  <c r="Z248" i="4"/>
  <c r="F248" i="4"/>
  <c r="D248" i="4"/>
  <c r="E248" i="4"/>
  <c r="C248" i="4"/>
  <c r="Y248" i="4"/>
  <c r="D1028" i="4"/>
  <c r="C1028" i="4"/>
  <c r="Z1028" i="4"/>
  <c r="F1028" i="4"/>
  <c r="Y1028" i="4"/>
  <c r="G1028" i="4"/>
  <c r="E1028" i="4"/>
  <c r="AA1028" i="4"/>
  <c r="Y1021" i="4"/>
  <c r="E1021" i="4"/>
  <c r="D1021" i="4"/>
  <c r="C1021" i="4"/>
  <c r="AA1021" i="4"/>
  <c r="Z1021" i="4"/>
  <c r="G1021" i="4"/>
  <c r="F1021" i="4"/>
  <c r="G361" i="4"/>
  <c r="F361" i="4"/>
  <c r="E361" i="4"/>
  <c r="C361" i="4"/>
  <c r="D361" i="4"/>
  <c r="AA361" i="4"/>
  <c r="Z361" i="4"/>
  <c r="Y361" i="4"/>
  <c r="D355" i="4"/>
  <c r="C355" i="4"/>
  <c r="F355" i="4"/>
  <c r="E355" i="4"/>
  <c r="G355" i="4"/>
  <c r="AA355" i="4"/>
  <c r="Y355" i="4"/>
  <c r="Z355" i="4"/>
  <c r="Z1114" i="4"/>
  <c r="F1114" i="4"/>
  <c r="Y1114" i="4"/>
  <c r="E1114" i="4"/>
  <c r="D1114" i="4"/>
  <c r="C1114" i="4"/>
  <c r="G1114" i="4"/>
  <c r="AA1114" i="4"/>
  <c r="D1127" i="4"/>
  <c r="C1127" i="4"/>
  <c r="Z1127" i="4"/>
  <c r="F1127" i="4"/>
  <c r="Y1127" i="4"/>
  <c r="G1127" i="4"/>
  <c r="E1127" i="4"/>
  <c r="AA1127" i="4"/>
  <c r="Z904" i="4"/>
  <c r="F904" i="4"/>
  <c r="Y904" i="4"/>
  <c r="E904" i="4"/>
  <c r="D904" i="4"/>
  <c r="C904" i="4"/>
  <c r="AA904" i="4"/>
  <c r="G904" i="4"/>
  <c r="AA917" i="4"/>
  <c r="G917" i="4"/>
  <c r="Z917" i="4"/>
  <c r="F917" i="4"/>
  <c r="Y917" i="4"/>
  <c r="E917" i="4"/>
  <c r="D917" i="4"/>
  <c r="C917" i="4"/>
  <c r="AA836" i="4"/>
  <c r="G836" i="4"/>
  <c r="Z836" i="4"/>
  <c r="F836" i="4"/>
  <c r="Y836" i="4"/>
  <c r="E836" i="4"/>
  <c r="D836" i="4"/>
  <c r="C836" i="4"/>
  <c r="E848" i="4"/>
  <c r="D848" i="4"/>
  <c r="C848" i="4"/>
  <c r="Z848" i="4"/>
  <c r="G848" i="4"/>
  <c r="AA848" i="4"/>
  <c r="Y848" i="4"/>
  <c r="F848" i="4"/>
  <c r="AA837" i="4"/>
  <c r="G837" i="4"/>
  <c r="Z837" i="4"/>
  <c r="F837" i="4"/>
  <c r="D837" i="4"/>
  <c r="Y837" i="4"/>
  <c r="E837" i="4"/>
  <c r="C837" i="4"/>
  <c r="AA419" i="4"/>
  <c r="G419" i="4"/>
  <c r="Z419" i="4"/>
  <c r="F419" i="4"/>
  <c r="Y419" i="4"/>
  <c r="E419" i="4"/>
  <c r="D419" i="4"/>
  <c r="C419" i="4"/>
  <c r="U413" i="4"/>
  <c r="W413" i="4"/>
  <c r="W414" i="4" s="1"/>
  <c r="W415" i="4" s="1"/>
  <c r="W416" i="4" s="1"/>
  <c r="W417" i="4" s="1"/>
  <c r="W418" i="4" s="1"/>
  <c r="W419" i="4" s="1"/>
  <c r="W420" i="4" s="1"/>
  <c r="W421" i="4" s="1"/>
  <c r="W422" i="4" s="1"/>
  <c r="W423" i="4" s="1"/>
  <c r="W424" i="4" s="1"/>
  <c r="W425" i="4" s="1"/>
  <c r="W426" i="4" s="1"/>
  <c r="W427" i="4" s="1"/>
  <c r="W428" i="4" s="1"/>
  <c r="V413" i="4"/>
  <c r="V414" i="4" s="1"/>
  <c r="V415" i="4" s="1"/>
  <c r="V416" i="4" s="1"/>
  <c r="V417" i="4" s="1"/>
  <c r="V418" i="4" s="1"/>
  <c r="V419" i="4" s="1"/>
  <c r="V420" i="4" s="1"/>
  <c r="V421" i="4" s="1"/>
  <c r="V422" i="4" s="1"/>
  <c r="V423" i="4" s="1"/>
  <c r="V424" i="4" s="1"/>
  <c r="V425" i="4" s="1"/>
  <c r="V426" i="4" s="1"/>
  <c r="V427" i="4" s="1"/>
  <c r="V428" i="4" s="1"/>
  <c r="AA457" i="4"/>
  <c r="G457" i="4"/>
  <c r="Z457" i="4"/>
  <c r="F457" i="4"/>
  <c r="Y457" i="4"/>
  <c r="E457" i="4"/>
  <c r="D457" i="4"/>
  <c r="C457" i="4"/>
  <c r="C463" i="4"/>
  <c r="AA463" i="4"/>
  <c r="G463" i="4"/>
  <c r="Y463" i="4"/>
  <c r="E463" i="4"/>
  <c r="Z463" i="4"/>
  <c r="F463" i="4"/>
  <c r="D463" i="4"/>
  <c r="D734" i="4"/>
  <c r="C734" i="4"/>
  <c r="Z734" i="4"/>
  <c r="F734" i="4"/>
  <c r="G734" i="4"/>
  <c r="E734" i="4"/>
  <c r="AA734" i="4"/>
  <c r="Y734" i="4"/>
  <c r="AA746" i="4"/>
  <c r="G746" i="4"/>
  <c r="Z746" i="4"/>
  <c r="F746" i="4"/>
  <c r="D746" i="4"/>
  <c r="Y746" i="4"/>
  <c r="E746" i="4"/>
  <c r="C746" i="4"/>
  <c r="AA542" i="4"/>
  <c r="G542" i="4"/>
  <c r="Z542" i="4"/>
  <c r="F542" i="4"/>
  <c r="D542" i="4"/>
  <c r="C542" i="4"/>
  <c r="Y542" i="4"/>
  <c r="E542" i="4"/>
  <c r="Z546" i="4"/>
  <c r="F546" i="4"/>
  <c r="Y546" i="4"/>
  <c r="E546" i="4"/>
  <c r="C546" i="4"/>
  <c r="G546" i="4"/>
  <c r="D546" i="4"/>
  <c r="AA546" i="4"/>
  <c r="D557" i="4"/>
  <c r="C557" i="4"/>
  <c r="Z557" i="4"/>
  <c r="F557" i="4"/>
  <c r="AA557" i="4"/>
  <c r="Y557" i="4"/>
  <c r="G557" i="4"/>
  <c r="E557" i="4"/>
  <c r="G340" i="4"/>
  <c r="F340" i="4"/>
  <c r="E340" i="4"/>
  <c r="C340" i="4"/>
  <c r="D340" i="4"/>
  <c r="AA340" i="4"/>
  <c r="Y340" i="4"/>
  <c r="Z340" i="4"/>
  <c r="F336" i="4"/>
  <c r="E336" i="4"/>
  <c r="D336" i="4"/>
  <c r="C336" i="4"/>
  <c r="G336" i="4"/>
  <c r="Y336" i="4"/>
  <c r="AA336" i="4"/>
  <c r="Z336" i="4"/>
  <c r="X34" i="10"/>
  <c r="Y34" i="10"/>
  <c r="D1194" i="4"/>
  <c r="AA1194" i="4"/>
  <c r="G1194" i="4"/>
  <c r="F1194" i="4"/>
  <c r="Y1194" i="4"/>
  <c r="C1194" i="4"/>
  <c r="Z1194" i="4"/>
  <c r="E1194" i="4"/>
  <c r="Y1198" i="4"/>
  <c r="E1198" i="4"/>
  <c r="F1198" i="4"/>
  <c r="AA1198" i="4"/>
  <c r="D1198" i="4"/>
  <c r="Z1198" i="4"/>
  <c r="C1198" i="4"/>
  <c r="G1198" i="4"/>
  <c r="Z1201" i="4"/>
  <c r="F1201" i="4"/>
  <c r="E1201" i="4"/>
  <c r="AA1201" i="4"/>
  <c r="D1201" i="4"/>
  <c r="Y1201" i="4"/>
  <c r="C1201" i="4"/>
  <c r="G1201" i="4"/>
  <c r="AA883" i="4"/>
  <c r="G883" i="4"/>
  <c r="Z883" i="4"/>
  <c r="F883" i="4"/>
  <c r="Y883" i="4"/>
  <c r="E883" i="4"/>
  <c r="D883" i="4"/>
  <c r="C883" i="4"/>
  <c r="Z878" i="4"/>
  <c r="F878" i="4"/>
  <c r="Y878" i="4"/>
  <c r="E878" i="4"/>
  <c r="D878" i="4"/>
  <c r="C878" i="4"/>
  <c r="AA878" i="4"/>
  <c r="G878" i="4"/>
  <c r="C881" i="4"/>
  <c r="AA881" i="4"/>
  <c r="G881" i="4"/>
  <c r="Y881" i="4"/>
  <c r="E881" i="4"/>
  <c r="Z881" i="4"/>
  <c r="F881" i="4"/>
  <c r="D881" i="4"/>
  <c r="AA687" i="4"/>
  <c r="G687" i="4"/>
  <c r="Z687" i="4"/>
  <c r="F687" i="4"/>
  <c r="Y687" i="4"/>
  <c r="E687" i="4"/>
  <c r="D687" i="4"/>
  <c r="C687" i="4"/>
  <c r="Z682" i="4"/>
  <c r="F682" i="4"/>
  <c r="Y682" i="4"/>
  <c r="E682" i="4"/>
  <c r="D682" i="4"/>
  <c r="C682" i="4"/>
  <c r="G682" i="4"/>
  <c r="AA682" i="4"/>
  <c r="C680" i="4"/>
  <c r="AA680" i="4"/>
  <c r="G680" i="4"/>
  <c r="Y680" i="4"/>
  <c r="E680" i="4"/>
  <c r="Z680" i="4"/>
  <c r="F680" i="4"/>
  <c r="D680" i="4"/>
  <c r="AA397" i="4"/>
  <c r="Z397" i="4"/>
  <c r="G397" i="4"/>
  <c r="Y397" i="4"/>
  <c r="F397" i="4"/>
  <c r="E397" i="4"/>
  <c r="D397" i="4"/>
  <c r="C397" i="4"/>
  <c r="Y400" i="4"/>
  <c r="E400" i="4"/>
  <c r="D400" i="4"/>
  <c r="C400" i="4"/>
  <c r="AA400" i="4"/>
  <c r="G400" i="4"/>
  <c r="Z400" i="4"/>
  <c r="F400" i="4"/>
  <c r="AA403" i="4"/>
  <c r="Z403" i="4"/>
  <c r="G403" i="4"/>
  <c r="Y403" i="4"/>
  <c r="F403" i="4"/>
  <c r="D403" i="4"/>
  <c r="C403" i="4"/>
  <c r="E403" i="4"/>
  <c r="AA1284" i="4"/>
  <c r="G1284" i="4"/>
  <c r="Z1284" i="4"/>
  <c r="F1284" i="4"/>
  <c r="Y1284" i="4"/>
  <c r="E1284" i="4"/>
  <c r="C1284" i="4"/>
  <c r="D1284" i="4"/>
  <c r="AA1280" i="4"/>
  <c r="Z1280" i="4"/>
  <c r="G1280" i="4"/>
  <c r="Y1280" i="4"/>
  <c r="F1280" i="4"/>
  <c r="D1280" i="4"/>
  <c r="C1280" i="4"/>
  <c r="E1280" i="4"/>
  <c r="D141" i="4"/>
  <c r="C141" i="4"/>
  <c r="G141" i="4"/>
  <c r="F141" i="4"/>
  <c r="E141" i="4"/>
  <c r="Y141" i="4"/>
  <c r="Z141" i="4"/>
  <c r="AA141" i="4"/>
  <c r="G298" i="4"/>
  <c r="F298" i="4"/>
  <c r="E298" i="4"/>
  <c r="C298" i="4"/>
  <c r="D298" i="4"/>
  <c r="Z298" i="4"/>
  <c r="Y298" i="4"/>
  <c r="AA298" i="4"/>
  <c r="U293" i="4"/>
  <c r="W293" i="4"/>
  <c r="W294" i="4" s="1"/>
  <c r="W295" i="4" s="1"/>
  <c r="W296" i="4" s="1"/>
  <c r="W297" i="4" s="1"/>
  <c r="W298" i="4" s="1"/>
  <c r="W299" i="4" s="1"/>
  <c r="W300" i="4" s="1"/>
  <c r="W301" i="4" s="1"/>
  <c r="W302" i="4" s="1"/>
  <c r="W303" i="4" s="1"/>
  <c r="W304" i="4" s="1"/>
  <c r="W305" i="4" s="1"/>
  <c r="W306" i="4" s="1"/>
  <c r="W307" i="4" s="1"/>
  <c r="W308" i="4" s="1"/>
  <c r="V293" i="4"/>
  <c r="V294" i="4" s="1"/>
  <c r="V295" i="4" s="1"/>
  <c r="V296" i="4" s="1"/>
  <c r="V297" i="4" s="1"/>
  <c r="V298" i="4" s="1"/>
  <c r="V299" i="4" s="1"/>
  <c r="V300" i="4" s="1"/>
  <c r="V301" i="4" s="1"/>
  <c r="V302" i="4" s="1"/>
  <c r="V303" i="4" s="1"/>
  <c r="V304" i="4" s="1"/>
  <c r="V305" i="4" s="1"/>
  <c r="V306" i="4" s="1"/>
  <c r="V307" i="4" s="1"/>
  <c r="V308" i="4" s="1"/>
  <c r="Z1002" i="4"/>
  <c r="F1002" i="4"/>
  <c r="E1002" i="4"/>
  <c r="AA1002" i="4"/>
  <c r="D1002" i="4"/>
  <c r="Y1002" i="4"/>
  <c r="C1002" i="4"/>
  <c r="G1002" i="4"/>
  <c r="Z388" i="4"/>
  <c r="F388" i="4"/>
  <c r="Y388" i="4"/>
  <c r="E388" i="4"/>
  <c r="D388" i="4"/>
  <c r="C388" i="4"/>
  <c r="AA388" i="4"/>
  <c r="G388" i="4"/>
  <c r="C377" i="4"/>
  <c r="AA377" i="4"/>
  <c r="G377" i="4"/>
  <c r="Y377" i="4"/>
  <c r="E377" i="4"/>
  <c r="Z377" i="4"/>
  <c r="F377" i="4"/>
  <c r="D377" i="4"/>
  <c r="Y518" i="4"/>
  <c r="E518" i="4"/>
  <c r="G518" i="4"/>
  <c r="F518" i="4"/>
  <c r="AA518" i="4"/>
  <c r="D518" i="4"/>
  <c r="Z518" i="4"/>
  <c r="C518" i="4"/>
  <c r="AA517" i="4"/>
  <c r="D517" i="4"/>
  <c r="Y517" i="4"/>
  <c r="C517" i="4"/>
  <c r="F517" i="4"/>
  <c r="Z517" i="4"/>
  <c r="G517" i="4"/>
  <c r="E517" i="4"/>
  <c r="U513" i="4"/>
  <c r="W513" i="4"/>
  <c r="W514" i="4" s="1"/>
  <c r="W515" i="4" s="1"/>
  <c r="W516" i="4" s="1"/>
  <c r="W517" i="4" s="1"/>
  <c r="W518" i="4" s="1"/>
  <c r="W519" i="4" s="1"/>
  <c r="W520" i="4" s="1"/>
  <c r="W521" i="4" s="1"/>
  <c r="W522" i="4" s="1"/>
  <c r="W523" i="4" s="1"/>
  <c r="W524" i="4" s="1"/>
  <c r="W525" i="4" s="1"/>
  <c r="W526" i="4" s="1"/>
  <c r="W527" i="4" s="1"/>
  <c r="W528" i="4" s="1"/>
  <c r="V513" i="4"/>
  <c r="V514" i="4" s="1"/>
  <c r="V515" i="4" s="1"/>
  <c r="V516" i="4" s="1"/>
  <c r="V517" i="4" s="1"/>
  <c r="V518" i="4" s="1"/>
  <c r="V519" i="4" s="1"/>
  <c r="V520" i="4" s="1"/>
  <c r="V521" i="4" s="1"/>
  <c r="V522" i="4" s="1"/>
  <c r="V523" i="4" s="1"/>
  <c r="V524" i="4" s="1"/>
  <c r="V525" i="4" s="1"/>
  <c r="V526" i="4" s="1"/>
  <c r="V527" i="4" s="1"/>
  <c r="V528" i="4" s="1"/>
  <c r="AA1034" i="4"/>
  <c r="Z1034" i="4"/>
  <c r="G1034" i="4"/>
  <c r="Y1034" i="4"/>
  <c r="F1034" i="4"/>
  <c r="E1034" i="4"/>
  <c r="C1034" i="4"/>
  <c r="D1034" i="4"/>
  <c r="Y1037" i="4"/>
  <c r="E1037" i="4"/>
  <c r="D1037" i="4"/>
  <c r="C1037" i="4"/>
  <c r="AA1037" i="4"/>
  <c r="G1037" i="4"/>
  <c r="F1037" i="4"/>
  <c r="Z1037" i="4"/>
  <c r="AA1035" i="4"/>
  <c r="G1035" i="4"/>
  <c r="Z1035" i="4"/>
  <c r="F1035" i="4"/>
  <c r="D1035" i="4"/>
  <c r="C1035" i="4"/>
  <c r="Y1035" i="4"/>
  <c r="E1035" i="4"/>
  <c r="V633" i="4"/>
  <c r="V634" i="4" s="1"/>
  <c r="V635" i="4" s="1"/>
  <c r="V636" i="4" s="1"/>
  <c r="V637" i="4" s="1"/>
  <c r="V638" i="4" s="1"/>
  <c r="V639" i="4" s="1"/>
  <c r="V640" i="4" s="1"/>
  <c r="V641" i="4" s="1"/>
  <c r="V642" i="4" s="1"/>
  <c r="V643" i="4" s="1"/>
  <c r="V644" i="4" s="1"/>
  <c r="V645" i="4" s="1"/>
  <c r="V646" i="4" s="1"/>
  <c r="V647" i="4" s="1"/>
  <c r="V648" i="4" s="1"/>
  <c r="W633" i="4"/>
  <c r="W634" i="4" s="1"/>
  <c r="W635" i="4" s="1"/>
  <c r="W636" i="4" s="1"/>
  <c r="W637" i="4" s="1"/>
  <c r="W638" i="4" s="1"/>
  <c r="W639" i="4" s="1"/>
  <c r="W640" i="4" s="1"/>
  <c r="W641" i="4" s="1"/>
  <c r="W642" i="4" s="1"/>
  <c r="W643" i="4" s="1"/>
  <c r="W644" i="4" s="1"/>
  <c r="W645" i="4" s="1"/>
  <c r="W646" i="4" s="1"/>
  <c r="W647" i="4" s="1"/>
  <c r="W648" i="4" s="1"/>
  <c r="U633" i="4"/>
  <c r="AA641" i="4"/>
  <c r="G641" i="4"/>
  <c r="Z641" i="4"/>
  <c r="F641" i="4"/>
  <c r="D641" i="4"/>
  <c r="Y641" i="4"/>
  <c r="E641" i="4"/>
  <c r="C641" i="4"/>
  <c r="AA862" i="4"/>
  <c r="Z862" i="4"/>
  <c r="G862" i="4"/>
  <c r="Y862" i="4"/>
  <c r="F862" i="4"/>
  <c r="E862" i="4"/>
  <c r="C862" i="4"/>
  <c r="D862" i="4"/>
  <c r="D864" i="4"/>
  <c r="C864" i="4"/>
  <c r="Z864" i="4"/>
  <c r="F864" i="4"/>
  <c r="G864" i="4"/>
  <c r="E864" i="4"/>
  <c r="AA864" i="4"/>
  <c r="Y864" i="4"/>
  <c r="AA1257" i="4"/>
  <c r="G1257" i="4"/>
  <c r="Z1257" i="4"/>
  <c r="F1257" i="4"/>
  <c r="Y1257" i="4"/>
  <c r="E1257" i="4"/>
  <c r="D1257" i="4"/>
  <c r="C1257" i="4"/>
  <c r="AA436" i="4"/>
  <c r="G436" i="4"/>
  <c r="Z436" i="4"/>
  <c r="F436" i="4"/>
  <c r="Y436" i="4"/>
  <c r="E436" i="4"/>
  <c r="D436" i="4"/>
  <c r="C436" i="4"/>
  <c r="Z444" i="4"/>
  <c r="F444" i="4"/>
  <c r="Y444" i="4"/>
  <c r="E444" i="4"/>
  <c r="D444" i="4"/>
  <c r="C444" i="4"/>
  <c r="AA444" i="4"/>
  <c r="G444" i="4"/>
  <c r="AA823" i="4"/>
  <c r="G823" i="4"/>
  <c r="Z823" i="4"/>
  <c r="F823" i="4"/>
  <c r="Y823" i="4"/>
  <c r="E823" i="4"/>
  <c r="D823" i="4"/>
  <c r="C823" i="4"/>
  <c r="Y822" i="4"/>
  <c r="F822" i="4"/>
  <c r="E822" i="4"/>
  <c r="D822" i="4"/>
  <c r="C822" i="4"/>
  <c r="AA822" i="4"/>
  <c r="G822" i="4"/>
  <c r="Z822" i="4"/>
  <c r="C815" i="4"/>
  <c r="AA815" i="4"/>
  <c r="G815" i="4"/>
  <c r="Y815" i="4"/>
  <c r="E815" i="4"/>
  <c r="Z815" i="4"/>
  <c r="F815" i="4"/>
  <c r="D815" i="4"/>
  <c r="G218" i="4"/>
  <c r="E218" i="4"/>
  <c r="D218" i="4"/>
  <c r="F218" i="4"/>
  <c r="C218" i="4"/>
  <c r="AA218" i="4"/>
  <c r="Y218" i="4"/>
  <c r="Z218" i="4"/>
  <c r="AA495" i="4"/>
  <c r="G495" i="4"/>
  <c r="Z495" i="4"/>
  <c r="F495" i="4"/>
  <c r="Y495" i="4"/>
  <c r="E495" i="4"/>
  <c r="D495" i="4"/>
  <c r="C495" i="4"/>
  <c r="Z508" i="4"/>
  <c r="F508" i="4"/>
  <c r="G508" i="4"/>
  <c r="E508" i="4"/>
  <c r="AA508" i="4"/>
  <c r="D508" i="4"/>
  <c r="Y508" i="4"/>
  <c r="C508" i="4"/>
  <c r="AA1100" i="4"/>
  <c r="G1100" i="4"/>
  <c r="Z1100" i="4"/>
  <c r="F1100" i="4"/>
  <c r="Y1100" i="4"/>
  <c r="E1100" i="4"/>
  <c r="C1100" i="4"/>
  <c r="D1100" i="4"/>
  <c r="C1101" i="4"/>
  <c r="AA1101" i="4"/>
  <c r="G1101" i="4"/>
  <c r="Y1101" i="4"/>
  <c r="E1101" i="4"/>
  <c r="D1101" i="4"/>
  <c r="Z1101" i="4"/>
  <c r="F1101" i="4"/>
  <c r="AA124" i="4"/>
  <c r="Z124" i="4"/>
  <c r="G124" i="4"/>
  <c r="Y124" i="4"/>
  <c r="F124" i="4"/>
  <c r="E124" i="4"/>
  <c r="D124" i="4"/>
  <c r="C124" i="4"/>
  <c r="D118" i="4"/>
  <c r="C118" i="4"/>
  <c r="G118" i="4"/>
  <c r="F118" i="4"/>
  <c r="E118" i="4"/>
  <c r="AA118" i="4"/>
  <c r="Y118" i="4"/>
  <c r="Z118" i="4"/>
  <c r="Z128" i="4"/>
  <c r="F128" i="4"/>
  <c r="Y128" i="4"/>
  <c r="C128" i="4"/>
  <c r="G128" i="4"/>
  <c r="E128" i="4"/>
  <c r="AA128" i="4"/>
  <c r="D128" i="4"/>
  <c r="AA757" i="4"/>
  <c r="G757" i="4"/>
  <c r="Z757" i="4"/>
  <c r="F757" i="4"/>
  <c r="Y757" i="4"/>
  <c r="E757" i="4"/>
  <c r="D757" i="4"/>
  <c r="C757" i="4"/>
  <c r="AA763" i="4"/>
  <c r="G763" i="4"/>
  <c r="Z763" i="4"/>
  <c r="F763" i="4"/>
  <c r="D763" i="4"/>
  <c r="E763" i="4"/>
  <c r="C763" i="4"/>
  <c r="Y763" i="4"/>
  <c r="AA1224" i="4"/>
  <c r="Z1224" i="4"/>
  <c r="F1224" i="4"/>
  <c r="Y1224" i="4"/>
  <c r="E1224" i="4"/>
  <c r="C1224" i="4"/>
  <c r="G1224" i="4"/>
  <c r="D1224" i="4"/>
  <c r="AA1228" i="4"/>
  <c r="G1228" i="4"/>
  <c r="Z1228" i="4"/>
  <c r="F1228" i="4"/>
  <c r="Y1228" i="4"/>
  <c r="E1228" i="4"/>
  <c r="D1228" i="4"/>
  <c r="C1228" i="4"/>
  <c r="Z1220" i="4"/>
  <c r="F1220" i="4"/>
  <c r="D1220" i="4"/>
  <c r="G1220" i="4"/>
  <c r="E1220" i="4"/>
  <c r="C1220" i="4"/>
  <c r="AA1220" i="4"/>
  <c r="Y1220" i="4"/>
  <c r="AA775" i="4"/>
  <c r="G775" i="4"/>
  <c r="Z775" i="4"/>
  <c r="F775" i="4"/>
  <c r="D775" i="4"/>
  <c r="Y775" i="4"/>
  <c r="E775" i="4"/>
  <c r="C775" i="4"/>
  <c r="D314" i="4"/>
  <c r="C314" i="4"/>
  <c r="F314" i="4"/>
  <c r="G314" i="4"/>
  <c r="E314" i="4"/>
  <c r="Y314" i="4"/>
  <c r="Z314" i="4"/>
  <c r="AA314" i="4"/>
  <c r="Z1060" i="4"/>
  <c r="F1060" i="4"/>
  <c r="Y1060" i="4"/>
  <c r="E1060" i="4"/>
  <c r="D1060" i="4"/>
  <c r="C1060" i="4"/>
  <c r="AA1060" i="4"/>
  <c r="G1060" i="4"/>
  <c r="E155" i="4"/>
  <c r="G155" i="4"/>
  <c r="F155" i="4"/>
  <c r="D155" i="4"/>
  <c r="C155" i="4"/>
  <c r="AA155" i="4"/>
  <c r="Y155" i="4"/>
  <c r="Z155" i="4"/>
  <c r="Y962" i="4"/>
  <c r="E962" i="4"/>
  <c r="D962" i="4"/>
  <c r="C962" i="4"/>
  <c r="G962" i="4"/>
  <c r="F962" i="4"/>
  <c r="AA962" i="4"/>
  <c r="Z962" i="4"/>
  <c r="D255" i="4"/>
  <c r="C255" i="4"/>
  <c r="F255" i="4"/>
  <c r="E255" i="4"/>
  <c r="G255" i="4"/>
  <c r="AA255" i="4"/>
  <c r="Y255" i="4"/>
  <c r="Z255" i="4"/>
  <c r="AA1143" i="4"/>
  <c r="G1143" i="4"/>
  <c r="Z1143" i="4"/>
  <c r="F1143" i="4"/>
  <c r="Y1143" i="4"/>
  <c r="E1143" i="4"/>
  <c r="C1143" i="4"/>
  <c r="D1143" i="4"/>
  <c r="D366" i="4"/>
  <c r="C366" i="4"/>
  <c r="Z366" i="4"/>
  <c r="F366" i="4"/>
  <c r="AA366" i="4"/>
  <c r="Y366" i="4"/>
  <c r="G366" i="4"/>
  <c r="E366" i="4"/>
  <c r="Z1123" i="4"/>
  <c r="F1123" i="4"/>
  <c r="Y1123" i="4"/>
  <c r="E1123" i="4"/>
  <c r="D1123" i="4"/>
  <c r="C1123" i="4"/>
  <c r="G1123" i="4"/>
  <c r="AA1123" i="4"/>
  <c r="AA928" i="4"/>
  <c r="G928" i="4"/>
  <c r="Z928" i="4"/>
  <c r="F928" i="4"/>
  <c r="D928" i="4"/>
  <c r="E928" i="4"/>
  <c r="C928" i="4"/>
  <c r="Y928" i="4"/>
  <c r="Z428" i="4"/>
  <c r="F428" i="4"/>
  <c r="Y428" i="4"/>
  <c r="E428" i="4"/>
  <c r="D428" i="4"/>
  <c r="C428" i="4"/>
  <c r="AA428" i="4"/>
  <c r="G428" i="4"/>
  <c r="Z740" i="4"/>
  <c r="F740" i="4"/>
  <c r="Y740" i="4"/>
  <c r="E740" i="4"/>
  <c r="D740" i="4"/>
  <c r="C740" i="4"/>
  <c r="AA740" i="4"/>
  <c r="G740" i="4"/>
  <c r="AA563" i="4"/>
  <c r="Z563" i="4"/>
  <c r="G563" i="4"/>
  <c r="Y563" i="4"/>
  <c r="F563" i="4"/>
  <c r="E563" i="4"/>
  <c r="D563" i="4"/>
  <c r="C563" i="4"/>
  <c r="E676" i="4"/>
  <c r="D676" i="4"/>
  <c r="C676" i="4"/>
  <c r="Z676" i="4"/>
  <c r="G676" i="4"/>
  <c r="AA676" i="4"/>
  <c r="Y676" i="4"/>
  <c r="F676" i="4"/>
  <c r="AA1274" i="4"/>
  <c r="G1274" i="4"/>
  <c r="Z1274" i="4"/>
  <c r="F1274" i="4"/>
  <c r="Y1274" i="4"/>
  <c r="E1274" i="4"/>
  <c r="D1274" i="4"/>
  <c r="C1274" i="4"/>
  <c r="G296" i="4"/>
  <c r="F296" i="4"/>
  <c r="E296" i="4"/>
  <c r="C296" i="4"/>
  <c r="D296" i="4"/>
  <c r="Z296" i="4"/>
  <c r="Y296" i="4"/>
  <c r="AA296" i="4"/>
  <c r="AA437" i="4"/>
  <c r="G437" i="4"/>
  <c r="Z437" i="4"/>
  <c r="F437" i="4"/>
  <c r="Y437" i="4"/>
  <c r="E437" i="4"/>
  <c r="C437" i="4"/>
  <c r="D437" i="4"/>
  <c r="A737" i="5"/>
  <c r="A736" i="5"/>
  <c r="W731" i="5"/>
  <c r="A735" i="5"/>
  <c r="A734" i="5"/>
  <c r="V731" i="5"/>
  <c r="A748" i="5"/>
  <c r="U731" i="5"/>
  <c r="A747" i="5"/>
  <c r="A746" i="5"/>
  <c r="G731" i="5"/>
  <c r="A745" i="5"/>
  <c r="A744" i="5"/>
  <c r="A741" i="5"/>
  <c r="A740" i="5"/>
  <c r="A742" i="5"/>
  <c r="A738" i="5"/>
  <c r="A743" i="5"/>
  <c r="E731" i="5"/>
  <c r="AD731" i="5"/>
  <c r="A739" i="5"/>
  <c r="E177" i="4"/>
  <c r="G177" i="4"/>
  <c r="F177" i="4"/>
  <c r="D177" i="4"/>
  <c r="C177" i="4"/>
  <c r="AA177" i="4"/>
  <c r="Y177" i="4"/>
  <c r="Z177" i="4"/>
  <c r="G57" i="4"/>
  <c r="F57" i="4"/>
  <c r="E57" i="4"/>
  <c r="D57" i="4"/>
  <c r="C57" i="4"/>
  <c r="Y57" i="4"/>
  <c r="Z57" i="4"/>
  <c r="AA57" i="4"/>
  <c r="AA657" i="4"/>
  <c r="Z657" i="4"/>
  <c r="G657" i="4"/>
  <c r="Y657" i="4"/>
  <c r="F657" i="4"/>
  <c r="E657" i="4"/>
  <c r="C657" i="4"/>
  <c r="D657" i="4"/>
  <c r="G100" i="4"/>
  <c r="F100" i="4"/>
  <c r="E100" i="4"/>
  <c r="D100" i="4"/>
  <c r="C100" i="4"/>
  <c r="AA100" i="4"/>
  <c r="Z100" i="4"/>
  <c r="Y100" i="4"/>
  <c r="Y967" i="4"/>
  <c r="E967" i="4"/>
  <c r="D967" i="4"/>
  <c r="C967" i="4"/>
  <c r="AA967" i="4"/>
  <c r="G967" i="4"/>
  <c r="Z967" i="4"/>
  <c r="F967" i="4"/>
  <c r="AA946" i="4"/>
  <c r="G946" i="4"/>
  <c r="Z946" i="4"/>
  <c r="F946" i="4"/>
  <c r="Y946" i="4"/>
  <c r="E946" i="4"/>
  <c r="D946" i="4"/>
  <c r="C946" i="4"/>
  <c r="G256" i="4"/>
  <c r="F256" i="4"/>
  <c r="E256" i="4"/>
  <c r="C256" i="4"/>
  <c r="D256" i="4"/>
  <c r="Z256" i="4"/>
  <c r="AA256" i="4"/>
  <c r="Y256" i="4"/>
  <c r="AA977" i="4"/>
  <c r="Z977" i="4"/>
  <c r="G977" i="4"/>
  <c r="Y977" i="4"/>
  <c r="F977" i="4"/>
  <c r="E977" i="4"/>
  <c r="D977" i="4"/>
  <c r="C977" i="4"/>
  <c r="Y794" i="4"/>
  <c r="E794" i="4"/>
  <c r="D794" i="4"/>
  <c r="C794" i="4"/>
  <c r="AA794" i="4"/>
  <c r="G794" i="4"/>
  <c r="Z794" i="4"/>
  <c r="F794" i="4"/>
  <c r="AA1137" i="4"/>
  <c r="Z1137" i="4"/>
  <c r="G1137" i="4"/>
  <c r="Y1137" i="4"/>
  <c r="F1137" i="4"/>
  <c r="E1137" i="4"/>
  <c r="D1137" i="4"/>
  <c r="C1137" i="4"/>
  <c r="W1233" i="4"/>
  <c r="W1234" i="4" s="1"/>
  <c r="W1235" i="4" s="1"/>
  <c r="W1236" i="4" s="1"/>
  <c r="W1237" i="4" s="1"/>
  <c r="W1238" i="4" s="1"/>
  <c r="W1239" i="4" s="1"/>
  <c r="W1240" i="4" s="1"/>
  <c r="W1241" i="4" s="1"/>
  <c r="W1242" i="4" s="1"/>
  <c r="W1243" i="4" s="1"/>
  <c r="W1244" i="4" s="1"/>
  <c r="W1245" i="4" s="1"/>
  <c r="W1246" i="4" s="1"/>
  <c r="W1247" i="4" s="1"/>
  <c r="W1248" i="4" s="1"/>
  <c r="U1233" i="4"/>
  <c r="V1233" i="4"/>
  <c r="V1234" i="4" s="1"/>
  <c r="V1235" i="4" s="1"/>
  <c r="V1236" i="4" s="1"/>
  <c r="V1237" i="4" s="1"/>
  <c r="V1238" i="4" s="1"/>
  <c r="V1239" i="4" s="1"/>
  <c r="V1240" i="4" s="1"/>
  <c r="V1241" i="4" s="1"/>
  <c r="V1242" i="4" s="1"/>
  <c r="V1243" i="4" s="1"/>
  <c r="V1244" i="4" s="1"/>
  <c r="V1245" i="4" s="1"/>
  <c r="V1246" i="4" s="1"/>
  <c r="V1247" i="4" s="1"/>
  <c r="V1248" i="4" s="1"/>
  <c r="AA88" i="4"/>
  <c r="G88" i="4"/>
  <c r="Z88" i="4"/>
  <c r="F88" i="4"/>
  <c r="Y88" i="4"/>
  <c r="E88" i="4"/>
  <c r="D88" i="4"/>
  <c r="C88" i="4"/>
  <c r="AA897" i="4"/>
  <c r="G897" i="4"/>
  <c r="Z897" i="4"/>
  <c r="F897" i="4"/>
  <c r="D897" i="4"/>
  <c r="E897" i="4"/>
  <c r="C897" i="4"/>
  <c r="Y897" i="4"/>
  <c r="D838" i="4"/>
  <c r="C838" i="4"/>
  <c r="Z838" i="4"/>
  <c r="F838" i="4"/>
  <c r="AA838" i="4"/>
  <c r="G838" i="4"/>
  <c r="Y838" i="4"/>
  <c r="E838" i="4"/>
  <c r="W453" i="4"/>
  <c r="W454" i="4" s="1"/>
  <c r="W455" i="4" s="1"/>
  <c r="W456" i="4" s="1"/>
  <c r="W457" i="4" s="1"/>
  <c r="W458" i="4" s="1"/>
  <c r="W459" i="4" s="1"/>
  <c r="W460" i="4" s="1"/>
  <c r="W461" i="4" s="1"/>
  <c r="W462" i="4" s="1"/>
  <c r="W463" i="4" s="1"/>
  <c r="W464" i="4" s="1"/>
  <c r="W465" i="4" s="1"/>
  <c r="W466" i="4" s="1"/>
  <c r="W467" i="4" s="1"/>
  <c r="W468" i="4" s="1"/>
  <c r="V453" i="4"/>
  <c r="V454" i="4" s="1"/>
  <c r="V455" i="4" s="1"/>
  <c r="V456" i="4" s="1"/>
  <c r="V457" i="4" s="1"/>
  <c r="V458" i="4" s="1"/>
  <c r="V459" i="4" s="1"/>
  <c r="V460" i="4" s="1"/>
  <c r="V461" i="4" s="1"/>
  <c r="V462" i="4" s="1"/>
  <c r="V463" i="4" s="1"/>
  <c r="V464" i="4" s="1"/>
  <c r="V465" i="4" s="1"/>
  <c r="V466" i="4" s="1"/>
  <c r="V467" i="4" s="1"/>
  <c r="V468" i="4" s="1"/>
  <c r="U453" i="4"/>
  <c r="W733" i="4"/>
  <c r="W734" i="4" s="1"/>
  <c r="W735" i="4" s="1"/>
  <c r="W736" i="4" s="1"/>
  <c r="W737" i="4" s="1"/>
  <c r="W738" i="4" s="1"/>
  <c r="W739" i="4" s="1"/>
  <c r="W740" i="4" s="1"/>
  <c r="W741" i="4" s="1"/>
  <c r="W742" i="4" s="1"/>
  <c r="W743" i="4" s="1"/>
  <c r="W744" i="4" s="1"/>
  <c r="W745" i="4" s="1"/>
  <c r="W746" i="4" s="1"/>
  <c r="W747" i="4" s="1"/>
  <c r="W748" i="4" s="1"/>
  <c r="V733" i="4"/>
  <c r="V734" i="4" s="1"/>
  <c r="V735" i="4" s="1"/>
  <c r="V736" i="4" s="1"/>
  <c r="V737" i="4" s="1"/>
  <c r="V738" i="4" s="1"/>
  <c r="V739" i="4" s="1"/>
  <c r="V740" i="4" s="1"/>
  <c r="V741" i="4" s="1"/>
  <c r="V742" i="4" s="1"/>
  <c r="V743" i="4" s="1"/>
  <c r="V744" i="4" s="1"/>
  <c r="V745" i="4" s="1"/>
  <c r="V746" i="4" s="1"/>
  <c r="V747" i="4" s="1"/>
  <c r="V748" i="4" s="1"/>
  <c r="U733" i="4"/>
  <c r="U553" i="4"/>
  <c r="W553" i="4"/>
  <c r="W554" i="4" s="1"/>
  <c r="W555" i="4" s="1"/>
  <c r="W556" i="4" s="1"/>
  <c r="W557" i="4" s="1"/>
  <c r="W558" i="4" s="1"/>
  <c r="W559" i="4" s="1"/>
  <c r="W560" i="4" s="1"/>
  <c r="W561" i="4" s="1"/>
  <c r="W562" i="4" s="1"/>
  <c r="W563" i="4" s="1"/>
  <c r="W564" i="4" s="1"/>
  <c r="W565" i="4" s="1"/>
  <c r="W566" i="4" s="1"/>
  <c r="W567" i="4" s="1"/>
  <c r="W568" i="4" s="1"/>
  <c r="V553" i="4"/>
  <c r="V554" i="4" s="1"/>
  <c r="V555" i="4" s="1"/>
  <c r="V556" i="4" s="1"/>
  <c r="V557" i="4" s="1"/>
  <c r="V558" i="4" s="1"/>
  <c r="V559" i="4" s="1"/>
  <c r="V560" i="4" s="1"/>
  <c r="V561" i="4" s="1"/>
  <c r="V562" i="4" s="1"/>
  <c r="V563" i="4" s="1"/>
  <c r="V564" i="4" s="1"/>
  <c r="V565" i="4" s="1"/>
  <c r="V566" i="4" s="1"/>
  <c r="V567" i="4" s="1"/>
  <c r="V568" i="4" s="1"/>
  <c r="AA684" i="4"/>
  <c r="G684" i="4"/>
  <c r="Z684" i="4"/>
  <c r="F684" i="4"/>
  <c r="Y684" i="4"/>
  <c r="E684" i="4"/>
  <c r="C684" i="4"/>
  <c r="D684" i="4"/>
  <c r="V1273" i="4"/>
  <c r="V1274" i="4" s="1"/>
  <c r="V1275" i="4" s="1"/>
  <c r="V1276" i="4" s="1"/>
  <c r="V1277" i="4" s="1"/>
  <c r="V1278" i="4" s="1"/>
  <c r="V1279" i="4" s="1"/>
  <c r="V1280" i="4" s="1"/>
  <c r="V1281" i="4" s="1"/>
  <c r="V1282" i="4" s="1"/>
  <c r="V1283" i="4" s="1"/>
  <c r="V1284" i="4" s="1"/>
  <c r="V1285" i="4" s="1"/>
  <c r="V1286" i="4" s="1"/>
  <c r="V1287" i="4" s="1"/>
  <c r="V1288" i="4" s="1"/>
  <c r="U1273" i="4"/>
  <c r="W1273" i="4"/>
  <c r="W1274" i="4" s="1"/>
  <c r="W1275" i="4" s="1"/>
  <c r="W1276" i="4" s="1"/>
  <c r="W1277" i="4" s="1"/>
  <c r="W1278" i="4" s="1"/>
  <c r="W1279" i="4" s="1"/>
  <c r="W1280" i="4" s="1"/>
  <c r="W1281" i="4" s="1"/>
  <c r="W1282" i="4" s="1"/>
  <c r="W1283" i="4" s="1"/>
  <c r="W1284" i="4" s="1"/>
  <c r="W1285" i="4" s="1"/>
  <c r="W1286" i="4" s="1"/>
  <c r="W1287" i="4" s="1"/>
  <c r="W1288" i="4" s="1"/>
  <c r="Y30" i="10"/>
  <c r="X30" i="10"/>
  <c r="Z1004" i="4"/>
  <c r="F1004" i="4"/>
  <c r="G1004" i="4"/>
  <c r="E1004" i="4"/>
  <c r="AA1004" i="4"/>
  <c r="D1004" i="4"/>
  <c r="Y1004" i="4"/>
  <c r="C1004" i="4"/>
  <c r="C519" i="4"/>
  <c r="AA519" i="4"/>
  <c r="G519" i="4"/>
  <c r="F519" i="4"/>
  <c r="E519" i="4"/>
  <c r="Z519" i="4"/>
  <c r="D519" i="4"/>
  <c r="Y519" i="4"/>
  <c r="D1036" i="4"/>
  <c r="C1036" i="4"/>
  <c r="AA1036" i="4"/>
  <c r="Y1036" i="4"/>
  <c r="F1036" i="4"/>
  <c r="Z1036" i="4"/>
  <c r="G1036" i="4"/>
  <c r="E1036" i="4"/>
  <c r="C859" i="4"/>
  <c r="AA859" i="4"/>
  <c r="G859" i="4"/>
  <c r="Y859" i="4"/>
  <c r="E859" i="4"/>
  <c r="Z859" i="4"/>
  <c r="F859" i="4"/>
  <c r="D859" i="4"/>
  <c r="Y439" i="4"/>
  <c r="E439" i="4"/>
  <c r="D439" i="4"/>
  <c r="C439" i="4"/>
  <c r="AA439" i="4"/>
  <c r="G439" i="4"/>
  <c r="Z439" i="4"/>
  <c r="F439" i="4"/>
  <c r="AA228" i="4"/>
  <c r="G228" i="4"/>
  <c r="Z228" i="4"/>
  <c r="F228" i="4"/>
  <c r="Y228" i="4"/>
  <c r="E228" i="4"/>
  <c r="C228" i="4"/>
  <c r="D228" i="4"/>
  <c r="AA1096" i="4"/>
  <c r="G1096" i="4"/>
  <c r="Z1096" i="4"/>
  <c r="F1096" i="4"/>
  <c r="Y1096" i="4"/>
  <c r="E1096" i="4"/>
  <c r="C1096" i="4"/>
  <c r="D1096" i="4"/>
  <c r="A242" i="5"/>
  <c r="W231" i="5"/>
  <c r="A240" i="5"/>
  <c r="A238" i="5"/>
  <c r="A236" i="5"/>
  <c r="A234" i="5"/>
  <c r="V231" i="5"/>
  <c r="U231" i="5"/>
  <c r="G231" i="5"/>
  <c r="A248" i="5"/>
  <c r="A247" i="5"/>
  <c r="A246" i="5"/>
  <c r="A245" i="5"/>
  <c r="A244" i="5"/>
  <c r="A243" i="5"/>
  <c r="A235" i="5"/>
  <c r="A237" i="5"/>
  <c r="A239" i="5"/>
  <c r="A241" i="5"/>
  <c r="E231" i="5"/>
  <c r="AD231" i="5"/>
  <c r="C607" i="4"/>
  <c r="AA607" i="4"/>
  <c r="G607" i="4"/>
  <c r="Y607" i="4"/>
  <c r="E607" i="4"/>
  <c r="F607" i="4"/>
  <c r="D607" i="4"/>
  <c r="Z607" i="4"/>
  <c r="Z778" i="4"/>
  <c r="G778" i="4"/>
  <c r="Y778" i="4"/>
  <c r="F778" i="4"/>
  <c r="E778" i="4"/>
  <c r="D778" i="4"/>
  <c r="C778" i="4"/>
  <c r="AA778" i="4"/>
  <c r="Y782" i="4"/>
  <c r="F782" i="4"/>
  <c r="E782" i="4"/>
  <c r="D782" i="4"/>
  <c r="C782" i="4"/>
  <c r="AA782" i="4"/>
  <c r="Z782" i="4"/>
  <c r="G782" i="4"/>
  <c r="E176" i="4"/>
  <c r="G176" i="4"/>
  <c r="F176" i="4"/>
  <c r="D176" i="4"/>
  <c r="C176" i="4"/>
  <c r="AA176" i="4"/>
  <c r="Z176" i="4"/>
  <c r="Y176" i="4"/>
  <c r="C185" i="4"/>
  <c r="Z185" i="4"/>
  <c r="G185" i="4"/>
  <c r="F185" i="4"/>
  <c r="AA185" i="4"/>
  <c r="E185" i="4"/>
  <c r="Y185" i="4"/>
  <c r="D185" i="4"/>
  <c r="AA324" i="4"/>
  <c r="G324" i="4"/>
  <c r="Z324" i="4"/>
  <c r="F324" i="4"/>
  <c r="Y324" i="4"/>
  <c r="E324" i="4"/>
  <c r="D324" i="4"/>
  <c r="C324" i="4"/>
  <c r="AA325" i="4"/>
  <c r="G325" i="4"/>
  <c r="Z325" i="4"/>
  <c r="F325" i="4"/>
  <c r="D325" i="4"/>
  <c r="C325" i="4"/>
  <c r="Y325" i="4"/>
  <c r="E325" i="4"/>
  <c r="D1063" i="4"/>
  <c r="C1063" i="4"/>
  <c r="Z1063" i="4"/>
  <c r="F1063" i="4"/>
  <c r="Y1063" i="4"/>
  <c r="G1063" i="4"/>
  <c r="E1063" i="4"/>
  <c r="AA1063" i="4"/>
  <c r="AA656" i="4"/>
  <c r="G656" i="4"/>
  <c r="Z656" i="4"/>
  <c r="F656" i="4"/>
  <c r="Y656" i="4"/>
  <c r="E656" i="4"/>
  <c r="D656" i="4"/>
  <c r="C656" i="4"/>
  <c r="Y655" i="4"/>
  <c r="F655" i="4"/>
  <c r="E655" i="4"/>
  <c r="D655" i="4"/>
  <c r="C655" i="4"/>
  <c r="AA655" i="4"/>
  <c r="G655" i="4"/>
  <c r="Z655" i="4"/>
  <c r="D663" i="4"/>
  <c r="C663" i="4"/>
  <c r="AA663" i="4"/>
  <c r="Y663" i="4"/>
  <c r="F663" i="4"/>
  <c r="Z663" i="4"/>
  <c r="G663" i="4"/>
  <c r="E663" i="4"/>
  <c r="D154" i="4"/>
  <c r="G154" i="4"/>
  <c r="F154" i="4"/>
  <c r="E154" i="4"/>
  <c r="C154" i="4"/>
  <c r="AA154" i="4"/>
  <c r="Z154" i="4"/>
  <c r="Y154" i="4"/>
  <c r="D167" i="4"/>
  <c r="G167" i="4"/>
  <c r="F167" i="4"/>
  <c r="AA167" i="4"/>
  <c r="E167" i="4"/>
  <c r="Z167" i="4"/>
  <c r="C167" i="4"/>
  <c r="Y167" i="4"/>
  <c r="F162" i="4"/>
  <c r="G162" i="4"/>
  <c r="E162" i="4"/>
  <c r="D162" i="4"/>
  <c r="C162" i="4"/>
  <c r="AA162" i="4"/>
  <c r="Y162" i="4"/>
  <c r="Z162" i="4"/>
  <c r="G102" i="4"/>
  <c r="F102" i="4"/>
  <c r="E102" i="4"/>
  <c r="D102" i="4"/>
  <c r="C102" i="4"/>
  <c r="AA102" i="4"/>
  <c r="Y102" i="4"/>
  <c r="Z102" i="4"/>
  <c r="F103" i="4"/>
  <c r="E103" i="4"/>
  <c r="D103" i="4"/>
  <c r="C103" i="4"/>
  <c r="G103" i="4"/>
  <c r="AA103" i="4"/>
  <c r="Y103" i="4"/>
  <c r="Z103" i="4"/>
  <c r="C99" i="4"/>
  <c r="G99" i="4"/>
  <c r="F99" i="4"/>
  <c r="E99" i="4"/>
  <c r="D99" i="4"/>
  <c r="AA99" i="4"/>
  <c r="Z99" i="4"/>
  <c r="Y99" i="4"/>
  <c r="V713" i="4"/>
  <c r="V714" i="4" s="1"/>
  <c r="V715" i="4" s="1"/>
  <c r="V716" i="4" s="1"/>
  <c r="V717" i="4" s="1"/>
  <c r="V718" i="4" s="1"/>
  <c r="V719" i="4" s="1"/>
  <c r="V720" i="4" s="1"/>
  <c r="V721" i="4" s="1"/>
  <c r="V722" i="4" s="1"/>
  <c r="V723" i="4" s="1"/>
  <c r="V724" i="4" s="1"/>
  <c r="V725" i="4" s="1"/>
  <c r="V726" i="4" s="1"/>
  <c r="V727" i="4" s="1"/>
  <c r="V728" i="4" s="1"/>
  <c r="U713" i="4"/>
  <c r="W713" i="4"/>
  <c r="W714" i="4" s="1"/>
  <c r="W715" i="4" s="1"/>
  <c r="W716" i="4" s="1"/>
  <c r="W717" i="4" s="1"/>
  <c r="W718" i="4" s="1"/>
  <c r="W719" i="4" s="1"/>
  <c r="W720" i="4" s="1"/>
  <c r="W721" i="4" s="1"/>
  <c r="W722" i="4" s="1"/>
  <c r="W723" i="4" s="1"/>
  <c r="W724" i="4" s="1"/>
  <c r="W725" i="4" s="1"/>
  <c r="W726" i="4" s="1"/>
  <c r="W727" i="4" s="1"/>
  <c r="W728" i="4" s="1"/>
  <c r="Z723" i="4"/>
  <c r="F723" i="4"/>
  <c r="Y723" i="4"/>
  <c r="E723" i="4"/>
  <c r="D723" i="4"/>
  <c r="C723" i="4"/>
  <c r="G723" i="4"/>
  <c r="AA723" i="4"/>
  <c r="C721" i="4"/>
  <c r="AA721" i="4"/>
  <c r="Z721" i="4"/>
  <c r="G721" i="4"/>
  <c r="E721" i="4"/>
  <c r="F721" i="4"/>
  <c r="D721" i="4"/>
  <c r="Y721" i="4"/>
  <c r="Y957" i="4"/>
  <c r="E957" i="4"/>
  <c r="D957" i="4"/>
  <c r="C957" i="4"/>
  <c r="AA957" i="4"/>
  <c r="Z957" i="4"/>
  <c r="G957" i="4"/>
  <c r="F957" i="4"/>
  <c r="C965" i="4"/>
  <c r="AA965" i="4"/>
  <c r="Z965" i="4"/>
  <c r="G965" i="4"/>
  <c r="Y965" i="4"/>
  <c r="F965" i="4"/>
  <c r="E965" i="4"/>
  <c r="D965" i="4"/>
  <c r="AA623" i="4"/>
  <c r="G623" i="4"/>
  <c r="Z623" i="4"/>
  <c r="F623" i="4"/>
  <c r="Y623" i="4"/>
  <c r="E623" i="4"/>
  <c r="C623" i="4"/>
  <c r="D623" i="4"/>
  <c r="Z616" i="4"/>
  <c r="F616" i="4"/>
  <c r="Y616" i="4"/>
  <c r="E616" i="4"/>
  <c r="D616" i="4"/>
  <c r="C616" i="4"/>
  <c r="G616" i="4"/>
  <c r="AA616" i="4"/>
  <c r="Z934" i="4"/>
  <c r="G934" i="4"/>
  <c r="Y934" i="4"/>
  <c r="F934" i="4"/>
  <c r="E934" i="4"/>
  <c r="D934" i="4"/>
  <c r="C934" i="4"/>
  <c r="AA934" i="4"/>
  <c r="AA936" i="4"/>
  <c r="G936" i="4"/>
  <c r="Z936" i="4"/>
  <c r="F936" i="4"/>
  <c r="D936" i="4"/>
  <c r="Y936" i="4"/>
  <c r="E936" i="4"/>
  <c r="C936" i="4"/>
  <c r="Z1082" i="4"/>
  <c r="F1082" i="4"/>
  <c r="Y1082" i="4"/>
  <c r="E1082" i="4"/>
  <c r="D1082" i="4"/>
  <c r="C1082" i="4"/>
  <c r="AA1082" i="4"/>
  <c r="G1082" i="4"/>
  <c r="C1080" i="4"/>
  <c r="AA1080" i="4"/>
  <c r="G1080" i="4"/>
  <c r="Y1080" i="4"/>
  <c r="E1080" i="4"/>
  <c r="Z1080" i="4"/>
  <c r="F1080" i="4"/>
  <c r="D1080" i="4"/>
  <c r="Z286" i="4"/>
  <c r="F286" i="4"/>
  <c r="Y286" i="4"/>
  <c r="E286" i="4"/>
  <c r="D286" i="4"/>
  <c r="C286" i="4"/>
  <c r="AA286" i="4"/>
  <c r="G286" i="4"/>
  <c r="C282" i="4"/>
  <c r="G282" i="4"/>
  <c r="E282" i="4"/>
  <c r="F282" i="4"/>
  <c r="D282" i="4"/>
  <c r="AA282" i="4"/>
  <c r="Y282" i="4"/>
  <c r="Z282" i="4"/>
  <c r="AA1176" i="4"/>
  <c r="G1176" i="4"/>
  <c r="Z1176" i="4"/>
  <c r="F1176" i="4"/>
  <c r="Y1176" i="4"/>
  <c r="E1176" i="4"/>
  <c r="D1176" i="4"/>
  <c r="C1176" i="4"/>
  <c r="D1182" i="4"/>
  <c r="F1182" i="4"/>
  <c r="AA1182" i="4"/>
  <c r="E1182" i="4"/>
  <c r="Z1182" i="4"/>
  <c r="C1182" i="4"/>
  <c r="Y1182" i="4"/>
  <c r="G1182" i="4"/>
  <c r="AA1177" i="4"/>
  <c r="G1177" i="4"/>
  <c r="Z1177" i="4"/>
  <c r="F1177" i="4"/>
  <c r="D1177" i="4"/>
  <c r="Y1177" i="4"/>
  <c r="E1177" i="4"/>
  <c r="C1177" i="4"/>
  <c r="AA580" i="4"/>
  <c r="G580" i="4"/>
  <c r="Z580" i="4"/>
  <c r="F580" i="4"/>
  <c r="Y580" i="4"/>
  <c r="E580" i="4"/>
  <c r="C580" i="4"/>
  <c r="D580" i="4"/>
  <c r="Y583" i="4"/>
  <c r="F583" i="4"/>
  <c r="E583" i="4"/>
  <c r="D583" i="4"/>
  <c r="C583" i="4"/>
  <c r="AA583" i="4"/>
  <c r="Z583" i="4"/>
  <c r="G583" i="4"/>
  <c r="C586" i="4"/>
  <c r="AA586" i="4"/>
  <c r="G586" i="4"/>
  <c r="Y586" i="4"/>
  <c r="E586" i="4"/>
  <c r="Z586" i="4"/>
  <c r="F586" i="4"/>
  <c r="D586" i="4"/>
  <c r="Y266" i="4"/>
  <c r="E266" i="4"/>
  <c r="D266" i="4"/>
  <c r="C266" i="4"/>
  <c r="AA266" i="4"/>
  <c r="G266" i="4"/>
  <c r="Z266" i="4"/>
  <c r="F266" i="4"/>
  <c r="AA978" i="4"/>
  <c r="Z978" i="4"/>
  <c r="G978" i="4"/>
  <c r="Y978" i="4"/>
  <c r="F978" i="4"/>
  <c r="E978" i="4"/>
  <c r="D978" i="4"/>
  <c r="C978" i="4"/>
  <c r="Z981" i="4"/>
  <c r="F981" i="4"/>
  <c r="Y981" i="4"/>
  <c r="E981" i="4"/>
  <c r="D981" i="4"/>
  <c r="C981" i="4"/>
  <c r="AA981" i="4"/>
  <c r="G981" i="4"/>
  <c r="Y808" i="4"/>
  <c r="F808" i="4"/>
  <c r="E808" i="4"/>
  <c r="D808" i="4"/>
  <c r="C808" i="4"/>
  <c r="AA808" i="4"/>
  <c r="Z808" i="4"/>
  <c r="G808" i="4"/>
  <c r="V473" i="4"/>
  <c r="V474" i="4" s="1"/>
  <c r="V475" i="4" s="1"/>
  <c r="V476" i="4" s="1"/>
  <c r="V477" i="4" s="1"/>
  <c r="V478" i="4" s="1"/>
  <c r="V479" i="4" s="1"/>
  <c r="V480" i="4" s="1"/>
  <c r="V481" i="4" s="1"/>
  <c r="V482" i="4" s="1"/>
  <c r="V483" i="4" s="1"/>
  <c r="V484" i="4" s="1"/>
  <c r="V485" i="4" s="1"/>
  <c r="V486" i="4" s="1"/>
  <c r="V487" i="4" s="1"/>
  <c r="V488" i="4" s="1"/>
  <c r="U473" i="4"/>
  <c r="W473" i="4"/>
  <c r="W474" i="4" s="1"/>
  <c r="W475" i="4" s="1"/>
  <c r="W476" i="4" s="1"/>
  <c r="W477" i="4" s="1"/>
  <c r="W478" i="4" s="1"/>
  <c r="W479" i="4" s="1"/>
  <c r="W480" i="4" s="1"/>
  <c r="W481" i="4" s="1"/>
  <c r="W482" i="4" s="1"/>
  <c r="W483" i="4" s="1"/>
  <c r="W484" i="4" s="1"/>
  <c r="W485" i="4" s="1"/>
  <c r="W486" i="4" s="1"/>
  <c r="W487" i="4" s="1"/>
  <c r="W488" i="4" s="1"/>
  <c r="AA483" i="4"/>
  <c r="G483" i="4"/>
  <c r="Z483" i="4"/>
  <c r="F483" i="4"/>
  <c r="Y483" i="4"/>
  <c r="E483" i="4"/>
  <c r="D483" i="4"/>
  <c r="C483" i="4"/>
  <c r="D485" i="4"/>
  <c r="C485" i="4"/>
  <c r="AA485" i="4"/>
  <c r="Y485" i="4"/>
  <c r="F485" i="4"/>
  <c r="Z485" i="4"/>
  <c r="G485" i="4"/>
  <c r="E485" i="4"/>
  <c r="G42" i="4"/>
  <c r="F42" i="4"/>
  <c r="E42" i="4"/>
  <c r="D42" i="4"/>
  <c r="C42" i="4"/>
  <c r="AA42" i="4"/>
  <c r="Z42" i="4"/>
  <c r="Y42" i="4"/>
  <c r="F43" i="4"/>
  <c r="E43" i="4"/>
  <c r="D43" i="4"/>
  <c r="C43" i="4"/>
  <c r="G43" i="4"/>
  <c r="Z43" i="4"/>
  <c r="AA43" i="4"/>
  <c r="Y43" i="4"/>
  <c r="C37" i="4"/>
  <c r="G37" i="4"/>
  <c r="F37" i="4"/>
  <c r="E37" i="4"/>
  <c r="D37" i="4"/>
  <c r="AA37" i="4"/>
  <c r="Z37" i="4"/>
  <c r="Y37" i="4"/>
  <c r="D206" i="4"/>
  <c r="C206" i="4"/>
  <c r="Z206" i="4"/>
  <c r="F206" i="4"/>
  <c r="AA206" i="4"/>
  <c r="Y206" i="4"/>
  <c r="G206" i="4"/>
  <c r="E206" i="4"/>
  <c r="Z207" i="4"/>
  <c r="F207" i="4"/>
  <c r="Y207" i="4"/>
  <c r="E207" i="4"/>
  <c r="C207" i="4"/>
  <c r="AA207" i="4"/>
  <c r="G207" i="4"/>
  <c r="D207" i="4"/>
  <c r="AA1138" i="4"/>
  <c r="Z1138" i="4"/>
  <c r="G1138" i="4"/>
  <c r="Y1138" i="4"/>
  <c r="F1138" i="4"/>
  <c r="E1138" i="4"/>
  <c r="C1138" i="4"/>
  <c r="D1138" i="4"/>
  <c r="Z1146" i="4"/>
  <c r="F1146" i="4"/>
  <c r="Y1146" i="4"/>
  <c r="E1146" i="4"/>
  <c r="D1146" i="4"/>
  <c r="C1146" i="4"/>
  <c r="AA1146" i="4"/>
  <c r="G1146" i="4"/>
  <c r="C1144" i="4"/>
  <c r="AA1144" i="4"/>
  <c r="G1144" i="4"/>
  <c r="Y1144" i="4"/>
  <c r="E1144" i="4"/>
  <c r="Z1144" i="4"/>
  <c r="F1144" i="4"/>
  <c r="D1144" i="4"/>
  <c r="V1153" i="4"/>
  <c r="V1154" i="4" s="1"/>
  <c r="V1155" i="4" s="1"/>
  <c r="V1156" i="4" s="1"/>
  <c r="V1157" i="4" s="1"/>
  <c r="V1158" i="4" s="1"/>
  <c r="V1159" i="4" s="1"/>
  <c r="V1160" i="4" s="1"/>
  <c r="V1161" i="4" s="1"/>
  <c r="V1162" i="4" s="1"/>
  <c r="V1163" i="4" s="1"/>
  <c r="V1164" i="4" s="1"/>
  <c r="V1165" i="4" s="1"/>
  <c r="V1166" i="4" s="1"/>
  <c r="V1167" i="4" s="1"/>
  <c r="V1168" i="4" s="1"/>
  <c r="U1153" i="4"/>
  <c r="W1153" i="4"/>
  <c r="W1154" i="4" s="1"/>
  <c r="W1155" i="4" s="1"/>
  <c r="W1156" i="4" s="1"/>
  <c r="W1157" i="4" s="1"/>
  <c r="W1158" i="4" s="1"/>
  <c r="W1159" i="4" s="1"/>
  <c r="W1160" i="4" s="1"/>
  <c r="W1161" i="4" s="1"/>
  <c r="W1162" i="4" s="1"/>
  <c r="W1163" i="4" s="1"/>
  <c r="W1164" i="4" s="1"/>
  <c r="W1165" i="4" s="1"/>
  <c r="W1166" i="4" s="1"/>
  <c r="W1167" i="4" s="1"/>
  <c r="W1168" i="4" s="1"/>
  <c r="AA1156" i="4"/>
  <c r="G1156" i="4"/>
  <c r="Z1156" i="4"/>
  <c r="F1156" i="4"/>
  <c r="D1156" i="4"/>
  <c r="C1156" i="4"/>
  <c r="Y1156" i="4"/>
  <c r="E1156" i="4"/>
  <c r="AA1235" i="4"/>
  <c r="G1235" i="4"/>
  <c r="Z1235" i="4"/>
  <c r="F1235" i="4"/>
  <c r="Y1235" i="4"/>
  <c r="E1235" i="4"/>
  <c r="D1235" i="4"/>
  <c r="C1235" i="4"/>
  <c r="Y1234" i="4"/>
  <c r="E1234" i="4"/>
  <c r="D1234" i="4"/>
  <c r="C1234" i="4"/>
  <c r="AA1234" i="4"/>
  <c r="G1234" i="4"/>
  <c r="Z1234" i="4"/>
  <c r="F1234" i="4"/>
  <c r="AA1247" i="4"/>
  <c r="G1247" i="4"/>
  <c r="Z1247" i="4"/>
  <c r="F1247" i="4"/>
  <c r="D1247" i="4"/>
  <c r="Y1247" i="4"/>
  <c r="C1247" i="4"/>
  <c r="E1247" i="4"/>
  <c r="AA696" i="4"/>
  <c r="G696" i="4"/>
  <c r="Z696" i="4"/>
  <c r="F696" i="4"/>
  <c r="Y696" i="4"/>
  <c r="E696" i="4"/>
  <c r="D696" i="4"/>
  <c r="C696" i="4"/>
  <c r="D704" i="4"/>
  <c r="C704" i="4"/>
  <c r="Z704" i="4"/>
  <c r="F704" i="4"/>
  <c r="AA704" i="4"/>
  <c r="G704" i="4"/>
  <c r="E704" i="4"/>
  <c r="Y704" i="4"/>
  <c r="G79" i="4"/>
  <c r="F79" i="4"/>
  <c r="E79" i="4"/>
  <c r="D79" i="4"/>
  <c r="C79" i="4"/>
  <c r="Y79" i="4"/>
  <c r="Z79" i="4"/>
  <c r="AA79" i="4"/>
  <c r="AA247" i="4"/>
  <c r="G247" i="4"/>
  <c r="Z247" i="4"/>
  <c r="F247" i="4"/>
  <c r="Y247" i="4"/>
  <c r="E247" i="4"/>
  <c r="D247" i="4"/>
  <c r="C247" i="4"/>
  <c r="E245" i="4"/>
  <c r="D245" i="4"/>
  <c r="C245" i="4"/>
  <c r="Z245" i="4"/>
  <c r="G245" i="4"/>
  <c r="AA245" i="4"/>
  <c r="Y245" i="4"/>
  <c r="F245" i="4"/>
  <c r="W1013" i="4"/>
  <c r="W1014" i="4" s="1"/>
  <c r="W1015" i="4" s="1"/>
  <c r="W1016" i="4" s="1"/>
  <c r="W1017" i="4" s="1"/>
  <c r="W1018" i="4" s="1"/>
  <c r="W1019" i="4" s="1"/>
  <c r="W1020" i="4" s="1"/>
  <c r="W1021" i="4" s="1"/>
  <c r="W1022" i="4" s="1"/>
  <c r="W1023" i="4" s="1"/>
  <c r="W1024" i="4" s="1"/>
  <c r="W1025" i="4" s="1"/>
  <c r="W1026" i="4" s="1"/>
  <c r="W1027" i="4" s="1"/>
  <c r="W1028" i="4" s="1"/>
  <c r="U1013" i="4"/>
  <c r="V1013" i="4"/>
  <c r="V1014" i="4" s="1"/>
  <c r="V1015" i="4" s="1"/>
  <c r="V1016" i="4" s="1"/>
  <c r="V1017" i="4" s="1"/>
  <c r="V1018" i="4" s="1"/>
  <c r="V1019" i="4" s="1"/>
  <c r="V1020" i="4" s="1"/>
  <c r="V1021" i="4" s="1"/>
  <c r="V1022" i="4" s="1"/>
  <c r="V1023" i="4" s="1"/>
  <c r="V1024" i="4" s="1"/>
  <c r="V1025" i="4" s="1"/>
  <c r="V1026" i="4" s="1"/>
  <c r="V1027" i="4" s="1"/>
  <c r="V1028" i="4" s="1"/>
  <c r="AA1026" i="4"/>
  <c r="G1026" i="4"/>
  <c r="Y1026" i="4"/>
  <c r="E1026" i="4"/>
  <c r="D1026" i="4"/>
  <c r="Z1026" i="4"/>
  <c r="F1026" i="4"/>
  <c r="C1026" i="4"/>
  <c r="D360" i="4"/>
  <c r="C360" i="4"/>
  <c r="F360" i="4"/>
  <c r="G360" i="4"/>
  <c r="E360" i="4"/>
  <c r="AA360" i="4"/>
  <c r="Z360" i="4"/>
  <c r="Y360" i="4"/>
  <c r="Y1118" i="4"/>
  <c r="F1118" i="4"/>
  <c r="E1118" i="4"/>
  <c r="D1118" i="4"/>
  <c r="C1118" i="4"/>
  <c r="AA1118" i="4"/>
  <c r="Z1118" i="4"/>
  <c r="G1118" i="4"/>
  <c r="C1126" i="4"/>
  <c r="AA1126" i="4"/>
  <c r="Z1126" i="4"/>
  <c r="G1126" i="4"/>
  <c r="E1126" i="4"/>
  <c r="Y1126" i="4"/>
  <c r="F1126" i="4"/>
  <c r="D1126" i="4"/>
  <c r="AA900" i="4"/>
  <c r="G900" i="4"/>
  <c r="Z900" i="4"/>
  <c r="F900" i="4"/>
  <c r="Y900" i="4"/>
  <c r="E900" i="4"/>
  <c r="D900" i="4"/>
  <c r="C900" i="4"/>
  <c r="C902" i="4"/>
  <c r="AA902" i="4"/>
  <c r="G902" i="4"/>
  <c r="Y902" i="4"/>
  <c r="E902" i="4"/>
  <c r="Z902" i="4"/>
  <c r="F902" i="4"/>
  <c r="D902" i="4"/>
  <c r="Z926" i="4"/>
  <c r="G926" i="4"/>
  <c r="Y926" i="4"/>
  <c r="F926" i="4"/>
  <c r="E926" i="4"/>
  <c r="D926" i="4"/>
  <c r="C926" i="4"/>
  <c r="AA926" i="4"/>
  <c r="Y925" i="4"/>
  <c r="E925" i="4"/>
  <c r="D925" i="4"/>
  <c r="C925" i="4"/>
  <c r="AA925" i="4"/>
  <c r="G925" i="4"/>
  <c r="Z925" i="4"/>
  <c r="F925" i="4"/>
  <c r="AA914" i="4"/>
  <c r="G914" i="4"/>
  <c r="Z914" i="4"/>
  <c r="F914" i="4"/>
  <c r="D914" i="4"/>
  <c r="Y914" i="4"/>
  <c r="E914" i="4"/>
  <c r="C914" i="4"/>
  <c r="AA840" i="4"/>
  <c r="G840" i="4"/>
  <c r="Z840" i="4"/>
  <c r="F840" i="4"/>
  <c r="Y840" i="4"/>
  <c r="E840" i="4"/>
  <c r="D840" i="4"/>
  <c r="C840" i="4"/>
  <c r="AA841" i="4"/>
  <c r="G841" i="4"/>
  <c r="Z841" i="4"/>
  <c r="F841" i="4"/>
  <c r="D841" i="4"/>
  <c r="Y841" i="4"/>
  <c r="E841" i="4"/>
  <c r="C841" i="4"/>
  <c r="AA415" i="4"/>
  <c r="Z415" i="4"/>
  <c r="G415" i="4"/>
  <c r="Y415" i="4"/>
  <c r="F415" i="4"/>
  <c r="E415" i="4"/>
  <c r="C415" i="4"/>
  <c r="D415" i="4"/>
  <c r="Y423" i="4"/>
  <c r="F423" i="4"/>
  <c r="E423" i="4"/>
  <c r="D423" i="4"/>
  <c r="C423" i="4"/>
  <c r="AA423" i="4"/>
  <c r="Z423" i="4"/>
  <c r="G423" i="4"/>
  <c r="AA466" i="4"/>
  <c r="G466" i="4"/>
  <c r="Z466" i="4"/>
  <c r="F466" i="4"/>
  <c r="Y466" i="4"/>
  <c r="E466" i="4"/>
  <c r="D466" i="4"/>
  <c r="C466" i="4"/>
  <c r="Y456" i="4"/>
  <c r="E456" i="4"/>
  <c r="D456" i="4"/>
  <c r="C456" i="4"/>
  <c r="AA456" i="4"/>
  <c r="G456" i="4"/>
  <c r="Z456" i="4"/>
  <c r="F456" i="4"/>
  <c r="C468" i="4"/>
  <c r="AA468" i="4"/>
  <c r="G468" i="4"/>
  <c r="Y468" i="4"/>
  <c r="E468" i="4"/>
  <c r="Z468" i="4"/>
  <c r="F468" i="4"/>
  <c r="D468" i="4"/>
  <c r="Z735" i="4"/>
  <c r="F735" i="4"/>
  <c r="Y735" i="4"/>
  <c r="E735" i="4"/>
  <c r="D735" i="4"/>
  <c r="C735" i="4"/>
  <c r="AA735" i="4"/>
  <c r="G735" i="4"/>
  <c r="D743" i="4"/>
  <c r="C743" i="4"/>
  <c r="Z743" i="4"/>
  <c r="F743" i="4"/>
  <c r="G743" i="4"/>
  <c r="E743" i="4"/>
  <c r="AA743" i="4"/>
  <c r="Y743" i="4"/>
  <c r="E545" i="4"/>
  <c r="D545" i="4"/>
  <c r="Z545" i="4"/>
  <c r="G545" i="4"/>
  <c r="C545" i="4"/>
  <c r="AA545" i="4"/>
  <c r="Y545" i="4"/>
  <c r="F545" i="4"/>
  <c r="AA555" i="4"/>
  <c r="Z555" i="4"/>
  <c r="G555" i="4"/>
  <c r="Y555" i="4"/>
  <c r="F555" i="4"/>
  <c r="E555" i="4"/>
  <c r="C555" i="4"/>
  <c r="D555" i="4"/>
  <c r="AA559" i="4"/>
  <c r="G559" i="4"/>
  <c r="Z559" i="4"/>
  <c r="F559" i="4"/>
  <c r="Y559" i="4"/>
  <c r="E559" i="4"/>
  <c r="D559" i="4"/>
  <c r="C559" i="4"/>
  <c r="D561" i="4"/>
  <c r="C561" i="4"/>
  <c r="Z561" i="4"/>
  <c r="F561" i="4"/>
  <c r="AA561" i="4"/>
  <c r="G561" i="4"/>
  <c r="Y561" i="4"/>
  <c r="E561" i="4"/>
  <c r="G338" i="4"/>
  <c r="F338" i="4"/>
  <c r="E338" i="4"/>
  <c r="D338" i="4"/>
  <c r="C338" i="4"/>
  <c r="AA338" i="4"/>
  <c r="Y338" i="4"/>
  <c r="Z338" i="4"/>
  <c r="Z341" i="4"/>
  <c r="F341" i="4"/>
  <c r="Y341" i="4"/>
  <c r="E341" i="4"/>
  <c r="D341" i="4"/>
  <c r="C341" i="4"/>
  <c r="AA341" i="4"/>
  <c r="G341" i="4"/>
  <c r="C337" i="4"/>
  <c r="G337" i="4"/>
  <c r="E337" i="4"/>
  <c r="F337" i="4"/>
  <c r="D337" i="4"/>
  <c r="AA337" i="4"/>
  <c r="Y337" i="4"/>
  <c r="Z337" i="4"/>
  <c r="AA1197" i="4"/>
  <c r="G1197" i="4"/>
  <c r="C1197" i="4"/>
  <c r="F1197" i="4"/>
  <c r="E1197" i="4"/>
  <c r="Z1197" i="4"/>
  <c r="D1197" i="4"/>
  <c r="Y1197" i="4"/>
  <c r="D1204" i="4"/>
  <c r="F1204" i="4"/>
  <c r="AA1204" i="4"/>
  <c r="E1204" i="4"/>
  <c r="Z1204" i="4"/>
  <c r="C1204" i="4"/>
  <c r="Y1204" i="4"/>
  <c r="G1204" i="4"/>
  <c r="Z1205" i="4"/>
  <c r="F1205" i="4"/>
  <c r="Y1205" i="4"/>
  <c r="C1205" i="4"/>
  <c r="E1205" i="4"/>
  <c r="D1205" i="4"/>
  <c r="AA1205" i="4"/>
  <c r="G1205" i="4"/>
  <c r="AA875" i="4"/>
  <c r="G875" i="4"/>
  <c r="Z875" i="4"/>
  <c r="F875" i="4"/>
  <c r="Y875" i="4"/>
  <c r="E875" i="4"/>
  <c r="C875" i="4"/>
  <c r="D875" i="4"/>
  <c r="Z887" i="4"/>
  <c r="F887" i="4"/>
  <c r="Y887" i="4"/>
  <c r="E887" i="4"/>
  <c r="D887" i="4"/>
  <c r="C887" i="4"/>
  <c r="AA887" i="4"/>
  <c r="G887" i="4"/>
  <c r="AA679" i="4"/>
  <c r="G679" i="4"/>
  <c r="Z679" i="4"/>
  <c r="F679" i="4"/>
  <c r="Y679" i="4"/>
  <c r="E679" i="4"/>
  <c r="C679" i="4"/>
  <c r="D679" i="4"/>
  <c r="C685" i="4"/>
  <c r="AA685" i="4"/>
  <c r="G685" i="4"/>
  <c r="Y685" i="4"/>
  <c r="E685" i="4"/>
  <c r="Z685" i="4"/>
  <c r="F685" i="4"/>
  <c r="D685" i="4"/>
  <c r="AA402" i="4"/>
  <c r="G402" i="4"/>
  <c r="Z402" i="4"/>
  <c r="F402" i="4"/>
  <c r="Y402" i="4"/>
  <c r="E402" i="4"/>
  <c r="D402" i="4"/>
  <c r="C402" i="4"/>
  <c r="E405" i="4"/>
  <c r="D405" i="4"/>
  <c r="C405" i="4"/>
  <c r="Z405" i="4"/>
  <c r="G405" i="4"/>
  <c r="F405" i="4"/>
  <c r="AA405" i="4"/>
  <c r="Y405" i="4"/>
  <c r="AA408" i="4"/>
  <c r="G408" i="4"/>
  <c r="Z408" i="4"/>
  <c r="F408" i="4"/>
  <c r="D408" i="4"/>
  <c r="Y408" i="4"/>
  <c r="E408" i="4"/>
  <c r="C408" i="4"/>
  <c r="D1276" i="4"/>
  <c r="C1276" i="4"/>
  <c r="AA1276" i="4"/>
  <c r="Y1276" i="4"/>
  <c r="F1276" i="4"/>
  <c r="Z1276" i="4"/>
  <c r="G1276" i="4"/>
  <c r="E1276" i="4"/>
  <c r="D136" i="4"/>
  <c r="F136" i="4"/>
  <c r="E136" i="4"/>
  <c r="C136" i="4"/>
  <c r="G136" i="4"/>
  <c r="Y136" i="4"/>
  <c r="Z136" i="4"/>
  <c r="AA136" i="4"/>
  <c r="D142" i="4"/>
  <c r="G142" i="4"/>
  <c r="F142" i="4"/>
  <c r="E142" i="4"/>
  <c r="C142" i="4"/>
  <c r="AA142" i="4"/>
  <c r="Y142" i="4"/>
  <c r="Z142" i="4"/>
  <c r="Z299" i="4"/>
  <c r="F299" i="4"/>
  <c r="Y299" i="4"/>
  <c r="E299" i="4"/>
  <c r="D299" i="4"/>
  <c r="C299" i="4"/>
  <c r="G299" i="4"/>
  <c r="AA299" i="4"/>
  <c r="C306" i="4"/>
  <c r="AA306" i="4"/>
  <c r="G306" i="4"/>
  <c r="Y306" i="4"/>
  <c r="E306" i="4"/>
  <c r="D306" i="4"/>
  <c r="Z306" i="4"/>
  <c r="F306" i="4"/>
  <c r="V993" i="4"/>
  <c r="V994" i="4" s="1"/>
  <c r="V995" i="4" s="1"/>
  <c r="V996" i="4" s="1"/>
  <c r="V997" i="4" s="1"/>
  <c r="V998" i="4" s="1"/>
  <c r="V999" i="4" s="1"/>
  <c r="V1000" i="4" s="1"/>
  <c r="V1001" i="4" s="1"/>
  <c r="V1002" i="4" s="1"/>
  <c r="V1003" i="4" s="1"/>
  <c r="V1004" i="4" s="1"/>
  <c r="V1005" i="4" s="1"/>
  <c r="V1006" i="4" s="1"/>
  <c r="V1007" i="4" s="1"/>
  <c r="V1008" i="4" s="1"/>
  <c r="W993" i="4"/>
  <c r="W994" i="4" s="1"/>
  <c r="W995" i="4" s="1"/>
  <c r="W996" i="4" s="1"/>
  <c r="W997" i="4" s="1"/>
  <c r="W998" i="4" s="1"/>
  <c r="W999" i="4" s="1"/>
  <c r="W1000" i="4" s="1"/>
  <c r="W1001" i="4" s="1"/>
  <c r="W1002" i="4" s="1"/>
  <c r="W1003" i="4" s="1"/>
  <c r="W1004" i="4" s="1"/>
  <c r="W1005" i="4" s="1"/>
  <c r="W1006" i="4" s="1"/>
  <c r="W1007" i="4" s="1"/>
  <c r="W1008" i="4" s="1"/>
  <c r="U993" i="4"/>
  <c r="AA380" i="4"/>
  <c r="G380" i="4"/>
  <c r="Z380" i="4"/>
  <c r="F380" i="4"/>
  <c r="Y380" i="4"/>
  <c r="E380" i="4"/>
  <c r="C380" i="4"/>
  <c r="D380" i="4"/>
  <c r="C381" i="4"/>
  <c r="AA381" i="4"/>
  <c r="Z381" i="4"/>
  <c r="G381" i="4"/>
  <c r="E381" i="4"/>
  <c r="D381" i="4"/>
  <c r="Y381" i="4"/>
  <c r="F381" i="4"/>
  <c r="Z521" i="4"/>
  <c r="G521" i="4"/>
  <c r="C521" i="4"/>
  <c r="F521" i="4"/>
  <c r="AA521" i="4"/>
  <c r="E521" i="4"/>
  <c r="Y521" i="4"/>
  <c r="D521" i="4"/>
  <c r="Y520" i="4"/>
  <c r="E520" i="4"/>
  <c r="Z520" i="4"/>
  <c r="C520" i="4"/>
  <c r="F520" i="4"/>
  <c r="AA520" i="4"/>
  <c r="G520" i="4"/>
  <c r="D520" i="4"/>
  <c r="Z523" i="4"/>
  <c r="F523" i="4"/>
  <c r="D523" i="4"/>
  <c r="G523" i="4"/>
  <c r="E523" i="4"/>
  <c r="C523" i="4"/>
  <c r="AA523" i="4"/>
  <c r="Y523" i="4"/>
  <c r="AA1043" i="4"/>
  <c r="G1043" i="4"/>
  <c r="Z1043" i="4"/>
  <c r="F1043" i="4"/>
  <c r="Y1043" i="4"/>
  <c r="E1043" i="4"/>
  <c r="D1043" i="4"/>
  <c r="C1043" i="4"/>
  <c r="Y1042" i="4"/>
  <c r="E1042" i="4"/>
  <c r="D1042" i="4"/>
  <c r="C1042" i="4"/>
  <c r="AA1042" i="4"/>
  <c r="G1042" i="4"/>
  <c r="Z1042" i="4"/>
  <c r="F1042" i="4"/>
  <c r="AA1045" i="4"/>
  <c r="G1045" i="4"/>
  <c r="Z1045" i="4"/>
  <c r="F1045" i="4"/>
  <c r="D1045" i="4"/>
  <c r="Y1045" i="4"/>
  <c r="E1045" i="4"/>
  <c r="C1045" i="4"/>
  <c r="Y638" i="4"/>
  <c r="E638" i="4"/>
  <c r="D638" i="4"/>
  <c r="C638" i="4"/>
  <c r="AA638" i="4"/>
  <c r="G638" i="4"/>
  <c r="F638" i="4"/>
  <c r="Z638" i="4"/>
  <c r="W853" i="4"/>
  <c r="W854" i="4" s="1"/>
  <c r="W855" i="4" s="1"/>
  <c r="W856" i="4" s="1"/>
  <c r="W857" i="4" s="1"/>
  <c r="W858" i="4" s="1"/>
  <c r="W859" i="4" s="1"/>
  <c r="W860" i="4" s="1"/>
  <c r="W861" i="4" s="1"/>
  <c r="W862" i="4" s="1"/>
  <c r="W863" i="4" s="1"/>
  <c r="W864" i="4" s="1"/>
  <c r="W865" i="4" s="1"/>
  <c r="W866" i="4" s="1"/>
  <c r="W867" i="4" s="1"/>
  <c r="W868" i="4" s="1"/>
  <c r="V853" i="4"/>
  <c r="V854" i="4" s="1"/>
  <c r="V855" i="4" s="1"/>
  <c r="V856" i="4" s="1"/>
  <c r="V857" i="4" s="1"/>
  <c r="V858" i="4" s="1"/>
  <c r="V859" i="4" s="1"/>
  <c r="V860" i="4" s="1"/>
  <c r="V861" i="4" s="1"/>
  <c r="V862" i="4" s="1"/>
  <c r="V863" i="4" s="1"/>
  <c r="V864" i="4" s="1"/>
  <c r="V865" i="4" s="1"/>
  <c r="V866" i="4" s="1"/>
  <c r="V867" i="4" s="1"/>
  <c r="V868" i="4" s="1"/>
  <c r="U853" i="4"/>
  <c r="AA1262" i="4"/>
  <c r="G1262" i="4"/>
  <c r="Z1262" i="4"/>
  <c r="F1262" i="4"/>
  <c r="Y1262" i="4"/>
  <c r="E1262" i="4"/>
  <c r="D1262" i="4"/>
  <c r="C1262" i="4"/>
  <c r="AA1266" i="4"/>
  <c r="G1266" i="4"/>
  <c r="Z1266" i="4"/>
  <c r="F1266" i="4"/>
  <c r="Y1266" i="4"/>
  <c r="E1266" i="4"/>
  <c r="D1266" i="4"/>
  <c r="C1266" i="4"/>
  <c r="AA441" i="4"/>
  <c r="Z441" i="4"/>
  <c r="G441" i="4"/>
  <c r="Y441" i="4"/>
  <c r="F441" i="4"/>
  <c r="E441" i="4"/>
  <c r="C441" i="4"/>
  <c r="D441" i="4"/>
  <c r="C434" i="4"/>
  <c r="AA434" i="4"/>
  <c r="G434" i="4"/>
  <c r="Y434" i="4"/>
  <c r="E434" i="4"/>
  <c r="Z434" i="4"/>
  <c r="F434" i="4"/>
  <c r="D434" i="4"/>
  <c r="Z817" i="4"/>
  <c r="G817" i="4"/>
  <c r="Y817" i="4"/>
  <c r="F817" i="4"/>
  <c r="E817" i="4"/>
  <c r="D817" i="4"/>
  <c r="C817" i="4"/>
  <c r="AA817" i="4"/>
  <c r="Z827" i="4"/>
  <c r="F827" i="4"/>
  <c r="Y827" i="4"/>
  <c r="E827" i="4"/>
  <c r="D827" i="4"/>
  <c r="C827" i="4"/>
  <c r="G827" i="4"/>
  <c r="AA827" i="4"/>
  <c r="C825" i="4"/>
  <c r="AA825" i="4"/>
  <c r="G825" i="4"/>
  <c r="Y825" i="4"/>
  <c r="E825" i="4"/>
  <c r="Z825" i="4"/>
  <c r="F825" i="4"/>
  <c r="D825" i="4"/>
  <c r="G215" i="4"/>
  <c r="F215" i="4"/>
  <c r="D215" i="4"/>
  <c r="E215" i="4"/>
  <c r="C215" i="4"/>
  <c r="AA215" i="4"/>
  <c r="Z215" i="4"/>
  <c r="Y215" i="4"/>
  <c r="AA499" i="4"/>
  <c r="G499" i="4"/>
  <c r="C499" i="4"/>
  <c r="F499" i="4"/>
  <c r="E499" i="4"/>
  <c r="Y499" i="4"/>
  <c r="Z499" i="4"/>
  <c r="D499" i="4"/>
  <c r="D497" i="4"/>
  <c r="C497" i="4"/>
  <c r="AA497" i="4"/>
  <c r="Y497" i="4"/>
  <c r="F497" i="4"/>
  <c r="G497" i="4"/>
  <c r="E497" i="4"/>
  <c r="Z497" i="4"/>
  <c r="Y505" i="4"/>
  <c r="F505" i="4"/>
  <c r="G505" i="4"/>
  <c r="AA505" i="4"/>
  <c r="E505" i="4"/>
  <c r="C505" i="4"/>
  <c r="Z505" i="4"/>
  <c r="D505" i="4"/>
  <c r="Y1094" i="4"/>
  <c r="E1094" i="4"/>
  <c r="D1094" i="4"/>
  <c r="C1094" i="4"/>
  <c r="AA1094" i="4"/>
  <c r="G1094" i="4"/>
  <c r="F1094" i="4"/>
  <c r="Z1094" i="4"/>
  <c r="C1105" i="4"/>
  <c r="AA1105" i="4"/>
  <c r="G1105" i="4"/>
  <c r="Y1105" i="4"/>
  <c r="E1105" i="4"/>
  <c r="F1105" i="4"/>
  <c r="D1105" i="4"/>
  <c r="Z1105" i="4"/>
  <c r="G115" i="4"/>
  <c r="F115" i="4"/>
  <c r="E115" i="4"/>
  <c r="D115" i="4"/>
  <c r="C115" i="4"/>
  <c r="AA115" i="4"/>
  <c r="Z115" i="4"/>
  <c r="Y115" i="4"/>
  <c r="D123" i="4"/>
  <c r="C123" i="4"/>
  <c r="G123" i="4"/>
  <c r="F123" i="4"/>
  <c r="E123" i="4"/>
  <c r="AA123" i="4"/>
  <c r="Z123" i="4"/>
  <c r="Y123" i="4"/>
  <c r="AA762" i="4"/>
  <c r="G762" i="4"/>
  <c r="Z762" i="4"/>
  <c r="F762" i="4"/>
  <c r="Y762" i="4"/>
  <c r="E762" i="4"/>
  <c r="D762" i="4"/>
  <c r="C762" i="4"/>
  <c r="D759" i="4"/>
  <c r="C759" i="4"/>
  <c r="AA759" i="4"/>
  <c r="Y759" i="4"/>
  <c r="F759" i="4"/>
  <c r="Z759" i="4"/>
  <c r="G759" i="4"/>
  <c r="E759" i="4"/>
  <c r="AA767" i="4"/>
  <c r="G767" i="4"/>
  <c r="Z767" i="4"/>
  <c r="F767" i="4"/>
  <c r="D767" i="4"/>
  <c r="Y767" i="4"/>
  <c r="E767" i="4"/>
  <c r="C767" i="4"/>
  <c r="U2" i="10" l="1"/>
  <c r="W2" i="10"/>
  <c r="BD13" i="3"/>
  <c r="BD14" i="3"/>
  <c r="BD35" i="3"/>
  <c r="BD15" i="3"/>
  <c r="BD45" i="3"/>
  <c r="BD27" i="3"/>
  <c r="BD21" i="3"/>
  <c r="BD37" i="3"/>
  <c r="BD16" i="3"/>
  <c r="BD99" i="3"/>
  <c r="BD81" i="3"/>
  <c r="BD47" i="3"/>
  <c r="BD84" i="3"/>
  <c r="BD90" i="3"/>
  <c r="BD85" i="3"/>
  <c r="BD62" i="3"/>
  <c r="BD56" i="3"/>
  <c r="BD41" i="3"/>
  <c r="BD34" i="3"/>
  <c r="BD19" i="3"/>
  <c r="BD52" i="3"/>
  <c r="BD50" i="3"/>
  <c r="BD42" i="3"/>
  <c r="BD93" i="3"/>
  <c r="BD74" i="3"/>
  <c r="BD92" i="3"/>
  <c r="BD78" i="3"/>
  <c r="BD64" i="3"/>
  <c r="BD70" i="3"/>
  <c r="BD86" i="3"/>
  <c r="BD46" i="3"/>
  <c r="BD94" i="3"/>
  <c r="BD29" i="3"/>
  <c r="BD72" i="3"/>
  <c r="BD43" i="3"/>
  <c r="BD20" i="3"/>
  <c r="BD30" i="3"/>
  <c r="BD23" i="3"/>
  <c r="BD60" i="3"/>
  <c r="BD24" i="3"/>
  <c r="BD83" i="3"/>
  <c r="BD59" i="3"/>
  <c r="BD75" i="3"/>
  <c r="BD49" i="3"/>
  <c r="BD71" i="3"/>
  <c r="BD89" i="3"/>
  <c r="BD65" i="3"/>
  <c r="BD66" i="3"/>
  <c r="BD79" i="3"/>
  <c r="BD58" i="3"/>
  <c r="BD80" i="3"/>
  <c r="BD61" i="3"/>
  <c r="BD28" i="3"/>
  <c r="BD53" i="3"/>
  <c r="BD31" i="3"/>
  <c r="BD69" i="3"/>
  <c r="BD32" i="3"/>
  <c r="BD38" i="3"/>
  <c r="BD17" i="3"/>
  <c r="BD67" i="3"/>
  <c r="BD82" i="3"/>
  <c r="BD51" i="3"/>
  <c r="BD88" i="3"/>
  <c r="BD54" i="3"/>
  <c r="BD36" i="3"/>
  <c r="BD96" i="3"/>
  <c r="BD39" i="3"/>
  <c r="BD48" i="3"/>
  <c r="BD40" i="3"/>
  <c r="BD95" i="3"/>
  <c r="BD25" i="3"/>
  <c r="BD22" i="3"/>
  <c r="BD18" i="3"/>
  <c r="BD91" i="3"/>
  <c r="BD63" i="3"/>
  <c r="BD87" i="3"/>
  <c r="BD57" i="3"/>
  <c r="BD73" i="3"/>
  <c r="BD44" i="3"/>
  <c r="BD76" i="3"/>
  <c r="BD68" i="3"/>
  <c r="BD77" i="3"/>
  <c r="BD98" i="3"/>
  <c r="BD55" i="3"/>
  <c r="BD33" i="3"/>
  <c r="BD97" i="3"/>
  <c r="BD26" i="3"/>
  <c r="E47" i="10"/>
  <c r="V47" i="10" s="1"/>
  <c r="M77" i="10"/>
  <c r="L77" i="10"/>
  <c r="O77" i="10"/>
  <c r="N77" i="10"/>
  <c r="U25" i="10"/>
  <c r="C75" i="10"/>
  <c r="L75" i="10"/>
  <c r="O75" i="10"/>
  <c r="N75" i="10"/>
  <c r="M75" i="10"/>
  <c r="C77" i="10"/>
  <c r="S15" i="5"/>
  <c r="S14" i="5"/>
  <c r="F75" i="10"/>
  <c r="G75" i="10"/>
  <c r="B75" i="10"/>
  <c r="A75" i="10"/>
  <c r="E75" i="10"/>
  <c r="V75" i="10" s="1"/>
  <c r="F77" i="10"/>
  <c r="B77" i="10"/>
  <c r="A77" i="10"/>
  <c r="G77" i="10"/>
  <c r="E77" i="10"/>
  <c r="V77" i="10" s="1"/>
  <c r="U1007" i="4"/>
  <c r="U126" i="4"/>
  <c r="U438" i="4"/>
  <c r="U642" i="4"/>
  <c r="U1221" i="4"/>
  <c r="U958" i="4"/>
  <c r="U546" i="4"/>
  <c r="U966" i="4"/>
  <c r="U814" i="4"/>
  <c r="U688" i="4"/>
  <c r="U246" i="4"/>
  <c r="U1188" i="4"/>
  <c r="U142" i="4"/>
  <c r="T42" i="4"/>
  <c r="U778" i="4"/>
  <c r="U519" i="4"/>
  <c r="U314" i="4"/>
  <c r="T1224" i="4"/>
  <c r="U241" i="4"/>
  <c r="T95" i="4"/>
  <c r="T59" i="4"/>
  <c r="T62" i="4"/>
  <c r="T318" i="4"/>
  <c r="T777" i="4"/>
  <c r="T279" i="4"/>
  <c r="U498" i="4"/>
  <c r="U643" i="4"/>
  <c r="U383" i="4"/>
  <c r="U876" i="4"/>
  <c r="T923" i="4"/>
  <c r="T896" i="4"/>
  <c r="T1119" i="4"/>
  <c r="T1027" i="4"/>
  <c r="T1241" i="4"/>
  <c r="T1160" i="4"/>
  <c r="T208" i="4"/>
  <c r="T801" i="4"/>
  <c r="U281" i="4"/>
  <c r="U828" i="4"/>
  <c r="U646" i="4"/>
  <c r="U537" i="4"/>
  <c r="U543" i="4"/>
  <c r="U465" i="4"/>
  <c r="T354" i="4"/>
  <c r="U74" i="4"/>
  <c r="T697" i="4"/>
  <c r="U317" i="4"/>
  <c r="U624" i="4"/>
  <c r="T382" i="4"/>
  <c r="T75" i="4"/>
  <c r="U178" i="4"/>
  <c r="T605" i="4"/>
  <c r="U214" i="4"/>
  <c r="T84" i="4"/>
  <c r="T985" i="4"/>
  <c r="T1180" i="4"/>
  <c r="U385" i="4"/>
  <c r="U305" i="4"/>
  <c r="U137" i="4"/>
  <c r="T401" i="4"/>
  <c r="U1202" i="4"/>
  <c r="T920" i="4"/>
  <c r="U1243" i="4"/>
  <c r="U1157" i="4"/>
  <c r="U1127" i="4"/>
  <c r="U1028" i="4"/>
  <c r="U505" i="4"/>
  <c r="T638" i="4"/>
  <c r="T679" i="4"/>
  <c r="T875" i="4"/>
  <c r="U337" i="4"/>
  <c r="U338" i="4"/>
  <c r="T704" i="4"/>
  <c r="U721" i="4"/>
  <c r="U775" i="4"/>
  <c r="U864" i="4"/>
  <c r="U1002" i="4"/>
  <c r="U1198" i="4"/>
  <c r="U837" i="4"/>
  <c r="T146" i="4"/>
  <c r="U538" i="4"/>
  <c r="U726" i="4"/>
  <c r="U1058" i="4"/>
  <c r="T899" i="4"/>
  <c r="U244" i="4"/>
  <c r="T717" i="4"/>
  <c r="U1255" i="4"/>
  <c r="U1286" i="4"/>
  <c r="U344" i="4"/>
  <c r="T196" i="4"/>
  <c r="T455" i="4"/>
  <c r="T417" i="4"/>
  <c r="U776" i="4"/>
  <c r="U594" i="4"/>
  <c r="T1145" i="4"/>
  <c r="U527" i="4"/>
  <c r="T842" i="4"/>
  <c r="U806" i="4"/>
  <c r="T164" i="4"/>
  <c r="U634" i="4"/>
  <c r="U963" i="4"/>
  <c r="U724" i="4"/>
  <c r="U67" i="4"/>
  <c r="U744" i="4"/>
  <c r="U500" i="4"/>
  <c r="U226" i="4"/>
  <c r="U1256" i="4"/>
  <c r="U856" i="4"/>
  <c r="U1006" i="4"/>
  <c r="U307" i="4"/>
  <c r="U855" i="4"/>
  <c r="U783" i="4"/>
  <c r="T207" i="4"/>
  <c r="T978" i="4"/>
  <c r="U366" i="4"/>
  <c r="T481" i="4"/>
  <c r="U237" i="4"/>
  <c r="U236" i="4"/>
  <c r="U83" i="4"/>
  <c r="T617" i="4"/>
  <c r="T728" i="4"/>
  <c r="U94" i="4"/>
  <c r="T654" i="4"/>
  <c r="T1054" i="4"/>
  <c r="T55" i="4"/>
  <c r="U319" i="4"/>
  <c r="U179" i="4"/>
  <c r="T224" i="4"/>
  <c r="T220" i="4"/>
  <c r="T259" i="4"/>
  <c r="T216" i="4"/>
  <c r="T575" i="4"/>
  <c r="U722" i="4"/>
  <c r="T356" i="4"/>
  <c r="T664" i="4"/>
  <c r="U1057" i="4"/>
  <c r="T316" i="4"/>
  <c r="U183" i="4"/>
  <c r="T40" i="4"/>
  <c r="T502" i="4"/>
  <c r="U718" i="4"/>
  <c r="U660" i="4"/>
  <c r="U204" i="4"/>
  <c r="U475" i="4"/>
  <c r="U64" i="4"/>
  <c r="U316" i="4"/>
  <c r="U238" i="4"/>
  <c r="U561" i="4"/>
  <c r="U684" i="4"/>
  <c r="U794" i="4"/>
  <c r="U967" i="4"/>
  <c r="U400" i="4"/>
  <c r="U435" i="4"/>
  <c r="U374" i="4"/>
  <c r="U460" i="4"/>
  <c r="U894" i="4"/>
  <c r="U760" i="4"/>
  <c r="U1265" i="4"/>
  <c r="U525" i="4"/>
  <c r="U1287" i="4"/>
  <c r="U675" i="4"/>
  <c r="U548" i="4"/>
  <c r="U427" i="4"/>
  <c r="U1025" i="4"/>
  <c r="U803" i="4"/>
  <c r="U980" i="4"/>
  <c r="U824" i="4"/>
  <c r="U901" i="4"/>
  <c r="U1041" i="4"/>
  <c r="U1283" i="4"/>
  <c r="U683" i="4"/>
  <c r="U888" i="4"/>
  <c r="U262" i="4"/>
  <c r="U1175" i="4"/>
  <c r="U68" i="4"/>
  <c r="U565" i="4"/>
  <c r="U844" i="4"/>
  <c r="U367" i="4"/>
  <c r="U1178" i="4"/>
  <c r="U1056" i="4"/>
  <c r="U766" i="4"/>
  <c r="U1107" i="4"/>
  <c r="U407" i="4"/>
  <c r="U1155" i="4"/>
  <c r="U448" i="4"/>
  <c r="U1115" i="4"/>
  <c r="U587" i="4"/>
  <c r="U1187" i="4"/>
  <c r="U922" i="4"/>
  <c r="U364" i="4"/>
  <c r="U48" i="4"/>
  <c r="U483" i="4"/>
  <c r="U123" i="4"/>
  <c r="U115" i="4"/>
  <c r="U999" i="4"/>
  <c r="U597" i="4"/>
  <c r="U884" i="4"/>
  <c r="U1103" i="4"/>
  <c r="U1099" i="4"/>
  <c r="T440" i="4"/>
  <c r="T640" i="4"/>
  <c r="U522" i="4"/>
  <c r="T396" i="4"/>
  <c r="U1207" i="4"/>
  <c r="T738" i="4"/>
  <c r="U418" i="4"/>
  <c r="U908" i="4"/>
  <c r="U1023" i="4"/>
  <c r="U1240" i="4"/>
  <c r="U1164" i="4"/>
  <c r="U1142" i="4"/>
  <c r="U45" i="4"/>
  <c r="U479" i="4"/>
  <c r="U979" i="4"/>
  <c r="U982" i="4"/>
  <c r="U285" i="4"/>
  <c r="U1081" i="4"/>
  <c r="T939" i="4"/>
  <c r="U625" i="4"/>
  <c r="U323" i="4"/>
  <c r="U1018" i="4"/>
  <c r="U1159" i="4"/>
  <c r="U1037" i="4"/>
  <c r="U578" i="4"/>
  <c r="U447" i="4"/>
  <c r="U916" i="4"/>
  <c r="U1022" i="4"/>
  <c r="U582" i="4"/>
  <c r="U954" i="4"/>
  <c r="U60" i="4"/>
  <c r="U139" i="4"/>
  <c r="U534" i="4"/>
  <c r="U1086" i="4"/>
  <c r="U826" i="4"/>
  <c r="U702" i="4"/>
  <c r="U1245" i="4"/>
  <c r="U796" i="4"/>
  <c r="U695" i="4"/>
  <c r="U764" i="4"/>
  <c r="U621" i="4"/>
  <c r="U1204" i="4"/>
  <c r="U545" i="4"/>
  <c r="U1043" i="4"/>
  <c r="U380" i="4"/>
  <c r="U957" i="4"/>
  <c r="U146" i="4"/>
  <c r="U1027" i="4"/>
  <c r="U47" i="4"/>
  <c r="U224" i="4"/>
  <c r="U386" i="4"/>
  <c r="U1225" i="4"/>
  <c r="U507" i="4"/>
  <c r="U1215" i="4"/>
  <c r="U1094" i="4"/>
  <c r="U1126" i="4"/>
  <c r="U1234" i="4"/>
  <c r="U1138" i="4"/>
  <c r="U1182" i="4"/>
  <c r="U88" i="4"/>
  <c r="U437" i="4"/>
  <c r="U1274" i="4"/>
  <c r="U1143" i="4"/>
  <c r="U1228" i="4"/>
  <c r="U757" i="4"/>
  <c r="U1100" i="4"/>
  <c r="U495" i="4"/>
  <c r="U419" i="4"/>
  <c r="U836" i="4"/>
  <c r="U917" i="4"/>
  <c r="U1065" i="4"/>
  <c r="U785" i="4"/>
  <c r="U960" i="4"/>
  <c r="U677" i="4"/>
  <c r="U742" i="4"/>
  <c r="U243" i="4"/>
  <c r="U1161" i="4"/>
  <c r="U882" i="4"/>
  <c r="U402" i="4"/>
  <c r="U679" i="4"/>
  <c r="U875" i="4"/>
  <c r="U559" i="4"/>
  <c r="U466" i="4"/>
  <c r="U840" i="4"/>
  <c r="U900" i="4"/>
  <c r="U1146" i="4"/>
  <c r="U655" i="4"/>
  <c r="U782" i="4"/>
  <c r="U563" i="4"/>
  <c r="U1224" i="4"/>
  <c r="U124" i="4"/>
  <c r="U260" i="4"/>
  <c r="U477" i="4"/>
  <c r="U1219" i="4"/>
  <c r="U554" i="4"/>
  <c r="U745" i="4"/>
  <c r="U461" i="4"/>
  <c r="U420" i="4"/>
  <c r="U414" i="4"/>
  <c r="U923" i="4"/>
  <c r="U896" i="4"/>
  <c r="U363" i="4"/>
  <c r="U706" i="4"/>
  <c r="U1160" i="4"/>
  <c r="U801" i="4"/>
  <c r="U615" i="4"/>
  <c r="U159" i="4"/>
  <c r="U197" i="4"/>
  <c r="U346" i="4"/>
  <c r="U787" i="4"/>
  <c r="U897" i="4"/>
  <c r="U928" i="4"/>
  <c r="U763" i="4"/>
  <c r="U248" i="4"/>
  <c r="U662" i="4"/>
  <c r="U941" i="4"/>
  <c r="U454" i="4"/>
  <c r="U421" i="4"/>
  <c r="U194" i="4"/>
  <c r="U117" i="4"/>
  <c r="U294" i="4"/>
  <c r="U140" i="4"/>
  <c r="U536" i="4"/>
  <c r="U903" i="4"/>
  <c r="U1122" i="4"/>
  <c r="U1020" i="4"/>
  <c r="U476" i="4"/>
  <c r="T1282" i="4"/>
  <c r="T802" i="4"/>
  <c r="T619" i="4"/>
  <c r="T637" i="4"/>
  <c r="T1285" i="4"/>
  <c r="U1277" i="4"/>
  <c r="T399" i="4"/>
  <c r="U276" i="4"/>
  <c r="F25" i="10"/>
  <c r="U80" i="4"/>
  <c r="U359" i="4"/>
  <c r="U75" i="4"/>
  <c r="U1045" i="4"/>
  <c r="U416" i="4"/>
  <c r="U1223" i="4"/>
  <c r="U1197" i="4"/>
  <c r="U808" i="4"/>
  <c r="U266" i="4"/>
  <c r="U583" i="4"/>
  <c r="U607" i="4"/>
  <c r="U439" i="4"/>
  <c r="U838" i="4"/>
  <c r="U508" i="4"/>
  <c r="U1034" i="4"/>
  <c r="U463" i="4"/>
  <c r="U804" i="4"/>
  <c r="U976" i="4"/>
  <c r="U574" i="4"/>
  <c r="U1077" i="4"/>
  <c r="U635" i="4"/>
  <c r="U1000" i="4"/>
  <c r="U699" i="4"/>
  <c r="U263" i="4"/>
  <c r="U398" i="4"/>
  <c r="U945" i="4"/>
  <c r="U595" i="4"/>
  <c r="U865" i="4"/>
  <c r="U755" i="4"/>
  <c r="U227" i="4"/>
  <c r="U445" i="4"/>
  <c r="U1263" i="4"/>
  <c r="U861" i="4"/>
  <c r="U648" i="4"/>
  <c r="U387" i="4"/>
  <c r="U375" i="4"/>
  <c r="U300" i="4"/>
  <c r="U737" i="4"/>
  <c r="U847" i="4"/>
  <c r="U905" i="4"/>
  <c r="U1124" i="4"/>
  <c r="U705" i="4"/>
  <c r="U1239" i="4"/>
  <c r="U1258" i="4"/>
  <c r="U636" i="4"/>
  <c r="U66" i="4"/>
  <c r="U854" i="4"/>
  <c r="U424" i="4"/>
  <c r="U1125" i="4"/>
  <c r="U406" i="4"/>
  <c r="U562" i="4"/>
  <c r="U1147" i="4"/>
  <c r="U46" i="4"/>
  <c r="U488" i="4"/>
  <c r="U719" i="4"/>
  <c r="U378" i="4"/>
  <c r="U940" i="4"/>
  <c r="U188" i="4"/>
  <c r="U308" i="4"/>
  <c r="U558" i="4"/>
  <c r="U547" i="4"/>
  <c r="U748" i="4"/>
  <c r="U835" i="4"/>
  <c r="U714" i="4"/>
  <c r="U666" i="4"/>
  <c r="U774" i="4"/>
  <c r="U596" i="4"/>
  <c r="U608" i="4"/>
  <c r="U177" i="4"/>
  <c r="U99" i="4"/>
  <c r="U154" i="4"/>
  <c r="U176" i="4"/>
  <c r="U200" i="4"/>
  <c r="U279" i="4"/>
  <c r="U38" i="4"/>
  <c r="U767" i="4"/>
  <c r="U762" i="4"/>
  <c r="U1266" i="4"/>
  <c r="U1262" i="4"/>
  <c r="U523" i="4"/>
  <c r="U299" i="4"/>
  <c r="U887" i="4"/>
  <c r="U1205" i="4"/>
  <c r="U341" i="4"/>
  <c r="U735" i="4"/>
  <c r="U926" i="4"/>
  <c r="U1026" i="4"/>
  <c r="U79" i="4"/>
  <c r="U1247" i="4"/>
  <c r="U978" i="4"/>
  <c r="U586" i="4"/>
  <c r="U1080" i="4"/>
  <c r="U103" i="4"/>
  <c r="U102" i="4"/>
  <c r="U162" i="4"/>
  <c r="U325" i="4"/>
  <c r="U185" i="4"/>
  <c r="U859" i="4"/>
  <c r="U1036" i="4"/>
  <c r="U946" i="4"/>
  <c r="U815" i="4"/>
  <c r="U862" i="4"/>
  <c r="U1035" i="4"/>
  <c r="U1284" i="4"/>
  <c r="U687" i="4"/>
  <c r="U883" i="4"/>
  <c r="U1194" i="4"/>
  <c r="U340" i="4"/>
  <c r="U542" i="4"/>
  <c r="U481" i="4"/>
  <c r="U581" i="4"/>
  <c r="U322" i="4"/>
  <c r="U777" i="4"/>
  <c r="U598" i="4"/>
  <c r="U601" i="4"/>
  <c r="U915" i="4"/>
  <c r="U1185" i="4"/>
  <c r="U866" i="4"/>
  <c r="U1048" i="4"/>
  <c r="U564" i="4"/>
  <c r="U368" i="4"/>
  <c r="U328" i="4"/>
  <c r="U759" i="4"/>
  <c r="U1105" i="4"/>
  <c r="U497" i="4"/>
  <c r="U825" i="4"/>
  <c r="U434" i="4"/>
  <c r="U441" i="4"/>
  <c r="U521" i="4"/>
  <c r="U381" i="4"/>
  <c r="U247" i="4"/>
  <c r="U696" i="4"/>
  <c r="U1235" i="4"/>
  <c r="U37" i="4"/>
  <c r="U43" i="4"/>
  <c r="U42" i="4"/>
  <c r="U981" i="4"/>
  <c r="U286" i="4"/>
  <c r="U1082" i="4"/>
  <c r="U934" i="4"/>
  <c r="U616" i="4"/>
  <c r="U723" i="4"/>
  <c r="U1137" i="4"/>
  <c r="U977" i="4"/>
  <c r="U657" i="4"/>
  <c r="U962" i="4"/>
  <c r="U444" i="4"/>
  <c r="U518" i="4"/>
  <c r="U1280" i="4"/>
  <c r="U403" i="4"/>
  <c r="U397" i="4"/>
  <c r="U680" i="4"/>
  <c r="U881" i="4"/>
  <c r="U336" i="4"/>
  <c r="U557" i="4"/>
  <c r="U746" i="4"/>
  <c r="U1021" i="4"/>
  <c r="U87" i="4"/>
  <c r="U1246" i="4"/>
  <c r="U474" i="4"/>
  <c r="U795" i="4"/>
  <c r="U268" i="4"/>
  <c r="U628" i="4"/>
  <c r="U964" i="4"/>
  <c r="U98" i="4"/>
  <c r="U59" i="4"/>
  <c r="U320" i="4"/>
  <c r="U318" i="4"/>
  <c r="U604" i="4"/>
  <c r="U1015" i="4"/>
  <c r="U1184" i="4"/>
  <c r="U280" i="4"/>
  <c r="U1075" i="4"/>
  <c r="U501" i="4"/>
  <c r="U880" i="4"/>
  <c r="U1097" i="4"/>
  <c r="U225" i="4"/>
  <c r="U223" i="4"/>
  <c r="U819" i="4"/>
  <c r="U867" i="4"/>
  <c r="U827" i="4"/>
  <c r="U817" i="4"/>
  <c r="U456" i="4"/>
  <c r="U423" i="4"/>
  <c r="U925" i="4"/>
  <c r="U1118" i="4"/>
  <c r="U656" i="4"/>
  <c r="U1063" i="4"/>
  <c r="U324" i="4"/>
  <c r="U1220" i="4"/>
  <c r="U682" i="4"/>
  <c r="U878" i="4"/>
  <c r="U457" i="4"/>
  <c r="U361" i="4"/>
  <c r="U1163" i="4"/>
  <c r="U1141" i="4"/>
  <c r="U205" i="4"/>
  <c r="U95" i="4"/>
  <c r="U157" i="4"/>
  <c r="U160" i="4"/>
  <c r="U1059" i="4"/>
  <c r="U63" i="4"/>
  <c r="U62" i="4"/>
  <c r="U187" i="4"/>
  <c r="U181" i="4"/>
  <c r="U175" i="4"/>
  <c r="U800" i="4"/>
  <c r="U576" i="4"/>
  <c r="U1074" i="4"/>
  <c r="U163" i="4"/>
  <c r="U303" i="4"/>
  <c r="U761" i="4"/>
  <c r="U1038" i="4"/>
  <c r="U997" i="4"/>
  <c r="U405" i="4"/>
  <c r="U743" i="4"/>
  <c r="U360" i="4"/>
  <c r="U206" i="4"/>
  <c r="U663" i="4"/>
  <c r="U296" i="4"/>
  <c r="U676" i="4"/>
  <c r="U255" i="4"/>
  <c r="U155" i="4"/>
  <c r="U118" i="4"/>
  <c r="U822" i="4"/>
  <c r="U848" i="4"/>
  <c r="U355" i="4"/>
  <c r="U242" i="4"/>
  <c r="U659" i="4"/>
  <c r="U215" i="4"/>
  <c r="U136" i="4"/>
  <c r="U408" i="4"/>
  <c r="U841" i="4"/>
  <c r="U914" i="4"/>
  <c r="U1144" i="4"/>
  <c r="U485" i="4"/>
  <c r="U282" i="4"/>
  <c r="U1004" i="4"/>
  <c r="U256" i="4"/>
  <c r="U100" i="4"/>
  <c r="U218" i="4"/>
  <c r="U704" i="4"/>
  <c r="U207" i="4"/>
  <c r="U1177" i="4"/>
  <c r="U936" i="4"/>
  <c r="U1101" i="4"/>
  <c r="U641" i="4"/>
  <c r="U377" i="4"/>
  <c r="U298" i="4"/>
  <c r="U1242" i="4"/>
  <c r="U1134" i="4"/>
  <c r="U807" i="4"/>
  <c r="U984" i="4"/>
  <c r="U942" i="4"/>
  <c r="U620" i="4"/>
  <c r="U956" i="4"/>
  <c r="U122" i="4"/>
  <c r="U217" i="4"/>
  <c r="U1167" i="4"/>
  <c r="U114" i="4"/>
  <c r="U503" i="4"/>
  <c r="U499" i="4"/>
  <c r="U638" i="4"/>
  <c r="U1042" i="4"/>
  <c r="U520" i="4"/>
  <c r="U306" i="4"/>
  <c r="U1276" i="4"/>
  <c r="U685" i="4"/>
  <c r="U555" i="4"/>
  <c r="U468" i="4"/>
  <c r="U415" i="4"/>
  <c r="U902" i="4"/>
  <c r="U245" i="4"/>
  <c r="U1156" i="4"/>
  <c r="U580" i="4"/>
  <c r="U1176" i="4"/>
  <c r="U623" i="4"/>
  <c r="U965" i="4"/>
  <c r="U167" i="4"/>
  <c r="U1096" i="4"/>
  <c r="U228" i="4"/>
  <c r="U57" i="4"/>
  <c r="U740" i="4"/>
  <c r="U428" i="4"/>
  <c r="U1123" i="4"/>
  <c r="U1060" i="4"/>
  <c r="U128" i="4"/>
  <c r="U823" i="4"/>
  <c r="U436" i="4"/>
  <c r="U1257" i="4"/>
  <c r="U517" i="4"/>
  <c r="U388" i="4"/>
  <c r="U141" i="4"/>
  <c r="U1201" i="4"/>
  <c r="U734" i="4"/>
  <c r="U904" i="4"/>
  <c r="U1114" i="4"/>
  <c r="U703" i="4"/>
  <c r="U694" i="4"/>
  <c r="U36" i="4"/>
  <c r="U275" i="4"/>
  <c r="U274" i="4"/>
  <c r="U1116" i="4"/>
  <c r="U234" i="4"/>
  <c r="U1064" i="4"/>
  <c r="U834" i="4"/>
  <c r="U758" i="4"/>
  <c r="U1259" i="4"/>
  <c r="U857" i="4"/>
  <c r="U644" i="4"/>
  <c r="U384" i="4"/>
  <c r="U304" i="4"/>
  <c r="U1288" i="4"/>
  <c r="U1196" i="4"/>
  <c r="U921" i="4"/>
  <c r="U1119" i="4"/>
  <c r="U1244" i="4"/>
  <c r="U1158" i="4"/>
  <c r="U1136" i="4"/>
  <c r="U208" i="4"/>
  <c r="U577" i="4"/>
  <c r="U284" i="4"/>
  <c r="U617" i="4"/>
  <c r="U728" i="4"/>
  <c r="U654" i="4"/>
  <c r="U1062" i="4"/>
  <c r="U797" i="4"/>
  <c r="U948" i="4"/>
  <c r="U715" i="4"/>
  <c r="U786" i="4"/>
  <c r="U1098" i="4"/>
  <c r="U1095" i="4"/>
  <c r="U222" i="4"/>
  <c r="U295" i="4"/>
  <c r="U1282" i="4"/>
  <c r="U539" i="4"/>
  <c r="U358" i="4"/>
  <c r="U697" i="4"/>
  <c r="U1166" i="4"/>
  <c r="U254" i="4"/>
  <c r="U575" i="4"/>
  <c r="U1181" i="4"/>
  <c r="U277" i="4"/>
  <c r="U781" i="4"/>
  <c r="U301" i="4"/>
  <c r="U44" i="4"/>
  <c r="U1001" i="4"/>
  <c r="U802" i="4"/>
  <c r="U496" i="4"/>
  <c r="U446" i="4"/>
  <c r="U382" i="4"/>
  <c r="U1206" i="4"/>
  <c r="U535" i="4"/>
  <c r="U240" i="4"/>
  <c r="U104" i="4"/>
  <c r="U54" i="4"/>
  <c r="U58" i="4"/>
  <c r="U605" i="4"/>
  <c r="U768" i="4"/>
  <c r="U544" i="4"/>
  <c r="U985" i="4"/>
  <c r="U1180" i="4"/>
  <c r="U106" i="4"/>
  <c r="U440" i="4"/>
  <c r="U1267" i="4"/>
  <c r="U640" i="4"/>
  <c r="U645" i="4"/>
  <c r="U396" i="4"/>
  <c r="U401" i="4"/>
  <c r="U426" i="4"/>
  <c r="U920" i="4"/>
  <c r="U1024" i="4"/>
  <c r="U264" i="4"/>
  <c r="U585" i="4"/>
  <c r="U939" i="4"/>
  <c r="U618" i="4"/>
  <c r="U97" i="4"/>
  <c r="U107" i="4"/>
  <c r="U161" i="4"/>
  <c r="U667" i="4"/>
  <c r="U144" i="4"/>
  <c r="U1165" i="4"/>
  <c r="U166" i="4"/>
  <c r="U514" i="4"/>
  <c r="U395" i="4"/>
  <c r="U1186" i="4"/>
  <c r="U1179" i="4"/>
  <c r="U938" i="4"/>
  <c r="U968" i="4"/>
  <c r="U661" i="4"/>
  <c r="U1061" i="4"/>
  <c r="U55" i="4"/>
  <c r="U606" i="4"/>
  <c r="U376" i="4"/>
  <c r="U568" i="4"/>
  <c r="U906" i="4"/>
  <c r="U487" i="4"/>
  <c r="U220" i="4"/>
  <c r="U877" i="4"/>
  <c r="U259" i="4"/>
  <c r="U756" i="4"/>
  <c r="U216" i="4"/>
  <c r="U516" i="4"/>
  <c r="U1005" i="4"/>
  <c r="U998" i="4"/>
  <c r="U134" i="4"/>
  <c r="U560" i="4"/>
  <c r="U1117" i="4"/>
  <c r="U1154" i="4"/>
  <c r="U944" i="4"/>
  <c r="U65" i="4"/>
  <c r="U1203" i="4"/>
  <c r="U81" i="4"/>
  <c r="U1218" i="4"/>
  <c r="U356" i="4"/>
  <c r="U478" i="4"/>
  <c r="U665" i="4"/>
  <c r="U600" i="4"/>
  <c r="U1108" i="4"/>
  <c r="U1104" i="4"/>
  <c r="U1254" i="4"/>
  <c r="U639" i="4"/>
  <c r="U1044" i="4"/>
  <c r="U1040" i="4"/>
  <c r="U379" i="4"/>
  <c r="U674" i="4"/>
  <c r="U879" i="4"/>
  <c r="U342" i="4"/>
  <c r="U736" i="4"/>
  <c r="U467" i="4"/>
  <c r="U425" i="4"/>
  <c r="U1135" i="4"/>
  <c r="U198" i="4"/>
  <c r="U41" i="4"/>
  <c r="U480" i="4"/>
  <c r="U614" i="4"/>
  <c r="U961" i="4"/>
  <c r="U168" i="4"/>
  <c r="U165" i="4"/>
  <c r="U658" i="4"/>
  <c r="U327" i="4"/>
  <c r="U182" i="4"/>
  <c r="U148" i="4"/>
  <c r="U84" i="4"/>
  <c r="U39" i="4"/>
  <c r="U1183" i="4"/>
  <c r="U1106" i="4"/>
  <c r="U1264" i="4"/>
  <c r="U868" i="4"/>
  <c r="U1039" i="4"/>
  <c r="U996" i="4"/>
  <c r="U297" i="4"/>
  <c r="U458" i="4"/>
  <c r="U846" i="4"/>
  <c r="U927" i="4"/>
  <c r="U895" i="4"/>
  <c r="U365" i="4"/>
  <c r="U357" i="4"/>
  <c r="U235" i="4"/>
  <c r="U239" i="4"/>
  <c r="U85" i="4"/>
  <c r="U799" i="4"/>
  <c r="U1079" i="4"/>
  <c r="U1088" i="4"/>
  <c r="U101" i="4"/>
  <c r="U164" i="4"/>
  <c r="U156" i="4"/>
  <c r="U1279" i="4"/>
  <c r="U1195" i="4"/>
  <c r="U566" i="4"/>
  <c r="U541" i="4"/>
  <c r="U843" i="4"/>
  <c r="U362" i="4"/>
  <c r="U1054" i="4"/>
  <c r="U143" i="4"/>
  <c r="U937" i="4"/>
  <c r="U1214" i="4"/>
  <c r="U821" i="4"/>
  <c r="U443" i="4"/>
  <c r="U863" i="4"/>
  <c r="U347" i="4"/>
  <c r="U567" i="4"/>
  <c r="U741" i="4"/>
  <c r="U422" i="4"/>
  <c r="U918" i="4"/>
  <c r="U354" i="4"/>
  <c r="U805" i="4"/>
  <c r="U986" i="4"/>
  <c r="U287" i="4"/>
  <c r="U1076" i="4"/>
  <c r="U1078" i="4"/>
  <c r="U158" i="4"/>
  <c r="U315" i="4"/>
  <c r="U788" i="4"/>
  <c r="U784" i="4"/>
  <c r="U1139" i="4"/>
  <c r="U780" i="4"/>
  <c r="U506" i="4"/>
  <c r="U619" i="4"/>
  <c r="U127" i="4"/>
  <c r="U818" i="4"/>
  <c r="U1268" i="4"/>
  <c r="U637" i="4"/>
  <c r="U1285" i="4"/>
  <c r="U399" i="4"/>
  <c r="U678" i="4"/>
  <c r="U1208" i="4"/>
  <c r="U455" i="4"/>
  <c r="U417" i="4"/>
  <c r="U1120" i="4"/>
  <c r="U1248" i="4"/>
  <c r="U1162" i="4"/>
  <c r="U1168" i="4"/>
  <c r="U947" i="4"/>
  <c r="U627" i="4"/>
  <c r="U1066" i="4"/>
  <c r="U186" i="4"/>
  <c r="U707" i="4"/>
  <c r="U935" i="4"/>
  <c r="U995" i="4"/>
  <c r="U1238" i="4"/>
  <c r="U1087" i="4"/>
  <c r="U622" i="4"/>
  <c r="U121" i="4"/>
  <c r="U686" i="4"/>
  <c r="U874" i="4"/>
  <c r="U343" i="4"/>
  <c r="U738" i="4"/>
  <c r="U842" i="4"/>
  <c r="U1014" i="4"/>
  <c r="U76" i="4"/>
  <c r="U35" i="4"/>
  <c r="U34" i="4"/>
  <c r="U725" i="4"/>
  <c r="U1067" i="4"/>
  <c r="U326" i="4"/>
  <c r="U816" i="4"/>
  <c r="U1199" i="4"/>
  <c r="U201" i="4"/>
  <c r="U40" i="4"/>
  <c r="U462" i="4"/>
  <c r="U845" i="4"/>
  <c r="U974" i="4"/>
  <c r="U82" i="4"/>
  <c r="U86" i="4"/>
  <c r="U203" i="4"/>
  <c r="U261" i="4"/>
  <c r="U174" i="4"/>
  <c r="U116" i="4"/>
  <c r="U747" i="4"/>
  <c r="U898" i="4"/>
  <c r="U798" i="4"/>
  <c r="U105" i="4"/>
  <c r="U257" i="4"/>
  <c r="U716" i="4"/>
  <c r="U1068" i="4"/>
  <c r="U56" i="4"/>
  <c r="U120" i="4"/>
  <c r="U119" i="4"/>
  <c r="U219" i="4"/>
  <c r="U202" i="4"/>
  <c r="U258" i="4"/>
  <c r="U339" i="4"/>
  <c r="U180" i="4"/>
  <c r="U321" i="4"/>
  <c r="U404" i="4"/>
  <c r="U283" i="4"/>
  <c r="U335" i="4"/>
  <c r="U528" i="4"/>
  <c r="U907" i="4"/>
  <c r="U820" i="4"/>
  <c r="U442" i="4"/>
  <c r="U1222" i="4"/>
  <c r="U96" i="4"/>
  <c r="U61" i="4"/>
  <c r="U135" i="4"/>
  <c r="U1275" i="4"/>
  <c r="U988" i="4"/>
  <c r="U727" i="4"/>
  <c r="U78" i="4"/>
  <c r="U77" i="4"/>
  <c r="U199" i="4"/>
  <c r="U987" i="4"/>
  <c r="U1226" i="4"/>
  <c r="U125" i="4"/>
  <c r="U886" i="4"/>
  <c r="U348" i="4"/>
  <c r="U556" i="4"/>
  <c r="U540" i="4"/>
  <c r="U839" i="4"/>
  <c r="U1017" i="4"/>
  <c r="U1019" i="4"/>
  <c r="U700" i="4"/>
  <c r="U983" i="4"/>
  <c r="U579" i="4"/>
  <c r="U1084" i="4"/>
  <c r="U626" i="4"/>
  <c r="U108" i="4"/>
  <c r="U668" i="4"/>
  <c r="U1055" i="4"/>
  <c r="U602" i="4"/>
  <c r="U885" i="4"/>
  <c r="U1216" i="4"/>
  <c r="U1046" i="4"/>
  <c r="U1003" i="4"/>
  <c r="U1278" i="4"/>
  <c r="U708" i="4"/>
  <c r="U278" i="4"/>
  <c r="U943" i="4"/>
  <c r="U1128" i="4"/>
  <c r="U502" i="4"/>
  <c r="U647" i="4"/>
  <c r="U184" i="4"/>
  <c r="U599" i="4"/>
  <c r="U515" i="4"/>
  <c r="U1008" i="4"/>
  <c r="U302" i="4"/>
  <c r="U459" i="4"/>
  <c r="U924" i="4"/>
  <c r="U698" i="4"/>
  <c r="U1237" i="4"/>
  <c r="U1241" i="4"/>
  <c r="U267" i="4"/>
  <c r="U584" i="4"/>
  <c r="U1085" i="4"/>
  <c r="U1083" i="4"/>
  <c r="U959" i="4"/>
  <c r="U720" i="4"/>
  <c r="U994" i="4"/>
  <c r="U1261" i="4"/>
  <c r="U860" i="4"/>
  <c r="U1047" i="4"/>
  <c r="U145" i="4"/>
  <c r="U739" i="4"/>
  <c r="U919" i="4"/>
  <c r="U1016" i="4"/>
  <c r="U701" i="4"/>
  <c r="U1236" i="4"/>
  <c r="U1140" i="4"/>
  <c r="U1148" i="4"/>
  <c r="U484" i="4"/>
  <c r="U975" i="4"/>
  <c r="U588" i="4"/>
  <c r="U603" i="4"/>
  <c r="U1102" i="4"/>
  <c r="U147" i="4"/>
  <c r="U464" i="4"/>
  <c r="U899" i="4"/>
  <c r="U717" i="4"/>
  <c r="U196" i="4"/>
  <c r="U1217" i="4"/>
  <c r="U754" i="4"/>
  <c r="U221" i="4"/>
  <c r="U524" i="4"/>
  <c r="U138" i="4"/>
  <c r="U345" i="4"/>
  <c r="U486" i="4"/>
  <c r="U265" i="4"/>
  <c r="U779" i="4"/>
  <c r="U858" i="4"/>
  <c r="U526" i="4"/>
  <c r="U1145" i="4"/>
  <c r="U1227" i="4"/>
  <c r="U765" i="4"/>
  <c r="U494" i="4"/>
  <c r="U1281" i="4"/>
  <c r="U394" i="4"/>
  <c r="U1200" i="4"/>
  <c r="U334" i="4"/>
  <c r="U1121" i="4"/>
  <c r="U482" i="4"/>
  <c r="U1174" i="4"/>
  <c r="U288" i="4"/>
  <c r="U664" i="4"/>
  <c r="U504" i="4"/>
  <c r="U1260" i="4"/>
  <c r="U681" i="4"/>
  <c r="U955" i="4"/>
  <c r="U195" i="4"/>
  <c r="T523" i="4"/>
  <c r="T306" i="4"/>
  <c r="T684" i="4"/>
  <c r="T775" i="4"/>
  <c r="T837" i="4"/>
  <c r="T185" i="4"/>
  <c r="T337" i="4"/>
  <c r="T864" i="4"/>
  <c r="T546" i="4"/>
  <c r="T1085" i="4"/>
  <c r="T726" i="4"/>
  <c r="T94" i="4"/>
  <c r="T180" i="4"/>
  <c r="T116" i="4"/>
  <c r="T824" i="4"/>
  <c r="T901" i="4"/>
  <c r="T537" i="4"/>
  <c r="T543" i="4"/>
  <c r="T1140" i="4"/>
  <c r="T1058" i="4"/>
  <c r="T1019" i="4"/>
  <c r="T282" i="4"/>
  <c r="T1105" i="4"/>
  <c r="T434" i="4"/>
  <c r="T1042" i="4"/>
  <c r="T520" i="4"/>
  <c r="T555" i="4"/>
  <c r="T415" i="4"/>
  <c r="T926" i="4"/>
  <c r="T1177" i="4"/>
  <c r="T1176" i="4"/>
  <c r="T936" i="4"/>
  <c r="T1004" i="4"/>
  <c r="T740" i="4"/>
  <c r="T428" i="4"/>
  <c r="T1123" i="4"/>
  <c r="T1060" i="4"/>
  <c r="T1220" i="4"/>
  <c r="T823" i="4"/>
  <c r="T436" i="4"/>
  <c r="T1257" i="4"/>
  <c r="T641" i="4"/>
  <c r="T388" i="4"/>
  <c r="T680" i="4"/>
  <c r="T881" i="4"/>
  <c r="T904" i="4"/>
  <c r="T1114" i="4"/>
  <c r="T1134" i="4"/>
  <c r="T807" i="4"/>
  <c r="T984" i="4"/>
  <c r="T620" i="4"/>
  <c r="T157" i="4"/>
  <c r="T160" i="4"/>
  <c r="T175" i="4"/>
  <c r="T1064" i="4"/>
  <c r="T501" i="4"/>
  <c r="T1097" i="4"/>
  <c r="T514" i="4"/>
  <c r="T140" i="4"/>
  <c r="T267" i="4"/>
  <c r="T584" i="4"/>
  <c r="T1083" i="4"/>
  <c r="T959" i="4"/>
  <c r="T143" i="4"/>
  <c r="T1261" i="4"/>
  <c r="T860" i="4"/>
  <c r="T739" i="4"/>
  <c r="T701" i="4"/>
  <c r="T588" i="4"/>
  <c r="T1102" i="4"/>
  <c r="T464" i="4"/>
  <c r="T886" i="4"/>
  <c r="T540" i="4"/>
  <c r="T486" i="4"/>
  <c r="T1084" i="4"/>
  <c r="T186" i="4"/>
  <c r="T779" i="4"/>
  <c r="T602" i="4"/>
  <c r="T885" i="4"/>
  <c r="T188" i="4"/>
  <c r="T1227" i="4"/>
  <c r="T765" i="4"/>
  <c r="T494" i="4"/>
  <c r="T1264" i="4"/>
  <c r="T868" i="4"/>
  <c r="T482" i="4"/>
  <c r="T825" i="4"/>
  <c r="T762" i="4"/>
  <c r="T1266" i="4"/>
  <c r="T1262" i="4"/>
  <c r="T299" i="4"/>
  <c r="T887" i="4"/>
  <c r="T341" i="4"/>
  <c r="T735" i="4"/>
  <c r="T43" i="4"/>
  <c r="T934" i="4"/>
  <c r="T1063" i="4"/>
  <c r="T1137" i="4"/>
  <c r="T977" i="4"/>
  <c r="T946" i="4"/>
  <c r="T155" i="4"/>
  <c r="T397" i="4"/>
  <c r="T687" i="4"/>
  <c r="T883" i="4"/>
  <c r="T557" i="4"/>
  <c r="T734" i="4"/>
  <c r="T241" i="4"/>
  <c r="T703" i="4"/>
  <c r="T581" i="4"/>
  <c r="T98" i="4"/>
  <c r="T322" i="4"/>
  <c r="T181" i="4"/>
  <c r="T915" i="4"/>
  <c r="T866" i="4"/>
  <c r="T1048" i="4"/>
  <c r="T880" i="4"/>
  <c r="T368" i="4"/>
  <c r="T328" i="4"/>
  <c r="T758" i="4"/>
  <c r="T503" i="4"/>
  <c r="T867" i="4"/>
  <c r="T857" i="4"/>
  <c r="T644" i="4"/>
  <c r="T384" i="4"/>
  <c r="T304" i="4"/>
  <c r="T1288" i="4"/>
  <c r="T395" i="4"/>
  <c r="T548" i="4"/>
  <c r="T921" i="4"/>
  <c r="T1025" i="4"/>
  <c r="T1244" i="4"/>
  <c r="T1158" i="4"/>
  <c r="T1136" i="4"/>
  <c r="T968" i="4"/>
  <c r="T786" i="4"/>
  <c r="T1098" i="4"/>
  <c r="T756" i="4"/>
  <c r="T1095" i="4"/>
  <c r="T422" i="4"/>
  <c r="T1117" i="4"/>
  <c r="T1076" i="4"/>
  <c r="T944" i="4"/>
  <c r="T105" i="4"/>
  <c r="T65" i="4"/>
  <c r="T781" i="4"/>
  <c r="T603" i="4"/>
  <c r="T1268" i="4"/>
  <c r="T1208" i="4"/>
  <c r="T1248" i="4"/>
  <c r="T1162" i="4"/>
  <c r="T1135" i="4"/>
  <c r="T41" i="4"/>
  <c r="T961" i="4"/>
  <c r="T119" i="4"/>
  <c r="T219" i="4"/>
  <c r="T1039" i="4"/>
  <c r="T297" i="4"/>
  <c r="T357" i="4"/>
  <c r="T239" i="4"/>
  <c r="T76" i="4"/>
  <c r="T202" i="4"/>
  <c r="T35" i="4"/>
  <c r="T1187" i="4"/>
  <c r="T288" i="4"/>
  <c r="T101" i="4"/>
  <c r="T1199" i="4"/>
  <c r="T499" i="4"/>
  <c r="T817" i="4"/>
  <c r="T338" i="4"/>
  <c r="T423" i="4"/>
  <c r="T1118" i="4"/>
  <c r="T87" i="4"/>
  <c r="T761" i="4"/>
  <c r="T1038" i="4"/>
  <c r="T236" i="4"/>
  <c r="T83" i="4"/>
  <c r="T86" i="4"/>
  <c r="T877" i="4"/>
  <c r="T818" i="4"/>
  <c r="T678" i="4"/>
  <c r="T1238" i="4"/>
  <c r="T120" i="4"/>
  <c r="T820" i="4"/>
  <c r="T442" i="4"/>
  <c r="T874" i="4"/>
  <c r="T343" i="4"/>
  <c r="T1279" i="4"/>
  <c r="T974" i="4"/>
  <c r="T767" i="4"/>
  <c r="T115" i="4"/>
  <c r="T215" i="4"/>
  <c r="T1045" i="4"/>
  <c r="T1043" i="4"/>
  <c r="T405" i="4"/>
  <c r="T1197" i="4"/>
  <c r="T1156" i="4"/>
  <c r="T1144" i="4"/>
  <c r="T37" i="4"/>
  <c r="T266" i="4"/>
  <c r="T957" i="4"/>
  <c r="T167" i="4"/>
  <c r="T778" i="4"/>
  <c r="T439" i="4"/>
  <c r="T838" i="4"/>
  <c r="T100" i="4"/>
  <c r="T57" i="4"/>
  <c r="T177" i="4"/>
  <c r="T366" i="4"/>
  <c r="T255" i="4"/>
  <c r="T314" i="4"/>
  <c r="T118" i="4"/>
  <c r="T1034" i="4"/>
  <c r="T1127" i="4"/>
  <c r="T355" i="4"/>
  <c r="T1028" i="4"/>
  <c r="T194" i="4"/>
  <c r="T804" i="4"/>
  <c r="T976" i="4"/>
  <c r="T574" i="4"/>
  <c r="T1077" i="4"/>
  <c r="T785" i="4"/>
  <c r="T1116" i="4"/>
  <c r="T1015" i="4"/>
  <c r="T576" i="4"/>
  <c r="T1074" i="4"/>
  <c r="T122" i="4"/>
  <c r="T114" i="4"/>
  <c r="T117" i="4"/>
  <c r="T498" i="4"/>
  <c r="T1094" i="4"/>
  <c r="T380" i="4"/>
  <c r="T1276" i="4"/>
  <c r="T561" i="4"/>
  <c r="T743" i="4"/>
  <c r="T360" i="4"/>
  <c r="T79" i="4"/>
  <c r="T483" i="4"/>
  <c r="T325" i="4"/>
  <c r="T794" i="4"/>
  <c r="T256" i="4"/>
  <c r="T967" i="4"/>
  <c r="T1101" i="4"/>
  <c r="T1035" i="4"/>
  <c r="T377" i="4"/>
  <c r="T298" i="4"/>
  <c r="T400" i="4"/>
  <c r="T542" i="4"/>
  <c r="T1065" i="4"/>
  <c r="T187" i="4"/>
  <c r="T163" i="4"/>
  <c r="T435" i="4"/>
  <c r="T374" i="4"/>
  <c r="T460" i="4"/>
  <c r="T894" i="4"/>
  <c r="T760" i="4"/>
  <c r="T1265" i="4"/>
  <c r="T685" i="4"/>
  <c r="T468" i="4"/>
  <c r="T902" i="4"/>
  <c r="T1126" i="4"/>
  <c r="T1234" i="4"/>
  <c r="T1138" i="4"/>
  <c r="T102" i="4"/>
  <c r="T162" i="4"/>
  <c r="T154" i="4"/>
  <c r="T655" i="4"/>
  <c r="T176" i="4"/>
  <c r="T782" i="4"/>
  <c r="T1036" i="4"/>
  <c r="T88" i="4"/>
  <c r="T1274" i="4"/>
  <c r="T563" i="4"/>
  <c r="T1228" i="4"/>
  <c r="T757" i="4"/>
  <c r="T124" i="4"/>
  <c r="T508" i="4"/>
  <c r="T495" i="4"/>
  <c r="T518" i="4"/>
  <c r="T419" i="4"/>
  <c r="T836" i="4"/>
  <c r="T917" i="4"/>
  <c r="T36" i="4"/>
  <c r="T274" i="4"/>
  <c r="T320" i="4"/>
  <c r="T200" i="4"/>
  <c r="T477" i="4"/>
  <c r="T960" i="4"/>
  <c r="T677" i="4"/>
  <c r="T759" i="4"/>
  <c r="T123" i="4"/>
  <c r="T497" i="4"/>
  <c r="T408" i="4"/>
  <c r="T402" i="4"/>
  <c r="T559" i="4"/>
  <c r="T466" i="4"/>
  <c r="T841" i="4"/>
  <c r="T840" i="4"/>
  <c r="T914" i="4"/>
  <c r="T900" i="4"/>
  <c r="T1026" i="4"/>
  <c r="T245" i="4"/>
  <c r="T1146" i="4"/>
  <c r="T586" i="4"/>
  <c r="T1080" i="4"/>
  <c r="T965" i="4"/>
  <c r="T721" i="4"/>
  <c r="T103" i="4"/>
  <c r="T859" i="4"/>
  <c r="T519" i="4"/>
  <c r="T897" i="4"/>
  <c r="T437" i="4"/>
  <c r="T928" i="4"/>
  <c r="T1143" i="4"/>
  <c r="T763" i="4"/>
  <c r="T1100" i="4"/>
  <c r="T815" i="4"/>
  <c r="T1037" i="4"/>
  <c r="T1002" i="4"/>
  <c r="T141" i="4"/>
  <c r="T336" i="4"/>
  <c r="T340" i="4"/>
  <c r="T248" i="4"/>
  <c r="T694" i="4"/>
  <c r="T260" i="4"/>
  <c r="T598" i="4"/>
  <c r="T234" i="4"/>
  <c r="T578" i="4"/>
  <c r="T280" i="4"/>
  <c r="T217" i="4"/>
  <c r="T834" i="4"/>
  <c r="T1167" i="4"/>
  <c r="T225" i="4"/>
  <c r="T447" i="4"/>
  <c r="T302" i="4"/>
  <c r="T521" i="4"/>
  <c r="T1204" i="4"/>
  <c r="T580" i="4"/>
  <c r="T623" i="4"/>
  <c r="T663" i="4"/>
  <c r="T1096" i="4"/>
  <c r="T228" i="4"/>
  <c r="T862" i="4"/>
  <c r="T275" i="4"/>
  <c r="T956" i="4"/>
  <c r="T601" i="4"/>
  <c r="T1219" i="4"/>
  <c r="T515" i="4"/>
  <c r="T441" i="4"/>
  <c r="T142" i="4"/>
  <c r="T545" i="4"/>
  <c r="T247" i="4"/>
  <c r="T696" i="4"/>
  <c r="T1235" i="4"/>
  <c r="T981" i="4"/>
  <c r="T1182" i="4"/>
  <c r="T286" i="4"/>
  <c r="T1082" i="4"/>
  <c r="T616" i="4"/>
  <c r="T723" i="4"/>
  <c r="T99" i="4"/>
  <c r="T607" i="4"/>
  <c r="T657" i="4"/>
  <c r="T296" i="4"/>
  <c r="T962" i="4"/>
  <c r="T128" i="4"/>
  <c r="T444" i="4"/>
  <c r="T517" i="4"/>
  <c r="T1280" i="4"/>
  <c r="T1284" i="4"/>
  <c r="T403" i="4"/>
  <c r="T1201" i="4"/>
  <c r="T1198" i="4"/>
  <c r="T463" i="4"/>
  <c r="T361" i="4"/>
  <c r="T1021" i="4"/>
  <c r="T1246" i="4"/>
  <c r="T205" i="4"/>
  <c r="T474" i="4"/>
  <c r="T795" i="4"/>
  <c r="T964" i="4"/>
  <c r="T63" i="4"/>
  <c r="T604" i="4"/>
  <c r="T1000" i="4"/>
  <c r="T699" i="4"/>
  <c r="T564" i="4"/>
  <c r="T223" i="4"/>
  <c r="T819" i="4"/>
  <c r="T1259" i="4"/>
  <c r="T1008" i="4"/>
  <c r="T505" i="4"/>
  <c r="T827" i="4"/>
  <c r="T381" i="4"/>
  <c r="T136" i="4"/>
  <c r="T1205" i="4"/>
  <c r="T456" i="4"/>
  <c r="T925" i="4"/>
  <c r="T1247" i="4"/>
  <c r="T206" i="4"/>
  <c r="T485" i="4"/>
  <c r="T808" i="4"/>
  <c r="T583" i="4"/>
  <c r="T656" i="4"/>
  <c r="T324" i="4"/>
  <c r="T676" i="4"/>
  <c r="T218" i="4"/>
  <c r="T822" i="4"/>
  <c r="T682" i="4"/>
  <c r="T878" i="4"/>
  <c r="T1194" i="4"/>
  <c r="T746" i="4"/>
  <c r="T457" i="4"/>
  <c r="T848" i="4"/>
  <c r="T242" i="4"/>
  <c r="T1242" i="4"/>
  <c r="T1163" i="4"/>
  <c r="T1141" i="4"/>
  <c r="T268" i="4"/>
  <c r="T942" i="4"/>
  <c r="T628" i="4"/>
  <c r="T659" i="4"/>
  <c r="T1059" i="4"/>
  <c r="T635" i="4"/>
  <c r="T538" i="4"/>
  <c r="T800" i="4"/>
  <c r="T263" i="4"/>
  <c r="T1185" i="4"/>
  <c r="T1184" i="4"/>
  <c r="T1075" i="4"/>
  <c r="T303" i="4"/>
  <c r="T525" i="4"/>
  <c r="T643" i="4"/>
  <c r="T383" i="4"/>
  <c r="T294" i="4"/>
  <c r="T135" i="4"/>
  <c r="T237" i="4"/>
  <c r="T82" i="4"/>
  <c r="T1186" i="4"/>
  <c r="T945" i="4"/>
  <c r="T319" i="4"/>
  <c r="T595" i="4"/>
  <c r="T865" i="4"/>
  <c r="T1225" i="4"/>
  <c r="T755" i="4"/>
  <c r="T227" i="4"/>
  <c r="T828" i="4"/>
  <c r="T445" i="4"/>
  <c r="T863" i="4"/>
  <c r="T861" i="4"/>
  <c r="T648" i="4"/>
  <c r="T516" i="4"/>
  <c r="T375" i="4"/>
  <c r="T998" i="4"/>
  <c r="T300" i="4"/>
  <c r="T145" i="4"/>
  <c r="T404" i="4"/>
  <c r="T465" i="4"/>
  <c r="T918" i="4"/>
  <c r="T705" i="4"/>
  <c r="T484" i="4"/>
  <c r="T966" i="4"/>
  <c r="T722" i="4"/>
  <c r="T784" i="4"/>
  <c r="T814" i="4"/>
  <c r="T1258" i="4"/>
  <c r="T147" i="4"/>
  <c r="T1203" i="4"/>
  <c r="T1139" i="4"/>
  <c r="T66" i="4"/>
  <c r="T780" i="4"/>
  <c r="T424" i="4"/>
  <c r="T406" i="4"/>
  <c r="T562" i="4"/>
  <c r="T46" i="4"/>
  <c r="T958" i="4"/>
  <c r="T168" i="4"/>
  <c r="T165" i="4"/>
  <c r="T1066" i="4"/>
  <c r="T214" i="4"/>
  <c r="T378" i="4"/>
  <c r="T707" i="4"/>
  <c r="T438" i="4"/>
  <c r="T855" i="4"/>
  <c r="T528" i="4"/>
  <c r="T148" i="4"/>
  <c r="T907" i="4"/>
  <c r="T39" i="4"/>
  <c r="T1183" i="4"/>
  <c r="T1068" i="4"/>
  <c r="T56" i="4"/>
  <c r="T1221" i="4"/>
  <c r="T1003" i="4"/>
  <c r="T305" i="4"/>
  <c r="T308" i="4"/>
  <c r="T137" i="4"/>
  <c r="T1202" i="4"/>
  <c r="T558" i="4"/>
  <c r="T748" i="4"/>
  <c r="T835" i="4"/>
  <c r="T1121" i="4"/>
  <c r="T365" i="4"/>
  <c r="T1023" i="4"/>
  <c r="T235" i="4"/>
  <c r="T85" i="4"/>
  <c r="T1243" i="4"/>
  <c r="T1157" i="4"/>
  <c r="T278" i="4"/>
  <c r="T725" i="4"/>
  <c r="T714" i="4"/>
  <c r="T774" i="4"/>
  <c r="T596" i="4"/>
  <c r="T504" i="4"/>
  <c r="T1018" i="4"/>
  <c r="T608" i="4"/>
  <c r="T462" i="4"/>
  <c r="T718" i="4"/>
  <c r="T997" i="4"/>
  <c r="T1287" i="4"/>
  <c r="T398" i="4"/>
  <c r="T339" i="4"/>
  <c r="T536" i="4"/>
  <c r="T427" i="4"/>
  <c r="T903" i="4"/>
  <c r="T1122" i="4"/>
  <c r="T203" i="4"/>
  <c r="T47" i="4"/>
  <c r="T476" i="4"/>
  <c r="T803" i="4"/>
  <c r="T980" i="4"/>
  <c r="T159" i="4"/>
  <c r="T174" i="4"/>
  <c r="T197" i="4"/>
  <c r="T386" i="4"/>
  <c r="T994" i="4"/>
  <c r="T1214" i="4"/>
  <c r="T1263" i="4"/>
  <c r="T1283" i="4"/>
  <c r="T683" i="4"/>
  <c r="T888" i="4"/>
  <c r="T539" i="4"/>
  <c r="T1016" i="4"/>
  <c r="T77" i="4"/>
  <c r="T262" i="4"/>
  <c r="T1175" i="4"/>
  <c r="T1181" i="4"/>
  <c r="T158" i="4"/>
  <c r="T68" i="4"/>
  <c r="T317" i="4"/>
  <c r="T636" i="4"/>
  <c r="T301" i="4"/>
  <c r="T506" i="4"/>
  <c r="T854" i="4"/>
  <c r="T1001" i="4"/>
  <c r="T688" i="4"/>
  <c r="T1125" i="4"/>
  <c r="T60" i="4"/>
  <c r="T1226" i="4"/>
  <c r="T126" i="4"/>
  <c r="T221" i="4"/>
  <c r="T524" i="4"/>
  <c r="T844" i="4"/>
  <c r="T367" i="4"/>
  <c r="T246" i="4"/>
  <c r="T488" i="4"/>
  <c r="T1178" i="4"/>
  <c r="T1215" i="4"/>
  <c r="T526" i="4"/>
  <c r="T1007" i="4"/>
  <c r="T1056" i="4"/>
  <c r="T597" i="4"/>
  <c r="T766" i="4"/>
  <c r="T1107" i="4"/>
  <c r="T995" i="4"/>
  <c r="T407" i="4"/>
  <c r="T1155" i="4"/>
  <c r="T1188" i="4"/>
  <c r="T1216" i="4"/>
  <c r="T121" i="4"/>
  <c r="T448" i="4"/>
  <c r="T385" i="4"/>
  <c r="T1115" i="4"/>
  <c r="T1014" i="4"/>
  <c r="T708" i="4"/>
  <c r="T258" i="4"/>
  <c r="T587" i="4"/>
  <c r="T666" i="4"/>
  <c r="T1057" i="4"/>
  <c r="T323" i="4"/>
  <c r="T1222" i="4"/>
  <c r="T454" i="4"/>
  <c r="T421" i="4"/>
  <c r="T922" i="4"/>
  <c r="T1159" i="4"/>
  <c r="T96" i="4"/>
  <c r="T1165" i="4"/>
  <c r="T48" i="4"/>
  <c r="T660" i="4"/>
  <c r="T459" i="4"/>
  <c r="T924" i="4"/>
  <c r="T1237" i="4"/>
  <c r="T1161" i="4"/>
  <c r="T284" i="4"/>
  <c r="T615" i="4"/>
  <c r="T882" i="4"/>
  <c r="T634" i="4"/>
  <c r="T1005" i="4"/>
  <c r="T916" i="4"/>
  <c r="T1022" i="4"/>
  <c r="T1166" i="4"/>
  <c r="T38" i="4"/>
  <c r="T254" i="4"/>
  <c r="T582" i="4"/>
  <c r="T963" i="4"/>
  <c r="T954" i="4"/>
  <c r="T724" i="4"/>
  <c r="T67" i="4"/>
  <c r="T744" i="4"/>
  <c r="T1218" i="4"/>
  <c r="T754" i="4"/>
  <c r="T226" i="4"/>
  <c r="T1256" i="4"/>
  <c r="T856" i="4"/>
  <c r="T307" i="4"/>
  <c r="T1277" i="4"/>
  <c r="T359" i="4"/>
  <c r="T480" i="4"/>
  <c r="T265" i="4"/>
  <c r="T104" i="4"/>
  <c r="T776" i="4"/>
  <c r="T594" i="4"/>
  <c r="T768" i="4"/>
  <c r="T884" i="4"/>
  <c r="T534" i="4"/>
  <c r="T276" i="4"/>
  <c r="T1086" i="4"/>
  <c r="T783" i="4"/>
  <c r="T1103" i="4"/>
  <c r="T1099" i="4"/>
  <c r="T826" i="4"/>
  <c r="T527" i="4"/>
  <c r="T996" i="4"/>
  <c r="T1281" i="4"/>
  <c r="T394" i="4"/>
  <c r="T418" i="4"/>
  <c r="T908" i="4"/>
  <c r="T1024" i="4"/>
  <c r="T1245" i="4"/>
  <c r="T1240" i="4"/>
  <c r="T1164" i="4"/>
  <c r="T1142" i="4"/>
  <c r="T45" i="4"/>
  <c r="T806" i="4"/>
  <c r="T979" i="4"/>
  <c r="T982" i="4"/>
  <c r="T285" i="4"/>
  <c r="T1081" i="4"/>
  <c r="T625" i="4"/>
  <c r="T1260" i="4"/>
  <c r="T364" i="4"/>
  <c r="T61" i="4"/>
  <c r="T764" i="4"/>
  <c r="T195" i="4"/>
  <c r="T621" i="4"/>
  <c r="T1195" i="4"/>
  <c r="T554" i="4"/>
  <c r="T742" i="4"/>
  <c r="T745" i="4"/>
  <c r="T461" i="4"/>
  <c r="T420" i="4"/>
  <c r="T414" i="4"/>
  <c r="T363" i="4"/>
  <c r="T243" i="4"/>
  <c r="T698" i="4"/>
  <c r="T706" i="4"/>
  <c r="T577" i="4"/>
  <c r="T346" i="4"/>
  <c r="T416" i="4"/>
  <c r="T727" i="4"/>
  <c r="T787" i="4"/>
  <c r="T1223" i="4"/>
  <c r="T1047" i="4"/>
  <c r="T358" i="4"/>
  <c r="T662" i="4"/>
  <c r="T81" i="4"/>
  <c r="T1217" i="4"/>
  <c r="T127" i="4"/>
  <c r="T125" i="4"/>
  <c r="T139" i="4"/>
  <c r="T138" i="4"/>
  <c r="T345" i="4"/>
  <c r="T839" i="4"/>
  <c r="T700" i="4"/>
  <c r="T198" i="4"/>
  <c r="T983" i="4"/>
  <c r="T579" i="4"/>
  <c r="T626" i="4"/>
  <c r="T108" i="4"/>
  <c r="T668" i="4"/>
  <c r="T1055" i="4"/>
  <c r="T58" i="4"/>
  <c r="T544" i="4"/>
  <c r="T642" i="4"/>
  <c r="T1046" i="4"/>
  <c r="T1278" i="4"/>
  <c r="T334" i="4"/>
  <c r="T702" i="4"/>
  <c r="T204" i="4"/>
  <c r="T475" i="4"/>
  <c r="T479" i="4"/>
  <c r="T796" i="4"/>
  <c r="T1174" i="4"/>
  <c r="T97" i="4"/>
  <c r="T107" i="4"/>
  <c r="T161" i="4"/>
  <c r="T156" i="4"/>
  <c r="T64" i="4"/>
  <c r="T183" i="4"/>
  <c r="T681" i="4"/>
  <c r="T1128" i="4"/>
  <c r="T695" i="4"/>
  <c r="T667" i="4"/>
  <c r="T647" i="4"/>
  <c r="T599" i="4"/>
  <c r="T720" i="4"/>
  <c r="T988" i="4"/>
  <c r="T948" i="4"/>
  <c r="T507" i="4"/>
  <c r="T898" i="4"/>
  <c r="T1236" i="4"/>
  <c r="T1148" i="4"/>
  <c r="T798" i="4"/>
  <c r="T975" i="4"/>
  <c r="T277" i="4"/>
  <c r="T941" i="4"/>
  <c r="T716" i="4"/>
  <c r="T858" i="4"/>
  <c r="T238" i="4"/>
  <c r="T955" i="4"/>
  <c r="T80" i="4"/>
  <c r="T1179" i="4"/>
  <c r="T938" i="4"/>
  <c r="T661" i="4"/>
  <c r="T1062" i="4"/>
  <c r="T1061" i="4"/>
  <c r="T179" i="4"/>
  <c r="T487" i="4"/>
  <c r="T797" i="4"/>
  <c r="T715" i="4"/>
  <c r="T222" i="4"/>
  <c r="T821" i="4"/>
  <c r="T443" i="4"/>
  <c r="T387" i="4"/>
  <c r="T295" i="4"/>
  <c r="T847" i="4"/>
  <c r="T919" i="4"/>
  <c r="T1154" i="4"/>
  <c r="T315" i="4"/>
  <c r="T244" i="4"/>
  <c r="T1286" i="4"/>
  <c r="T478" i="4"/>
  <c r="T665" i="4"/>
  <c r="T600" i="4"/>
  <c r="T496" i="4"/>
  <c r="T500" i="4"/>
  <c r="T446" i="4"/>
  <c r="T639" i="4"/>
  <c r="T1044" i="4"/>
  <c r="T379" i="4"/>
  <c r="T1006" i="4"/>
  <c r="T879" i="4"/>
  <c r="T1206" i="4"/>
  <c r="T342" i="4"/>
  <c r="T535" i="4"/>
  <c r="T736" i="4"/>
  <c r="T240" i="4"/>
  <c r="T54" i="4"/>
  <c r="T327" i="4"/>
  <c r="T182" i="4"/>
  <c r="T106" i="4"/>
  <c r="T1106" i="4"/>
  <c r="T1267" i="4"/>
  <c r="T645" i="4"/>
  <c r="T1207" i="4"/>
  <c r="T1200" i="4"/>
  <c r="T547" i="4"/>
  <c r="T426" i="4"/>
  <c r="T927" i="4"/>
  <c r="T895" i="4"/>
  <c r="T799" i="4"/>
  <c r="T264" i="4"/>
  <c r="T585" i="4"/>
  <c r="T1079" i="4"/>
  <c r="T1088" i="4"/>
  <c r="T618" i="4"/>
  <c r="T326" i="4"/>
  <c r="T1275" i="4"/>
  <c r="T675" i="4"/>
  <c r="T876" i="4"/>
  <c r="T1196" i="4"/>
  <c r="T566" i="4"/>
  <c r="T541" i="4"/>
  <c r="T843" i="4"/>
  <c r="T362" i="4"/>
  <c r="T1020" i="4"/>
  <c r="T261" i="4"/>
  <c r="T281" i="4"/>
  <c r="T606" i="4"/>
  <c r="T376" i="4"/>
  <c r="T568" i="4"/>
  <c r="T906" i="4"/>
  <c r="T321" i="4"/>
  <c r="T747" i="4"/>
  <c r="T937" i="4"/>
  <c r="T646" i="4"/>
  <c r="T1041" i="4"/>
  <c r="T134" i="4"/>
  <c r="T347" i="4"/>
  <c r="T560" i="4"/>
  <c r="T567" i="4"/>
  <c r="T737" i="4"/>
  <c r="T741" i="4"/>
  <c r="T905" i="4"/>
  <c r="T1124" i="4"/>
  <c r="T78" i="4"/>
  <c r="T74" i="4"/>
  <c r="T1239" i="4"/>
  <c r="T199" i="4"/>
  <c r="T805" i="4"/>
  <c r="T987" i="4"/>
  <c r="T986" i="4"/>
  <c r="T287" i="4"/>
  <c r="T1078" i="4"/>
  <c r="T788" i="4"/>
  <c r="T565" i="4"/>
  <c r="T44" i="4"/>
  <c r="T624" i="4"/>
  <c r="T1255" i="4"/>
  <c r="T344" i="4"/>
  <c r="T1108" i="4"/>
  <c r="T1104" i="4"/>
  <c r="T1254" i="4"/>
  <c r="T1040" i="4"/>
  <c r="T999" i="4"/>
  <c r="T674" i="4"/>
  <c r="T348" i="4"/>
  <c r="T556" i="4"/>
  <c r="T467" i="4"/>
  <c r="T425" i="4"/>
  <c r="T1120" i="4"/>
  <c r="T1017" i="4"/>
  <c r="T1168" i="4"/>
  <c r="T1147" i="4"/>
  <c r="T257" i="4"/>
  <c r="T283" i="4"/>
  <c r="T947" i="4"/>
  <c r="T614" i="4"/>
  <c r="T627" i="4"/>
  <c r="T719" i="4"/>
  <c r="T658" i="4"/>
  <c r="T178" i="4"/>
  <c r="T335" i="4"/>
  <c r="T935" i="4"/>
  <c r="T1087" i="4"/>
  <c r="T940" i="4"/>
  <c r="T622" i="4"/>
  <c r="T522" i="4"/>
  <c r="T686" i="4"/>
  <c r="T458" i="4"/>
  <c r="T846" i="4"/>
  <c r="T34" i="4"/>
  <c r="T943" i="4"/>
  <c r="T1067" i="4"/>
  <c r="T816" i="4"/>
  <c r="T201" i="4"/>
  <c r="T144" i="4"/>
  <c r="T845" i="4"/>
  <c r="T166" i="4"/>
  <c r="T184" i="4"/>
  <c r="H75" i="10"/>
  <c r="E2" i="10"/>
  <c r="V2" i="10" s="1"/>
  <c r="B25" i="10"/>
  <c r="A25" i="10"/>
  <c r="G25" i="10"/>
  <c r="E25" i="10"/>
  <c r="V25" i="10" s="1"/>
  <c r="C25" i="10"/>
  <c r="F47" i="10"/>
  <c r="C47" i="10"/>
  <c r="G2" i="10"/>
  <c r="C2" i="10"/>
  <c r="F2" i="10"/>
  <c r="B2" i="10"/>
  <c r="G47" i="10"/>
  <c r="B47" i="10"/>
  <c r="A47" i="10"/>
  <c r="H47" i="10"/>
  <c r="H77" i="10"/>
  <c r="AF451" i="5"/>
  <c r="Y47" i="10" s="1"/>
  <c r="AE451" i="5"/>
  <c r="X47" i="10" s="1"/>
  <c r="AF751" i="5"/>
  <c r="Y77" i="10" s="1"/>
  <c r="AE751" i="5"/>
  <c r="X77" i="10" s="1"/>
  <c r="AF731" i="5"/>
  <c r="Y75" i="10" s="1"/>
  <c r="AE731" i="5"/>
  <c r="X75" i="10" s="1"/>
  <c r="U47" i="10"/>
  <c r="AF231" i="5"/>
  <c r="Y25" i="10" s="1"/>
  <c r="AE231" i="5"/>
  <c r="X25" i="10" s="1"/>
  <c r="U75" i="10"/>
  <c r="U77" i="10"/>
  <c r="AF11" i="4"/>
  <c r="Y2" i="10" s="1"/>
  <c r="AE11" i="4"/>
  <c r="X2" i="10" s="1"/>
  <c r="D9" i="10"/>
  <c r="F71" i="5"/>
  <c r="H25" i="10"/>
  <c r="H2" i="10"/>
  <c r="A2" i="10"/>
  <c r="H37" i="4"/>
  <c r="H88" i="4"/>
  <c r="H128" i="4"/>
  <c r="H218" i="4"/>
  <c r="H59" i="4"/>
  <c r="H163" i="4"/>
  <c r="H81" i="4"/>
  <c r="H127" i="4"/>
  <c r="H226" i="4"/>
  <c r="H107" i="4"/>
  <c r="H206" i="4"/>
  <c r="H185" i="4"/>
  <c r="H155" i="4"/>
  <c r="H205" i="4"/>
  <c r="H237" i="4"/>
  <c r="H82" i="4"/>
  <c r="H47" i="4"/>
  <c r="H65" i="4"/>
  <c r="H108" i="4"/>
  <c r="H182" i="4"/>
  <c r="H106" i="4"/>
  <c r="H120" i="4"/>
  <c r="H45" i="4"/>
  <c r="H258" i="4"/>
  <c r="H177" i="4"/>
  <c r="H142" i="4"/>
  <c r="H245" i="4"/>
  <c r="H203" i="4"/>
  <c r="H197" i="4"/>
  <c r="H77" i="4"/>
  <c r="H38" i="4"/>
  <c r="H60" i="4"/>
  <c r="H148" i="4"/>
  <c r="H35" i="4"/>
  <c r="H64" i="4"/>
  <c r="H36" i="4"/>
  <c r="H198" i="4"/>
  <c r="H46" i="4"/>
  <c r="H39" i="4"/>
  <c r="H56" i="4"/>
  <c r="H219" i="4"/>
  <c r="H80" i="4"/>
  <c r="H184" i="4"/>
  <c r="H99" i="4"/>
  <c r="H162" i="4"/>
  <c r="H154" i="4"/>
  <c r="H176" i="4"/>
  <c r="H100" i="4"/>
  <c r="H57" i="4"/>
  <c r="H98" i="4"/>
  <c r="H122" i="4"/>
  <c r="H86" i="4"/>
  <c r="H216" i="4"/>
  <c r="H134" i="4"/>
  <c r="H58" i="4"/>
  <c r="H121" i="4"/>
  <c r="H239" i="4"/>
  <c r="H164" i="4"/>
  <c r="H195" i="4"/>
  <c r="H43" i="4"/>
  <c r="H174" i="4"/>
  <c r="H78" i="4"/>
  <c r="H119" i="4"/>
  <c r="H101" i="4"/>
  <c r="H183" i="4"/>
  <c r="H40" i="4"/>
  <c r="H247" i="4"/>
  <c r="H79" i="4"/>
  <c r="H114" i="4"/>
  <c r="H68" i="4"/>
  <c r="H61" i="4"/>
  <c r="H48" i="4"/>
  <c r="H87" i="4"/>
  <c r="H141" i="4"/>
  <c r="H175" i="4"/>
  <c r="H140" i="4"/>
  <c r="H135" i="4"/>
  <c r="H224" i="4"/>
  <c r="H143" i="4"/>
  <c r="H67" i="4"/>
  <c r="H44" i="4"/>
  <c r="H66" i="4"/>
  <c r="H85" i="4"/>
  <c r="H161" i="4"/>
  <c r="H156" i="4"/>
  <c r="H767" i="4"/>
  <c r="H759" i="4"/>
  <c r="H762" i="4"/>
  <c r="H123" i="4"/>
  <c r="H115" i="4"/>
  <c r="H1105" i="4"/>
  <c r="H1094" i="4"/>
  <c r="H505" i="4"/>
  <c r="H497" i="4"/>
  <c r="H499" i="4"/>
  <c r="H215" i="4"/>
  <c r="H825" i="4"/>
  <c r="H827" i="4"/>
  <c r="H817" i="4"/>
  <c r="H434" i="4"/>
  <c r="H441" i="4"/>
  <c r="H1266" i="4"/>
  <c r="H1262" i="4"/>
  <c r="H638" i="4"/>
  <c r="H1045" i="4"/>
  <c r="H1042" i="4"/>
  <c r="H1043" i="4"/>
  <c r="H523" i="4"/>
  <c r="H520" i="4"/>
  <c r="H521" i="4"/>
  <c r="H381" i="4"/>
  <c r="H380" i="4"/>
  <c r="H306" i="4"/>
  <c r="H299" i="4"/>
  <c r="H136" i="4"/>
  <c r="H1276" i="4"/>
  <c r="H408" i="4"/>
  <c r="H405" i="4"/>
  <c r="H402" i="4"/>
  <c r="H685" i="4"/>
  <c r="H679" i="4"/>
  <c r="H887" i="4"/>
  <c r="H875" i="4"/>
  <c r="H1205" i="4"/>
  <c r="H1204" i="4"/>
  <c r="H1197" i="4"/>
  <c r="H337" i="4"/>
  <c r="H341" i="4"/>
  <c r="H338" i="4"/>
  <c r="H561" i="4"/>
  <c r="H559" i="4"/>
  <c r="H555" i="4"/>
  <c r="H545" i="4"/>
  <c r="H743" i="4"/>
  <c r="H735" i="4"/>
  <c r="H468" i="4"/>
  <c r="H456" i="4"/>
  <c r="H466" i="4"/>
  <c r="H423" i="4"/>
  <c r="H415" i="4"/>
  <c r="H841" i="4"/>
  <c r="H840" i="4"/>
  <c r="H914" i="4"/>
  <c r="H925" i="4"/>
  <c r="H926" i="4"/>
  <c r="H902" i="4"/>
  <c r="H900" i="4"/>
  <c r="H1126" i="4"/>
  <c r="H1118" i="4"/>
  <c r="H360" i="4"/>
  <c r="H1026" i="4"/>
  <c r="H704" i="4"/>
  <c r="H696" i="4"/>
  <c r="H1247" i="4"/>
  <c r="H1234" i="4"/>
  <c r="H1235" i="4"/>
  <c r="H1156" i="4"/>
  <c r="H1144" i="4"/>
  <c r="H1146" i="4"/>
  <c r="H1138" i="4"/>
  <c r="H207" i="4"/>
  <c r="H42" i="4"/>
  <c r="H485" i="4"/>
  <c r="H483" i="4"/>
  <c r="H808" i="4"/>
  <c r="H981" i="4"/>
  <c r="H978" i="4"/>
  <c r="H266" i="4"/>
  <c r="H586" i="4"/>
  <c r="H583" i="4"/>
  <c r="H580" i="4"/>
  <c r="H1177" i="4"/>
  <c r="H1182" i="4"/>
  <c r="H1176" i="4"/>
  <c r="H282" i="4"/>
  <c r="H286" i="4"/>
  <c r="H1080" i="4"/>
  <c r="H1082" i="4"/>
  <c r="H936" i="4"/>
  <c r="H934" i="4"/>
  <c r="H616" i="4"/>
  <c r="H623" i="4"/>
  <c r="H965" i="4"/>
  <c r="H957" i="4"/>
  <c r="H721" i="4"/>
  <c r="H723" i="4"/>
  <c r="H103" i="4"/>
  <c r="H102" i="4"/>
  <c r="H167" i="4"/>
  <c r="H663" i="4"/>
  <c r="H655" i="4"/>
  <c r="H656" i="4"/>
  <c r="H1063" i="4"/>
  <c r="H325" i="4"/>
  <c r="H324" i="4"/>
  <c r="H782" i="4"/>
  <c r="H778" i="4"/>
  <c r="H607" i="4"/>
  <c r="H1096" i="4"/>
  <c r="H228" i="4"/>
  <c r="H439" i="4"/>
  <c r="H859" i="4"/>
  <c r="H1036" i="4"/>
  <c r="H519" i="4"/>
  <c r="H1004" i="4"/>
  <c r="H684" i="4"/>
  <c r="H838" i="4"/>
  <c r="H897" i="4"/>
  <c r="H1137" i="4"/>
  <c r="H794" i="4"/>
  <c r="H977" i="4"/>
  <c r="H256" i="4"/>
  <c r="H946" i="4"/>
  <c r="H967" i="4"/>
  <c r="H657" i="4"/>
  <c r="H437" i="4"/>
  <c r="H296" i="4"/>
  <c r="H1274" i="4"/>
  <c r="H676" i="4"/>
  <c r="H563" i="4"/>
  <c r="H740" i="4"/>
  <c r="H428" i="4"/>
  <c r="H928" i="4"/>
  <c r="H1123" i="4"/>
  <c r="H366" i="4"/>
  <c r="H1143" i="4"/>
  <c r="H255" i="4"/>
  <c r="H962" i="4"/>
  <c r="H1060" i="4"/>
  <c r="H314" i="4"/>
  <c r="H775" i="4"/>
  <c r="H1220" i="4"/>
  <c r="H1228" i="4"/>
  <c r="H1224" i="4"/>
  <c r="H763" i="4"/>
  <c r="H757" i="4"/>
  <c r="H118" i="4"/>
  <c r="H124" i="4"/>
  <c r="H1101" i="4"/>
  <c r="H1100" i="4"/>
  <c r="H508" i="4"/>
  <c r="H495" i="4"/>
  <c r="H815" i="4"/>
  <c r="H822" i="4"/>
  <c r="H823" i="4"/>
  <c r="H444" i="4"/>
  <c r="H436" i="4"/>
  <c r="H1257" i="4"/>
  <c r="H864" i="4"/>
  <c r="H862" i="4"/>
  <c r="H641" i="4"/>
  <c r="H1035" i="4"/>
  <c r="H1037" i="4"/>
  <c r="H1034" i="4"/>
  <c r="H517" i="4"/>
  <c r="H518" i="4"/>
  <c r="H377" i="4"/>
  <c r="H388" i="4"/>
  <c r="H1002" i="4"/>
  <c r="H298" i="4"/>
  <c r="H1280" i="4"/>
  <c r="H1284" i="4"/>
  <c r="H403" i="4"/>
  <c r="H400" i="4"/>
  <c r="H397" i="4"/>
  <c r="H680" i="4"/>
  <c r="H682" i="4"/>
  <c r="H687" i="4"/>
  <c r="H881" i="4"/>
  <c r="H878" i="4"/>
  <c r="H883" i="4"/>
  <c r="H1201" i="4"/>
  <c r="H1198" i="4"/>
  <c r="H1194" i="4"/>
  <c r="H336" i="4"/>
  <c r="H340" i="4"/>
  <c r="H557" i="4"/>
  <c r="H546" i="4"/>
  <c r="H542" i="4"/>
  <c r="H746" i="4"/>
  <c r="H734" i="4"/>
  <c r="H463" i="4"/>
  <c r="H457" i="4"/>
  <c r="H419" i="4"/>
  <c r="H837" i="4"/>
  <c r="H848" i="4"/>
  <c r="H836" i="4"/>
  <c r="H917" i="4"/>
  <c r="H904" i="4"/>
  <c r="H1127" i="4"/>
  <c r="H1114" i="4"/>
  <c r="H355" i="4"/>
  <c r="H361" i="4"/>
  <c r="H1021" i="4"/>
  <c r="H1028" i="4"/>
  <c r="H248" i="4"/>
  <c r="H242" i="4"/>
  <c r="H241" i="4"/>
  <c r="H703" i="4"/>
  <c r="H694" i="4"/>
  <c r="H1242" i="4"/>
  <c r="H1246" i="4"/>
  <c r="H1163" i="4"/>
  <c r="H1134" i="4"/>
  <c r="H1141" i="4"/>
  <c r="H194" i="4"/>
  <c r="H481" i="4"/>
  <c r="H474" i="4"/>
  <c r="H807" i="4"/>
  <c r="H804" i="4"/>
  <c r="H795" i="4"/>
  <c r="H984" i="4"/>
  <c r="H976" i="4"/>
  <c r="H260" i="4"/>
  <c r="H268" i="4"/>
  <c r="H581" i="4"/>
  <c r="H574" i="4"/>
  <c r="H275" i="4"/>
  <c r="H274" i="4"/>
  <c r="H1077" i="4"/>
  <c r="H942" i="4"/>
  <c r="H620" i="4"/>
  <c r="H628" i="4"/>
  <c r="H956" i="4"/>
  <c r="H964" i="4"/>
  <c r="H95" i="4"/>
  <c r="H157" i="4"/>
  <c r="H160" i="4"/>
  <c r="H659" i="4"/>
  <c r="H1059" i="4"/>
  <c r="H1065" i="4"/>
  <c r="H63" i="4"/>
  <c r="H62" i="4"/>
  <c r="H320" i="4"/>
  <c r="H322" i="4"/>
  <c r="H318" i="4"/>
  <c r="H187" i="4"/>
  <c r="H181" i="4"/>
  <c r="H785" i="4"/>
  <c r="H777" i="4"/>
  <c r="H598" i="4"/>
  <c r="H604" i="4"/>
  <c r="H601" i="4"/>
  <c r="H635" i="4"/>
  <c r="H1000" i="4"/>
  <c r="H146" i="4"/>
  <c r="H538" i="4"/>
  <c r="H915" i="4"/>
  <c r="H1116" i="4"/>
  <c r="H1015" i="4"/>
  <c r="H234" i="4"/>
  <c r="H699" i="4"/>
  <c r="H200" i="4"/>
  <c r="H477" i="4"/>
  <c r="H800" i="4"/>
  <c r="H263" i="4"/>
  <c r="H578" i="4"/>
  <c r="H576" i="4"/>
  <c r="H1185" i="4"/>
  <c r="H1184" i="4"/>
  <c r="H280" i="4"/>
  <c r="H279" i="4"/>
  <c r="H1075" i="4"/>
  <c r="H1074" i="4"/>
  <c r="H960" i="4"/>
  <c r="H1064" i="4"/>
  <c r="H501" i="4"/>
  <c r="H217" i="4"/>
  <c r="H435" i="4"/>
  <c r="H866" i="4"/>
  <c r="H1048" i="4"/>
  <c r="H374" i="4"/>
  <c r="H303" i="4"/>
  <c r="H880" i="4"/>
  <c r="H564" i="4"/>
  <c r="H460" i="4"/>
  <c r="H834" i="4"/>
  <c r="H894" i="4"/>
  <c r="H368" i="4"/>
  <c r="H1167" i="4"/>
  <c r="H328" i="4"/>
  <c r="H1219" i="4"/>
  <c r="H758" i="4"/>
  <c r="H760" i="4"/>
  <c r="H761" i="4"/>
  <c r="H117" i="4"/>
  <c r="H1097" i="4"/>
  <c r="H503" i="4"/>
  <c r="H498" i="4"/>
  <c r="H225" i="4"/>
  <c r="H223" i="4"/>
  <c r="H819" i="4"/>
  <c r="H447" i="4"/>
  <c r="H1265" i="4"/>
  <c r="H1259" i="4"/>
  <c r="H867" i="4"/>
  <c r="H857" i="4"/>
  <c r="H643" i="4"/>
  <c r="H644" i="4"/>
  <c r="H1038" i="4"/>
  <c r="H525" i="4"/>
  <c r="H514" i="4"/>
  <c r="H515" i="4"/>
  <c r="H383" i="4"/>
  <c r="H384" i="4"/>
  <c r="H997" i="4"/>
  <c r="H1008" i="4"/>
  <c r="H302" i="4"/>
  <c r="H304" i="4"/>
  <c r="H294" i="4"/>
  <c r="H1275" i="4"/>
  <c r="H1287" i="4"/>
  <c r="H1288" i="4"/>
  <c r="H395" i="4"/>
  <c r="H398" i="4"/>
  <c r="H675" i="4"/>
  <c r="H677" i="4"/>
  <c r="H876" i="4"/>
  <c r="H1196" i="4"/>
  <c r="H1195" i="4"/>
  <c r="H339" i="4"/>
  <c r="H566" i="4"/>
  <c r="H554" i="4"/>
  <c r="H548" i="4"/>
  <c r="H541" i="4"/>
  <c r="H536" i="4"/>
  <c r="H742" i="4"/>
  <c r="H745" i="4"/>
  <c r="H459" i="4"/>
  <c r="H461" i="4"/>
  <c r="H427" i="4"/>
  <c r="H420" i="4"/>
  <c r="H414" i="4"/>
  <c r="H843" i="4"/>
  <c r="H924" i="4"/>
  <c r="H921" i="4"/>
  <c r="H923" i="4"/>
  <c r="H903" i="4"/>
  <c r="H896" i="4"/>
  <c r="H1122" i="4"/>
  <c r="H1119" i="4"/>
  <c r="H362" i="4"/>
  <c r="H363" i="4"/>
  <c r="H1027" i="4"/>
  <c r="H1020" i="4"/>
  <c r="H1025" i="4"/>
  <c r="H243" i="4"/>
  <c r="H236" i="4"/>
  <c r="H83" i="4"/>
  <c r="H698" i="4"/>
  <c r="H706" i="4"/>
  <c r="H1237" i="4"/>
  <c r="H1244" i="4"/>
  <c r="H1241" i="4"/>
  <c r="H1161" i="4"/>
  <c r="H1158" i="4"/>
  <c r="H1160" i="4"/>
  <c r="H1136" i="4"/>
  <c r="H208" i="4"/>
  <c r="H476" i="4"/>
  <c r="H803" i="4"/>
  <c r="H801" i="4"/>
  <c r="H980" i="4"/>
  <c r="H261" i="4"/>
  <c r="H267" i="4"/>
  <c r="H577" i="4"/>
  <c r="H584" i="4"/>
  <c r="H1186" i="4"/>
  <c r="H1179" i="4"/>
  <c r="H284" i="4"/>
  <c r="H281" i="4"/>
  <c r="H1085" i="4"/>
  <c r="H1083" i="4"/>
  <c r="H945" i="4"/>
  <c r="H938" i="4"/>
  <c r="H615" i="4"/>
  <c r="H617" i="4"/>
  <c r="H968" i="4"/>
  <c r="H959" i="4"/>
  <c r="H726" i="4"/>
  <c r="H728" i="4"/>
  <c r="H720" i="4"/>
  <c r="H94" i="4"/>
  <c r="H159" i="4"/>
  <c r="H654" i="4"/>
  <c r="H661" i="4"/>
  <c r="H1062" i="4"/>
  <c r="H1054" i="4"/>
  <c r="H1061" i="4"/>
  <c r="H55" i="4"/>
  <c r="H319" i="4"/>
  <c r="H179" i="4"/>
  <c r="H180" i="4"/>
  <c r="H595" i="4"/>
  <c r="H606" i="4"/>
  <c r="H116" i="4"/>
  <c r="H865" i="4"/>
  <c r="H376" i="4"/>
  <c r="H882" i="4"/>
  <c r="H568" i="4"/>
  <c r="H906" i="4"/>
  <c r="H487" i="4"/>
  <c r="H797" i="4"/>
  <c r="H988" i="4"/>
  <c r="H948" i="4"/>
  <c r="H715" i="4"/>
  <c r="H321" i="4"/>
  <c r="H786" i="4"/>
  <c r="H1098" i="4"/>
  <c r="H220" i="4"/>
  <c r="H824" i="4"/>
  <c r="H386" i="4"/>
  <c r="H994" i="4"/>
  <c r="H877" i="4"/>
  <c r="H346" i="4"/>
  <c r="H747" i="4"/>
  <c r="H416" i="4"/>
  <c r="H901" i="4"/>
  <c r="H259" i="4"/>
  <c r="H937" i="4"/>
  <c r="H727" i="4"/>
  <c r="H787" i="4"/>
  <c r="H1225" i="4"/>
  <c r="H1223" i="4"/>
  <c r="H1214" i="4"/>
  <c r="H755" i="4"/>
  <c r="H756" i="4"/>
  <c r="H1095" i="4"/>
  <c r="H507" i="4"/>
  <c r="H222" i="4"/>
  <c r="H227" i="4"/>
  <c r="H821" i="4"/>
  <c r="H828" i="4"/>
  <c r="H443" i="4"/>
  <c r="H445" i="4"/>
  <c r="H1261" i="4"/>
  <c r="H1263" i="4"/>
  <c r="H863" i="4"/>
  <c r="H860" i="4"/>
  <c r="H861" i="4"/>
  <c r="H646" i="4"/>
  <c r="H634" i="4"/>
  <c r="H648" i="4"/>
  <c r="H1041" i="4"/>
  <c r="H1047" i="4"/>
  <c r="H516" i="4"/>
  <c r="H387" i="4"/>
  <c r="H375" i="4"/>
  <c r="H1005" i="4"/>
  <c r="H998" i="4"/>
  <c r="H295" i="4"/>
  <c r="H300" i="4"/>
  <c r="H145" i="4"/>
  <c r="H1282" i="4"/>
  <c r="H1283" i="4"/>
  <c r="H404" i="4"/>
  <c r="H683" i="4"/>
  <c r="H888" i="4"/>
  <c r="H347" i="4"/>
  <c r="H560" i="4"/>
  <c r="H567" i="4"/>
  <c r="H539" i="4"/>
  <c r="H537" i="4"/>
  <c r="H543" i="4"/>
  <c r="H737" i="4"/>
  <c r="H739" i="4"/>
  <c r="H741" i="4"/>
  <c r="H465" i="4"/>
  <c r="H422" i="4"/>
  <c r="H847" i="4"/>
  <c r="H919" i="4"/>
  <c r="H916" i="4"/>
  <c r="H918" i="4"/>
  <c r="H898" i="4"/>
  <c r="H905" i="4"/>
  <c r="H1117" i="4"/>
  <c r="H1124" i="4"/>
  <c r="H358" i="4"/>
  <c r="H354" i="4"/>
  <c r="H1022" i="4"/>
  <c r="H1016" i="4"/>
  <c r="H74" i="4"/>
  <c r="H697" i="4"/>
  <c r="H705" i="4"/>
  <c r="H701" i="4"/>
  <c r="H1239" i="4"/>
  <c r="H1236" i="4"/>
  <c r="H1166" i="4"/>
  <c r="H1154" i="4"/>
  <c r="H1140" i="4"/>
  <c r="H1148" i="4"/>
  <c r="H199" i="4"/>
  <c r="H484" i="4"/>
  <c r="H798" i="4"/>
  <c r="H805" i="4"/>
  <c r="H987" i="4"/>
  <c r="H975" i="4"/>
  <c r="H986" i="4"/>
  <c r="H262" i="4"/>
  <c r="H254" i="4"/>
  <c r="H582" i="4"/>
  <c r="H575" i="4"/>
  <c r="H588" i="4"/>
  <c r="H1175" i="4"/>
  <c r="H1181" i="4"/>
  <c r="H277" i="4"/>
  <c r="H287" i="4"/>
  <c r="H1076" i="4"/>
  <c r="H1078" i="4"/>
  <c r="H944" i="4"/>
  <c r="H966" i="4"/>
  <c r="H963" i="4"/>
  <c r="H954" i="4"/>
  <c r="H722" i="4"/>
  <c r="H724" i="4"/>
  <c r="H105" i="4"/>
  <c r="H158" i="4"/>
  <c r="H662" i="4"/>
  <c r="H1058" i="4"/>
  <c r="H317" i="4"/>
  <c r="H315" i="4"/>
  <c r="H781" i="4"/>
  <c r="H788" i="4"/>
  <c r="H784" i="4"/>
  <c r="H603" i="4"/>
  <c r="H1102" i="4"/>
  <c r="H814" i="4"/>
  <c r="H1258" i="4"/>
  <c r="H636" i="4"/>
  <c r="H301" i="4"/>
  <c r="H147" i="4"/>
  <c r="H1203" i="4"/>
  <c r="H565" i="4"/>
  <c r="H744" i="4"/>
  <c r="H464" i="4"/>
  <c r="H899" i="4"/>
  <c r="H244" i="4"/>
  <c r="H1139" i="4"/>
  <c r="H624" i="4"/>
  <c r="H717" i="4"/>
  <c r="H780" i="4"/>
  <c r="H1218" i="4"/>
  <c r="H506" i="4"/>
  <c r="H1255" i="4"/>
  <c r="H854" i="4"/>
  <c r="H1001" i="4"/>
  <c r="H1286" i="4"/>
  <c r="H688" i="4"/>
  <c r="H344" i="4"/>
  <c r="H424" i="4"/>
  <c r="H1125" i="4"/>
  <c r="H356" i="4"/>
  <c r="H196" i="4"/>
  <c r="H478" i="4"/>
  <c r="H802" i="4"/>
  <c r="H619" i="4"/>
  <c r="H665" i="4"/>
  <c r="H600" i="4"/>
  <c r="H1226" i="4"/>
  <c r="H1217" i="4"/>
  <c r="H754" i="4"/>
  <c r="H126" i="4"/>
  <c r="H125" i="4"/>
  <c r="H1108" i="4"/>
  <c r="H1104" i="4"/>
  <c r="H496" i="4"/>
  <c r="H500" i="4"/>
  <c r="H221" i="4"/>
  <c r="H818" i="4"/>
  <c r="H446" i="4"/>
  <c r="H1268" i="4"/>
  <c r="H1256" i="4"/>
  <c r="H1254" i="4"/>
  <c r="H856" i="4"/>
  <c r="H637" i="4"/>
  <c r="H639" i="4"/>
  <c r="H1044" i="4"/>
  <c r="H1040" i="4"/>
  <c r="H524" i="4"/>
  <c r="H382" i="4"/>
  <c r="H379" i="4"/>
  <c r="H1006" i="4"/>
  <c r="H999" i="4"/>
  <c r="H307" i="4"/>
  <c r="H139" i="4"/>
  <c r="H138" i="4"/>
  <c r="H1285" i="4"/>
  <c r="H1277" i="4"/>
  <c r="H399" i="4"/>
  <c r="H406" i="4"/>
  <c r="H678" i="4"/>
  <c r="H674" i="4"/>
  <c r="H886" i="4"/>
  <c r="H879" i="4"/>
  <c r="H1208" i="4"/>
  <c r="H1206" i="4"/>
  <c r="H348" i="4"/>
  <c r="H345" i="4"/>
  <c r="H342" i="4"/>
  <c r="H556" i="4"/>
  <c r="H562" i="4"/>
  <c r="H535" i="4"/>
  <c r="H540" i="4"/>
  <c r="H736" i="4"/>
  <c r="H455" i="4"/>
  <c r="H467" i="4"/>
  <c r="H417" i="4"/>
  <c r="H425" i="4"/>
  <c r="H839" i="4"/>
  <c r="H844" i="4"/>
  <c r="H1120" i="4"/>
  <c r="H367" i="4"/>
  <c r="H359" i="4"/>
  <c r="H1017" i="4"/>
  <c r="H1019" i="4"/>
  <c r="H240" i="4"/>
  <c r="H246" i="4"/>
  <c r="H75" i="4"/>
  <c r="H700" i="4"/>
  <c r="H1248" i="4"/>
  <c r="H1162" i="4"/>
  <c r="H1168" i="4"/>
  <c r="H1135" i="4"/>
  <c r="H1147" i="4"/>
  <c r="H41" i="4"/>
  <c r="H480" i="4"/>
  <c r="H486" i="4"/>
  <c r="H488" i="4"/>
  <c r="H983" i="4"/>
  <c r="H265" i="4"/>
  <c r="H257" i="4"/>
  <c r="H579" i="4"/>
  <c r="H1178" i="4"/>
  <c r="H283" i="4"/>
  <c r="H1084" i="4"/>
  <c r="H941" i="4"/>
  <c r="H947" i="4"/>
  <c r="H614" i="4"/>
  <c r="H626" i="4"/>
  <c r="H627" i="4"/>
  <c r="H961" i="4"/>
  <c r="H958" i="4"/>
  <c r="H716" i="4"/>
  <c r="H719" i="4"/>
  <c r="H104" i="4"/>
  <c r="H168" i="4"/>
  <c r="H165" i="4"/>
  <c r="H658" i="4"/>
  <c r="H668" i="4"/>
  <c r="H1055" i="4"/>
  <c r="H1066" i="4"/>
  <c r="H54" i="4"/>
  <c r="H327" i="4"/>
  <c r="H186" i="4"/>
  <c r="H178" i="4"/>
  <c r="H776" i="4"/>
  <c r="H779" i="4"/>
  <c r="H594" i="4"/>
  <c r="H605" i="4"/>
  <c r="H602" i="4"/>
  <c r="H1215" i="4"/>
  <c r="H768" i="4"/>
  <c r="H214" i="4"/>
  <c r="H858" i="4"/>
  <c r="H526" i="4"/>
  <c r="H378" i="4"/>
  <c r="H1007" i="4"/>
  <c r="H885" i="4"/>
  <c r="H335" i="4"/>
  <c r="H544" i="4"/>
  <c r="H707" i="4"/>
  <c r="H1145" i="4"/>
  <c r="H935" i="4"/>
  <c r="H1056" i="4"/>
  <c r="H597" i="4"/>
  <c r="H766" i="4"/>
  <c r="H1107" i="4"/>
  <c r="H438" i="4"/>
  <c r="H855" i="4"/>
  <c r="H528" i="4"/>
  <c r="H995" i="4"/>
  <c r="H407" i="4"/>
  <c r="H884" i="4"/>
  <c r="H534" i="4"/>
  <c r="H907" i="4"/>
  <c r="H84" i="4"/>
  <c r="H1238" i="4"/>
  <c r="H1155" i="4"/>
  <c r="H985" i="4"/>
  <c r="H1183" i="4"/>
  <c r="H1188" i="4"/>
  <c r="H1180" i="4"/>
  <c r="H276" i="4"/>
  <c r="H1086" i="4"/>
  <c r="H1087" i="4"/>
  <c r="H940" i="4"/>
  <c r="H622" i="4"/>
  <c r="H1068" i="4"/>
  <c r="H188" i="4"/>
  <c r="H783" i="4"/>
  <c r="H1227" i="4"/>
  <c r="H1216" i="4"/>
  <c r="H1221" i="4"/>
  <c r="H765" i="4"/>
  <c r="H1106" i="4"/>
  <c r="H1103" i="4"/>
  <c r="H1099" i="4"/>
  <c r="H494" i="4"/>
  <c r="H820" i="4"/>
  <c r="H826" i="4"/>
  <c r="H442" i="4"/>
  <c r="H448" i="4"/>
  <c r="H440" i="4"/>
  <c r="H1264" i="4"/>
  <c r="H1267" i="4"/>
  <c r="H868" i="4"/>
  <c r="H642" i="4"/>
  <c r="H640" i="4"/>
  <c r="H645" i="4"/>
  <c r="H1046" i="4"/>
  <c r="H1039" i="4"/>
  <c r="H522" i="4"/>
  <c r="H527" i="4"/>
  <c r="H385" i="4"/>
  <c r="H1003" i="4"/>
  <c r="H996" i="4"/>
  <c r="H305" i="4"/>
  <c r="H297" i="4"/>
  <c r="H308" i="4"/>
  <c r="H137" i="4"/>
  <c r="H1281" i="4"/>
  <c r="H1278" i="4"/>
  <c r="H394" i="4"/>
  <c r="H396" i="4"/>
  <c r="H401" i="4"/>
  <c r="H686" i="4"/>
  <c r="H874" i="4"/>
  <c r="H1207" i="4"/>
  <c r="H1202" i="4"/>
  <c r="H1200" i="4"/>
  <c r="H343" i="4"/>
  <c r="H334" i="4"/>
  <c r="H558" i="4"/>
  <c r="H547" i="4"/>
  <c r="H738" i="4"/>
  <c r="H748" i="4"/>
  <c r="H458" i="4"/>
  <c r="H426" i="4"/>
  <c r="H418" i="4"/>
  <c r="H842" i="4"/>
  <c r="H835" i="4"/>
  <c r="H846" i="4"/>
  <c r="H920" i="4"/>
  <c r="H927" i="4"/>
  <c r="H908" i="4"/>
  <c r="H895" i="4"/>
  <c r="H1121" i="4"/>
  <c r="H1115" i="4"/>
  <c r="H365" i="4"/>
  <c r="H357" i="4"/>
  <c r="H1024" i="4"/>
  <c r="H1023" i="4"/>
  <c r="H1014" i="4"/>
  <c r="H235" i="4"/>
  <c r="H238" i="4"/>
  <c r="H76" i="4"/>
  <c r="H708" i="4"/>
  <c r="H702" i="4"/>
  <c r="H1243" i="4"/>
  <c r="H1245" i="4"/>
  <c r="H1240" i="4"/>
  <c r="H1157" i="4"/>
  <c r="H1164" i="4"/>
  <c r="H1142" i="4"/>
  <c r="H204" i="4"/>
  <c r="H202" i="4"/>
  <c r="H34" i="4"/>
  <c r="H475" i="4"/>
  <c r="H482" i="4"/>
  <c r="H479" i="4"/>
  <c r="H806" i="4"/>
  <c r="H799" i="4"/>
  <c r="H796" i="4"/>
  <c r="H979" i="4"/>
  <c r="H982" i="4"/>
  <c r="H264" i="4"/>
  <c r="H587" i="4"/>
  <c r="H585" i="4"/>
  <c r="H1174" i="4"/>
  <c r="H1187" i="4"/>
  <c r="H288" i="4"/>
  <c r="H285" i="4"/>
  <c r="H278" i="4"/>
  <c r="H1079" i="4"/>
  <c r="H1081" i="4"/>
  <c r="H1088" i="4"/>
  <c r="H943" i="4"/>
  <c r="H939" i="4"/>
  <c r="H625" i="4"/>
  <c r="H618" i="4"/>
  <c r="H725" i="4"/>
  <c r="H714" i="4"/>
  <c r="H97" i="4"/>
  <c r="H664" i="4"/>
  <c r="H666" i="4"/>
  <c r="H1067" i="4"/>
  <c r="H1057" i="4"/>
  <c r="H326" i="4"/>
  <c r="H316" i="4"/>
  <c r="H323" i="4"/>
  <c r="H774" i="4"/>
  <c r="H596" i="4"/>
  <c r="H1222" i="4"/>
  <c r="H504" i="4"/>
  <c r="H816" i="4"/>
  <c r="H1260" i="4"/>
  <c r="H1279" i="4"/>
  <c r="H681" i="4"/>
  <c r="H1199" i="4"/>
  <c r="H454" i="4"/>
  <c r="H421" i="4"/>
  <c r="H922" i="4"/>
  <c r="H1128" i="4"/>
  <c r="H364" i="4"/>
  <c r="H1018" i="4"/>
  <c r="H695" i="4"/>
  <c r="H1159" i="4"/>
  <c r="H201" i="4"/>
  <c r="H955" i="4"/>
  <c r="H96" i="4"/>
  <c r="H667" i="4"/>
  <c r="H608" i="4"/>
  <c r="H764" i="4"/>
  <c r="H502" i="4"/>
  <c r="H647" i="4"/>
  <c r="H144" i="4"/>
  <c r="H462" i="4"/>
  <c r="H845" i="4"/>
  <c r="H1165" i="4"/>
  <c r="H974" i="4"/>
  <c r="H621" i="4"/>
  <c r="H718" i="4"/>
  <c r="H166" i="4"/>
  <c r="H660" i="4"/>
  <c r="H599" i="4"/>
  <c r="AS79" i="3"/>
  <c r="AS27" i="3"/>
  <c r="AS83" i="3"/>
  <c r="AS89" i="3"/>
  <c r="AS37" i="3"/>
  <c r="AS80" i="3"/>
  <c r="AS46" i="3"/>
  <c r="AS84" i="3"/>
  <c r="AS61" i="3"/>
  <c r="AS55" i="3"/>
  <c r="AS40" i="3"/>
  <c r="AS70" i="3"/>
  <c r="AS33" i="3"/>
  <c r="AS66" i="3"/>
  <c r="AS18" i="3"/>
  <c r="AS88" i="3"/>
  <c r="AS81" i="3"/>
  <c r="AS91" i="3"/>
  <c r="AS51" i="3"/>
  <c r="AS99" i="3"/>
  <c r="AS92" i="3"/>
  <c r="AS93" i="3"/>
  <c r="AS94" i="3"/>
  <c r="AS95" i="3"/>
  <c r="AS96" i="3"/>
  <c r="AS97" i="3"/>
  <c r="AS98" i="3"/>
  <c r="AS49" i="3"/>
  <c r="AS77" i="3"/>
  <c r="AS73" i="3"/>
  <c r="AS63" i="3"/>
  <c r="AS41" i="3"/>
  <c r="AS60" i="3"/>
  <c r="AS52" i="3"/>
  <c r="AS44" i="3"/>
  <c r="AS26" i="3"/>
  <c r="AS64" i="3"/>
  <c r="AS20" i="3"/>
  <c r="AS65" i="3"/>
  <c r="AS69" i="3"/>
  <c r="AS50" i="3"/>
  <c r="AS36" i="3"/>
  <c r="AS85" i="3"/>
  <c r="AS12" i="3"/>
  <c r="AS78" i="3"/>
  <c r="AS68" i="3"/>
  <c r="AS45" i="3"/>
  <c r="AS34" i="3"/>
  <c r="AS90" i="3"/>
  <c r="AS14" i="3"/>
  <c r="AS57" i="3"/>
  <c r="AS15" i="3"/>
  <c r="AS62" i="3"/>
  <c r="AS28" i="3"/>
  <c r="AS86" i="3"/>
  <c r="AS16" i="3"/>
  <c r="AS71" i="3"/>
  <c r="AS42" i="3"/>
  <c r="AS19" i="3"/>
  <c r="AS29" i="3"/>
  <c r="AS22" i="3"/>
  <c r="AS59" i="3"/>
  <c r="AS23" i="3"/>
  <c r="AS82" i="3"/>
  <c r="AS58" i="3"/>
  <c r="AS74" i="3"/>
  <c r="AS48" i="3"/>
  <c r="AS31" i="3"/>
  <c r="AS13" i="3"/>
  <c r="AS87" i="3"/>
  <c r="AS53" i="3"/>
  <c r="AS35" i="3"/>
  <c r="AS38" i="3"/>
  <c r="AS47" i="3"/>
  <c r="AS39" i="3"/>
  <c r="AS24" i="3"/>
  <c r="AS21" i="3"/>
  <c r="AS17" i="3"/>
  <c r="AS30" i="3"/>
  <c r="AS56" i="3"/>
  <c r="AS72" i="3"/>
  <c r="AS43" i="3"/>
  <c r="AS75" i="3"/>
  <c r="AS67" i="3"/>
  <c r="AS76" i="3"/>
  <c r="AS54" i="3"/>
  <c r="AS32" i="3"/>
  <c r="AS25" i="3"/>
  <c r="L459" i="5"/>
  <c r="K459" i="5"/>
  <c r="J459" i="5"/>
  <c r="M459" i="5"/>
  <c r="K239" i="5"/>
  <c r="J239" i="5"/>
  <c r="L239" i="5"/>
  <c r="M239" i="5"/>
  <c r="K247" i="5"/>
  <c r="J247" i="5"/>
  <c r="L247" i="5"/>
  <c r="M247" i="5"/>
  <c r="L240" i="5"/>
  <c r="K240" i="5"/>
  <c r="J240" i="5"/>
  <c r="M240" i="5"/>
  <c r="J745" i="5"/>
  <c r="L745" i="5"/>
  <c r="K745" i="5"/>
  <c r="M745" i="5"/>
  <c r="J735" i="5"/>
  <c r="L735" i="5"/>
  <c r="K735" i="5"/>
  <c r="M735" i="5"/>
  <c r="L467" i="5"/>
  <c r="K467" i="5"/>
  <c r="J467" i="5"/>
  <c r="M467" i="5"/>
  <c r="K454" i="5"/>
  <c r="J454" i="5"/>
  <c r="L454" i="5"/>
  <c r="M454" i="5"/>
  <c r="K460" i="5"/>
  <c r="L460" i="5"/>
  <c r="J460" i="5"/>
  <c r="M460" i="5"/>
  <c r="K761" i="5"/>
  <c r="J761" i="5"/>
  <c r="L761" i="5"/>
  <c r="M761" i="5"/>
  <c r="L760" i="5"/>
  <c r="K760" i="5"/>
  <c r="J760" i="5"/>
  <c r="M760" i="5"/>
  <c r="L237" i="5"/>
  <c r="K237" i="5"/>
  <c r="J237" i="5"/>
  <c r="M237" i="5"/>
  <c r="L248" i="5"/>
  <c r="K248" i="5"/>
  <c r="J248" i="5"/>
  <c r="M248" i="5"/>
  <c r="L743" i="5"/>
  <c r="K743" i="5"/>
  <c r="J743" i="5"/>
  <c r="M743" i="5"/>
  <c r="L455" i="5"/>
  <c r="J455" i="5"/>
  <c r="K455" i="5"/>
  <c r="M455" i="5"/>
  <c r="L461" i="5"/>
  <c r="K461" i="5"/>
  <c r="J461" i="5"/>
  <c r="M461" i="5"/>
  <c r="K763" i="5"/>
  <c r="J763" i="5"/>
  <c r="L763" i="5"/>
  <c r="M763" i="5"/>
  <c r="L762" i="5"/>
  <c r="J762" i="5"/>
  <c r="K762" i="5"/>
  <c r="M762" i="5"/>
  <c r="L245" i="5"/>
  <c r="K245" i="5"/>
  <c r="J245" i="5"/>
  <c r="M245" i="5"/>
  <c r="L739" i="5"/>
  <c r="K739" i="5"/>
  <c r="J739" i="5"/>
  <c r="M739" i="5"/>
  <c r="L463" i="5"/>
  <c r="J463" i="5"/>
  <c r="K463" i="5"/>
  <c r="M463" i="5"/>
  <c r="J246" i="5"/>
  <c r="L246" i="5"/>
  <c r="M246" i="5"/>
  <c r="K246" i="5"/>
  <c r="K734" i="5"/>
  <c r="L734" i="5"/>
  <c r="J734" i="5"/>
  <c r="M734" i="5"/>
  <c r="J758" i="5"/>
  <c r="L758" i="5"/>
  <c r="K758" i="5"/>
  <c r="M758" i="5"/>
  <c r="K235" i="5"/>
  <c r="J235" i="5"/>
  <c r="L235" i="5"/>
  <c r="M235" i="5"/>
  <c r="J242" i="5"/>
  <c r="L242" i="5"/>
  <c r="K242" i="5"/>
  <c r="M242" i="5"/>
  <c r="J738" i="5"/>
  <c r="L738" i="5"/>
  <c r="K738" i="5"/>
  <c r="M738" i="5"/>
  <c r="L746" i="5"/>
  <c r="K746" i="5"/>
  <c r="J746" i="5"/>
  <c r="M746" i="5"/>
  <c r="L736" i="5"/>
  <c r="K736" i="5"/>
  <c r="J736" i="5"/>
  <c r="M736" i="5"/>
  <c r="L464" i="5"/>
  <c r="K464" i="5"/>
  <c r="J464" i="5"/>
  <c r="M464" i="5"/>
  <c r="L765" i="5"/>
  <c r="K765" i="5"/>
  <c r="J765" i="5"/>
  <c r="M765" i="5"/>
  <c r="L764" i="5"/>
  <c r="J764" i="5"/>
  <c r="K764" i="5"/>
  <c r="M764" i="5"/>
  <c r="K742" i="5"/>
  <c r="L742" i="5"/>
  <c r="J742" i="5"/>
  <c r="M742" i="5"/>
  <c r="L747" i="5"/>
  <c r="J747" i="5"/>
  <c r="K747" i="5"/>
  <c r="M747" i="5"/>
  <c r="J737" i="5"/>
  <c r="L737" i="5"/>
  <c r="K737" i="5"/>
  <c r="M737" i="5"/>
  <c r="J465" i="5"/>
  <c r="L465" i="5"/>
  <c r="K465" i="5"/>
  <c r="M465" i="5"/>
  <c r="L456" i="5"/>
  <c r="K456" i="5"/>
  <c r="J456" i="5"/>
  <c r="M456" i="5"/>
  <c r="K767" i="5"/>
  <c r="L767" i="5"/>
  <c r="J767" i="5"/>
  <c r="M767" i="5"/>
  <c r="J766" i="5"/>
  <c r="L766" i="5"/>
  <c r="K766" i="5"/>
  <c r="M766" i="5"/>
  <c r="K759" i="5"/>
  <c r="L759" i="5"/>
  <c r="J759" i="5"/>
  <c r="M759" i="5"/>
  <c r="L243" i="5"/>
  <c r="K243" i="5"/>
  <c r="J243" i="5"/>
  <c r="M243" i="5"/>
  <c r="L740" i="5"/>
  <c r="K740" i="5"/>
  <c r="J740" i="5"/>
  <c r="M740" i="5"/>
  <c r="K462" i="5"/>
  <c r="J462" i="5"/>
  <c r="L462" i="5"/>
  <c r="M462" i="5"/>
  <c r="J457" i="5"/>
  <c r="L457" i="5"/>
  <c r="K457" i="5"/>
  <c r="M457" i="5"/>
  <c r="L768" i="5"/>
  <c r="K768" i="5"/>
  <c r="J768" i="5"/>
  <c r="M768" i="5"/>
  <c r="L236" i="5"/>
  <c r="K236" i="5"/>
  <c r="J236" i="5"/>
  <c r="M236" i="5"/>
  <c r="L757" i="5"/>
  <c r="J757" i="5"/>
  <c r="K757" i="5"/>
  <c r="M757" i="5"/>
  <c r="L756" i="5"/>
  <c r="J756" i="5"/>
  <c r="K756" i="5"/>
  <c r="M756" i="5"/>
  <c r="L241" i="5"/>
  <c r="K241" i="5"/>
  <c r="J241" i="5"/>
  <c r="M241" i="5"/>
  <c r="L238" i="5"/>
  <c r="K238" i="5"/>
  <c r="J238" i="5"/>
  <c r="M238" i="5"/>
  <c r="J744" i="5"/>
  <c r="L744" i="5"/>
  <c r="K744" i="5"/>
  <c r="M744" i="5"/>
  <c r="L244" i="5"/>
  <c r="K244" i="5"/>
  <c r="J244" i="5"/>
  <c r="M244" i="5"/>
  <c r="J234" i="5"/>
  <c r="L234" i="5"/>
  <c r="K234" i="5"/>
  <c r="M234" i="5"/>
  <c r="J741" i="5"/>
  <c r="L741" i="5"/>
  <c r="K741" i="5"/>
  <c r="M741" i="5"/>
  <c r="L748" i="5"/>
  <c r="J748" i="5"/>
  <c r="K748" i="5"/>
  <c r="M748" i="5"/>
  <c r="L466" i="5"/>
  <c r="K466" i="5"/>
  <c r="J466" i="5"/>
  <c r="M466" i="5"/>
  <c r="K468" i="5"/>
  <c r="L468" i="5"/>
  <c r="J468" i="5"/>
  <c r="M468" i="5"/>
  <c r="L458" i="5"/>
  <c r="K458" i="5"/>
  <c r="J458" i="5"/>
  <c r="M458" i="5"/>
  <c r="K755" i="5"/>
  <c r="J755" i="5"/>
  <c r="L755" i="5"/>
  <c r="M755" i="5"/>
  <c r="J754" i="5"/>
  <c r="L754" i="5"/>
  <c r="K754" i="5"/>
  <c r="M754" i="5"/>
  <c r="L28" i="4"/>
  <c r="J28" i="4"/>
  <c r="K28" i="4"/>
  <c r="J24" i="4"/>
  <c r="K24" i="4"/>
  <c r="L24" i="4"/>
  <c r="L18" i="4"/>
  <c r="J18" i="4"/>
  <c r="K18" i="4"/>
  <c r="K27" i="4"/>
  <c r="J27" i="4"/>
  <c r="L27" i="4"/>
  <c r="L25" i="4"/>
  <c r="J25" i="4"/>
  <c r="K25" i="4"/>
  <c r="L19" i="4"/>
  <c r="K19" i="4"/>
  <c r="J19" i="4"/>
  <c r="J15" i="4"/>
  <c r="L15" i="4"/>
  <c r="K15" i="4"/>
  <c r="L17" i="4"/>
  <c r="K17" i="4"/>
  <c r="J17" i="4"/>
  <c r="L22" i="4"/>
  <c r="J22" i="4"/>
  <c r="K22" i="4"/>
  <c r="J16" i="4"/>
  <c r="L16" i="4"/>
  <c r="K16" i="4"/>
  <c r="L20" i="4"/>
  <c r="K20" i="4"/>
  <c r="J20" i="4"/>
  <c r="L23" i="4"/>
  <c r="K23" i="4"/>
  <c r="J23" i="4"/>
  <c r="K21" i="4"/>
  <c r="J21" i="4"/>
  <c r="L21" i="4"/>
  <c r="L26" i="4"/>
  <c r="J26" i="4"/>
  <c r="K26" i="4"/>
  <c r="L14" i="4"/>
  <c r="K14" i="4"/>
  <c r="J14" i="4"/>
  <c r="Y4" i="10"/>
  <c r="K1231" i="4"/>
  <c r="K431" i="4"/>
  <c r="J44" i="10" s="1"/>
  <c r="K931" i="4"/>
  <c r="K311" i="4"/>
  <c r="J32" i="10" s="1"/>
  <c r="K1111" i="4"/>
  <c r="K571" i="4"/>
  <c r="J58" i="10" s="1"/>
  <c r="K231" i="4"/>
  <c r="J24" i="10" s="1"/>
  <c r="K1251" i="4"/>
  <c r="K51" i="4"/>
  <c r="J6" i="10" s="1"/>
  <c r="K731" i="4"/>
  <c r="J74" i="10" s="1"/>
  <c r="K1131" i="4"/>
  <c r="K551" i="4"/>
  <c r="J56" i="10" s="1"/>
  <c r="K611" i="4"/>
  <c r="J62" i="10" s="1"/>
  <c r="K591" i="4"/>
  <c r="J60" i="10" s="1"/>
  <c r="K31" i="4"/>
  <c r="J4" i="10" s="1"/>
  <c r="K971" i="4"/>
  <c r="K911" i="4"/>
  <c r="K791" i="4"/>
  <c r="J80" i="10" s="1"/>
  <c r="K271" i="4"/>
  <c r="J28" i="10" s="1"/>
  <c r="K1211" i="4"/>
  <c r="K331" i="4"/>
  <c r="J34" i="10" s="1"/>
  <c r="K1171" i="4"/>
  <c r="K1191" i="4"/>
  <c r="K1071" i="4"/>
  <c r="K851" i="4"/>
  <c r="K671" i="4"/>
  <c r="J68" i="10" s="1"/>
  <c r="K871" i="4"/>
  <c r="K711" i="4"/>
  <c r="J72" i="10" s="1"/>
  <c r="K451" i="4"/>
  <c r="J46" i="10" s="1"/>
  <c r="K1271" i="4"/>
  <c r="K371" i="4"/>
  <c r="J38" i="10" s="1"/>
  <c r="K631" i="4"/>
  <c r="J64" i="10" s="1"/>
  <c r="K131" i="4"/>
  <c r="J14" i="10" s="1"/>
  <c r="K211" i="4"/>
  <c r="J22" i="10" s="1"/>
  <c r="K691" i="4"/>
  <c r="J70" i="10" s="1"/>
  <c r="K831" i="4"/>
  <c r="K111" i="4"/>
  <c r="J12" i="10" s="1"/>
  <c r="K291" i="4"/>
  <c r="J30" i="10" s="1"/>
  <c r="K991" i="4"/>
  <c r="K351" i="4"/>
  <c r="J36" i="10" s="1"/>
  <c r="K1151" i="4"/>
  <c r="K251" i="4"/>
  <c r="J26" i="10" s="1"/>
  <c r="K1011" i="4"/>
  <c r="K1031" i="4"/>
  <c r="K191" i="4"/>
  <c r="J20" i="10" s="1"/>
  <c r="K471" i="4"/>
  <c r="J48" i="10" s="1"/>
  <c r="K891" i="4"/>
  <c r="K511" i="4"/>
  <c r="J52" i="10" s="1"/>
  <c r="K71" i="4"/>
  <c r="J8" i="10" s="1"/>
  <c r="K951" i="4"/>
  <c r="K531" i="4"/>
  <c r="J54" i="10" s="1"/>
  <c r="K491" i="4"/>
  <c r="J50" i="10" s="1"/>
  <c r="K391" i="4"/>
  <c r="J40" i="10" s="1"/>
  <c r="K771" i="4"/>
  <c r="J78" i="10" s="1"/>
  <c r="K1091" i="4"/>
  <c r="K151" i="4"/>
  <c r="J16" i="10" s="1"/>
  <c r="K411" i="4"/>
  <c r="J42" i="10" s="1"/>
  <c r="K91" i="4"/>
  <c r="J10" i="10" s="1"/>
  <c r="K651" i="4"/>
  <c r="J66" i="10" s="1"/>
  <c r="K1051" i="4"/>
  <c r="K171" i="4"/>
  <c r="J18" i="10" s="1"/>
  <c r="K811" i="4"/>
  <c r="J82" i="10" s="1"/>
  <c r="K751" i="4"/>
  <c r="J76" i="10" s="1"/>
  <c r="AB517" i="4"/>
  <c r="AB878" i="4"/>
  <c r="AB1259" i="4"/>
  <c r="AB1288" i="4"/>
  <c r="AB368" i="4"/>
  <c r="AB328" i="4"/>
  <c r="AB117" i="4"/>
  <c r="AB604" i="4"/>
  <c r="AB522" i="4"/>
  <c r="AB204" i="4"/>
  <c r="AB218" i="4"/>
  <c r="AB118" i="4"/>
  <c r="AB383" i="4"/>
  <c r="AB1068" i="4"/>
  <c r="AB99" i="4"/>
  <c r="AB143" i="4"/>
  <c r="AB357" i="4"/>
  <c r="AB403" i="4"/>
  <c r="AB1039" i="4"/>
  <c r="AB718" i="4"/>
  <c r="AB142" i="4"/>
  <c r="AB128" i="4"/>
  <c r="AB883" i="4"/>
  <c r="AB917" i="4"/>
  <c r="AB681" i="4"/>
  <c r="AB63" i="4"/>
  <c r="AB945" i="4"/>
  <c r="AB1128" i="4"/>
  <c r="AB1228" i="4"/>
  <c r="AB720" i="4"/>
  <c r="AB1226" i="4"/>
  <c r="AB839" i="4"/>
  <c r="AB39" i="4"/>
  <c r="AB56" i="4"/>
  <c r="AB645" i="4"/>
  <c r="AB797" i="4"/>
  <c r="AB115" i="4"/>
  <c r="AB520" i="4"/>
  <c r="AB902" i="4"/>
  <c r="AA1113" i="4"/>
  <c r="AB1138" i="4"/>
  <c r="AB167" i="4"/>
  <c r="AB977" i="4"/>
  <c r="AB1002" i="4"/>
  <c r="AB680" i="4"/>
  <c r="AB542" i="4"/>
  <c r="AB181" i="4"/>
  <c r="AB217" i="4"/>
  <c r="AB303" i="4"/>
  <c r="AA113" i="4"/>
  <c r="AB643" i="4"/>
  <c r="AB398" i="4"/>
  <c r="AB203" i="4"/>
  <c r="AA1053" i="4"/>
  <c r="AB865" i="4"/>
  <c r="AB901" i="4"/>
  <c r="AB727" i="4"/>
  <c r="AB646" i="4"/>
  <c r="AB404" i="4"/>
  <c r="AB465" i="4"/>
  <c r="AB1175" i="4"/>
  <c r="AB1078" i="4"/>
  <c r="AB966" i="4"/>
  <c r="AB158" i="4"/>
  <c r="AB1058" i="4"/>
  <c r="AB1104" i="4"/>
  <c r="AB480" i="4"/>
  <c r="AB935" i="4"/>
  <c r="AB1238" i="4"/>
  <c r="AB979" i="4"/>
  <c r="AB164" i="4"/>
  <c r="AB325" i="4"/>
  <c r="AB825" i="4"/>
  <c r="AB638" i="4"/>
  <c r="AB957" i="4"/>
  <c r="AB1063" i="4"/>
  <c r="AB366" i="4"/>
  <c r="AB457" i="4"/>
  <c r="AB1246" i="4"/>
  <c r="AB576" i="4"/>
  <c r="AB225" i="4"/>
  <c r="AB525" i="4"/>
  <c r="AB742" i="4"/>
  <c r="AB896" i="4"/>
  <c r="AB1041" i="4"/>
  <c r="AB888" i="4"/>
  <c r="AB537" i="4"/>
  <c r="AB1016" i="4"/>
  <c r="AB722" i="4"/>
  <c r="AB66" i="4"/>
  <c r="AB127" i="4"/>
  <c r="AB257" i="4"/>
  <c r="AB1178" i="4"/>
  <c r="AB605" i="4"/>
  <c r="AB526" i="4"/>
  <c r="AB137" i="4"/>
  <c r="AB1088" i="4"/>
  <c r="AB1279" i="4"/>
  <c r="AB317" i="4"/>
  <c r="AB1084" i="4"/>
  <c r="AB1079" i="4"/>
  <c r="AB596" i="4"/>
  <c r="AB1007" i="4"/>
  <c r="AB184" i="4"/>
  <c r="AB282" i="4"/>
  <c r="AB297" i="4"/>
  <c r="AB238" i="4"/>
  <c r="AB875" i="4"/>
  <c r="AB468" i="4"/>
  <c r="Z33" i="4"/>
  <c r="AB266" i="4"/>
  <c r="AB897" i="4"/>
  <c r="AB1137" i="4"/>
  <c r="AB775" i="4"/>
  <c r="AB508" i="4"/>
  <c r="AB815" i="4"/>
  <c r="AB298" i="4"/>
  <c r="AB1201" i="4"/>
  <c r="AB1198" i="4"/>
  <c r="AB807" i="4"/>
  <c r="AA573" i="4"/>
  <c r="AB598" i="4"/>
  <c r="AB477" i="4"/>
  <c r="AB122" i="4"/>
  <c r="AB866" i="4"/>
  <c r="AB1287" i="4"/>
  <c r="AB395" i="4"/>
  <c r="AB1136" i="4"/>
  <c r="AB476" i="4"/>
  <c r="AB224" i="4"/>
  <c r="AB715" i="4"/>
  <c r="AB507" i="4"/>
  <c r="AB1117" i="4"/>
  <c r="AB484" i="4"/>
  <c r="AB287" i="4"/>
  <c r="AB717" i="4"/>
  <c r="AB688" i="4"/>
  <c r="AA1253" i="4"/>
  <c r="AB379" i="4"/>
  <c r="AB265" i="4"/>
  <c r="AB104" i="4"/>
  <c r="AB1107" i="4"/>
  <c r="AB868" i="4"/>
  <c r="AB305" i="4"/>
  <c r="AB418" i="4"/>
  <c r="AB338" i="4"/>
  <c r="AB177" i="4"/>
  <c r="AB95" i="4"/>
  <c r="AB1006" i="4"/>
  <c r="AB559" i="4"/>
  <c r="AB37" i="4"/>
  <c r="AB978" i="4"/>
  <c r="AB286" i="4"/>
  <c r="AB607" i="4"/>
  <c r="AB88" i="4"/>
  <c r="AB740" i="4"/>
  <c r="AB1257" i="4"/>
  <c r="AB984" i="4"/>
  <c r="AB59" i="4"/>
  <c r="AB1064" i="4"/>
  <c r="AB384" i="4"/>
  <c r="AB876" i="4"/>
  <c r="AB541" i="4"/>
  <c r="AB420" i="4"/>
  <c r="AB1119" i="4"/>
  <c r="AB706" i="4"/>
  <c r="AB1160" i="4"/>
  <c r="AB47" i="4"/>
  <c r="AB959" i="4"/>
  <c r="AB1061" i="4"/>
  <c r="Z993" i="4"/>
  <c r="AB1225" i="4"/>
  <c r="AB828" i="4"/>
  <c r="AB375" i="4"/>
  <c r="AB662" i="4"/>
  <c r="AB67" i="4"/>
  <c r="AB744" i="4"/>
  <c r="AB356" i="4"/>
  <c r="AB1217" i="4"/>
  <c r="AB500" i="4"/>
  <c r="AB639" i="4"/>
  <c r="AB1019" i="4"/>
  <c r="AB182" i="4"/>
  <c r="AB276" i="4"/>
  <c r="AB908" i="4"/>
  <c r="AB1157" i="4"/>
  <c r="AB1164" i="4"/>
  <c r="AB475" i="4"/>
  <c r="AB1187" i="4"/>
  <c r="AB156" i="4"/>
  <c r="AB816" i="4"/>
  <c r="AB483" i="4"/>
  <c r="AB1123" i="4"/>
  <c r="AB763" i="4"/>
  <c r="AB757" i="4"/>
  <c r="AB1101" i="4"/>
  <c r="AB1284" i="4"/>
  <c r="AB557" i="4"/>
  <c r="AB361" i="4"/>
  <c r="AB1141" i="4"/>
  <c r="AB1077" i="4"/>
  <c r="AB1000" i="4"/>
  <c r="AB578" i="4"/>
  <c r="AB564" i="4"/>
  <c r="AB1167" i="4"/>
  <c r="AB498" i="4"/>
  <c r="AB1265" i="4"/>
  <c r="AB1038" i="4"/>
  <c r="AB1195" i="4"/>
  <c r="AB903" i="4"/>
  <c r="AB237" i="4"/>
  <c r="AB82" i="4"/>
  <c r="AB1241" i="4"/>
  <c r="AB55" i="4"/>
  <c r="AB216" i="4"/>
  <c r="AB244" i="4"/>
  <c r="AB196" i="4"/>
  <c r="AB399" i="4"/>
  <c r="AB879" i="4"/>
  <c r="AB535" i="4"/>
  <c r="AB1120" i="4"/>
  <c r="Z593" i="4"/>
  <c r="AB84" i="4"/>
  <c r="AB1115" i="4"/>
  <c r="AB504" i="4"/>
  <c r="AB499" i="4"/>
  <c r="Z413" i="4"/>
  <c r="AB105" i="4"/>
  <c r="AB123" i="4"/>
  <c r="AB523" i="4"/>
  <c r="AB245" i="4"/>
  <c r="AB207" i="4"/>
  <c r="Z933" i="4"/>
  <c r="AB723" i="4"/>
  <c r="AA313" i="4"/>
  <c r="AA1193" i="4"/>
  <c r="AB340" i="4"/>
  <c r="AB836" i="4"/>
  <c r="AB200" i="4"/>
  <c r="AB1244" i="4"/>
  <c r="AB568" i="4"/>
  <c r="AB1095" i="4"/>
  <c r="AB697" i="4"/>
  <c r="AB315" i="4"/>
  <c r="AB1258" i="4"/>
  <c r="AB60" i="4"/>
  <c r="AB678" i="4"/>
  <c r="AB342" i="4"/>
  <c r="AB947" i="4"/>
  <c r="AB719" i="4"/>
  <c r="AB1099" i="4"/>
  <c r="AB996" i="4"/>
  <c r="AB846" i="4"/>
  <c r="AB1245" i="4"/>
  <c r="AB45" i="4"/>
  <c r="AB479" i="4"/>
  <c r="AB982" i="4"/>
  <c r="AB421" i="4"/>
  <c r="AB485" i="4"/>
  <c r="AB62" i="4"/>
  <c r="AB43" i="4"/>
  <c r="AB176" i="4"/>
  <c r="AB859" i="4"/>
  <c r="AB428" i="4"/>
  <c r="AB848" i="4"/>
  <c r="AB1127" i="4"/>
  <c r="AB1163" i="4"/>
  <c r="AA193" i="4"/>
  <c r="AB481" i="4"/>
  <c r="AB795" i="4"/>
  <c r="AB976" i="4"/>
  <c r="AB1065" i="4"/>
  <c r="AB223" i="4"/>
  <c r="AB261" i="4"/>
  <c r="AB281" i="4"/>
  <c r="AB787" i="4"/>
  <c r="AB347" i="4"/>
  <c r="AB805" i="4"/>
  <c r="AB575" i="4"/>
  <c r="AB65" i="4"/>
  <c r="AB1203" i="4"/>
  <c r="AB600" i="4"/>
  <c r="AB1285" i="4"/>
  <c r="AB1168" i="4"/>
  <c r="AB1066" i="4"/>
  <c r="AB327" i="4"/>
  <c r="AB1056" i="4"/>
  <c r="AB1183" i="4"/>
  <c r="AB458" i="4"/>
  <c r="AB1260" i="4"/>
  <c r="AB928" i="4"/>
  <c r="AB1037" i="4"/>
  <c r="AB1262" i="4"/>
  <c r="AB1042" i="4"/>
  <c r="AB402" i="4"/>
  <c r="AB1204" i="4"/>
  <c r="AB696" i="4"/>
  <c r="AB1146" i="4"/>
  <c r="AB103" i="4"/>
  <c r="AB248" i="4"/>
  <c r="AB275" i="4"/>
  <c r="AB160" i="4"/>
  <c r="AB187" i="4"/>
  <c r="AB644" i="4"/>
  <c r="AB745" i="4"/>
  <c r="AB236" i="4"/>
  <c r="Z653" i="4"/>
  <c r="AB116" i="4"/>
  <c r="AB882" i="4"/>
  <c r="AB197" i="4"/>
  <c r="AB1223" i="4"/>
  <c r="AB860" i="4"/>
  <c r="AB998" i="4"/>
  <c r="AB199" i="4"/>
  <c r="AB38" i="4"/>
  <c r="AB975" i="4"/>
  <c r="AB944" i="4"/>
  <c r="AB301" i="4"/>
  <c r="AB1001" i="4"/>
  <c r="AB125" i="4"/>
  <c r="AB1017" i="4"/>
  <c r="AB246" i="4"/>
  <c r="AB579" i="4"/>
  <c r="AB58" i="4"/>
  <c r="AB779" i="4"/>
  <c r="AB1155" i="4"/>
  <c r="AB1087" i="4"/>
  <c r="AB1221" i="4"/>
  <c r="AB686" i="4"/>
  <c r="AB285" i="4"/>
  <c r="AB101" i="4"/>
  <c r="AB96" i="4"/>
  <c r="AB1094" i="4"/>
  <c r="Y1093" i="4"/>
  <c r="Y243" i="5"/>
  <c r="F243" i="5"/>
  <c r="E243" i="5"/>
  <c r="D243" i="5"/>
  <c r="C243" i="5"/>
  <c r="AA243" i="5"/>
  <c r="AB243" i="5"/>
  <c r="Z243" i="5"/>
  <c r="G243" i="5"/>
  <c r="AB439" i="4"/>
  <c r="AA739" i="5"/>
  <c r="Z739" i="5"/>
  <c r="Y739" i="5"/>
  <c r="G739" i="5"/>
  <c r="F739" i="5"/>
  <c r="E739" i="5"/>
  <c r="C739" i="5"/>
  <c r="AB739" i="5"/>
  <c r="D739" i="5"/>
  <c r="AB778" i="4"/>
  <c r="J1271" i="4"/>
  <c r="J1231" i="4"/>
  <c r="AB154" i="4"/>
  <c r="Y153" i="4"/>
  <c r="AB566" i="4"/>
  <c r="AA953" i="4"/>
  <c r="Z759" i="5"/>
  <c r="G759" i="5"/>
  <c r="Y759" i="5"/>
  <c r="F759" i="5"/>
  <c r="E759" i="5"/>
  <c r="D759" i="5"/>
  <c r="C759" i="5"/>
  <c r="AB759" i="5"/>
  <c r="AA759" i="5"/>
  <c r="AB856" i="4"/>
  <c r="J211" i="4"/>
  <c r="I22" i="10" s="1"/>
  <c r="Z113" i="4"/>
  <c r="J491" i="4"/>
  <c r="I50" i="10" s="1"/>
  <c r="J871" i="4"/>
  <c r="AA333" i="4"/>
  <c r="AB714" i="4"/>
  <c r="Y713" i="4"/>
  <c r="J771" i="4"/>
  <c r="I78" i="10" s="1"/>
  <c r="AA773" i="4"/>
  <c r="J451" i="4"/>
  <c r="I46" i="10" s="1"/>
  <c r="Y973" i="4"/>
  <c r="AB827" i="4"/>
  <c r="AB434" i="4"/>
  <c r="Y433" i="4"/>
  <c r="AB441" i="4"/>
  <c r="AB1045" i="4"/>
  <c r="AB1043" i="4"/>
  <c r="AB1205" i="4"/>
  <c r="AB341" i="4"/>
  <c r="AB545" i="4"/>
  <c r="AB415" i="4"/>
  <c r="AB926" i="4"/>
  <c r="AB79" i="4"/>
  <c r="AB206" i="4"/>
  <c r="AB808" i="4"/>
  <c r="AB583" i="4"/>
  <c r="AB580" i="4"/>
  <c r="J931" i="4"/>
  <c r="Z153" i="4"/>
  <c r="AB663" i="4"/>
  <c r="AB185" i="4"/>
  <c r="Y244" i="5"/>
  <c r="F244" i="5"/>
  <c r="E244" i="5"/>
  <c r="D244" i="5"/>
  <c r="C244" i="5"/>
  <c r="AA244" i="5"/>
  <c r="AB244" i="5"/>
  <c r="Z244" i="5"/>
  <c r="G244" i="5"/>
  <c r="C234" i="5"/>
  <c r="G234" i="5"/>
  <c r="E234" i="5"/>
  <c r="F234" i="5"/>
  <c r="D234" i="5"/>
  <c r="AB234" i="5"/>
  <c r="AA234" i="5"/>
  <c r="Y234" i="5"/>
  <c r="Z234" i="5"/>
  <c r="AB519" i="4"/>
  <c r="AB838" i="4"/>
  <c r="Y744" i="5"/>
  <c r="F744" i="5"/>
  <c r="E744" i="5"/>
  <c r="D744" i="5"/>
  <c r="C744" i="5"/>
  <c r="AA744" i="5"/>
  <c r="G744" i="5"/>
  <c r="AB744" i="5"/>
  <c r="Z744" i="5"/>
  <c r="C734" i="5"/>
  <c r="AB734" i="5"/>
  <c r="AA734" i="5"/>
  <c r="Z734" i="5"/>
  <c r="G734" i="5"/>
  <c r="E734" i="5"/>
  <c r="Y734" i="5"/>
  <c r="F734" i="5"/>
  <c r="D734" i="5"/>
  <c r="AA1273" i="4"/>
  <c r="AB255" i="4"/>
  <c r="AB1100" i="4"/>
  <c r="AB823" i="4"/>
  <c r="AB444" i="4"/>
  <c r="AB862" i="4"/>
  <c r="AB1035" i="4"/>
  <c r="AB388" i="4"/>
  <c r="AB687" i="4"/>
  <c r="J1191" i="4"/>
  <c r="AB746" i="4"/>
  <c r="AB837" i="4"/>
  <c r="AB904" i="4"/>
  <c r="AB1021" i="4"/>
  <c r="AB1242" i="4"/>
  <c r="J191" i="4"/>
  <c r="I20" i="10" s="1"/>
  <c r="Z473" i="4"/>
  <c r="Z573" i="4"/>
  <c r="AB628" i="4"/>
  <c r="AB157" i="4"/>
  <c r="AB175" i="4"/>
  <c r="AB635" i="4"/>
  <c r="AB1184" i="4"/>
  <c r="J1071" i="4"/>
  <c r="AB501" i="4"/>
  <c r="AB435" i="4"/>
  <c r="AB1048" i="4"/>
  <c r="J111" i="4"/>
  <c r="I12" i="10" s="1"/>
  <c r="AB1008" i="4"/>
  <c r="AB1275" i="4"/>
  <c r="AB1196" i="4"/>
  <c r="AB536" i="4"/>
  <c r="AB1122" i="4"/>
  <c r="AB363" i="4"/>
  <c r="AB1027" i="4"/>
  <c r="AB1020" i="4"/>
  <c r="AB698" i="4"/>
  <c r="AB208" i="4"/>
  <c r="AB577" i="4"/>
  <c r="AB1179" i="4"/>
  <c r="AB726" i="4"/>
  <c r="AB1062" i="4"/>
  <c r="Y1053" i="4"/>
  <c r="AB1054" i="4"/>
  <c r="AB595" i="4"/>
  <c r="Z465" i="5"/>
  <c r="Y465" i="5"/>
  <c r="G465" i="5"/>
  <c r="F465" i="5"/>
  <c r="E465" i="5"/>
  <c r="D465" i="5"/>
  <c r="AB465" i="5"/>
  <c r="C465" i="5"/>
  <c r="AA465" i="5"/>
  <c r="C456" i="5"/>
  <c r="AB456" i="5"/>
  <c r="AA456" i="5"/>
  <c r="Z456" i="5"/>
  <c r="G456" i="5"/>
  <c r="E456" i="5"/>
  <c r="Y456" i="5"/>
  <c r="F456" i="5"/>
  <c r="D456" i="5"/>
  <c r="Z193" i="4"/>
  <c r="AB786" i="4"/>
  <c r="AB346" i="4"/>
  <c r="AB747" i="4"/>
  <c r="Z1213" i="4"/>
  <c r="AB1261" i="4"/>
  <c r="AB1263" i="4"/>
  <c r="J851" i="4"/>
  <c r="AB300" i="4"/>
  <c r="AB683" i="4"/>
  <c r="AB567" i="4"/>
  <c r="AB539" i="4"/>
  <c r="AB543" i="4"/>
  <c r="AB741" i="4"/>
  <c r="AB1124" i="4"/>
  <c r="AB358" i="4"/>
  <c r="AB354" i="4"/>
  <c r="Y353" i="4"/>
  <c r="AB74" i="4"/>
  <c r="AB701" i="4"/>
  <c r="G17" i="4"/>
  <c r="F17" i="4"/>
  <c r="E17" i="4"/>
  <c r="D17" i="4"/>
  <c r="C17" i="4"/>
  <c r="Y17" i="4"/>
  <c r="AA17" i="4"/>
  <c r="Z17" i="4"/>
  <c r="Y22" i="4"/>
  <c r="E22" i="4"/>
  <c r="D22" i="4"/>
  <c r="C22" i="4"/>
  <c r="AA22" i="4"/>
  <c r="G22" i="4"/>
  <c r="F22" i="4"/>
  <c r="Z22" i="4"/>
  <c r="G16" i="4"/>
  <c r="F16" i="4"/>
  <c r="D16" i="4"/>
  <c r="E16" i="4"/>
  <c r="C16" i="4"/>
  <c r="AA16" i="4"/>
  <c r="Z16" i="4"/>
  <c r="Y16" i="4"/>
  <c r="AB724" i="4"/>
  <c r="AB814" i="4"/>
  <c r="Y813" i="4"/>
  <c r="AB780" i="4"/>
  <c r="AB1218" i="4"/>
  <c r="AB1255" i="4"/>
  <c r="Z853" i="4"/>
  <c r="AB1125" i="4"/>
  <c r="AB802" i="4"/>
  <c r="Z761" i="5"/>
  <c r="G761" i="5"/>
  <c r="Y761" i="5"/>
  <c r="F761" i="5"/>
  <c r="E761" i="5"/>
  <c r="D761" i="5"/>
  <c r="C761" i="5"/>
  <c r="AB761" i="5"/>
  <c r="AA761" i="5"/>
  <c r="Z760" i="5"/>
  <c r="G760" i="5"/>
  <c r="Y760" i="5"/>
  <c r="F760" i="5"/>
  <c r="E760" i="5"/>
  <c r="D760" i="5"/>
  <c r="C760" i="5"/>
  <c r="AB760" i="5"/>
  <c r="AA760" i="5"/>
  <c r="AA753" i="4"/>
  <c r="AB524" i="4"/>
  <c r="AA673" i="4"/>
  <c r="AB348" i="4"/>
  <c r="AB345" i="4"/>
  <c r="AB562" i="4"/>
  <c r="AB455" i="4"/>
  <c r="AB1162" i="4"/>
  <c r="AB41" i="4"/>
  <c r="AB983" i="4"/>
  <c r="AB283" i="4"/>
  <c r="AB961" i="4"/>
  <c r="AB716" i="4"/>
  <c r="AB108" i="4"/>
  <c r="AB168" i="4"/>
  <c r="AB668" i="4"/>
  <c r="AB1055" i="4"/>
  <c r="AB186" i="4"/>
  <c r="AB602" i="4"/>
  <c r="AB544" i="4"/>
  <c r="AB707" i="4"/>
  <c r="AB907" i="4"/>
  <c r="AB1086" i="4"/>
  <c r="AB765" i="4"/>
  <c r="AB1267" i="4"/>
  <c r="AB642" i="4"/>
  <c r="AB1281" i="4"/>
  <c r="AA393" i="4"/>
  <c r="AB396" i="4"/>
  <c r="Z873" i="4"/>
  <c r="AB547" i="4"/>
  <c r="AB1024" i="4"/>
  <c r="AB1014" i="4"/>
  <c r="AA1013" i="4"/>
  <c r="AB235" i="4"/>
  <c r="AB1142" i="4"/>
  <c r="AB202" i="4"/>
  <c r="AB258" i="4"/>
  <c r="J1171" i="4"/>
  <c r="AB278" i="4"/>
  <c r="AB97" i="4"/>
  <c r="AB664" i="4"/>
  <c r="AB666" i="4"/>
  <c r="AB64" i="4"/>
  <c r="AB323" i="4"/>
  <c r="AB922" i="4"/>
  <c r="AB1159" i="4"/>
  <c r="AB201" i="4"/>
  <c r="AB667" i="4"/>
  <c r="AB195" i="4"/>
  <c r="AB166" i="4"/>
  <c r="W453" i="5"/>
  <c r="W454" i="5" s="1"/>
  <c r="W455" i="5" s="1"/>
  <c r="W456" i="5" s="1"/>
  <c r="W457" i="5" s="1"/>
  <c r="W458" i="5" s="1"/>
  <c r="W459" i="5" s="1"/>
  <c r="W460" i="5" s="1"/>
  <c r="W461" i="5" s="1"/>
  <c r="W462" i="5" s="1"/>
  <c r="W463" i="5" s="1"/>
  <c r="W464" i="5" s="1"/>
  <c r="W465" i="5" s="1"/>
  <c r="W466" i="5" s="1"/>
  <c r="W467" i="5" s="1"/>
  <c r="W468" i="5" s="1"/>
  <c r="V453" i="5"/>
  <c r="V454" i="5" s="1"/>
  <c r="V455" i="5" s="1"/>
  <c r="V456" i="5" s="1"/>
  <c r="V457" i="5" s="1"/>
  <c r="V458" i="5" s="1"/>
  <c r="V459" i="5" s="1"/>
  <c r="V460" i="5" s="1"/>
  <c r="V461" i="5" s="1"/>
  <c r="V462" i="5" s="1"/>
  <c r="V463" i="5" s="1"/>
  <c r="V464" i="5" s="1"/>
  <c r="V465" i="5" s="1"/>
  <c r="V466" i="5" s="1"/>
  <c r="V467" i="5" s="1"/>
  <c r="V468" i="5" s="1"/>
  <c r="U453" i="5"/>
  <c r="Z353" i="4"/>
  <c r="G19" i="4"/>
  <c r="F19" i="4"/>
  <c r="E19" i="4"/>
  <c r="D19" i="4"/>
  <c r="C19" i="4"/>
  <c r="Z19" i="4"/>
  <c r="Y19" i="4"/>
  <c r="AA19" i="4"/>
  <c r="C735" i="5"/>
  <c r="AB735" i="5"/>
  <c r="AA735" i="5"/>
  <c r="Z735" i="5"/>
  <c r="Y735" i="5"/>
  <c r="G735" i="5"/>
  <c r="E735" i="5"/>
  <c r="F735" i="5"/>
  <c r="D735" i="5"/>
  <c r="Y1193" i="4"/>
  <c r="AB1194" i="4"/>
  <c r="AB241" i="4"/>
  <c r="J471" i="4"/>
  <c r="I48" i="10" s="1"/>
  <c r="Z893" i="4"/>
  <c r="AB843" i="4"/>
  <c r="AB923" i="4"/>
  <c r="AB1158" i="4"/>
  <c r="AB180" i="4"/>
  <c r="C457" i="5"/>
  <c r="AB457" i="5"/>
  <c r="AA457" i="5"/>
  <c r="Z457" i="5"/>
  <c r="G457" i="5"/>
  <c r="E457" i="5"/>
  <c r="F457" i="5"/>
  <c r="D457" i="5"/>
  <c r="Y457" i="5"/>
  <c r="AB756" i="4"/>
  <c r="J1251" i="4"/>
  <c r="Z713" i="4"/>
  <c r="Z973" i="4"/>
  <c r="AA433" i="4"/>
  <c r="AB381" i="4"/>
  <c r="AB408" i="4"/>
  <c r="AB337" i="4"/>
  <c r="AB456" i="4"/>
  <c r="AB841" i="4"/>
  <c r="AB1118" i="4"/>
  <c r="Z1233" i="4"/>
  <c r="AB1234" i="4"/>
  <c r="Y1233" i="4"/>
  <c r="AB936" i="4"/>
  <c r="AB965" i="4"/>
  <c r="J151" i="4"/>
  <c r="I16" i="10" s="1"/>
  <c r="G241" i="5"/>
  <c r="F241" i="5"/>
  <c r="E241" i="5"/>
  <c r="D241" i="5"/>
  <c r="C241" i="5"/>
  <c r="Z241" i="5"/>
  <c r="AA241" i="5"/>
  <c r="Y241" i="5"/>
  <c r="AB241" i="5"/>
  <c r="Y246" i="5"/>
  <c r="F246" i="5"/>
  <c r="E246" i="5"/>
  <c r="D246" i="5"/>
  <c r="C246" i="5"/>
  <c r="AA246" i="5"/>
  <c r="AB246" i="5"/>
  <c r="Z246" i="5"/>
  <c r="G246" i="5"/>
  <c r="C238" i="5"/>
  <c r="G238" i="5"/>
  <c r="E238" i="5"/>
  <c r="F238" i="5"/>
  <c r="D238" i="5"/>
  <c r="AB238" i="5"/>
  <c r="Z238" i="5"/>
  <c r="Y238" i="5"/>
  <c r="AA238" i="5"/>
  <c r="AB100" i="4"/>
  <c r="Y743" i="5"/>
  <c r="G743" i="5"/>
  <c r="F743" i="5"/>
  <c r="E743" i="5"/>
  <c r="D743" i="5"/>
  <c r="C743" i="5"/>
  <c r="AA743" i="5"/>
  <c r="AB743" i="5"/>
  <c r="Z743" i="5"/>
  <c r="W733" i="5"/>
  <c r="W734" i="5" s="1"/>
  <c r="W735" i="5" s="1"/>
  <c r="W736" i="5" s="1"/>
  <c r="W737" i="5" s="1"/>
  <c r="W738" i="5" s="1"/>
  <c r="W739" i="5" s="1"/>
  <c r="W740" i="5" s="1"/>
  <c r="W741" i="5" s="1"/>
  <c r="W742" i="5" s="1"/>
  <c r="W743" i="5" s="1"/>
  <c r="W744" i="5" s="1"/>
  <c r="W745" i="5" s="1"/>
  <c r="W746" i="5" s="1"/>
  <c r="W747" i="5" s="1"/>
  <c r="W748" i="5" s="1"/>
  <c r="V733" i="5"/>
  <c r="V734" i="5" s="1"/>
  <c r="V735" i="5" s="1"/>
  <c r="V736" i="5" s="1"/>
  <c r="V737" i="5" s="1"/>
  <c r="V738" i="5" s="1"/>
  <c r="V739" i="5" s="1"/>
  <c r="V740" i="5" s="1"/>
  <c r="V741" i="5" s="1"/>
  <c r="V742" i="5" s="1"/>
  <c r="V743" i="5" s="1"/>
  <c r="V744" i="5" s="1"/>
  <c r="V745" i="5" s="1"/>
  <c r="V746" i="5" s="1"/>
  <c r="V747" i="5" s="1"/>
  <c r="V748" i="5" s="1"/>
  <c r="U733" i="5"/>
  <c r="AB296" i="4"/>
  <c r="AB563" i="4"/>
  <c r="J311" i="4"/>
  <c r="I32" i="10" s="1"/>
  <c r="AB641" i="4"/>
  <c r="AB397" i="4"/>
  <c r="AB546" i="4"/>
  <c r="AB355" i="4"/>
  <c r="AB242" i="4"/>
  <c r="AB703" i="4"/>
  <c r="J691" i="4"/>
  <c r="I70" i="10" s="1"/>
  <c r="Y1133" i="4"/>
  <c r="AB1134" i="4"/>
  <c r="J1131" i="4"/>
  <c r="AA473" i="4"/>
  <c r="AB260" i="4"/>
  <c r="AB581" i="4"/>
  <c r="AB942" i="4"/>
  <c r="AB956" i="4"/>
  <c r="AB320" i="4"/>
  <c r="AB322" i="4"/>
  <c r="AB785" i="4"/>
  <c r="AB538" i="4"/>
  <c r="AB915" i="4"/>
  <c r="J231" i="4"/>
  <c r="I24" i="10" s="1"/>
  <c r="AB263" i="4"/>
  <c r="AB279" i="4"/>
  <c r="AB1075" i="4"/>
  <c r="AB1074" i="4"/>
  <c r="Y1073" i="4"/>
  <c r="AB960" i="4"/>
  <c r="J831" i="4"/>
  <c r="AB760" i="4"/>
  <c r="AB503" i="4"/>
  <c r="AB135" i="4"/>
  <c r="J411" i="4"/>
  <c r="I42" i="10" s="1"/>
  <c r="AB243" i="4"/>
  <c r="AB83" i="4"/>
  <c r="AB980" i="4"/>
  <c r="AB584" i="4"/>
  <c r="AB1186" i="4"/>
  <c r="AB615" i="4"/>
  <c r="AB94" i="4"/>
  <c r="Y93" i="4"/>
  <c r="AB159" i="4"/>
  <c r="AB179" i="4"/>
  <c r="AB606" i="4"/>
  <c r="Z466" i="5"/>
  <c r="G466" i="5"/>
  <c r="Y466" i="5"/>
  <c r="F466" i="5"/>
  <c r="E466" i="5"/>
  <c r="D466" i="5"/>
  <c r="C466" i="5"/>
  <c r="AB466" i="5"/>
  <c r="AA466" i="5"/>
  <c r="Y468" i="5"/>
  <c r="F468" i="5"/>
  <c r="E468" i="5"/>
  <c r="D468" i="5"/>
  <c r="C468" i="5"/>
  <c r="AA468" i="5"/>
  <c r="AB468" i="5"/>
  <c r="Z468" i="5"/>
  <c r="G468" i="5"/>
  <c r="C458" i="5"/>
  <c r="AB458" i="5"/>
  <c r="AA458" i="5"/>
  <c r="Z458" i="5"/>
  <c r="G458" i="5"/>
  <c r="E458" i="5"/>
  <c r="Y458" i="5"/>
  <c r="F458" i="5"/>
  <c r="D458" i="5"/>
  <c r="AB220" i="4"/>
  <c r="AB386" i="4"/>
  <c r="AB877" i="4"/>
  <c r="AB259" i="4"/>
  <c r="AB937" i="4"/>
  <c r="AB222" i="4"/>
  <c r="Z133" i="4"/>
  <c r="J131" i="4"/>
  <c r="I14" i="10" s="1"/>
  <c r="AB560" i="4"/>
  <c r="Z73" i="4"/>
  <c r="AB1166" i="4"/>
  <c r="G14" i="4"/>
  <c r="F14" i="4"/>
  <c r="E14" i="4"/>
  <c r="D14" i="4"/>
  <c r="C14" i="4"/>
  <c r="AA14" i="4"/>
  <c r="Y14" i="4"/>
  <c r="Z14" i="4"/>
  <c r="D20" i="4"/>
  <c r="C20" i="4"/>
  <c r="F20" i="4"/>
  <c r="G20" i="4"/>
  <c r="E20" i="4"/>
  <c r="Z20" i="4"/>
  <c r="Y20" i="4"/>
  <c r="AA20" i="4"/>
  <c r="Z813" i="4"/>
  <c r="AB44" i="4"/>
  <c r="AB506" i="4"/>
  <c r="AA853" i="4"/>
  <c r="AB1286" i="4"/>
  <c r="Z765" i="5"/>
  <c r="G765" i="5"/>
  <c r="Y765" i="5"/>
  <c r="F765" i="5"/>
  <c r="E765" i="5"/>
  <c r="D765" i="5"/>
  <c r="C765" i="5"/>
  <c r="AB765" i="5"/>
  <c r="AA765" i="5"/>
  <c r="Z764" i="5"/>
  <c r="G764" i="5"/>
  <c r="Y764" i="5"/>
  <c r="F764" i="5"/>
  <c r="E764" i="5"/>
  <c r="D764" i="5"/>
  <c r="C764" i="5"/>
  <c r="AB764" i="5"/>
  <c r="AA764" i="5"/>
  <c r="Z753" i="4"/>
  <c r="AB1277" i="4"/>
  <c r="J671" i="4"/>
  <c r="I68" i="10" s="1"/>
  <c r="AB556" i="4"/>
  <c r="AB1248" i="4"/>
  <c r="AB658" i="4"/>
  <c r="Y593" i="4"/>
  <c r="AB594" i="4"/>
  <c r="AB214" i="4"/>
  <c r="Y213" i="4"/>
  <c r="AB885" i="4"/>
  <c r="AB1106" i="4"/>
  <c r="AB494" i="4"/>
  <c r="Y493" i="4"/>
  <c r="AB1264" i="4"/>
  <c r="AB1278" i="4"/>
  <c r="AB365" i="4"/>
  <c r="AA353" i="4"/>
  <c r="AB1023" i="4"/>
  <c r="Y73" i="4"/>
  <c r="AB85" i="4"/>
  <c r="AB76" i="4"/>
  <c r="AA1173" i="4"/>
  <c r="AB939" i="4"/>
  <c r="J711" i="4"/>
  <c r="I72" i="10" s="1"/>
  <c r="AB161" i="4"/>
  <c r="AB1222" i="4"/>
  <c r="AB61" i="4"/>
  <c r="AB144" i="4"/>
  <c r="AB974" i="4"/>
  <c r="AA973" i="4"/>
  <c r="AB599" i="4"/>
  <c r="Z1193" i="4"/>
  <c r="Z313" i="4"/>
  <c r="AA293" i="4"/>
  <c r="AB247" i="4"/>
  <c r="AB1144" i="4"/>
  <c r="Z733" i="4"/>
  <c r="AB894" i="4"/>
  <c r="Y893" i="4"/>
  <c r="AB554" i="4"/>
  <c r="Y553" i="4"/>
  <c r="AA413" i="4"/>
  <c r="AB462" i="5"/>
  <c r="AA462" i="5"/>
  <c r="Z462" i="5"/>
  <c r="G462" i="5"/>
  <c r="Y462" i="5"/>
  <c r="F462" i="5"/>
  <c r="E462" i="5"/>
  <c r="C462" i="5"/>
  <c r="D462" i="5"/>
  <c r="J1151" i="4"/>
  <c r="J251" i="4"/>
  <c r="I26" i="10" s="1"/>
  <c r="A86" i="5"/>
  <c r="W71" i="5"/>
  <c r="A84" i="5"/>
  <c r="A82" i="5"/>
  <c r="A80" i="5"/>
  <c r="A78" i="5"/>
  <c r="A76" i="5"/>
  <c r="A74" i="5"/>
  <c r="V71" i="5"/>
  <c r="U71" i="5"/>
  <c r="G71" i="5"/>
  <c r="A88" i="5"/>
  <c r="A87" i="5"/>
  <c r="A79" i="5"/>
  <c r="AD71" i="5"/>
  <c r="A81" i="5"/>
  <c r="E71" i="5"/>
  <c r="A83" i="5"/>
  <c r="A75" i="5"/>
  <c r="A85" i="5"/>
  <c r="A77" i="5"/>
  <c r="AB226" i="4"/>
  <c r="AB637" i="4"/>
  <c r="AB1174" i="4"/>
  <c r="Y1173" i="4"/>
  <c r="AB1105" i="4"/>
  <c r="AB840" i="4"/>
  <c r="AA913" i="4"/>
  <c r="AB1026" i="4"/>
  <c r="AB1182" i="4"/>
  <c r="AB616" i="4"/>
  <c r="AB721" i="4"/>
  <c r="AB782" i="4"/>
  <c r="G239" i="5"/>
  <c r="F239" i="5"/>
  <c r="E239" i="5"/>
  <c r="D239" i="5"/>
  <c r="C239" i="5"/>
  <c r="AA239" i="5"/>
  <c r="AB239" i="5"/>
  <c r="Y239" i="5"/>
  <c r="Z239" i="5"/>
  <c r="Y247" i="5"/>
  <c r="F247" i="5"/>
  <c r="E247" i="5"/>
  <c r="D247" i="5"/>
  <c r="C247" i="5"/>
  <c r="AA247" i="5"/>
  <c r="AB247" i="5"/>
  <c r="Z247" i="5"/>
  <c r="G247" i="5"/>
  <c r="C240" i="5"/>
  <c r="G240" i="5"/>
  <c r="E240" i="5"/>
  <c r="F240" i="5"/>
  <c r="D240" i="5"/>
  <c r="AA240" i="5"/>
  <c r="Y240" i="5"/>
  <c r="AB240" i="5"/>
  <c r="Z240" i="5"/>
  <c r="Z793" i="4"/>
  <c r="AB738" i="5"/>
  <c r="AA738" i="5"/>
  <c r="Z738" i="5"/>
  <c r="G738" i="5"/>
  <c r="Y738" i="5"/>
  <c r="F738" i="5"/>
  <c r="E738" i="5"/>
  <c r="C738" i="5"/>
  <c r="D738" i="5"/>
  <c r="E746" i="5"/>
  <c r="D746" i="5"/>
  <c r="C746" i="5"/>
  <c r="AB746" i="5"/>
  <c r="Z746" i="5"/>
  <c r="G746" i="5"/>
  <c r="F746" i="5"/>
  <c r="AA746" i="5"/>
  <c r="Y746" i="5"/>
  <c r="AB736" i="5"/>
  <c r="AA736" i="5"/>
  <c r="Z736" i="5"/>
  <c r="G736" i="5"/>
  <c r="Y736" i="5"/>
  <c r="F736" i="5"/>
  <c r="D736" i="5"/>
  <c r="E736" i="5"/>
  <c r="C736" i="5"/>
  <c r="Z293" i="4"/>
  <c r="AB1143" i="4"/>
  <c r="AB314" i="4"/>
  <c r="Y313" i="4"/>
  <c r="AB1034" i="4"/>
  <c r="Y1033" i="4"/>
  <c r="AB1028" i="4"/>
  <c r="AB694" i="4"/>
  <c r="Y693" i="4"/>
  <c r="J571" i="4"/>
  <c r="I58" i="10" s="1"/>
  <c r="J271" i="4"/>
  <c r="I28" i="10" s="1"/>
  <c r="AB234" i="4"/>
  <c r="Y233" i="4"/>
  <c r="AB800" i="4"/>
  <c r="AB1185" i="4"/>
  <c r="Z373" i="4"/>
  <c r="AB834" i="4"/>
  <c r="Y833" i="4"/>
  <c r="AA893" i="4"/>
  <c r="Y513" i="4"/>
  <c r="AB514" i="4"/>
  <c r="Z553" i="4"/>
  <c r="AB548" i="4"/>
  <c r="AB461" i="4"/>
  <c r="AB921" i="4"/>
  <c r="AB1237" i="4"/>
  <c r="AB1161" i="4"/>
  <c r="Z93" i="4"/>
  <c r="J91" i="4"/>
  <c r="I10" i="10" s="1"/>
  <c r="J651" i="4"/>
  <c r="I66" i="10" s="1"/>
  <c r="AA463" i="5"/>
  <c r="Z463" i="5"/>
  <c r="Y463" i="5"/>
  <c r="G463" i="5"/>
  <c r="F463" i="5"/>
  <c r="E463" i="5"/>
  <c r="C463" i="5"/>
  <c r="D463" i="5"/>
  <c r="AB463" i="5"/>
  <c r="C459" i="5"/>
  <c r="AB459" i="5"/>
  <c r="AA459" i="5"/>
  <c r="Z459" i="5"/>
  <c r="Y459" i="5"/>
  <c r="G459" i="5"/>
  <c r="E459" i="5"/>
  <c r="F459" i="5"/>
  <c r="D459" i="5"/>
  <c r="AB487" i="4"/>
  <c r="AB948" i="4"/>
  <c r="Z1093" i="4"/>
  <c r="AB861" i="4"/>
  <c r="AA633" i="4"/>
  <c r="Z633" i="4"/>
  <c r="AB145" i="4"/>
  <c r="AA133" i="4"/>
  <c r="AB1283" i="4"/>
  <c r="AB847" i="4"/>
  <c r="AB898" i="4"/>
  <c r="AA73" i="4"/>
  <c r="AB1148" i="4"/>
  <c r="Z253" i="4"/>
  <c r="AA23" i="4"/>
  <c r="G23" i="4"/>
  <c r="Z23" i="4"/>
  <c r="F23" i="4"/>
  <c r="Y23" i="4"/>
  <c r="E23" i="4"/>
  <c r="D23" i="4"/>
  <c r="C23" i="4"/>
  <c r="G21" i="4"/>
  <c r="F21" i="4"/>
  <c r="E21" i="4"/>
  <c r="D21" i="4"/>
  <c r="C21" i="4"/>
  <c r="AA21" i="4"/>
  <c r="Z21" i="4"/>
  <c r="Y21" i="4"/>
  <c r="D26" i="4"/>
  <c r="C26" i="4"/>
  <c r="AA26" i="4"/>
  <c r="Z26" i="4"/>
  <c r="F26" i="4"/>
  <c r="Y26" i="4"/>
  <c r="G26" i="4"/>
  <c r="E26" i="4"/>
  <c r="AB68" i="4"/>
  <c r="J811" i="4"/>
  <c r="I82" i="10" s="1"/>
  <c r="AA813" i="4"/>
  <c r="AB636" i="4"/>
  <c r="AB565" i="4"/>
  <c r="AB899" i="4"/>
  <c r="AB619" i="4"/>
  <c r="AB665" i="4"/>
  <c r="Z767" i="5"/>
  <c r="G767" i="5"/>
  <c r="Y767" i="5"/>
  <c r="F767" i="5"/>
  <c r="E767" i="5"/>
  <c r="D767" i="5"/>
  <c r="C767" i="5"/>
  <c r="AB767" i="5"/>
  <c r="AA767" i="5"/>
  <c r="Z766" i="5"/>
  <c r="G766" i="5"/>
  <c r="Y766" i="5"/>
  <c r="F766" i="5"/>
  <c r="E766" i="5"/>
  <c r="D766" i="5"/>
  <c r="C766" i="5"/>
  <c r="AB766" i="5"/>
  <c r="AA766" i="5"/>
  <c r="AB1268" i="4"/>
  <c r="AB1256" i="4"/>
  <c r="AB1254" i="4"/>
  <c r="Y1253" i="4"/>
  <c r="AB1040" i="4"/>
  <c r="AB886" i="4"/>
  <c r="AB736" i="4"/>
  <c r="AB75" i="4"/>
  <c r="AB700" i="4"/>
  <c r="AB1135" i="4"/>
  <c r="AA613" i="4"/>
  <c r="AB54" i="4"/>
  <c r="Y53" i="4"/>
  <c r="J591" i="4"/>
  <c r="I60" i="10" s="1"/>
  <c r="AB534" i="4"/>
  <c r="Y533" i="4"/>
  <c r="AB985" i="4"/>
  <c r="AB1188" i="4"/>
  <c r="AB1216" i="4"/>
  <c r="AB119" i="4"/>
  <c r="AB640" i="4"/>
  <c r="AB1046" i="4"/>
  <c r="Z393" i="4"/>
  <c r="AB1202" i="4"/>
  <c r="AB1200" i="4"/>
  <c r="AB558" i="4"/>
  <c r="AB738" i="4"/>
  <c r="AB842" i="4"/>
  <c r="AB920" i="4"/>
  <c r="AB895" i="4"/>
  <c r="J1011" i="4"/>
  <c r="AB708" i="4"/>
  <c r="AB702" i="4"/>
  <c r="AB34" i="4"/>
  <c r="Y33" i="4"/>
  <c r="J31" i="4"/>
  <c r="I4" i="10" s="1"/>
  <c r="AB806" i="4"/>
  <c r="AB796" i="4"/>
  <c r="AB585" i="4"/>
  <c r="AB1081" i="4"/>
  <c r="AB625" i="4"/>
  <c r="AA713" i="4"/>
  <c r="AB774" i="4"/>
  <c r="Y773" i="4"/>
  <c r="AB364" i="4"/>
  <c r="AB695" i="4"/>
  <c r="AA1133" i="4"/>
  <c r="AA173" i="4"/>
  <c r="AA464" i="5"/>
  <c r="Z464" i="5"/>
  <c r="G464" i="5"/>
  <c r="Y464" i="5"/>
  <c r="F464" i="5"/>
  <c r="E464" i="5"/>
  <c r="D464" i="5"/>
  <c r="AB464" i="5"/>
  <c r="C464" i="5"/>
  <c r="Z913" i="4"/>
  <c r="AB962" i="4"/>
  <c r="AB1282" i="4"/>
  <c r="Z762" i="5"/>
  <c r="G762" i="5"/>
  <c r="Y762" i="5"/>
  <c r="F762" i="5"/>
  <c r="E762" i="5"/>
  <c r="D762" i="5"/>
  <c r="C762" i="5"/>
  <c r="AB762" i="5"/>
  <c r="AA762" i="5"/>
  <c r="AA873" i="4"/>
  <c r="AB380" i="4"/>
  <c r="AB679" i="4"/>
  <c r="J1091" i="4"/>
  <c r="AB505" i="4"/>
  <c r="AB521" i="4"/>
  <c r="AB306" i="4"/>
  <c r="AB136" i="4"/>
  <c r="AB735" i="4"/>
  <c r="AB466" i="4"/>
  <c r="J911" i="4"/>
  <c r="AB925" i="4"/>
  <c r="AB900" i="4"/>
  <c r="AB1126" i="4"/>
  <c r="AB1247" i="4"/>
  <c r="AA1233" i="4"/>
  <c r="AB1235" i="4"/>
  <c r="AB586" i="4"/>
  <c r="AB1177" i="4"/>
  <c r="AB1080" i="4"/>
  <c r="AB162" i="4"/>
  <c r="AB655" i="4"/>
  <c r="AB324" i="4"/>
  <c r="G237" i="5"/>
  <c r="F237" i="5"/>
  <c r="E237" i="5"/>
  <c r="D237" i="5"/>
  <c r="C237" i="5"/>
  <c r="Z237" i="5"/>
  <c r="AA237" i="5"/>
  <c r="AB237" i="5"/>
  <c r="Y237" i="5"/>
  <c r="Y248" i="5"/>
  <c r="F248" i="5"/>
  <c r="E248" i="5"/>
  <c r="D248" i="5"/>
  <c r="C248" i="5"/>
  <c r="AA248" i="5"/>
  <c r="AB248" i="5"/>
  <c r="Z248" i="5"/>
  <c r="G248" i="5"/>
  <c r="W233" i="5"/>
  <c r="W234" i="5" s="1"/>
  <c r="W235" i="5" s="1"/>
  <c r="W236" i="5" s="1"/>
  <c r="W237" i="5" s="1"/>
  <c r="W238" i="5" s="1"/>
  <c r="W239" i="5" s="1"/>
  <c r="W240" i="5" s="1"/>
  <c r="W241" i="5" s="1"/>
  <c r="W242" i="5" s="1"/>
  <c r="W243" i="5" s="1"/>
  <c r="W244" i="5" s="1"/>
  <c r="W245" i="5" s="1"/>
  <c r="W246" i="5" s="1"/>
  <c r="W247" i="5" s="1"/>
  <c r="W248" i="5" s="1"/>
  <c r="V233" i="5"/>
  <c r="V234" i="5" s="1"/>
  <c r="V235" i="5" s="1"/>
  <c r="V236" i="5" s="1"/>
  <c r="V237" i="5" s="1"/>
  <c r="V238" i="5" s="1"/>
  <c r="V239" i="5" s="1"/>
  <c r="V240" i="5" s="1"/>
  <c r="V241" i="5" s="1"/>
  <c r="V242" i="5" s="1"/>
  <c r="V243" i="5" s="1"/>
  <c r="V244" i="5" s="1"/>
  <c r="V245" i="5" s="1"/>
  <c r="V246" i="5" s="1"/>
  <c r="V247" i="5" s="1"/>
  <c r="V248" i="5" s="1"/>
  <c r="U233" i="5"/>
  <c r="AB228" i="4"/>
  <c r="AB684" i="4"/>
  <c r="Z833" i="4"/>
  <c r="AB794" i="4"/>
  <c r="Y793" i="4"/>
  <c r="AB946" i="4"/>
  <c r="Z742" i="5"/>
  <c r="G742" i="5"/>
  <c r="Y742" i="5"/>
  <c r="F742" i="5"/>
  <c r="E742" i="5"/>
  <c r="D742" i="5"/>
  <c r="C742" i="5"/>
  <c r="AB742" i="5"/>
  <c r="AA742" i="5"/>
  <c r="E747" i="5"/>
  <c r="D747" i="5"/>
  <c r="C747" i="5"/>
  <c r="AB747" i="5"/>
  <c r="AA747" i="5"/>
  <c r="Y747" i="5"/>
  <c r="G747" i="5"/>
  <c r="Z747" i="5"/>
  <c r="F747" i="5"/>
  <c r="AB737" i="5"/>
  <c r="AA737" i="5"/>
  <c r="Z737" i="5"/>
  <c r="Y737" i="5"/>
  <c r="G737" i="5"/>
  <c r="F737" i="5"/>
  <c r="D737" i="5"/>
  <c r="E737" i="5"/>
  <c r="C737" i="5"/>
  <c r="AB1274" i="4"/>
  <c r="Y1273" i="4"/>
  <c r="AB436" i="4"/>
  <c r="AB864" i="4"/>
  <c r="AB377" i="4"/>
  <c r="AB141" i="4"/>
  <c r="AB400" i="4"/>
  <c r="AB682" i="4"/>
  <c r="AB881" i="4"/>
  <c r="AB734" i="4"/>
  <c r="Y733" i="4"/>
  <c r="AB1114" i="4"/>
  <c r="Y1113" i="4"/>
  <c r="AB87" i="4"/>
  <c r="AA693" i="4"/>
  <c r="AB268" i="4"/>
  <c r="Z273" i="4"/>
  <c r="AB98" i="4"/>
  <c r="Z53" i="4"/>
  <c r="AB146" i="4"/>
  <c r="AB1116" i="4"/>
  <c r="Z233" i="4"/>
  <c r="Z1073" i="4"/>
  <c r="AB374" i="4"/>
  <c r="Y373" i="4"/>
  <c r="AB880" i="4"/>
  <c r="AA833" i="4"/>
  <c r="AB758" i="4"/>
  <c r="AB302" i="4"/>
  <c r="J291" i="4"/>
  <c r="I30" i="10" s="1"/>
  <c r="AB140" i="4"/>
  <c r="AB675" i="4"/>
  <c r="AB427" i="4"/>
  <c r="AB803" i="4"/>
  <c r="AB1085" i="4"/>
  <c r="AB1083" i="4"/>
  <c r="AB968" i="4"/>
  <c r="AA93" i="4"/>
  <c r="AB654" i="4"/>
  <c r="Y653" i="4"/>
  <c r="Z1053" i="4"/>
  <c r="J1051" i="4"/>
  <c r="AB319" i="4"/>
  <c r="AB376" i="4"/>
  <c r="AB321" i="4"/>
  <c r="AB824" i="4"/>
  <c r="AB227" i="4"/>
  <c r="AB443" i="4"/>
  <c r="AB863" i="4"/>
  <c r="AB1005" i="4"/>
  <c r="AB422" i="4"/>
  <c r="AB905" i="4"/>
  <c r="AB1022" i="4"/>
  <c r="AB77" i="4"/>
  <c r="AB1239" i="4"/>
  <c r="AB1236" i="4"/>
  <c r="AB1154" i="4"/>
  <c r="Y1153" i="4"/>
  <c r="AB798" i="4"/>
  <c r="AB987" i="4"/>
  <c r="Y253" i="4"/>
  <c r="AB254" i="4"/>
  <c r="AA28" i="4"/>
  <c r="G28" i="4"/>
  <c r="Z28" i="4"/>
  <c r="F28" i="4"/>
  <c r="Y28" i="4"/>
  <c r="E28" i="4"/>
  <c r="D28" i="4"/>
  <c r="C28" i="4"/>
  <c r="AB582" i="4"/>
  <c r="AB588" i="4"/>
  <c r="AB277" i="4"/>
  <c r="AB1076" i="4"/>
  <c r="AB954" i="4"/>
  <c r="Y953" i="4"/>
  <c r="AB784" i="4"/>
  <c r="AB624" i="4"/>
  <c r="Z768" i="5"/>
  <c r="G768" i="5"/>
  <c r="Y768" i="5"/>
  <c r="F768" i="5"/>
  <c r="E768" i="5"/>
  <c r="D768" i="5"/>
  <c r="C768" i="5"/>
  <c r="AB768" i="5"/>
  <c r="AA768" i="5"/>
  <c r="J751" i="4"/>
  <c r="I76" i="10" s="1"/>
  <c r="AB126" i="4"/>
  <c r="AB818" i="4"/>
  <c r="AB307" i="4"/>
  <c r="AB406" i="4"/>
  <c r="AB674" i="4"/>
  <c r="Y673" i="4"/>
  <c r="AB1206" i="4"/>
  <c r="AB425" i="4"/>
  <c r="AB198" i="4"/>
  <c r="AB941" i="4"/>
  <c r="J611" i="4"/>
  <c r="I62" i="10" s="1"/>
  <c r="AB626" i="4"/>
  <c r="AB958" i="4"/>
  <c r="AA53" i="4"/>
  <c r="J51" i="4"/>
  <c r="I6" i="10" s="1"/>
  <c r="AB776" i="4"/>
  <c r="AA213" i="4"/>
  <c r="AB858" i="4"/>
  <c r="AB1145" i="4"/>
  <c r="AB855" i="4"/>
  <c r="AB528" i="4"/>
  <c r="AB884" i="4"/>
  <c r="Z533" i="4"/>
  <c r="AB1103" i="4"/>
  <c r="AA493" i="4"/>
  <c r="Z493" i="4"/>
  <c r="AB442" i="4"/>
  <c r="AB448" i="4"/>
  <c r="AB385" i="4"/>
  <c r="AB308" i="4"/>
  <c r="J391" i="4"/>
  <c r="I40" i="10" s="1"/>
  <c r="AB343" i="4"/>
  <c r="AB927" i="4"/>
  <c r="AB1121" i="4"/>
  <c r="Y1013" i="4"/>
  <c r="AA233" i="4"/>
  <c r="AB264" i="4"/>
  <c r="Z1173" i="4"/>
  <c r="AB107" i="4"/>
  <c r="AA153" i="4"/>
  <c r="AB1067" i="4"/>
  <c r="AB316" i="4"/>
  <c r="AB183" i="4"/>
  <c r="Z453" i="4"/>
  <c r="AB1018" i="4"/>
  <c r="AB955" i="4"/>
  <c r="AB764" i="4"/>
  <c r="AB502" i="4"/>
  <c r="AB845" i="4"/>
  <c r="AB1165" i="4"/>
  <c r="AA1093" i="4"/>
  <c r="C236" i="5"/>
  <c r="G236" i="5"/>
  <c r="E236" i="5"/>
  <c r="F236" i="5"/>
  <c r="D236" i="5"/>
  <c r="AA236" i="5"/>
  <c r="Y236" i="5"/>
  <c r="AB236" i="5"/>
  <c r="Z236" i="5"/>
  <c r="F745" i="5"/>
  <c r="E745" i="5"/>
  <c r="D745" i="5"/>
  <c r="C745" i="5"/>
  <c r="AB745" i="5"/>
  <c r="Z745" i="5"/>
  <c r="AA745" i="5"/>
  <c r="Y745" i="5"/>
  <c r="G745" i="5"/>
  <c r="J1111" i="4"/>
  <c r="AB1015" i="4"/>
  <c r="AA993" i="4"/>
  <c r="AB134" i="4"/>
  <c r="Y133" i="4"/>
  <c r="AB788" i="4"/>
  <c r="Z763" i="5"/>
  <c r="G763" i="5"/>
  <c r="Y763" i="5"/>
  <c r="F763" i="5"/>
  <c r="E763" i="5"/>
  <c r="D763" i="5"/>
  <c r="C763" i="5"/>
  <c r="AB763" i="5"/>
  <c r="AA763" i="5"/>
  <c r="J1031" i="4"/>
  <c r="AB943" i="4"/>
  <c r="AB454" i="4"/>
  <c r="Y453" i="4"/>
  <c r="AB762" i="4"/>
  <c r="AB685" i="4"/>
  <c r="AB887" i="4"/>
  <c r="AB1197" i="4"/>
  <c r="AB561" i="4"/>
  <c r="AB1156" i="4"/>
  <c r="AB981" i="4"/>
  <c r="AB1176" i="4"/>
  <c r="AB1082" i="4"/>
  <c r="AA933" i="4"/>
  <c r="AB934" i="4"/>
  <c r="Y933" i="4"/>
  <c r="AB623" i="4"/>
  <c r="G235" i="5"/>
  <c r="F235" i="5"/>
  <c r="E235" i="5"/>
  <c r="D235" i="5"/>
  <c r="C235" i="5"/>
  <c r="AA235" i="5"/>
  <c r="Z235" i="5"/>
  <c r="AB235" i="5"/>
  <c r="Y235" i="5"/>
  <c r="G242" i="5"/>
  <c r="F242" i="5"/>
  <c r="D242" i="5"/>
  <c r="E242" i="5"/>
  <c r="C242" i="5"/>
  <c r="AB242" i="5"/>
  <c r="AA242" i="5"/>
  <c r="Y242" i="5"/>
  <c r="Z242" i="5"/>
  <c r="AA740" i="5"/>
  <c r="Z740" i="5"/>
  <c r="G740" i="5"/>
  <c r="Y740" i="5"/>
  <c r="F740" i="5"/>
  <c r="E740" i="5"/>
  <c r="D740" i="5"/>
  <c r="C740" i="5"/>
  <c r="AB740" i="5"/>
  <c r="AB437" i="4"/>
  <c r="AB1060" i="4"/>
  <c r="AB1220" i="4"/>
  <c r="AB124" i="4"/>
  <c r="AB495" i="4"/>
  <c r="Z1033" i="4"/>
  <c r="AB518" i="4"/>
  <c r="AB1280" i="4"/>
  <c r="AA733" i="4"/>
  <c r="J731" i="4"/>
  <c r="I74" i="10" s="1"/>
  <c r="AB463" i="4"/>
  <c r="AB194" i="4"/>
  <c r="Y193" i="4"/>
  <c r="AB804" i="4"/>
  <c r="AB274" i="4"/>
  <c r="Y273" i="4"/>
  <c r="AB964" i="4"/>
  <c r="AB1059" i="4"/>
  <c r="AB699" i="4"/>
  <c r="AB163" i="4"/>
  <c r="AB460" i="4"/>
  <c r="AB1219" i="4"/>
  <c r="AB1097" i="4"/>
  <c r="AB819" i="4"/>
  <c r="AB857" i="4"/>
  <c r="Z513" i="4"/>
  <c r="AB515" i="4"/>
  <c r="AB997" i="4"/>
  <c r="AB304" i="4"/>
  <c r="AB339" i="4"/>
  <c r="AA553" i="4"/>
  <c r="AB459" i="4"/>
  <c r="AB414" i="4"/>
  <c r="Y413" i="4"/>
  <c r="AB86" i="4"/>
  <c r="AB801" i="4"/>
  <c r="AB267" i="4"/>
  <c r="AB938" i="4"/>
  <c r="AB617" i="4"/>
  <c r="AB728" i="4"/>
  <c r="AA653" i="4"/>
  <c r="AB661" i="4"/>
  <c r="Y173" i="4"/>
  <c r="AB174" i="4"/>
  <c r="Y467" i="5"/>
  <c r="G467" i="5"/>
  <c r="F467" i="5"/>
  <c r="E467" i="5"/>
  <c r="D467" i="5"/>
  <c r="C467" i="5"/>
  <c r="AA467" i="5"/>
  <c r="AB467" i="5"/>
  <c r="Z467" i="5"/>
  <c r="D454" i="5"/>
  <c r="C454" i="5"/>
  <c r="AB454" i="5"/>
  <c r="AA454" i="5"/>
  <c r="Y454" i="5"/>
  <c r="F454" i="5"/>
  <c r="Z454" i="5"/>
  <c r="G454" i="5"/>
  <c r="E454" i="5"/>
  <c r="AB460" i="5"/>
  <c r="AA460" i="5"/>
  <c r="Z460" i="5"/>
  <c r="G460" i="5"/>
  <c r="Y460" i="5"/>
  <c r="F460" i="5"/>
  <c r="D460" i="5"/>
  <c r="E460" i="5"/>
  <c r="C460" i="5"/>
  <c r="AB906" i="4"/>
  <c r="AB988" i="4"/>
  <c r="AB416" i="4"/>
  <c r="J1211" i="4"/>
  <c r="AB755" i="4"/>
  <c r="AB445" i="4"/>
  <c r="AB648" i="4"/>
  <c r="AB1047" i="4"/>
  <c r="AB295" i="4"/>
  <c r="AB737" i="4"/>
  <c r="AB919" i="4"/>
  <c r="AB916" i="4"/>
  <c r="AB918" i="4"/>
  <c r="J351" i="4"/>
  <c r="I36" i="10" s="1"/>
  <c r="J71" i="4"/>
  <c r="I8" i="10" s="1"/>
  <c r="AB1140" i="4"/>
  <c r="AB986" i="4"/>
  <c r="AB262" i="4"/>
  <c r="AA253" i="4"/>
  <c r="AA24" i="4"/>
  <c r="G24" i="4"/>
  <c r="Z24" i="4"/>
  <c r="F24" i="4"/>
  <c r="Y24" i="4"/>
  <c r="E24" i="4"/>
  <c r="C24" i="4"/>
  <c r="D24" i="4"/>
  <c r="C18" i="4"/>
  <c r="G18" i="4"/>
  <c r="E18" i="4"/>
  <c r="F18" i="4"/>
  <c r="D18" i="4"/>
  <c r="AA18" i="4"/>
  <c r="Z18" i="4"/>
  <c r="Y18" i="4"/>
  <c r="AB963" i="4"/>
  <c r="J951" i="4"/>
  <c r="AB781" i="4"/>
  <c r="AB1139" i="4"/>
  <c r="Z1253" i="4"/>
  <c r="Z755" i="5"/>
  <c r="G755" i="5"/>
  <c r="Y755" i="5"/>
  <c r="F755" i="5"/>
  <c r="E755" i="5"/>
  <c r="D755" i="5"/>
  <c r="C755" i="5"/>
  <c r="AB755" i="5"/>
  <c r="AA755" i="5"/>
  <c r="Z754" i="5"/>
  <c r="G754" i="5"/>
  <c r="Y754" i="5"/>
  <c r="F754" i="5"/>
  <c r="E754" i="5"/>
  <c r="D754" i="5"/>
  <c r="C754" i="5"/>
  <c r="AB754" i="5"/>
  <c r="AA754" i="5"/>
  <c r="AB1108" i="4"/>
  <c r="AB496" i="4"/>
  <c r="AB446" i="4"/>
  <c r="AB382" i="4"/>
  <c r="AB138" i="4"/>
  <c r="AB1208" i="4"/>
  <c r="AB844" i="4"/>
  <c r="AB367" i="4"/>
  <c r="AB359" i="4"/>
  <c r="AB46" i="4"/>
  <c r="AA593" i="4"/>
  <c r="AB1215" i="4"/>
  <c r="AB597" i="4"/>
  <c r="AB766" i="4"/>
  <c r="AB995" i="4"/>
  <c r="AB148" i="4"/>
  <c r="AB407" i="4"/>
  <c r="J531" i="4"/>
  <c r="I54" i="10" s="1"/>
  <c r="AA533" i="4"/>
  <c r="AB1180" i="4"/>
  <c r="AB622" i="4"/>
  <c r="AB188" i="4"/>
  <c r="AB120" i="4"/>
  <c r="Z213" i="4"/>
  <c r="AB826" i="4"/>
  <c r="Z333" i="4"/>
  <c r="J331" i="4"/>
  <c r="I34" i="10" s="1"/>
  <c r="AB748" i="4"/>
  <c r="AB426" i="4"/>
  <c r="AB835" i="4"/>
  <c r="AB1243" i="4"/>
  <c r="AB1240" i="4"/>
  <c r="AB35" i="4"/>
  <c r="AA33" i="4"/>
  <c r="AB482" i="4"/>
  <c r="AB587" i="4"/>
  <c r="AB288" i="4"/>
  <c r="AB618" i="4"/>
  <c r="Z773" i="4"/>
  <c r="AB1199" i="4"/>
  <c r="AB647" i="4"/>
  <c r="AB462" i="4"/>
  <c r="AB80" i="4"/>
  <c r="J971" i="4"/>
  <c r="AB621" i="4"/>
  <c r="AB660" i="4"/>
  <c r="E15" i="4"/>
  <c r="D15" i="4"/>
  <c r="C15" i="4"/>
  <c r="G15" i="4"/>
  <c r="F15" i="4"/>
  <c r="Y15" i="4"/>
  <c r="Z15" i="4"/>
  <c r="AA15" i="4"/>
  <c r="AB1102" i="4"/>
  <c r="Z758" i="5"/>
  <c r="G758" i="5"/>
  <c r="Y758" i="5"/>
  <c r="F758" i="5"/>
  <c r="E758" i="5"/>
  <c r="D758" i="5"/>
  <c r="C758" i="5"/>
  <c r="AB758" i="5"/>
  <c r="AA758" i="5"/>
  <c r="Y245" i="5"/>
  <c r="F245" i="5"/>
  <c r="E245" i="5"/>
  <c r="D245" i="5"/>
  <c r="C245" i="5"/>
  <c r="AA245" i="5"/>
  <c r="AB245" i="5"/>
  <c r="Z245" i="5"/>
  <c r="G245" i="5"/>
  <c r="J791" i="4"/>
  <c r="I80" i="10" s="1"/>
  <c r="J371" i="4"/>
  <c r="I38" i="10" s="1"/>
  <c r="AB924" i="4"/>
  <c r="AB284" i="4"/>
  <c r="AB634" i="4"/>
  <c r="Y633" i="4"/>
  <c r="AB464" i="4"/>
  <c r="Z613" i="4"/>
  <c r="AB799" i="4"/>
  <c r="AB497" i="4"/>
  <c r="AB215" i="4"/>
  <c r="AB767" i="4"/>
  <c r="AB759" i="4"/>
  <c r="AB817" i="4"/>
  <c r="Z433" i="4"/>
  <c r="J431" i="4"/>
  <c r="I44" i="10" s="1"/>
  <c r="AB1266" i="4"/>
  <c r="AB299" i="4"/>
  <c r="AB1276" i="4"/>
  <c r="AB405" i="4"/>
  <c r="AB555" i="4"/>
  <c r="AB743" i="4"/>
  <c r="AB423" i="4"/>
  <c r="Y913" i="4"/>
  <c r="AB914" i="4"/>
  <c r="AB360" i="4"/>
  <c r="AB704" i="4"/>
  <c r="AB42" i="4"/>
  <c r="AB102" i="4"/>
  <c r="AB656" i="4"/>
  <c r="AB1096" i="4"/>
  <c r="AB1036" i="4"/>
  <c r="AB1004" i="4"/>
  <c r="AA793" i="4"/>
  <c r="AB256" i="4"/>
  <c r="AB967" i="4"/>
  <c r="AB657" i="4"/>
  <c r="AB57" i="4"/>
  <c r="Z741" i="5"/>
  <c r="Y741" i="5"/>
  <c r="G741" i="5"/>
  <c r="F741" i="5"/>
  <c r="E741" i="5"/>
  <c r="D741" i="5"/>
  <c r="AB741" i="5"/>
  <c r="AA741" i="5"/>
  <c r="C741" i="5"/>
  <c r="D748" i="5"/>
  <c r="C748" i="5"/>
  <c r="AB748" i="5"/>
  <c r="AA748" i="5"/>
  <c r="Y748" i="5"/>
  <c r="F748" i="5"/>
  <c r="G748" i="5"/>
  <c r="E748" i="5"/>
  <c r="Z748" i="5"/>
  <c r="Z1273" i="4"/>
  <c r="AB676" i="4"/>
  <c r="AB155" i="4"/>
  <c r="AB1224" i="4"/>
  <c r="AB822" i="4"/>
  <c r="AA1033" i="4"/>
  <c r="AB336" i="4"/>
  <c r="AB419" i="4"/>
  <c r="Z1113" i="4"/>
  <c r="Z693" i="4"/>
  <c r="Z1133" i="4"/>
  <c r="AB205" i="4"/>
  <c r="AB36" i="4"/>
  <c r="AB474" i="4"/>
  <c r="Y473" i="4"/>
  <c r="AB574" i="4"/>
  <c r="Y573" i="4"/>
  <c r="AA273" i="4"/>
  <c r="AB620" i="4"/>
  <c r="AB659" i="4"/>
  <c r="AB318" i="4"/>
  <c r="AB777" i="4"/>
  <c r="AB601" i="4"/>
  <c r="AB280" i="4"/>
  <c r="AA1073" i="4"/>
  <c r="AA373" i="4"/>
  <c r="J891" i="4"/>
  <c r="AB761" i="4"/>
  <c r="AB114" i="4"/>
  <c r="Y113" i="4"/>
  <c r="AB447" i="4"/>
  <c r="AB867" i="4"/>
  <c r="AA513" i="4"/>
  <c r="J511" i="4"/>
  <c r="I52" i="10" s="1"/>
  <c r="AB294" i="4"/>
  <c r="Y293" i="4"/>
  <c r="AB677" i="4"/>
  <c r="J551" i="4"/>
  <c r="I56" i="10" s="1"/>
  <c r="AB362" i="4"/>
  <c r="AB1025" i="4"/>
  <c r="Z173" i="4"/>
  <c r="J171" i="4"/>
  <c r="I18" i="10" s="1"/>
  <c r="D455" i="5"/>
  <c r="C455" i="5"/>
  <c r="AB455" i="5"/>
  <c r="AA455" i="5"/>
  <c r="Z455" i="5"/>
  <c r="F455" i="5"/>
  <c r="G455" i="5"/>
  <c r="E455" i="5"/>
  <c r="Y455" i="5"/>
  <c r="AB461" i="5"/>
  <c r="AA461" i="5"/>
  <c r="Z461" i="5"/>
  <c r="Y461" i="5"/>
  <c r="G461" i="5"/>
  <c r="F461" i="5"/>
  <c r="D461" i="5"/>
  <c r="E461" i="5"/>
  <c r="C461" i="5"/>
  <c r="AB1098" i="4"/>
  <c r="J991" i="4"/>
  <c r="AB994" i="4"/>
  <c r="Y993" i="4"/>
  <c r="AB1214" i="4"/>
  <c r="Y1213" i="4"/>
  <c r="AB821" i="4"/>
  <c r="J631" i="4"/>
  <c r="I64" i="10" s="1"/>
  <c r="AB516" i="4"/>
  <c r="AB387" i="4"/>
  <c r="AB739" i="4"/>
  <c r="AB78" i="4"/>
  <c r="AB705" i="4"/>
  <c r="AA1153" i="4"/>
  <c r="Z1153" i="4"/>
  <c r="V13" i="4"/>
  <c r="V14" i="4" s="1"/>
  <c r="V15" i="4" s="1"/>
  <c r="V16" i="4" s="1"/>
  <c r="V17" i="4" s="1"/>
  <c r="V18" i="4" s="1"/>
  <c r="V19" i="4" s="1"/>
  <c r="V20" i="4" s="1"/>
  <c r="V21" i="4" s="1"/>
  <c r="V22" i="4" s="1"/>
  <c r="V23" i="4" s="1"/>
  <c r="V24" i="4" s="1"/>
  <c r="V25" i="4" s="1"/>
  <c r="V26" i="4" s="1"/>
  <c r="V27" i="4" s="1"/>
  <c r="V28" i="4" s="1"/>
  <c r="U13" i="4"/>
  <c r="W13" i="4"/>
  <c r="W14" i="4" s="1"/>
  <c r="W15" i="4" s="1"/>
  <c r="W16" i="4" s="1"/>
  <c r="W17" i="4" s="1"/>
  <c r="W18" i="4" s="1"/>
  <c r="W19" i="4" s="1"/>
  <c r="W20" i="4" s="1"/>
  <c r="W21" i="4" s="1"/>
  <c r="W22" i="4" s="1"/>
  <c r="W23" i="4" s="1"/>
  <c r="W24" i="4" s="1"/>
  <c r="W25" i="4" s="1"/>
  <c r="W26" i="4" s="1"/>
  <c r="W27" i="4" s="1"/>
  <c r="W28" i="4" s="1"/>
  <c r="Z27" i="4"/>
  <c r="F27" i="4"/>
  <c r="Y27" i="4"/>
  <c r="E27" i="4"/>
  <c r="D27" i="4"/>
  <c r="C27" i="4"/>
  <c r="G27" i="4"/>
  <c r="AA27" i="4"/>
  <c r="C25" i="4"/>
  <c r="AA25" i="4"/>
  <c r="Z25" i="4"/>
  <c r="G25" i="4"/>
  <c r="E25" i="4"/>
  <c r="Y25" i="4"/>
  <c r="F25" i="4"/>
  <c r="D25" i="4"/>
  <c r="AB1181" i="4"/>
  <c r="Z953" i="4"/>
  <c r="AB603" i="4"/>
  <c r="AB147" i="4"/>
  <c r="AB81" i="4"/>
  <c r="AB854" i="4"/>
  <c r="Y853" i="4"/>
  <c r="AB344" i="4"/>
  <c r="AB424" i="4"/>
  <c r="AB478" i="4"/>
  <c r="Z757" i="5"/>
  <c r="G757" i="5"/>
  <c r="Y757" i="5"/>
  <c r="F757" i="5"/>
  <c r="E757" i="5"/>
  <c r="D757" i="5"/>
  <c r="C757" i="5"/>
  <c r="AB757" i="5"/>
  <c r="AA757" i="5"/>
  <c r="Z756" i="5"/>
  <c r="G756" i="5"/>
  <c r="Y756" i="5"/>
  <c r="F756" i="5"/>
  <c r="E756" i="5"/>
  <c r="D756" i="5"/>
  <c r="C756" i="5"/>
  <c r="AB756" i="5"/>
  <c r="AA756" i="5"/>
  <c r="U753" i="5"/>
  <c r="W753" i="5"/>
  <c r="W754" i="5" s="1"/>
  <c r="W755" i="5" s="1"/>
  <c r="W756" i="5" s="1"/>
  <c r="W757" i="5" s="1"/>
  <c r="W758" i="5" s="1"/>
  <c r="W759" i="5" s="1"/>
  <c r="W760" i="5" s="1"/>
  <c r="W761" i="5" s="1"/>
  <c r="W762" i="5" s="1"/>
  <c r="W763" i="5" s="1"/>
  <c r="W764" i="5" s="1"/>
  <c r="W765" i="5" s="1"/>
  <c r="W766" i="5" s="1"/>
  <c r="W767" i="5" s="1"/>
  <c r="W768" i="5" s="1"/>
  <c r="V753" i="5"/>
  <c r="V754" i="5" s="1"/>
  <c r="V755" i="5" s="1"/>
  <c r="V756" i="5" s="1"/>
  <c r="V757" i="5" s="1"/>
  <c r="V758" i="5" s="1"/>
  <c r="V759" i="5" s="1"/>
  <c r="V760" i="5" s="1"/>
  <c r="V761" i="5" s="1"/>
  <c r="V762" i="5" s="1"/>
  <c r="V763" i="5" s="1"/>
  <c r="V764" i="5" s="1"/>
  <c r="V765" i="5" s="1"/>
  <c r="V766" i="5" s="1"/>
  <c r="V767" i="5" s="1"/>
  <c r="V768" i="5" s="1"/>
  <c r="AA1213" i="4"/>
  <c r="Y753" i="4"/>
  <c r="AB754" i="4"/>
  <c r="AB221" i="4"/>
  <c r="AB1044" i="4"/>
  <c r="AB999" i="4"/>
  <c r="AB139" i="4"/>
  <c r="Z673" i="4"/>
  <c r="AB540" i="4"/>
  <c r="AB467" i="4"/>
  <c r="AB417" i="4"/>
  <c r="AB240" i="4"/>
  <c r="AB1147" i="4"/>
  <c r="AB486" i="4"/>
  <c r="AB488" i="4"/>
  <c r="AB614" i="4"/>
  <c r="Y613" i="4"/>
  <c r="AB627" i="4"/>
  <c r="AB165" i="4"/>
  <c r="AB178" i="4"/>
  <c r="AB768" i="4"/>
  <c r="AB378" i="4"/>
  <c r="AB335" i="4"/>
  <c r="AB438" i="4"/>
  <c r="AB940" i="4"/>
  <c r="AB106" i="4"/>
  <c r="AB783" i="4"/>
  <c r="AB1227" i="4"/>
  <c r="AB121" i="4"/>
  <c r="AB219" i="4"/>
  <c r="AB820" i="4"/>
  <c r="AB440" i="4"/>
  <c r="AB527" i="4"/>
  <c r="AB1003" i="4"/>
  <c r="Y393" i="4"/>
  <c r="AB394" i="4"/>
  <c r="AB401" i="4"/>
  <c r="Y873" i="4"/>
  <c r="AB874" i="4"/>
  <c r="AB1207" i="4"/>
  <c r="AB334" i="4"/>
  <c r="Y333" i="4"/>
  <c r="Z1013" i="4"/>
  <c r="AB239" i="4"/>
  <c r="AB725" i="4"/>
  <c r="AB1057" i="4"/>
  <c r="AB326" i="4"/>
  <c r="AA453" i="4"/>
  <c r="AB40" i="4"/>
  <c r="AB608" i="4"/>
  <c r="AB48" i="4"/>
  <c r="U9" i="10" l="1"/>
  <c r="W9" i="10"/>
  <c r="L451" i="4"/>
  <c r="L491" i="4"/>
  <c r="K50" i="10" s="1"/>
  <c r="L531" i="4"/>
  <c r="K54" i="10" s="1"/>
  <c r="L51" i="4"/>
  <c r="K6" i="10" s="1"/>
  <c r="L251" i="4"/>
  <c r="K26" i="10" s="1"/>
  <c r="L1051" i="4"/>
  <c r="K106" i="10" s="1"/>
  <c r="L1131" i="4"/>
  <c r="L1011" i="4"/>
  <c r="K102" i="10" s="1"/>
  <c r="L771" i="4"/>
  <c r="L551" i="4"/>
  <c r="K56" i="10" s="1"/>
  <c r="L231" i="4"/>
  <c r="K24" i="10" s="1"/>
  <c r="L271" i="4"/>
  <c r="K28" i="10" s="1"/>
  <c r="L911" i="4"/>
  <c r="K92" i="10" s="1"/>
  <c r="L711" i="4"/>
  <c r="K72" i="10" s="1"/>
  <c r="L591" i="4"/>
  <c r="K60" i="10" s="1"/>
  <c r="L71" i="4"/>
  <c r="K8" i="10" s="1"/>
  <c r="L631" i="4"/>
  <c r="L1031" i="4"/>
  <c r="K104" i="10" s="1"/>
  <c r="L311" i="4"/>
  <c r="K32" i="10" s="1"/>
  <c r="L131" i="4"/>
  <c r="K14" i="10" s="1"/>
  <c r="L151" i="4"/>
  <c r="K16" i="10" s="1"/>
  <c r="L31" i="4"/>
  <c r="K4" i="10" s="1"/>
  <c r="L871" i="4"/>
  <c r="K88" i="10" s="1"/>
  <c r="L751" i="4"/>
  <c r="K76" i="10" s="1"/>
  <c r="L851" i="4"/>
  <c r="L951" i="4"/>
  <c r="K96" i="10" s="1"/>
  <c r="L1151" i="4"/>
  <c r="K116" i="10" s="1"/>
  <c r="L1211" i="4"/>
  <c r="K122" i="10" s="1"/>
  <c r="L651" i="4"/>
  <c r="K66" i="10" s="1"/>
  <c r="L571" i="4"/>
  <c r="K58" i="10" s="1"/>
  <c r="L111" i="4"/>
  <c r="K12" i="10" s="1"/>
  <c r="L171" i="4"/>
  <c r="K18" i="10" s="1"/>
  <c r="L971" i="4"/>
  <c r="K98" i="10" s="1"/>
  <c r="L371" i="4"/>
  <c r="K38" i="10" s="1"/>
  <c r="L471" i="4"/>
  <c r="K48" i="10" s="1"/>
  <c r="L931" i="4"/>
  <c r="K94" i="10" s="1"/>
  <c r="L1091" i="4"/>
  <c r="K110" i="10" s="1"/>
  <c r="L211" i="4"/>
  <c r="K22" i="10" s="1"/>
  <c r="L811" i="4"/>
  <c r="K82" i="10" s="1"/>
  <c r="L351" i="4"/>
  <c r="K36" i="10" s="1"/>
  <c r="L91" i="4"/>
  <c r="K10" i="10" s="1"/>
  <c r="L1111" i="4"/>
  <c r="K112" i="10" s="1"/>
  <c r="L1231" i="4"/>
  <c r="K124" i="10" s="1"/>
  <c r="L331" i="4"/>
  <c r="K34" i="10" s="1"/>
  <c r="L611" i="4"/>
  <c r="K62" i="10" s="1"/>
  <c r="L291" i="4"/>
  <c r="K30" i="10" s="1"/>
  <c r="L511" i="4"/>
  <c r="K52" i="10" s="1"/>
  <c r="L891" i="4"/>
  <c r="K90" i="10" s="1"/>
  <c r="L191" i="4"/>
  <c r="K20" i="10" s="1"/>
  <c r="L1191" i="4"/>
  <c r="K120" i="10" s="1"/>
  <c r="L1271" i="4"/>
  <c r="K128" i="10" s="1"/>
  <c r="L791" i="4"/>
  <c r="K80" i="10" s="1"/>
  <c r="L671" i="4"/>
  <c r="K68" i="10" s="1"/>
  <c r="L1071" i="4"/>
  <c r="K108" i="10" s="1"/>
  <c r="L691" i="4"/>
  <c r="K70" i="10" s="1"/>
  <c r="L431" i="4"/>
  <c r="K44" i="10" s="1"/>
  <c r="L1171" i="4"/>
  <c r="K118" i="10" s="1"/>
  <c r="L391" i="4"/>
  <c r="K40" i="10" s="1"/>
  <c r="L1251" i="4"/>
  <c r="K126" i="10" s="1"/>
  <c r="L991" i="4"/>
  <c r="K100" i="10" s="1"/>
  <c r="L411" i="4"/>
  <c r="K42" i="10" s="1"/>
  <c r="L831" i="4"/>
  <c r="K84" i="10" s="1"/>
  <c r="L731" i="4"/>
  <c r="K74" i="10" s="1"/>
  <c r="S196" i="5"/>
  <c r="S61" i="5"/>
  <c r="S108" i="5"/>
  <c r="S197" i="5"/>
  <c r="S103" i="5"/>
  <c r="S107" i="5"/>
  <c r="S141" i="5"/>
  <c r="S34" i="5"/>
  <c r="S115" i="5"/>
  <c r="S134" i="5"/>
  <c r="S60" i="5"/>
  <c r="S98" i="5"/>
  <c r="S41" i="5"/>
  <c r="S142" i="5"/>
  <c r="S16" i="5"/>
  <c r="S17" i="5"/>
  <c r="S18" i="5"/>
  <c r="S104" i="5"/>
  <c r="S178" i="5"/>
  <c r="S99" i="5"/>
  <c r="S106" i="5"/>
  <c r="S55" i="5"/>
  <c r="S179" i="5"/>
  <c r="S94" i="5"/>
  <c r="S96" i="5"/>
  <c r="S44" i="5"/>
  <c r="S122" i="5"/>
  <c r="S54" i="5"/>
  <c r="S105" i="5"/>
  <c r="S217" i="5"/>
  <c r="S114" i="5"/>
  <c r="C9" i="10"/>
  <c r="F9" i="10"/>
  <c r="U458" i="5"/>
  <c r="U757" i="5"/>
  <c r="U455" i="5"/>
  <c r="U15" i="4"/>
  <c r="U26" i="4"/>
  <c r="U756" i="5"/>
  <c r="U739" i="5"/>
  <c r="U754" i="5"/>
  <c r="U745" i="5"/>
  <c r="U248" i="5"/>
  <c r="U457" i="5"/>
  <c r="U758" i="5"/>
  <c r="U747" i="5"/>
  <c r="U760" i="5"/>
  <c r="U28" i="4"/>
  <c r="U748" i="5"/>
  <c r="U239" i="5"/>
  <c r="U238" i="5"/>
  <c r="U234" i="5"/>
  <c r="U244" i="5"/>
  <c r="U762" i="5"/>
  <c r="U18" i="4"/>
  <c r="U741" i="5"/>
  <c r="U245" i="5"/>
  <c r="U755" i="5"/>
  <c r="U460" i="5"/>
  <c r="U740" i="5"/>
  <c r="U737" i="5"/>
  <c r="U237" i="5"/>
  <c r="U761" i="5"/>
  <c r="U465" i="5"/>
  <c r="U744" i="5"/>
  <c r="U454" i="5"/>
  <c r="U236" i="5"/>
  <c r="U464" i="5"/>
  <c r="U459" i="5"/>
  <c r="U736" i="5"/>
  <c r="U764" i="5"/>
  <c r="U743" i="5"/>
  <c r="U734" i="5"/>
  <c r="U243" i="5"/>
  <c r="U461" i="5"/>
  <c r="U768" i="5"/>
  <c r="U247" i="5"/>
  <c r="U765" i="5"/>
  <c r="U456" i="5"/>
  <c r="U742" i="5"/>
  <c r="U766" i="5"/>
  <c r="U738" i="5"/>
  <c r="U240" i="5"/>
  <c r="U462" i="5"/>
  <c r="U767" i="5"/>
  <c r="U463" i="5"/>
  <c r="U246" i="5"/>
  <c r="U242" i="5"/>
  <c r="U235" i="5"/>
  <c r="U763" i="5"/>
  <c r="U466" i="5"/>
  <c r="U735" i="5"/>
  <c r="U759" i="5"/>
  <c r="U467" i="5"/>
  <c r="U746" i="5"/>
  <c r="U468" i="5"/>
  <c r="U241" i="5"/>
  <c r="T748" i="5"/>
  <c r="T236" i="5"/>
  <c r="T742" i="5"/>
  <c r="T766" i="5"/>
  <c r="T239" i="5"/>
  <c r="T457" i="5"/>
  <c r="U23" i="4"/>
  <c r="U17" i="4"/>
  <c r="U25" i="4"/>
  <c r="U24" i="4"/>
  <c r="U16" i="4"/>
  <c r="U27" i="4"/>
  <c r="U21" i="4"/>
  <c r="U20" i="4"/>
  <c r="U19" i="4"/>
  <c r="U22" i="4"/>
  <c r="T871" i="4"/>
  <c r="T870" i="4" s="1"/>
  <c r="U14" i="4"/>
  <c r="T234" i="5"/>
  <c r="T461" i="5"/>
  <c r="T455" i="5"/>
  <c r="T245" i="5"/>
  <c r="T755" i="5"/>
  <c r="T460" i="5"/>
  <c r="T454" i="5"/>
  <c r="T740" i="5"/>
  <c r="T746" i="5"/>
  <c r="T743" i="5"/>
  <c r="T761" i="5"/>
  <c r="T744" i="5"/>
  <c r="T171" i="4"/>
  <c r="T170" i="4" s="1"/>
  <c r="T18" i="4"/>
  <c r="T15" i="4"/>
  <c r="T25" i="4"/>
  <c r="T21" i="4"/>
  <c r="T237" i="5"/>
  <c r="T464" i="5"/>
  <c r="T459" i="5"/>
  <c r="T736" i="5"/>
  <c r="T764" i="5"/>
  <c r="T458" i="5"/>
  <c r="T243" i="5"/>
  <c r="T768" i="5"/>
  <c r="T247" i="5"/>
  <c r="T765" i="5"/>
  <c r="T734" i="5"/>
  <c r="T756" i="5"/>
  <c r="T242" i="5"/>
  <c r="T767" i="5"/>
  <c r="T463" i="5"/>
  <c r="T738" i="5"/>
  <c r="T462" i="5"/>
  <c r="T246" i="5"/>
  <c r="T456" i="5"/>
  <c r="T244" i="5"/>
  <c r="T741" i="5"/>
  <c r="T467" i="5"/>
  <c r="T235" i="5"/>
  <c r="T763" i="5"/>
  <c r="T240" i="5"/>
  <c r="T466" i="5"/>
  <c r="T241" i="5"/>
  <c r="T735" i="5"/>
  <c r="T759" i="5"/>
  <c r="T739" i="5"/>
  <c r="T757" i="5"/>
  <c r="T747" i="5"/>
  <c r="T762" i="5"/>
  <c r="T468" i="5"/>
  <c r="T465" i="5"/>
  <c r="T758" i="5"/>
  <c r="T754" i="5"/>
  <c r="T745" i="5"/>
  <c r="T737" i="5"/>
  <c r="T248" i="5"/>
  <c r="T238" i="5"/>
  <c r="T760" i="5"/>
  <c r="T28" i="4"/>
  <c r="T26" i="4"/>
  <c r="T19" i="4"/>
  <c r="T23" i="4"/>
  <c r="T16" i="4"/>
  <c r="T17" i="4"/>
  <c r="T20" i="4"/>
  <c r="T22" i="4"/>
  <c r="T24" i="4"/>
  <c r="T27" i="4"/>
  <c r="T1171" i="4"/>
  <c r="T1170" i="4" s="1"/>
  <c r="T971" i="4"/>
  <c r="T970" i="4" s="1"/>
  <c r="T811" i="4"/>
  <c r="T810" i="4" s="1"/>
  <c r="T1211" i="4"/>
  <c r="T1210" i="4" s="1"/>
  <c r="T991" i="4"/>
  <c r="T990" i="4" s="1"/>
  <c r="T51" i="4"/>
  <c r="T50" i="4" s="1"/>
  <c r="T71" i="4"/>
  <c r="T70" i="4" s="1"/>
  <c r="T1031" i="4"/>
  <c r="T1030" i="4" s="1"/>
  <c r="T1011" i="4"/>
  <c r="T1010" i="4" s="1"/>
  <c r="T31" i="4"/>
  <c r="T30" i="4" s="1"/>
  <c r="T331" i="4"/>
  <c r="T330" i="4" s="1"/>
  <c r="T671" i="4"/>
  <c r="T670" i="4" s="1"/>
  <c r="T371" i="4"/>
  <c r="T370" i="4" s="1"/>
  <c r="T1131" i="4"/>
  <c r="T1130" i="4" s="1"/>
  <c r="T91" i="4"/>
  <c r="T90" i="4" s="1"/>
  <c r="T311" i="4"/>
  <c r="T310" i="4" s="1"/>
  <c r="T471" i="4"/>
  <c r="T470" i="4" s="1"/>
  <c r="T531" i="4"/>
  <c r="T530" i="4" s="1"/>
  <c r="T511" i="4"/>
  <c r="T510" i="4" s="1"/>
  <c r="T1111" i="4"/>
  <c r="T1110" i="4" s="1"/>
  <c r="T771" i="4"/>
  <c r="T770" i="4" s="1"/>
  <c r="T831" i="4"/>
  <c r="T830" i="4" s="1"/>
  <c r="T911" i="4"/>
  <c r="T910" i="4" s="1"/>
  <c r="T591" i="4"/>
  <c r="T590" i="4" s="1"/>
  <c r="T931" i="4"/>
  <c r="T930" i="4" s="1"/>
  <c r="T711" i="4"/>
  <c r="T710" i="4" s="1"/>
  <c r="T151" i="4"/>
  <c r="T150" i="4" s="1"/>
  <c r="T491" i="4"/>
  <c r="T490" i="4" s="1"/>
  <c r="T131" i="4"/>
  <c r="T130" i="4" s="1"/>
  <c r="T291" i="4"/>
  <c r="T290" i="4" s="1"/>
  <c r="T731" i="4"/>
  <c r="T730" i="4" s="1"/>
  <c r="T751" i="4"/>
  <c r="T750" i="4" s="1"/>
  <c r="T691" i="4"/>
  <c r="T690" i="4" s="1"/>
  <c r="T791" i="4"/>
  <c r="T790" i="4" s="1"/>
  <c r="T571" i="4"/>
  <c r="T570" i="4" s="1"/>
  <c r="T431" i="4"/>
  <c r="T430" i="4" s="1"/>
  <c r="T231" i="4"/>
  <c r="T230" i="4" s="1"/>
  <c r="T1231" i="4"/>
  <c r="T1230" i="4" s="1"/>
  <c r="T891" i="4"/>
  <c r="T890" i="4" s="1"/>
  <c r="T351" i="4"/>
  <c r="T350" i="4" s="1"/>
  <c r="T451" i="4"/>
  <c r="T450" i="4" s="1"/>
  <c r="T1051" i="4"/>
  <c r="T1050" i="4" s="1"/>
  <c r="T211" i="4"/>
  <c r="T210" i="4" s="1"/>
  <c r="T271" i="4"/>
  <c r="T270" i="4" s="1"/>
  <c r="T1151" i="4"/>
  <c r="T1150" i="4" s="1"/>
  <c r="T1091" i="4"/>
  <c r="T1090" i="4" s="1"/>
  <c r="T1251" i="4"/>
  <c r="T1250" i="4" s="1"/>
  <c r="T111" i="4"/>
  <c r="T110" i="4" s="1"/>
  <c r="T191" i="4"/>
  <c r="T190" i="4" s="1"/>
  <c r="T391" i="4"/>
  <c r="T390" i="4" s="1"/>
  <c r="T651" i="4"/>
  <c r="T650" i="4" s="1"/>
  <c r="T951" i="4"/>
  <c r="T950" i="4" s="1"/>
  <c r="T411" i="4"/>
  <c r="T410" i="4" s="1"/>
  <c r="T631" i="4"/>
  <c r="T630" i="4" s="1"/>
  <c r="T1271" i="4"/>
  <c r="T1270" i="4" s="1"/>
  <c r="T851" i="4"/>
  <c r="T850" i="4" s="1"/>
  <c r="T611" i="4"/>
  <c r="T610" i="4" s="1"/>
  <c r="T1191" i="4"/>
  <c r="T1190" i="4" s="1"/>
  <c r="T1071" i="4"/>
  <c r="T1070" i="4" s="1"/>
  <c r="T251" i="4"/>
  <c r="T250" i="4" s="1"/>
  <c r="T551" i="4"/>
  <c r="T550" i="4" s="1"/>
  <c r="T14" i="4"/>
  <c r="A9" i="10"/>
  <c r="B9" i="10"/>
  <c r="G9" i="10"/>
  <c r="E9" i="10"/>
  <c r="V9" i="10" s="1"/>
  <c r="AF71" i="5"/>
  <c r="Y9" i="10" s="1"/>
  <c r="AE71" i="5"/>
  <c r="X9" i="10" s="1"/>
  <c r="H9" i="10"/>
  <c r="K46" i="10"/>
  <c r="K78" i="10"/>
  <c r="K86" i="10"/>
  <c r="K64" i="10"/>
  <c r="K114" i="10"/>
  <c r="H756" i="5"/>
  <c r="H757" i="5"/>
  <c r="H461" i="5"/>
  <c r="H455" i="5"/>
  <c r="H748" i="5"/>
  <c r="H741" i="5"/>
  <c r="H245" i="5"/>
  <c r="H758" i="5"/>
  <c r="H754" i="5"/>
  <c r="H755" i="5"/>
  <c r="H460" i="5"/>
  <c r="H454" i="5"/>
  <c r="H467" i="5"/>
  <c r="H740" i="5"/>
  <c r="H242" i="5"/>
  <c r="H235" i="5"/>
  <c r="H763" i="5"/>
  <c r="H745" i="5"/>
  <c r="H236" i="5"/>
  <c r="H768" i="5"/>
  <c r="H737" i="5"/>
  <c r="H747" i="5"/>
  <c r="H742" i="5"/>
  <c r="H248" i="5"/>
  <c r="H237" i="5"/>
  <c r="H762" i="5"/>
  <c r="H464" i="5"/>
  <c r="H766" i="5"/>
  <c r="H767" i="5"/>
  <c r="H459" i="5"/>
  <c r="H463" i="5"/>
  <c r="H736" i="5"/>
  <c r="H746" i="5"/>
  <c r="H738" i="5"/>
  <c r="H240" i="5"/>
  <c r="H247" i="5"/>
  <c r="H239" i="5"/>
  <c r="H462" i="5"/>
  <c r="H764" i="5"/>
  <c r="H765" i="5"/>
  <c r="H458" i="5"/>
  <c r="H468" i="5"/>
  <c r="H466" i="5"/>
  <c r="H743" i="5"/>
  <c r="H238" i="5"/>
  <c r="H246" i="5"/>
  <c r="H241" i="5"/>
  <c r="H457" i="5"/>
  <c r="H735" i="5"/>
  <c r="H760" i="5"/>
  <c r="H761" i="5"/>
  <c r="H456" i="5"/>
  <c r="H465" i="5"/>
  <c r="H734" i="5"/>
  <c r="H744" i="5"/>
  <c r="H234" i="5"/>
  <c r="H244" i="5"/>
  <c r="H759" i="5"/>
  <c r="H739" i="5"/>
  <c r="H243" i="5"/>
  <c r="H20" i="4"/>
  <c r="H16" i="4"/>
  <c r="H17" i="4"/>
  <c r="H25" i="4"/>
  <c r="H24" i="4"/>
  <c r="H27" i="4"/>
  <c r="H28" i="4"/>
  <c r="H19" i="4"/>
  <c r="H14" i="4"/>
  <c r="H22" i="4"/>
  <c r="H23" i="4"/>
  <c r="H21" i="4"/>
  <c r="H15" i="4"/>
  <c r="H18" i="4"/>
  <c r="H26" i="4"/>
  <c r="L81" i="5"/>
  <c r="K81" i="5"/>
  <c r="J81" i="5"/>
  <c r="M81" i="5"/>
  <c r="L86" i="5"/>
  <c r="K86" i="5"/>
  <c r="J86" i="5"/>
  <c r="M86" i="5"/>
  <c r="M74" i="5"/>
  <c r="L74" i="5"/>
  <c r="K74" i="5"/>
  <c r="J74" i="5"/>
  <c r="J79" i="5"/>
  <c r="L79" i="5"/>
  <c r="M79" i="5"/>
  <c r="K79" i="5"/>
  <c r="K76" i="5"/>
  <c r="J76" i="5"/>
  <c r="L76" i="5"/>
  <c r="M76" i="5"/>
  <c r="L77" i="5"/>
  <c r="K77" i="5"/>
  <c r="J77" i="5"/>
  <c r="M77" i="5"/>
  <c r="L78" i="5"/>
  <c r="K78" i="5"/>
  <c r="J78" i="5"/>
  <c r="M78" i="5"/>
  <c r="L85" i="5"/>
  <c r="K85" i="5"/>
  <c r="J85" i="5"/>
  <c r="M85" i="5"/>
  <c r="J87" i="5"/>
  <c r="L87" i="5"/>
  <c r="M87" i="5"/>
  <c r="K87" i="5"/>
  <c r="L80" i="5"/>
  <c r="K80" i="5"/>
  <c r="J80" i="5"/>
  <c r="M80" i="5"/>
  <c r="M75" i="5"/>
  <c r="L75" i="5"/>
  <c r="K75" i="5"/>
  <c r="J75" i="5"/>
  <c r="L88" i="5"/>
  <c r="K88" i="5"/>
  <c r="J88" i="5"/>
  <c r="M88" i="5"/>
  <c r="M82" i="5"/>
  <c r="L82" i="5"/>
  <c r="K82" i="5"/>
  <c r="J82" i="5"/>
  <c r="M83" i="5"/>
  <c r="L83" i="5"/>
  <c r="K83" i="5"/>
  <c r="J83" i="5"/>
  <c r="K84" i="5"/>
  <c r="J84" i="5"/>
  <c r="L84" i="5"/>
  <c r="M84" i="5"/>
  <c r="K751" i="5"/>
  <c r="J77" i="10" s="1"/>
  <c r="K451" i="5"/>
  <c r="J47" i="10" s="1"/>
  <c r="K731" i="5"/>
  <c r="J75" i="10" s="1"/>
  <c r="K231" i="5"/>
  <c r="J25" i="10" s="1"/>
  <c r="R236" i="6"/>
  <c r="R161" i="6"/>
  <c r="R211" i="6"/>
  <c r="R186" i="6"/>
  <c r="Q236" i="6"/>
  <c r="Q161" i="6"/>
  <c r="Q211" i="6"/>
  <c r="Q186" i="6"/>
  <c r="L156" i="6"/>
  <c r="K131" i="6"/>
  <c r="L106" i="6"/>
  <c r="L131" i="6"/>
  <c r="K106" i="6"/>
  <c r="K156" i="6"/>
  <c r="Q61" i="6"/>
  <c r="R61" i="6"/>
  <c r="R136" i="6"/>
  <c r="Q111" i="6"/>
  <c r="R86" i="6"/>
  <c r="R111" i="6"/>
  <c r="Q86" i="6"/>
  <c r="Q136" i="6"/>
  <c r="AB16" i="4"/>
  <c r="AC237" i="5"/>
  <c r="AC459" i="5"/>
  <c r="AB20" i="4"/>
  <c r="AC238" i="5"/>
  <c r="AC247" i="5"/>
  <c r="AC244" i="5"/>
  <c r="AC240" i="5"/>
  <c r="AC762" i="5"/>
  <c r="AC744" i="5"/>
  <c r="AC468" i="5"/>
  <c r="AC236" i="5"/>
  <c r="AC766" i="5"/>
  <c r="AC764" i="5"/>
  <c r="AB15" i="4"/>
  <c r="AC248" i="5"/>
  <c r="AB773" i="4"/>
  <c r="J731" i="5"/>
  <c r="I75" i="10" s="1"/>
  <c r="AB193" i="4"/>
  <c r="K11" i="4"/>
  <c r="AB1213" i="4"/>
  <c r="AC758" i="5"/>
  <c r="AC740" i="5"/>
  <c r="AB673" i="4"/>
  <c r="AC768" i="5"/>
  <c r="AC737" i="5"/>
  <c r="AB233" i="4"/>
  <c r="AB1033" i="4"/>
  <c r="AC736" i="5"/>
  <c r="G79" i="5"/>
  <c r="F79" i="5"/>
  <c r="E79" i="5"/>
  <c r="D79" i="5"/>
  <c r="C79" i="5"/>
  <c r="Y79" i="5"/>
  <c r="Z79" i="5"/>
  <c r="AB79" i="5"/>
  <c r="AA79" i="5"/>
  <c r="C76" i="5"/>
  <c r="G76" i="5"/>
  <c r="E76" i="5"/>
  <c r="F76" i="5"/>
  <c r="D76" i="5"/>
  <c r="AA76" i="5"/>
  <c r="Z76" i="5"/>
  <c r="Y76" i="5"/>
  <c r="AB76" i="5"/>
  <c r="AC462" i="5"/>
  <c r="AB553" i="4"/>
  <c r="AC761" i="5"/>
  <c r="Z733" i="5"/>
  <c r="G86" i="5"/>
  <c r="F86" i="5"/>
  <c r="D86" i="5"/>
  <c r="E86" i="5"/>
  <c r="C86" i="5"/>
  <c r="AB86" i="5"/>
  <c r="AA86" i="5"/>
  <c r="Z86" i="5"/>
  <c r="Y86" i="5"/>
  <c r="J451" i="5"/>
  <c r="I47" i="10" s="1"/>
  <c r="AB133" i="4"/>
  <c r="AC246" i="5"/>
  <c r="AB1193" i="4"/>
  <c r="AB613" i="4"/>
  <c r="AC245" i="5"/>
  <c r="AA753" i="5"/>
  <c r="AB24" i="4"/>
  <c r="AC460" i="5"/>
  <c r="Y453" i="5"/>
  <c r="AC454" i="5"/>
  <c r="AB953" i="4"/>
  <c r="AB28" i="4"/>
  <c r="AB1153" i="4"/>
  <c r="AB793" i="4"/>
  <c r="AC464" i="5"/>
  <c r="AB33" i="4"/>
  <c r="AB21" i="4"/>
  <c r="AB833" i="4"/>
  <c r="AB693" i="4"/>
  <c r="G77" i="5"/>
  <c r="F77" i="5"/>
  <c r="E77" i="5"/>
  <c r="D77" i="5"/>
  <c r="C77" i="5"/>
  <c r="Y77" i="5"/>
  <c r="Z77" i="5"/>
  <c r="AA77" i="5"/>
  <c r="AB77" i="5"/>
  <c r="C78" i="5"/>
  <c r="G78" i="5"/>
  <c r="E78" i="5"/>
  <c r="F78" i="5"/>
  <c r="D78" i="5"/>
  <c r="Y78" i="5"/>
  <c r="Z78" i="5"/>
  <c r="AA78" i="5"/>
  <c r="AB78" i="5"/>
  <c r="AB213" i="4"/>
  <c r="AC735" i="5"/>
  <c r="AC760" i="5"/>
  <c r="J11" i="4"/>
  <c r="I2" i="10" s="1"/>
  <c r="Z233" i="5"/>
  <c r="AB27" i="4"/>
  <c r="Z453" i="5"/>
  <c r="C74" i="5"/>
  <c r="G74" i="5"/>
  <c r="E74" i="5"/>
  <c r="F74" i="5"/>
  <c r="D74" i="5"/>
  <c r="AA74" i="5"/>
  <c r="Z74" i="5"/>
  <c r="Y74" i="5"/>
  <c r="AB74" i="5"/>
  <c r="AB1233" i="4"/>
  <c r="AB873" i="4"/>
  <c r="AB753" i="4"/>
  <c r="AB993" i="4"/>
  <c r="AC461" i="5"/>
  <c r="AB1133" i="4"/>
  <c r="AC748" i="5"/>
  <c r="AC741" i="5"/>
  <c r="AB913" i="4"/>
  <c r="AC467" i="5"/>
  <c r="AB413" i="4"/>
  <c r="AB273" i="4"/>
  <c r="AC242" i="5"/>
  <c r="AB453" i="4"/>
  <c r="AB653" i="4"/>
  <c r="AB373" i="4"/>
  <c r="Z13" i="4"/>
  <c r="AB313" i="4"/>
  <c r="G85" i="5"/>
  <c r="F85" i="5"/>
  <c r="E85" i="5"/>
  <c r="D85" i="5"/>
  <c r="C85" i="5"/>
  <c r="AA85" i="5"/>
  <c r="AB85" i="5"/>
  <c r="Z85" i="5"/>
  <c r="Y85" i="5"/>
  <c r="Y87" i="5"/>
  <c r="F87" i="5"/>
  <c r="E87" i="5"/>
  <c r="D87" i="5"/>
  <c r="C87" i="5"/>
  <c r="AA87" i="5"/>
  <c r="AB87" i="5"/>
  <c r="Z87" i="5"/>
  <c r="G87" i="5"/>
  <c r="C80" i="5"/>
  <c r="G80" i="5"/>
  <c r="E80" i="5"/>
  <c r="F80" i="5"/>
  <c r="D80" i="5"/>
  <c r="AA80" i="5"/>
  <c r="AB80" i="5"/>
  <c r="Y80" i="5"/>
  <c r="Z80" i="5"/>
  <c r="AB73" i="4"/>
  <c r="AB1053" i="4"/>
  <c r="AA733" i="5"/>
  <c r="AC234" i="5"/>
  <c r="Y233" i="5"/>
  <c r="AB713" i="4"/>
  <c r="AC739" i="5"/>
  <c r="AB473" i="4"/>
  <c r="J751" i="5"/>
  <c r="I77" i="10" s="1"/>
  <c r="AB1013" i="4"/>
  <c r="G81" i="5"/>
  <c r="F81" i="5"/>
  <c r="E81" i="5"/>
  <c r="D81" i="5"/>
  <c r="C81" i="5"/>
  <c r="Y81" i="5"/>
  <c r="AB81" i="5"/>
  <c r="Z81" i="5"/>
  <c r="AA81" i="5"/>
  <c r="AB453" i="5"/>
  <c r="AC767" i="5"/>
  <c r="AB573" i="4"/>
  <c r="AC754" i="5"/>
  <c r="Y753" i="5"/>
  <c r="AA453" i="5"/>
  <c r="AB933" i="4"/>
  <c r="AB1113" i="4"/>
  <c r="AB1273" i="4"/>
  <c r="AC463" i="5"/>
  <c r="AC738" i="5"/>
  <c r="AC239" i="5"/>
  <c r="G75" i="5"/>
  <c r="F75" i="5"/>
  <c r="E75" i="5"/>
  <c r="D75" i="5"/>
  <c r="C75" i="5"/>
  <c r="Y75" i="5"/>
  <c r="AA75" i="5"/>
  <c r="Z75" i="5"/>
  <c r="AB75" i="5"/>
  <c r="Y88" i="5"/>
  <c r="F88" i="5"/>
  <c r="E88" i="5"/>
  <c r="D88" i="5"/>
  <c r="C88" i="5"/>
  <c r="AA88" i="5"/>
  <c r="AB88" i="5"/>
  <c r="Z88" i="5"/>
  <c r="G88" i="5"/>
  <c r="C82" i="5"/>
  <c r="G82" i="5"/>
  <c r="E82" i="5"/>
  <c r="F82" i="5"/>
  <c r="D82" i="5"/>
  <c r="Y82" i="5"/>
  <c r="Z82" i="5"/>
  <c r="AA82" i="5"/>
  <c r="AB82" i="5"/>
  <c r="AB893" i="4"/>
  <c r="AB493" i="4"/>
  <c r="AC765" i="5"/>
  <c r="AC458" i="5"/>
  <c r="AB1073" i="4"/>
  <c r="AB17" i="4"/>
  <c r="AC456" i="5"/>
  <c r="AA233" i="5"/>
  <c r="AB973" i="4"/>
  <c r="AC243" i="5"/>
  <c r="AB253" i="4"/>
  <c r="AB153" i="4"/>
  <c r="AC763" i="5"/>
  <c r="AB19" i="4"/>
  <c r="AB25" i="4"/>
  <c r="AB853" i="4"/>
  <c r="AC455" i="5"/>
  <c r="AB113" i="4"/>
  <c r="AB633" i="4"/>
  <c r="AC755" i="5"/>
  <c r="AC235" i="5"/>
  <c r="AB53" i="4"/>
  <c r="AB1253" i="4"/>
  <c r="AC746" i="5"/>
  <c r="G83" i="5"/>
  <c r="F83" i="5"/>
  <c r="E83" i="5"/>
  <c r="D83" i="5"/>
  <c r="C83" i="5"/>
  <c r="AA83" i="5"/>
  <c r="AB83" i="5"/>
  <c r="Y83" i="5"/>
  <c r="Z83" i="5"/>
  <c r="C84" i="5"/>
  <c r="G84" i="5"/>
  <c r="E84" i="5"/>
  <c r="F84" i="5"/>
  <c r="D84" i="5"/>
  <c r="AA84" i="5"/>
  <c r="AB84" i="5"/>
  <c r="Y84" i="5"/>
  <c r="Z84" i="5"/>
  <c r="AB14" i="4"/>
  <c r="Y13" i="4"/>
  <c r="AC466" i="5"/>
  <c r="AC743" i="5"/>
  <c r="AB813" i="4"/>
  <c r="AB733" i="5"/>
  <c r="J231" i="5"/>
  <c r="I25" i="10" s="1"/>
  <c r="AC759" i="5"/>
  <c r="AB1093" i="4"/>
  <c r="AC757" i="5"/>
  <c r="AB533" i="4"/>
  <c r="AB353" i="4"/>
  <c r="AC457" i="5"/>
  <c r="AB393" i="4"/>
  <c r="AB333" i="4"/>
  <c r="AC756" i="5"/>
  <c r="AB293" i="4"/>
  <c r="AB753" i="5"/>
  <c r="Z753" i="5"/>
  <c r="AB18" i="4"/>
  <c r="AB173" i="4"/>
  <c r="AC745" i="5"/>
  <c r="AB733" i="4"/>
  <c r="AC747" i="5"/>
  <c r="AC742" i="5"/>
  <c r="AB26" i="4"/>
  <c r="AB23" i="4"/>
  <c r="AB513" i="4"/>
  <c r="AB233" i="5"/>
  <c r="AB1173" i="4"/>
  <c r="W73" i="5"/>
  <c r="W74" i="5" s="1"/>
  <c r="W75" i="5" s="1"/>
  <c r="W76" i="5" s="1"/>
  <c r="W77" i="5" s="1"/>
  <c r="W78" i="5" s="1"/>
  <c r="W79" i="5" s="1"/>
  <c r="W80" i="5" s="1"/>
  <c r="W81" i="5" s="1"/>
  <c r="W82" i="5" s="1"/>
  <c r="W83" i="5" s="1"/>
  <c r="W84" i="5" s="1"/>
  <c r="W85" i="5" s="1"/>
  <c r="W86" i="5" s="1"/>
  <c r="W87" i="5" s="1"/>
  <c r="W88" i="5" s="1"/>
  <c r="V73" i="5"/>
  <c r="V74" i="5" s="1"/>
  <c r="V75" i="5" s="1"/>
  <c r="V76" i="5" s="1"/>
  <c r="V77" i="5" s="1"/>
  <c r="V78" i="5" s="1"/>
  <c r="V79" i="5" s="1"/>
  <c r="V80" i="5" s="1"/>
  <c r="V81" i="5" s="1"/>
  <c r="V82" i="5" s="1"/>
  <c r="V83" i="5" s="1"/>
  <c r="V84" i="5" s="1"/>
  <c r="V85" i="5" s="1"/>
  <c r="V86" i="5" s="1"/>
  <c r="V87" i="5" s="1"/>
  <c r="V88" i="5" s="1"/>
  <c r="U73" i="5"/>
  <c r="AB593" i="4"/>
  <c r="AA13" i="4"/>
  <c r="AB93" i="4"/>
  <c r="AC241" i="5"/>
  <c r="AB22" i="4"/>
  <c r="AC465" i="5"/>
  <c r="AC734" i="5"/>
  <c r="Y733" i="5"/>
  <c r="AB433" i="4"/>
  <c r="L731" i="5" l="1"/>
  <c r="K75" i="10" s="1"/>
  <c r="L451" i="5"/>
  <c r="K47" i="10" s="1"/>
  <c r="L751" i="5"/>
  <c r="K77" i="10" s="1"/>
  <c r="L231" i="5"/>
  <c r="K25" i="10" s="1"/>
  <c r="K256" i="6"/>
  <c r="K231" i="6"/>
  <c r="K206" i="6"/>
  <c r="L231" i="6"/>
  <c r="L256" i="6"/>
  <c r="L206" i="6"/>
  <c r="P10" i="5"/>
  <c r="P3" i="10" s="1"/>
  <c r="P90" i="5"/>
  <c r="P130" i="5"/>
  <c r="U76" i="5"/>
  <c r="U84" i="5"/>
  <c r="T74" i="5"/>
  <c r="T78" i="5"/>
  <c r="U86" i="5"/>
  <c r="U85" i="5"/>
  <c r="U75" i="5"/>
  <c r="U83" i="5"/>
  <c r="U74" i="5"/>
  <c r="U79" i="5"/>
  <c r="U88" i="5"/>
  <c r="U81" i="5"/>
  <c r="U78" i="5"/>
  <c r="U82" i="5"/>
  <c r="U80" i="5"/>
  <c r="U87" i="5"/>
  <c r="U77" i="5"/>
  <c r="T85" i="5"/>
  <c r="T81" i="5"/>
  <c r="T79" i="5"/>
  <c r="T83" i="5"/>
  <c r="T87" i="5"/>
  <c r="T82" i="5"/>
  <c r="T80" i="5"/>
  <c r="T86" i="5"/>
  <c r="T77" i="5"/>
  <c r="T76" i="5"/>
  <c r="T88" i="5"/>
  <c r="T84" i="5"/>
  <c r="T75" i="5"/>
  <c r="T731" i="5"/>
  <c r="T730" i="5" s="1"/>
  <c r="T451" i="5"/>
  <c r="T450" i="5" s="1"/>
  <c r="T751" i="5"/>
  <c r="T750" i="5" s="1"/>
  <c r="T231" i="5"/>
  <c r="T230" i="5" s="1"/>
  <c r="T11" i="4"/>
  <c r="T10" i="4" s="1"/>
  <c r="K81" i="6"/>
  <c r="L81" i="6"/>
  <c r="L11" i="4"/>
  <c r="K2" i="10" s="1"/>
  <c r="H84" i="5"/>
  <c r="H83" i="5"/>
  <c r="H82" i="5"/>
  <c r="H88" i="5"/>
  <c r="H75" i="5"/>
  <c r="H81" i="5"/>
  <c r="H80" i="5"/>
  <c r="H87" i="5"/>
  <c r="H85" i="5"/>
  <c r="H74" i="5"/>
  <c r="H78" i="5"/>
  <c r="H77" i="5"/>
  <c r="H86" i="5"/>
  <c r="H76" i="5"/>
  <c r="H79" i="5"/>
  <c r="J2" i="10"/>
  <c r="K71" i="5"/>
  <c r="J9" i="10" s="1"/>
  <c r="T5" i="10"/>
  <c r="AC83" i="5"/>
  <c r="AC86" i="5"/>
  <c r="AC84" i="5"/>
  <c r="AC76" i="5"/>
  <c r="AC85" i="5"/>
  <c r="AC753" i="5"/>
  <c r="AC81" i="5"/>
  <c r="Z73" i="5"/>
  <c r="AC733" i="5"/>
  <c r="AC87" i="5"/>
  <c r="AB73" i="5"/>
  <c r="AC453" i="5"/>
  <c r="AC79" i="5"/>
  <c r="AC74" i="5"/>
  <c r="Y73" i="5"/>
  <c r="AC78" i="5"/>
  <c r="AC82" i="5"/>
  <c r="AC233" i="5"/>
  <c r="AB13" i="4"/>
  <c r="AA73" i="5"/>
  <c r="J71" i="5"/>
  <c r="I9" i="10" s="1"/>
  <c r="AC77" i="5"/>
  <c r="AC88" i="5"/>
  <c r="AC75" i="5"/>
  <c r="AC80" i="5"/>
  <c r="L71" i="5" l="1"/>
  <c r="K9" i="10" s="1"/>
  <c r="L3" i="10"/>
  <c r="L15" i="10"/>
  <c r="L11" i="10"/>
  <c r="T71" i="5"/>
  <c r="T70" i="5" s="1"/>
  <c r="R1170" i="4"/>
  <c r="P1010" i="4"/>
  <c r="Q1010" i="4"/>
  <c r="R850" i="4"/>
  <c r="P850" i="4"/>
  <c r="R1030" i="4"/>
  <c r="Q910" i="4"/>
  <c r="P1130" i="4"/>
  <c r="R890" i="4"/>
  <c r="Q830" i="4"/>
  <c r="R950" i="4"/>
  <c r="R670" i="4"/>
  <c r="Q670" i="4"/>
  <c r="P90" i="4"/>
  <c r="R1090" i="4"/>
  <c r="Q750" i="4"/>
  <c r="P750" i="4"/>
  <c r="P1190" i="4"/>
  <c r="R1190" i="4"/>
  <c r="Q990" i="4"/>
  <c r="R990" i="4"/>
  <c r="P1070" i="4"/>
  <c r="Q950" i="4"/>
  <c r="P690" i="4"/>
  <c r="Q690" i="4"/>
  <c r="R1250" i="4"/>
  <c r="Q1250" i="4"/>
  <c r="Q1170" i="4"/>
  <c r="P970" i="4"/>
  <c r="P1050" i="4"/>
  <c r="R1010" i="4"/>
  <c r="Q850" i="4"/>
  <c r="Q730" i="4"/>
  <c r="R730" i="4"/>
  <c r="P1150" i="4"/>
  <c r="Q1150" i="4"/>
  <c r="P1110" i="4"/>
  <c r="P1210" i="4"/>
  <c r="P1230" i="4"/>
  <c r="P910" i="4"/>
  <c r="R1270" i="4"/>
  <c r="P1270" i="4"/>
  <c r="P130" i="4"/>
  <c r="P14" i="10" s="1"/>
  <c r="Q630" i="4"/>
  <c r="Q1190" i="4"/>
  <c r="R650" i="4"/>
  <c r="P1030" i="4"/>
  <c r="Q1270" i="4"/>
  <c r="P1250" i="4"/>
  <c r="P670" i="4"/>
  <c r="P270" i="4"/>
  <c r="R750" i="4"/>
  <c r="R970" i="4"/>
  <c r="Q710" i="4"/>
  <c r="P650" i="4"/>
  <c r="Q650" i="4"/>
  <c r="R690" i="4"/>
  <c r="Q810" i="4"/>
  <c r="Q82" i="10" s="1"/>
  <c r="Q1070" i="4"/>
  <c r="P1170" i="4"/>
  <c r="P810" i="4"/>
  <c r="P82" i="10" s="1"/>
  <c r="Q1090" i="4"/>
  <c r="Q930" i="4"/>
  <c r="R910" i="4"/>
  <c r="R1110" i="4"/>
  <c r="Q1050" i="4"/>
  <c r="Q1230" i="4"/>
  <c r="Q870" i="4"/>
  <c r="R1210" i="4"/>
  <c r="R1150" i="4"/>
  <c r="P950" i="4"/>
  <c r="R710" i="4"/>
  <c r="P830" i="4"/>
  <c r="Q970" i="4"/>
  <c r="P930" i="4"/>
  <c r="Q1130" i="4"/>
  <c r="Q1110" i="4"/>
  <c r="P730" i="4"/>
  <c r="P710" i="4"/>
  <c r="R1230" i="4"/>
  <c r="P870" i="4"/>
  <c r="R830" i="4"/>
  <c r="Q890" i="4"/>
  <c r="R1050" i="4"/>
  <c r="P990" i="4"/>
  <c r="R1070" i="4"/>
  <c r="P1090" i="4"/>
  <c r="Q1030" i="4"/>
  <c r="Q1210" i="4"/>
  <c r="R870" i="4"/>
  <c r="R1130" i="4"/>
  <c r="S247" i="5"/>
  <c r="S245" i="5"/>
  <c r="S237" i="5"/>
  <c r="S235" i="5"/>
  <c r="S248" i="5"/>
  <c r="S246" i="5"/>
  <c r="S244" i="5"/>
  <c r="S238" i="5"/>
  <c r="S234" i="5"/>
  <c r="S468" i="5"/>
  <c r="S466" i="5"/>
  <c r="S464" i="5"/>
  <c r="S462" i="5"/>
  <c r="S460" i="5"/>
  <c r="S467" i="5"/>
  <c r="S465" i="5"/>
  <c r="S463" i="5"/>
  <c r="S461" i="5"/>
  <c r="S459" i="5"/>
  <c r="S743" i="5"/>
  <c r="S745" i="5"/>
  <c r="S747" i="5"/>
  <c r="S740" i="5"/>
  <c r="S738" i="5"/>
  <c r="S736" i="5"/>
  <c r="S742" i="5"/>
  <c r="S744" i="5"/>
  <c r="S746" i="5"/>
  <c r="S748" i="5"/>
  <c r="S741" i="5"/>
  <c r="S739" i="5"/>
  <c r="S765" i="5"/>
  <c r="S767" i="5"/>
  <c r="S760" i="5"/>
  <c r="S762" i="5"/>
  <c r="S764" i="5"/>
  <c r="S766" i="5"/>
  <c r="S768" i="5"/>
  <c r="S759" i="5"/>
  <c r="S761" i="5"/>
  <c r="S763" i="5"/>
  <c r="Q68" i="10"/>
  <c r="K181" i="6"/>
  <c r="L181" i="6"/>
  <c r="T7" i="10"/>
  <c r="T3" i="10"/>
  <c r="P66" i="10"/>
  <c r="AC73" i="5"/>
  <c r="L28" i="10" l="1"/>
  <c r="L14" i="10"/>
  <c r="L10" i="10"/>
  <c r="R730" i="5"/>
  <c r="P890" i="4"/>
  <c r="R930" i="4"/>
  <c r="P730" i="5"/>
  <c r="Q750" i="5"/>
  <c r="Q730" i="5"/>
  <c r="P10" i="4"/>
  <c r="P2" i="10" s="1"/>
  <c r="R750" i="5"/>
  <c r="P750" i="5"/>
  <c r="S88" i="5"/>
  <c r="S86" i="5"/>
  <c r="S84" i="5"/>
  <c r="S80" i="5"/>
  <c r="S76" i="5"/>
  <c r="S87" i="5"/>
  <c r="S85" i="5"/>
  <c r="P76" i="10"/>
  <c r="P70" i="10"/>
  <c r="AC194" i="4"/>
  <c r="Q76" i="10"/>
  <c r="P74" i="10"/>
  <c r="P10" i="10"/>
  <c r="T56" i="10"/>
  <c r="Q72" i="10"/>
  <c r="Q74" i="10"/>
  <c r="Q64" i="10"/>
  <c r="P68" i="10"/>
  <c r="T62" i="10"/>
  <c r="Q66" i="10"/>
  <c r="Q70" i="10"/>
  <c r="T74" i="10"/>
  <c r="T46" i="10"/>
  <c r="T50" i="10"/>
  <c r="T58" i="10"/>
  <c r="P72" i="10"/>
  <c r="T68" i="10"/>
  <c r="T38" i="10"/>
  <c r="P28" i="10"/>
  <c r="P27" i="10"/>
  <c r="P11" i="10"/>
  <c r="P15" i="10"/>
  <c r="T60" i="10"/>
  <c r="T54" i="10"/>
  <c r="P69" i="10"/>
  <c r="P63" i="10"/>
  <c r="T70" i="10"/>
  <c r="R70" i="10"/>
  <c r="R68" i="10"/>
  <c r="R63" i="10"/>
  <c r="P67" i="10"/>
  <c r="T44" i="10"/>
  <c r="R71" i="10"/>
  <c r="Q67" i="10"/>
  <c r="R67" i="10"/>
  <c r="Q65" i="10"/>
  <c r="R69" i="10"/>
  <c r="T42" i="10"/>
  <c r="T66" i="10"/>
  <c r="R66" i="10"/>
  <c r="T52" i="10"/>
  <c r="Q36" i="6"/>
  <c r="R73" i="10"/>
  <c r="Q69" i="10"/>
  <c r="R74" i="10"/>
  <c r="T76" i="10"/>
  <c r="R76" i="10"/>
  <c r="P73" i="10"/>
  <c r="T72" i="10"/>
  <c r="R72" i="10"/>
  <c r="Q63" i="10"/>
  <c r="Q73" i="10"/>
  <c r="T40" i="10"/>
  <c r="R36" i="6"/>
  <c r="P71" i="10"/>
  <c r="Q71" i="10"/>
  <c r="T18" i="10"/>
  <c r="T20" i="10"/>
  <c r="T22" i="10"/>
  <c r="T4" i="10"/>
  <c r="T24" i="10"/>
  <c r="T30" i="10"/>
  <c r="T34" i="10"/>
  <c r="T28" i="10"/>
  <c r="T26" i="10"/>
  <c r="T6" i="10"/>
  <c r="T8" i="10"/>
  <c r="T14" i="10"/>
  <c r="T10" i="10"/>
  <c r="T32" i="10"/>
  <c r="T16" i="10"/>
  <c r="Q77" i="10"/>
  <c r="R77" i="10"/>
  <c r="P75" i="10"/>
  <c r="R75" i="10"/>
  <c r="P77" i="10"/>
  <c r="Q75" i="10"/>
  <c r="L2" i="10" l="1"/>
  <c r="T12" i="10"/>
  <c r="T36" i="10"/>
  <c r="L56" i="6"/>
  <c r="K56" i="6"/>
  <c r="T2" i="10"/>
  <c r="P630" i="4" l="1"/>
  <c r="P64" i="10" s="1"/>
  <c r="P790" i="4"/>
  <c r="P80" i="10" s="1"/>
  <c r="R810" i="4"/>
  <c r="P630" i="5"/>
  <c r="P65" i="10" s="1"/>
  <c r="P790" i="5"/>
  <c r="P81" i="10" s="1"/>
  <c r="R810" i="5"/>
  <c r="R790" i="4"/>
  <c r="R790" i="5"/>
  <c r="Q790" i="4"/>
  <c r="Q80" i="10" s="1"/>
  <c r="R770" i="4"/>
  <c r="P770" i="4"/>
  <c r="P78" i="10" s="1"/>
  <c r="Q790" i="5"/>
  <c r="Q81" i="10" s="1"/>
  <c r="R770" i="5"/>
  <c r="P770" i="5"/>
  <c r="P79" i="10" s="1"/>
  <c r="T78" i="10" l="1"/>
  <c r="R78" i="10"/>
  <c r="T80" i="10"/>
  <c r="R80" i="10"/>
  <c r="T48" i="10"/>
  <c r="T82" i="10"/>
  <c r="R82" i="10"/>
  <c r="R79" i="10"/>
  <c r="R83" i="10"/>
  <c r="R81" i="10"/>
  <c r="T83" i="10" l="1"/>
  <c r="R630" i="4" l="1"/>
  <c r="R630" i="5"/>
  <c r="T64" i="10" l="1"/>
  <c r="R64" i="10"/>
  <c r="R65" i="10"/>
  <c r="S120" i="5" l="1"/>
  <c r="S100" i="5"/>
  <c r="S74" i="5"/>
  <c r="S102" i="5"/>
  <c r="S20" i="5"/>
  <c r="S43" i="5"/>
  <c r="S62" i="5"/>
  <c r="S177" i="5"/>
  <c r="S184" i="5"/>
  <c r="S156" i="5"/>
  <c r="S183" i="5"/>
  <c r="S236" i="5"/>
  <c r="S242" i="5"/>
  <c r="S155" i="5"/>
  <c r="S256" i="5"/>
  <c r="S243" i="5"/>
  <c r="S241" i="5"/>
  <c r="S59" i="5"/>
  <c r="S22" i="5"/>
  <c r="S56" i="5"/>
  <c r="S83" i="5"/>
  <c r="S180" i="5"/>
  <c r="S239" i="5"/>
  <c r="S218" i="5"/>
  <c r="S38" i="5"/>
  <c r="S195" i="5"/>
  <c r="P510" i="5"/>
  <c r="P53" i="10" s="1"/>
  <c r="S214" i="5"/>
  <c r="S21" i="5"/>
  <c r="S118" i="5"/>
  <c r="S97" i="5"/>
  <c r="S82" i="5"/>
  <c r="S160" i="5"/>
  <c r="S157" i="5"/>
  <c r="S255" i="5"/>
  <c r="S159" i="5"/>
  <c r="S198" i="5"/>
  <c r="S219" i="5"/>
  <c r="S79" i="5"/>
  <c r="S101" i="5"/>
  <c r="S40" i="5"/>
  <c r="S19" i="5"/>
  <c r="S138" i="5"/>
  <c r="S260" i="5"/>
  <c r="S116" i="5"/>
  <c r="S37" i="5"/>
  <c r="S203" i="5"/>
  <c r="S199" i="5"/>
  <c r="S175" i="5"/>
  <c r="S258" i="5"/>
  <c r="S186" i="5"/>
  <c r="S201" i="5"/>
  <c r="P510" i="4"/>
  <c r="P52" i="10" s="1"/>
  <c r="S58" i="5"/>
  <c r="S119" i="5"/>
  <c r="S75" i="5"/>
  <c r="S78" i="5"/>
  <c r="S135" i="5"/>
  <c r="S181" i="5"/>
  <c r="S185" i="5"/>
  <c r="S202" i="5"/>
  <c r="S216" i="5"/>
  <c r="S140" i="5"/>
  <c r="S187" i="5"/>
  <c r="S35" i="5"/>
  <c r="S39" i="5"/>
  <c r="S117" i="5"/>
  <c r="S63" i="5"/>
  <c r="S139" i="5"/>
  <c r="S77" i="5"/>
  <c r="S36" i="5"/>
  <c r="S220" i="5"/>
  <c r="S200" i="5"/>
  <c r="S137" i="5"/>
  <c r="S215" i="5"/>
  <c r="S194" i="5"/>
  <c r="S136" i="5"/>
  <c r="S182" i="5"/>
  <c r="S161" i="5"/>
  <c r="S42" i="5"/>
  <c r="S95" i="5"/>
  <c r="S57" i="5"/>
  <c r="S81" i="5"/>
  <c r="S121" i="5"/>
  <c r="S158" i="5"/>
  <c r="S154" i="5"/>
  <c r="S174" i="5"/>
  <c r="S176" i="5"/>
  <c r="R30" i="4"/>
  <c r="R4" i="10" s="1"/>
  <c r="R70" i="4"/>
  <c r="R8" i="10" s="1"/>
  <c r="P110" i="4"/>
  <c r="P12" i="10" s="1"/>
  <c r="R50" i="4"/>
  <c r="R6" i="10" s="1"/>
  <c r="Q50" i="5"/>
  <c r="Q7" i="10" s="1"/>
  <c r="P450" i="4"/>
  <c r="P46" i="10" s="1"/>
  <c r="P530" i="4"/>
  <c r="P54" i="10" s="1"/>
  <c r="R230" i="5"/>
  <c r="R25" i="10" s="1"/>
  <c r="P150" i="4"/>
  <c r="P16" i="10" s="1"/>
  <c r="P170" i="5"/>
  <c r="P19" i="10" s="1"/>
  <c r="P50" i="4"/>
  <c r="P430" i="4"/>
  <c r="P44" i="10" s="1"/>
  <c r="P190" i="5"/>
  <c r="P21" i="10" s="1"/>
  <c r="R30" i="5"/>
  <c r="R5" i="10" s="1"/>
  <c r="P570" i="4"/>
  <c r="P58" i="10" s="1"/>
  <c r="R90" i="4"/>
  <c r="R10" i="10" s="1"/>
  <c r="P110" i="5"/>
  <c r="P13" i="10" s="1"/>
  <c r="R270" i="4"/>
  <c r="R28" i="10" s="1"/>
  <c r="Q230" i="5"/>
  <c r="Q25" i="10" s="1"/>
  <c r="R50" i="5"/>
  <c r="R7" i="10" s="1"/>
  <c r="Q150" i="4"/>
  <c r="Q16" i="10" s="1"/>
  <c r="P430" i="5"/>
  <c r="P45" i="10" s="1"/>
  <c r="P230" i="4"/>
  <c r="P24" i="10" s="1"/>
  <c r="R130" i="4"/>
  <c r="R14" i="10" s="1"/>
  <c r="R250" i="4"/>
  <c r="R26" i="10" s="1"/>
  <c r="Q90" i="4"/>
  <c r="Q10" i="10" s="1"/>
  <c r="P50" i="5"/>
  <c r="P410" i="5"/>
  <c r="P43" i="10" s="1"/>
  <c r="R90" i="5"/>
  <c r="R11" i="10" s="1"/>
  <c r="R250" i="5"/>
  <c r="R27" i="10" s="1"/>
  <c r="Q250" i="4"/>
  <c r="Q26" i="10" s="1"/>
  <c r="P410" i="4"/>
  <c r="P42" i="10" s="1"/>
  <c r="P310" i="4"/>
  <c r="P32" i="10" s="1"/>
  <c r="P230" i="5"/>
  <c r="P25" i="10" s="1"/>
  <c r="P210" i="5"/>
  <c r="P23" i="10" s="1"/>
  <c r="R170" i="4"/>
  <c r="R18" i="10" s="1"/>
  <c r="R130" i="5"/>
  <c r="R15" i="10" s="1"/>
  <c r="Q90" i="5"/>
  <c r="Q11" i="10" s="1"/>
  <c r="Q270" i="4"/>
  <c r="Q28" i="10" s="1"/>
  <c r="Q30" i="4"/>
  <c r="Q4" i="10" s="1"/>
  <c r="R110" i="4"/>
  <c r="R12" i="10" s="1"/>
  <c r="Q130" i="4"/>
  <c r="Q14" i="10" s="1"/>
  <c r="P470" i="5"/>
  <c r="P49" i="10" s="1"/>
  <c r="P390" i="5"/>
  <c r="P41" i="10" s="1"/>
  <c r="P290" i="5"/>
  <c r="P31" i="10" s="1"/>
  <c r="P250" i="4"/>
  <c r="P26" i="10" s="1"/>
  <c r="R150" i="5"/>
  <c r="R17" i="10" s="1"/>
  <c r="Q250" i="5"/>
  <c r="Q27" i="10" s="1"/>
  <c r="Q30" i="5"/>
  <c r="Q5" i="10" s="1"/>
  <c r="R230" i="4"/>
  <c r="R24" i="10" s="1"/>
  <c r="P390" i="4"/>
  <c r="P40" i="10" s="1"/>
  <c r="R110" i="5"/>
  <c r="R13" i="10" s="1"/>
  <c r="Q130" i="5"/>
  <c r="Q15" i="10" s="1"/>
  <c r="P370" i="4"/>
  <c r="P38" i="10" s="1"/>
  <c r="Q110" i="4"/>
  <c r="Q12" i="10" s="1"/>
  <c r="P550" i="5"/>
  <c r="P57" i="10" s="1"/>
  <c r="Q10" i="4"/>
  <c r="Q2" i="10" s="1"/>
  <c r="R150" i="4"/>
  <c r="R16" i="10" s="1"/>
  <c r="P450" i="5"/>
  <c r="P47" i="10" s="1"/>
  <c r="R210" i="5"/>
  <c r="R23" i="10" s="1"/>
  <c r="P370" i="5"/>
  <c r="P39" i="10" s="1"/>
  <c r="P350" i="5"/>
  <c r="P37" i="10" s="1"/>
  <c r="Q110" i="5"/>
  <c r="Q13" i="10" s="1"/>
  <c r="Q10" i="5"/>
  <c r="Q3" i="10" s="1"/>
  <c r="P490" i="5"/>
  <c r="P51" i="10" s="1"/>
  <c r="Q210" i="4"/>
  <c r="Q22" i="10" s="1"/>
  <c r="P330" i="4"/>
  <c r="P34" i="10" s="1"/>
  <c r="P470" i="4"/>
  <c r="P48" i="10" s="1"/>
  <c r="Q70" i="5"/>
  <c r="Q9" i="10" s="1"/>
  <c r="P610" i="4"/>
  <c r="P62" i="10" s="1"/>
  <c r="R10" i="4"/>
  <c r="R2" i="10" s="1"/>
  <c r="P290" i="4"/>
  <c r="P30" i="10" s="1"/>
  <c r="P170" i="4"/>
  <c r="P350" i="4"/>
  <c r="P36" i="10" s="1"/>
  <c r="R210" i="4"/>
  <c r="R22" i="10" s="1"/>
  <c r="Q190" i="4"/>
  <c r="Q20" i="10" s="1"/>
  <c r="R190" i="4"/>
  <c r="R20" i="10" s="1"/>
  <c r="P310" i="5"/>
  <c r="P33" i="10" s="1"/>
  <c r="Q70" i="4"/>
  <c r="Q8" i="10" s="1"/>
  <c r="P590" i="5"/>
  <c r="P61" i="10" s="1"/>
  <c r="R10" i="5"/>
  <c r="R3" i="10" s="1"/>
  <c r="P270" i="5"/>
  <c r="P29" i="10" s="1"/>
  <c r="Q230" i="4"/>
  <c r="Q24" i="10" s="1"/>
  <c r="Q170" i="4"/>
  <c r="Q18" i="10" s="1"/>
  <c r="P590" i="4"/>
  <c r="P60" i="10" s="1"/>
  <c r="P150" i="5"/>
  <c r="P17" i="10" s="1"/>
  <c r="P330" i="5"/>
  <c r="P35" i="10" s="1"/>
  <c r="R190" i="5"/>
  <c r="R21" i="10" s="1"/>
  <c r="P490" i="4"/>
  <c r="P50" i="10" s="1"/>
  <c r="P550" i="4"/>
  <c r="P56" i="10" s="1"/>
  <c r="Q190" i="5"/>
  <c r="Q21" i="10" s="1"/>
  <c r="Q170" i="5"/>
  <c r="Q19" i="10" s="1"/>
  <c r="P530" i="5"/>
  <c r="P55" i="10" s="1"/>
  <c r="R70" i="5"/>
  <c r="R9" i="10" s="1"/>
  <c r="R170" i="5"/>
  <c r="R19" i="10" s="1"/>
  <c r="Q210" i="5"/>
  <c r="Q23" i="10" s="1"/>
  <c r="Q150" i="5"/>
  <c r="Q17" i="10" s="1"/>
  <c r="Q50" i="4"/>
  <c r="Q6" i="10" s="1"/>
  <c r="P570" i="5"/>
  <c r="P59" i="10" s="1"/>
  <c r="P190" i="4"/>
  <c r="P20" i="10" s="1"/>
  <c r="P210" i="4"/>
  <c r="P22" i="10" s="1"/>
  <c r="S111" i="5"/>
  <c r="S31" i="5"/>
  <c r="S11" i="5"/>
  <c r="S251" i="5"/>
  <c r="S211" i="5"/>
  <c r="S91" i="5"/>
  <c r="S71" i="5"/>
  <c r="S191" i="5"/>
  <c r="S250" i="5" l="1"/>
  <c r="S10" i="5"/>
  <c r="S3" i="10" s="1"/>
  <c r="S90" i="5"/>
  <c r="S190" i="5"/>
  <c r="S70" i="5"/>
  <c r="S9" i="10" s="1"/>
  <c r="S110" i="5"/>
  <c r="S150" i="5"/>
  <c r="S170" i="5"/>
  <c r="S210" i="5"/>
  <c r="S130" i="5"/>
  <c r="S30" i="5"/>
  <c r="S5" i="10" s="1"/>
  <c r="S50" i="5"/>
  <c r="S7" i="10" s="1"/>
  <c r="O13" i="10"/>
  <c r="L62" i="10"/>
  <c r="O23" i="10"/>
  <c r="O21" i="10"/>
  <c r="O5" i="10"/>
  <c r="N8" i="10"/>
  <c r="O27" i="10"/>
  <c r="N3" i="10"/>
  <c r="N16" i="10"/>
  <c r="O3" i="10"/>
  <c r="L61" i="10"/>
  <c r="N10" i="10"/>
  <c r="O9" i="10"/>
  <c r="L52" i="10"/>
  <c r="N13" i="10"/>
  <c r="N11" i="10"/>
  <c r="L57" i="10"/>
  <c r="O11" i="10"/>
  <c r="N12" i="10"/>
  <c r="L58" i="10"/>
  <c r="N9" i="10"/>
  <c r="N2" i="10"/>
  <c r="L51" i="10"/>
  <c r="N7" i="10"/>
  <c r="L16" i="10"/>
  <c r="N6" i="10"/>
  <c r="L55" i="10"/>
  <c r="M23" i="10"/>
  <c r="M8" i="10"/>
  <c r="L30" i="10"/>
  <c r="L48" i="10"/>
  <c r="L40" i="10"/>
  <c r="L41" i="10"/>
  <c r="N27" i="10"/>
  <c r="M10" i="10"/>
  <c r="L45" i="10"/>
  <c r="N28" i="10"/>
  <c r="L35" i="10"/>
  <c r="L22" i="10"/>
  <c r="L20" i="10"/>
  <c r="L59" i="10"/>
  <c r="M19" i="10"/>
  <c r="N21" i="10"/>
  <c r="M24" i="10"/>
  <c r="N22" i="10"/>
  <c r="M13" i="10"/>
  <c r="L26" i="10"/>
  <c r="L32" i="10"/>
  <c r="M16" i="10"/>
  <c r="L13" i="10"/>
  <c r="L19" i="10"/>
  <c r="L46" i="10"/>
  <c r="L12" i="10"/>
  <c r="L17" i="10"/>
  <c r="L33" i="10"/>
  <c r="L34" i="10"/>
  <c r="M2" i="10"/>
  <c r="L38" i="10"/>
  <c r="N24" i="10"/>
  <c r="M4" i="10"/>
  <c r="N18" i="10"/>
  <c r="N26" i="10"/>
  <c r="N19" i="10"/>
  <c r="M21" i="10"/>
  <c r="L29" i="10"/>
  <c r="L36" i="10"/>
  <c r="L37" i="10"/>
  <c r="M15" i="10"/>
  <c r="M28" i="10"/>
  <c r="L23" i="10"/>
  <c r="L42" i="10"/>
  <c r="N14" i="10"/>
  <c r="L21" i="10"/>
  <c r="M17" i="10"/>
  <c r="L56" i="10"/>
  <c r="L18" i="10"/>
  <c r="M22" i="10"/>
  <c r="M5" i="10"/>
  <c r="L49" i="10"/>
  <c r="L43" i="10"/>
  <c r="L60" i="10"/>
  <c r="N20" i="10"/>
  <c r="L39" i="10"/>
  <c r="M14" i="10"/>
  <c r="M26" i="10"/>
  <c r="L24" i="10"/>
  <c r="N4" i="10"/>
  <c r="M9" i="10"/>
  <c r="L47" i="10"/>
  <c r="M12" i="10"/>
  <c r="M27" i="10"/>
  <c r="L31" i="10"/>
  <c r="M11" i="10"/>
  <c r="L25" i="10"/>
  <c r="L7" i="10"/>
  <c r="M25" i="10"/>
  <c r="L44" i="10"/>
  <c r="N25" i="10"/>
  <c r="M7" i="10"/>
  <c r="M6" i="10"/>
  <c r="L50" i="10"/>
  <c r="M18" i="10"/>
  <c r="M20" i="10"/>
  <c r="M3" i="10"/>
  <c r="N23" i="10"/>
  <c r="N17" i="10"/>
  <c r="N15" i="10"/>
  <c r="N5" i="10"/>
  <c r="L6" i="10"/>
  <c r="L54" i="10"/>
  <c r="Q770" i="4"/>
  <c r="Q78" i="10" s="1"/>
  <c r="Q770" i="5"/>
  <c r="Q79" i="10" s="1"/>
  <c r="S131" i="5"/>
  <c r="S51" i="5"/>
  <c r="S151" i="5"/>
  <c r="S171" i="5"/>
  <c r="O19" i="10" l="1"/>
  <c r="O17" i="10"/>
  <c r="O7" i="10"/>
  <c r="O15" i="10"/>
  <c r="L53" i="10"/>
  <c r="S359" i="5" l="1"/>
  <c r="S302" i="5"/>
  <c r="S340" i="5"/>
  <c r="S557" i="5"/>
  <c r="S275" i="5"/>
  <c r="S296" i="5"/>
  <c r="S554" i="5"/>
  <c r="S321" i="5"/>
  <c r="S298" i="5"/>
  <c r="S555" i="5"/>
  <c r="S534" i="5"/>
  <c r="S578" i="5"/>
  <c r="S277" i="5"/>
  <c r="S334" i="5"/>
  <c r="S496" i="5"/>
  <c r="S279" i="5"/>
  <c r="S322" i="5"/>
  <c r="S577" i="5"/>
  <c r="S301" i="5"/>
  <c r="S314" i="5"/>
  <c r="S516" i="5"/>
  <c r="S374" i="5"/>
  <c r="S280" i="5"/>
  <c r="S337" i="5"/>
  <c r="S517" i="5"/>
  <c r="S556" i="5"/>
  <c r="S363" i="5"/>
  <c r="S316" i="5"/>
  <c r="S596" i="5"/>
  <c r="S574" i="5"/>
  <c r="S379" i="5"/>
  <c r="S383" i="5"/>
  <c r="S295" i="5"/>
  <c r="S381" i="5"/>
  <c r="S323" i="5"/>
  <c r="S579" i="5"/>
  <c r="S537" i="5"/>
  <c r="S339" i="5"/>
  <c r="S355" i="5"/>
  <c r="S455" i="5"/>
  <c r="S320" i="5"/>
  <c r="S375" i="5"/>
  <c r="S494" i="5"/>
  <c r="S297" i="5"/>
  <c r="S299" i="5"/>
  <c r="S318" i="5"/>
  <c r="S456" i="5"/>
  <c r="S317" i="5"/>
  <c r="S335" i="5"/>
  <c r="S276" i="5"/>
  <c r="S598" i="5"/>
  <c r="S336" i="5"/>
  <c r="S535" i="5"/>
  <c r="S283" i="5"/>
  <c r="S342" i="5"/>
  <c r="S281" i="5"/>
  <c r="S378" i="5"/>
  <c r="S315" i="5"/>
  <c r="S303" i="5"/>
  <c r="S495" i="5"/>
  <c r="S358" i="5"/>
  <c r="S497" i="5"/>
  <c r="S380" i="5"/>
  <c r="S361" i="5"/>
  <c r="S357" i="5"/>
  <c r="S594" i="5"/>
  <c r="S300" i="5"/>
  <c r="S282" i="5"/>
  <c r="S341" i="5"/>
  <c r="S377" i="5"/>
  <c r="S360" i="5"/>
  <c r="S338" i="5"/>
  <c r="S498" i="5"/>
  <c r="S278" i="5"/>
  <c r="S536" i="5"/>
  <c r="S376" i="5"/>
  <c r="S457" i="5"/>
  <c r="S274" i="5"/>
  <c r="S595" i="5"/>
  <c r="S294" i="5"/>
  <c r="S395" i="5"/>
  <c r="S319" i="5"/>
  <c r="S356" i="5"/>
  <c r="S597" i="5"/>
  <c r="S362" i="5"/>
  <c r="S354" i="5"/>
  <c r="S538" i="5"/>
  <c r="S343" i="5"/>
  <c r="Q11" i="6" l="1"/>
  <c r="R11" i="6"/>
  <c r="M48" i="10"/>
  <c r="M49" i="10"/>
  <c r="Q590" i="4"/>
  <c r="Q60" i="10" s="1"/>
  <c r="Q510" i="4"/>
  <c r="Q52" i="10" s="1"/>
  <c r="R490" i="5"/>
  <c r="R51" i="10" s="1"/>
  <c r="Q370" i="5"/>
  <c r="Q39" i="10" s="1"/>
  <c r="R470" i="4"/>
  <c r="R48" i="10" s="1"/>
  <c r="Q310" i="5"/>
  <c r="Q33" i="10" s="1"/>
  <c r="Q430" i="4"/>
  <c r="Q44" i="10" s="1"/>
  <c r="R370" i="5"/>
  <c r="R39" i="10" s="1"/>
  <c r="Q550" i="5"/>
  <c r="Q57" i="10" s="1"/>
  <c r="Q570" i="5"/>
  <c r="Q59" i="10" s="1"/>
  <c r="Q490" i="5"/>
  <c r="Q51" i="10" s="1"/>
  <c r="Q450" i="4"/>
  <c r="Q46" i="10" s="1"/>
  <c r="R410" i="4"/>
  <c r="R42" i="10" s="1"/>
  <c r="R370" i="4"/>
  <c r="R38" i="10" s="1"/>
  <c r="R290" i="4"/>
  <c r="R30" i="10" s="1"/>
  <c r="Q410" i="5"/>
  <c r="Q43" i="10" s="1"/>
  <c r="R450" i="4"/>
  <c r="R46" i="10" s="1"/>
  <c r="S590" i="5"/>
  <c r="Q350" i="4"/>
  <c r="Q36" i="10" s="1"/>
  <c r="Q430" i="5"/>
  <c r="Q45" i="10" s="1"/>
  <c r="R390" i="5"/>
  <c r="R41" i="10" s="1"/>
  <c r="R350" i="5"/>
  <c r="R37" i="10" s="1"/>
  <c r="R270" i="5"/>
  <c r="R29" i="10" s="1"/>
  <c r="S310" i="5"/>
  <c r="R430" i="5"/>
  <c r="R45" i="10" s="1"/>
  <c r="R610" i="4"/>
  <c r="R62" i="10" s="1"/>
  <c r="R570" i="4"/>
  <c r="R58" i="10" s="1"/>
  <c r="Q330" i="5"/>
  <c r="Q35" i="10" s="1"/>
  <c r="S550" i="5"/>
  <c r="R590" i="5"/>
  <c r="R61" i="10" s="1"/>
  <c r="R550" i="5"/>
  <c r="R57" i="10" s="1"/>
  <c r="Q610" i="4"/>
  <c r="Q62" i="10" s="1"/>
  <c r="S350" i="5"/>
  <c r="R310" i="5"/>
  <c r="R33" i="10" s="1"/>
  <c r="S290" i="5"/>
  <c r="Q590" i="5"/>
  <c r="Q61" i="10" s="1"/>
  <c r="Q390" i="5"/>
  <c r="Q41" i="10" s="1"/>
  <c r="Q550" i="4"/>
  <c r="Q56" i="10" s="1"/>
  <c r="R530" i="4"/>
  <c r="R54" i="10" s="1"/>
  <c r="Q490" i="4"/>
  <c r="Q50" i="10" s="1"/>
  <c r="Q530" i="4"/>
  <c r="Q54" i="10" s="1"/>
  <c r="S330" i="5"/>
  <c r="R490" i="4"/>
  <c r="R50" i="10" s="1"/>
  <c r="Q410" i="4"/>
  <c r="Q42" i="10" s="1"/>
  <c r="R310" i="4"/>
  <c r="R32" i="10" s="1"/>
  <c r="Q530" i="5"/>
  <c r="Q55" i="10" s="1"/>
  <c r="R510" i="5"/>
  <c r="R53" i="10" s="1"/>
  <c r="Q370" i="4"/>
  <c r="Q38" i="10" s="1"/>
  <c r="S490" i="5"/>
  <c r="Q510" i="5"/>
  <c r="Q53" i="10" s="1"/>
  <c r="R430" i="4"/>
  <c r="R44" i="10" s="1"/>
  <c r="R470" i="5"/>
  <c r="R49" i="10" s="1"/>
  <c r="R330" i="4"/>
  <c r="R34" i="10" s="1"/>
  <c r="R290" i="5"/>
  <c r="R31" i="10" s="1"/>
  <c r="S270" i="5"/>
  <c r="Q290" i="4"/>
  <c r="Q30" i="10" s="1"/>
  <c r="Q310" i="4"/>
  <c r="Q32" i="10" s="1"/>
  <c r="Q350" i="5"/>
  <c r="Q37" i="10" s="1"/>
  <c r="R590" i="4"/>
  <c r="R60" i="10" s="1"/>
  <c r="R550" i="4"/>
  <c r="R56" i="10" s="1"/>
  <c r="R410" i="5"/>
  <c r="R43" i="10" s="1"/>
  <c r="R350" i="4"/>
  <c r="R36" i="10" s="1"/>
  <c r="Q270" i="5"/>
  <c r="Q29" i="10" s="1"/>
  <c r="Q290" i="5"/>
  <c r="Q31" i="10" s="1"/>
  <c r="Q450" i="5"/>
  <c r="Q47" i="10" s="1"/>
  <c r="R510" i="4"/>
  <c r="R52" i="10" s="1"/>
  <c r="Q390" i="4"/>
  <c r="Q40" i="10" s="1"/>
  <c r="R450" i="5"/>
  <c r="R47" i="10" s="1"/>
  <c r="R570" i="5"/>
  <c r="R59" i="10" s="1"/>
  <c r="Q330" i="4"/>
  <c r="Q34" i="10" s="1"/>
  <c r="R530" i="5"/>
  <c r="R55" i="10" s="1"/>
  <c r="R390" i="4"/>
  <c r="R40" i="10" s="1"/>
  <c r="S530" i="5"/>
  <c r="Q570" i="4"/>
  <c r="Q58" i="10" s="1"/>
  <c r="R330" i="5"/>
  <c r="R35" i="10" s="1"/>
  <c r="Q470" i="4"/>
  <c r="Q48" i="10" s="1"/>
  <c r="Q470" i="5"/>
  <c r="Q49" i="10" s="1"/>
  <c r="S271" i="5"/>
  <c r="S291" i="5"/>
  <c r="S331" i="5"/>
  <c r="S531" i="5"/>
  <c r="S491" i="5"/>
  <c r="S551" i="5"/>
  <c r="S311" i="5"/>
  <c r="S351" i="5"/>
  <c r="S591" i="5"/>
  <c r="O31" i="10" l="1"/>
  <c r="N62" i="10"/>
  <c r="N61" i="10"/>
  <c r="O61" i="10"/>
  <c r="O37" i="10"/>
  <c r="O33" i="10"/>
  <c r="O57" i="10"/>
  <c r="O55" i="10"/>
  <c r="M62" i="10"/>
  <c r="O35" i="10"/>
  <c r="M61" i="10"/>
  <c r="N58" i="10"/>
  <c r="O29" i="10"/>
  <c r="O51" i="10"/>
  <c r="N57" i="10"/>
  <c r="K31" i="6"/>
  <c r="L31" i="6"/>
  <c r="N55" i="10"/>
  <c r="M40" i="10"/>
  <c r="N44" i="10"/>
  <c r="N29" i="10"/>
  <c r="M36" i="10"/>
  <c r="M44" i="10"/>
  <c r="N51" i="10"/>
  <c r="N56" i="10"/>
  <c r="N35" i="10"/>
  <c r="M29" i="10"/>
  <c r="N60" i="10"/>
  <c r="N53" i="10"/>
  <c r="N50" i="10"/>
  <c r="N54" i="10"/>
  <c r="N30" i="10"/>
  <c r="M51" i="10"/>
  <c r="M37" i="10"/>
  <c r="N31" i="10"/>
  <c r="M53" i="10"/>
  <c r="M55" i="10"/>
  <c r="N33" i="10"/>
  <c r="N37" i="10"/>
  <c r="N38" i="10"/>
  <c r="M59" i="10"/>
  <c r="M33" i="10"/>
  <c r="M58" i="10"/>
  <c r="N52" i="10"/>
  <c r="M34" i="10"/>
  <c r="N36" i="10"/>
  <c r="M56" i="10"/>
  <c r="M52" i="10"/>
  <c r="M47" i="10"/>
  <c r="N32" i="10"/>
  <c r="N45" i="10"/>
  <c r="N41" i="10"/>
  <c r="N46" i="10"/>
  <c r="M57" i="10"/>
  <c r="M60" i="10"/>
  <c r="N43" i="10"/>
  <c r="N34" i="10"/>
  <c r="M54" i="10"/>
  <c r="M41" i="10"/>
  <c r="N42" i="10"/>
  <c r="N48" i="10"/>
  <c r="N47" i="10"/>
  <c r="N49" i="10"/>
  <c r="M45" i="10"/>
  <c r="M43" i="10"/>
  <c r="N59" i="10"/>
  <c r="M32" i="10"/>
  <c r="N40" i="10"/>
  <c r="M31" i="10"/>
  <c r="M30" i="10"/>
  <c r="M38" i="10"/>
  <c r="M42" i="10"/>
  <c r="M50" i="10"/>
  <c r="M35" i="10"/>
  <c r="M46" i="10"/>
  <c r="N39" i="10"/>
  <c r="M39" i="10"/>
  <c r="T9" i="10"/>
  <c r="P70" i="5" l="1"/>
  <c r="P9" i="10" s="1"/>
  <c r="P70" i="4"/>
  <c r="P8" i="10" s="1"/>
  <c r="P30" i="4"/>
  <c r="P4" i="10" s="1"/>
  <c r="P30" i="5"/>
  <c r="P5" i="10" s="1"/>
  <c r="P18" i="10"/>
  <c r="J181" i="6"/>
  <c r="J256" i="6"/>
  <c r="J81" i="6"/>
  <c r="J206" i="6"/>
  <c r="J106" i="6"/>
  <c r="J156" i="6"/>
  <c r="J131" i="6"/>
  <c r="J231" i="6"/>
  <c r="P161" i="6"/>
  <c r="P236" i="6"/>
  <c r="P61" i="6"/>
  <c r="P186" i="6"/>
  <c r="P86" i="6"/>
  <c r="P136" i="6"/>
  <c r="P111" i="6"/>
  <c r="P211" i="6"/>
  <c r="P11" i="6"/>
  <c r="P36" i="6"/>
  <c r="J31" i="6" l="1"/>
  <c r="L4" i="10"/>
  <c r="L9" i="10"/>
  <c r="L8" i="10"/>
  <c r="L5" i="10"/>
  <c r="J56" i="6"/>
  <c r="S778" i="5" l="1"/>
  <c r="S403" i="5"/>
  <c r="S418" i="5"/>
  <c r="S240" i="5"/>
  <c r="S414" i="5"/>
  <c r="S755" i="5"/>
  <c r="S737" i="5"/>
  <c r="S519" i="5"/>
  <c r="S735" i="5"/>
  <c r="S480" i="5"/>
  <c r="S819" i="5"/>
  <c r="S776" i="5"/>
  <c r="S476" i="5"/>
  <c r="S576" i="5"/>
  <c r="S394" i="5"/>
  <c r="S399" i="5"/>
  <c r="S441" i="5"/>
  <c r="S416" i="5"/>
  <c r="S419" i="5"/>
  <c r="S454" i="5"/>
  <c r="S756" i="5"/>
  <c r="S382" i="5"/>
  <c r="S777" i="5"/>
  <c r="S797" i="5"/>
  <c r="S818" i="5"/>
  <c r="S634" i="5"/>
  <c r="S631" i="5" s="1"/>
  <c r="S734" i="5"/>
  <c r="S816" i="5"/>
  <c r="S754" i="5"/>
  <c r="S775" i="5"/>
  <c r="S438" i="5"/>
  <c r="S795" i="5"/>
  <c r="S798" i="5"/>
  <c r="S401" i="5"/>
  <c r="S398" i="5"/>
  <c r="S400" i="5"/>
  <c r="S794" i="5"/>
  <c r="S421" i="5"/>
  <c r="S799" i="5"/>
  <c r="S477" i="5"/>
  <c r="S481" i="5"/>
  <c r="S439" i="5"/>
  <c r="S474" i="5"/>
  <c r="S757" i="5"/>
  <c r="S774" i="5"/>
  <c r="S437" i="5"/>
  <c r="S814" i="5"/>
  <c r="S440" i="5"/>
  <c r="S423" i="5"/>
  <c r="S420" i="5"/>
  <c r="S396" i="5"/>
  <c r="S478" i="5"/>
  <c r="S716" i="5"/>
  <c r="S711" i="5" s="1"/>
  <c r="S815" i="5"/>
  <c r="S417" i="5"/>
  <c r="S458" i="5"/>
  <c r="S514" i="5"/>
  <c r="S758" i="5"/>
  <c r="S436" i="5"/>
  <c r="S796" i="5"/>
  <c r="S435" i="5"/>
  <c r="S402" i="5"/>
  <c r="S422" i="5"/>
  <c r="S515" i="5"/>
  <c r="S397" i="5"/>
  <c r="S415" i="5"/>
  <c r="S434" i="5"/>
  <c r="S475" i="5"/>
  <c r="S518" i="5"/>
  <c r="S575" i="5"/>
  <c r="S817" i="5"/>
  <c r="P6" i="10"/>
  <c r="P7" i="10"/>
  <c r="S371" i="5"/>
  <c r="S571" i="5"/>
  <c r="S231" i="5"/>
  <c r="O39" i="10" l="1"/>
  <c r="O59" i="10"/>
  <c r="O25" i="10"/>
  <c r="S771" i="5"/>
  <c r="S731" i="5"/>
  <c r="S751" i="5"/>
  <c r="S811" i="5"/>
  <c r="S791" i="5"/>
  <c r="S810" i="5"/>
  <c r="S83" i="10" s="1"/>
  <c r="S390" i="5"/>
  <c r="S41" i="10" s="1"/>
  <c r="S570" i="5"/>
  <c r="S59" i="10" s="1"/>
  <c r="S370" i="5"/>
  <c r="S39" i="10" s="1"/>
  <c r="S710" i="5"/>
  <c r="S73" i="10" s="1"/>
  <c r="S770" i="5"/>
  <c r="S790" i="5"/>
  <c r="S81" i="10" s="1"/>
  <c r="S750" i="5"/>
  <c r="S77" i="10" s="1"/>
  <c r="S410" i="5"/>
  <c r="S43" i="10" s="1"/>
  <c r="S450" i="5"/>
  <c r="S47" i="10" s="1"/>
  <c r="S230" i="5"/>
  <c r="S25" i="10" s="1"/>
  <c r="S430" i="5"/>
  <c r="S45" i="10" s="1"/>
  <c r="S470" i="5"/>
  <c r="S49" i="10" s="1"/>
  <c r="S730" i="5"/>
  <c r="S75" i="10" s="1"/>
  <c r="S630" i="5"/>
  <c r="S65" i="10" s="1"/>
  <c r="S510" i="5"/>
  <c r="S53" i="10" s="1"/>
  <c r="S11" i="10"/>
  <c r="T11" i="10"/>
  <c r="T55" i="10"/>
  <c r="S55" i="10"/>
  <c r="T41" i="10"/>
  <c r="T57" i="10"/>
  <c r="S57" i="10"/>
  <c r="T77" i="10"/>
  <c r="T45" i="10"/>
  <c r="T43" i="10"/>
  <c r="T73" i="10"/>
  <c r="T81" i="10"/>
  <c r="T53" i="10"/>
  <c r="T47" i="10"/>
  <c r="T39" i="10"/>
  <c r="T65" i="10"/>
  <c r="T61" i="10"/>
  <c r="S61" i="10"/>
  <c r="T67" i="10"/>
  <c r="S67" i="10"/>
  <c r="T71" i="10"/>
  <c r="S71" i="10"/>
  <c r="T69" i="10"/>
  <c r="S69" i="10"/>
  <c r="T75" i="10"/>
  <c r="T79" i="10"/>
  <c r="S79" i="10"/>
  <c r="T49" i="10"/>
  <c r="T63" i="10"/>
  <c r="S63" i="10"/>
  <c r="T51" i="10"/>
  <c r="S51" i="10"/>
  <c r="T59" i="10"/>
  <c r="S17" i="10"/>
  <c r="T17" i="10"/>
  <c r="S29" i="10"/>
  <c r="T29" i="10"/>
  <c r="S19" i="10"/>
  <c r="T19" i="10"/>
  <c r="S31" i="10"/>
  <c r="T31" i="10"/>
  <c r="S13" i="10"/>
  <c r="T13" i="10"/>
  <c r="S37" i="10"/>
  <c r="T37" i="10"/>
  <c r="T25" i="10"/>
  <c r="S33" i="10"/>
  <c r="T33" i="10"/>
  <c r="S21" i="10"/>
  <c r="T21" i="10"/>
  <c r="S27" i="10"/>
  <c r="T27" i="10"/>
  <c r="S15" i="10"/>
  <c r="T15" i="10"/>
  <c r="S23" i="10"/>
  <c r="T23" i="10"/>
  <c r="S35" i="10"/>
  <c r="T35" i="10"/>
  <c r="AH247" i="4"/>
  <c r="AH107" i="4"/>
  <c r="AH624" i="4"/>
  <c r="AH1262" i="5"/>
  <c r="AH866" i="5"/>
  <c r="AH686" i="4"/>
  <c r="AH628" i="4"/>
  <c r="AH384" i="4"/>
  <c r="AH980" i="5"/>
  <c r="AH521" i="4"/>
  <c r="AH982" i="5"/>
  <c r="AH298" i="4"/>
  <c r="AH341" i="4"/>
  <c r="AH408" i="5"/>
  <c r="AH567" i="4"/>
  <c r="AH41" i="5"/>
  <c r="AH264" i="4"/>
  <c r="AH1183" i="4"/>
  <c r="AH437" i="4"/>
  <c r="AH1119" i="5"/>
  <c r="AH168" i="5"/>
  <c r="AH84" i="4"/>
  <c r="AH697" i="4"/>
  <c r="AH1220" i="5"/>
  <c r="AH854" i="4"/>
  <c r="AH686" i="5"/>
  <c r="AH699" i="4"/>
  <c r="AH685" i="4"/>
  <c r="AH158" i="4"/>
  <c r="AH996" i="4"/>
  <c r="AH1144" i="5"/>
  <c r="AH777" i="5"/>
  <c r="AH1161" i="5"/>
  <c r="AH675" i="5"/>
  <c r="AH783" i="4"/>
  <c r="AH527" i="5"/>
  <c r="AH335" i="4"/>
  <c r="AH943" i="5"/>
  <c r="AH261" i="4"/>
  <c r="AH244" i="4"/>
  <c r="AH303" i="4"/>
  <c r="AH884" i="5"/>
  <c r="AH702" i="4"/>
  <c r="AH496" i="4"/>
  <c r="AH475" i="5"/>
  <c r="AH122" i="4"/>
  <c r="AH1103" i="5"/>
  <c r="AH1043" i="4"/>
  <c r="AH1278" i="5"/>
  <c r="AH107" i="5"/>
  <c r="AH406" i="5"/>
  <c r="AH364" i="4"/>
  <c r="AH647" i="5"/>
  <c r="AH448" i="4"/>
  <c r="AH787" i="5"/>
  <c r="AH817" i="4"/>
  <c r="AH1102" i="5"/>
  <c r="AH322" i="4"/>
  <c r="AH687" i="5"/>
  <c r="AH440" i="5"/>
  <c r="AH236" i="4"/>
  <c r="AH322" i="5"/>
  <c r="AH223" i="4"/>
  <c r="S411" i="5"/>
  <c r="AH444" i="5"/>
  <c r="AH245" i="5"/>
  <c r="AH1067" i="4"/>
  <c r="AH156" i="5"/>
  <c r="AH563" i="4"/>
  <c r="AH1201" i="5"/>
  <c r="AH100" i="5"/>
  <c r="AH259" i="4"/>
  <c r="AH779" i="4"/>
  <c r="AH863" i="5"/>
  <c r="AH1245" i="4"/>
  <c r="AH500" i="4"/>
  <c r="AH86" i="5"/>
  <c r="AH602" i="4"/>
  <c r="AH1222" i="5"/>
  <c r="AH78" i="4"/>
  <c r="AH797" i="4"/>
  <c r="AH263" i="4"/>
  <c r="AH1222" i="4"/>
  <c r="AH306" i="4"/>
  <c r="AH860" i="4"/>
  <c r="AH139" i="5"/>
  <c r="AH806" i="4"/>
  <c r="AH447" i="5"/>
  <c r="AH839" i="4"/>
  <c r="AH1265" i="5"/>
  <c r="AH577" i="4"/>
  <c r="AH528" i="5"/>
  <c r="AH338" i="5"/>
  <c r="AH342" i="5"/>
  <c r="AH1122" i="4"/>
  <c r="AH983" i="5"/>
  <c r="AH560" i="5"/>
  <c r="AH334" i="4"/>
  <c r="AH499" i="4"/>
  <c r="AH148" i="4"/>
  <c r="AH1083" i="5"/>
  <c r="AH16" i="4"/>
  <c r="AH1282" i="4"/>
  <c r="AH1162" i="5"/>
  <c r="AH616" i="5"/>
  <c r="AH215" i="4"/>
  <c r="AH1242" i="5"/>
  <c r="AH748" i="4"/>
  <c r="AH447" i="4"/>
  <c r="AH882" i="4"/>
  <c r="AH145" i="5"/>
  <c r="AH966" i="5"/>
  <c r="AH1121" i="4"/>
  <c r="AH945" i="5"/>
  <c r="AH1068" i="5"/>
  <c r="AH296" i="4"/>
  <c r="AH1184" i="5"/>
  <c r="AH487" i="4"/>
  <c r="AH304" i="5"/>
  <c r="AH1060" i="5"/>
  <c r="AH60" i="4"/>
  <c r="AH826" i="5"/>
  <c r="AH1160" i="4"/>
  <c r="AH955" i="4"/>
  <c r="AH457" i="5"/>
  <c r="AH140" i="5"/>
  <c r="AH60" i="5"/>
  <c r="AH1206" i="5"/>
  <c r="AH468" i="4"/>
  <c r="AH517" i="4"/>
  <c r="AH425" i="4"/>
  <c r="AH497" i="5"/>
  <c r="AH941" i="5"/>
  <c r="AH416" i="5"/>
  <c r="AH241" i="4"/>
  <c r="AH145" i="4"/>
  <c r="AH894" i="5"/>
  <c r="AH1268" i="4"/>
  <c r="AH927" i="4"/>
  <c r="AH157" i="5"/>
  <c r="AH99" i="4"/>
  <c r="AH902" i="4"/>
  <c r="AH443" i="5"/>
  <c r="AH46" i="5"/>
  <c r="AH177" i="4"/>
  <c r="AH438" i="4"/>
  <c r="AH277" i="4"/>
  <c r="AH1260" i="4"/>
  <c r="AH1039" i="4"/>
  <c r="AH876" i="4"/>
  <c r="AH479" i="4"/>
  <c r="AH1283" i="5"/>
  <c r="AH136" i="4"/>
  <c r="AH475" i="4"/>
  <c r="AH227" i="4"/>
  <c r="AH194" i="4"/>
  <c r="AH695" i="4"/>
  <c r="AH925" i="5"/>
  <c r="AH580" i="4"/>
  <c r="AH708" i="4"/>
  <c r="AH1245" i="5"/>
  <c r="AH1139" i="4"/>
  <c r="AH522" i="5"/>
  <c r="AH1199" i="5"/>
  <c r="AH584" i="5"/>
  <c r="AH804" i="5"/>
  <c r="AH541" i="4"/>
  <c r="AH905" i="5"/>
  <c r="AH1235" i="4"/>
  <c r="AH217" i="5"/>
  <c r="AH555" i="4"/>
  <c r="AH317" i="4"/>
  <c r="AH1084" i="4"/>
  <c r="AH164" i="5"/>
  <c r="AH760" i="5"/>
  <c r="AH899" i="4"/>
  <c r="AH959" i="5"/>
  <c r="AH995" i="5"/>
  <c r="AH515" i="5"/>
  <c r="AH962" i="5"/>
  <c r="AH321" i="5"/>
  <c r="AH561" i="4"/>
  <c r="AH960" i="5"/>
  <c r="AH288" i="4"/>
  <c r="AH1076" i="5"/>
  <c r="AH814" i="4"/>
  <c r="AH817" i="5"/>
  <c r="AH115" i="5"/>
  <c r="AH1238" i="4"/>
  <c r="AH477" i="5"/>
  <c r="AH548" i="4"/>
  <c r="AH999" i="5"/>
  <c r="AH622" i="4"/>
  <c r="AH1064" i="4"/>
  <c r="AH358" i="4"/>
  <c r="AH683" i="4"/>
  <c r="AH723" i="4"/>
  <c r="AH320" i="5"/>
  <c r="AH645" i="4"/>
  <c r="AH1058" i="5"/>
  <c r="AH943" i="4"/>
  <c r="AH720" i="4"/>
  <c r="AH864" i="5"/>
  <c r="AH574" i="4"/>
  <c r="AH1175" i="5"/>
  <c r="AH924" i="5"/>
  <c r="AH684" i="5"/>
  <c r="AH1186" i="4"/>
  <c r="AH1085" i="5"/>
  <c r="AH194" i="5"/>
  <c r="AH694" i="4"/>
  <c r="AH243" i="5"/>
  <c r="AH181" i="4"/>
  <c r="AH1183" i="5"/>
  <c r="AH1081" i="5"/>
  <c r="AH1060" i="4"/>
  <c r="AH35" i="4"/>
  <c r="AH206" i="4"/>
  <c r="AH396" i="4"/>
  <c r="AH1084" i="5"/>
  <c r="AH40" i="4"/>
  <c r="AH1174" i="4"/>
  <c r="AH417" i="5"/>
  <c r="AH63" i="5"/>
  <c r="AH779" i="5"/>
  <c r="AH579" i="5"/>
  <c r="AH835" i="5"/>
  <c r="AH580" i="5"/>
  <c r="AH234" i="4"/>
  <c r="AH537" i="5"/>
  <c r="AH895" i="4"/>
  <c r="AH838" i="4"/>
  <c r="AH103" i="4"/>
  <c r="AH1105" i="5"/>
  <c r="AH647" i="4"/>
  <c r="AH460" i="5"/>
  <c r="AH598" i="4"/>
  <c r="AH134" i="4"/>
  <c r="AH584" i="4"/>
  <c r="AH1004" i="4"/>
  <c r="AH1016" i="4"/>
  <c r="AH562" i="4"/>
  <c r="AH555" i="5"/>
  <c r="AH328" i="5"/>
  <c r="AH59" i="4"/>
  <c r="AH828" i="4"/>
  <c r="AH554" i="4"/>
  <c r="AH397" i="4"/>
  <c r="AH65" i="5"/>
  <c r="AH1000" i="4"/>
  <c r="AH657" i="5"/>
  <c r="AH235" i="5"/>
  <c r="AH1246" i="4"/>
  <c r="AH1067" i="5"/>
  <c r="AH183" i="5"/>
  <c r="AH335" i="5"/>
  <c r="AH526" i="5"/>
  <c r="AH964" i="4"/>
  <c r="AH295" i="5"/>
  <c r="AH1125" i="5"/>
  <c r="AH186" i="4"/>
  <c r="AH44" i="5"/>
  <c r="AH314" i="4"/>
  <c r="AH460" i="4"/>
  <c r="AH387" i="4"/>
  <c r="AH862" i="5"/>
  <c r="AH808" i="4"/>
  <c r="AH847" i="5"/>
  <c r="AH235" i="4"/>
  <c r="AH187" i="5"/>
  <c r="AH947" i="5"/>
  <c r="AH745" i="4"/>
  <c r="AH1020" i="4"/>
  <c r="AH1237" i="5"/>
  <c r="AH23" i="4"/>
  <c r="AH600" i="5"/>
  <c r="AH1174" i="5"/>
  <c r="AH539" i="4"/>
  <c r="AH561" i="5"/>
  <c r="AH838" i="5"/>
  <c r="AH395" i="5"/>
  <c r="AH102" i="4"/>
  <c r="AH540" i="5"/>
  <c r="AH1055" i="4"/>
  <c r="AH381" i="5"/>
  <c r="AH894" i="4"/>
  <c r="AH768" i="4"/>
  <c r="AH603" i="4"/>
  <c r="AH662" i="5"/>
  <c r="AH121" i="5"/>
  <c r="AH1074" i="5"/>
  <c r="AH395" i="4"/>
  <c r="AH796" i="5"/>
  <c r="AH820" i="4"/>
  <c r="AH482" i="4"/>
  <c r="AH1187" i="5"/>
  <c r="AH559" i="5"/>
  <c r="AH1281" i="4"/>
  <c r="AH1287" i="5"/>
  <c r="AH245" i="4"/>
  <c r="AH1166" i="4"/>
  <c r="AH347" i="4"/>
  <c r="AH765" i="5"/>
  <c r="AH1019" i="5"/>
  <c r="AH722" i="4"/>
  <c r="AH115" i="4"/>
  <c r="AH268" i="5"/>
  <c r="AH1034" i="5"/>
  <c r="AH446" i="5"/>
  <c r="AH236" i="5"/>
  <c r="AH707" i="5"/>
  <c r="AH1244" i="5"/>
  <c r="AH720" i="5"/>
  <c r="AH1226" i="5"/>
  <c r="AH981" i="4"/>
  <c r="AH655" i="4"/>
  <c r="AH442" i="5"/>
  <c r="AH603" i="5"/>
  <c r="AH143" i="5"/>
  <c r="AH1215" i="4"/>
  <c r="AH1257" i="5"/>
  <c r="AH922" i="5"/>
  <c r="AH268" i="4"/>
  <c r="AH116" i="5"/>
  <c r="AH222" i="5"/>
  <c r="AH137" i="5"/>
  <c r="AH1276" i="4"/>
  <c r="AH818" i="5"/>
  <c r="AH879" i="4"/>
  <c r="AH81" i="5"/>
  <c r="AH1042" i="4"/>
  <c r="AH486" i="5"/>
  <c r="AH265" i="5"/>
  <c r="AH119" i="5"/>
  <c r="AH216" i="4"/>
  <c r="AH464" i="4"/>
  <c r="AH1194" i="5"/>
  <c r="AH695" i="5"/>
  <c r="AH386" i="5"/>
  <c r="AH827" i="5"/>
  <c r="AH908" i="5"/>
  <c r="AH508" i="4"/>
  <c r="AH1187" i="4"/>
  <c r="AH146" i="4"/>
  <c r="AH420" i="5"/>
  <c r="AH803" i="4"/>
  <c r="AH1087" i="5"/>
  <c r="AH1214" i="5"/>
  <c r="AH1157" i="5"/>
  <c r="AH1045" i="4"/>
  <c r="AH923" i="4"/>
  <c r="AH596" i="4"/>
  <c r="AH726" i="5"/>
  <c r="AH642" i="5"/>
  <c r="AH207" i="5"/>
  <c r="AH924" i="4"/>
  <c r="AH1248" i="4"/>
  <c r="AH845" i="4"/>
  <c r="AH724" i="4"/>
  <c r="AH398" i="4"/>
  <c r="AH1287" i="4"/>
  <c r="AH945" i="4"/>
  <c r="AH514" i="5"/>
  <c r="AH819" i="5"/>
  <c r="AH937" i="5"/>
  <c r="AH1140" i="4"/>
  <c r="AH321" i="4"/>
  <c r="AH798" i="4"/>
  <c r="AH1185" i="5"/>
  <c r="AH1140" i="5"/>
  <c r="AH62" i="4"/>
  <c r="AH1262" i="4"/>
  <c r="AH1234" i="5"/>
  <c r="AH275" i="4"/>
  <c r="AH440" i="4"/>
  <c r="AH743" i="4"/>
  <c r="AH547" i="4"/>
  <c r="AH274" i="5"/>
  <c r="AH966" i="4"/>
  <c r="AH981" i="5"/>
  <c r="AH297" i="4"/>
  <c r="AH1082" i="4"/>
  <c r="AH118" i="4"/>
  <c r="AH975" i="4"/>
  <c r="AH137" i="4"/>
  <c r="AH55" i="4"/>
  <c r="AH1225" i="4"/>
  <c r="AH108" i="4"/>
  <c r="AH680" i="4"/>
  <c r="AH879" i="5"/>
  <c r="AH383" i="5"/>
  <c r="AH120" i="4"/>
  <c r="AH823" i="5"/>
  <c r="AH1047" i="4"/>
  <c r="AH656" i="5"/>
  <c r="AH64" i="4"/>
  <c r="AH542" i="5"/>
  <c r="AH82" i="5"/>
  <c r="AH1239" i="5"/>
  <c r="AH1017" i="5"/>
  <c r="AH186" i="5"/>
  <c r="AH624" i="5"/>
  <c r="AH738" i="4"/>
  <c r="AH861" i="5"/>
  <c r="AH506" i="5"/>
  <c r="AH1068" i="4"/>
  <c r="AH816" i="4"/>
  <c r="AH1083" i="4"/>
  <c r="AH1215" i="5"/>
  <c r="AH282" i="5"/>
  <c r="AH180" i="5"/>
  <c r="AH27" i="5"/>
  <c r="AH1203" i="4"/>
  <c r="AH344" i="5"/>
  <c r="AH878" i="5"/>
  <c r="AH21" i="4"/>
  <c r="AH56" i="5"/>
  <c r="AH916" i="5"/>
  <c r="AH1024" i="4"/>
  <c r="AH337" i="5"/>
  <c r="AH344" i="4"/>
  <c r="AH1219" i="5"/>
  <c r="AH376" i="5"/>
  <c r="AH778" i="5"/>
  <c r="AH167" i="4"/>
  <c r="AH125" i="5"/>
  <c r="AH605" i="4"/>
  <c r="AH646" i="4"/>
  <c r="AH987" i="4"/>
  <c r="AH824" i="4"/>
  <c r="AH877" i="5"/>
  <c r="AH1267" i="5"/>
  <c r="AH888" i="5"/>
  <c r="AH719" i="4"/>
  <c r="AH366" i="4"/>
  <c r="AH799" i="5"/>
  <c r="AH1036" i="4"/>
  <c r="AH976" i="5"/>
  <c r="AH184" i="5"/>
  <c r="AH915" i="4"/>
  <c r="AH347" i="5"/>
  <c r="AH480" i="5"/>
  <c r="AH414" i="5"/>
  <c r="AH80" i="5"/>
  <c r="AH266" i="4"/>
  <c r="AH862" i="4"/>
  <c r="AH501" i="4"/>
  <c r="AH434" i="5"/>
  <c r="AH557" i="4"/>
  <c r="AH28" i="4"/>
  <c r="AH1203" i="5"/>
  <c r="AH746" i="5"/>
  <c r="AH595" i="4"/>
  <c r="AH40" i="5"/>
  <c r="AH342" i="4"/>
  <c r="AH544" i="4"/>
  <c r="AH24" i="5"/>
  <c r="AH725" i="5"/>
  <c r="AH679" i="5"/>
  <c r="AH400" i="4"/>
  <c r="AH977" i="5"/>
  <c r="AH14" i="5"/>
  <c r="AH994" i="4"/>
  <c r="AH648" i="4"/>
  <c r="AH1163" i="4"/>
  <c r="AH380" i="4"/>
  <c r="AH1234" i="4"/>
  <c r="AH585" i="5"/>
  <c r="AH323" i="5"/>
  <c r="AH326" i="5"/>
  <c r="AH519" i="5"/>
  <c r="AH279" i="5"/>
  <c r="S471" i="5"/>
  <c r="AH784" i="5"/>
  <c r="AH465" i="5"/>
  <c r="AH83" i="5"/>
  <c r="AH818" i="4"/>
  <c r="AH424" i="5"/>
  <c r="AH520" i="4"/>
  <c r="AH676" i="4"/>
  <c r="AH538" i="5"/>
  <c r="AH505" i="4"/>
  <c r="AH626" i="4"/>
  <c r="AH17" i="4"/>
  <c r="AH715" i="4"/>
  <c r="AH1265" i="4"/>
  <c r="AH196" i="4"/>
  <c r="AH1058" i="4"/>
  <c r="AH154" i="4"/>
  <c r="AH388" i="4"/>
  <c r="AH1176" i="5"/>
  <c r="AH637" i="5"/>
  <c r="AH996" i="5"/>
  <c r="AH1224" i="5"/>
  <c r="AH783" i="5"/>
  <c r="AH801" i="4"/>
  <c r="AH141" i="5"/>
  <c r="AH806" i="5"/>
  <c r="AH159" i="5"/>
  <c r="AH1016" i="5"/>
  <c r="AH998" i="4"/>
  <c r="AH304" i="4"/>
  <c r="AH565" i="5"/>
  <c r="AH962" i="4"/>
  <c r="AH874" i="4"/>
  <c r="AH522" i="4"/>
  <c r="AH1208" i="4"/>
  <c r="AH759" i="5"/>
  <c r="AH340" i="5"/>
  <c r="AH263" i="5"/>
  <c r="AH954" i="5"/>
  <c r="AH741" i="5"/>
  <c r="AH622" i="5"/>
  <c r="AH227" i="5"/>
  <c r="AH865" i="5"/>
  <c r="AH103" i="5"/>
  <c r="AH740" i="5"/>
  <c r="AH682" i="5"/>
  <c r="AH362" i="5"/>
  <c r="AH747" i="5"/>
  <c r="AH1155" i="5"/>
  <c r="AH1279" i="4"/>
  <c r="AH696" i="4"/>
  <c r="AH765" i="4"/>
  <c r="AH1139" i="5"/>
  <c r="AH220" i="5"/>
  <c r="AH1178" i="5"/>
  <c r="AH377" i="4"/>
  <c r="AH1046" i="4"/>
  <c r="AH22" i="5"/>
  <c r="AH175" i="4"/>
  <c r="AH684" i="4"/>
  <c r="AH800" i="4"/>
  <c r="AH608" i="5"/>
  <c r="AH84" i="5"/>
  <c r="AH786" i="4"/>
  <c r="AH538" i="4"/>
  <c r="AH248" i="5"/>
  <c r="AH620" i="4"/>
  <c r="AH154" i="5"/>
  <c r="AH536" i="4"/>
  <c r="AH1075" i="5"/>
  <c r="AH265" i="4"/>
  <c r="AH302" i="5"/>
  <c r="AH596" i="5"/>
  <c r="AH1100" i="4"/>
  <c r="AH1284" i="5"/>
  <c r="AH348" i="5"/>
  <c r="AH1241" i="5"/>
  <c r="AH127" i="5"/>
  <c r="AH985" i="4"/>
  <c r="AH180" i="4"/>
  <c r="AH897" i="4"/>
  <c r="AH1248" i="5"/>
  <c r="AH301" i="4"/>
  <c r="AH1115" i="5"/>
  <c r="AH280" i="4"/>
  <c r="AH325" i="5"/>
  <c r="AH556" i="4"/>
  <c r="AH1159" i="5"/>
  <c r="AH627" i="5"/>
  <c r="AH1114" i="5"/>
  <c r="AH461" i="5"/>
  <c r="AH685" i="5"/>
  <c r="AH242" i="5"/>
  <c r="AH562" i="5"/>
  <c r="AH462" i="4"/>
  <c r="AH999" i="4"/>
  <c r="AH284" i="4"/>
  <c r="AH381" i="4"/>
  <c r="AH979" i="5"/>
  <c r="AH579" i="4"/>
  <c r="AH827" i="4"/>
  <c r="AH904" i="4"/>
  <c r="AH1196" i="5"/>
  <c r="AH859" i="4"/>
  <c r="AH507" i="4"/>
  <c r="AH54" i="5"/>
  <c r="AH325" i="4"/>
  <c r="AH218" i="5"/>
  <c r="AH1124" i="5"/>
  <c r="AH899" i="5"/>
  <c r="AH968" i="5"/>
  <c r="AH1062" i="4"/>
  <c r="AH801" i="5"/>
  <c r="AH1059" i="4"/>
  <c r="AH147" i="5"/>
  <c r="AH517" i="5"/>
  <c r="AH1237" i="4"/>
  <c r="AH62" i="5"/>
  <c r="AH919" i="5"/>
  <c r="AH1205" i="5"/>
  <c r="AH984" i="5"/>
  <c r="AH1061" i="4"/>
  <c r="AH736" i="5"/>
  <c r="AH1238" i="5"/>
  <c r="AH422" i="4"/>
  <c r="AH1218" i="5"/>
  <c r="AH961" i="5"/>
  <c r="AH527" i="4"/>
  <c r="AH960" i="4"/>
  <c r="AH599" i="4"/>
  <c r="AH284" i="5"/>
  <c r="AH36" i="4"/>
  <c r="AH303" i="5"/>
  <c r="AH782" i="5"/>
  <c r="AH1141" i="5"/>
  <c r="AH1260" i="5"/>
  <c r="AH487" i="5"/>
  <c r="AH1148" i="5"/>
  <c r="AH882" i="5"/>
  <c r="S391" i="5"/>
  <c r="AH1002" i="5"/>
  <c r="AH734" i="4"/>
  <c r="AH106" i="4"/>
  <c r="AH881" i="5"/>
  <c r="AH1261" i="4"/>
  <c r="AH183" i="4"/>
  <c r="AH1077" i="5"/>
  <c r="AH546" i="5"/>
  <c r="AH663" i="4"/>
  <c r="AH978" i="5"/>
  <c r="AH1098" i="4"/>
  <c r="AH174" i="5"/>
  <c r="AH887" i="4"/>
  <c r="AH128" i="4"/>
  <c r="AH1022" i="5"/>
  <c r="AH756" i="5"/>
  <c r="AH1034" i="4"/>
  <c r="AH64" i="5"/>
  <c r="AH634" i="4"/>
  <c r="AH1126" i="5"/>
  <c r="AH294" i="4"/>
  <c r="AH97" i="5"/>
  <c r="AH727" i="4"/>
  <c r="AH778" i="4"/>
  <c r="AH942" i="5"/>
  <c r="AH1141" i="4"/>
  <c r="AH185" i="5"/>
  <c r="AH205" i="5"/>
  <c r="AH975" i="5"/>
  <c r="AH1264" i="4"/>
  <c r="AH737" i="5"/>
  <c r="AH476" i="5"/>
  <c r="AH28" i="5"/>
  <c r="AH278" i="5"/>
  <c r="AH346" i="5"/>
  <c r="AH766" i="5"/>
  <c r="AH1101" i="5"/>
  <c r="AH1019" i="4"/>
  <c r="AH1282" i="5"/>
  <c r="AH198" i="5"/>
  <c r="AH742" i="4"/>
  <c r="AH34" i="4"/>
  <c r="AH246" i="4"/>
  <c r="AH1055" i="5"/>
  <c r="AH844" i="5"/>
  <c r="AH1005" i="4"/>
  <c r="AH388" i="5"/>
  <c r="AH61" i="5"/>
  <c r="AH1201" i="4"/>
  <c r="AH704" i="5"/>
  <c r="AH223" i="5"/>
  <c r="AH957" i="4"/>
  <c r="AH1205" i="4"/>
  <c r="AH681" i="5"/>
  <c r="AH234" i="5"/>
  <c r="AH43" i="4"/>
  <c r="AH1219" i="4"/>
  <c r="AH163" i="4"/>
  <c r="AH262" i="5"/>
  <c r="AH1194" i="4"/>
  <c r="AH985" i="5"/>
  <c r="AH781" i="5"/>
  <c r="AH1007" i="5"/>
  <c r="AH386" i="4"/>
  <c r="AH117" i="5"/>
  <c r="AH20" i="4"/>
  <c r="AH796" i="4"/>
  <c r="AH182" i="5"/>
  <c r="AH1027" i="4"/>
  <c r="AH358" i="5"/>
  <c r="AH181" i="5"/>
  <c r="AH1221" i="4"/>
  <c r="AH396" i="5"/>
  <c r="AH56" i="4"/>
  <c r="AH1181" i="4"/>
  <c r="AH81" i="4"/>
  <c r="AH85" i="4"/>
  <c r="AH666" i="5"/>
  <c r="S431" i="5"/>
  <c r="AH197" i="5"/>
  <c r="AH795" i="4"/>
  <c r="AH106" i="5"/>
  <c r="AH878" i="4"/>
  <c r="AH226" i="5"/>
  <c r="AH368" i="4"/>
  <c r="AH758" i="5"/>
  <c r="AH188" i="5"/>
  <c r="AH880" i="4"/>
  <c r="AH1066" i="5"/>
  <c r="AH1202" i="4"/>
  <c r="AH423" i="5"/>
  <c r="AH1275" i="5"/>
  <c r="AH1200" i="5"/>
  <c r="AH355" i="4"/>
  <c r="AH498" i="5"/>
  <c r="AH780" i="5"/>
  <c r="AH247" i="5"/>
  <c r="AH728" i="4"/>
  <c r="AH1217" i="4"/>
  <c r="AH740" i="4"/>
  <c r="AH820" i="5"/>
  <c r="AH494" i="5"/>
  <c r="AH143" i="4"/>
  <c r="AH667" i="4"/>
  <c r="AH1079" i="5"/>
  <c r="AH1098" i="5"/>
  <c r="AH535" i="5"/>
  <c r="AH1284" i="4"/>
  <c r="AH341" i="5"/>
  <c r="AH239" i="4"/>
  <c r="AH379" i="4"/>
  <c r="AH399" i="4"/>
  <c r="AH456" i="4"/>
  <c r="AH177" i="5"/>
  <c r="AH518" i="4"/>
  <c r="AH215" i="5"/>
  <c r="AH402" i="4"/>
  <c r="AH948" i="5"/>
  <c r="AH1146" i="4"/>
  <c r="AH240" i="4"/>
  <c r="AH401" i="5"/>
  <c r="AH1223" i="4"/>
  <c r="AH1088" i="4"/>
  <c r="AH756" i="4"/>
  <c r="AH777" i="4"/>
  <c r="AH735" i="5"/>
  <c r="AH523" i="4"/>
  <c r="AH944" i="5"/>
  <c r="AH619" i="4"/>
  <c r="AH880" i="5"/>
  <c r="AH380" i="5"/>
  <c r="AH986" i="5"/>
  <c r="AH1241" i="4"/>
  <c r="AH654" i="4"/>
  <c r="AH837" i="5"/>
  <c r="AH641" i="4"/>
  <c r="AH567" i="5"/>
  <c r="AH160" i="4"/>
  <c r="AH17" i="5"/>
  <c r="AH519" i="4"/>
  <c r="AH481" i="5"/>
  <c r="AH696" i="5"/>
  <c r="AH600" i="4"/>
  <c r="AH635" i="4"/>
  <c r="AH179" i="4"/>
  <c r="AH221" i="5"/>
  <c r="AH861" i="4"/>
  <c r="AH419" i="4"/>
  <c r="AH916" i="4"/>
  <c r="AH877" i="4"/>
  <c r="AH1120" i="5"/>
  <c r="AH362" i="4"/>
  <c r="AH544" i="5"/>
  <c r="AH1041" i="4"/>
  <c r="AH367" i="5"/>
  <c r="AH735" i="4"/>
  <c r="AH462" i="5"/>
  <c r="AH615" i="4"/>
  <c r="AH1106" i="5"/>
  <c r="AH421" i="4"/>
  <c r="AH415" i="4"/>
  <c r="AH199" i="5"/>
  <c r="AH279" i="4"/>
  <c r="AH815" i="5"/>
  <c r="AH1178" i="4"/>
  <c r="AH280" i="5"/>
  <c r="AH934" i="5"/>
  <c r="AH436" i="4"/>
  <c r="AH79" i="4"/>
  <c r="AH923" i="5"/>
  <c r="AH1096" i="5"/>
  <c r="AH118" i="5"/>
  <c r="AH694" i="5"/>
  <c r="AH406" i="4"/>
  <c r="AH340" i="4"/>
  <c r="AH98" i="4"/>
  <c r="AH19" i="4"/>
  <c r="AH1157" i="4"/>
  <c r="AH408" i="4"/>
  <c r="AH348" i="4"/>
  <c r="AH1207" i="5"/>
  <c r="AH95" i="4"/>
  <c r="AH558" i="5"/>
  <c r="AH957" i="5"/>
  <c r="AH507" i="5"/>
  <c r="AH886" i="5"/>
  <c r="AH74" i="4"/>
  <c r="AH101" i="4"/>
  <c r="AH214" i="4"/>
  <c r="S451" i="5"/>
  <c r="AH677" i="5"/>
  <c r="AH997" i="4"/>
  <c r="AH543" i="5"/>
  <c r="AH641" i="5"/>
  <c r="AH206" i="5"/>
  <c r="AH1221" i="5"/>
  <c r="AH124" i="5"/>
  <c r="AH141" i="4"/>
  <c r="AH76" i="4"/>
  <c r="AH1147" i="5"/>
  <c r="AH195" i="5"/>
  <c r="AH1024" i="5"/>
  <c r="AH708" i="5"/>
  <c r="AH258" i="5"/>
  <c r="AH606" i="4"/>
  <c r="AH339" i="5"/>
  <c r="AH426" i="5"/>
  <c r="AH1196" i="4"/>
  <c r="AH244" i="5"/>
  <c r="AH965" i="4"/>
  <c r="AH845" i="5"/>
  <c r="AH501" i="5"/>
  <c r="AH1257" i="4"/>
  <c r="AH1119" i="4"/>
  <c r="AH746" i="4"/>
  <c r="AH204" i="5"/>
  <c r="AH1063" i="4"/>
  <c r="AH1155" i="4"/>
  <c r="AH1121" i="5"/>
  <c r="AH926" i="4"/>
  <c r="AH842" i="5"/>
  <c r="AH664" i="5"/>
  <c r="AH257" i="5"/>
  <c r="AH598" i="5"/>
  <c r="AH846" i="4"/>
  <c r="AH934" i="4"/>
  <c r="AH986" i="4"/>
  <c r="AH101" i="5"/>
  <c r="AH407" i="4"/>
  <c r="AH1095" i="5"/>
  <c r="AH754" i="5"/>
  <c r="AH906" i="5"/>
  <c r="AH936" i="5"/>
  <c r="AH307" i="4"/>
  <c r="AH1283" i="4"/>
  <c r="AH920" i="4"/>
  <c r="AH326" i="4"/>
  <c r="AH774" i="4"/>
  <c r="AH478" i="5"/>
  <c r="AH320" i="4"/>
  <c r="AH120" i="5"/>
  <c r="AH764" i="5"/>
  <c r="AH1168" i="4"/>
  <c r="AH445" i="4"/>
  <c r="AH161" i="5"/>
  <c r="AH700" i="5"/>
  <c r="AH887" i="5"/>
  <c r="AH1181" i="5"/>
  <c r="AH656" i="4"/>
  <c r="AH1275" i="4"/>
  <c r="AH606" i="5"/>
  <c r="AH639" i="5"/>
  <c r="AH463" i="5"/>
  <c r="AH228" i="5"/>
  <c r="AH757" i="4"/>
  <c r="AH617" i="4"/>
  <c r="AH1028" i="5"/>
  <c r="AH208" i="5"/>
  <c r="AH926" i="5"/>
  <c r="AH788" i="5"/>
  <c r="AH727" i="5"/>
  <c r="AH1259" i="4"/>
  <c r="AH201" i="5"/>
  <c r="AH703" i="5"/>
  <c r="AH1106" i="4"/>
  <c r="AH135" i="4"/>
  <c r="AH102" i="5"/>
  <c r="AH939" i="5"/>
  <c r="AH37" i="5"/>
  <c r="AH744" i="5"/>
  <c r="AH858" i="4"/>
  <c r="AH339" i="4"/>
  <c r="AH1240" i="5"/>
  <c r="AH1162" i="4"/>
  <c r="AH163" i="5"/>
  <c r="AH124" i="4"/>
  <c r="AH1120" i="4"/>
  <c r="AH941" i="4"/>
  <c r="AH39" i="4"/>
  <c r="AH835" i="4"/>
  <c r="AH425" i="5"/>
  <c r="AH1079" i="4"/>
  <c r="AH75" i="5"/>
  <c r="AH497" i="4"/>
  <c r="AH987" i="5"/>
  <c r="AH655" i="5"/>
  <c r="AH1122" i="5"/>
  <c r="AH26" i="4"/>
  <c r="AH741" i="4"/>
  <c r="AH665" i="5"/>
  <c r="AH843" i="5"/>
  <c r="AH363" i="5"/>
  <c r="AH285" i="4"/>
  <c r="AH155" i="4"/>
  <c r="AH1259" i="5"/>
  <c r="AH435" i="4"/>
  <c r="AH128" i="5"/>
  <c r="AH178" i="5"/>
  <c r="AH438" i="5"/>
  <c r="AH808" i="5"/>
  <c r="AH1035" i="4"/>
  <c r="AH678" i="5"/>
  <c r="AH417" i="4"/>
  <c r="AH928" i="5"/>
  <c r="AH316" i="4"/>
  <c r="AH883" i="4"/>
  <c r="AH486" i="4"/>
  <c r="AH384" i="5"/>
  <c r="AH822" i="5"/>
  <c r="AH946" i="5"/>
  <c r="AH1202" i="5"/>
  <c r="AH276" i="5"/>
  <c r="AH554" i="5"/>
  <c r="AH639" i="4"/>
  <c r="AH834" i="5"/>
  <c r="AH719" i="5"/>
  <c r="S511" i="5"/>
  <c r="AH359" i="5"/>
  <c r="AH921" i="5"/>
  <c r="AH1006" i="5"/>
  <c r="AH675" i="4"/>
  <c r="AH467" i="5"/>
  <c r="AH1103" i="4"/>
  <c r="AH858" i="5"/>
  <c r="AH659" i="4"/>
  <c r="AH226" i="4"/>
  <c r="AH1114" i="4"/>
  <c r="AH126" i="5"/>
  <c r="AH256" i="4"/>
  <c r="AH842" i="4"/>
  <c r="AH785" i="5"/>
  <c r="AH196" i="5"/>
  <c r="AH159" i="4"/>
  <c r="AH298" i="5"/>
  <c r="AH1038" i="4"/>
  <c r="AH187" i="4"/>
  <c r="AH755" i="4"/>
  <c r="AH299" i="5"/>
  <c r="AH1005" i="5"/>
  <c r="AH803" i="5"/>
  <c r="AH468" i="5"/>
  <c r="AH564" i="5"/>
  <c r="AH204" i="4"/>
  <c r="AH147" i="4"/>
  <c r="AH935" i="4"/>
  <c r="AH907" i="4"/>
  <c r="AH441" i="4"/>
  <c r="AH336" i="5"/>
  <c r="AH319" i="5"/>
  <c r="AH661" i="4"/>
  <c r="AH126" i="4"/>
  <c r="AH1278" i="4"/>
  <c r="AH1044" i="5"/>
  <c r="AH1018" i="5"/>
  <c r="AH1028" i="4"/>
  <c r="AH276" i="4"/>
  <c r="AH956" i="5"/>
  <c r="AH734" i="5"/>
  <c r="AH498" i="4"/>
  <c r="AH205" i="4"/>
  <c r="AH97" i="4"/>
  <c r="AH366" i="5"/>
  <c r="AH1161" i="4"/>
  <c r="AH625" i="5"/>
  <c r="AH184" i="4"/>
  <c r="AH965" i="5"/>
  <c r="AH739" i="5"/>
  <c r="AH485" i="4"/>
  <c r="AH1224" i="4"/>
  <c r="AH319" i="4"/>
  <c r="AH1197" i="4"/>
  <c r="AH968" i="4"/>
  <c r="AH435" i="5"/>
  <c r="AH1096" i="4"/>
  <c r="AH927" i="5"/>
  <c r="AH382" i="5"/>
  <c r="AH1128" i="4"/>
  <c r="AH336" i="4"/>
  <c r="AH597" i="5"/>
  <c r="AH964" i="5"/>
  <c r="AH1125" i="4"/>
  <c r="AH1101" i="4"/>
  <c r="AH518" i="5"/>
  <c r="AH1135" i="5"/>
  <c r="AH848" i="4"/>
  <c r="AH525" i="4"/>
  <c r="AH168" i="4"/>
  <c r="AH74" i="5"/>
  <c r="AH14" i="4"/>
  <c r="AH134" i="5"/>
  <c r="AH836" i="5"/>
  <c r="AH1023" i="5"/>
  <c r="AH1177" i="4"/>
  <c r="AH564" i="4"/>
  <c r="AH907" i="5"/>
  <c r="AH768" i="5"/>
  <c r="AH1104" i="5"/>
  <c r="AH225" i="5"/>
  <c r="AH88" i="4"/>
  <c r="AH127" i="4"/>
  <c r="AH901" i="4"/>
  <c r="AH162" i="5"/>
  <c r="AH96" i="4"/>
  <c r="AH166" i="5"/>
  <c r="AH822" i="4"/>
  <c r="AH41" i="4"/>
  <c r="AH1288" i="5"/>
  <c r="AH306" i="5"/>
  <c r="AH421" i="5"/>
  <c r="AH1243" i="5"/>
  <c r="AH855" i="5"/>
  <c r="AH583" i="5"/>
  <c r="AH1116" i="5"/>
  <c r="AH925" i="4"/>
  <c r="AH1235" i="5"/>
  <c r="AH1256" i="4"/>
  <c r="AH315" i="4"/>
  <c r="AH19" i="5"/>
  <c r="AH494" i="4"/>
  <c r="AH1263" i="5"/>
  <c r="AH1154" i="5"/>
  <c r="AH856" i="4"/>
  <c r="AH744" i="4"/>
  <c r="AH604" i="5"/>
  <c r="AH637" i="4"/>
  <c r="AH645" i="5"/>
  <c r="AH66" i="4"/>
  <c r="AH1286" i="5"/>
  <c r="AH357" i="5"/>
  <c r="AH63" i="4"/>
  <c r="AH760" i="4"/>
  <c r="AH365" i="5"/>
  <c r="AH1247" i="4"/>
  <c r="AH68" i="4"/>
  <c r="AH199" i="4"/>
  <c r="AH825" i="4"/>
  <c r="AH308" i="5"/>
  <c r="AH885" i="5"/>
  <c r="AH754" i="4"/>
  <c r="AH295" i="4"/>
  <c r="AH595" i="5"/>
  <c r="AH443" i="4"/>
  <c r="AH867" i="5"/>
  <c r="AH638" i="4"/>
  <c r="AH1204" i="5"/>
  <c r="AH88" i="5"/>
  <c r="AH1176" i="4"/>
  <c r="AH1000" i="5"/>
  <c r="AH534" i="4"/>
  <c r="AH202" i="5"/>
  <c r="AH25" i="5"/>
  <c r="AH888" i="4"/>
  <c r="AH1180" i="5"/>
  <c r="AH1164" i="5"/>
  <c r="AH666" i="4"/>
  <c r="AH868" i="4"/>
  <c r="AH784" i="4"/>
  <c r="AH277" i="5"/>
  <c r="AH282" i="4"/>
  <c r="AH977" i="4"/>
  <c r="AH904" i="5"/>
  <c r="AH254" i="4"/>
  <c r="AH1039" i="5"/>
  <c r="AH287" i="4"/>
  <c r="AH702" i="5"/>
  <c r="AH582" i="5"/>
  <c r="AH556" i="5"/>
  <c r="AH717" i="5"/>
  <c r="AH1045" i="5"/>
  <c r="AH1043" i="5"/>
  <c r="AH46" i="4"/>
  <c r="AH921" i="4"/>
  <c r="AH1135" i="4"/>
  <c r="AH324" i="4"/>
  <c r="AH821" i="5"/>
  <c r="AH797" i="5"/>
  <c r="AH364" i="5"/>
  <c r="AH679" i="4"/>
  <c r="AH214" i="5"/>
  <c r="AH427" i="4"/>
  <c r="AH1021" i="5"/>
  <c r="AH1006" i="4"/>
  <c r="AH721" i="4"/>
  <c r="AH27" i="4"/>
  <c r="AH1258" i="4"/>
  <c r="AH604" i="4"/>
  <c r="AH200" i="4"/>
  <c r="AH1182" i="5"/>
  <c r="AH418" i="4"/>
  <c r="AH261" i="5"/>
  <c r="AH1100" i="5"/>
  <c r="AH1015" i="5"/>
  <c r="AH767" i="4"/>
  <c r="AH868" i="5"/>
  <c r="AH974" i="5"/>
  <c r="AH445" i="5"/>
  <c r="AH1255" i="5"/>
  <c r="AH1167" i="4"/>
  <c r="AH55" i="5"/>
  <c r="AH558" i="4"/>
  <c r="AH38" i="4"/>
  <c r="AH1228" i="5"/>
  <c r="AH619" i="5"/>
  <c r="AH854" i="5"/>
  <c r="AH654" i="5"/>
  <c r="AH188" i="4"/>
  <c r="AH1243" i="4"/>
  <c r="AH903" i="5"/>
  <c r="AH976" i="4"/>
  <c r="AH281" i="4"/>
  <c r="AH1226" i="4"/>
  <c r="AH1002" i="4"/>
  <c r="AH520" i="5"/>
  <c r="AH1124" i="4"/>
  <c r="AH1246" i="5"/>
  <c r="AH457" i="4"/>
  <c r="AH825" i="5"/>
  <c r="AH1179" i="4"/>
  <c r="AH563" i="5"/>
  <c r="AH385" i="4"/>
  <c r="AH635" i="5"/>
  <c r="AH108" i="5"/>
  <c r="AH586" i="4"/>
  <c r="AH374" i="4"/>
  <c r="AH922" i="4"/>
  <c r="AH864" i="4"/>
  <c r="AH499" i="5"/>
  <c r="AH1104" i="4"/>
  <c r="AH467" i="4"/>
  <c r="AH1144" i="4"/>
  <c r="AH547" i="5"/>
  <c r="AH407" i="5"/>
  <c r="AH477" i="4"/>
  <c r="AH886" i="4"/>
  <c r="AH1074" i="4"/>
  <c r="AH182" i="4"/>
  <c r="AH846" i="5"/>
  <c r="AH375" i="4"/>
  <c r="AH895" i="5"/>
  <c r="AH1134" i="4"/>
  <c r="AH807" i="5"/>
  <c r="AH755" i="5"/>
  <c r="AH78" i="5"/>
  <c r="AH18" i="4"/>
  <c r="AH1277" i="4"/>
  <c r="AH1003" i="5"/>
  <c r="AH220" i="4"/>
  <c r="AH146" i="5"/>
  <c r="AH1040" i="5"/>
  <c r="AH725" i="4"/>
  <c r="AH238" i="5"/>
  <c r="AH698" i="5"/>
  <c r="AH906" i="4"/>
  <c r="AH875" i="5"/>
  <c r="AH401" i="4"/>
  <c r="AH465" i="4"/>
  <c r="AH474" i="5"/>
  <c r="AH24" i="4"/>
  <c r="AH176" i="5"/>
  <c r="AH121" i="4"/>
  <c r="AH736" i="4"/>
  <c r="AH1195" i="5"/>
  <c r="AH404" i="4"/>
  <c r="AH1137" i="4"/>
  <c r="AH855" i="4"/>
  <c r="AH483" i="5"/>
  <c r="AH328" i="4"/>
  <c r="AH1078" i="5"/>
  <c r="AH836" i="4"/>
  <c r="AH503" i="4"/>
  <c r="AH1020" i="5"/>
  <c r="AH195" i="4"/>
  <c r="AH1048" i="5"/>
  <c r="AH1123" i="4"/>
  <c r="AH240" i="5"/>
  <c r="AH763" i="4"/>
  <c r="AH700" i="4"/>
  <c r="AH20" i="5"/>
  <c r="AH221" i="4"/>
  <c r="AH706" i="4"/>
  <c r="AH826" i="4"/>
  <c r="AH681" i="4"/>
  <c r="AH495" i="4"/>
  <c r="AH665" i="4"/>
  <c r="AH935" i="5"/>
  <c r="AH1165" i="5"/>
  <c r="AH516" i="5"/>
  <c r="AH1264" i="5"/>
  <c r="AH575" i="5"/>
  <c r="AH354" i="4"/>
  <c r="AH255" i="5"/>
  <c r="AH956" i="4"/>
  <c r="AH1095" i="4"/>
  <c r="AH787" i="4"/>
  <c r="AH642" i="4"/>
  <c r="AH264" i="5"/>
  <c r="AH238" i="4"/>
  <c r="AH496" i="5"/>
  <c r="AH334" i="5"/>
  <c r="AH805" i="4"/>
  <c r="AH300" i="4"/>
  <c r="AH896" i="5"/>
  <c r="AH723" i="5"/>
  <c r="AH701" i="4"/>
  <c r="AH1008" i="5"/>
  <c r="AH254" i="5"/>
  <c r="AH343" i="5"/>
  <c r="AH1280" i="5"/>
  <c r="AH566" i="4"/>
  <c r="AH315" i="5"/>
  <c r="AH1225" i="5"/>
  <c r="AH1236" i="5"/>
  <c r="AH98" i="5"/>
  <c r="AH775" i="5"/>
  <c r="AH1142" i="5"/>
  <c r="AH203" i="4"/>
  <c r="AH857" i="4"/>
  <c r="AH1223" i="5"/>
  <c r="AH1220" i="4"/>
  <c r="AH874" i="5"/>
  <c r="AH967" i="5"/>
  <c r="AH1195" i="4"/>
  <c r="AH859" i="5"/>
  <c r="AH1065" i="4"/>
  <c r="AH540" i="4"/>
  <c r="AH717" i="4"/>
  <c r="AH466" i="4"/>
  <c r="AH258" i="4"/>
  <c r="AH959" i="4"/>
  <c r="AH1276" i="5"/>
  <c r="AH800" i="5"/>
  <c r="AH405" i="5"/>
  <c r="AH940" i="4"/>
  <c r="AH202" i="4"/>
  <c r="AH601" i="4"/>
  <c r="AH1261" i="5"/>
  <c r="AH715" i="5"/>
  <c r="AH38" i="5"/>
  <c r="AH626" i="5"/>
  <c r="AH587" i="4"/>
  <c r="AH281" i="5"/>
  <c r="AH662" i="4"/>
  <c r="AH160" i="5"/>
  <c r="AH142" i="4"/>
  <c r="AH618" i="4"/>
  <c r="AH982" i="4"/>
  <c r="AH521" i="5"/>
  <c r="AH224" i="4"/>
  <c r="AH824" i="5"/>
  <c r="AH437" i="5"/>
  <c r="AH104" i="5"/>
  <c r="AH434" i="4"/>
  <c r="AH914" i="4"/>
  <c r="AH718" i="4"/>
  <c r="AH1094" i="5"/>
  <c r="AH1182" i="4"/>
  <c r="AH1054" i="5"/>
  <c r="AH95" i="5"/>
  <c r="AH1277" i="5"/>
  <c r="AH828" i="5"/>
  <c r="AH545" i="5"/>
  <c r="AH305" i="5"/>
  <c r="AH942" i="4"/>
  <c r="AH1288" i="4"/>
  <c r="AH377" i="5"/>
  <c r="AH402" i="5"/>
  <c r="AH988" i="4"/>
  <c r="AH660" i="5"/>
  <c r="AH979" i="4"/>
  <c r="AH1285" i="4"/>
  <c r="AH915" i="5"/>
  <c r="AH1080" i="4"/>
  <c r="AH286" i="4"/>
  <c r="AH903" i="4"/>
  <c r="AH940" i="5"/>
  <c r="AH436" i="5"/>
  <c r="AH455" i="5"/>
  <c r="AH545" i="4"/>
  <c r="AH660" i="4"/>
  <c r="AH175" i="5"/>
  <c r="AH1057" i="5"/>
  <c r="AH135" i="5"/>
  <c r="AH742" i="5"/>
  <c r="AH1040" i="4"/>
  <c r="AH581" i="5"/>
  <c r="AH1266" i="4"/>
  <c r="AH918" i="4"/>
  <c r="AH416" i="4"/>
  <c r="AH327" i="4"/>
  <c r="AH86" i="4"/>
  <c r="AH1023" i="4"/>
  <c r="AH480" i="4"/>
  <c r="AH158" i="5"/>
  <c r="AH504" i="5"/>
  <c r="AH1094" i="4"/>
  <c r="AH420" i="4"/>
  <c r="AH780" i="4"/>
  <c r="AH144" i="5"/>
  <c r="AH804" i="4"/>
  <c r="AH15" i="5"/>
  <c r="AH246" i="5"/>
  <c r="AH1086" i="4"/>
  <c r="AH288" i="5"/>
  <c r="AH1123" i="5"/>
  <c r="AH764" i="4"/>
  <c r="AH594" i="4"/>
  <c r="AH185" i="4"/>
  <c r="AH456" i="5"/>
  <c r="AH343" i="4"/>
  <c r="AH242" i="4"/>
  <c r="AH278" i="4"/>
  <c r="AH15" i="4"/>
  <c r="AH1280" i="4"/>
  <c r="AH902" i="5"/>
  <c r="AH1199" i="4"/>
  <c r="AH116" i="4"/>
  <c r="AH795" i="5"/>
  <c r="AH782" i="4"/>
  <c r="AH455" i="4"/>
  <c r="AH1107" i="5"/>
  <c r="AH394" i="4"/>
  <c r="AH1021" i="4"/>
  <c r="AH360" i="5"/>
  <c r="AH761" i="4"/>
  <c r="AH1175" i="4"/>
  <c r="AH883" i="5"/>
  <c r="AH448" i="5"/>
  <c r="AH404" i="5"/>
  <c r="AH574" i="5"/>
  <c r="AH918" i="5"/>
  <c r="AH1137" i="5"/>
  <c r="AH576" i="4"/>
  <c r="AH123" i="5"/>
  <c r="AH144" i="4"/>
  <c r="AH286" i="5"/>
  <c r="AH1156" i="5"/>
  <c r="AH516" i="4"/>
  <c r="AH718" i="5"/>
  <c r="AH759" i="4"/>
  <c r="AH1180" i="4"/>
  <c r="AH844" i="4"/>
  <c r="AH703" i="4"/>
  <c r="AH61" i="4"/>
  <c r="AH739" i="4"/>
  <c r="AH318" i="5"/>
  <c r="AH1136" i="5"/>
  <c r="AH260" i="4"/>
  <c r="AH524" i="4"/>
  <c r="AH565" i="4"/>
  <c r="AH1035" i="5"/>
  <c r="AH1026" i="5"/>
  <c r="AH418" i="5"/>
  <c r="AH714" i="4"/>
  <c r="AH87" i="4"/>
  <c r="AH225" i="4"/>
  <c r="AH714" i="5"/>
  <c r="AH267" i="5"/>
  <c r="AH799" i="4"/>
  <c r="AH1117" i="5"/>
  <c r="AH721" i="5"/>
  <c r="AH597" i="4"/>
  <c r="AH1143" i="4"/>
  <c r="AH577" i="5"/>
  <c r="AH958" i="5"/>
  <c r="AH1200" i="4"/>
  <c r="AH1244" i="4"/>
  <c r="AH788" i="4"/>
  <c r="AH1099" i="5"/>
  <c r="AH936" i="4"/>
  <c r="AH257" i="4"/>
  <c r="AH748" i="5"/>
  <c r="AH228" i="4"/>
  <c r="AH105" i="5"/>
  <c r="AH314" i="5"/>
  <c r="AH587" i="5"/>
  <c r="AH594" i="5"/>
  <c r="AH77" i="4"/>
  <c r="AH504" i="4"/>
  <c r="AH1041" i="5"/>
  <c r="AH658" i="5"/>
  <c r="AH834" i="4"/>
  <c r="AH255" i="4"/>
  <c r="AH920" i="5"/>
  <c r="AH938" i="4"/>
  <c r="AH657" i="4"/>
  <c r="AH815" i="4"/>
  <c r="AH634" i="5"/>
  <c r="AH1105" i="4"/>
  <c r="AH368" i="5"/>
  <c r="AH307" i="5"/>
  <c r="AH586" i="5"/>
  <c r="AH785" i="4"/>
  <c r="AH201" i="4"/>
  <c r="AH901" i="5"/>
  <c r="AH1147" i="4"/>
  <c r="AH1044" i="4"/>
  <c r="AH222" i="4"/>
  <c r="AH459" i="4"/>
  <c r="AH283" i="5"/>
  <c r="AH876" i="5"/>
  <c r="AH488" i="5"/>
  <c r="AH1065" i="5"/>
  <c r="AH23" i="5"/>
  <c r="AH605" i="5"/>
  <c r="AH316" i="5"/>
  <c r="AH300" i="5"/>
  <c r="AH208" i="4"/>
  <c r="AH905" i="4"/>
  <c r="AH502" i="4"/>
  <c r="AH200" i="5"/>
  <c r="AH775" i="4"/>
  <c r="AH1107" i="4"/>
  <c r="AH219" i="4"/>
  <c r="AH546" i="4"/>
  <c r="AH1145" i="5"/>
  <c r="AH1206" i="4"/>
  <c r="AH165" i="5"/>
  <c r="AH607" i="4"/>
  <c r="AH1177" i="5"/>
  <c r="AH327" i="5"/>
  <c r="AH640" i="4"/>
  <c r="AH1214" i="4"/>
  <c r="AH805" i="5"/>
  <c r="AH1001" i="5"/>
  <c r="AH1256" i="5"/>
  <c r="AH458" i="4"/>
  <c r="AH1146" i="5"/>
  <c r="AH1078" i="4"/>
  <c r="AH583" i="4"/>
  <c r="AH167" i="5"/>
  <c r="AH96" i="5"/>
  <c r="AH478" i="4"/>
  <c r="AH1197" i="5"/>
  <c r="AH76" i="5"/>
  <c r="AH575" i="4"/>
  <c r="AH87" i="5"/>
  <c r="AH488" i="4"/>
  <c r="AH405" i="4"/>
  <c r="AH382" i="4"/>
  <c r="AH1014" i="5"/>
  <c r="AH164" i="4"/>
  <c r="AH557" i="5"/>
  <c r="AH16" i="5"/>
  <c r="AH774" i="5"/>
  <c r="AH607" i="5"/>
  <c r="AH43" i="5"/>
  <c r="AH1285" i="5"/>
  <c r="AH523" i="5"/>
  <c r="AH559" i="4"/>
  <c r="AH361" i="4"/>
  <c r="AH142" i="5"/>
  <c r="AH560" i="4"/>
  <c r="AH543" i="4"/>
  <c r="AH26" i="5"/>
  <c r="AH379" i="5"/>
  <c r="AH1022" i="4"/>
  <c r="AH1003" i="4"/>
  <c r="AH807" i="4"/>
  <c r="AH837" i="4"/>
  <c r="AH479" i="5"/>
  <c r="AH900" i="4"/>
  <c r="AH476" i="4"/>
  <c r="AH302" i="4"/>
  <c r="AH1136" i="4"/>
  <c r="AH317" i="5"/>
  <c r="AH938" i="5"/>
  <c r="AH1082" i="5"/>
  <c r="AH485" i="5"/>
  <c r="AH463" i="4"/>
  <c r="AH464" i="5"/>
  <c r="AH1198" i="5"/>
  <c r="AH857" i="5"/>
  <c r="AH22" i="4"/>
  <c r="AH726" i="4"/>
  <c r="AH378" i="5"/>
  <c r="AH397" i="5"/>
  <c r="AH917" i="4"/>
  <c r="AH602" i="5"/>
  <c r="AH1116" i="4"/>
  <c r="AH794" i="4"/>
  <c r="AH446" i="4"/>
  <c r="AH983" i="4"/>
  <c r="AH174" i="4"/>
  <c r="AH961" i="4"/>
  <c r="AH466" i="5"/>
  <c r="AH285" i="5"/>
  <c r="AH847" i="4"/>
  <c r="AH615" i="5"/>
  <c r="AH627" i="4"/>
  <c r="AH900" i="5"/>
  <c r="AH1167" i="5"/>
  <c r="AH237" i="4"/>
  <c r="AH1148" i="4"/>
  <c r="AH1236" i="4"/>
  <c r="AH367" i="4"/>
  <c r="AH644" i="5"/>
  <c r="AH1102" i="4"/>
  <c r="AH1026" i="4"/>
  <c r="AH338" i="4"/>
  <c r="AH57" i="5"/>
  <c r="AH1227" i="4"/>
  <c r="AH762" i="5"/>
  <c r="AH699" i="5"/>
  <c r="AH1085" i="4"/>
  <c r="AH664" i="4"/>
  <c r="AH44" i="4"/>
  <c r="AH1184" i="4"/>
  <c r="AH337" i="4"/>
  <c r="AH1138" i="5"/>
  <c r="AH1008" i="4"/>
  <c r="AH601" i="5"/>
  <c r="AH1038" i="5"/>
  <c r="AH1188" i="4"/>
  <c r="AH819" i="4"/>
  <c r="AH203" i="5"/>
  <c r="AH58" i="5"/>
  <c r="AH928" i="4"/>
  <c r="AH1228" i="4"/>
  <c r="AH1042" i="5"/>
  <c r="AH705" i="4"/>
  <c r="AH628" i="5"/>
  <c r="AH361" i="5"/>
  <c r="AH94" i="5"/>
  <c r="AH839" i="5"/>
  <c r="AH119" i="4"/>
  <c r="AH707" i="4"/>
  <c r="AH1188" i="5"/>
  <c r="AH659" i="5"/>
  <c r="AH688" i="5"/>
  <c r="AH539" i="5"/>
  <c r="AH1108" i="5"/>
  <c r="AH1165" i="4"/>
  <c r="AH287" i="5"/>
  <c r="AH578" i="4"/>
  <c r="AH683" i="5"/>
  <c r="AH426" i="4"/>
  <c r="AH217" i="4"/>
  <c r="AH885" i="4"/>
  <c r="AH526" i="4"/>
  <c r="AH908" i="4"/>
  <c r="AH618" i="5"/>
  <c r="AH1160" i="5"/>
  <c r="AH716" i="4"/>
  <c r="AH1154" i="4"/>
  <c r="AH978" i="4"/>
  <c r="AH636" i="5"/>
  <c r="AH82" i="4"/>
  <c r="AH668" i="4"/>
  <c r="AH67" i="4"/>
  <c r="AH724" i="5"/>
  <c r="AH758" i="4"/>
  <c r="AH216" i="5"/>
  <c r="AH1077" i="4"/>
  <c r="AH323" i="4"/>
  <c r="AH77" i="5"/>
  <c r="AH394" i="5"/>
  <c r="AH994" i="5"/>
  <c r="AH345" i="4"/>
  <c r="AH45" i="5"/>
  <c r="AH616" i="4"/>
  <c r="AH37" i="4"/>
  <c r="AH454" i="4"/>
  <c r="AH259" i="5"/>
  <c r="AH1025" i="5"/>
  <c r="AH399" i="5"/>
  <c r="AH704" i="4"/>
  <c r="AH823" i="4"/>
  <c r="AH105" i="4"/>
  <c r="AH1286" i="4"/>
  <c r="AH1004" i="5"/>
  <c r="AH376" i="4"/>
  <c r="AH566" i="5"/>
  <c r="AH419" i="5"/>
  <c r="AH403" i="5"/>
  <c r="AH875" i="4"/>
  <c r="AH687" i="4"/>
  <c r="AH256" i="5"/>
  <c r="AH1037" i="5"/>
  <c r="AH663" i="5"/>
  <c r="AH1258" i="5"/>
  <c r="AH623" i="4"/>
  <c r="AH1208" i="5"/>
  <c r="AH515" i="4"/>
  <c r="AH625" i="4"/>
  <c r="AH743" i="5"/>
  <c r="AH1255" i="4"/>
  <c r="AH297" i="5"/>
  <c r="AH914" i="5"/>
  <c r="AH988" i="5"/>
  <c r="AH848" i="5"/>
  <c r="AH383" i="4"/>
  <c r="AH963" i="4"/>
  <c r="AH155" i="5"/>
  <c r="AH722" i="5"/>
  <c r="AH65" i="4"/>
  <c r="AH36" i="5"/>
  <c r="AH385" i="5"/>
  <c r="AH623" i="5"/>
  <c r="AH296" i="5"/>
  <c r="AH176" i="4"/>
  <c r="AH1115" i="4"/>
  <c r="AH114" i="5"/>
  <c r="AH668" i="5"/>
  <c r="AH856" i="5"/>
  <c r="AH963" i="5"/>
  <c r="AH678" i="4"/>
  <c r="AH157" i="4"/>
  <c r="AH534" i="5"/>
  <c r="AH35" i="5"/>
  <c r="AH728" i="5"/>
  <c r="AH428" i="5"/>
  <c r="AH241" i="5"/>
  <c r="AH535" i="4"/>
  <c r="AH162" i="4"/>
  <c r="AH898" i="5"/>
  <c r="AH136" i="5"/>
  <c r="AH79" i="5"/>
  <c r="AH354" i="5"/>
  <c r="AH260" i="5"/>
  <c r="AH461" i="4"/>
  <c r="AH68" i="5"/>
  <c r="AH503" i="5"/>
  <c r="AH599" i="5"/>
  <c r="AH1018" i="4"/>
  <c r="AH299" i="4"/>
  <c r="AH1216" i="4"/>
  <c r="AH737" i="4"/>
  <c r="AH680" i="5"/>
  <c r="AH387" i="5"/>
  <c r="AH262" i="4"/>
  <c r="AH1081" i="4"/>
  <c r="AH1134" i="5"/>
  <c r="AH840" i="5"/>
  <c r="AH138" i="4"/>
  <c r="AH1274" i="5"/>
  <c r="AH505" i="5"/>
  <c r="AH506" i="4"/>
  <c r="AH588" i="4"/>
  <c r="AH356" i="4"/>
  <c r="AH761" i="5"/>
  <c r="AH117" i="4"/>
  <c r="AH1163" i="5"/>
  <c r="AH207" i="4"/>
  <c r="AH860" i="5"/>
  <c r="AH658" i="4"/>
  <c r="AH99" i="5"/>
  <c r="AH701" i="5"/>
  <c r="AH1204" i="4"/>
  <c r="AH1207" i="4"/>
  <c r="AH608" i="4"/>
  <c r="AH1054" i="4"/>
  <c r="AH614" i="4"/>
  <c r="AH114" i="4"/>
  <c r="AH536" i="5"/>
  <c r="AH643" i="5"/>
  <c r="AH66" i="5"/>
  <c r="AH674" i="4"/>
  <c r="AH798" i="5"/>
  <c r="AH998" i="5"/>
  <c r="AH484" i="5"/>
  <c r="AH1145" i="4"/>
  <c r="AH947" i="4"/>
  <c r="AH345" i="5"/>
  <c r="AH677" i="4"/>
  <c r="AH676" i="5"/>
  <c r="AH140" i="4"/>
  <c r="AH528" i="4"/>
  <c r="AH355" i="5"/>
  <c r="AH21" i="5"/>
  <c r="AH34" i="5"/>
  <c r="AH643" i="4"/>
  <c r="AH1099" i="4"/>
  <c r="AH1198" i="4"/>
  <c r="AH42" i="4"/>
  <c r="AH415" i="5"/>
  <c r="AH525" i="5"/>
  <c r="AH1247" i="5"/>
  <c r="AH308" i="4"/>
  <c r="AH57" i="4"/>
  <c r="AH937" i="4"/>
  <c r="AH439" i="4"/>
  <c r="AH1007" i="4"/>
  <c r="AH1017" i="4"/>
  <c r="AH58" i="4"/>
  <c r="AH954" i="4"/>
  <c r="AH514" i="4"/>
  <c r="AH275" i="5"/>
  <c r="AH148" i="5"/>
  <c r="AH178" i="4"/>
  <c r="AH1158" i="4"/>
  <c r="AH578" i="5"/>
  <c r="AH814" i="5"/>
  <c r="AH122" i="5"/>
  <c r="AH346" i="4"/>
  <c r="AH85" i="5"/>
  <c r="AH948" i="4"/>
  <c r="AH757" i="5"/>
  <c r="AH1046" i="5"/>
  <c r="AH218" i="4"/>
  <c r="AH165" i="4"/>
  <c r="AH1143" i="5"/>
  <c r="AH585" i="4"/>
  <c r="AH644" i="4"/>
  <c r="AH816" i="5"/>
  <c r="AH39" i="5"/>
  <c r="AH980" i="4"/>
  <c r="AH866" i="4"/>
  <c r="AH1168" i="5"/>
  <c r="AH767" i="5"/>
  <c r="AH1048" i="4"/>
  <c r="AH843" i="4"/>
  <c r="AH1128" i="5"/>
  <c r="AH219" i="5"/>
  <c r="AH621" i="5"/>
  <c r="AH582" i="4"/>
  <c r="AH428" i="4"/>
  <c r="AH1164" i="4"/>
  <c r="AH1037" i="4"/>
  <c r="AH1088" i="5"/>
  <c r="AH865" i="4"/>
  <c r="AH123" i="4"/>
  <c r="AH83" i="4"/>
  <c r="AH617" i="5"/>
  <c r="AH42" i="5"/>
  <c r="AH1254" i="5"/>
  <c r="AH1057" i="4"/>
  <c r="AH360" i="4"/>
  <c r="AH1117" i="4"/>
  <c r="AH75" i="4"/>
  <c r="AH802" i="4"/>
  <c r="AH403" i="4"/>
  <c r="AH423" i="4"/>
  <c r="AH1061" i="5"/>
  <c r="AH45" i="4"/>
  <c r="AH25" i="4"/>
  <c r="AH1254" i="4"/>
  <c r="AH266" i="5"/>
  <c r="AH1263" i="4"/>
  <c r="AH745" i="5"/>
  <c r="AH324" i="5"/>
  <c r="AH667" i="5"/>
  <c r="AH863" i="4"/>
  <c r="AH738" i="5"/>
  <c r="AH568" i="5"/>
  <c r="AH398" i="5"/>
  <c r="AH374" i="5"/>
  <c r="AH898" i="4"/>
  <c r="AH59" i="5"/>
  <c r="AH94" i="4"/>
  <c r="AH1138" i="4"/>
  <c r="AH422" i="5"/>
  <c r="AH1097" i="4"/>
  <c r="AH1268" i="5"/>
  <c r="AH1062" i="5"/>
  <c r="AH1239" i="4"/>
  <c r="AH1118" i="5"/>
  <c r="AH1266" i="5"/>
  <c r="AH997" i="5"/>
  <c r="AH1179" i="5"/>
  <c r="AH946" i="4"/>
  <c r="AH884" i="4"/>
  <c r="AH454" i="5"/>
  <c r="AH762" i="4"/>
  <c r="AH1027" i="5"/>
  <c r="AH688" i="4"/>
  <c r="AH568" i="4"/>
  <c r="AH967" i="4"/>
  <c r="AH576" i="5"/>
  <c r="AH508" i="5"/>
  <c r="AH427" i="5"/>
  <c r="AH1267" i="4"/>
  <c r="AH1080" i="5"/>
  <c r="AH1118" i="4"/>
  <c r="AH802" i="5"/>
  <c r="AH1086" i="5"/>
  <c r="AH283" i="4"/>
  <c r="AH1126" i="4"/>
  <c r="AH356" i="5"/>
  <c r="AH502" i="5"/>
  <c r="AH944" i="4"/>
  <c r="AH636" i="4"/>
  <c r="AH197" i="4"/>
  <c r="AH400" i="5"/>
  <c r="AH305" i="4"/>
  <c r="AH458" i="5"/>
  <c r="AH958" i="4"/>
  <c r="AH1076" i="4"/>
  <c r="AH301" i="5"/>
  <c r="AH648" i="5"/>
  <c r="AH621" i="4"/>
  <c r="AH706" i="5"/>
  <c r="AH500" i="5"/>
  <c r="AH661" i="5"/>
  <c r="AH1056" i="5"/>
  <c r="AH995" i="4"/>
  <c r="AH1158" i="5"/>
  <c r="AH1036" i="5"/>
  <c r="AH125" i="4"/>
  <c r="AH917" i="5"/>
  <c r="AH698" i="4"/>
  <c r="AH1108" i="4"/>
  <c r="AH939" i="4"/>
  <c r="AH294" i="5"/>
  <c r="AH638" i="5"/>
  <c r="AH716" i="5"/>
  <c r="AH474" i="4"/>
  <c r="AH439" i="5"/>
  <c r="AH747" i="4"/>
  <c r="AH840" i="4"/>
  <c r="AH482" i="5"/>
  <c r="AH54" i="4"/>
  <c r="AH974" i="4"/>
  <c r="AH1015" i="4"/>
  <c r="AH138" i="5"/>
  <c r="AH1064" i="5"/>
  <c r="AH786" i="5"/>
  <c r="AH537" i="4"/>
  <c r="AH867" i="4"/>
  <c r="AH1156" i="4"/>
  <c r="AH1059" i="5"/>
  <c r="AH243" i="4"/>
  <c r="AH198" i="4"/>
  <c r="AH363" i="4"/>
  <c r="AH237" i="5"/>
  <c r="AH1025" i="4"/>
  <c r="AH541" i="5"/>
  <c r="AH1075" i="4"/>
  <c r="AH239" i="5"/>
  <c r="AH1047" i="5"/>
  <c r="AH1218" i="4"/>
  <c r="AH1281" i="5"/>
  <c r="AH955" i="5"/>
  <c r="AH224" i="5"/>
  <c r="AH674" i="5"/>
  <c r="AH682" i="4"/>
  <c r="AH1056" i="4"/>
  <c r="AH841" i="4"/>
  <c r="AH47" i="5"/>
  <c r="AH697" i="5"/>
  <c r="AH248" i="4"/>
  <c r="AH1063" i="5"/>
  <c r="AH1279" i="5"/>
  <c r="AH378" i="4"/>
  <c r="AH614" i="5"/>
  <c r="AH414" i="4"/>
  <c r="AH776" i="5"/>
  <c r="AH1185" i="4"/>
  <c r="AH841" i="5"/>
  <c r="AH1242" i="4"/>
  <c r="AH274" i="4"/>
  <c r="AH1097" i="5"/>
  <c r="AH459" i="5"/>
  <c r="AH424" i="4"/>
  <c r="AH1014" i="4"/>
  <c r="AH881" i="4"/>
  <c r="AH1001" i="4"/>
  <c r="AH766" i="4"/>
  <c r="AH104" i="4"/>
  <c r="AH1227" i="5"/>
  <c r="AH776" i="4"/>
  <c r="AH897" i="5"/>
  <c r="AH646" i="5"/>
  <c r="AH48" i="5"/>
  <c r="AH359" i="4"/>
  <c r="AH495" i="5"/>
  <c r="AH794" i="5"/>
  <c r="AH1159" i="4"/>
  <c r="AH588" i="5"/>
  <c r="AH1240" i="4"/>
  <c r="AH365" i="4"/>
  <c r="AH442" i="4"/>
  <c r="AH1142" i="4"/>
  <c r="AH763" i="5"/>
  <c r="AH318" i="4"/>
  <c r="AH357" i="4"/>
  <c r="AH375" i="5"/>
  <c r="AH581" i="4"/>
  <c r="AH821" i="4"/>
  <c r="AH481" i="4"/>
  <c r="AH80" i="4"/>
  <c r="AH67" i="5"/>
  <c r="AH919" i="4"/>
  <c r="AH1186" i="5"/>
  <c r="AH1127" i="5"/>
  <c r="AH483" i="4"/>
  <c r="AH441" i="5"/>
  <c r="AH18" i="5"/>
  <c r="AH100" i="4"/>
  <c r="AH1166" i="5"/>
  <c r="AH640" i="5"/>
  <c r="AH156" i="4"/>
  <c r="AH1127" i="4"/>
  <c r="AH161" i="4"/>
  <c r="AH781" i="4"/>
  <c r="AH48" i="4"/>
  <c r="AH47" i="4"/>
  <c r="AH179" i="5"/>
  <c r="AH896" i="4"/>
  <c r="AH542" i="4"/>
  <c r="AH267" i="4"/>
  <c r="AH1216" i="5"/>
  <c r="AH484" i="4"/>
  <c r="AH705" i="5"/>
  <c r="AH984" i="4"/>
  <c r="AH1087" i="4"/>
  <c r="AH524" i="5"/>
  <c r="AH548" i="5"/>
  <c r="AH139" i="4"/>
  <c r="AH620" i="5"/>
  <c r="AH1217" i="5"/>
  <c r="AH1274" i="4"/>
  <c r="AH444" i="4"/>
  <c r="AH166" i="4"/>
  <c r="AH1066" i="4"/>
  <c r="AH1271" i="4" l="1"/>
  <c r="Z128" i="10" s="1"/>
  <c r="AH791" i="5"/>
  <c r="Z81" i="10" s="1"/>
  <c r="AH1011" i="4"/>
  <c r="Z102" i="10" s="1"/>
  <c r="AH271" i="4"/>
  <c r="Z28" i="10" s="1"/>
  <c r="AH411" i="4"/>
  <c r="Z42" i="10" s="1"/>
  <c r="AH611" i="5"/>
  <c r="Z63" i="10" s="1"/>
  <c r="AH671" i="5"/>
  <c r="Z69" i="10" s="1"/>
  <c r="AH971" i="4"/>
  <c r="Z98" i="10" s="1"/>
  <c r="AH51" i="4"/>
  <c r="Z6" i="10" s="1"/>
  <c r="AH471" i="4"/>
  <c r="Z48" i="10" s="1"/>
  <c r="AH291" i="5"/>
  <c r="Z31" i="10" s="1"/>
  <c r="AH451" i="5"/>
  <c r="Z47" i="10" s="1"/>
  <c r="AH91" i="4"/>
  <c r="Z10" i="10" s="1"/>
  <c r="AH371" i="5"/>
  <c r="Z39" i="10" s="1"/>
  <c r="AH1251" i="4"/>
  <c r="Z126" i="10" s="1"/>
  <c r="AH1251" i="5"/>
  <c r="Z127" i="10" s="1"/>
  <c r="AH811" i="5"/>
  <c r="Z83" i="10" s="1"/>
  <c r="AH511" i="4"/>
  <c r="Z52" i="10" s="1"/>
  <c r="AH951" i="4"/>
  <c r="Z96" i="10" s="1"/>
  <c r="AH31" i="5"/>
  <c r="Z5" i="10" s="1"/>
  <c r="AH671" i="4"/>
  <c r="Z68" i="10" s="1"/>
  <c r="AH111" i="4"/>
  <c r="Z12" i="10" s="1"/>
  <c r="AH611" i="4"/>
  <c r="Z62" i="10" s="1"/>
  <c r="AH1051" i="4"/>
  <c r="Z106" i="10" s="1"/>
  <c r="AH1271" i="5"/>
  <c r="Z129" i="10" s="1"/>
  <c r="AH1131" i="5"/>
  <c r="Z115" i="10" s="1"/>
  <c r="AH351" i="5"/>
  <c r="Z37" i="10" s="1"/>
  <c r="AH531" i="5"/>
  <c r="Z55" i="10" s="1"/>
  <c r="AH111" i="5"/>
  <c r="Z13" i="10" s="1"/>
  <c r="AH911" i="5"/>
  <c r="Z93" i="10" s="1"/>
  <c r="AH451" i="4"/>
  <c r="Z46" i="10" s="1"/>
  <c r="AH991" i="5"/>
  <c r="Z101" i="10" s="1"/>
  <c r="AH391" i="5"/>
  <c r="Z41" i="10" s="1"/>
  <c r="AH1151" i="4"/>
  <c r="Z116" i="10" s="1"/>
  <c r="AH91" i="5"/>
  <c r="Z11" i="10" s="1"/>
  <c r="AH171" i="4"/>
  <c r="Z18" i="10" s="1"/>
  <c r="AH791" i="4"/>
  <c r="Z80" i="10" s="1"/>
  <c r="AH771" i="5"/>
  <c r="Z79" i="10" s="1"/>
  <c r="AH1011" i="5"/>
  <c r="Z103" i="10" s="1"/>
  <c r="AH1211" i="4"/>
  <c r="Z122" i="10" s="1"/>
  <c r="AH631" i="5"/>
  <c r="Z65" i="10" s="1"/>
  <c r="AH831" i="4"/>
  <c r="Z84" i="10" s="1"/>
  <c r="AH591" i="5"/>
  <c r="Z61" i="10" s="1"/>
  <c r="AH311" i="5"/>
  <c r="Z33" i="10" s="1"/>
  <c r="AH711" i="5"/>
  <c r="Z73" i="10" s="1"/>
  <c r="AH711" i="4"/>
  <c r="Z72" i="10" s="1"/>
  <c r="AH571" i="5"/>
  <c r="Z59" i="10" s="1"/>
  <c r="AH391" i="4"/>
  <c r="Z40" i="10" s="1"/>
  <c r="AH591" i="4"/>
  <c r="Z60" i="10" s="1"/>
  <c r="AH1091" i="4"/>
  <c r="Z110" i="10" s="1"/>
  <c r="AH1051" i="5"/>
  <c r="Z107" i="10" s="1"/>
  <c r="AH1091" i="5"/>
  <c r="Z111" i="10" s="1"/>
  <c r="AH911" i="4"/>
  <c r="Z92" i="10" s="1"/>
  <c r="AH431" i="4"/>
  <c r="Z44" i="10" s="1"/>
  <c r="AH871" i="5"/>
  <c r="Z89" i="10" s="1"/>
  <c r="AH251" i="5"/>
  <c r="Z27" i="10" s="1"/>
  <c r="AH331" i="5"/>
  <c r="Z35" i="10" s="1"/>
  <c r="AH351" i="4"/>
  <c r="Z36" i="10" s="1"/>
  <c r="AH471" i="5"/>
  <c r="Z49" i="10" s="1"/>
  <c r="AH1131" i="4"/>
  <c r="Z114" i="10" s="1"/>
  <c r="AH1071" i="4"/>
  <c r="Z108" i="10" s="1"/>
  <c r="AH371" i="4"/>
  <c r="Z38" i="10" s="1"/>
  <c r="AH651" i="5"/>
  <c r="Z67" i="10" s="1"/>
  <c r="AH851" i="5"/>
  <c r="Z87" i="10" s="1"/>
  <c r="AH971" i="5"/>
  <c r="Z99" i="10" s="1"/>
  <c r="AH211" i="5"/>
  <c r="Z23" i="10" s="1"/>
  <c r="AH251" i="4"/>
  <c r="Z26" i="10" s="1"/>
  <c r="AH531" i="4"/>
  <c r="Z54" i="10" s="1"/>
  <c r="AH751" i="4"/>
  <c r="Z76" i="10" s="1"/>
  <c r="AH1151" i="5"/>
  <c r="Z117" i="10" s="1"/>
  <c r="AH491" i="4"/>
  <c r="Z50" i="10" s="1"/>
  <c r="AH131" i="5"/>
  <c r="Z15" i="10" s="1"/>
  <c r="AH11" i="4"/>
  <c r="Z2" i="10" s="1"/>
  <c r="AH71" i="5"/>
  <c r="Z9" i="10" s="1"/>
  <c r="AH731" i="5"/>
  <c r="Z75" i="10" s="1"/>
  <c r="AH1111" i="4"/>
  <c r="Z112" i="10" s="1"/>
  <c r="O53" i="10"/>
  <c r="AH831" i="5"/>
  <c r="Z85" i="10" s="1"/>
  <c r="AH551" i="5"/>
  <c r="Z57" i="10" s="1"/>
  <c r="AH771" i="4"/>
  <c r="Z78" i="10" s="1"/>
  <c r="AH751" i="5"/>
  <c r="Z77" i="10" s="1"/>
  <c r="AH931" i="4"/>
  <c r="Z94" i="10" s="1"/>
  <c r="O47" i="10"/>
  <c r="AH211" i="4"/>
  <c r="Z22" i="10" s="1"/>
  <c r="AH71" i="4"/>
  <c r="Z8" i="10" s="1"/>
  <c r="AH691" i="5"/>
  <c r="Z71" i="10" s="1"/>
  <c r="AH931" i="5"/>
  <c r="Z95" i="10" s="1"/>
  <c r="AH651" i="4"/>
  <c r="Z66" i="10" s="1"/>
  <c r="AH491" i="5"/>
  <c r="Z51" i="10" s="1"/>
  <c r="O45" i="10"/>
  <c r="AH1191" i="4"/>
  <c r="Z120" i="10" s="1"/>
  <c r="AH231" i="5"/>
  <c r="Z25" i="10" s="1"/>
  <c r="AH31" i="4"/>
  <c r="Z4" i="10" s="1"/>
  <c r="AH291" i="4"/>
  <c r="Z30" i="10" s="1"/>
  <c r="AH631" i="4"/>
  <c r="Z64" i="10" s="1"/>
  <c r="AH1031" i="4"/>
  <c r="Z104" i="10" s="1"/>
  <c r="AH171" i="5"/>
  <c r="Z19" i="10" s="1"/>
  <c r="AH731" i="4"/>
  <c r="Z74" i="10" s="1"/>
  <c r="O41" i="10"/>
  <c r="AH51" i="5"/>
  <c r="Z7" i="10" s="1"/>
  <c r="AH1111" i="5"/>
  <c r="Z113" i="10" s="1"/>
  <c r="AH151" i="5"/>
  <c r="Z17" i="10" s="1"/>
  <c r="AH951" i="5"/>
  <c r="Z97" i="10" s="1"/>
  <c r="AH871" i="4"/>
  <c r="Z88" i="10" s="1"/>
  <c r="AH151" i="4"/>
  <c r="Z16" i="10" s="1"/>
  <c r="O49" i="10"/>
  <c r="AH1231" i="4"/>
  <c r="Z124" i="10" s="1"/>
  <c r="AH991" i="4"/>
  <c r="Z100" i="10" s="1"/>
  <c r="AH11" i="5"/>
  <c r="Z3" i="10" s="1"/>
  <c r="AH431" i="5"/>
  <c r="Z45" i="10" s="1"/>
  <c r="AH411" i="5"/>
  <c r="Z43" i="10" s="1"/>
  <c r="AH271" i="5"/>
  <c r="Z29" i="10" s="1"/>
  <c r="AH1231" i="5"/>
  <c r="Z125" i="10" s="1"/>
  <c r="AH511" i="5"/>
  <c r="Z53" i="10" s="1"/>
  <c r="AH1211" i="5"/>
  <c r="Z123" i="10" s="1"/>
  <c r="AH1191" i="5"/>
  <c r="Z121" i="10" s="1"/>
  <c r="AH1031" i="5"/>
  <c r="Z105" i="10" s="1"/>
  <c r="AH1071" i="5"/>
  <c r="Z109" i="10" s="1"/>
  <c r="AH891" i="4"/>
  <c r="Z90" i="10" s="1"/>
  <c r="AH1171" i="5"/>
  <c r="Z119" i="10" s="1"/>
  <c r="AH311" i="4"/>
  <c r="Z32" i="10" s="1"/>
  <c r="AH551" i="4"/>
  <c r="Z56" i="10" s="1"/>
  <c r="AH131" i="4"/>
  <c r="Z14" i="10" s="1"/>
  <c r="AH231" i="4"/>
  <c r="Z24" i="10" s="1"/>
  <c r="AH1171" i="4"/>
  <c r="Z118" i="10" s="1"/>
  <c r="AH691" i="4"/>
  <c r="Z70" i="10" s="1"/>
  <c r="AH191" i="5"/>
  <c r="Z21" i="10" s="1"/>
  <c r="AH571" i="4"/>
  <c r="Z58" i="10" s="1"/>
  <c r="AH811" i="4"/>
  <c r="Z82" i="10" s="1"/>
  <c r="AH191" i="4"/>
  <c r="Z20" i="10" s="1"/>
  <c r="AH891" i="5"/>
  <c r="Z91" i="10" s="1"/>
  <c r="AH331" i="4"/>
  <c r="Z34" i="10" s="1"/>
  <c r="O43" i="10"/>
  <c r="AH851" i="4"/>
  <c r="Z86" i="10" s="1"/>
</calcChain>
</file>

<file path=xl/sharedStrings.xml><?xml version="1.0" encoding="utf-8"?>
<sst xmlns="http://schemas.openxmlformats.org/spreadsheetml/2006/main" count="25800" uniqueCount="9789">
  <si>
    <t>Vereniging</t>
  </si>
  <si>
    <t xml:space="preserve">Plaats  </t>
  </si>
  <si>
    <t>Regio</t>
  </si>
  <si>
    <t>Team</t>
  </si>
  <si>
    <t>van</t>
  </si>
  <si>
    <t>t/m</t>
  </si>
  <si>
    <t>max.</t>
  </si>
  <si>
    <t>Peildatum</t>
  </si>
  <si>
    <t>Achilles (A)</t>
  </si>
  <si>
    <t>NCX11Y4</t>
  </si>
  <si>
    <t>ALMELO</t>
  </si>
  <si>
    <t>OOST</t>
  </si>
  <si>
    <t>A</t>
  </si>
  <si>
    <t>Achilles (Hg)</t>
  </si>
  <si>
    <t>NCX11Z1</t>
  </si>
  <si>
    <t>NOORDWEST</t>
  </si>
  <si>
    <t>B</t>
  </si>
  <si>
    <t>Dispensatie</t>
  </si>
  <si>
    <t>ACKC</t>
  </si>
  <si>
    <t>NCX12B6</t>
  </si>
  <si>
    <t>ALMKERK</t>
  </si>
  <si>
    <t>ZUIDWEST</t>
  </si>
  <si>
    <t>C</t>
  </si>
  <si>
    <t>Activitas</t>
  </si>
  <si>
    <t>NCX12D0</t>
  </si>
  <si>
    <t>MAURIK</t>
  </si>
  <si>
    <t>D</t>
  </si>
  <si>
    <t>Seizoen</t>
  </si>
  <si>
    <t>ADO</t>
  </si>
  <si>
    <t>NCX12F4</t>
  </si>
  <si>
    <t>'S-GRAVENDEEL</t>
  </si>
  <si>
    <t>E</t>
  </si>
  <si>
    <t>ADOS</t>
  </si>
  <si>
    <t>NCX12G1</t>
  </si>
  <si>
    <t>F</t>
  </si>
  <si>
    <t>Zaal</t>
  </si>
  <si>
    <t>AKC (Al)</t>
  </si>
  <si>
    <t>NCX12L6</t>
  </si>
  <si>
    <t>AKC '54</t>
  </si>
  <si>
    <t>NCX12N0</t>
  </si>
  <si>
    <t>ANDEREN</t>
  </si>
  <si>
    <t>NOORD</t>
  </si>
  <si>
    <t>Aladna</t>
  </si>
  <si>
    <t>NCX12P4</t>
  </si>
  <si>
    <t>AALTEN</t>
  </si>
  <si>
    <t>Albatros</t>
  </si>
  <si>
    <t>NCX12Q1</t>
  </si>
  <si>
    <t>ZWIJNDRECHT</t>
  </si>
  <si>
    <t>SCHIJNDEL</t>
  </si>
  <si>
    <t>ZUID</t>
  </si>
  <si>
    <t>ALO</t>
  </si>
  <si>
    <t>NCX12V6</t>
  </si>
  <si>
    <t>Altijd Kwiek</t>
  </si>
  <si>
    <t>NCX12Y7</t>
  </si>
  <si>
    <t>DE VEENHOOP</t>
  </si>
  <si>
    <t>Altior</t>
  </si>
  <si>
    <t>NCX12W3</t>
  </si>
  <si>
    <t>HEESWIJK-DINTHER</t>
  </si>
  <si>
    <t>Amicitia</t>
  </si>
  <si>
    <t>NCX13D3</t>
  </si>
  <si>
    <t>VRIEZENVEEN</t>
  </si>
  <si>
    <t>Amsterdam</t>
  </si>
  <si>
    <t>NCX13G4</t>
  </si>
  <si>
    <t>AMSTERDAM</t>
  </si>
  <si>
    <t>Animo</t>
  </si>
  <si>
    <t>NCX13H1</t>
  </si>
  <si>
    <t>Antilopen/Lancyr Deelen</t>
  </si>
  <si>
    <t>NCX13J5</t>
  </si>
  <si>
    <t>LEUSDEN</t>
  </si>
  <si>
    <t>NCX13K2</t>
  </si>
  <si>
    <t>HEERHUGOWAARD</t>
  </si>
  <si>
    <t>Arena</t>
  </si>
  <si>
    <t>NCX13M6</t>
  </si>
  <si>
    <t>Argo</t>
  </si>
  <si>
    <t>NCX13P7</t>
  </si>
  <si>
    <t>Argus</t>
  </si>
  <si>
    <t>NCX13Q4</t>
  </si>
  <si>
    <t>WEESP</t>
  </si>
  <si>
    <t>Astrantia</t>
  </si>
  <si>
    <t>NCX13T5</t>
  </si>
  <si>
    <t>MIDDELAAR</t>
  </si>
  <si>
    <t>ASVD</t>
  </si>
  <si>
    <t>NCX13V9</t>
  </si>
  <si>
    <t>DRONTEN</t>
  </si>
  <si>
    <t>APELDOORN</t>
  </si>
  <si>
    <t>Atlantis</t>
  </si>
  <si>
    <t>NCX13X3</t>
  </si>
  <si>
    <t>MIJDRECHT</t>
  </si>
  <si>
    <t>Atlas</t>
  </si>
  <si>
    <t>NCX13Y0</t>
  </si>
  <si>
    <t>RITTHEM</t>
  </si>
  <si>
    <t>Zeeland</t>
  </si>
  <si>
    <t>Attila</t>
  </si>
  <si>
    <t>NCX13Z7</t>
  </si>
  <si>
    <t>EINDHOVEN</t>
  </si>
  <si>
    <t>Aurora</t>
  </si>
  <si>
    <t>NCX14B2</t>
  </si>
  <si>
    <t>HAARLEM</t>
  </si>
  <si>
    <t>NCX14C9</t>
  </si>
  <si>
    <t>PIJNACKER</t>
  </si>
  <si>
    <t>Avanti (S)</t>
  </si>
  <si>
    <t>NCX14D6</t>
  </si>
  <si>
    <t>Avereest</t>
  </si>
  <si>
    <t>NCX14F0</t>
  </si>
  <si>
    <t>DEDEMSVAART</t>
  </si>
  <si>
    <t>AVO</t>
  </si>
  <si>
    <t>NCX38W1</t>
  </si>
  <si>
    <t>ASSEN</t>
  </si>
  <si>
    <t>AW/DTV</t>
  </si>
  <si>
    <t>NCX14G7</t>
  </si>
  <si>
    <t>NCX14H4</t>
  </si>
  <si>
    <t>BADHOEVEDORP</t>
  </si>
  <si>
    <t>Be Quick</t>
  </si>
  <si>
    <t>NCX14K5</t>
  </si>
  <si>
    <t>NULAND</t>
  </si>
  <si>
    <t>BEP</t>
  </si>
  <si>
    <t>NCX14L2</t>
  </si>
  <si>
    <t>PURMEREND</t>
  </si>
  <si>
    <t>BIO</t>
  </si>
  <si>
    <t>NCX14N6</t>
  </si>
  <si>
    <t>BKC</t>
  </si>
  <si>
    <t>NCX14P0</t>
  </si>
  <si>
    <t>BRESKENS</t>
  </si>
  <si>
    <t>Bladella</t>
  </si>
  <si>
    <t>NCX14Q7</t>
  </si>
  <si>
    <t>BLADEL</t>
  </si>
  <si>
    <t>Blauw Wit (Ha)</t>
  </si>
  <si>
    <t>NCX14S1</t>
  </si>
  <si>
    <t>HANDEL</t>
  </si>
  <si>
    <t>Blauw Wit (K)</t>
  </si>
  <si>
    <t>NCX14T8</t>
  </si>
  <si>
    <t>Blauw Zwart</t>
  </si>
  <si>
    <t>NCX14W9</t>
  </si>
  <si>
    <t>WIERDEN</t>
  </si>
  <si>
    <t>Blauw-Wit (A)</t>
  </si>
  <si>
    <t>NCX14R4</t>
  </si>
  <si>
    <t>BMC</t>
  </si>
  <si>
    <t>NCX14Z0</t>
  </si>
  <si>
    <t>BERLICUM NB</t>
  </si>
  <si>
    <t>Boelenslaan</t>
  </si>
  <si>
    <t>NCX15B5</t>
  </si>
  <si>
    <t>BOELENSLAAN</t>
  </si>
  <si>
    <t>Celeritas</t>
  </si>
  <si>
    <t>NCX15L5</t>
  </si>
  <si>
    <t>ALKMAAR</t>
  </si>
  <si>
    <t>Celeritas (S)</t>
  </si>
  <si>
    <t>NCX15M2</t>
  </si>
  <si>
    <t>Centrum</t>
  </si>
  <si>
    <t>NCX15N9</t>
  </si>
  <si>
    <t>DE KRIM</t>
  </si>
  <si>
    <t>Club Brothers</t>
  </si>
  <si>
    <t>NCX15Q0</t>
  </si>
  <si>
    <t>GRONINGEN</t>
  </si>
  <si>
    <t>Conventus</t>
  </si>
  <si>
    <t>NCX35R7</t>
  </si>
  <si>
    <t>Corridor</t>
  </si>
  <si>
    <t>NCX15S4</t>
  </si>
  <si>
    <t>LEIDEN</t>
  </si>
  <si>
    <t>CSL</t>
  </si>
  <si>
    <t>NCX15W2</t>
  </si>
  <si>
    <t>DAKOS</t>
  </si>
  <si>
    <t>NCX36N2</t>
  </si>
  <si>
    <t>SOMEREN</t>
  </si>
  <si>
    <t>NCX15X9</t>
  </si>
  <si>
    <t>DRIEBERGEN-RIJSENBURG</t>
  </si>
  <si>
    <t>DDW</t>
  </si>
  <si>
    <t>NCX16B8</t>
  </si>
  <si>
    <t>NCX15C2</t>
  </si>
  <si>
    <t>De Corvers</t>
  </si>
  <si>
    <t>NCX15T1</t>
  </si>
  <si>
    <t>HILVERSUM</t>
  </si>
  <si>
    <t>De Eemvogels</t>
  </si>
  <si>
    <t>NCX10R2</t>
  </si>
  <si>
    <t>SOEST</t>
  </si>
  <si>
    <t>De Granaet</t>
  </si>
  <si>
    <t>NCX22X5</t>
  </si>
  <si>
    <t>DOKKUM</t>
  </si>
  <si>
    <t>De Hazenkamp</t>
  </si>
  <si>
    <t>NCX23M1</t>
  </si>
  <si>
    <t>NIJMEGEN</t>
  </si>
  <si>
    <t>NCX24N1</t>
  </si>
  <si>
    <t>DE HOEVE</t>
  </si>
  <si>
    <t>De Horst</t>
  </si>
  <si>
    <t>NCX24V7</t>
  </si>
  <si>
    <t>GROESBEEK</t>
  </si>
  <si>
    <t>De Issel</t>
  </si>
  <si>
    <t>NCX24Z5</t>
  </si>
  <si>
    <t>De Korfrakkers</t>
  </si>
  <si>
    <t>NCX26Q8</t>
  </si>
  <si>
    <t>ERP</t>
  </si>
  <si>
    <t>NCX28L9</t>
  </si>
  <si>
    <t>ZOETERMEER</t>
  </si>
  <si>
    <t>De Meeuwen</t>
  </si>
  <si>
    <t>NCX28N3</t>
  </si>
  <si>
    <t>PUTTEN</t>
  </si>
  <si>
    <t>NCX28R1</t>
  </si>
  <si>
    <t>MELDERSLO</t>
  </si>
  <si>
    <t>De Parabool</t>
  </si>
  <si>
    <t>NCX19Y8</t>
  </si>
  <si>
    <t>De Peelkorf</t>
  </si>
  <si>
    <t>NCX19Z5</t>
  </si>
  <si>
    <t>De Pein</t>
  </si>
  <si>
    <t>NCX20B5</t>
  </si>
  <si>
    <t>OPEINDE</t>
  </si>
  <si>
    <t>De Tovers</t>
  </si>
  <si>
    <t>NCX37X5</t>
  </si>
  <si>
    <t>De Vinken</t>
  </si>
  <si>
    <t>NCX31W0</t>
  </si>
  <si>
    <t>De Waterpoort</t>
  </si>
  <si>
    <t>NCX33F7</t>
  </si>
  <si>
    <t>SNEEK</t>
  </si>
  <si>
    <t>Débaldérin</t>
  </si>
  <si>
    <t>NCX16C5</t>
  </si>
  <si>
    <t>WAGENINGEN</t>
  </si>
  <si>
    <t>DeetosSnel</t>
  </si>
  <si>
    <t>NCX16D2</t>
  </si>
  <si>
    <t>DORDRECHT</t>
  </si>
  <si>
    <t>DES (D)</t>
  </si>
  <si>
    <t>NCX16F6</t>
  </si>
  <si>
    <t>DELFT</t>
  </si>
  <si>
    <t>DES (N)</t>
  </si>
  <si>
    <t>NCX16G3</t>
  </si>
  <si>
    <t>NORG</t>
  </si>
  <si>
    <t>DES (V)</t>
  </si>
  <si>
    <t>NCX16H0</t>
  </si>
  <si>
    <t>VIERLINGSBEEK</t>
  </si>
  <si>
    <t>Devinco</t>
  </si>
  <si>
    <t>NCX16M5</t>
  </si>
  <si>
    <t>DEVENTER</t>
  </si>
  <si>
    <t>NCX16N2</t>
  </si>
  <si>
    <t>DFS</t>
  </si>
  <si>
    <t>NCX16P6</t>
  </si>
  <si>
    <t>BURGUM</t>
  </si>
  <si>
    <t>Diderna/Visser Sloopwerken</t>
  </si>
  <si>
    <t>NCX16Q3</t>
  </si>
  <si>
    <t>DIEREN</t>
  </si>
  <si>
    <t>Die Haghe</t>
  </si>
  <si>
    <t>NCX23G9</t>
  </si>
  <si>
    <t>Dijkvogels</t>
  </si>
  <si>
    <t>NCX10N4</t>
  </si>
  <si>
    <t>MAASDIJK</t>
  </si>
  <si>
    <t>Dindoa</t>
  </si>
  <si>
    <t>NCX16R0</t>
  </si>
  <si>
    <t>ERMELO</t>
  </si>
  <si>
    <t>DIO</t>
  </si>
  <si>
    <t>NCX16S7</t>
  </si>
  <si>
    <t>Diosa</t>
  </si>
  <si>
    <t>NCX08Q4</t>
  </si>
  <si>
    <t>DKB</t>
  </si>
  <si>
    <t>NCX08S8</t>
  </si>
  <si>
    <t>BEST</t>
  </si>
  <si>
    <t>DKOD</t>
  </si>
  <si>
    <t>NCX08W6</t>
  </si>
  <si>
    <t>DKV (IJ)</t>
  </si>
  <si>
    <t>NCX08X3</t>
  </si>
  <si>
    <t>IJMUIDEN</t>
  </si>
  <si>
    <t>DKV Victoria</t>
  </si>
  <si>
    <t>NCX08Y0</t>
  </si>
  <si>
    <t>DIEMEN</t>
  </si>
  <si>
    <t>DLKV</t>
  </si>
  <si>
    <t>NCX09B2</t>
  </si>
  <si>
    <t>DIDAM</t>
  </si>
  <si>
    <t>DOC</t>
  </si>
  <si>
    <t>NCX09C9</t>
  </si>
  <si>
    <t>BUSSUM</t>
  </si>
  <si>
    <t>d'Ommerdieck</t>
  </si>
  <si>
    <t>NCX18W1</t>
  </si>
  <si>
    <t>NIEUWLEUSEN</t>
  </si>
  <si>
    <t>Donkerbroek</t>
  </si>
  <si>
    <t>NCX09D6</t>
  </si>
  <si>
    <t>DONKERBROEK</t>
  </si>
  <si>
    <t>DOS (W)</t>
  </si>
  <si>
    <t>NCX09H4</t>
  </si>
  <si>
    <t>WESTBROEK</t>
  </si>
  <si>
    <t>DOS '46</t>
  </si>
  <si>
    <t>NCX09J8</t>
  </si>
  <si>
    <t>NIJEVEEN</t>
  </si>
  <si>
    <t>DOS Kampen/Veltman</t>
  </si>
  <si>
    <t>NCX09K5</t>
  </si>
  <si>
    <t>KAMPEN</t>
  </si>
  <si>
    <t>DOS-WK</t>
  </si>
  <si>
    <t>NCX09L2</t>
  </si>
  <si>
    <t>ENSCHEDE</t>
  </si>
  <si>
    <t>DOT (V)</t>
  </si>
  <si>
    <t>NCX09N6</t>
  </si>
  <si>
    <t>NCX09M9</t>
  </si>
  <si>
    <t>OSS</t>
  </si>
  <si>
    <t>DOW</t>
  </si>
  <si>
    <t>NCX09P0</t>
  </si>
  <si>
    <t>EASTERMAR</t>
  </si>
  <si>
    <t>Drachten/Van der Wiel</t>
  </si>
  <si>
    <t>NCX09Q7</t>
  </si>
  <si>
    <t>DRACHTEN</t>
  </si>
  <si>
    <t>DSC</t>
  </si>
  <si>
    <t>NCX09S1</t>
  </si>
  <si>
    <t>DSO (A)</t>
  </si>
  <si>
    <t>NCX09T8</t>
  </si>
  <si>
    <t>DSO (K)</t>
  </si>
  <si>
    <t>NCX09V2</t>
  </si>
  <si>
    <t>KLUNDERT</t>
  </si>
  <si>
    <t>DSV</t>
  </si>
  <si>
    <t>NCX09X6</t>
  </si>
  <si>
    <t>DIESSEN</t>
  </si>
  <si>
    <t>DTG</t>
  </si>
  <si>
    <t>NCX09Y3</t>
  </si>
  <si>
    <t>DTL</t>
  </si>
  <si>
    <t>NCX09Z0</t>
  </si>
  <si>
    <t>HANTUM</t>
  </si>
  <si>
    <t>DTS (E)</t>
  </si>
  <si>
    <t>NCX10B0</t>
  </si>
  <si>
    <t>ENKHUIZEN</t>
  </si>
  <si>
    <t>DTS (S)</t>
  </si>
  <si>
    <t>NCX10C7</t>
  </si>
  <si>
    <t>SURHUIZUM</t>
  </si>
  <si>
    <t>NCX10F8</t>
  </si>
  <si>
    <t>Duko</t>
  </si>
  <si>
    <t>NCX10G5</t>
  </si>
  <si>
    <t>DUIVEN</t>
  </si>
  <si>
    <t>DVO/Accountor</t>
  </si>
  <si>
    <t>NCX10H2</t>
  </si>
  <si>
    <t>BENNEKOM</t>
  </si>
  <si>
    <t>DVS '69</t>
  </si>
  <si>
    <t>NCX10J6</t>
  </si>
  <si>
    <t>HENDRIK-IDO-AMBACHT</t>
  </si>
  <si>
    <t>DWA</t>
  </si>
  <si>
    <t>NCX10L0</t>
  </si>
  <si>
    <t>DWS</t>
  </si>
  <si>
    <t>NCX10M7</t>
  </si>
  <si>
    <t>NCX10S9</t>
  </si>
  <si>
    <t>MOOK</t>
  </si>
  <si>
    <t>EKC 2000</t>
  </si>
  <si>
    <t>NCX10Y1</t>
  </si>
  <si>
    <t>EMMEN</t>
  </si>
  <si>
    <t>EKC Nääs</t>
  </si>
  <si>
    <t>NCX29K5</t>
  </si>
  <si>
    <t>NCX10Z8</t>
  </si>
  <si>
    <t>ARNHEM</t>
  </si>
  <si>
    <t>EKVA</t>
  </si>
  <si>
    <t>NCX11B3</t>
  </si>
  <si>
    <t>ALMERE</t>
  </si>
  <si>
    <t>Elburg</t>
  </si>
  <si>
    <t>NCX11C0</t>
  </si>
  <si>
    <t>ELBURG</t>
  </si>
  <si>
    <t>NCX11D7</t>
  </si>
  <si>
    <t>NCX11F1</t>
  </si>
  <si>
    <t>ETTEN-LEUR</t>
  </si>
  <si>
    <t>Emergo</t>
  </si>
  <si>
    <t>NCX11H5</t>
  </si>
  <si>
    <t>SINT-MAARTENSDIJK</t>
  </si>
  <si>
    <t>Emmeloord</t>
  </si>
  <si>
    <t>NCX11J9</t>
  </si>
  <si>
    <t>EMMELOORD</t>
  </si>
  <si>
    <t>NCX11K6</t>
  </si>
  <si>
    <t>SCHAIJK</t>
  </si>
  <si>
    <t>Erasmus</t>
  </si>
  <si>
    <t>NCX11L3</t>
  </si>
  <si>
    <t>ROTTERDAM</t>
  </si>
  <si>
    <t>NCX11N7</t>
  </si>
  <si>
    <t>ESDO</t>
  </si>
  <si>
    <t>NCX11P1</t>
  </si>
  <si>
    <t>KOCKENGEN</t>
  </si>
  <si>
    <t>Eureka</t>
  </si>
  <si>
    <t>NCX11Q8</t>
  </si>
  <si>
    <t>Euro Girls</t>
  </si>
  <si>
    <t>NCX11R5</t>
  </si>
  <si>
    <t>WESTERHOVEN</t>
  </si>
  <si>
    <t>Exakwa</t>
  </si>
  <si>
    <t>NCX11S2</t>
  </si>
  <si>
    <t>LELYSTAD</t>
  </si>
  <si>
    <t>Excelsior (D)</t>
  </si>
  <si>
    <t>NCX11T9</t>
  </si>
  <si>
    <t>Eyckelkorf</t>
  </si>
  <si>
    <t>NCX11X7</t>
  </si>
  <si>
    <t>BERGEIJK</t>
  </si>
  <si>
    <t>Eymerick</t>
  </si>
  <si>
    <t>NCX21P6</t>
  </si>
  <si>
    <t>HEEZE</t>
  </si>
  <si>
    <t>Fiducia</t>
  </si>
  <si>
    <t>NCX21S7</t>
  </si>
  <si>
    <t>VLEUTEN</t>
  </si>
  <si>
    <t>Fiks</t>
  </si>
  <si>
    <t>NCX21V8</t>
  </si>
  <si>
    <t>OEGSTGEEST</t>
  </si>
  <si>
    <t>Flamingo's</t>
  </si>
  <si>
    <t>NCX21W5</t>
  </si>
  <si>
    <t>BUITENPOST</t>
  </si>
  <si>
    <t>Flamingo's (M)</t>
  </si>
  <si>
    <t>NCX21X2</t>
  </si>
  <si>
    <t>MARIAHOUT</t>
  </si>
  <si>
    <t>Flash</t>
  </si>
  <si>
    <t>NCX21Y9</t>
  </si>
  <si>
    <t>DEN DUNGEN</t>
  </si>
  <si>
    <t>Fluks</t>
  </si>
  <si>
    <t>NCX21Z6</t>
  </si>
  <si>
    <t>NOORDWIJK ZH</t>
  </si>
  <si>
    <t>Fortis</t>
  </si>
  <si>
    <t>NCX22B1</t>
  </si>
  <si>
    <t>OOST-SOUBURG</t>
  </si>
  <si>
    <t>Fortissimo</t>
  </si>
  <si>
    <t>NCX22D5</t>
  </si>
  <si>
    <t>IJSSELSTEIN UT</t>
  </si>
  <si>
    <t>NCX22F9</t>
  </si>
  <si>
    <t>Fortuna '74</t>
  </si>
  <si>
    <t>NCX22G6</t>
  </si>
  <si>
    <t>BERGHAREN</t>
  </si>
  <si>
    <t>Fortuna/Delta Logistiek</t>
  </si>
  <si>
    <t>NCX22H3</t>
  </si>
  <si>
    <t>Forward</t>
  </si>
  <si>
    <t>NCX22J7</t>
  </si>
  <si>
    <t>Frigro</t>
  </si>
  <si>
    <t>NCX22K4</t>
  </si>
  <si>
    <t>Furore</t>
  </si>
  <si>
    <t>NCX24P5</t>
  </si>
  <si>
    <t>KROMMENIE</t>
  </si>
  <si>
    <t>Gazelle</t>
  </si>
  <si>
    <t>NCX22N5</t>
  </si>
  <si>
    <t>GUTTECOVEN</t>
  </si>
  <si>
    <t>Gemini</t>
  </si>
  <si>
    <t>NCX22R3</t>
  </si>
  <si>
    <t>GOUDA</t>
  </si>
  <si>
    <t>GKV (H)</t>
  </si>
  <si>
    <t>NCX22S0</t>
  </si>
  <si>
    <t>GKV/Enomics</t>
  </si>
  <si>
    <t>NCX22T7</t>
  </si>
  <si>
    <t>GORINCHEM</t>
  </si>
  <si>
    <t>Good Luck</t>
  </si>
  <si>
    <t>NCX22V1</t>
  </si>
  <si>
    <t>MIDDELHARNIS</t>
  </si>
  <si>
    <t>Goorecht</t>
  </si>
  <si>
    <t>NCX22W8</t>
  </si>
  <si>
    <t>NCX22Z9</t>
  </si>
  <si>
    <t>WORMER</t>
  </si>
  <si>
    <t>Groen Zwart</t>
  </si>
  <si>
    <t>NCX23D8</t>
  </si>
  <si>
    <t>BORNE</t>
  </si>
  <si>
    <t>Haarlem</t>
  </si>
  <si>
    <t>NCX23F2</t>
  </si>
  <si>
    <t>Harich</t>
  </si>
  <si>
    <t>NCX23K7</t>
  </si>
  <si>
    <t>Harkema</t>
  </si>
  <si>
    <t>NCX23L4</t>
  </si>
  <si>
    <t>HARKEMA</t>
  </si>
  <si>
    <t>HBC</t>
  </si>
  <si>
    <t>NCX33H1</t>
  </si>
  <si>
    <t>HBSV</t>
  </si>
  <si>
    <t>NCX23N8</t>
  </si>
  <si>
    <t>Hebbes</t>
  </si>
  <si>
    <t>NCX23P2</t>
  </si>
  <si>
    <t>UTRECHT</t>
  </si>
  <si>
    <t>Heerenveen</t>
  </si>
  <si>
    <t>NCX14X6</t>
  </si>
  <si>
    <t>HEERENVEEN</t>
  </si>
  <si>
    <t>Helios</t>
  </si>
  <si>
    <t>NCX23T0</t>
  </si>
  <si>
    <t>CASTRICUM</t>
  </si>
  <si>
    <t>Hellas '63</t>
  </si>
  <si>
    <t>NCX23W1</t>
  </si>
  <si>
    <t>NUNSPEET</t>
  </si>
  <si>
    <t>Hemur Enge</t>
  </si>
  <si>
    <t>NCX23X8</t>
  </si>
  <si>
    <t>Het Bosch</t>
  </si>
  <si>
    <t>NCX15G0</t>
  </si>
  <si>
    <t>LEXMOND</t>
  </si>
  <si>
    <t>Heumen</t>
  </si>
  <si>
    <t>NCX24C4</t>
  </si>
  <si>
    <t>HEUMEN</t>
  </si>
  <si>
    <t>HHCombi</t>
  </si>
  <si>
    <t>NCX23H6</t>
  </si>
  <si>
    <t>HHV</t>
  </si>
  <si>
    <t>NCX24D1</t>
  </si>
  <si>
    <t>HOLLANDSCHEVELD</t>
  </si>
  <si>
    <t>Hilversum</t>
  </si>
  <si>
    <t>NCX24G2</t>
  </si>
  <si>
    <t>HKC (Ha)</t>
  </si>
  <si>
    <t>NCX24H9</t>
  </si>
  <si>
    <t>HARDINXVELD-GIESSENDAM</t>
  </si>
  <si>
    <t>HKC (He)</t>
  </si>
  <si>
    <t>NCX24J3</t>
  </si>
  <si>
    <t>HENGELO OV</t>
  </si>
  <si>
    <t>HKC (U)</t>
  </si>
  <si>
    <t>NCX24K0</t>
  </si>
  <si>
    <t>HKV/Ons Eibernest</t>
  </si>
  <si>
    <t>NCX24L7</t>
  </si>
  <si>
    <t>NCX24S6</t>
  </si>
  <si>
    <t>Huizen</t>
  </si>
  <si>
    <t>NCX24W4</t>
  </si>
  <si>
    <t>HUIZEN</t>
  </si>
  <si>
    <t>IJsselvogels</t>
  </si>
  <si>
    <t>NCX34R4</t>
  </si>
  <si>
    <t>MOORDRECHT</t>
  </si>
  <si>
    <t>Invicta</t>
  </si>
  <si>
    <t>NCX24X1</t>
  </si>
  <si>
    <t>KOLLUM</t>
  </si>
  <si>
    <t>It Fean</t>
  </si>
  <si>
    <t>NCX21Q3</t>
  </si>
  <si>
    <t>SURHUISTERVEEN</t>
  </si>
  <si>
    <t>JES</t>
  </si>
  <si>
    <t>NCX25B0</t>
  </si>
  <si>
    <t>VENHORST</t>
  </si>
  <si>
    <t>Joure</t>
  </si>
  <si>
    <t>NCX25D4</t>
  </si>
  <si>
    <t>JOURE</t>
  </si>
  <si>
    <t>Juliana</t>
  </si>
  <si>
    <t>NCX25G5</t>
  </si>
  <si>
    <t>OUD GASTEL</t>
  </si>
  <si>
    <t>NCX25H2</t>
  </si>
  <si>
    <t>HARDENBERG</t>
  </si>
  <si>
    <t>NCX25K3</t>
  </si>
  <si>
    <t>CAPELLE AAN DEN IJSSEL</t>
  </si>
  <si>
    <t>KCD</t>
  </si>
  <si>
    <t>NCX25L0</t>
  </si>
  <si>
    <t>DOORN</t>
  </si>
  <si>
    <t>KCN</t>
  </si>
  <si>
    <t>NCX25M7</t>
  </si>
  <si>
    <t>KCR</t>
  </si>
  <si>
    <t>NCX15D9</t>
  </si>
  <si>
    <t>RIDDERKERK</t>
  </si>
  <si>
    <t>Keep Fit '70</t>
  </si>
  <si>
    <t>NCX25N4</t>
  </si>
  <si>
    <t>ROOSENDAAL</t>
  </si>
  <si>
    <t>Keizer Karel</t>
  </si>
  <si>
    <t>NCX25P8</t>
  </si>
  <si>
    <t>Kesteren</t>
  </si>
  <si>
    <t>NCX25R2</t>
  </si>
  <si>
    <t>KESTEREN</t>
  </si>
  <si>
    <t>KIA</t>
  </si>
  <si>
    <t>NCX25S9</t>
  </si>
  <si>
    <t>KOEKANGE</t>
  </si>
  <si>
    <t>Kinderdijk</t>
  </si>
  <si>
    <t>NCX25X4</t>
  </si>
  <si>
    <t>Kinea</t>
  </si>
  <si>
    <t>NCX25Y1</t>
  </si>
  <si>
    <t>KIOS (N)</t>
  </si>
  <si>
    <t>NCX26B3</t>
  </si>
  <si>
    <t>NIEUW-VENNEP</t>
  </si>
  <si>
    <t>KIOS (R)</t>
  </si>
  <si>
    <t>NCX26C0</t>
  </si>
  <si>
    <t>RUINERWOLD</t>
  </si>
  <si>
    <t>KIOS '45</t>
  </si>
  <si>
    <t>NCX26D7</t>
  </si>
  <si>
    <t>SIBCULO</t>
  </si>
  <si>
    <t>Kleine Sluis</t>
  </si>
  <si>
    <t>NCX36H0</t>
  </si>
  <si>
    <t>Klick '15</t>
  </si>
  <si>
    <t>NCX12K9</t>
  </si>
  <si>
    <t>Klimop (A)</t>
  </si>
  <si>
    <t>NCX26F1</t>
  </si>
  <si>
    <t>ASTEN</t>
  </si>
  <si>
    <t>Klimop (K)</t>
  </si>
  <si>
    <t>NCX26G8</t>
  </si>
  <si>
    <t>NCX26H5</t>
  </si>
  <si>
    <t>HOOGELOON</t>
  </si>
  <si>
    <t>KOAG</t>
  </si>
  <si>
    <t>NCX26J9</t>
  </si>
  <si>
    <t>KRIMPEN AAN DEN IJSSEL</t>
  </si>
  <si>
    <t>Korbatjo</t>
  </si>
  <si>
    <t>NCX26L3</t>
  </si>
  <si>
    <t>Korbis</t>
  </si>
  <si>
    <t>NCX26M0</t>
  </si>
  <si>
    <t>WADDINXVEEN</t>
  </si>
  <si>
    <t>Korloo</t>
  </si>
  <si>
    <t>NCX26R5</t>
  </si>
  <si>
    <t>Koru</t>
  </si>
  <si>
    <t>NCX26S2</t>
  </si>
  <si>
    <t>UFFELTE</t>
  </si>
  <si>
    <t>Korvesta</t>
  </si>
  <si>
    <t>NCX26V3</t>
  </si>
  <si>
    <t>COEVORDEN</t>
  </si>
  <si>
    <t>Korwi</t>
  </si>
  <si>
    <t>NCX26X7</t>
  </si>
  <si>
    <t>WINSCHOTEN</t>
  </si>
  <si>
    <t>Koveni</t>
  </si>
  <si>
    <t>NCX29D6</t>
  </si>
  <si>
    <t>NIEUWEGEIN</t>
  </si>
  <si>
    <t>Kraanvogels</t>
  </si>
  <si>
    <t>NCX26Y4</t>
  </si>
  <si>
    <t>SOERENDONK</t>
  </si>
  <si>
    <t>KVA</t>
  </si>
  <si>
    <t>NCX27B6</t>
  </si>
  <si>
    <t>AMSTELVEEN</t>
  </si>
  <si>
    <t>KVK</t>
  </si>
  <si>
    <t>NCX27C3</t>
  </si>
  <si>
    <t>KAPELLE</t>
  </si>
  <si>
    <t>KVS/Maritiem</t>
  </si>
  <si>
    <t>NCX27F4</t>
  </si>
  <si>
    <t>KVZ</t>
  </si>
  <si>
    <t>NCX27G1</t>
  </si>
  <si>
    <t>KZ Danaïden</t>
  </si>
  <si>
    <t>NCX15Y6</t>
  </si>
  <si>
    <t>NCX26K6</t>
  </si>
  <si>
    <t>NCX27L6</t>
  </si>
  <si>
    <t>Leeuwarden</t>
  </si>
  <si>
    <t>NCX27M3</t>
  </si>
  <si>
    <t>LEEUWARDEN</t>
  </si>
  <si>
    <t>Lemmer</t>
  </si>
  <si>
    <t>NCX27P4</t>
  </si>
  <si>
    <t>LEMMER</t>
  </si>
  <si>
    <t>Leonidas</t>
  </si>
  <si>
    <t>NCX27Q1</t>
  </si>
  <si>
    <t>Lintjo</t>
  </si>
  <si>
    <t>NCX27R8</t>
  </si>
  <si>
    <t>OLDEBERKOOP</t>
  </si>
  <si>
    <t>Lottum</t>
  </si>
  <si>
    <t>NCX27S5</t>
  </si>
  <si>
    <t>LOTTUM</t>
  </si>
  <si>
    <t>Luctor</t>
  </si>
  <si>
    <t>NCX27T2</t>
  </si>
  <si>
    <t>TERNEUZEN</t>
  </si>
  <si>
    <t>Luno</t>
  </si>
  <si>
    <t>NCX27V6</t>
  </si>
  <si>
    <t>LINSCHOTEN</t>
  </si>
  <si>
    <t>LYNX</t>
  </si>
  <si>
    <t>NKH02F9</t>
  </si>
  <si>
    <t>Maassluis</t>
  </si>
  <si>
    <t>NCX27Z4</t>
  </si>
  <si>
    <t>MAASSLUIS</t>
  </si>
  <si>
    <t>Maastricht</t>
  </si>
  <si>
    <t>NCX28B9</t>
  </si>
  <si>
    <t>MAASTRICHT</t>
  </si>
  <si>
    <t>Madjoe</t>
  </si>
  <si>
    <t>NCX28C6</t>
  </si>
  <si>
    <t>RIJNSBURG</t>
  </si>
  <si>
    <t>Mariarade</t>
  </si>
  <si>
    <t>NCX28G4</t>
  </si>
  <si>
    <t>Meko '74</t>
  </si>
  <si>
    <t>NCX28Q4</t>
  </si>
  <si>
    <t>MEPPEL</t>
  </si>
  <si>
    <t>Melmac</t>
  </si>
  <si>
    <t>NJS55B9</t>
  </si>
  <si>
    <t>TILBURG</t>
  </si>
  <si>
    <t>Mélynas</t>
  </si>
  <si>
    <t>NCX10V0</t>
  </si>
  <si>
    <t>Merselo</t>
  </si>
  <si>
    <t>NCX28S8</t>
  </si>
  <si>
    <t>NCX28T5</t>
  </si>
  <si>
    <t>SLIEDRECHT</t>
  </si>
  <si>
    <t>MIA</t>
  </si>
  <si>
    <t>NCX28W6</t>
  </si>
  <si>
    <t>AMERSFOORT</t>
  </si>
  <si>
    <t>Midako</t>
  </si>
  <si>
    <t>NCX28Y0</t>
  </si>
  <si>
    <t>MIERLO</t>
  </si>
  <si>
    <t>Mid-Fryslân/Jansma Burdaard</t>
  </si>
  <si>
    <t>NJN02L0</t>
  </si>
  <si>
    <t>GROU</t>
  </si>
  <si>
    <t>Midlandia</t>
  </si>
  <si>
    <t>NCX28Z7</t>
  </si>
  <si>
    <t>BUNNIK</t>
  </si>
  <si>
    <t>MIK</t>
  </si>
  <si>
    <t>NCX29B2</t>
  </si>
  <si>
    <t>Miko '76</t>
  </si>
  <si>
    <t>NCX29C9</t>
  </si>
  <si>
    <t>MILL</t>
  </si>
  <si>
    <t>MKV</t>
  </si>
  <si>
    <t>NCX29F0</t>
  </si>
  <si>
    <t>MILHEEZE</t>
  </si>
  <si>
    <t>MN en W</t>
  </si>
  <si>
    <t>NCX29G7</t>
  </si>
  <si>
    <t>HIJUM</t>
  </si>
  <si>
    <t>Moedig Voorwaarts</t>
  </si>
  <si>
    <t>NCX29H4</t>
  </si>
  <si>
    <t>MOSA '14</t>
  </si>
  <si>
    <t>NCX19P5</t>
  </si>
  <si>
    <t>Movado</t>
  </si>
  <si>
    <t>NCX29J8</t>
  </si>
  <si>
    <t>Nas</t>
  </si>
  <si>
    <t>NCX29L2</t>
  </si>
  <si>
    <t>BEUNINGEN GLD</t>
  </si>
  <si>
    <t>NDZW</t>
  </si>
  <si>
    <t>NCX16T4</t>
  </si>
  <si>
    <t>NeCa</t>
  </si>
  <si>
    <t>NCX32V6</t>
  </si>
  <si>
    <t>Nexus</t>
  </si>
  <si>
    <t>NCX17S0</t>
  </si>
  <si>
    <t>SCHIEDAM</t>
  </si>
  <si>
    <t>NCX16V8</t>
  </si>
  <si>
    <t>Niek</t>
  </si>
  <si>
    <t>NCX16W5</t>
  </si>
  <si>
    <t>PESSE</t>
  </si>
  <si>
    <t>Nieuwerkerk</t>
  </si>
  <si>
    <t>NCX16Y9</t>
  </si>
  <si>
    <t>Nijnsel</t>
  </si>
  <si>
    <t>NCX17N5</t>
  </si>
  <si>
    <t>Nikantes</t>
  </si>
  <si>
    <t>NCX16Z6</t>
  </si>
  <si>
    <t>HOOGVLIET ROTTERDAM</t>
  </si>
  <si>
    <t>NIO</t>
  </si>
  <si>
    <t>NCX17B1</t>
  </si>
  <si>
    <t>NKC (N)</t>
  </si>
  <si>
    <t>NCX17C8</t>
  </si>
  <si>
    <t>NKC '51</t>
  </si>
  <si>
    <t>NCX17D5</t>
  </si>
  <si>
    <t>NIJVERDAL</t>
  </si>
  <si>
    <t>NKV</t>
  </si>
  <si>
    <t>NCX17F9</t>
  </si>
  <si>
    <t>NUENEN</t>
  </si>
  <si>
    <t>Noordenveld</t>
  </si>
  <si>
    <t>NCX17G6</t>
  </si>
  <si>
    <t>RODEN</t>
  </si>
  <si>
    <t>Nova</t>
  </si>
  <si>
    <t>NCX17H3</t>
  </si>
  <si>
    <t>BILTHOVEN</t>
  </si>
  <si>
    <t>Noveas</t>
  </si>
  <si>
    <t>NCX17J7</t>
  </si>
  <si>
    <t>STEENWIJK</t>
  </si>
  <si>
    <t>Noviomagum</t>
  </si>
  <si>
    <t>NCX17K4</t>
  </si>
  <si>
    <t>NQL</t>
  </si>
  <si>
    <t>NCX17M8</t>
  </si>
  <si>
    <t>ODIK</t>
  </si>
  <si>
    <t>NCX17T7</t>
  </si>
  <si>
    <t>BARNEVELD</t>
  </si>
  <si>
    <t>ODIO</t>
  </si>
  <si>
    <t>NCX17V1</t>
  </si>
  <si>
    <t>MILLINGEN AAN DE RIJN</t>
  </si>
  <si>
    <t>ODIS</t>
  </si>
  <si>
    <t>NCX17W8</t>
  </si>
  <si>
    <t>ELSLOO FR</t>
  </si>
  <si>
    <t>Odisco</t>
  </si>
  <si>
    <t>NCX17X5</t>
  </si>
  <si>
    <t>ODO</t>
  </si>
  <si>
    <t>NCX18B4</t>
  </si>
  <si>
    <t>MAASLAND</t>
  </si>
  <si>
    <t>OEC</t>
  </si>
  <si>
    <t>NCX18F2</t>
  </si>
  <si>
    <t>HELMOND</t>
  </si>
  <si>
    <t>Oerterp</t>
  </si>
  <si>
    <t>NCX18G9</t>
  </si>
  <si>
    <t>URETERP</t>
  </si>
  <si>
    <t>OJC '98</t>
  </si>
  <si>
    <t>NCX18H6</t>
  </si>
  <si>
    <t>OKO/BIES</t>
  </si>
  <si>
    <t>NCX18J0</t>
  </si>
  <si>
    <t>OKV</t>
  </si>
  <si>
    <t>NCX18K7</t>
  </si>
  <si>
    <t>OOSTZAAN</t>
  </si>
  <si>
    <t>NCX18M1</t>
  </si>
  <si>
    <t>Olympia (S)</t>
  </si>
  <si>
    <t>NCX18N8</t>
  </si>
  <si>
    <t>Olympia (T)</t>
  </si>
  <si>
    <t>NCX18P2</t>
  </si>
  <si>
    <t>Olympia '22</t>
  </si>
  <si>
    <t>NCX18R6</t>
  </si>
  <si>
    <t>BORCULO</t>
  </si>
  <si>
    <t>Olympus '58</t>
  </si>
  <si>
    <t>NCX18T0</t>
  </si>
  <si>
    <t>DOETINCHEM</t>
  </si>
  <si>
    <t>ONA</t>
  </si>
  <si>
    <t>NCX18X8</t>
  </si>
  <si>
    <t>OVERASSELT</t>
  </si>
  <si>
    <t>Onder Ons</t>
  </si>
  <si>
    <t>NCX18Y5</t>
  </si>
  <si>
    <t>OOSTERBEEK</t>
  </si>
  <si>
    <t>ONDO (G)</t>
  </si>
  <si>
    <t>NCX18Z2</t>
  </si>
  <si>
    <t>ONDO (M)</t>
  </si>
  <si>
    <t>NCX19B7</t>
  </si>
  <si>
    <t>MIDDELBURG</t>
  </si>
  <si>
    <t>Ons Clubje</t>
  </si>
  <si>
    <t>NCX19C4</t>
  </si>
  <si>
    <t>Oost-Arnhem</t>
  </si>
  <si>
    <t>NCX17P9</t>
  </si>
  <si>
    <t>Oosterkwartier</t>
  </si>
  <si>
    <t>NCX19D1</t>
  </si>
  <si>
    <t>Oranje Nassau</t>
  </si>
  <si>
    <t>NCX19G2</t>
  </si>
  <si>
    <t>Oranje Wit (D)</t>
  </si>
  <si>
    <t>NCX19J3</t>
  </si>
  <si>
    <t>Oranje Wit (L)</t>
  </si>
  <si>
    <t>NCX19K0</t>
  </si>
  <si>
    <t>Oranje Zwart</t>
  </si>
  <si>
    <t>NCX19L7</t>
  </si>
  <si>
    <t>ZWOLLE</t>
  </si>
  <si>
    <t>NCX19V7</t>
  </si>
  <si>
    <t>MIJNSHEERENLAND</t>
  </si>
  <si>
    <t>NCX19S6</t>
  </si>
  <si>
    <t>OWK</t>
  </si>
  <si>
    <t>NCX19T3</t>
  </si>
  <si>
    <t>Oxalis</t>
  </si>
  <si>
    <t>NCX11M0</t>
  </si>
  <si>
    <t>OZC</t>
  </si>
  <si>
    <t>NCX19W4</t>
  </si>
  <si>
    <t>Paal Centraal</t>
  </si>
  <si>
    <t>NCX19X1</t>
  </si>
  <si>
    <t>Pallas '08</t>
  </si>
  <si>
    <t>NCX22L1</t>
  </si>
  <si>
    <t>Pernix</t>
  </si>
  <si>
    <t>NCX20C2</t>
  </si>
  <si>
    <t>Phenix '72</t>
  </si>
  <si>
    <t>NCX20D9</t>
  </si>
  <si>
    <t>GOOR</t>
  </si>
  <si>
    <t>Phoenix</t>
  </si>
  <si>
    <t>NCX20F3</t>
  </si>
  <si>
    <t>NCX20G0</t>
  </si>
  <si>
    <t>PAPENDRECHT</t>
  </si>
  <si>
    <t>Playing Girls</t>
  </si>
  <si>
    <t>NCX20H7</t>
  </si>
  <si>
    <t>NIFTRIK</t>
  </si>
  <si>
    <t>Prinses Irene</t>
  </si>
  <si>
    <t>NCX20K8</t>
  </si>
  <si>
    <t>NISTELRODE</t>
  </si>
  <si>
    <t>NCX20L5</t>
  </si>
  <si>
    <t>Purmer</t>
  </si>
  <si>
    <t>NCX20M2</t>
  </si>
  <si>
    <t>Quick '21</t>
  </si>
  <si>
    <t>NCX20R7</t>
  </si>
  <si>
    <t>OUDEGA GEM SMALLINGERLND</t>
  </si>
  <si>
    <t>Quick Up</t>
  </si>
  <si>
    <t>NCX20S4</t>
  </si>
  <si>
    <t>Rapid</t>
  </si>
  <si>
    <t>NCX20V5</t>
  </si>
  <si>
    <t>RDZ</t>
  </si>
  <si>
    <t>NCX20Z3</t>
  </si>
  <si>
    <t>ZEIST</t>
  </si>
  <si>
    <t>Ready '60</t>
  </si>
  <si>
    <t>NCX21C5</t>
  </si>
  <si>
    <t>Reehorst '45</t>
  </si>
  <si>
    <t>NCX21D2</t>
  </si>
  <si>
    <t>EDE GLD</t>
  </si>
  <si>
    <t>Reeuwijk</t>
  </si>
  <si>
    <t>NCX21F6</t>
  </si>
  <si>
    <t>Refleks</t>
  </si>
  <si>
    <t>NCX21G3</t>
  </si>
  <si>
    <t>RIJSWIJK ZH</t>
  </si>
  <si>
    <t>Reflex</t>
  </si>
  <si>
    <t>NCX21H0</t>
  </si>
  <si>
    <t>WOERDEN</t>
  </si>
  <si>
    <t>Regio '72</t>
  </si>
  <si>
    <t>NCX21K1</t>
  </si>
  <si>
    <t>VAASSEN</t>
  </si>
  <si>
    <t>Revival</t>
  </si>
  <si>
    <t>NCX21L8</t>
  </si>
  <si>
    <t>Rheko</t>
  </si>
  <si>
    <t>NCX21M5</t>
  </si>
  <si>
    <t>RHEDEN</t>
  </si>
  <si>
    <t>Rietvogels</t>
  </si>
  <si>
    <t>NCX38X8</t>
  </si>
  <si>
    <t>RIETHOVEN</t>
  </si>
  <si>
    <t>NCX38Y5</t>
  </si>
  <si>
    <t>Ritola</t>
  </si>
  <si>
    <t>NCX38Z2</t>
  </si>
  <si>
    <t>ZUIDLAREN</t>
  </si>
  <si>
    <t>Rivalen</t>
  </si>
  <si>
    <t>NCX39B7</t>
  </si>
  <si>
    <t>DOESBURG</t>
  </si>
  <si>
    <t>Roda</t>
  </si>
  <si>
    <t>NCX39D1</t>
  </si>
  <si>
    <t>WESTZAAN</t>
  </si>
  <si>
    <t>Roda '70</t>
  </si>
  <si>
    <t>NCX39F5</t>
  </si>
  <si>
    <t>DELFZIJL</t>
  </si>
  <si>
    <t>NCX39G2</t>
  </si>
  <si>
    <t>ROSMALEN</t>
  </si>
  <si>
    <t>Rodenburg</t>
  </si>
  <si>
    <t>NCX39H9</t>
  </si>
  <si>
    <t>ROG</t>
  </si>
  <si>
    <t>NCX39K0</t>
  </si>
  <si>
    <t>Rohda</t>
  </si>
  <si>
    <t>NCX39L7</t>
  </si>
  <si>
    <t>Roka</t>
  </si>
  <si>
    <t>NCX39M4</t>
  </si>
  <si>
    <t>BEESEL</t>
  </si>
  <si>
    <t>Rood-Wit</t>
  </si>
  <si>
    <t>NCX39N1</t>
  </si>
  <si>
    <t>WEZEP</t>
  </si>
  <si>
    <t>Rooi</t>
  </si>
  <si>
    <t>NCX15R7</t>
  </si>
  <si>
    <t>SINT-OEDENRODE</t>
  </si>
  <si>
    <t>Roreko</t>
  </si>
  <si>
    <t>NCX39P5</t>
  </si>
  <si>
    <t>Rosolo</t>
  </si>
  <si>
    <t>NCX39Q2</t>
  </si>
  <si>
    <t>Rust Roest</t>
  </si>
  <si>
    <t>NCX39T3</t>
  </si>
  <si>
    <t>RWA</t>
  </si>
  <si>
    <t>NCX39V7</t>
  </si>
  <si>
    <t>Samen Een</t>
  </si>
  <si>
    <t>NCX39Y8</t>
  </si>
  <si>
    <t>GIETHOORN</t>
  </si>
  <si>
    <t>Scheldevogels</t>
  </si>
  <si>
    <t>NCX40B5</t>
  </si>
  <si>
    <t>BERGEN OP ZOOM</t>
  </si>
  <si>
    <t>SCMH</t>
  </si>
  <si>
    <t>NCX40C2</t>
  </si>
  <si>
    <t>NCX40D9</t>
  </si>
  <si>
    <t>OLDEHOLTPADE</t>
  </si>
  <si>
    <t>SDDL</t>
  </si>
  <si>
    <t>NCX40F3</t>
  </si>
  <si>
    <t>SDO (H)</t>
  </si>
  <si>
    <t>NCX40G0</t>
  </si>
  <si>
    <t>HILLEGOM</t>
  </si>
  <si>
    <t>SDO (S)</t>
  </si>
  <si>
    <t>NCX40J1</t>
  </si>
  <si>
    <t>SCHOONOORD</t>
  </si>
  <si>
    <t>SDO (V)</t>
  </si>
  <si>
    <t>NCX40K8</t>
  </si>
  <si>
    <t>VELDHOVEN</t>
  </si>
  <si>
    <t>SDO (W)</t>
  </si>
  <si>
    <t>NCX40L5</t>
  </si>
  <si>
    <t>SDO '99</t>
  </si>
  <si>
    <t>NCX40M2</t>
  </si>
  <si>
    <t>LAGE MIERDE</t>
  </si>
  <si>
    <t>NCX40H7</t>
  </si>
  <si>
    <t>KAMERIK</t>
  </si>
  <si>
    <t>Seolto</t>
  </si>
  <si>
    <t>NCX40N9</t>
  </si>
  <si>
    <t>VLISSINGEN</t>
  </si>
  <si>
    <t>NCX29Q7</t>
  </si>
  <si>
    <t>ZELHEM</t>
  </si>
  <si>
    <t>SGV</t>
  </si>
  <si>
    <t>NCX29S1</t>
  </si>
  <si>
    <t>CULEMBORG</t>
  </si>
  <si>
    <t>SIM</t>
  </si>
  <si>
    <t>NCX29T8</t>
  </si>
  <si>
    <t>NCX29V2</t>
  </si>
  <si>
    <t>WOLVEGA</t>
  </si>
  <si>
    <t>SIOS '61</t>
  </si>
  <si>
    <t>NCX29W9</t>
  </si>
  <si>
    <t>VELP GLD</t>
  </si>
  <si>
    <t>SKF</t>
  </si>
  <si>
    <t>NCX29Y3</t>
  </si>
  <si>
    <t>VEENENDAAL</t>
  </si>
  <si>
    <t>SkunK</t>
  </si>
  <si>
    <t>NCX30B0</t>
  </si>
  <si>
    <t>SKV</t>
  </si>
  <si>
    <t>NCX30C7</t>
  </si>
  <si>
    <t>SLEEUWIJK</t>
  </si>
  <si>
    <t>Soesterkwartier</t>
  </si>
  <si>
    <t>NCX30H2</t>
  </si>
  <si>
    <t>Spannum</t>
  </si>
  <si>
    <t>NCX30J6</t>
  </si>
  <si>
    <t>SPANNUM</t>
  </si>
  <si>
    <t>Sparta (N)</t>
  </si>
  <si>
    <t>NCX30K3</t>
  </si>
  <si>
    <t>NIJKERK GLD</t>
  </si>
  <si>
    <t>Sparta (Ze)</t>
  </si>
  <si>
    <t>NCX30M7</t>
  </si>
  <si>
    <t>Sparta (Zw)</t>
  </si>
  <si>
    <t>NCX30N4</t>
  </si>
  <si>
    <t>Sperwers</t>
  </si>
  <si>
    <t>NCX30R2</t>
  </si>
  <si>
    <t>Spes (E)</t>
  </si>
  <si>
    <t>NCX30S9</t>
  </si>
  <si>
    <t>EEXTERVEEN</t>
  </si>
  <si>
    <t>Spes (M)</t>
  </si>
  <si>
    <t>NCX30T6</t>
  </si>
  <si>
    <t>MILSBEEK</t>
  </si>
  <si>
    <t>Spirit</t>
  </si>
  <si>
    <t>NCX30X4</t>
  </si>
  <si>
    <t>VOORTHUIZEN</t>
  </si>
  <si>
    <t>Spoordonkse Girls</t>
  </si>
  <si>
    <t>NCX30Y1</t>
  </si>
  <si>
    <t>OIRSCHOT</t>
  </si>
  <si>
    <t>Sporting Andijk</t>
  </si>
  <si>
    <t>NCX13S8</t>
  </si>
  <si>
    <t>ANDIJK</t>
  </si>
  <si>
    <t>Sporting Delta</t>
  </si>
  <si>
    <t>NCX31C0</t>
  </si>
  <si>
    <t>Sporting ST</t>
  </si>
  <si>
    <t>NJX04D0</t>
  </si>
  <si>
    <t>SWOLGEN</t>
  </si>
  <si>
    <t>Sporting Trigon</t>
  </si>
  <si>
    <t>NCX35S4</t>
  </si>
  <si>
    <t>NCX35T1</t>
  </si>
  <si>
    <t>Springfield</t>
  </si>
  <si>
    <t>NCX35W2</t>
  </si>
  <si>
    <t>HOEVEN</t>
  </si>
  <si>
    <t>Stadskanaal '74</t>
  </si>
  <si>
    <t>NCX35Y6</t>
  </si>
  <si>
    <t>STADSKANAAL</t>
  </si>
  <si>
    <t>NCX36B8</t>
  </si>
  <si>
    <t>Stormvogels (L)</t>
  </si>
  <si>
    <t>NCX36D2</t>
  </si>
  <si>
    <t>LUYKSGESTEL</t>
  </si>
  <si>
    <t>Stormvogels (U)</t>
  </si>
  <si>
    <t>NCX36F6</t>
  </si>
  <si>
    <t>UITGEEST</t>
  </si>
  <si>
    <t>Stormvogels (W)</t>
  </si>
  <si>
    <t>NCX36G3</t>
  </si>
  <si>
    <t>WESTKAPELLE</t>
  </si>
  <si>
    <t>SVO</t>
  </si>
  <si>
    <t>NCX36L8</t>
  </si>
  <si>
    <t>OOIJ</t>
  </si>
  <si>
    <t>SVOC '01</t>
  </si>
  <si>
    <t>NCX36M5</t>
  </si>
  <si>
    <t>VENRAY</t>
  </si>
  <si>
    <t>Swift (A)</t>
  </si>
  <si>
    <t>NCX36P6</t>
  </si>
  <si>
    <t>Swift (M)</t>
  </si>
  <si>
    <t>NCX36Q3</t>
  </si>
  <si>
    <t>Swift (V)</t>
  </si>
  <si>
    <t>NCX36R0</t>
  </si>
  <si>
    <t>VELDEN</t>
  </si>
  <si>
    <t>Synergo</t>
  </si>
  <si>
    <t>NCX36S7</t>
  </si>
  <si>
    <t>'t Capproen</t>
  </si>
  <si>
    <t>NCX15K8</t>
  </si>
  <si>
    <t>HELLEVOETSLUIS</t>
  </si>
  <si>
    <t>NCX36W5</t>
  </si>
  <si>
    <t>DEINUM</t>
  </si>
  <si>
    <t>NCX36X2</t>
  </si>
  <si>
    <t>HOEVELAKEN</t>
  </si>
  <si>
    <t>Tempo</t>
  </si>
  <si>
    <t>NCX36Y9</t>
  </si>
  <si>
    <t>ALPHEN AAN DEN RIJN</t>
  </si>
  <si>
    <t>Ten Donck</t>
  </si>
  <si>
    <t>NCX36V8</t>
  </si>
  <si>
    <t>Terda</t>
  </si>
  <si>
    <t>NCX37C8</t>
  </si>
  <si>
    <t>BREDA</t>
  </si>
  <si>
    <t>TFS</t>
  </si>
  <si>
    <t>NCX37F9</t>
  </si>
  <si>
    <t>DRACHTSTERCOMPAGNIE</t>
  </si>
  <si>
    <t>Thor (H)</t>
  </si>
  <si>
    <t>NCX37G6</t>
  </si>
  <si>
    <t>HARMELEN</t>
  </si>
  <si>
    <t>Thor (R)</t>
  </si>
  <si>
    <t>NCX37H3</t>
  </si>
  <si>
    <t>Thrianta</t>
  </si>
  <si>
    <t>NCX37J7</t>
  </si>
  <si>
    <t>HOOGEVEEN</t>
  </si>
  <si>
    <t>Tiel '72</t>
  </si>
  <si>
    <t>NCX37K4</t>
  </si>
  <si>
    <t>TIEL</t>
  </si>
  <si>
    <t>Tilburg</t>
  </si>
  <si>
    <t>NCX37M8</t>
  </si>
  <si>
    <t>Tjoba</t>
  </si>
  <si>
    <t>NCX37N5</t>
  </si>
  <si>
    <t>'S-HEER HENDRIKSKINDEREN</t>
  </si>
  <si>
    <t>TOG</t>
  </si>
  <si>
    <t>NCX37P9</t>
  </si>
  <si>
    <t>OVERLANGEL</t>
  </si>
  <si>
    <t>TOGO</t>
  </si>
  <si>
    <t>NCX37Q6</t>
  </si>
  <si>
    <t>TOP (A)</t>
  </si>
  <si>
    <t>NCX37R3</t>
  </si>
  <si>
    <t>ARNEMUIDEN</t>
  </si>
  <si>
    <t>TOP (V)</t>
  </si>
  <si>
    <t>NCX37V1</t>
  </si>
  <si>
    <t>VROOMSHOOP</t>
  </si>
  <si>
    <t>NCX37T7</t>
  </si>
  <si>
    <t>SASSENHEIM</t>
  </si>
  <si>
    <t>Tovido</t>
  </si>
  <si>
    <t>NCX37Y2</t>
  </si>
  <si>
    <t>ESCH</t>
  </si>
  <si>
    <t>Trekvogels</t>
  </si>
  <si>
    <t>NCX38B4</t>
  </si>
  <si>
    <t>Triade</t>
  </si>
  <si>
    <t>NCX38C1</t>
  </si>
  <si>
    <t>LANGERAK ZH</t>
  </si>
  <si>
    <t>Triaz</t>
  </si>
  <si>
    <t>NCX38D8</t>
  </si>
  <si>
    <t>Tuldania</t>
  </si>
  <si>
    <t>NCX38F2</t>
  </si>
  <si>
    <t>ESBEEK</t>
  </si>
  <si>
    <t>Tweemaal Zes</t>
  </si>
  <si>
    <t>NCX38H6</t>
  </si>
  <si>
    <t>MAARTENSDIJK</t>
  </si>
  <si>
    <t>Twist</t>
  </si>
  <si>
    <t>NCX19H9</t>
  </si>
  <si>
    <t>VLAARDINGEN</t>
  </si>
  <si>
    <t>Udiros</t>
  </si>
  <si>
    <t>NCX38L4</t>
  </si>
  <si>
    <t>NIEUWEHORNE</t>
  </si>
  <si>
    <t>Unitas/Perspectief</t>
  </si>
  <si>
    <t>NCX38P2</t>
  </si>
  <si>
    <t>HARDERWIJK</t>
  </si>
  <si>
    <t>United</t>
  </si>
  <si>
    <t>NKB33L3</t>
  </si>
  <si>
    <t>WANSSUM</t>
  </si>
  <si>
    <t>Vakgericht</t>
  </si>
  <si>
    <t>NCX38S3</t>
  </si>
  <si>
    <t>Valto</t>
  </si>
  <si>
    <t>NCX38T0</t>
  </si>
  <si>
    <t>Veenwouden</t>
  </si>
  <si>
    <t>NCX31G8</t>
  </si>
  <si>
    <t>Vefo</t>
  </si>
  <si>
    <t>NCX31H5</t>
  </si>
  <si>
    <t>VEENINGEN</t>
  </si>
  <si>
    <t>Velocitas</t>
  </si>
  <si>
    <t>NCX31J9</t>
  </si>
  <si>
    <t>LEIDERDORP</t>
  </si>
  <si>
    <t>Velox</t>
  </si>
  <si>
    <t>NCX31K6</t>
  </si>
  <si>
    <t>Ventura Sport</t>
  </si>
  <si>
    <t>NCX31L3</t>
  </si>
  <si>
    <t>STRIJEN</t>
  </si>
  <si>
    <t>VEO</t>
  </si>
  <si>
    <t>NCX31M0</t>
  </si>
  <si>
    <t>VOORBURG</t>
  </si>
  <si>
    <t>Vessem</t>
  </si>
  <si>
    <t>NCX31N7</t>
  </si>
  <si>
    <t>VESSEM</t>
  </si>
  <si>
    <t>NCX31R5</t>
  </si>
  <si>
    <t>HOUTEN</t>
  </si>
  <si>
    <t>VIDO</t>
  </si>
  <si>
    <t>NCX31S2</t>
  </si>
  <si>
    <t>WIERINGERWERF</t>
  </si>
  <si>
    <t>Viking</t>
  </si>
  <si>
    <t>NCX31T9</t>
  </si>
  <si>
    <t>WIJK BIJ DUURSTEDE</t>
  </si>
  <si>
    <t>VIKO</t>
  </si>
  <si>
    <t>NCX31V3</t>
  </si>
  <si>
    <t>VIANEN UT</t>
  </si>
  <si>
    <t>VIOS (O)</t>
  </si>
  <si>
    <t>NCX32B6</t>
  </si>
  <si>
    <t>OTTERSUM</t>
  </si>
  <si>
    <t>VIOS (W)</t>
  </si>
  <si>
    <t>NCX32C3</t>
  </si>
  <si>
    <t>WILLEMSTAD NB</t>
  </si>
  <si>
    <t>Vitesse (Ba)</t>
  </si>
  <si>
    <t>NCX32H8</t>
  </si>
  <si>
    <t>BARENDRECHT</t>
  </si>
  <si>
    <t>Vitesse (Be)</t>
  </si>
  <si>
    <t>NCX32D0</t>
  </si>
  <si>
    <t>BEILEN</t>
  </si>
  <si>
    <t>VKC/AROB antennebouw</t>
  </si>
  <si>
    <t>NCX32J2</t>
  </si>
  <si>
    <t>SIEGERSWOUDE</t>
  </si>
  <si>
    <t>Vlug &amp; Vaardig (A)</t>
  </si>
  <si>
    <t>NCX32L6</t>
  </si>
  <si>
    <t>Vlug &amp; Vaardig (G)</t>
  </si>
  <si>
    <t>NCX32M3</t>
  </si>
  <si>
    <t>GARYP</t>
  </si>
  <si>
    <t>Vogel</t>
  </si>
  <si>
    <t>NCX32N0</t>
  </si>
  <si>
    <t>Volharding</t>
  </si>
  <si>
    <t>NCX32P4</t>
  </si>
  <si>
    <t>YERSEKE</t>
  </si>
  <si>
    <t>Voltreffers</t>
  </si>
  <si>
    <t>NCX32Q1</t>
  </si>
  <si>
    <t>OOSTERHOUT NB</t>
  </si>
  <si>
    <t>Vriendenschaar (B)</t>
  </si>
  <si>
    <t>NCX32S5</t>
  </si>
  <si>
    <t>BODEGRAVEN</t>
  </si>
  <si>
    <t>Vriendenschaar (H)</t>
  </si>
  <si>
    <t>NCX32T2</t>
  </si>
  <si>
    <t>VZK</t>
  </si>
  <si>
    <t>NCX32Y7</t>
  </si>
  <si>
    <t>HAULE</t>
  </si>
  <si>
    <t>VZOD</t>
  </si>
  <si>
    <t>NCX32Z4</t>
  </si>
  <si>
    <t>Wageningen</t>
  </si>
  <si>
    <t>NCX38R6</t>
  </si>
  <si>
    <t>Weidevogels</t>
  </si>
  <si>
    <t>NCX33M6</t>
  </si>
  <si>
    <t>BLEISWIJK</t>
  </si>
  <si>
    <t>Wesstar</t>
  </si>
  <si>
    <t>NCX33Q4</t>
  </si>
  <si>
    <t>WESTERVOORT</t>
  </si>
  <si>
    <t>Westergo</t>
  </si>
  <si>
    <t>NCX33R1</t>
  </si>
  <si>
    <t>BOLSWARD</t>
  </si>
  <si>
    <t>NCX33S8</t>
  </si>
  <si>
    <t>Wêz Handich</t>
  </si>
  <si>
    <t>NCX33T5</t>
  </si>
  <si>
    <t>WIK '34</t>
  </si>
  <si>
    <t>NCX33X3</t>
  </si>
  <si>
    <t>WIKO</t>
  </si>
  <si>
    <t>NCX33Y0</t>
  </si>
  <si>
    <t>Winty</t>
  </si>
  <si>
    <t>NCX34B2</t>
  </si>
  <si>
    <t>WINTELRE</t>
  </si>
  <si>
    <t>WION</t>
  </si>
  <si>
    <t>NCX34C9</t>
  </si>
  <si>
    <t>Wit-Blauw/Green Organics</t>
  </si>
  <si>
    <t>NCX34D6</t>
  </si>
  <si>
    <t>Wolderwijd</t>
  </si>
  <si>
    <t>NCX34G7</t>
  </si>
  <si>
    <t>ZEEWOLDE</t>
  </si>
  <si>
    <t>Wordt Kwiek</t>
  </si>
  <si>
    <t>NCX34J8</t>
  </si>
  <si>
    <t>JUBBEGA</t>
  </si>
  <si>
    <t>Woudenberg</t>
  </si>
  <si>
    <t>NCX34K5</t>
  </si>
  <si>
    <t>WOUDENBERG</t>
  </si>
  <si>
    <t>WSS</t>
  </si>
  <si>
    <t>NCX34L2</t>
  </si>
  <si>
    <t>WWC</t>
  </si>
  <si>
    <t>NCX34N6</t>
  </si>
  <si>
    <t>WWMD</t>
  </si>
  <si>
    <t>NCX34P0</t>
  </si>
  <si>
    <t>HEMRIK</t>
  </si>
  <si>
    <t>WWSV</t>
  </si>
  <si>
    <t>NCX34Q7</t>
  </si>
  <si>
    <t>Zaamslag</t>
  </si>
  <si>
    <t>NCX34S1</t>
  </si>
  <si>
    <t>Zaandam Zuid</t>
  </si>
  <si>
    <t>NCX34T8</t>
  </si>
  <si>
    <t>ZAANDAM</t>
  </si>
  <si>
    <t>Zetten</t>
  </si>
  <si>
    <t>NCX34V2</t>
  </si>
  <si>
    <t>ZETTEN</t>
  </si>
  <si>
    <t>ZIGO</t>
  </si>
  <si>
    <t>NCX34X6</t>
  </si>
  <si>
    <t>ZKC '19</t>
  </si>
  <si>
    <t>NCX34Z0</t>
  </si>
  <si>
    <t>ZKC '31</t>
  </si>
  <si>
    <t>NCX35B5</t>
  </si>
  <si>
    <t>ZKV (Za)</t>
  </si>
  <si>
    <t>NCX35C2</t>
  </si>
  <si>
    <t>ZKV (Ze)</t>
  </si>
  <si>
    <t>NCX35D9</t>
  </si>
  <si>
    <t>ZEELAND</t>
  </si>
  <si>
    <t>ZKV (Zu)</t>
  </si>
  <si>
    <t>NCX35F3</t>
  </si>
  <si>
    <t>ZUIDLAND</t>
  </si>
  <si>
    <t>NCX35H7</t>
  </si>
  <si>
    <t>Zunobri</t>
  </si>
  <si>
    <t>NCX35K8</t>
  </si>
  <si>
    <t>ZUIDHORN</t>
  </si>
  <si>
    <t>Zwaluwen</t>
  </si>
  <si>
    <t>NCX35M2</t>
  </si>
  <si>
    <t>ZEVENAAR</t>
  </si>
  <si>
    <t>DELDEN</t>
  </si>
  <si>
    <t xml:space="preserve">Rel.code  </t>
  </si>
  <si>
    <t>Datum</t>
  </si>
  <si>
    <t>Punten</t>
  </si>
  <si>
    <t>A1</t>
  </si>
  <si>
    <t>A2</t>
  </si>
  <si>
    <t>A3</t>
  </si>
  <si>
    <t>A4</t>
  </si>
  <si>
    <t>NCX38Z2A1</t>
  </si>
  <si>
    <t>NCX34Z0A1</t>
  </si>
  <si>
    <t>NCX16V8A1</t>
  </si>
  <si>
    <t>NCX14X6A1</t>
  </si>
  <si>
    <t>NCX16N2A1</t>
  </si>
  <si>
    <t>NCX27L6A2</t>
  </si>
  <si>
    <t>NCX24S6A1</t>
  </si>
  <si>
    <t>NCX30N4A1</t>
  </si>
  <si>
    <t>NCX24J3A1</t>
  </si>
  <si>
    <t>NCX28N3A2</t>
  </si>
  <si>
    <t>NCX13D3A1</t>
  </si>
  <si>
    <t>NCX16R0A2</t>
  </si>
  <si>
    <t>NCX26C0A1</t>
  </si>
  <si>
    <t>NCX39N1A1</t>
  </si>
  <si>
    <t>NCX09L2A1</t>
  </si>
  <si>
    <t>NCX15X9A2</t>
  </si>
  <si>
    <t>NCX36S7A1</t>
  </si>
  <si>
    <t>NCX30K3A1</t>
  </si>
  <si>
    <t>NCX13J5A1</t>
  </si>
  <si>
    <t>NCX17T7A1</t>
  </si>
  <si>
    <t>NCX29Y3A2</t>
  </si>
  <si>
    <t>NCX10H2A3</t>
  </si>
  <si>
    <t>NCX35C2A1</t>
  </si>
  <si>
    <t>NCX26K6A2</t>
  </si>
  <si>
    <t>NCX10H2A2</t>
  </si>
  <si>
    <t>NCX20V5A1</t>
  </si>
  <si>
    <t>NCX14L2A1</t>
  </si>
  <si>
    <t>NCX22Z9A3</t>
  </si>
  <si>
    <t>NCX40H7A1</t>
  </si>
  <si>
    <t>NCX22D5A1</t>
  </si>
  <si>
    <t>NCX21G3A1</t>
  </si>
  <si>
    <t>NCX23G9A1</t>
  </si>
  <si>
    <t>NCX14C9A1</t>
  </si>
  <si>
    <t>NCX31M0A1</t>
  </si>
  <si>
    <t>NCX21V8A1</t>
  </si>
  <si>
    <t>NCX36Y9A2</t>
  </si>
  <si>
    <t>NCX26B3A1</t>
  </si>
  <si>
    <t>NCX20C2A1</t>
  </si>
  <si>
    <t>NCX24L7A1</t>
  </si>
  <si>
    <t>NCX34R4A1</t>
  </si>
  <si>
    <t>NCX11T9A1</t>
  </si>
  <si>
    <t>NCX18B4A1</t>
  </si>
  <si>
    <t>NCX22H3A2</t>
  </si>
  <si>
    <t>NCX18Z2A1</t>
  </si>
  <si>
    <t>NCX14C9A2</t>
  </si>
  <si>
    <t>NCX37R3A1</t>
  </si>
  <si>
    <t>NCX22B1A1</t>
  </si>
  <si>
    <t>NCX17B1A1</t>
  </si>
  <si>
    <t>NCX25K3A2</t>
  </si>
  <si>
    <t>NCX27Z4A1</t>
  </si>
  <si>
    <t>NCX16Y9A2</t>
  </si>
  <si>
    <t>NCX36Q3A1</t>
  </si>
  <si>
    <t>NCX32H8A1</t>
  </si>
  <si>
    <t>NCX37M8A1</t>
  </si>
  <si>
    <t>NCX32T2A1</t>
  </si>
  <si>
    <t>NCX19J3A2</t>
  </si>
  <si>
    <t>NCX40K8A1</t>
  </si>
  <si>
    <t>NCX24H9A1</t>
  </si>
  <si>
    <t>NCX28T5A1</t>
  </si>
  <si>
    <t>NCX29V2A1</t>
  </si>
  <si>
    <t>NCX21W5A1</t>
  </si>
  <si>
    <t>NCX11J9A1</t>
  </si>
  <si>
    <t>NCX23K7A1</t>
  </si>
  <si>
    <t>NCX20B5A1</t>
  </si>
  <si>
    <t>NCX24X1A1</t>
  </si>
  <si>
    <t>NCX24N1A1</t>
  </si>
  <si>
    <t>NCX09Q7A2</t>
  </si>
  <si>
    <t>NCX38W1A2</t>
  </si>
  <si>
    <t>NCX33T5A1</t>
  </si>
  <si>
    <t>NCX24D1A1</t>
  </si>
  <si>
    <t>NCX16V8A2</t>
  </si>
  <si>
    <t>NCX24S6A2</t>
  </si>
  <si>
    <t>NCX17D5A1</t>
  </si>
  <si>
    <t>NCX25H2A1</t>
  </si>
  <si>
    <t>NCX28W6A1</t>
  </si>
  <si>
    <t>NCX38Y5A1</t>
  </si>
  <si>
    <t>NCX10Y1A1</t>
  </si>
  <si>
    <t>NCX34Z0A2</t>
  </si>
  <si>
    <t>NCX34K5A1</t>
  </si>
  <si>
    <t>NCX38R6A2</t>
  </si>
  <si>
    <t>NCX21D2A1</t>
  </si>
  <si>
    <t>NCX17P9A1</t>
  </si>
  <si>
    <t>NCX29Y3A3</t>
  </si>
  <si>
    <t>NCX27G1A2</t>
  </si>
  <si>
    <t>NCX21M5A1</t>
  </si>
  <si>
    <t>NCX30X4A1</t>
  </si>
  <si>
    <t>NCX13V9A1</t>
  </si>
  <si>
    <t>NCX11B3A1</t>
  </si>
  <si>
    <t>NCX34D6A1</t>
  </si>
  <si>
    <t>NCX38P2A2</t>
  </si>
  <si>
    <t>NCX11S2A1</t>
  </si>
  <si>
    <t>NCX24W4A1</t>
  </si>
  <si>
    <t>NCX15X9A3</t>
  </si>
  <si>
    <t>NCX19S6A2</t>
  </si>
  <si>
    <t>NCX31R5A2</t>
  </si>
  <si>
    <t>NCX21S7A1</t>
  </si>
  <si>
    <t>NCX17H3A1</t>
  </si>
  <si>
    <t>NCX36X2A1</t>
  </si>
  <si>
    <t>NCX13J5A2</t>
  </si>
  <si>
    <t>NCX13H1A1</t>
  </si>
  <si>
    <t>NCX37K4A1</t>
  </si>
  <si>
    <t>NCX09S1A2</t>
  </si>
  <si>
    <t>NCX37M8A2</t>
  </si>
  <si>
    <t>NCX08S8A1</t>
  </si>
  <si>
    <t>NCX17F9A1</t>
  </si>
  <si>
    <t>NCX20L5A1</t>
  </si>
  <si>
    <t>NCX39T3A1</t>
  </si>
  <si>
    <t>NCX35B5A1</t>
  </si>
  <si>
    <t>NCX27B6A1</t>
  </si>
  <si>
    <t>NCX18K7A1</t>
  </si>
  <si>
    <t>NCX13K2A1</t>
  </si>
  <si>
    <t>NCX08Y0A1</t>
  </si>
  <si>
    <t>NCX11B3A2</t>
  </si>
  <si>
    <t>NCX31J9A1</t>
  </si>
  <si>
    <t>NCX35T1A1</t>
  </si>
  <si>
    <t>NCX14B2A1</t>
  </si>
  <si>
    <t>NCX20F3A1</t>
  </si>
  <si>
    <t>NCX13X3A1</t>
  </si>
  <si>
    <t>NCX32Z4A1</t>
  </si>
  <si>
    <t>NCX37T7A3</t>
  </si>
  <si>
    <t>NCX16F6A1</t>
  </si>
  <si>
    <t>NCX32S5A1</t>
  </si>
  <si>
    <t>NCX11Z1A2</t>
  </si>
  <si>
    <t>NCX28C6A1</t>
  </si>
  <si>
    <t>NCX21G3A2</t>
  </si>
  <si>
    <t>NCX15Y6A1</t>
  </si>
  <si>
    <t>NCX27F4A2</t>
  </si>
  <si>
    <t>NCX21F6A1</t>
  </si>
  <si>
    <t>NCX32H8A2</t>
  </si>
  <si>
    <t>NCX26M0A1</t>
  </si>
  <si>
    <t>NCX10N4A1</t>
  </si>
  <si>
    <t>NCX20G0A3</t>
  </si>
  <si>
    <t>NCX15D9A2</t>
  </si>
  <si>
    <t>NCX33M6A2</t>
  </si>
  <si>
    <t>NCX16F6A2</t>
  </si>
  <si>
    <t>NCX26J9A1</t>
  </si>
  <si>
    <t>NCX10J6A1</t>
  </si>
  <si>
    <t>NCX12Q1A2</t>
  </si>
  <si>
    <t>NCX34R4A2</t>
  </si>
  <si>
    <t>NCX12F4A1</t>
  </si>
  <si>
    <t>NCX31L3A1</t>
  </si>
  <si>
    <t>NCX22T7A2</t>
  </si>
  <si>
    <t>NCX19B7A1</t>
  </si>
  <si>
    <t>NCX29J8A1</t>
  </si>
  <si>
    <t>NCX31C0A2</t>
  </si>
  <si>
    <t>NCX25G5A1</t>
  </si>
  <si>
    <t>NCX37Q6A1</t>
  </si>
  <si>
    <t>NCX09J8A1</t>
  </si>
  <si>
    <t>NCX16D2A1</t>
  </si>
  <si>
    <t>NCX37T7A1</t>
  </si>
  <si>
    <t>NCX14G7A1</t>
  </si>
  <si>
    <t>NCX19J3A1</t>
  </si>
  <si>
    <t>NCX38W1A1</t>
  </si>
  <si>
    <t>NCX28N3A1</t>
  </si>
  <si>
    <t>NCX27L6A1</t>
  </si>
  <si>
    <t>NCX22Z9A1</t>
  </si>
  <si>
    <t>NCX20G0A1</t>
  </si>
  <si>
    <t>NCX22H3A1</t>
  </si>
  <si>
    <t>NCX10H2A1</t>
  </si>
  <si>
    <t>NCX26K6A1</t>
  </si>
  <si>
    <t>NCX25K3A1</t>
  </si>
  <si>
    <t>NCX36Y9A1</t>
  </si>
  <si>
    <t>NCX09S1A1</t>
  </si>
  <si>
    <t>NCX18J0A1</t>
  </si>
  <si>
    <t>NCX09Q7A1</t>
  </si>
  <si>
    <t>NCX16R0A1</t>
  </si>
  <si>
    <t>NCX38P2A1</t>
  </si>
  <si>
    <t>NCX09J8A2</t>
  </si>
  <si>
    <t>NCX27G1A1</t>
  </si>
  <si>
    <t>NCX40D9A1</t>
  </si>
  <si>
    <t>NCX09K5A1</t>
  </si>
  <si>
    <t>NCX15X9A1</t>
  </si>
  <si>
    <t>NCX29Y3A1</t>
  </si>
  <si>
    <t>NCX19S6A1</t>
  </si>
  <si>
    <t>NCX38R6A1</t>
  </si>
  <si>
    <t>NCX22T7A1</t>
  </si>
  <si>
    <t>NCX38H6A1</t>
  </si>
  <si>
    <t>NCX31R5A1</t>
  </si>
  <si>
    <t>NCX25X4A1</t>
  </si>
  <si>
    <t>NCX22Z9A2</t>
  </si>
  <si>
    <t>NCX11Z1A1</t>
  </si>
  <si>
    <t>NCX38T0A1</t>
  </si>
  <si>
    <t>NCX28L9A1</t>
  </si>
  <si>
    <t>NCX33M6A1</t>
  </si>
  <si>
    <t>NCX37T7A2</t>
  </si>
  <si>
    <t>NCX39L7A1</t>
  </si>
  <si>
    <t>NCX16Y9A1</t>
  </si>
  <si>
    <t>NCX27F4A1</t>
  </si>
  <si>
    <t>NCX16D2A2</t>
  </si>
  <si>
    <t>NCX31C0A1</t>
  </si>
  <si>
    <t>NCX20G0A2</t>
  </si>
  <si>
    <t>NCX15D9A1</t>
  </si>
  <si>
    <t>NCX12Q1A1</t>
  </si>
  <si>
    <t>NCX39V7A1</t>
  </si>
  <si>
    <t>NCX28R1A1</t>
  </si>
  <si>
    <t>NCX19K0A1</t>
  </si>
  <si>
    <t>NCX24V7A1</t>
  </si>
  <si>
    <t>NCX14K5A1</t>
  </si>
  <si>
    <t>NCX14D6A1</t>
  </si>
  <si>
    <t>NCX18M1A1</t>
  </si>
  <si>
    <t>NCX40C2A1</t>
  </si>
  <si>
    <t>NCX26Q8A1</t>
  </si>
  <si>
    <t>NCX39Q2A1</t>
  </si>
  <si>
    <t>NCX36R0A1</t>
  </si>
  <si>
    <t>NCX19Z5A1</t>
  </si>
  <si>
    <t>NCX36N2A1</t>
  </si>
  <si>
    <t>NCX11K6A1</t>
  </si>
  <si>
    <t>NCX11M0A1</t>
  </si>
  <si>
    <t>NCX20K8A1</t>
  </si>
  <si>
    <t>NCX38W1B1</t>
  </si>
  <si>
    <t>NCX27L6B1</t>
  </si>
  <si>
    <t>NCX29V2B1</t>
  </si>
  <si>
    <t>NCX24S6B1</t>
  </si>
  <si>
    <t>NCX38Z2B1</t>
  </si>
  <si>
    <t>NCX30N4B1</t>
  </si>
  <si>
    <t>NCX17P9B1</t>
  </si>
  <si>
    <t>NCX27G1B1</t>
  </si>
  <si>
    <t>NCX10Y1B1</t>
  </si>
  <si>
    <t>NCX34D6B1</t>
  </si>
  <si>
    <t>NCX10H2B2</t>
  </si>
  <si>
    <t>NCX13D3B1</t>
  </si>
  <si>
    <t>NCX17D5B1</t>
  </si>
  <si>
    <t>NCX31T9B1</t>
  </si>
  <si>
    <t>NCX34K5B1</t>
  </si>
  <si>
    <t>NCX21D2B1</t>
  </si>
  <si>
    <t>NCX29Y3B2</t>
  </si>
  <si>
    <t>NCX13H1B1</t>
  </si>
  <si>
    <t>NCX09M9B1</t>
  </si>
  <si>
    <t>NCX17F9B1</t>
  </si>
  <si>
    <t>NCX13J5B1</t>
  </si>
  <si>
    <t>NCX26K6B1</t>
  </si>
  <si>
    <t>NCX36X2B1</t>
  </si>
  <si>
    <t>NCX11B3B1</t>
  </si>
  <si>
    <t>NCX30X4B1</t>
  </si>
  <si>
    <t>NCX31R5B1</t>
  </si>
  <si>
    <t>NCX28W6B1</t>
  </si>
  <si>
    <t>NCX21S7B1</t>
  </si>
  <si>
    <t>NCX14L2B1</t>
  </si>
  <si>
    <t>NCX27B6B1</t>
  </si>
  <si>
    <t>NCX21V8B1</t>
  </si>
  <si>
    <t>NCX35T1B1</t>
  </si>
  <si>
    <t>NCX26K6B2</t>
  </si>
  <si>
    <t>NCX35B5B1</t>
  </si>
  <si>
    <t>NCX23F2B1</t>
  </si>
  <si>
    <t>NCX22Z9B2</t>
  </si>
  <si>
    <t>NCX33M6B1</t>
  </si>
  <si>
    <t>NCX18Z2B1</t>
  </si>
  <si>
    <t>NCX36Y9B1</t>
  </si>
  <si>
    <t>NCX14C9B1</t>
  </si>
  <si>
    <t>NCX11T9B1</t>
  </si>
  <si>
    <t>NCX37T7B2</t>
  </si>
  <si>
    <t>NCX30K3B1</t>
  </si>
  <si>
    <t>NCX27F4B2</t>
  </si>
  <si>
    <t>NCX15D9B1</t>
  </si>
  <si>
    <t>NCX16D2B2</t>
  </si>
  <si>
    <t>NCX22T7B1</t>
  </si>
  <si>
    <t>NCX25X4B1</t>
  </si>
  <si>
    <t>NCX27Z4B1</t>
  </si>
  <si>
    <t>NCX25K3B2</t>
  </si>
  <si>
    <t>NCX32T2B1</t>
  </si>
  <si>
    <t>NCX24H9B1</t>
  </si>
  <si>
    <t>NCX20G0B2</t>
  </si>
  <si>
    <t>NCX32H8B1</t>
  </si>
  <si>
    <t>NCX39V7B1</t>
  </si>
  <si>
    <t>NCX19J3B2</t>
  </si>
  <si>
    <t>NCX22B1B1</t>
  </si>
  <si>
    <t>NCX28T5B1</t>
  </si>
  <si>
    <t>NCX37R3B1</t>
  </si>
  <si>
    <t>NCX19B7B1</t>
  </si>
  <si>
    <t>NCX16N2B1</t>
  </si>
  <si>
    <t>NCX25Y1B1</t>
  </si>
  <si>
    <t>NJN02L0B1</t>
  </si>
  <si>
    <t>NCX21W5B1</t>
  </si>
  <si>
    <t>NCX38W1B2</t>
  </si>
  <si>
    <t>NCX16V8B1</t>
  </si>
  <si>
    <t>NCX09K5B1</t>
  </si>
  <si>
    <t>NCX11S2B1</t>
  </si>
  <si>
    <t>NCX28N3B2</t>
  </si>
  <si>
    <t>NCX15X9B2</t>
  </si>
  <si>
    <t>NCX23K7B1</t>
  </si>
  <si>
    <t>NCX39N1B1</t>
  </si>
  <si>
    <t>NCX38R6B2</t>
  </si>
  <si>
    <t>NCX10G5B1</t>
  </si>
  <si>
    <t>NCX17T7B1</t>
  </si>
  <si>
    <t>NCX21K1B1</t>
  </si>
  <si>
    <t>NCX13J5B2</t>
  </si>
  <si>
    <t>NCX25H2B1</t>
  </si>
  <si>
    <t>NCX09S1B2</t>
  </si>
  <si>
    <t>NCX36S7B1</t>
  </si>
  <si>
    <t>NCX37K4B1</t>
  </si>
  <si>
    <t>NCX22D5B1</t>
  </si>
  <si>
    <t>NCX40K8B1</t>
  </si>
  <si>
    <t>NCX24P5B1</t>
  </si>
  <si>
    <t>NCX35C2B2</t>
  </si>
  <si>
    <t>NCX14R4B1</t>
  </si>
  <si>
    <t>NCX26B3B1</t>
  </si>
  <si>
    <t>NCX14G7B1</t>
  </si>
  <si>
    <t>NCX34R4B1</t>
  </si>
  <si>
    <t>NCX40H7B1</t>
  </si>
  <si>
    <t>NCX26M0B1</t>
  </si>
  <si>
    <t>NCX16Y9B2</t>
  </si>
  <si>
    <t>NCX36Y9B2</t>
  </si>
  <si>
    <t>NCX15Y6B1</t>
  </si>
  <si>
    <t>NCX11Z1B2</t>
  </si>
  <si>
    <t>NCX12V6B1</t>
  </si>
  <si>
    <t>NCX26J9B1</t>
  </si>
  <si>
    <t>NCX10N4B1</t>
  </si>
  <si>
    <t>NCX14C9B2</t>
  </si>
  <si>
    <t>NCX33M6B2</t>
  </si>
  <si>
    <t>NCX22H3B2</t>
  </si>
  <si>
    <t>NCX12Q1B1</t>
  </si>
  <si>
    <t>NCX27T2B1</t>
  </si>
  <si>
    <t>NCX27Z4B2</t>
  </si>
  <si>
    <t>NCX31C0B2</t>
  </si>
  <si>
    <t>NCX15D9B2</t>
  </si>
  <si>
    <t>NCX37Q6B1</t>
  </si>
  <si>
    <t>NCX32H8B2</t>
  </si>
  <si>
    <t>NCX09J8B1</t>
  </si>
  <si>
    <t>NCX38P2B1</t>
  </si>
  <si>
    <t>NCX09Q7B1</t>
  </si>
  <si>
    <t>NCX15X9B1</t>
  </si>
  <si>
    <t>NCX13V9B1</t>
  </si>
  <si>
    <t>NCX28N3B1</t>
  </si>
  <si>
    <t>NCX16R0B1</t>
  </si>
  <si>
    <t>NCX09S1B1</t>
  </si>
  <si>
    <t>NCX31C0B1</t>
  </si>
  <si>
    <t>NCX20G0B1</t>
  </si>
  <si>
    <t>NCX10H2B1</t>
  </si>
  <si>
    <t>NCX19J3B1</t>
  </si>
  <si>
    <t>NCX29Y3B1</t>
  </si>
  <si>
    <t>NCX38R6B1</t>
  </si>
  <si>
    <t>NCX16D2B1</t>
  </si>
  <si>
    <t>NCX25K3B1</t>
  </si>
  <si>
    <t>NCX22H3B1</t>
  </si>
  <si>
    <t>NCX24L7B1</t>
  </si>
  <si>
    <t>NCX16Y9B1</t>
  </si>
  <si>
    <t>NCX23G9B1</t>
  </si>
  <si>
    <t>NCX38T0B1</t>
  </si>
  <si>
    <t>NCX32S5B1</t>
  </si>
  <si>
    <t>NCX22Z9B1</t>
  </si>
  <si>
    <t>NCX37T7B1</t>
  </si>
  <si>
    <t>NCX35C2B1</t>
  </si>
  <si>
    <t>NCX11Z1B1</t>
  </si>
  <si>
    <t>NCX19S6B1</t>
  </si>
  <si>
    <t>NCX27F4B1</t>
  </si>
  <si>
    <t>NCX28L9B1</t>
  </si>
  <si>
    <t>NCX20V5B1</t>
  </si>
  <si>
    <t>NCX36N2B1</t>
  </si>
  <si>
    <t>NCX36R0B1</t>
  </si>
  <si>
    <t>NCX39Q2B1</t>
  </si>
  <si>
    <t>NCX26Q8B1</t>
  </si>
  <si>
    <t>NCX19Z5B1</t>
  </si>
  <si>
    <t>NCX12W3B1</t>
  </si>
  <si>
    <t>NCX09Q7C1</t>
  </si>
  <si>
    <t>NCX27L6C1</t>
  </si>
  <si>
    <t>NCX38W1C1</t>
  </si>
  <si>
    <t>NCX14X6C1</t>
  </si>
  <si>
    <t>NCX15W2C1</t>
  </si>
  <si>
    <t>NCX24S6C1</t>
  </si>
  <si>
    <t>NCX16V8C1</t>
  </si>
  <si>
    <t>NCX09J8C1</t>
  </si>
  <si>
    <t>NCX17D5C1</t>
  </si>
  <si>
    <t>NCX27G1C2</t>
  </si>
  <si>
    <t>NCX16R0C1</t>
  </si>
  <si>
    <t>NCX09K5C1</t>
  </si>
  <si>
    <t>NCX25H2C1</t>
  </si>
  <si>
    <t>NCX30N4C1</t>
  </si>
  <si>
    <t>NCX29V2C1</t>
  </si>
  <si>
    <t>NCX13W6C1</t>
  </si>
  <si>
    <t>NCX22D5C1</t>
  </si>
  <si>
    <t>NCX30K3C1</t>
  </si>
  <si>
    <t>NCX29Y3C1</t>
  </si>
  <si>
    <t>NCX36X2C1</t>
  </si>
  <si>
    <t>NCX28W6C1</t>
  </si>
  <si>
    <t>NCX17P9C1</t>
  </si>
  <si>
    <t>NCX10H2C2</t>
  </si>
  <si>
    <t>NCX19S6C1</t>
  </si>
  <si>
    <t>NCX15Y6C1</t>
  </si>
  <si>
    <t>NCX37T7C2</t>
  </si>
  <si>
    <t>NCX23F2C1</t>
  </si>
  <si>
    <t>NCX11B3C1</t>
  </si>
  <si>
    <t>NCX35B5C1</t>
  </si>
  <si>
    <t>NCX27B6C1</t>
  </si>
  <si>
    <t>NCX31M0C1</t>
  </si>
  <si>
    <t>NCX31J9C1</t>
  </si>
  <si>
    <t>NCX14C9C1</t>
  </si>
  <si>
    <t>NCX33M6C1</t>
  </si>
  <si>
    <t>NCX28L9C2</t>
  </si>
  <si>
    <t>NCX27F4C1</t>
  </si>
  <si>
    <t>NCX22H3C2</t>
  </si>
  <si>
    <t>NCX11Z1C2</t>
  </si>
  <si>
    <t>NCX22H3C1</t>
  </si>
  <si>
    <t>NCX26J9C1</t>
  </si>
  <si>
    <t>NCX22T7C1</t>
  </si>
  <si>
    <t>NCX16Y9C1</t>
  </si>
  <si>
    <t>NCX34R4C1</t>
  </si>
  <si>
    <t>NCX22Z9C2</t>
  </si>
  <si>
    <t>NCX26M0C1</t>
  </si>
  <si>
    <t>NCX38T0C1</t>
  </si>
  <si>
    <t>NCX37M8C1</t>
  </si>
  <si>
    <t>NCX28T5C1</t>
  </si>
  <si>
    <t>NCX37K4C1</t>
  </si>
  <si>
    <t>NCX32T2C1</t>
  </si>
  <si>
    <t>NCX20G0C2</t>
  </si>
  <si>
    <t>NCX39T3C1</t>
  </si>
  <si>
    <t>NCX31R5C1</t>
  </si>
  <si>
    <t>NCX24H9C1</t>
  </si>
  <si>
    <t>NCX27Z4C1</t>
  </si>
  <si>
    <t>NCX32H8C1</t>
  </si>
  <si>
    <t>NCX37R3C1</t>
  </si>
  <si>
    <t>NCX36Q3C1</t>
  </si>
  <si>
    <t>NCX22B1C1</t>
  </si>
  <si>
    <t>NCX19J3C2</t>
  </si>
  <si>
    <t>NCX31C0C2</t>
  </si>
  <si>
    <t>NCX10Y1C1</t>
  </si>
  <si>
    <t>NCX26C0C1</t>
  </si>
  <si>
    <t>NCX11J9C1</t>
  </si>
  <si>
    <t>NCX16N2C1</t>
  </si>
  <si>
    <t>NJN02L0C1</t>
  </si>
  <si>
    <t>NCX18J0C1</t>
  </si>
  <si>
    <t>NCX21D2C1</t>
  </si>
  <si>
    <t>NCX21M5C1</t>
  </si>
  <si>
    <t>NCX29Y3C2</t>
  </si>
  <si>
    <t>NCX13D3C1</t>
  </si>
  <si>
    <t>NCX38R6C2</t>
  </si>
  <si>
    <t>NCX38Y5C1</t>
  </si>
  <si>
    <t>NCX34D6C1</t>
  </si>
  <si>
    <t>NCX26K6C2</t>
  </si>
  <si>
    <t>NCX24W4C1</t>
  </si>
  <si>
    <t>NCX15X9C2</t>
  </si>
  <si>
    <t>NCX24P5C1</t>
  </si>
  <si>
    <t>NCX34G7C1</t>
  </si>
  <si>
    <t>NCX28N3C2</t>
  </si>
  <si>
    <t>NCX11S2C1</t>
  </si>
  <si>
    <t>NCX34K5C1</t>
  </si>
  <si>
    <t>NCX08S8C1</t>
  </si>
  <si>
    <t>NCX09M9C1</t>
  </si>
  <si>
    <t>NCX17F9C1</t>
  </si>
  <si>
    <t>NCX40K8C1</t>
  </si>
  <si>
    <t>NCX13H1C1</t>
  </si>
  <si>
    <t>NCX20L5C1</t>
  </si>
  <si>
    <t>NCX37K4C2</t>
  </si>
  <si>
    <t>NCX36S7C1</t>
  </si>
  <si>
    <t>NCX20C2C1</t>
  </si>
  <si>
    <t>NCX20V5C1</t>
  </si>
  <si>
    <t>NCX36Y9C2</t>
  </si>
  <si>
    <t>NCX39D1C1</t>
  </si>
  <si>
    <t>NCX31J9C2</t>
  </si>
  <si>
    <t>NCX19S6C2</t>
  </si>
  <si>
    <t>NCX14R4C1</t>
  </si>
  <si>
    <t>NCX17B1C1</t>
  </si>
  <si>
    <t>NCX21G3C1</t>
  </si>
  <si>
    <t>NCX10N4C1</t>
  </si>
  <si>
    <t>NCX16F6C1</t>
  </si>
  <si>
    <t>NCX25K3C2</t>
  </si>
  <si>
    <t>NCX14C9C2</t>
  </si>
  <si>
    <t>NCX20F3C1</t>
  </si>
  <si>
    <t>NCX12V6C1</t>
  </si>
  <si>
    <t>NCX15D9C2</t>
  </si>
  <si>
    <t>NCX12Q1C1</t>
  </si>
  <si>
    <t>NCX26J9C2</t>
  </si>
  <si>
    <t>NCX16D2C2</t>
  </si>
  <si>
    <t>NCX12B6C1</t>
  </si>
  <si>
    <t>NCX23L4C1</t>
  </si>
  <si>
    <t>NCX10H2C1</t>
  </si>
  <si>
    <t>NCX27G1C1</t>
  </si>
  <si>
    <t>NCX38R6C1</t>
  </si>
  <si>
    <t>NCX13V9C1</t>
  </si>
  <si>
    <t>NCX38P2C1</t>
  </si>
  <si>
    <t>NCX28N3C1</t>
  </si>
  <si>
    <t>NCX30X4C1</t>
  </si>
  <si>
    <t>NCX35C2C1</t>
  </si>
  <si>
    <t>NCX26K6C1</t>
  </si>
  <si>
    <t>NCX15X9C1</t>
  </si>
  <si>
    <t>NCX13J5C1</t>
  </si>
  <si>
    <t>NCX22Z9C1</t>
  </si>
  <si>
    <t>NCX14L2C1</t>
  </si>
  <si>
    <t>NCX21S7C1</t>
  </si>
  <si>
    <t>NCX36Y9C1</t>
  </si>
  <si>
    <t>NCX23G9C1</t>
  </si>
  <si>
    <t>NCX11Z1C1</t>
  </si>
  <si>
    <t>NCX37T7C1</t>
  </si>
  <si>
    <t>NCX28L9C1</t>
  </si>
  <si>
    <t>NCX24L7C1</t>
  </si>
  <si>
    <t>NCX25K3C1</t>
  </si>
  <si>
    <t>NCX18Z2C1</t>
  </si>
  <si>
    <t>NCX19J3C1</t>
  </si>
  <si>
    <t>NCX25X4C1</t>
  </si>
  <si>
    <t>NCX20G0C1</t>
  </si>
  <si>
    <t>NCX31C0C1</t>
  </si>
  <si>
    <t>NCX09S1C1</t>
  </si>
  <si>
    <t>NCX16D2C1</t>
  </si>
  <si>
    <t>NCX15D9C1</t>
  </si>
  <si>
    <t>NCX32S5C1</t>
  </si>
  <si>
    <t>NCX39Q2C1</t>
  </si>
  <si>
    <t>NCX12W3C1</t>
  </si>
  <si>
    <t>NCX19Z5C1</t>
  </si>
  <si>
    <t>NCX26Q8C1</t>
  </si>
  <si>
    <t>NCX36N2C1</t>
  </si>
  <si>
    <t>NCX36R0C1</t>
  </si>
  <si>
    <t>NCX16B8C1</t>
  </si>
  <si>
    <t>NCX30T6C1</t>
  </si>
  <si>
    <t>NCX14X6D1</t>
  </si>
  <si>
    <t>NCX09J8D1</t>
  </si>
  <si>
    <t>NCX09Q7D1</t>
  </si>
  <si>
    <t>NCX21Q3D1</t>
  </si>
  <si>
    <t>NCX27L6D1</t>
  </si>
  <si>
    <t>NCX13V9D1</t>
  </si>
  <si>
    <t>NCX15W2D1</t>
  </si>
  <si>
    <t>NCX34K5D1</t>
  </si>
  <si>
    <t>NCX15X9D1</t>
  </si>
  <si>
    <t>NCX30X4D1</t>
  </si>
  <si>
    <t>NCX29Y3D1</t>
  </si>
  <si>
    <t>NCX27G1D1</t>
  </si>
  <si>
    <t>NCX10H2D1</t>
  </si>
  <si>
    <t>NCX25H2D1</t>
  </si>
  <si>
    <t>NCX36Y9D1</t>
  </si>
  <si>
    <t>NCX22Z9D1</t>
  </si>
  <si>
    <t>NCX38P2D1</t>
  </si>
  <si>
    <t>NCX26K6D1</t>
  </si>
  <si>
    <t>NCX28N3D1</t>
  </si>
  <si>
    <t>NCX16R0D1</t>
  </si>
  <si>
    <t>NCX23W1D1</t>
  </si>
  <si>
    <t>NCX24L7D1</t>
  </si>
  <si>
    <t>NCX18Z2D1</t>
  </si>
  <si>
    <t>NCX37T7D1</t>
  </si>
  <si>
    <t>NCX23G9D1</t>
  </si>
  <si>
    <t>NCX38T0D1</t>
  </si>
  <si>
    <t>NCX27F4D1</t>
  </si>
  <si>
    <t>NCX22H3D1</t>
  </si>
  <si>
    <t>NCX12Q1D1</t>
  </si>
  <si>
    <t>NCX27Z4D1</t>
  </si>
  <si>
    <t>NCX19J3D1</t>
  </si>
  <si>
    <t>NCX25K3D1</t>
  </si>
  <si>
    <t>NCX26J9D1</t>
  </si>
  <si>
    <t>NCX16Y9D1</t>
  </si>
  <si>
    <t>NCX32T2D1</t>
  </si>
  <si>
    <t>NCX20G0D1</t>
  </si>
  <si>
    <t>NCX09S1D1</t>
  </si>
  <si>
    <t>NCX32H8D1</t>
  </si>
  <si>
    <t>NCX37K4D1</t>
  </si>
  <si>
    <t>NCX31C0D1</t>
  </si>
  <si>
    <t>NCX12B6D1</t>
  </si>
  <si>
    <t>NCX38W1S2</t>
  </si>
  <si>
    <t>NCX16V8S4</t>
  </si>
  <si>
    <t>NCX12L6S2</t>
  </si>
  <si>
    <t>NJN02L0S3</t>
  </si>
  <si>
    <t>NCX40D9S3</t>
  </si>
  <si>
    <t>NCX13D3S2</t>
  </si>
  <si>
    <t>NCX24N1S2</t>
  </si>
  <si>
    <t>NCX26C0S2</t>
  </si>
  <si>
    <t>NCX28N3S2</t>
  </si>
  <si>
    <t>NCX16N2S2</t>
  </si>
  <si>
    <t>NCX14X6S2</t>
  </si>
  <si>
    <t>NCX19Y8S2</t>
  </si>
  <si>
    <t>NCX15W2S2</t>
  </si>
  <si>
    <t>NCX09Q7S3</t>
  </si>
  <si>
    <t>NCX39K0S2</t>
  </si>
  <si>
    <t>NCX23K7S2</t>
  </si>
  <si>
    <t>NCX24H9S2</t>
  </si>
  <si>
    <t>NCX17T7S3</t>
  </si>
  <si>
    <t>NCX26J9S2</t>
  </si>
  <si>
    <t>NCX17P9S2</t>
  </si>
  <si>
    <t>NCX28N3S3</t>
  </si>
  <si>
    <t>NCX36X2S2</t>
  </si>
  <si>
    <t>NCX38R6S4</t>
  </si>
  <si>
    <t>NCX40H7S3</t>
  </si>
  <si>
    <t>NCX35S4S2</t>
  </si>
  <si>
    <t>NCX38R6S3</t>
  </si>
  <si>
    <t>NCX16Y9S3</t>
  </si>
  <si>
    <t>NCX36Y9S2</t>
  </si>
  <si>
    <t>NCX27G1S2</t>
  </si>
  <si>
    <t>NCX37N5S2</t>
  </si>
  <si>
    <t>NCX13J5S2</t>
  </si>
  <si>
    <t>NCX17T7S2</t>
  </si>
  <si>
    <t>NCX19J3S2</t>
  </si>
  <si>
    <t>NCX11T9S2</t>
  </si>
  <si>
    <t>NCX24H9S3</t>
  </si>
  <si>
    <t>NCX39V7S2</t>
  </si>
  <si>
    <t>NCX16F6S2</t>
  </si>
  <si>
    <t>NCX38T0S2</t>
  </si>
  <si>
    <t>NCX12Q1S2</t>
  </si>
  <si>
    <t>NCX39D1S2</t>
  </si>
  <si>
    <t>NCX20G0S4</t>
  </si>
  <si>
    <t>NCX36Q3S2</t>
  </si>
  <si>
    <t>NCX34R4S2</t>
  </si>
  <si>
    <t>NCX31M0S2</t>
  </si>
  <si>
    <t>NCX32T2S2</t>
  </si>
  <si>
    <t>NCX37M8S2</t>
  </si>
  <si>
    <t>NCX32H8S2</t>
  </si>
  <si>
    <t>NCX34C9S2</t>
  </si>
  <si>
    <t>NCX27B6S2</t>
  </si>
  <si>
    <t>NCX31C0S3</t>
  </si>
  <si>
    <t>NCX19J3S3</t>
  </si>
  <si>
    <t>NCX22H3S3</t>
  </si>
  <si>
    <t>NCX16D2S4</t>
  </si>
  <si>
    <t>NCX20F3S2</t>
  </si>
  <si>
    <t>NCX21G3S2</t>
  </si>
  <si>
    <t>NCX23G9S3</t>
  </si>
  <si>
    <t>NCX14R4S4</t>
  </si>
  <si>
    <t>NCX14G7S3</t>
  </si>
  <si>
    <t>NCX22Z9S3</t>
  </si>
  <si>
    <t>NCX26K6S4</t>
  </si>
  <si>
    <t>NCX16D2S3</t>
  </si>
  <si>
    <t>NCX27B6S3</t>
  </si>
  <si>
    <t>NCX14L2S3</t>
  </si>
  <si>
    <t>NCX34Z0S2</t>
  </si>
  <si>
    <t>NCX09Q7S5</t>
  </si>
  <si>
    <t>NCX19T3S2</t>
  </si>
  <si>
    <t>NCX33T5S2</t>
  </si>
  <si>
    <t>NCX24S6S3</t>
  </si>
  <si>
    <t>NCX38W1S3</t>
  </si>
  <si>
    <t>NCX27M3S2</t>
  </si>
  <si>
    <t>NCX27L6S3</t>
  </si>
  <si>
    <t>NCX16N2S4</t>
  </si>
  <si>
    <t>NCX32M3S2</t>
  </si>
  <si>
    <t>NCX20R7S2</t>
  </si>
  <si>
    <t>NJN02L0S4</t>
  </si>
  <si>
    <t>NCX30M7S2</t>
  </si>
  <si>
    <t>NCX38Z2S2</t>
  </si>
  <si>
    <t>NCX16N2S3</t>
  </si>
  <si>
    <t>NCX32J2S2</t>
  </si>
  <si>
    <t>NCX19Y8S3</t>
  </si>
  <si>
    <t>NCX24N1S3</t>
  </si>
  <si>
    <t>NCX39K0S3</t>
  </si>
  <si>
    <t>NCX09S1S3</t>
  </si>
  <si>
    <t>NCX10H2S4</t>
  </si>
  <si>
    <t>NCX17K4S3</t>
  </si>
  <si>
    <t>NCX36S7S2</t>
  </si>
  <si>
    <t>NCX09M9S2</t>
  </si>
  <si>
    <t>NCX12L6S3</t>
  </si>
  <si>
    <t>NCX34Z0S3</t>
  </si>
  <si>
    <t>NCX36B8S2</t>
  </si>
  <si>
    <t>NCX13D3S3</t>
  </si>
  <si>
    <t>NCX17D5S2</t>
  </si>
  <si>
    <t>NCX13V9S2</t>
  </si>
  <si>
    <t>NCX11S2S2</t>
  </si>
  <si>
    <t>NCX37V1S2</t>
  </si>
  <si>
    <t>NCX34D6S3</t>
  </si>
  <si>
    <t>NCX11D7S2</t>
  </si>
  <si>
    <t>NCX09L2S2</t>
  </si>
  <si>
    <t>NCX30K3S2</t>
  </si>
  <si>
    <t>NCX10H2S5</t>
  </si>
  <si>
    <t>NCX28W6S2</t>
  </si>
  <si>
    <t>NCX34D6S2</t>
  </si>
  <si>
    <t>NCX30X4S2</t>
  </si>
  <si>
    <t>NCX16R0S2</t>
  </si>
  <si>
    <t>NCX21M5S2</t>
  </si>
  <si>
    <t>NCX19L7S2</t>
  </si>
  <si>
    <t>NCX28W6S3</t>
  </si>
  <si>
    <t>NCX38P2S4</t>
  </si>
  <si>
    <t>NCX16R0S3</t>
  </si>
  <si>
    <t>NCX10H2S6</t>
  </si>
  <si>
    <t>NCX11B3S3</t>
  </si>
  <si>
    <t>NCX39T3S3</t>
  </si>
  <si>
    <t>NCX38R6S5</t>
  </si>
  <si>
    <t>NCX13H1S2</t>
  </si>
  <si>
    <t>NCX21V8S2</t>
  </si>
  <si>
    <t>NCX20C2S2</t>
  </si>
  <si>
    <t>NCX09H4S2</t>
  </si>
  <si>
    <t>NCX20V5S2</t>
  </si>
  <si>
    <t>NCX11B3S2</t>
  </si>
  <si>
    <t>NCX19S6S4</t>
  </si>
  <si>
    <t>NCX36Y9S3</t>
  </si>
  <si>
    <t>NCX38R6S6</t>
  </si>
  <si>
    <t>NCX12V6S2</t>
  </si>
  <si>
    <t>NCX17K4S2</t>
  </si>
  <si>
    <t>NCX23G9S4</t>
  </si>
  <si>
    <t>NCX29J8S2</t>
  </si>
  <si>
    <t>NCX20F3S3</t>
  </si>
  <si>
    <t>NCX19S6S3</t>
  </si>
  <si>
    <t>NCX15Y6S2</t>
  </si>
  <si>
    <t>NCX35S4S3</t>
  </si>
  <si>
    <t>NCX11Z1S2</t>
  </si>
  <si>
    <t>NCX21V8S3</t>
  </si>
  <si>
    <t>NCX18B4S2</t>
  </si>
  <si>
    <t>NCX31J9S2</t>
  </si>
  <si>
    <t>NCX22S0S2</t>
  </si>
  <si>
    <t>NCX10N4S2</t>
  </si>
  <si>
    <t>NCX35B5S2</t>
  </si>
  <si>
    <t>NCX28C6S2</t>
  </si>
  <si>
    <t>NCX31M0S3</t>
  </si>
  <si>
    <t>NCX27Z4S3</t>
  </si>
  <si>
    <t>NCX34C9S3</t>
  </si>
  <si>
    <t>NCX28T5S3</t>
  </si>
  <si>
    <t>NCX34R4S3</t>
  </si>
  <si>
    <t>NCX27F4S4</t>
  </si>
  <si>
    <t>NCX14C9S4</t>
  </si>
  <si>
    <t>NCX11T9S3</t>
  </si>
  <si>
    <t>NCX25G5S2</t>
  </si>
  <si>
    <t>NCX13K2S2</t>
  </si>
  <si>
    <t>NCX12Q1S3</t>
  </si>
  <si>
    <t>NCX26J9S3</t>
  </si>
  <si>
    <t>NCX19W4S2</t>
  </si>
  <si>
    <t>NCX12G1S2</t>
  </si>
  <si>
    <t>NCX08T5S2</t>
  </si>
  <si>
    <t>NCX27Z4S2</t>
  </si>
  <si>
    <t>NCX25X4S2</t>
  </si>
  <si>
    <t>NCX19B7S2</t>
  </si>
  <si>
    <t>NCX26M0S2</t>
  </si>
  <si>
    <t>NCX40K8S2</t>
  </si>
  <si>
    <t>NCX19H9S2</t>
  </si>
  <si>
    <t>NCX31T9S2</t>
  </si>
  <si>
    <t>NCX20C2S3</t>
  </si>
  <si>
    <t>NCX24L7S3</t>
  </si>
  <si>
    <t>NCX13K2S3</t>
  </si>
  <si>
    <t>NCX22Z9S4</t>
  </si>
  <si>
    <t>NCX14R4S5</t>
  </si>
  <si>
    <t>NCX39D1S3</t>
  </si>
  <si>
    <t>NCX18K7S2</t>
  </si>
  <si>
    <t>NCX20F3S4</t>
  </si>
  <si>
    <t>NCX20G0S5</t>
  </si>
  <si>
    <t>NCX09S1S4</t>
  </si>
  <si>
    <t>NCX21G3S3</t>
  </si>
  <si>
    <t>NCX23G9S5</t>
  </si>
  <si>
    <t>NCX40K8S3</t>
  </si>
  <si>
    <t>NCX22H3S4</t>
  </si>
  <si>
    <t>NCX39L7S3</t>
  </si>
  <si>
    <t>NCX16D2S5</t>
  </si>
  <si>
    <t>NCX25K3S4</t>
  </si>
  <si>
    <t>NCX19J3S4</t>
  </si>
  <si>
    <t>NCX28T5S2</t>
  </si>
  <si>
    <t>NCX15D9S3</t>
  </si>
  <si>
    <t>NCX22T7S3</t>
  </si>
  <si>
    <t>NCX36Q3S3</t>
  </si>
  <si>
    <t>NCX32H8S3</t>
  </si>
  <si>
    <t>NCX32T2S3</t>
  </si>
  <si>
    <t>NCX39H9S3</t>
  </si>
  <si>
    <t>NCX37F9S2</t>
  </si>
  <si>
    <t>NCX33T5S3</t>
  </si>
  <si>
    <t>NCX18J0S2</t>
  </si>
  <si>
    <t>NCX26X7S2</t>
  </si>
  <si>
    <t>NCX19T3S3</t>
  </si>
  <si>
    <t>NCX32Y7S2</t>
  </si>
  <si>
    <t>NCX14X6S4</t>
  </si>
  <si>
    <t>NCX38Y5S3</t>
  </si>
  <si>
    <t>NCX34L2S2</t>
  </si>
  <si>
    <t>NCX29V2S2</t>
  </si>
  <si>
    <t>NCX39H9S2</t>
  </si>
  <si>
    <t>NCX38W1S5</t>
  </si>
  <si>
    <t>NCX32D0S2</t>
  </si>
  <si>
    <t>NCX16N2S5</t>
  </si>
  <si>
    <t>NCX10L0S2</t>
  </si>
  <si>
    <t>NCX15W2S3</t>
  </si>
  <si>
    <t>NCX19Y8S4</t>
  </si>
  <si>
    <t>NCX22X5S2</t>
  </si>
  <si>
    <t>NCX23L4S2</t>
  </si>
  <si>
    <t>NCX27R8S2</t>
  </si>
  <si>
    <t>NCX10C7S2</t>
  </si>
  <si>
    <t>NCX15W2S4</t>
  </si>
  <si>
    <t>NCX22X5S3</t>
  </si>
  <si>
    <t>NCX17G6S2</t>
  </si>
  <si>
    <t>NCX09Y3S2</t>
  </si>
  <si>
    <t>NCX33F7S2</t>
  </si>
  <si>
    <t>NCX21Q3S2</t>
  </si>
  <si>
    <t>NCX38W1S4</t>
  </si>
  <si>
    <t>NCX30N4S3</t>
  </si>
  <si>
    <t>NCX17G6S3</t>
  </si>
  <si>
    <t>NJN02L0S5</t>
  </si>
  <si>
    <t>NCX38Z2S3</t>
  </si>
  <si>
    <t>NCX21W5S2</t>
  </si>
  <si>
    <t>NCX14X6S3</t>
  </si>
  <si>
    <t>NCX37J7S2</t>
  </si>
  <si>
    <t>NCX24D1S2</t>
  </si>
  <si>
    <t>NCX13V9S3</t>
  </si>
  <si>
    <t>NCX11C0S2</t>
  </si>
  <si>
    <t>NCX10Y1S2</t>
  </si>
  <si>
    <t>NCX09K5S3</t>
  </si>
  <si>
    <t>NCX23W1S2</t>
  </si>
  <si>
    <t>NCX11J9S2</t>
  </si>
  <si>
    <t>NCX13V9S4</t>
  </si>
  <si>
    <t>NCX27G1S3</t>
  </si>
  <si>
    <t>NCX17H3S2</t>
  </si>
  <si>
    <t>NCX16M5S2</t>
  </si>
  <si>
    <t>NCX34K5S2</t>
  </si>
  <si>
    <t>NCX20Z3S2</t>
  </si>
  <si>
    <t>NCX25P8S2</t>
  </si>
  <si>
    <t>NCX17P9S3</t>
  </si>
  <si>
    <t>NCX37K4S2</t>
  </si>
  <si>
    <t>NCX24K0S2</t>
  </si>
  <si>
    <t>NCX38P2S5</t>
  </si>
  <si>
    <t>NCX16M5S3</t>
  </si>
  <si>
    <t>NCX21K1S2</t>
  </si>
  <si>
    <t>NCX19L7S3</t>
  </si>
  <si>
    <t>NCX09L2S3</t>
  </si>
  <si>
    <t>NCX10Z8S2</t>
  </si>
  <si>
    <t>NCX35N9S2</t>
  </si>
  <si>
    <t>NCX20L5S2</t>
  </si>
  <si>
    <t>NCX24J3S2</t>
  </si>
  <si>
    <t>NCX36S7S3</t>
  </si>
  <si>
    <t>NCX10G5S2</t>
  </si>
  <si>
    <t>NCX38R6S7</t>
  </si>
  <si>
    <t>NCX21L8S2</t>
  </si>
  <si>
    <t>NCX16R0S5</t>
  </si>
  <si>
    <t>NCX28W6S4</t>
  </si>
  <si>
    <t>NCX39T3S4</t>
  </si>
  <si>
    <t>NCX17D5S3</t>
  </si>
  <si>
    <t>NCX24K0S3</t>
  </si>
  <si>
    <t>NCX13H1S3</t>
  </si>
  <si>
    <t>NCX16R0S4</t>
  </si>
  <si>
    <t>NCX38H6S3</t>
  </si>
  <si>
    <t>NCX15X9S5</t>
  </si>
  <si>
    <t>NCX30K3S3</t>
  </si>
  <si>
    <t>NCX28N3S4</t>
  </si>
  <si>
    <t>NCX36X2S3</t>
  </si>
  <si>
    <t>NCX31R5S3</t>
  </si>
  <si>
    <t>NCX37G6S2</t>
  </si>
  <si>
    <t>NCX26K6S5</t>
  </si>
  <si>
    <t>NCX23T0S2</t>
  </si>
  <si>
    <t>NCX24P5S2</t>
  </si>
  <si>
    <t>NCX08Y0S2</t>
  </si>
  <si>
    <t>NCX22Z9S5</t>
  </si>
  <si>
    <t>NCX36P6S3</t>
  </si>
  <si>
    <t>NCX35C2S4</t>
  </si>
  <si>
    <t>NCX35C2S3</t>
  </si>
  <si>
    <t>NCX36P6S2</t>
  </si>
  <si>
    <t>NCX15Y6S3</t>
  </si>
  <si>
    <t>NCX35T1S2</t>
  </si>
  <si>
    <t>NCX23F2S2</t>
  </si>
  <si>
    <t>NCX24L7S4</t>
  </si>
  <si>
    <t>NCX23T0S3</t>
  </si>
  <si>
    <t>NCX35S4S4</t>
  </si>
  <si>
    <t>NCX24L7S5</t>
  </si>
  <si>
    <t>NCX37M8S4</t>
  </si>
  <si>
    <t>NCX08T5S3</t>
  </si>
  <si>
    <t>NCX22H3S5</t>
  </si>
  <si>
    <t>NCX15Y6S4</t>
  </si>
  <si>
    <t>NCX19W4S3</t>
  </si>
  <si>
    <t>NCX22D5S2</t>
  </si>
  <si>
    <t>NCX21S7S2</t>
  </si>
  <si>
    <t>NCX13K2S4</t>
  </si>
  <si>
    <t>NCX26B3S2</t>
  </si>
  <si>
    <t>NCX31V3S2</t>
  </si>
  <si>
    <t>NCX40G0S2</t>
  </si>
  <si>
    <t>NCX09T8S2</t>
  </si>
  <si>
    <t>NCX19G2S2</t>
  </si>
  <si>
    <t>NCX39L7S4</t>
  </si>
  <si>
    <t>NCX11Z1S3</t>
  </si>
  <si>
    <t>NCX20C2S4</t>
  </si>
  <si>
    <t>NCX37T7S5</t>
  </si>
  <si>
    <t>NCX36Y9S5</t>
  </si>
  <si>
    <t>NCX35B5S3</t>
  </si>
  <si>
    <t>NCX28L9S3</t>
  </si>
  <si>
    <t>NCX36Y9S4</t>
  </si>
  <si>
    <t>NCX18Z2S2</t>
  </si>
  <si>
    <t>NCX27V6S2</t>
  </si>
  <si>
    <t>NCX21S7S3</t>
  </si>
  <si>
    <t>NCX38H6S4</t>
  </si>
  <si>
    <t>NCX31J9S3</t>
  </si>
  <si>
    <t>NCX38D8S2</t>
  </si>
  <si>
    <t>NCX22M8S2</t>
  </si>
  <si>
    <t>NCX16F6S3</t>
  </si>
  <si>
    <t>NCX33M6S2</t>
  </si>
  <si>
    <t>NCX10N4S3</t>
  </si>
  <si>
    <t>NCX18Z2S3</t>
  </si>
  <si>
    <t>NCX18B4S3</t>
  </si>
  <si>
    <t>NCX27F4S5</t>
  </si>
  <si>
    <t>NCX11T9S4</t>
  </si>
  <si>
    <t>NCX22B1S2</t>
  </si>
  <si>
    <t>NCX15D9S4</t>
  </si>
  <si>
    <t>NCX12Q1S4</t>
  </si>
  <si>
    <t>NCX25K3S5</t>
  </si>
  <si>
    <t>NCX09V2S3</t>
  </si>
  <si>
    <t>NCX38T0S3</t>
  </si>
  <si>
    <t>NCX16F6S4</t>
  </si>
  <si>
    <t>NCX10J6S2</t>
  </si>
  <si>
    <t>NCX39V7S3</t>
  </si>
  <si>
    <t>NCX09V2S2</t>
  </si>
  <si>
    <t>NCX16Z6S2</t>
  </si>
  <si>
    <t>NCX31L3S2</t>
  </si>
  <si>
    <t>NCX12F4S3</t>
  </si>
  <si>
    <t>NCX18N8S2</t>
  </si>
  <si>
    <t>NCX32S5S2</t>
  </si>
  <si>
    <t>NCX26J9S4</t>
  </si>
  <si>
    <t>NCX12F4S2</t>
  </si>
  <si>
    <t>NCX16Y9S4</t>
  </si>
  <si>
    <t>NCX12B6S2</t>
  </si>
  <si>
    <t>NCX26L3S2</t>
  </si>
  <si>
    <t>NCX15D9S5</t>
  </si>
  <si>
    <t>NCX37R3S3</t>
  </si>
  <si>
    <t>NCX37N5S3</t>
  </si>
  <si>
    <t>NCX16Y9S6</t>
  </si>
  <si>
    <t>NCX36Q3S4</t>
  </si>
  <si>
    <t>NCX22B1S3</t>
  </si>
  <si>
    <t>NCX20G0S6</t>
  </si>
  <si>
    <t>NCX39V7S4</t>
  </si>
  <si>
    <t>NCX16Y9S5</t>
  </si>
  <si>
    <t>NCX17B1S2</t>
  </si>
  <si>
    <t>NCX39T3S5</t>
  </si>
  <si>
    <t>NCX40B5S2</t>
  </si>
  <si>
    <t>NCX32H8S4</t>
  </si>
  <si>
    <t>NCX31C0S4</t>
  </si>
  <si>
    <t>NCX17F9S2</t>
  </si>
  <si>
    <t>NCX09M9S3</t>
  </si>
  <si>
    <t>NCX37M8S3</t>
  </si>
  <si>
    <t>NCX34C9S4</t>
  </si>
  <si>
    <t>NCX08S8S2</t>
  </si>
  <si>
    <t>NCX25N4S2</t>
  </si>
  <si>
    <t>NCX23K7S3</t>
  </si>
  <si>
    <t>NCX09Z0S2</t>
  </si>
  <si>
    <t>NCX21Q3S3</t>
  </si>
  <si>
    <t>NCX38L4S2</t>
  </si>
  <si>
    <t>NCX21W5S3</t>
  </si>
  <si>
    <t>NCX22L1S2</t>
  </si>
  <si>
    <t>NCX19Y8S5</t>
  </si>
  <si>
    <t>NCX24X1S2</t>
  </si>
  <si>
    <t>NCX09Z0S3</t>
  </si>
  <si>
    <t>NCX34N6S2</t>
  </si>
  <si>
    <t>NCX22X5S4</t>
  </si>
  <si>
    <t>NCX40D9S5</t>
  </si>
  <si>
    <t>NCX39K0S4</t>
  </si>
  <si>
    <t>NCX25D4S2</t>
  </si>
  <si>
    <t>NCX37F9S3</t>
  </si>
  <si>
    <t>NCX27P4S2</t>
  </si>
  <si>
    <t>NCX09J8S5</t>
  </si>
  <si>
    <t>NCX16S7S2</t>
  </si>
  <si>
    <t>NCX26C0S3</t>
  </si>
  <si>
    <t>NCX38Z2S4</t>
  </si>
  <si>
    <t>NCX27R8S3</t>
  </si>
  <si>
    <t>NCX34L2S3</t>
  </si>
  <si>
    <t>NCX34Z0S4</t>
  </si>
  <si>
    <t>NCX25Y1S2</t>
  </si>
  <si>
    <t>NCX27L6S4</t>
  </si>
  <si>
    <t>NCX18P2S2</t>
  </si>
  <si>
    <t>NCX15Q0S2</t>
  </si>
  <si>
    <t>NCX33T5S4</t>
  </si>
  <si>
    <t>NCX20B5S2</t>
  </si>
  <si>
    <t>NCX40D9S4</t>
  </si>
  <si>
    <t>NCX13W6S2</t>
  </si>
  <si>
    <t>NCX10G5S3</t>
  </si>
  <si>
    <t>NCX35N9S3</t>
  </si>
  <si>
    <t>NCX35M2S2</t>
  </si>
  <si>
    <t>NCX36B8S3</t>
  </si>
  <si>
    <t>NCX39P5S2</t>
  </si>
  <si>
    <t>NCX24J3S3</t>
  </si>
  <si>
    <t>NCX25H2S2</t>
  </si>
  <si>
    <t>NCX21M5S3</t>
  </si>
  <si>
    <t>NCX10H2S7</t>
  </si>
  <si>
    <t>NCX11Y4S2</t>
  </si>
  <si>
    <t>NCX14W9S2</t>
  </si>
  <si>
    <t>NCX29Y3S4</t>
  </si>
  <si>
    <t>NCX27G1S4</t>
  </si>
  <si>
    <t>NCX13M6S2</t>
  </si>
  <si>
    <t>NCX30X4S3</t>
  </si>
  <si>
    <t>NCX36S7S4</t>
  </si>
  <si>
    <t>NCX37K4S3</t>
  </si>
  <si>
    <t>NCX10M7S2</t>
  </si>
  <si>
    <t>NCX15X9S6</t>
  </si>
  <si>
    <t>NCX18T0S2</t>
  </si>
  <si>
    <t>NCX21D2S2</t>
  </si>
  <si>
    <t>NCX13J5S5</t>
  </si>
  <si>
    <t>NCX34K5S3</t>
  </si>
  <si>
    <t>NCX24K0S4</t>
  </si>
  <si>
    <t>NCX36S7S5</t>
  </si>
  <si>
    <t>NCX28Z7S2</t>
  </si>
  <si>
    <t>NCX17H3S3</t>
  </si>
  <si>
    <t>NCX29S1S2</t>
  </si>
  <si>
    <t>NCX25R2S2</t>
  </si>
  <si>
    <t>NCX28N3S5</t>
  </si>
  <si>
    <t>NCX24W4S2</t>
  </si>
  <si>
    <t>NCX09H4S3</t>
  </si>
  <si>
    <t>NCX13J5S3</t>
  </si>
  <si>
    <t>NCX17T7S4</t>
  </si>
  <si>
    <t>NCX23P2S2</t>
  </si>
  <si>
    <t>NCX39N1S2</t>
  </si>
  <si>
    <t>NCX14R4S6</t>
  </si>
  <si>
    <t>NCX35T1S3</t>
  </si>
  <si>
    <t>NCX12G1S3</t>
  </si>
  <si>
    <t>NCX22Z9S6</t>
  </si>
  <si>
    <t>NCX20M2S2</t>
  </si>
  <si>
    <t>NCX23F2S3</t>
  </si>
  <si>
    <t>NCX18K7S3</t>
  </si>
  <si>
    <t>NCX14L2S4</t>
  </si>
  <si>
    <t>NCX14B2S2</t>
  </si>
  <si>
    <t>NCX26K6S6</t>
  </si>
  <si>
    <t>NCX27B6S4</t>
  </si>
  <si>
    <t>NCX35B5S4</t>
  </si>
  <si>
    <t>NCX13J5S4</t>
  </si>
  <si>
    <t>NCX30K3S4</t>
  </si>
  <si>
    <t>NCX36P6S4</t>
  </si>
  <si>
    <t>NCX11B3S4</t>
  </si>
  <si>
    <t>NCX28W6S5</t>
  </si>
  <si>
    <t>NCX22D5S3</t>
  </si>
  <si>
    <t>NCX36S7S6</t>
  </si>
  <si>
    <t>NCX20V5S3</t>
  </si>
  <si>
    <t>NCX32Z4S3</t>
  </si>
  <si>
    <t>NCX28C6S4</t>
  </si>
  <si>
    <t>NCX15Y6S6</t>
  </si>
  <si>
    <t>NCX19S6S5</t>
  </si>
  <si>
    <t>NCX20C2S5</t>
  </si>
  <si>
    <t>NCX13X3S3</t>
  </si>
  <si>
    <t>NCX31W0S3</t>
  </si>
  <si>
    <t>NCX37G6S3</t>
  </si>
  <si>
    <t>NCX32Z4S2</t>
  </si>
  <si>
    <t>NCX28C6S3</t>
  </si>
  <si>
    <t>NCX31W0S2</t>
  </si>
  <si>
    <t>NCX13X3S2</t>
  </si>
  <si>
    <t>NCX11Z1S6</t>
  </si>
  <si>
    <t>NCX12V6S3</t>
  </si>
  <si>
    <t>NCX11P1S2</t>
  </si>
  <si>
    <t>NCX31J9S4</t>
  </si>
  <si>
    <t>NCX21F6S2</t>
  </si>
  <si>
    <t>NCX11Z1S4</t>
  </si>
  <si>
    <t>NCX14C9S5</t>
  </si>
  <si>
    <t>NCX25K3S6</t>
  </si>
  <si>
    <t>NCX38T0S5</t>
  </si>
  <si>
    <t>NCX22S0S3</t>
  </si>
  <si>
    <t>NCX22M8S3</t>
  </si>
  <si>
    <t>NCX38T0S4</t>
  </si>
  <si>
    <t>NCX19X1S2</t>
  </si>
  <si>
    <t>NCX33M6S3</t>
  </si>
  <si>
    <t>NCX16F6S5</t>
  </si>
  <si>
    <t>NCX18B4S4</t>
  </si>
  <si>
    <t>NCX14C9S6</t>
  </si>
  <si>
    <t>NCX27F4S6</t>
  </si>
  <si>
    <t>NCX19H9S3</t>
  </si>
  <si>
    <t>NCX24H9S4</t>
  </si>
  <si>
    <t>NCX25N4S3</t>
  </si>
  <si>
    <t>NCX28T5S4</t>
  </si>
  <si>
    <t>NCX14T8S2</t>
  </si>
  <si>
    <t>NCX32S5S3</t>
  </si>
  <si>
    <t>NCX32Q1S2</t>
  </si>
  <si>
    <t>NCX31L3S3</t>
  </si>
  <si>
    <t>NCX22R3S2</t>
  </si>
  <si>
    <t>NCX25X4S3</t>
  </si>
  <si>
    <t>NCX20G0S7</t>
  </si>
  <si>
    <t>NCX32S5S4</t>
  </si>
  <si>
    <t>NCX34R4S4</t>
  </si>
  <si>
    <t>NCX17S0S2</t>
  </si>
  <si>
    <t>NCX26L3S3</t>
  </si>
  <si>
    <t>NCX19B7S3</t>
  </si>
  <si>
    <t>NCX27C3S2</t>
  </si>
  <si>
    <t>NCX37Q6S2</t>
  </si>
  <si>
    <t>NCX40N9S2</t>
  </si>
  <si>
    <t>NCX13Y0S2</t>
  </si>
  <si>
    <t>NCX22B1S4</t>
  </si>
  <si>
    <t>NCX36G3S2</t>
  </si>
  <si>
    <t>NCX15K8S2</t>
  </si>
  <si>
    <t>NCX08T5S4</t>
  </si>
  <si>
    <t>NCX10F8S2</t>
  </si>
  <si>
    <t>NCX12V6S4</t>
  </si>
  <si>
    <t>NCX11Z1S5</t>
  </si>
  <si>
    <t>NCX15Y6S5</t>
  </si>
  <si>
    <t>NCX30R2S2</t>
  </si>
  <si>
    <t>NCX21G3S4</t>
  </si>
  <si>
    <t>NCX35R7S2</t>
  </si>
  <si>
    <t>NCX25G5S3</t>
  </si>
  <si>
    <t>NCX18N8S3</t>
  </si>
  <si>
    <t>NCX24L7S6</t>
  </si>
  <si>
    <t>NCX10F8S3</t>
  </si>
  <si>
    <t>NCX36V8S2</t>
  </si>
  <si>
    <t>NCX37M8S5</t>
  </si>
  <si>
    <t>NCX39T3S6</t>
  </si>
  <si>
    <t>NCX17K4S4</t>
  </si>
  <si>
    <t>NCX13W6S3</t>
  </si>
  <si>
    <t>NCX18H6S2</t>
  </si>
  <si>
    <t>NCX14Z0S2</t>
  </si>
  <si>
    <t>NCX36S7S7</t>
  </si>
  <si>
    <t>NCX09S1S2</t>
  </si>
  <si>
    <t>NCX16D2S2</t>
  </si>
  <si>
    <t>NCX27F4S2</t>
  </si>
  <si>
    <t>NCX37R3S2</t>
  </si>
  <si>
    <t>NCX14C9S2</t>
  </si>
  <si>
    <t>NCX16Y9S2</t>
  </si>
  <si>
    <t>NCX16V8S3</t>
  </si>
  <si>
    <t>NCX37T7S3</t>
  </si>
  <si>
    <t>NCX25K3S2</t>
  </si>
  <si>
    <t>NCX19S6S2</t>
  </si>
  <si>
    <t>NCX16V8S2</t>
  </si>
  <si>
    <t>NCX39L7S2</t>
  </si>
  <si>
    <t>NCX38P2S2</t>
  </si>
  <si>
    <t>NCX14L2S2</t>
  </si>
  <si>
    <t>NCX10H2S3</t>
  </si>
  <si>
    <t>NCX24L7S2</t>
  </si>
  <si>
    <t>NCX20G0S2</t>
  </si>
  <si>
    <t>NCX26K6S2</t>
  </si>
  <si>
    <t>NCX14R4S2</t>
  </si>
  <si>
    <t>NCX09J8S2</t>
  </si>
  <si>
    <t>NCX15X9S2</t>
  </si>
  <si>
    <t>NCX27L6S2</t>
  </si>
  <si>
    <t>NCX37T7S2</t>
  </si>
  <si>
    <t>NCX14G7S2</t>
  </si>
  <si>
    <t>NCX22H3S2</t>
  </si>
  <si>
    <t>NCX10H2S2</t>
  </si>
  <si>
    <t>NCX26K6S3</t>
  </si>
  <si>
    <t>NCX38R6S2</t>
  </si>
  <si>
    <t>NCX40D9S2</t>
  </si>
  <si>
    <t>NCX35C2S2</t>
  </si>
  <si>
    <t>NCX14R4S3</t>
  </si>
  <si>
    <t>NCX38P2S3</t>
  </si>
  <si>
    <t>NJN02L0S2</t>
  </si>
  <si>
    <t>NCX38Y5S2</t>
  </si>
  <si>
    <t>NCX30N4S2</t>
  </si>
  <si>
    <t>NCX24S6S2</t>
  </si>
  <si>
    <t>NCX29Y3S2</t>
  </si>
  <si>
    <t>NCX09Q7S2</t>
  </si>
  <si>
    <t>NCX09J8S3</t>
  </si>
  <si>
    <t>NCX38H6S2</t>
  </si>
  <si>
    <t>NCX40H7S2</t>
  </si>
  <si>
    <t>NCX09K5S2</t>
  </si>
  <si>
    <t>NCX27F4S3</t>
  </si>
  <si>
    <t>NCX22T7S2</t>
  </si>
  <si>
    <t>NCX37T7S4</t>
  </si>
  <si>
    <t>NCX22Z9S2</t>
  </si>
  <si>
    <t>NCX25K3S3</t>
  </si>
  <si>
    <t>NCX15X9S4</t>
  </si>
  <si>
    <t>NCX29Y3S3</t>
  </si>
  <si>
    <t>NCX14C9S3</t>
  </si>
  <si>
    <t>NCX20G0S3</t>
  </si>
  <si>
    <t>NCX31C0S2</t>
  </si>
  <si>
    <t>NCX28L9S2</t>
  </si>
  <si>
    <t>NCX15D9S2</t>
  </si>
  <si>
    <t>NCX23G9S2</t>
  </si>
  <si>
    <t>NCX15X9S3</t>
  </si>
  <si>
    <t>NCX31R5S2</t>
  </si>
  <si>
    <t>NCX39T3S2</t>
  </si>
  <si>
    <t>NCX32B6S1</t>
  </si>
  <si>
    <t>NCX37P9S1</t>
  </si>
  <si>
    <t>NCX11M0S1</t>
  </si>
  <si>
    <t>NCX27S5S1</t>
  </si>
  <si>
    <t>NCX28S8S1</t>
  </si>
  <si>
    <t>NCX36L8S1</t>
  </si>
  <si>
    <t>NCX22G6S1</t>
  </si>
  <si>
    <t>NCX21Y9S1</t>
  </si>
  <si>
    <t>NCX16T4S1</t>
  </si>
  <si>
    <t>NCX37Y2S1</t>
  </si>
  <si>
    <t>NCX17X5S1</t>
  </si>
  <si>
    <t>NCX11X7S1</t>
  </si>
  <si>
    <t>NCX26R5S1</t>
  </si>
  <si>
    <t>NCX31N7S1</t>
  </si>
  <si>
    <t>NCX32V6S1</t>
  </si>
  <si>
    <t>NCX17N5S1</t>
  </si>
  <si>
    <t>NCX08Q4S1</t>
  </si>
  <si>
    <t>NCX39M4S1</t>
  </si>
  <si>
    <t>NCX11F1S1</t>
  </si>
  <si>
    <t>NCX29F0S1</t>
  </si>
  <si>
    <t>NCX28Y0S1</t>
  </si>
  <si>
    <t>NCX29L2S1</t>
  </si>
  <si>
    <t>NCX36D2S1</t>
  </si>
  <si>
    <t>NCX19K0S1</t>
  </si>
  <si>
    <t>NCX15R7S1</t>
  </si>
  <si>
    <t>NCX18M1S1</t>
  </si>
  <si>
    <t>NCX12K9S1</t>
  </si>
  <si>
    <t>NCX14Q7S1</t>
  </si>
  <si>
    <t>NCX24V7S1</t>
  </si>
  <si>
    <t>NCX17V1S1</t>
  </si>
  <si>
    <t>NCX15S4S1</t>
  </si>
  <si>
    <t>NCX19Z5S1</t>
  </si>
  <si>
    <t>NCX28R1S1</t>
  </si>
  <si>
    <t>NCX14D6S1</t>
  </si>
  <si>
    <t>NCX26H5S1</t>
  </si>
  <si>
    <t>NCX36M5S1</t>
  </si>
  <si>
    <t>NCX25B0S1</t>
  </si>
  <si>
    <t>NCX32X0S1</t>
  </si>
  <si>
    <t>NCX24C4S1</t>
  </si>
  <si>
    <t>NCX36N2S1</t>
  </si>
  <si>
    <t>NCX13T5S1</t>
  </si>
  <si>
    <t>NCX21X2S1</t>
  </si>
  <si>
    <t>NCX14Z0S1</t>
  </si>
  <si>
    <t>NCX15M2S1</t>
  </si>
  <si>
    <t>NCX38F2S1</t>
  </si>
  <si>
    <t>NCX30Y1S1</t>
  </si>
  <si>
    <t>NCX09X6S1</t>
  </si>
  <si>
    <t>NCX38X8S1</t>
  </si>
  <si>
    <t>NCX11K6S1</t>
  </si>
  <si>
    <t>NCX40C2S1</t>
  </si>
  <si>
    <t>NCX09N6S1</t>
  </si>
  <si>
    <t>NCX26G8S1</t>
  </si>
  <si>
    <t>NCX32X0S2</t>
  </si>
  <si>
    <t>NCX36R0S3</t>
  </si>
  <si>
    <t>NCX15R7S2</t>
  </si>
  <si>
    <t>NCX18M1S2</t>
  </si>
  <si>
    <t>NCX15M2S2</t>
  </si>
  <si>
    <t>NCX24V7S2</t>
  </si>
  <si>
    <t>NCX28R1S2</t>
  </si>
  <si>
    <t>NCX36M5S2</t>
  </si>
  <si>
    <t>NCX40C2S2</t>
  </si>
  <si>
    <t>NCX17V1S2</t>
  </si>
  <si>
    <t>NCX12W3S4</t>
  </si>
  <si>
    <t>NCX14K5S4</t>
  </si>
  <si>
    <t>NCX26Q8S4</t>
  </si>
  <si>
    <t>NCX26Q8S5</t>
  </si>
  <si>
    <t>NCX26H5S2</t>
  </si>
  <si>
    <t>NCX20K8S3</t>
  </si>
  <si>
    <t>NCX38X8S2</t>
  </si>
  <si>
    <t>NCX11K6S3</t>
  </si>
  <si>
    <t>NCX26H5S3</t>
  </si>
  <si>
    <t>NCX13T5S2</t>
  </si>
  <si>
    <t>NCX39Q2S3</t>
  </si>
  <si>
    <t>NCX26Q8S3</t>
  </si>
  <si>
    <t>NCX14K5S3</t>
  </si>
  <si>
    <t>NCX12K9S2</t>
  </si>
  <si>
    <t>NCX15S4S2</t>
  </si>
  <si>
    <t>NCX14Q7S2</t>
  </si>
  <si>
    <t>NCX36N2S2</t>
  </si>
  <si>
    <t>NCX20K8S2</t>
  </si>
  <si>
    <t>NCX36D2S2</t>
  </si>
  <si>
    <t>NCX11K6S2</t>
  </si>
  <si>
    <t>NCX19Z5S2</t>
  </si>
  <si>
    <t>NCX12W3S3</t>
  </si>
  <si>
    <t>NCX39Q2S4</t>
  </si>
  <si>
    <t>NCX19K0S2</t>
  </si>
  <si>
    <t>NCX36R0S2</t>
  </si>
  <si>
    <t>NCX14K5S2</t>
  </si>
  <si>
    <t>NCX26Q8S2</t>
  </si>
  <si>
    <t>NCX16B8S2</t>
  </si>
  <si>
    <t>NCX39Q2S2</t>
  </si>
  <si>
    <t>NCX12W3S2</t>
  </si>
  <si>
    <t>NCX30T6S2</t>
  </si>
  <si>
    <t>NCX09X6S2</t>
  </si>
  <si>
    <t>NCX26Q8S1</t>
  </si>
  <si>
    <t>NCX14K5S1</t>
  </si>
  <si>
    <t>NCX36R0S1</t>
  </si>
  <si>
    <t>NCX16B8S1</t>
  </si>
  <si>
    <t>NCX30T6S1</t>
  </si>
  <si>
    <t>NCX39Q2S1</t>
  </si>
  <si>
    <t>NCX20K8S1</t>
  </si>
  <si>
    <t>NCX12W3S1</t>
  </si>
  <si>
    <t>NCX38W1S1</t>
  </si>
  <si>
    <t>NCX19T3S1</t>
  </si>
  <si>
    <t>NCX13V9S1</t>
  </si>
  <si>
    <t>NCX26C0S1</t>
  </si>
  <si>
    <t>NCX38Y5S1</t>
  </si>
  <si>
    <t>NCX11S2S1</t>
  </si>
  <si>
    <t>NCX34Z0S1</t>
  </si>
  <si>
    <t>NCX29V2S1</t>
  </si>
  <si>
    <t>NCX17D5S1</t>
  </si>
  <si>
    <t>NCX24S6S1</t>
  </si>
  <si>
    <t>NCX15W2S1</t>
  </si>
  <si>
    <t>NCX16N2S1</t>
  </si>
  <si>
    <t>NCX38Z2S1</t>
  </si>
  <si>
    <t>NCX32J2S1</t>
  </si>
  <si>
    <t>NCX39K0S1</t>
  </si>
  <si>
    <t>NCX19Y8S1</t>
  </si>
  <si>
    <t>NCX34D6S1</t>
  </si>
  <si>
    <t>NCX30K3S1</t>
  </si>
  <si>
    <t>NCX30X4S1</t>
  </si>
  <si>
    <t>NCX21L8S1</t>
  </si>
  <si>
    <t>NCX21M5S1</t>
  </si>
  <si>
    <t>NCX16R0S1</t>
  </si>
  <si>
    <t>NCX28W6S1</t>
  </si>
  <si>
    <t>NCX19L7S1</t>
  </si>
  <si>
    <t>NCX21V8S1</t>
  </si>
  <si>
    <t>NCX20V5S1</t>
  </si>
  <si>
    <t>NCX36X2S1</t>
  </si>
  <si>
    <t>NCX17K4S1</t>
  </si>
  <si>
    <t>NCX15Y6S1</t>
  </si>
  <si>
    <t>NCX12V6S1</t>
  </si>
  <si>
    <t>NCX21G3S1</t>
  </si>
  <si>
    <t>NCX29J8S1</t>
  </si>
  <si>
    <t>NCX11Z1S1</t>
  </si>
  <si>
    <t>NCX28T5S1</t>
  </si>
  <si>
    <t>NCX38T0S1</t>
  </si>
  <si>
    <t>NCX11T9S1</t>
  </si>
  <si>
    <t>NCX39D1S1</t>
  </si>
  <si>
    <t>NCX16F6S1</t>
  </si>
  <si>
    <t>NCX22M8S1</t>
  </si>
  <si>
    <t>NCX39V7S1</t>
  </si>
  <si>
    <t>NCX37M8S1</t>
  </si>
  <si>
    <t>NCX32T2S1</t>
  </si>
  <si>
    <t>NCX36Q3S1</t>
  </si>
  <si>
    <t>NCX34R4S1</t>
  </si>
  <si>
    <t>NCX22B1S1</t>
  </si>
  <si>
    <t>NCX32H8S1</t>
  </si>
  <si>
    <t>NCX34C9S1</t>
  </si>
  <si>
    <t>NCX31M0S1</t>
  </si>
  <si>
    <t>NCX33T5S1</t>
  </si>
  <si>
    <t>NCX20R7S1</t>
  </si>
  <si>
    <t>NCX34J8S1</t>
  </si>
  <si>
    <t>NCX16S7S1</t>
  </si>
  <si>
    <t>NCX32D0S1</t>
  </si>
  <si>
    <t>NCX30M7S1</t>
  </si>
  <si>
    <t>NCX39H9S1</t>
  </si>
  <si>
    <t>NCX34L2S1</t>
  </si>
  <si>
    <t>NCX33F7S1</t>
  </si>
  <si>
    <t>NCX36W5S1</t>
  </si>
  <si>
    <t>NCX38L4S1</t>
  </si>
  <si>
    <t>NCX23K7S1</t>
  </si>
  <si>
    <t>NCX17G6S1</t>
  </si>
  <si>
    <t>NCX09Z0S1</t>
  </si>
  <si>
    <t>NCX09Y3S1</t>
  </si>
  <si>
    <t>NCX21Q3S1</t>
  </si>
  <si>
    <t>NCX37V1S1</t>
  </si>
  <si>
    <t>NCX11C0S1</t>
  </si>
  <si>
    <t>NCX10Y1S1</t>
  </si>
  <si>
    <t>NCX23W1S1</t>
  </si>
  <si>
    <t>NCX24D1S1</t>
  </si>
  <si>
    <t>NCX11J9S1</t>
  </si>
  <si>
    <t>NCX25H2S1</t>
  </si>
  <si>
    <t>NCX37J7S1</t>
  </si>
  <si>
    <t>NCX36S7S1</t>
  </si>
  <si>
    <t>NCX13W6S1</t>
  </si>
  <si>
    <t>NCX35M2S1</t>
  </si>
  <si>
    <t>NCX36B8S1</t>
  </si>
  <si>
    <t>NCX09M9S1</t>
  </si>
  <si>
    <t>NCX24J3S1</t>
  </si>
  <si>
    <t>NCX10G5S1</t>
  </si>
  <si>
    <t>NCX08S8S1</t>
  </si>
  <si>
    <t>NCX09H4S1</t>
  </si>
  <si>
    <t>NCX11B3S1</t>
  </si>
  <si>
    <t>NCX08W6S1</t>
  </si>
  <si>
    <t>NCX24K0S1</t>
  </si>
  <si>
    <t>NCX37K4S1</t>
  </si>
  <si>
    <t>NCX21K1S1</t>
  </si>
  <si>
    <t>NCX10M7S1</t>
  </si>
  <si>
    <t>NCX25R2S1</t>
  </si>
  <si>
    <t>NCX13K2S1</t>
  </si>
  <si>
    <t>NCX12G1S1</t>
  </si>
  <si>
    <t>NCX36P6S1</t>
  </si>
  <si>
    <t>NCX08T5S1</t>
  </si>
  <si>
    <t>NCX35T1S1</t>
  </si>
  <si>
    <t>NCX25G5S1</t>
  </si>
  <si>
    <t>NCX23F2S1</t>
  </si>
  <si>
    <t>NCX19W4S1</t>
  </si>
  <si>
    <t>NCX19B7S1</t>
  </si>
  <si>
    <t>NCX27Z4S1</t>
  </si>
  <si>
    <t>NCX26M0S1</t>
  </si>
  <si>
    <t>NCX25X4S1</t>
  </si>
  <si>
    <t>NCX19H9S1</t>
  </si>
  <si>
    <t>NCX31T9S1</t>
  </si>
  <si>
    <t>NCX40K8S1</t>
  </si>
  <si>
    <t>NCX33M6S1</t>
  </si>
  <si>
    <t>NCX22S0S1</t>
  </si>
  <si>
    <t>NCX18B4S1</t>
  </si>
  <si>
    <t>NCX31J9S1</t>
  </si>
  <si>
    <t>NCX38D8S1</t>
  </si>
  <si>
    <t>NCX32Z4S1</t>
  </si>
  <si>
    <t>NCX35B5S1</t>
  </si>
  <si>
    <t>NCX27V6S1</t>
  </si>
  <si>
    <t>NCX24H9S1</t>
  </si>
  <si>
    <t>NCX26J9S1</t>
  </si>
  <si>
    <t>NCX18Z2S1</t>
  </si>
  <si>
    <t>NCX26L3S1</t>
  </si>
  <si>
    <t>NCX32S5S1</t>
  </si>
  <si>
    <t>NCX36G3S1</t>
  </si>
  <si>
    <t>NCX12B6S1</t>
  </si>
  <si>
    <t>NCX12F4S1</t>
  </si>
  <si>
    <t>NCX18P2S1</t>
  </si>
  <si>
    <t>NCX15Q0S1</t>
  </si>
  <si>
    <t>NCX25Y1S1</t>
  </si>
  <si>
    <t>NCX20B5S1</t>
  </si>
  <si>
    <t>NCX27M3S1</t>
  </si>
  <si>
    <t>NCX32Y7S1</t>
  </si>
  <si>
    <t>NCX16G3S1</t>
  </si>
  <si>
    <t>NCX40J1S1</t>
  </si>
  <si>
    <t>NCX22X5S1</t>
  </si>
  <si>
    <t>NCX24X1S1</t>
  </si>
  <si>
    <t>NCX33R1S1</t>
  </si>
  <si>
    <t>NCX10L0S1</t>
  </si>
  <si>
    <t>NCX23L4S1</t>
  </si>
  <si>
    <t>NCX27R8S1</t>
  </si>
  <si>
    <t>NCX10C7S1</t>
  </si>
  <si>
    <t>NCX29G7S1</t>
  </si>
  <si>
    <t>NCX32M3S1</t>
  </si>
  <si>
    <t>NCX11D7S1</t>
  </si>
  <si>
    <t>NCX09L2S1</t>
  </si>
  <si>
    <t>NCX11Y4S1</t>
  </si>
  <si>
    <t>NCX22L1S1</t>
  </si>
  <si>
    <t>NCX14W9S1</t>
  </si>
  <si>
    <t>NCX26D7S1</t>
  </si>
  <si>
    <t>NCX34N6S1</t>
  </si>
  <si>
    <t>NCX16M5S1</t>
  </si>
  <si>
    <t>NCX26S2S1</t>
  </si>
  <si>
    <t>NCX35N9S1</t>
  </si>
  <si>
    <t>NCX18T0S1</t>
  </si>
  <si>
    <t>NCX10Z8S1</t>
  </si>
  <si>
    <t>NCX19C4S1</t>
  </si>
  <si>
    <t>NCX39P5S1</t>
  </si>
  <si>
    <t>NCX17H3S1</t>
  </si>
  <si>
    <t>NCX34K5S1</t>
  </si>
  <si>
    <t>NCX13H1S1</t>
  </si>
  <si>
    <t>NCX21D2S1</t>
  </si>
  <si>
    <t>NCX25P8S1</t>
  </si>
  <si>
    <t>NCX20Z3S1</t>
  </si>
  <si>
    <t>NCX13M6S1</t>
  </si>
  <si>
    <t>NCX29Q7S1</t>
  </si>
  <si>
    <t>NCX10F8S1</t>
  </si>
  <si>
    <t>NCX18K7S1</t>
  </si>
  <si>
    <t>NCX24P5S1</t>
  </si>
  <si>
    <t>NCX08Y0S1</t>
  </si>
  <si>
    <t>NCX23T0S1</t>
  </si>
  <si>
    <t>NCX36V8S1</t>
  </si>
  <si>
    <t>NCX14B2S1</t>
  </si>
  <si>
    <t>NCX26B3S1</t>
  </si>
  <si>
    <t>NCX21S7S1</t>
  </si>
  <si>
    <t>NCX31V3S1</t>
  </si>
  <si>
    <t>NCX19G2S1</t>
  </si>
  <si>
    <t>NCX22D5S1</t>
  </si>
  <si>
    <t>NCX09T8S1</t>
  </si>
  <si>
    <t>NCX40G0S1</t>
  </si>
  <si>
    <t>NCX10R2S1</t>
  </si>
  <si>
    <t>NCX28Z7S1</t>
  </si>
  <si>
    <t>NCX24W4S1</t>
  </si>
  <si>
    <t>NCX31W0S1</t>
  </si>
  <si>
    <t>NCX13X3S1</t>
  </si>
  <si>
    <t>NCX15T1S1</t>
  </si>
  <si>
    <t>NCX10B0S1</t>
  </si>
  <si>
    <t>NCX21Z6S1</t>
  </si>
  <si>
    <t>NCX29D6S1</t>
  </si>
  <si>
    <t>NCX10N4S1</t>
  </si>
  <si>
    <t>NCX21F6S1</t>
  </si>
  <si>
    <t>NCX17S0S1</t>
  </si>
  <si>
    <t>NCX19X1S1</t>
  </si>
  <si>
    <t>NCX28C6S1</t>
  </si>
  <si>
    <t>NCX22R3S1</t>
  </si>
  <si>
    <t>NCX11P1S1</t>
  </si>
  <si>
    <t>NCX10J6S1</t>
  </si>
  <si>
    <t>NCX09V2S1</t>
  </si>
  <si>
    <t>NCX38C1S1</t>
  </si>
  <si>
    <t>NCX31L3S1</t>
  </si>
  <si>
    <t>NCX16Z6S1</t>
  </si>
  <si>
    <t>NCX18N8S1</t>
  </si>
  <si>
    <t>NCX32C3S1</t>
  </si>
  <si>
    <t>NCX34S1S1</t>
  </si>
  <si>
    <t>NCX40N9S1</t>
  </si>
  <si>
    <t>NCX37Q6S1</t>
  </si>
  <si>
    <t>NCX13Y0S1</t>
  </si>
  <si>
    <t>NCX27C3S1</t>
  </si>
  <si>
    <t>NCX22V1S1</t>
  </si>
  <si>
    <t>NCX15K8S1</t>
  </si>
  <si>
    <t>NCX18H6S1</t>
  </si>
  <si>
    <t>NCX26F1S1</t>
  </si>
  <si>
    <t>NCX21C5S1</t>
  </si>
  <si>
    <t>NCX35R7S1</t>
  </si>
  <si>
    <t>NCX20L5S1</t>
  </si>
  <si>
    <t>NCX25N4S1</t>
  </si>
  <si>
    <t>NCX17F9S1</t>
  </si>
  <si>
    <t>NCX30R2S1</t>
  </si>
  <si>
    <t>NCX18J0S1</t>
  </si>
  <si>
    <t>NCX29K5S1</t>
  </si>
  <si>
    <t>NCX31H5S1</t>
  </si>
  <si>
    <t>NCX22K4S1</t>
  </si>
  <si>
    <t>NCX26X7S1</t>
  </si>
  <si>
    <t>NCX29T8S1</t>
  </si>
  <si>
    <t>NCX25S9S1</t>
  </si>
  <si>
    <t>NCX21W5S1</t>
  </si>
  <si>
    <t>NCX25D4S1</t>
  </si>
  <si>
    <t>NCX27P4S1</t>
  </si>
  <si>
    <t>NCX15B5S1</t>
  </si>
  <si>
    <t>NCX33X3S1</t>
  </si>
  <si>
    <t>NCX35K8S1</t>
  </si>
  <si>
    <t>NCX39N1S1</t>
  </si>
  <si>
    <t>NCX37F9S1</t>
  </si>
  <si>
    <t>NCX17M8S1</t>
  </si>
  <si>
    <t>NCX30J6S1</t>
  </si>
  <si>
    <t>NCX17J7S1</t>
  </si>
  <si>
    <t>NCX18W1S1</t>
  </si>
  <si>
    <t>NCX31G8S1</t>
  </si>
  <si>
    <t>NCX09B2S1</t>
  </si>
  <si>
    <t>NCX10V0S1</t>
  </si>
  <si>
    <t>NCX39B7S1</t>
  </si>
  <si>
    <t>NCX20D9S1</t>
  </si>
  <si>
    <t>NCX33Q4S1</t>
  </si>
  <si>
    <t>NCX33Y0S1</t>
  </si>
  <si>
    <t>NCX16Q3S1</t>
  </si>
  <si>
    <t>NCX30B0S1</t>
  </si>
  <si>
    <t>NCX25L0S1</t>
  </si>
  <si>
    <t>NCX23P2S1</t>
  </si>
  <si>
    <t>NCX40L5S1</t>
  </si>
  <si>
    <t>NCX34G7S1</t>
  </si>
  <si>
    <t>NCX23D8S1</t>
  </si>
  <si>
    <t>NCX29W9S1</t>
  </si>
  <si>
    <t>NCX08X3S1</t>
  </si>
  <si>
    <t>NCX13G4S1</t>
  </si>
  <si>
    <t>NCX14H4S1</t>
  </si>
  <si>
    <t>NCX32L6S1</t>
  </si>
  <si>
    <t>NCX37G6S1</t>
  </si>
  <si>
    <t>NCX13Q4S1</t>
  </si>
  <si>
    <t>NCX09C9S1</t>
  </si>
  <si>
    <t>NCX20M2S1</t>
  </si>
  <si>
    <t>NCX36F6S1</t>
  </si>
  <si>
    <t>NCX19D1S1</t>
  </si>
  <si>
    <t>NCX33H1S1</t>
  </si>
  <si>
    <t>NCX34T8S1</t>
  </si>
  <si>
    <t>NCX34Q7S1</t>
  </si>
  <si>
    <t>NCX14T8S1</t>
  </si>
  <si>
    <t>NCX17B1S1</t>
  </si>
  <si>
    <t>NCX40B5S1</t>
  </si>
  <si>
    <t>NCX19V7S1</t>
  </si>
  <si>
    <t>NCX32P4S1</t>
  </si>
  <si>
    <t>NCX27T2S1</t>
  </si>
  <si>
    <t>NCX35F3S1</t>
  </si>
  <si>
    <t>NCX11L3S1</t>
  </si>
  <si>
    <t>NCX30C7S1</t>
  </si>
  <si>
    <t>NCX37H3S1</t>
  </si>
  <si>
    <t>NCX32Q1S1</t>
  </si>
  <si>
    <t>NCX29S1S1</t>
  </si>
  <si>
    <t>NCX35W2S1</t>
  </si>
  <si>
    <t>NCX18F2S1</t>
  </si>
  <si>
    <t>NCX28B9S1</t>
  </si>
  <si>
    <t>NCX15C2S1</t>
  </si>
  <si>
    <t>NCX22F9S1</t>
  </si>
  <si>
    <t>NCX13Z7S1</t>
  </si>
  <si>
    <t>NCX37R3S1</t>
  </si>
  <si>
    <t>NCX09S1S1</t>
  </si>
  <si>
    <t>NCX16D2S1</t>
  </si>
  <si>
    <t>NCX14C9S1</t>
  </si>
  <si>
    <t>NCX27F4S1</t>
  </si>
  <si>
    <t>NCX22Z9S1</t>
  </si>
  <si>
    <t>NCX22T7S1</t>
  </si>
  <si>
    <t>NCX19J3S1</t>
  </si>
  <si>
    <t>NCX38R6S1</t>
  </si>
  <si>
    <t>NCX19S6S1</t>
  </si>
  <si>
    <t>NCX25K3S1</t>
  </si>
  <si>
    <t>NCX16V8S1</t>
  </si>
  <si>
    <t>NCX39L7S1</t>
  </si>
  <si>
    <t>NCX40D9S1</t>
  </si>
  <si>
    <t>NCX24L7S1</t>
  </si>
  <si>
    <t>NCX29Y3S1</t>
  </si>
  <si>
    <t>NCX20G0S1</t>
  </si>
  <si>
    <t>NCX37T7S1</t>
  </si>
  <si>
    <t>NCX14R4S1</t>
  </si>
  <si>
    <t>NCX26K6S1</t>
  </si>
  <si>
    <t>NCX27L6S1</t>
  </si>
  <si>
    <t>NCX22H3S1</t>
  </si>
  <si>
    <t>NCX09J8S1</t>
  </si>
  <si>
    <t>NCX10H2S1</t>
  </si>
  <si>
    <t>NCX15X9S1</t>
  </si>
  <si>
    <t>NCX14G7S1</t>
  </si>
  <si>
    <t>NCX38P2S1</t>
  </si>
  <si>
    <t>NJN02L0S1</t>
  </si>
  <si>
    <t>NCX24N1S1</t>
  </si>
  <si>
    <t>NCX12L6S1</t>
  </si>
  <si>
    <t>NCX35C2S1</t>
  </si>
  <si>
    <t>NCX27B6S1</t>
  </si>
  <si>
    <t>NCX13D3S1</t>
  </si>
  <si>
    <t>NCX20F3S1</t>
  </si>
  <si>
    <t>NCX40H7S1</t>
  </si>
  <si>
    <t>NCX28N3S1</t>
  </si>
  <si>
    <t>NCX38H6S1</t>
  </si>
  <si>
    <t>NCX09K5S1</t>
  </si>
  <si>
    <t>NCX14X6S1</t>
  </si>
  <si>
    <t>NCX17P9S1</t>
  </si>
  <si>
    <t>NCX09Q7S1</t>
  </si>
  <si>
    <t>NCX30N4S1</t>
  </si>
  <si>
    <t>NCX36Y9S1</t>
  </si>
  <si>
    <t>NCX14L2S1</t>
  </si>
  <si>
    <t>NCX20C2S1</t>
  </si>
  <si>
    <t>NCX35S4S1</t>
  </si>
  <si>
    <t>NCX13J5S1</t>
  </si>
  <si>
    <t>NCX27G1S1</t>
  </si>
  <si>
    <t>NCX37N5S1</t>
  </si>
  <si>
    <t>NCX17T7S1</t>
  </si>
  <si>
    <t>NCX31C0S1</t>
  </si>
  <si>
    <t>NCX39T3S1</t>
  </si>
  <si>
    <t>NCX16Y9S1</t>
  </si>
  <si>
    <t>NCX28L9S1</t>
  </si>
  <si>
    <t>NCX23G9S1</t>
  </si>
  <si>
    <t>NCX15D9S1</t>
  </si>
  <si>
    <t>NCX12Q1S1</t>
  </si>
  <si>
    <t>NCX31R5S1</t>
  </si>
  <si>
    <t>NCX39H9A1</t>
  </si>
  <si>
    <t>NCX10L0A1</t>
  </si>
  <si>
    <t>NCX38W1A3</t>
  </si>
  <si>
    <t>NCX32D0A1</t>
  </si>
  <si>
    <t>NCX25Y1A1</t>
  </si>
  <si>
    <t>NCX27R8A1</t>
  </si>
  <si>
    <t>NCX38L4A1</t>
  </si>
  <si>
    <t>NCX26C0A2</t>
  </si>
  <si>
    <t>NCX16N2A2</t>
  </si>
  <si>
    <t>NCX21W5A2</t>
  </si>
  <si>
    <t>NCX17C8A1</t>
  </si>
  <si>
    <t>NCX27L6A3</t>
  </si>
  <si>
    <t>NCX20B5A2</t>
  </si>
  <si>
    <t>NCX22X5A1</t>
  </si>
  <si>
    <t>NCX10C7A1</t>
  </si>
  <si>
    <t>NCX16N2A3</t>
  </si>
  <si>
    <t>NCX33X3A1</t>
  </si>
  <si>
    <t>NCX33R1A1</t>
  </si>
  <si>
    <t>NCX35K8A1</t>
  </si>
  <si>
    <t>NCX16S7A1</t>
  </si>
  <si>
    <t>NCX09J8A3</t>
  </si>
  <si>
    <t>NCX29V2A2</t>
  </si>
  <si>
    <t>NCX17M8A1</t>
  </si>
  <si>
    <t>NCX22L1A1</t>
  </si>
  <si>
    <t>NCX25D4A1</t>
  </si>
  <si>
    <t>NCX39K0A1</t>
  </si>
  <si>
    <t>NCX20R7A1</t>
  </si>
  <si>
    <t>NCX15W2A1</t>
  </si>
  <si>
    <t>NCX22X5A2</t>
  </si>
  <si>
    <t>NCX18P2A1</t>
  </si>
  <si>
    <t>NCX11J9B1</t>
  </si>
  <si>
    <t>NCX27L6B2</t>
  </si>
  <si>
    <t>NCX09Q7B2</t>
  </si>
  <si>
    <t>NCX09J8B2</t>
  </si>
  <si>
    <t>NCX26C0B1</t>
  </si>
  <si>
    <t>NCX40J1B1</t>
  </si>
  <si>
    <t>NCX38W1B3</t>
  </si>
  <si>
    <t>NCX17G6B1</t>
  </si>
  <si>
    <t>NCX34J8B1</t>
  </si>
  <si>
    <t>NCX29V2B2</t>
  </si>
  <si>
    <t>NCX09P0B1</t>
  </si>
  <si>
    <t>NCX21Q3B1</t>
  </si>
  <si>
    <t>NCX22X5B1</t>
  </si>
  <si>
    <t>NCX16N2B2</t>
  </si>
  <si>
    <t>NCX23L4B1</t>
  </si>
  <si>
    <t>NCX32Y7B1</t>
  </si>
  <si>
    <t>NCX32D0B1</t>
  </si>
  <si>
    <t>NCX39H9B1</t>
  </si>
  <si>
    <t>NCX38L4B1</t>
  </si>
  <si>
    <t>NCX24D1B1</t>
  </si>
  <si>
    <t>NCX24N1B1</t>
  </si>
  <si>
    <t>NCX32J2B1</t>
  </si>
  <si>
    <t>NJN02L0B2</t>
  </si>
  <si>
    <t>NCX33F7B1</t>
  </si>
  <si>
    <t>NCX09J8B3</t>
  </si>
  <si>
    <t>NCX26C0B2</t>
  </si>
  <si>
    <t>NCX20R7B1</t>
  </si>
  <si>
    <t>NCX36W5B1</t>
  </si>
  <si>
    <t>NCX24X1B1</t>
  </si>
  <si>
    <t>NCX22L1B1</t>
  </si>
  <si>
    <t>NCX15W2B1</t>
  </si>
  <si>
    <t>NCX33R1B1</t>
  </si>
  <si>
    <t>NCX21W5C1</t>
  </si>
  <si>
    <t>NCX27L6C2</t>
  </si>
  <si>
    <t>NCX10C7C1</t>
  </si>
  <si>
    <t>NCX09Q7C2</t>
  </si>
  <si>
    <t>NCX17M8C1</t>
  </si>
  <si>
    <t>NCX32D0C1</t>
  </si>
  <si>
    <t>NCX09J8C2</t>
  </si>
  <si>
    <t>NCX39P5C1</t>
  </si>
  <si>
    <t>NCX24N1C1</t>
  </si>
  <si>
    <t>NCX27L6C3</t>
  </si>
  <si>
    <t>NCX40D9C1</t>
  </si>
  <si>
    <t>NCX30J6C1</t>
  </si>
  <si>
    <t>NCX11J9C2</t>
  </si>
  <si>
    <t>NCX38L4C1</t>
  </si>
  <si>
    <t>NCX25Y1C1</t>
  </si>
  <si>
    <t>NCX27P4C1</t>
  </si>
  <si>
    <t>NCX14X6C2</t>
  </si>
  <si>
    <t>NCX19T3C1</t>
  </si>
  <si>
    <t>NCX24S6C2</t>
  </si>
  <si>
    <t>NCX21Q3C1</t>
  </si>
  <si>
    <t>NCX32M3C1</t>
  </si>
  <si>
    <t>NJN02L0C2</t>
  </si>
  <si>
    <t>NCX24D1C1</t>
  </si>
  <si>
    <t>NCX09J8C3</t>
  </si>
  <si>
    <t>NCX16S7C1</t>
  </si>
  <si>
    <t>NCX17J7C1</t>
  </si>
  <si>
    <t>NCX22X5C1</t>
  </si>
  <si>
    <t>NCX20B5C1</t>
  </si>
  <si>
    <t>NCX16N2C2</t>
  </si>
  <si>
    <t>NCX22L1C1</t>
  </si>
  <si>
    <t>NCX09Z0C1</t>
  </si>
  <si>
    <t>NCX39H9C1</t>
  </si>
  <si>
    <t>NCX38W1C2</t>
  </si>
  <si>
    <t>NCX17G6C2</t>
  </si>
  <si>
    <t>NCX20R7C1</t>
  </si>
  <si>
    <t>NCX23K7C1</t>
  </si>
  <si>
    <t>NCX21W5C2</t>
  </si>
  <si>
    <t>NCX22X5C2</t>
  </si>
  <si>
    <t>NCX27M3C1</t>
  </si>
  <si>
    <t>NCX37J7C1</t>
  </si>
  <si>
    <t>NCX28Q4C1</t>
  </si>
  <si>
    <t>NCX39Y8C1</t>
  </si>
  <si>
    <t>NCX30M7C1</t>
  </si>
  <si>
    <t>NCX35K8C1</t>
  </si>
  <si>
    <t>NCX34L2C1</t>
  </si>
  <si>
    <t>NCX17G6C1</t>
  </si>
  <si>
    <t>NCX34J8C1</t>
  </si>
  <si>
    <t>NJN02L0C3</t>
  </si>
  <si>
    <t>NCX33R1C1</t>
  </si>
  <si>
    <t>NCX09Q7C3</t>
  </si>
  <si>
    <t>NCX36W5C1</t>
  </si>
  <si>
    <t>NCX33T5C1</t>
  </si>
  <si>
    <t>NCX18J0C2</t>
  </si>
  <si>
    <t>NCX30M7D1</t>
  </si>
  <si>
    <t>NCX17G6D1</t>
  </si>
  <si>
    <t>NCX19T3D1</t>
  </si>
  <si>
    <t>NCX33X3D1</t>
  </si>
  <si>
    <t>NCX34P0D1</t>
  </si>
  <si>
    <t>NCX14X6D3</t>
  </si>
  <si>
    <t>NCX32M3D1</t>
  </si>
  <si>
    <t>NJN02L0D1</t>
  </si>
  <si>
    <t>NCX24S6D1</t>
  </si>
  <si>
    <t>NCX16N2D1</t>
  </si>
  <si>
    <t>NCX40D9D1</t>
  </si>
  <si>
    <t>NCX18J0D1</t>
  </si>
  <si>
    <t>NCX10Y1D1</t>
  </si>
  <si>
    <t>NCX27L6D2</t>
  </si>
  <si>
    <t>NCX24N1D1</t>
  </si>
  <si>
    <t>NCX37J7D1</t>
  </si>
  <si>
    <t>NCX29V2D1</t>
  </si>
  <si>
    <t>NCX22X5D1</t>
  </si>
  <si>
    <t>NCX27R8D1</t>
  </si>
  <si>
    <t>NCX34J8D1</t>
  </si>
  <si>
    <t>NCX14X6D2</t>
  </si>
  <si>
    <t>NCX21Q3D2</t>
  </si>
  <si>
    <t>NCX34Z0D1</t>
  </si>
  <si>
    <t>NCX16V8D1</t>
  </si>
  <si>
    <t>NCX38W1D1</t>
  </si>
  <si>
    <t>NCX26C0D1</t>
  </si>
  <si>
    <t>NCX09Z0D1</t>
  </si>
  <si>
    <t>NCX21W5D1</t>
  </si>
  <si>
    <t>NCX20R7D1</t>
  </si>
  <si>
    <t>NJN02L0D3</t>
  </si>
  <si>
    <t>NCX23K7D1</t>
  </si>
  <si>
    <t>NCX32D0D1</t>
  </si>
  <si>
    <t>NCX11J9D1</t>
  </si>
  <si>
    <t>NCX39P5D1</t>
  </si>
  <si>
    <t>NJN02L0D2</t>
  </si>
  <si>
    <t>NCX24X1D1</t>
  </si>
  <si>
    <t>NCX22L1D1</t>
  </si>
  <si>
    <t>NCX09Q7D3</t>
  </si>
  <si>
    <t>NCX22K4D1</t>
  </si>
  <si>
    <t>NCX38Z2D1</t>
  </si>
  <si>
    <t>NCX10L0D1</t>
  </si>
  <si>
    <t>NCX17J7D1</t>
  </si>
  <si>
    <t>NCX25S9D1</t>
  </si>
  <si>
    <t>NCX16N2D2</t>
  </si>
  <si>
    <t>NCX29V2D2</t>
  </si>
  <si>
    <t>NCX23L4D1</t>
  </si>
  <si>
    <t>NCX33R1D1</t>
  </si>
  <si>
    <t>NCX17M8D1</t>
  </si>
  <si>
    <t>NCX16S7D1</t>
  </si>
  <si>
    <t>NCX09D6D1</t>
  </si>
  <si>
    <t>NCX09Q7D2</t>
  </si>
  <si>
    <t>NCX10C7D1</t>
  </si>
  <si>
    <t>NCX21W5D2</t>
  </si>
  <si>
    <t>NCX16N2D3</t>
  </si>
  <si>
    <t>NCX32J2D1</t>
  </si>
  <si>
    <t>NCX18P2D1</t>
  </si>
  <si>
    <t>NCX38L4D1</t>
  </si>
  <si>
    <t>NCX24D1D1</t>
  </si>
  <si>
    <t>NCX34L2D1</t>
  </si>
  <si>
    <t>NCX27L6E1</t>
  </si>
  <si>
    <t>NCX38W1E1</t>
  </si>
  <si>
    <t>NCX18J0E1</t>
  </si>
  <si>
    <t>NCX15W2E1</t>
  </si>
  <si>
    <t>NCX16N2E1</t>
  </si>
  <si>
    <t>NCX14X6E1</t>
  </si>
  <si>
    <t>NCX15B5E1</t>
  </si>
  <si>
    <t>NCX27L6E2</t>
  </si>
  <si>
    <t>NCX09J8E1</t>
  </si>
  <si>
    <t>NCX34J8E1</t>
  </si>
  <si>
    <t>NCX26C0E1</t>
  </si>
  <si>
    <t>NCX39P5E1</t>
  </si>
  <si>
    <t>NCX14X6E2</t>
  </si>
  <si>
    <t>NCX23L4E1</t>
  </si>
  <si>
    <t>NCX32M3E1</t>
  </si>
  <si>
    <t>NCX24S6E1</t>
  </si>
  <si>
    <t>NCX24X1E1</t>
  </si>
  <si>
    <t>NCX16N2E3</t>
  </si>
  <si>
    <t>NCX30M7E1</t>
  </si>
  <si>
    <t>NCX17G6E1</t>
  </si>
  <si>
    <t>NCX16V8E1</t>
  </si>
  <si>
    <t>NCX38W1E2</t>
  </si>
  <si>
    <t>NJN02L0E1</t>
  </si>
  <si>
    <t>NCX20R7E1</t>
  </si>
  <si>
    <t>NCX21W5E1</t>
  </si>
  <si>
    <t>NCX23K7E1</t>
  </si>
  <si>
    <t>NCX15W2E2</t>
  </si>
  <si>
    <t>NCX11J9E1</t>
  </si>
  <si>
    <t>NCX40D9E1</t>
  </si>
  <si>
    <t>NCX09J8E2</t>
  </si>
  <si>
    <t>NCX24N1E1</t>
  </si>
  <si>
    <t>NCX29V2E2</t>
  </si>
  <si>
    <t>NCX09Q7E1</t>
  </si>
  <si>
    <t>NCX16N2E2</t>
  </si>
  <si>
    <t>NCX39H9E1</t>
  </si>
  <si>
    <t>NCX27R8E2</t>
  </si>
  <si>
    <t>NCX14X6E4</t>
  </si>
  <si>
    <t>NCX38Z2E1</t>
  </si>
  <si>
    <t>NCX22X5E1</t>
  </si>
  <si>
    <t>NCX25Y1E1</t>
  </si>
  <si>
    <t>NCX09Q7E2</t>
  </si>
  <si>
    <t>NCX09D6E1</t>
  </si>
  <si>
    <t>NCX27L6E3</t>
  </si>
  <si>
    <t>NJN02L0E3</t>
  </si>
  <si>
    <t>NCX30J6E1</t>
  </si>
  <si>
    <t>NCX21Q3E1</t>
  </si>
  <si>
    <t>NCX34J8E2</t>
  </si>
  <si>
    <t>NCX27R8E1</t>
  </si>
  <si>
    <t>NCX37J7E1</t>
  </si>
  <si>
    <t>NCX09J8E3</t>
  </si>
  <si>
    <t>NCX09Z0E1</t>
  </si>
  <si>
    <t>NCX29V2E1</t>
  </si>
  <si>
    <t>NCX17J7E1</t>
  </si>
  <si>
    <t>NJN02L0E2</t>
  </si>
  <si>
    <t>NCX29V2E3</t>
  </si>
  <si>
    <t>NCX33R1E1</t>
  </si>
  <si>
    <t>NCX22L1E1</t>
  </si>
  <si>
    <t>NCX21W5E3</t>
  </si>
  <si>
    <t>NCX16N2E4</t>
  </si>
  <si>
    <t>NCX10C7E1</t>
  </si>
  <si>
    <t>NCX21W5E2</t>
  </si>
  <si>
    <t>NCX17M8E1</t>
  </si>
  <si>
    <t>NCX09Q7E3</t>
  </si>
  <si>
    <t>NCX09Z0E2</t>
  </si>
  <si>
    <t>NCX21Q3E2</t>
  </si>
  <si>
    <t>NCX10L0E1</t>
  </si>
  <si>
    <t>NCX17J7E2</t>
  </si>
  <si>
    <t>NCX20B5E1</t>
  </si>
  <si>
    <t>NCX34P0E1</t>
  </si>
  <si>
    <t>NCX35K8E1</t>
  </si>
  <si>
    <t>NJN02L0E4</t>
  </si>
  <si>
    <t>NCX16G3E1</t>
  </si>
  <si>
    <t>NCX14X6F1</t>
  </si>
  <si>
    <t>NCX27L6F1</t>
  </si>
  <si>
    <t>NCX09J8F1</t>
  </si>
  <si>
    <t>NCX38Z2F1</t>
  </si>
  <si>
    <t>NCX38W1F1</t>
  </si>
  <si>
    <t>NCX15W2F1</t>
  </si>
  <si>
    <t>NCX20R7F1</t>
  </si>
  <si>
    <t>NCX32M3F1</t>
  </si>
  <si>
    <t>NCX10C7F1</t>
  </si>
  <si>
    <t>NCX29V2F1</t>
  </si>
  <si>
    <t>NCX37J7F1</t>
  </si>
  <si>
    <t>NCX09D6F1</t>
  </si>
  <si>
    <t>NCX39P5F1</t>
  </si>
  <si>
    <t>NCX16V8F1</t>
  </si>
  <si>
    <t>NCX22L1F1</t>
  </si>
  <si>
    <t>NCX14X6F2</t>
  </si>
  <si>
    <t>NCX23K7F1</t>
  </si>
  <si>
    <t>NCX33R1F1</t>
  </si>
  <si>
    <t>NCX27R8F1</t>
  </si>
  <si>
    <t>NCX27L6F2</t>
  </si>
  <si>
    <t>NCX32J2F1</t>
  </si>
  <si>
    <t>NJN02L0F1</t>
  </si>
  <si>
    <t>NCX09Q7F1</t>
  </si>
  <si>
    <t>NCX21W5F1</t>
  </si>
  <si>
    <t>NCX09Z0F1</t>
  </si>
  <si>
    <t>NCX16N2F1</t>
  </si>
  <si>
    <t>NCX21Q3F1</t>
  </si>
  <si>
    <t>NCX16N2F2</t>
  </si>
  <si>
    <t>NCX24D1F1</t>
  </si>
  <si>
    <t>NCX34Z0F1</t>
  </si>
  <si>
    <t>NCX26C0F1</t>
  </si>
  <si>
    <t>NCX17J7F1</t>
  </si>
  <si>
    <t>NCX22L1MW2</t>
  </si>
  <si>
    <t>NCX38L4MW1</t>
  </si>
  <si>
    <t>NCX25Y1MW1</t>
  </si>
  <si>
    <t>NCX30J6MW1</t>
  </si>
  <si>
    <t>NCX34J8MW1</t>
  </si>
  <si>
    <t>NCX29T8MW1</t>
  </si>
  <si>
    <t>NCX31G8MW1</t>
  </si>
  <si>
    <t>NCX38Z2MW1</t>
  </si>
  <si>
    <t>NCX10L0MW1</t>
  </si>
  <si>
    <t>NCX16V8MW1</t>
  </si>
  <si>
    <t>NCX38W1MW2</t>
  </si>
  <si>
    <t>NCX16W5MW1</t>
  </si>
  <si>
    <t>NCX25S9MW1</t>
  </si>
  <si>
    <t>NCX12Y7MW1</t>
  </si>
  <si>
    <t>NCX21W5MW1</t>
  </si>
  <si>
    <t>NCX22L1MW1</t>
  </si>
  <si>
    <t>NCX33T5MW1</t>
  </si>
  <si>
    <t>NCX37J7MW1</t>
  </si>
  <si>
    <t>NCX40D9MW1</t>
  </si>
  <si>
    <t>NCX39P5MW1</t>
  </si>
  <si>
    <t>NCX24D1MW1</t>
  </si>
  <si>
    <t>NCX29H4MW1</t>
  </si>
  <si>
    <t>NCX37F9MW1</t>
  </si>
  <si>
    <t>NCX24S6MW1</t>
  </si>
  <si>
    <t>NCX14X6MW1</t>
  </si>
  <si>
    <t>NCX16P6MW1</t>
  </si>
  <si>
    <t>NCX32J2MW1</t>
  </si>
  <si>
    <t>NCX17C8MW1</t>
  </si>
  <si>
    <t>NCX18J0MW1</t>
  </si>
  <si>
    <t>NCX27L6MW1</t>
  </si>
  <si>
    <t>NCX15B5MW1</t>
  </si>
  <si>
    <t>NCX24N1MW1</t>
  </si>
  <si>
    <t>NCX29G7MW1</t>
  </si>
  <si>
    <t>NCX25D4MW1</t>
  </si>
  <si>
    <t>NCX24X1MW1</t>
  </si>
  <si>
    <t>NCX35K8MW1</t>
  </si>
  <si>
    <t>NCX38W1MW1</t>
  </si>
  <si>
    <t>NCX29H4MW2</t>
  </si>
  <si>
    <t>NCX09J8MW1</t>
  </si>
  <si>
    <t>NCX34Z0MW1</t>
  </si>
  <si>
    <t>NCX31H5MW1</t>
  </si>
  <si>
    <t>NCX27Q1MW1</t>
  </si>
  <si>
    <t>NCX17J7MW1</t>
  </si>
  <si>
    <t>NCX35Y6S1</t>
  </si>
  <si>
    <t>NCX10C7S3</t>
  </si>
  <si>
    <t>NCX17G6S4</t>
  </si>
  <si>
    <t>NCX10L0S3</t>
  </si>
  <si>
    <t>NCX24N1S4</t>
  </si>
  <si>
    <t>NCX33R1S2</t>
  </si>
  <si>
    <t>NJN02L0S6</t>
  </si>
  <si>
    <t>NCX17C8S1</t>
  </si>
  <si>
    <t>NCX24D1S3</t>
  </si>
  <si>
    <t>NCX19Y8S6</t>
  </si>
  <si>
    <t>NCX17W8S1</t>
  </si>
  <si>
    <t>NCX18J0S4</t>
  </si>
  <si>
    <t>NCX39F5S1</t>
  </si>
  <si>
    <t>NCX37J7S3</t>
  </si>
  <si>
    <t>NCX25D4S3</t>
  </si>
  <si>
    <t>NCX23K7S4</t>
  </si>
  <si>
    <t>NCX11J9S3</t>
  </si>
  <si>
    <t>NCX17J7S2</t>
  </si>
  <si>
    <t>NCX31G8S2</t>
  </si>
  <si>
    <t>NCX22L1S3</t>
  </si>
  <si>
    <t>NCX19Y8S7</t>
  </si>
  <si>
    <t>NCX33X3S2</t>
  </si>
  <si>
    <t>NCX09Y3S3</t>
  </si>
  <si>
    <t>NCX15W2S5</t>
  </si>
  <si>
    <t>NCX34N6S3</t>
  </si>
  <si>
    <t>NCX22X5S5</t>
  </si>
  <si>
    <t>NCX15B5S2</t>
  </si>
  <si>
    <t>NCX18J0S3</t>
  </si>
  <si>
    <t>NCX22W8S1</t>
  </si>
  <si>
    <t>NCX40J1S2</t>
  </si>
  <si>
    <t>NCX24S6S4</t>
  </si>
  <si>
    <t>NCX15Q0S3</t>
  </si>
  <si>
    <t>NCX30S9S1</t>
  </si>
  <si>
    <t>NCX26S2S2</t>
  </si>
  <si>
    <t>NCX27Q1S1</t>
  </si>
  <si>
    <t>NCX29V2S3</t>
  </si>
  <si>
    <t>NCX29H4S1</t>
  </si>
  <si>
    <t>NCX33T5S6</t>
  </si>
  <si>
    <t>NCX17C8S2</t>
  </si>
  <si>
    <t>NCX34L2S5</t>
  </si>
  <si>
    <t>NCX16G3S2</t>
  </si>
  <si>
    <t>NCX32D0S3</t>
  </si>
  <si>
    <t>NCX26X7S3</t>
  </si>
  <si>
    <t>NCX22J7S1</t>
  </si>
  <si>
    <t>NCX12N0S1</t>
  </si>
  <si>
    <t>NCX23H6S1</t>
  </si>
  <si>
    <t>NCX33L9S1</t>
  </si>
  <si>
    <t>NCX33T5S5</t>
  </si>
  <si>
    <t>NCX27L6S5</t>
  </si>
  <si>
    <t>NCX20B5S3</t>
  </si>
  <si>
    <t>NCX25Y1S3</t>
  </si>
  <si>
    <t>NCX34L2S4</t>
  </si>
  <si>
    <t>NCX15Q0S4</t>
  </si>
  <si>
    <t>NCX22W8S2</t>
  </si>
  <si>
    <t>NCX26C0S4</t>
  </si>
  <si>
    <t>NCX39Y8S1</t>
  </si>
  <si>
    <t>NCX27R8S4</t>
  </si>
  <si>
    <t>NCX18Z2A2</t>
  </si>
  <si>
    <t>NCX08T5A1</t>
  </si>
  <si>
    <t>NCX18B4A2</t>
  </si>
  <si>
    <t>NCX24L7A2</t>
  </si>
  <si>
    <t>NCX38T0A2</t>
  </si>
  <si>
    <t>NCX26B3A2</t>
  </si>
  <si>
    <t>NCX39D1A1</t>
  </si>
  <si>
    <t>NCX15Y6A2</t>
  </si>
  <si>
    <t>NCX14G7A2</t>
  </si>
  <si>
    <t>NCX23F2A1</t>
  </si>
  <si>
    <t>NCX35B5A2</t>
  </si>
  <si>
    <t>NCX31J9A2</t>
  </si>
  <si>
    <t>NCX28L9A2</t>
  </si>
  <si>
    <t>NCX31W0A1</t>
  </si>
  <si>
    <t>NCX11T9A2</t>
  </si>
  <si>
    <t>NCX22S0A1</t>
  </si>
  <si>
    <t>NCX14C9A3</t>
  </si>
  <si>
    <t>NCX14L2A2</t>
  </si>
  <si>
    <t>NCX26K6A3</t>
  </si>
  <si>
    <t>NCX23T0A1</t>
  </si>
  <si>
    <t>NCX36Y9A3</t>
  </si>
  <si>
    <t>NCX11Z1A3</t>
  </si>
  <si>
    <t>NCX21V8A2</t>
  </si>
  <si>
    <t>NCX37T7A4</t>
  </si>
  <si>
    <t>NCX18Z2A4</t>
  </si>
  <si>
    <t>NCX14C9A4</t>
  </si>
  <si>
    <t>NCX22H3A3</t>
  </si>
  <si>
    <t>NCX08T5A2</t>
  </si>
  <si>
    <t>NCX23G9A2</t>
  </si>
  <si>
    <t>NCX12V6A1</t>
  </si>
  <si>
    <t>NCX27V6A1</t>
  </si>
  <si>
    <t>NCX11P1A1</t>
  </si>
  <si>
    <t>NCX15Y6A3</t>
  </si>
  <si>
    <t>NCX31J9A3</t>
  </si>
  <si>
    <t>NCX09T8A1</t>
  </si>
  <si>
    <t>NCX13X3A2</t>
  </si>
  <si>
    <t>NCX35C2A2</t>
  </si>
  <si>
    <t>NCX14L2A3</t>
  </si>
  <si>
    <t>NCX26K6A4</t>
  </si>
  <si>
    <t>NCX36Y9A4</t>
  </si>
  <si>
    <t>NCX28L9A3</t>
  </si>
  <si>
    <t>NCX15L5A1</t>
  </si>
  <si>
    <t>NCX18Z2A3</t>
  </si>
  <si>
    <t>NCX14C9A5</t>
  </si>
  <si>
    <t>NCX24P5A1</t>
  </si>
  <si>
    <t>NCX12G1A1</t>
  </si>
  <si>
    <t>NCX35T1A2</t>
  </si>
  <si>
    <t>NCX26K6A5</t>
  </si>
  <si>
    <t>NCX18K7B1</t>
  </si>
  <si>
    <t>NCX14L2B2</t>
  </si>
  <si>
    <t>NCX13X3B1</t>
  </si>
  <si>
    <t>NCX10B0B1</t>
  </si>
  <si>
    <t>NCX32Z4B1</t>
  </si>
  <si>
    <t>NCX39D1B1</t>
  </si>
  <si>
    <t>NCX18B4B1</t>
  </si>
  <si>
    <t>NCX11T9B2</t>
  </si>
  <si>
    <t>NCX31J9B1</t>
  </si>
  <si>
    <t>NCX20F3B1</t>
  </si>
  <si>
    <t>NCX16F6B1</t>
  </si>
  <si>
    <t>NCX14C9B3</t>
  </si>
  <si>
    <t>NCX38T0B2</t>
  </si>
  <si>
    <t>NCX28L9B2</t>
  </si>
  <si>
    <t>NCX20C2B1</t>
  </si>
  <si>
    <t>NCX28C6B1</t>
  </si>
  <si>
    <t>NCX31M0B1</t>
  </si>
  <si>
    <t>NCX31J9B2</t>
  </si>
  <si>
    <t>NCX21V8B2</t>
  </si>
  <si>
    <t>NCX37T7B3</t>
  </si>
  <si>
    <t>NCX21G3B1</t>
  </si>
  <si>
    <t>NCX20F3B2</t>
  </si>
  <si>
    <t>NCX28L9B3</t>
  </si>
  <si>
    <t>NCX18Z2B2</t>
  </si>
  <si>
    <t>NCX22H3B3</t>
  </si>
  <si>
    <t>NCX23G9B2</t>
  </si>
  <si>
    <t>NCX27V6B1</t>
  </si>
  <si>
    <t>NCX15Y6B2</t>
  </si>
  <si>
    <t>NCX37G6B1</t>
  </si>
  <si>
    <t>NCX36Y9B3</t>
  </si>
  <si>
    <t>NCX26K6B3</t>
  </si>
  <si>
    <t>NCX18K7B2</t>
  </si>
  <si>
    <t>NCX22Z9B3</t>
  </si>
  <si>
    <t>NCX13K2B1</t>
  </si>
  <si>
    <t>NCX14C9B4</t>
  </si>
  <si>
    <t>NCX18Z2B3</t>
  </si>
  <si>
    <t>NCX21Z6B1</t>
  </si>
  <si>
    <t>NCX26B3B2</t>
  </si>
  <si>
    <t>NCX28C6B2</t>
  </si>
  <si>
    <t>NCX14R4B2</t>
  </si>
  <si>
    <t>NCX15L5B1</t>
  </si>
  <si>
    <t>NCX35B5B2</t>
  </si>
  <si>
    <t>NCX19S6B2</t>
  </si>
  <si>
    <t>NCX21S7B2</t>
  </si>
  <si>
    <t>NCX11P1B1</t>
  </si>
  <si>
    <t>NCX28C6B3</t>
  </si>
  <si>
    <t>NCX37T7B4</t>
  </si>
  <si>
    <t>NCX24P5B2</t>
  </si>
  <si>
    <t>NCX18Z2B4</t>
  </si>
  <si>
    <t>NCX38T0B3</t>
  </si>
  <si>
    <t>NCX24L7B2</t>
  </si>
  <si>
    <t>NCX31J9B3</t>
  </si>
  <si>
    <t>NCX33M6C2</t>
  </si>
  <si>
    <t>NCX18Z2C2</t>
  </si>
  <si>
    <t>NCX18B4C1</t>
  </si>
  <si>
    <t>NCX22H3C3</t>
  </si>
  <si>
    <t>NCX21G3C2</t>
  </si>
  <si>
    <t>NCX12G1C1</t>
  </si>
  <si>
    <t>NCX14G7C1</t>
  </si>
  <si>
    <t>NCX14L2C2</t>
  </si>
  <si>
    <t>NCX35T1C1</t>
  </si>
  <si>
    <t>NCX18K7C1</t>
  </si>
  <si>
    <t>NCX26K6C3</t>
  </si>
  <si>
    <t>NCX32Z4C1</t>
  </si>
  <si>
    <t>NCX13X3C1</t>
  </si>
  <si>
    <t>NCX37T7C3</t>
  </si>
  <si>
    <t>NCX11B3C2</t>
  </si>
  <si>
    <t>NCX08Y0C1</t>
  </si>
  <si>
    <t>NCX35S4C1</t>
  </si>
  <si>
    <t>NCX38T0C2</t>
  </si>
  <si>
    <t>NCX27F4C2</t>
  </si>
  <si>
    <t>NCX14C9C3</t>
  </si>
  <si>
    <t>NCX31M0C2</t>
  </si>
  <si>
    <t>NCX11P1C1</t>
  </si>
  <si>
    <t>NCX28C6C1</t>
  </si>
  <si>
    <t>NCX27V6C1</t>
  </si>
  <si>
    <t>NCX40H7C1</t>
  </si>
  <si>
    <t>NCX21S7C2</t>
  </si>
  <si>
    <t>NCX36Y9C3</t>
  </si>
  <si>
    <t>NCX11T9C1</t>
  </si>
  <si>
    <t>NCX20F3C2</t>
  </si>
  <si>
    <t>NCX18Z2C3</t>
  </si>
  <si>
    <t>NCX38T0C3</t>
  </si>
  <si>
    <t>NCX22H3C4</t>
  </si>
  <si>
    <t>NCX13K2C1</t>
  </si>
  <si>
    <t>NCX22Z9C3</t>
  </si>
  <si>
    <t>NCX24P5C3</t>
  </si>
  <si>
    <t>NCX36P6C1</t>
  </si>
  <si>
    <t>NCX21V8C1</t>
  </si>
  <si>
    <t>NCX15Y6C2</t>
  </si>
  <si>
    <t>NCX37T7C4</t>
  </si>
  <si>
    <t>NCX26B3C1</t>
  </si>
  <si>
    <t>NCX31J9C3</t>
  </si>
  <si>
    <t>NCX37G6C1</t>
  </si>
  <si>
    <t>NCX31W0C1</t>
  </si>
  <si>
    <t>NCX20M2C1</t>
  </si>
  <si>
    <t>NCX18K7C2</t>
  </si>
  <si>
    <t>NCX24P5C2</t>
  </si>
  <si>
    <t>NCX26K6C4</t>
  </si>
  <si>
    <t>NCX23G9C2</t>
  </si>
  <si>
    <t>NCX28C6C2</t>
  </si>
  <si>
    <t>NCX18B4C2</t>
  </si>
  <si>
    <t>NCX22M8C1</t>
  </si>
  <si>
    <t>NCX35B5C2</t>
  </si>
  <si>
    <t>NCX23F2C2</t>
  </si>
  <si>
    <t>NCX13X3C2</t>
  </si>
  <si>
    <t>NCX36Y9C4</t>
  </si>
  <si>
    <t>NCX19S6C3</t>
  </si>
  <si>
    <t>NCX15Y6C3</t>
  </si>
  <si>
    <t>NCX14C9C4</t>
  </si>
  <si>
    <t>NCX26B3C2</t>
  </si>
  <si>
    <t>NCX20C2C2</t>
  </si>
  <si>
    <t>NCX27F4C3</t>
  </si>
  <si>
    <t>NCX14C9C5</t>
  </si>
  <si>
    <t>NCX35B5D2</t>
  </si>
  <si>
    <t>NCX08X3D1</t>
  </si>
  <si>
    <t>NCX14C9D1</t>
  </si>
  <si>
    <t>NCX28L9D1</t>
  </si>
  <si>
    <t>NCX11Z1D1</t>
  </si>
  <si>
    <t>NCX37T7D2</t>
  </si>
  <si>
    <t>NCX22H3D2</t>
  </si>
  <si>
    <t>NCX20C2D1</t>
  </si>
  <si>
    <t>NCX14L2D1</t>
  </si>
  <si>
    <t>NCX21S7D1</t>
  </si>
  <si>
    <t>NCX19S6D1</t>
  </si>
  <si>
    <t>NCX27B6D1</t>
  </si>
  <si>
    <t>NCX14R4D1</t>
  </si>
  <si>
    <t>NCX11P1D1</t>
  </si>
  <si>
    <t>NCX11B3D1</t>
  </si>
  <si>
    <t>NCX26B3D1</t>
  </si>
  <si>
    <t>NCX23F2D1</t>
  </si>
  <si>
    <t>NCX18K7D1</t>
  </si>
  <si>
    <t>NCX26K6D2</t>
  </si>
  <si>
    <t>NCX14L2D2</t>
  </si>
  <si>
    <t>NCX35T1D1</t>
  </si>
  <si>
    <t>NCX35B5D1</t>
  </si>
  <si>
    <t>NCX10F8D1</t>
  </si>
  <si>
    <t>NCX31M0D1</t>
  </si>
  <si>
    <t>NCX22H3D3</t>
  </si>
  <si>
    <t>NCX36Y9D2</t>
  </si>
  <si>
    <t>NCX16F6D1</t>
  </si>
  <si>
    <t>NCX18Z2D2</t>
  </si>
  <si>
    <t>NCX18B4D1</t>
  </si>
  <si>
    <t>NCX22Z9D2</t>
  </si>
  <si>
    <t>NCX14G7D1</t>
  </si>
  <si>
    <t>NCX35C2D1</t>
  </si>
  <si>
    <t>NCX14R4D2</t>
  </si>
  <si>
    <t>NCX09T8D1</t>
  </si>
  <si>
    <t>NCX31J9D1</t>
  </si>
  <si>
    <t>NCX15Y6D1</t>
  </si>
  <si>
    <t>NCX28C6D1</t>
  </si>
  <si>
    <t>NCX31W0D1</t>
  </si>
  <si>
    <t>NCX23F2D2</t>
  </si>
  <si>
    <t>NCX37T7D3</t>
  </si>
  <si>
    <t>NCX14C9D2</t>
  </si>
  <si>
    <t>NCX21G3D1</t>
  </si>
  <si>
    <t>NCX23G9D2</t>
  </si>
  <si>
    <t>NCX08T5D1</t>
  </si>
  <si>
    <t>NCX15Y6D2</t>
  </si>
  <si>
    <t>NCX20F3D1</t>
  </si>
  <si>
    <t>NCX22S0D1</t>
  </si>
  <si>
    <t>NCX24P5D1</t>
  </si>
  <si>
    <t>NCX35C2D2</t>
  </si>
  <si>
    <t>NCX26B3D2</t>
  </si>
  <si>
    <t>NCX26K6D3</t>
  </si>
  <si>
    <t>NCX20M2D1</t>
  </si>
  <si>
    <t>NCX22Z9D3</t>
  </si>
  <si>
    <t>NCX40H7D1</t>
  </si>
  <si>
    <t>NCX19S6D2</t>
  </si>
  <si>
    <t>NCX36Y9D3</t>
  </si>
  <si>
    <t>NCX13X3D1</t>
  </si>
  <si>
    <t>NCX08Y0D2</t>
  </si>
  <si>
    <t>NCX21S7D3</t>
  </si>
  <si>
    <t>NCX11B3D2</t>
  </si>
  <si>
    <t>NCX38T0D2</t>
  </si>
  <si>
    <t>NCX21V8D1</t>
  </si>
  <si>
    <t>NCX35S4D1</t>
  </si>
  <si>
    <t>NCX27F4D2</t>
  </si>
  <si>
    <t>NCX31M0D2</t>
  </si>
  <si>
    <t>NCX20C2D2</t>
  </si>
  <si>
    <t>NCX21S7D2</t>
  </si>
  <si>
    <t>NCX32Z4D1</t>
  </si>
  <si>
    <t>NCX11P1D2</t>
  </si>
  <si>
    <t>NCX27V6D1</t>
  </si>
  <si>
    <t>NCX33M6D1</t>
  </si>
  <si>
    <t>NCX10N4D1</t>
  </si>
  <si>
    <t>NCX14C9D3</t>
  </si>
  <si>
    <t>NCX38T0D3</t>
  </si>
  <si>
    <t>NCX18B4D2</t>
  </si>
  <si>
    <t>NCX18Z2D3</t>
  </si>
  <si>
    <t>NCX22H3D4</t>
  </si>
  <si>
    <t>NCX28L9D2</t>
  </si>
  <si>
    <t>NCX38T0D4</t>
  </si>
  <si>
    <t>NCX10N4D2</t>
  </si>
  <si>
    <t>NCX11T9D1</t>
  </si>
  <si>
    <t>NCX20V5D1</t>
  </si>
  <si>
    <t>NCX36P6D1</t>
  </si>
  <si>
    <t>NCX13K2D1</t>
  </si>
  <si>
    <t>NCX14H4D1</t>
  </si>
  <si>
    <t>NCX21Z6D1</t>
  </si>
  <si>
    <t>NCX26B3D3</t>
  </si>
  <si>
    <t>NCX31J9D2</t>
  </si>
  <si>
    <t>NCX14C9D5</t>
  </si>
  <si>
    <t>NCX28C6D2</t>
  </si>
  <si>
    <t>NCX37T7D4</t>
  </si>
  <si>
    <t>NCX36Y9D4</t>
  </si>
  <si>
    <t>NCX08Y0D1</t>
  </si>
  <si>
    <t>NCX19S6D3</t>
  </si>
  <si>
    <t>NCX36P6D2</t>
  </si>
  <si>
    <t>NCX14C9D4</t>
  </si>
  <si>
    <t>NCX15Y6D3</t>
  </si>
  <si>
    <t>NCX21G3D2</t>
  </si>
  <si>
    <t>NCX20C2D3</t>
  </si>
  <si>
    <t>NCX11Z1D2</t>
  </si>
  <si>
    <t>NCX22M8D1</t>
  </si>
  <si>
    <t>NCX27F4D3</t>
  </si>
  <si>
    <t>NCX18Z2D4</t>
  </si>
  <si>
    <t>NCX12G1D1</t>
  </si>
  <si>
    <t>NCX26K6D4</t>
  </si>
  <si>
    <t>NCX39D1D1</t>
  </si>
  <si>
    <t>NCX22Z9D4</t>
  </si>
  <si>
    <t>NCX20F3D2</t>
  </si>
  <si>
    <t>NCX13X3D2</t>
  </si>
  <si>
    <t>NCX31J9D3</t>
  </si>
  <si>
    <t>NCX28C6D3</t>
  </si>
  <si>
    <t>NCX33M6D2</t>
  </si>
  <si>
    <t>NCX36H0D1</t>
  </si>
  <si>
    <t>NCX27B6D2</t>
  </si>
  <si>
    <t>NCX24P5D2</t>
  </si>
  <si>
    <t>NCX36Y9E1</t>
  </si>
  <si>
    <t>NCX23G9E1</t>
  </si>
  <si>
    <t>NCX18Z2E1</t>
  </si>
  <si>
    <t>NCX15Y6E1</t>
  </si>
  <si>
    <t>NCX28L9E1</t>
  </si>
  <si>
    <t>NCX22H3E4</t>
  </si>
  <si>
    <t>NCX19S6E1</t>
  </si>
  <si>
    <t>NCX26K6E1</t>
  </si>
  <si>
    <t>NCX18K7E1</t>
  </si>
  <si>
    <t>NCX11B3E1</t>
  </si>
  <si>
    <t>NCX14L2E1</t>
  </si>
  <si>
    <t>NCX14R4E1</t>
  </si>
  <si>
    <t>NCX26B3E1</t>
  </si>
  <si>
    <t>NCX26K6E2</t>
  </si>
  <si>
    <t>NCX13K2E1</t>
  </si>
  <si>
    <t>NCX18K7E2</t>
  </si>
  <si>
    <t>NCX39L7E1</t>
  </si>
  <si>
    <t>NCX39D1E1</t>
  </si>
  <si>
    <t>NCX14L2E2</t>
  </si>
  <si>
    <t>NCX20F3E1</t>
  </si>
  <si>
    <t>NCX12V6E1</t>
  </si>
  <si>
    <t>NCX14C9E1</t>
  </si>
  <si>
    <t>NCX38T0E2</t>
  </si>
  <si>
    <t>NCX18Z2E2</t>
  </si>
  <si>
    <t>NCX10F8E1</t>
  </si>
  <si>
    <t>NCX11Z1E1</t>
  </si>
  <si>
    <t>NCX14C9E2</t>
  </si>
  <si>
    <t>NCX27F4E1</t>
  </si>
  <si>
    <t>NCX37T7E2</t>
  </si>
  <si>
    <t>NCX18Z2E3</t>
  </si>
  <si>
    <t>NCX16F6E1</t>
  </si>
  <si>
    <t>NCX20C2E1</t>
  </si>
  <si>
    <t>NCX37T7E1</t>
  </si>
  <si>
    <t>NCX21G3E1</t>
  </si>
  <si>
    <t>NCX38T0E1</t>
  </si>
  <si>
    <t>NCX20F3E2</t>
  </si>
  <si>
    <t>NCX21S7E1</t>
  </si>
  <si>
    <t>NCX36Y9E2</t>
  </si>
  <si>
    <t>NCX11T9E1</t>
  </si>
  <si>
    <t>NCX33M6E1</t>
  </si>
  <si>
    <t>NCX27F4E2</t>
  </si>
  <si>
    <t>NCX23G9E2</t>
  </si>
  <si>
    <t>NCX18Z2E4</t>
  </si>
  <si>
    <t>NCX28L9E2</t>
  </si>
  <si>
    <t>NCX18B4E1</t>
  </si>
  <si>
    <t>NCX24L7E1</t>
  </si>
  <si>
    <t>NCX35C2E1</t>
  </si>
  <si>
    <t>NCX35B5E1</t>
  </si>
  <si>
    <t>NCX32Z4E1</t>
  </si>
  <si>
    <t>NCX22Z9E1</t>
  </si>
  <si>
    <t>NCX26K6E3</t>
  </si>
  <si>
    <t>NCX13K2E2</t>
  </si>
  <si>
    <t>NCX14C9E3</t>
  </si>
  <si>
    <t>NCX21G3E2</t>
  </si>
  <si>
    <t>NCX10N4E1</t>
  </si>
  <si>
    <t>NCX31M0E1</t>
  </si>
  <si>
    <t>NCX38T0E3</t>
  </si>
  <si>
    <t>NCX18B4E3</t>
  </si>
  <si>
    <t>NCX28L9E3</t>
  </si>
  <si>
    <t>NCX13X3E1</t>
  </si>
  <si>
    <t>NCX22Z9E3</t>
  </si>
  <si>
    <t>NCX23F2E1</t>
  </si>
  <si>
    <t>NCX36P6E1</t>
  </si>
  <si>
    <t>NCX27B6E2</t>
  </si>
  <si>
    <t>NCX31J9E1</t>
  </si>
  <si>
    <t>NCX40H7E1</t>
  </si>
  <si>
    <t>NCX36Y9E3</t>
  </si>
  <si>
    <t>NCX11P1E1</t>
  </si>
  <si>
    <t>NCX26B3E2</t>
  </si>
  <si>
    <t>NCX31W0E1</t>
  </si>
  <si>
    <t>NCX21S7E3</t>
  </si>
  <si>
    <t>NCX19S6E4</t>
  </si>
  <si>
    <t>NCX37T7E3</t>
  </si>
  <si>
    <t>NCX14C9E6</t>
  </si>
  <si>
    <t>NCX15Y6E2</t>
  </si>
  <si>
    <t>NCX22H3E3</t>
  </si>
  <si>
    <t>NCX22H3E5</t>
  </si>
  <si>
    <t>NCX20F3E3</t>
  </si>
  <si>
    <t>NCX27F4E3</t>
  </si>
  <si>
    <t>NCX19S6E2</t>
  </si>
  <si>
    <t>NCX27B6E1</t>
  </si>
  <si>
    <t>NCX08Y0E1</t>
  </si>
  <si>
    <t>NCX14R4E2</t>
  </si>
  <si>
    <t>NCX28C6E1</t>
  </si>
  <si>
    <t>NCX21Z6E1</t>
  </si>
  <si>
    <t>NCX36Y9E4</t>
  </si>
  <si>
    <t>NCX31J9E2</t>
  </si>
  <si>
    <t>NCX20C2E3</t>
  </si>
  <si>
    <t>NCX32Z4E2</t>
  </si>
  <si>
    <t>NCX26B3E3</t>
  </si>
  <si>
    <t>NCX22H3E6</t>
  </si>
  <si>
    <t>NCX08T5E1</t>
  </si>
  <si>
    <t>NCX11T9E3</t>
  </si>
  <si>
    <t>NCX14C9E4</t>
  </si>
  <si>
    <t>NCX18B4E2</t>
  </si>
  <si>
    <t>NCX33M6E2</t>
  </si>
  <si>
    <t>NCX11Z1E2</t>
  </si>
  <si>
    <t>NCX14G7E1</t>
  </si>
  <si>
    <t>NCX24P5E1</t>
  </si>
  <si>
    <t>NCX22Z9E4</t>
  </si>
  <si>
    <t>NCX20V5E1</t>
  </si>
  <si>
    <t>NCX38T0E4</t>
  </si>
  <si>
    <t>NCX14C9E5</t>
  </si>
  <si>
    <t>NCX08T5E2</t>
  </si>
  <si>
    <t>NCX18Z2E5</t>
  </si>
  <si>
    <t>NCX21V8E1</t>
  </si>
  <si>
    <t>NCX20C2E2</t>
  </si>
  <si>
    <t>NCX21G3E3</t>
  </si>
  <si>
    <t>NCX28C6E3</t>
  </si>
  <si>
    <t>NCX22M8E1</t>
  </si>
  <si>
    <t>NKH02F9E1</t>
  </si>
  <si>
    <t>NCX35S4E1</t>
  </si>
  <si>
    <t>NCX20C2E4</t>
  </si>
  <si>
    <t>NCX28C6E4</t>
  </si>
  <si>
    <t>NCX21Z6E2</t>
  </si>
  <si>
    <t>NCX19S6E3</t>
  </si>
  <si>
    <t>NCX28C6E2</t>
  </si>
  <si>
    <t>NCX23G9E3</t>
  </si>
  <si>
    <t>NCX11T9E2</t>
  </si>
  <si>
    <t>NCX14C9E7</t>
  </si>
  <si>
    <t>NCX12V6E2</t>
  </si>
  <si>
    <t>NCX18Z2E6</t>
  </si>
  <si>
    <t>NCX23F2E2</t>
  </si>
  <si>
    <t>NCX26K6E4</t>
  </si>
  <si>
    <t>NCX22Z9E2</t>
  </si>
  <si>
    <t>NCX09T8E1</t>
  </si>
  <si>
    <t>NCX19S6E6</t>
  </si>
  <si>
    <t>NCX21S7E2</t>
  </si>
  <si>
    <t>NCX27V6E1</t>
  </si>
  <si>
    <t>NCX39D1E2</t>
  </si>
  <si>
    <t>NCX35T1E1</t>
  </si>
  <si>
    <t>NCX35B5E2</t>
  </si>
  <si>
    <t>NCX33M6E3</t>
  </si>
  <si>
    <t>NCX18Z2E7</t>
  </si>
  <si>
    <t>NCX18B4E4</t>
  </si>
  <si>
    <t>NCX26K6E5</t>
  </si>
  <si>
    <t>NCX24P5E2</t>
  </si>
  <si>
    <t>NCX22Z9E5</t>
  </si>
  <si>
    <t>NCX35T1E2</t>
  </si>
  <si>
    <t>NCX36P6E2</t>
  </si>
  <si>
    <t>NCX37T7E5</t>
  </si>
  <si>
    <t>NCX26B3E4</t>
  </si>
  <si>
    <t>NCX11Z1E3</t>
  </si>
  <si>
    <t>NCX37T7E4</t>
  </si>
  <si>
    <t>NCX27F4E4</t>
  </si>
  <si>
    <t>NCX10N4E2</t>
  </si>
  <si>
    <t>NCX10F8E2</t>
  </si>
  <si>
    <t>NCX11B3E2</t>
  </si>
  <si>
    <t>NCX37T7E6</t>
  </si>
  <si>
    <t>NCX24P5E3</t>
  </si>
  <si>
    <t>NCX22Z9E6</t>
  </si>
  <si>
    <t>NCX31J9F1</t>
  </si>
  <si>
    <t>NCX40H7F1</t>
  </si>
  <si>
    <t>NCX20C2F1</t>
  </si>
  <si>
    <t>NCX35S4F1</t>
  </si>
  <si>
    <t>NCX19S6F1</t>
  </si>
  <si>
    <t>NCX37T7F1</t>
  </si>
  <si>
    <t>NCX22Z9F1</t>
  </si>
  <si>
    <t>NCX26K6F1</t>
  </si>
  <si>
    <t>NCX32Z4F1</t>
  </si>
  <si>
    <t>NCX14L2F1</t>
  </si>
  <si>
    <t>NCX22H3F2</t>
  </si>
  <si>
    <t>NCX18Z2F1</t>
  </si>
  <si>
    <t>NCX23G9F1</t>
  </si>
  <si>
    <t>NCX14C9F1</t>
  </si>
  <si>
    <t>NCX11T9F1</t>
  </si>
  <si>
    <t>NCX10F8F1</t>
  </si>
  <si>
    <t>NCX37T7F2</t>
  </si>
  <si>
    <t>NCX27F4F1</t>
  </si>
  <si>
    <t>NCX28L9F1</t>
  </si>
  <si>
    <t>NCX11Z1F1</t>
  </si>
  <si>
    <t>NCX23G9F2</t>
  </si>
  <si>
    <t>NCX20C2F2</t>
  </si>
  <si>
    <t>NCX39D1F1</t>
  </si>
  <si>
    <t>NCX13X3F1</t>
  </si>
  <si>
    <t>NCX26B3F1</t>
  </si>
  <si>
    <t>NCX22Z9F2</t>
  </si>
  <si>
    <t>NCX18K7F1</t>
  </si>
  <si>
    <t>NCX27B6F1</t>
  </si>
  <si>
    <t>NCX36Y9F1</t>
  </si>
  <si>
    <t>NCX21Z6F1</t>
  </si>
  <si>
    <t>NCX15Y6F1</t>
  </si>
  <si>
    <t>NCX28C6F1</t>
  </si>
  <si>
    <t>NCX22H3F3</t>
  </si>
  <si>
    <t>NCX38T0F1</t>
  </si>
  <si>
    <t>NCX31W0F1</t>
  </si>
  <si>
    <t>NCX21S7F1</t>
  </si>
  <si>
    <t>NCX27V6F1</t>
  </si>
  <si>
    <t>NCX37G6F1</t>
  </si>
  <si>
    <t>NCX14H4F1</t>
  </si>
  <si>
    <t>NCX22Z9F3</t>
  </si>
  <si>
    <t>NCX26K6F2</t>
  </si>
  <si>
    <t>NCX14R4F1</t>
  </si>
  <si>
    <t>NCX08Y0F1</t>
  </si>
  <si>
    <t>NCX18Z2F2</t>
  </si>
  <si>
    <t>NCX33M6F1</t>
  </si>
  <si>
    <t>NCX22M8F1</t>
  </si>
  <si>
    <t>NCX12V6F1</t>
  </si>
  <si>
    <t>NCX36Y9F2</t>
  </si>
  <si>
    <t>NCX14C9F2</t>
  </si>
  <si>
    <t>NCX31M0F1</t>
  </si>
  <si>
    <t>NCX21G3F1</t>
  </si>
  <si>
    <t>NCX18Z2F3</t>
  </si>
  <si>
    <t>NCX38T0F2</t>
  </si>
  <si>
    <t>NCX11Z1F2</t>
  </si>
  <si>
    <t>NCX18B4F1</t>
  </si>
  <si>
    <t>NCX22H3F4</t>
  </si>
  <si>
    <t>NCX27F4F2</t>
  </si>
  <si>
    <t>NCX18Z2F4</t>
  </si>
  <si>
    <t>NCX21G3F2</t>
  </si>
  <si>
    <t>NCX21V8F1</t>
  </si>
  <si>
    <t>NCX28C6F2</t>
  </si>
  <si>
    <t>NCX37T7F3</t>
  </si>
  <si>
    <t>NCX16F6F1</t>
  </si>
  <si>
    <t>NCX20C2F3</t>
  </si>
  <si>
    <t>NCX10N4F1</t>
  </si>
  <si>
    <t>NCX19G2F1</t>
  </si>
  <si>
    <t>NCX19S6F2</t>
  </si>
  <si>
    <t>NCX11B3F1</t>
  </si>
  <si>
    <t>NCX18B4F2</t>
  </si>
  <si>
    <t>NCX37T7F4</t>
  </si>
  <si>
    <t>NCX35C2F1</t>
  </si>
  <si>
    <t>NCX22Z9F4</t>
  </si>
  <si>
    <t>NCX34Q7F1</t>
  </si>
  <si>
    <t>NCX24P5F1</t>
  </si>
  <si>
    <t>NCX14C9F3</t>
  </si>
  <si>
    <t>NCX37T7F5</t>
  </si>
  <si>
    <t>NCX18B4F3</t>
  </si>
  <si>
    <t>NCX11T9F2</t>
  </si>
  <si>
    <t>NCX21V8F2</t>
  </si>
  <si>
    <t>NCX28C6F3</t>
  </si>
  <si>
    <t>NCX26K6F3</t>
  </si>
  <si>
    <t>NCX14B2S3</t>
  </si>
  <si>
    <t>NCX15L5S1</t>
  </si>
  <si>
    <t>NCX24P5S4</t>
  </si>
  <si>
    <t>NCX33H1S2</t>
  </si>
  <si>
    <t>NCX32N0S1</t>
  </si>
  <si>
    <t>NCX19D1S2</t>
  </si>
  <si>
    <t>NCX27B6S7</t>
  </si>
  <si>
    <t>NCX24G2S1</t>
  </si>
  <si>
    <t>NCX11Z1S7</t>
  </si>
  <si>
    <t>NCX36P6S5</t>
  </si>
  <si>
    <t>NCX08Y0S4</t>
  </si>
  <si>
    <t>NCX14L2S5</t>
  </si>
  <si>
    <t>NCX22M8S4</t>
  </si>
  <si>
    <t>NCX22H3S7</t>
  </si>
  <si>
    <t>NCX22Z9S7</t>
  </si>
  <si>
    <t>NCX18K7S5</t>
  </si>
  <si>
    <t>NCX24P5S3</t>
  </si>
  <si>
    <t>NCX20M2S3</t>
  </si>
  <si>
    <t>NCX27B6S5</t>
  </si>
  <si>
    <t>NCX40H7S5</t>
  </si>
  <si>
    <t>NCX11Z1S8</t>
  </si>
  <si>
    <t>NCX26K6S8</t>
  </si>
  <si>
    <t>NCX27B6S6</t>
  </si>
  <si>
    <t>NCX18K7S4</t>
  </si>
  <si>
    <t>NCX14L2S6</t>
  </si>
  <si>
    <t>NCX20F3S5</t>
  </si>
  <si>
    <t>NCX27V6S3</t>
  </si>
  <si>
    <t>NCX21V8S6</t>
  </si>
  <si>
    <t>NCX31J9S7</t>
  </si>
  <si>
    <t>NCX40H7S4</t>
  </si>
  <si>
    <t>NCX14C9S9</t>
  </si>
  <si>
    <t>NCX28C6S5</t>
  </si>
  <si>
    <t>NCX37T7S7</t>
  </si>
  <si>
    <t>NCX32L6S2</t>
  </si>
  <si>
    <t>NCX14H4S2</t>
  </si>
  <si>
    <t>NCX26B3S3</t>
  </si>
  <si>
    <t>NCX20V5S4</t>
  </si>
  <si>
    <t>NCX10B0S2</t>
  </si>
  <si>
    <t>NCX21S7S4</t>
  </si>
  <si>
    <t>NCX32L6S3</t>
  </si>
  <si>
    <t>NCX11B3S5</t>
  </si>
  <si>
    <t>NCX21V8S4</t>
  </si>
  <si>
    <t>NCX31J9S6</t>
  </si>
  <si>
    <t>NCX14C9S8</t>
  </si>
  <si>
    <t>NCX28L9S5</t>
  </si>
  <si>
    <t>NCX18B4S5</t>
  </si>
  <si>
    <t>NCX27F4S7</t>
  </si>
  <si>
    <t>NCX33M6S4</t>
  </si>
  <si>
    <t>NCX18Z2S4</t>
  </si>
  <si>
    <t>NCX18Z2S5</t>
  </si>
  <si>
    <t>NCX22H3S6</t>
  </si>
  <si>
    <t>NCX28L9S4</t>
  </si>
  <si>
    <t>NCX14C9S7</t>
  </si>
  <si>
    <t>NCX31M0S4</t>
  </si>
  <si>
    <t>NCX16F6S6</t>
  </si>
  <si>
    <t>NCX37T7S6</t>
  </si>
  <si>
    <t>NCX19X1S3</t>
  </si>
  <si>
    <t>NCX09C9S2</t>
  </si>
  <si>
    <t>NCX35T1S4</t>
  </si>
  <si>
    <t>NCX19D1S3</t>
  </si>
  <si>
    <t>NCX15Y6S8</t>
  </si>
  <si>
    <t>NCX12V6S5</t>
  </si>
  <si>
    <t>NCX21G3S5</t>
  </si>
  <si>
    <t>NCX35S4S5</t>
  </si>
  <si>
    <t>NCX23G9S6</t>
  </si>
  <si>
    <t>NCX15Y6S7</t>
  </si>
  <si>
    <t>NCX22H3S8</t>
  </si>
  <si>
    <t>NCX33H1S3</t>
  </si>
  <si>
    <t>NCX08Y0S5</t>
  </si>
  <si>
    <t>NCX26K6S7</t>
  </si>
  <si>
    <t>NCX20M2S4</t>
  </si>
  <si>
    <t>NCX34Q7S2</t>
  </si>
  <si>
    <t>NCX08X3S3</t>
  </si>
  <si>
    <t>NCX36H0S1</t>
  </si>
  <si>
    <t>NCX35B5S5</t>
  </si>
  <si>
    <t>NCX36Y9S8</t>
  </si>
  <si>
    <t>NCX21H0S1</t>
  </si>
  <si>
    <t>NCX21S7S6</t>
  </si>
  <si>
    <t>NCX13X3S4</t>
  </si>
  <si>
    <t>NCX13Q4S2</t>
  </si>
  <si>
    <t>NCX21S7S5</t>
  </si>
  <si>
    <t>NCX36Y9S6</t>
  </si>
  <si>
    <t>NCX21Z6S3</t>
  </si>
  <si>
    <t>NCX11P1S3</t>
  </si>
  <si>
    <t>NCX26B3S4</t>
  </si>
  <si>
    <t>NCX21V8S5</t>
  </si>
  <si>
    <t>NCX31J9S9</t>
  </si>
  <si>
    <t>NCX21Z6S2</t>
  </si>
  <si>
    <t>NCX36Y9S7</t>
  </si>
  <si>
    <t>NCX20C2S6</t>
  </si>
  <si>
    <t>NCX31J9S5</t>
  </si>
  <si>
    <t>NCX37T7S9</t>
  </si>
  <si>
    <t>NCX11T9S6</t>
  </si>
  <si>
    <t>NCX36Y9S9</t>
  </si>
  <si>
    <t>NCX28L9S6</t>
  </si>
  <si>
    <t>NCX14C9S10</t>
  </si>
  <si>
    <t>NCX38T0S7</t>
  </si>
  <si>
    <t>NCX31M0S5</t>
  </si>
  <si>
    <t>NCX38T0S6</t>
  </si>
  <si>
    <t>NCX11T9S5</t>
  </si>
  <si>
    <t>NCX33M6S5</t>
  </si>
  <si>
    <t>NCX28L9S7</t>
  </si>
  <si>
    <t>NCX12V6S6</t>
  </si>
  <si>
    <t>NCX15Y6S9</t>
  </si>
  <si>
    <t>NCX36F6S2</t>
  </si>
  <si>
    <t>NCX34T8S2</t>
  </si>
  <si>
    <t>NCX26K6S9</t>
  </si>
  <si>
    <t>NCX22Z9S8</t>
  </si>
  <si>
    <t>NCX36F6S3</t>
  </si>
  <si>
    <t>NCX20M2S5</t>
  </si>
  <si>
    <t>NCX21H0S2</t>
  </si>
  <si>
    <t>NCX32L6S4</t>
  </si>
  <si>
    <t>NCX13S8S3</t>
  </si>
  <si>
    <t>NCX35T1S5</t>
  </si>
  <si>
    <t>NCX38T0S8</t>
  </si>
  <si>
    <t>NCX18Z2S6</t>
  </si>
  <si>
    <t>NCX20C2S7</t>
  </si>
  <si>
    <t>NCX37T7S8</t>
  </si>
  <si>
    <t>NCX16F6S7</t>
  </si>
  <si>
    <t>NCX31J9S8</t>
  </si>
  <si>
    <t>NCX10N4S4</t>
  </si>
  <si>
    <t>NCX14W9A1</t>
  </si>
  <si>
    <t>NCX37V1A1</t>
  </si>
  <si>
    <t>NCX16M5A1</t>
  </si>
  <si>
    <t>NCX24J3A2</t>
  </si>
  <si>
    <t>NCX23W1A1</t>
  </si>
  <si>
    <t>NCX11C0A1</t>
  </si>
  <si>
    <t>NCX19L7A1</t>
  </si>
  <si>
    <t>NCX39N1A2</t>
  </si>
  <si>
    <t>NCX30N4A2</t>
  </si>
  <si>
    <t>NCX17P9A2</t>
  </si>
  <si>
    <t>NCX29Q7A1</t>
  </si>
  <si>
    <t>NCX34V2A1</t>
  </si>
  <si>
    <t>NCX30X4A2</t>
  </si>
  <si>
    <t>NCX36B8A1</t>
  </si>
  <si>
    <t>NCX16R0A3</t>
  </si>
  <si>
    <t>NCX10G5A1</t>
  </si>
  <si>
    <t>NCX30K3A2</t>
  </si>
  <si>
    <t>NCX28N3A3</t>
  </si>
  <si>
    <t>NCX10M7A1</t>
  </si>
  <si>
    <t>NCX15T1A1</t>
  </si>
  <si>
    <t>NCX31T9A1</t>
  </si>
  <si>
    <t>NCX31R5A3</t>
  </si>
  <si>
    <t>NCX11Y4A1</t>
  </si>
  <si>
    <t>NCX29K5A1</t>
  </si>
  <si>
    <t>NCX25H2A2</t>
  </si>
  <si>
    <t>NCX13D3A2</t>
  </si>
  <si>
    <t>NCX09K5A2</t>
  </si>
  <si>
    <t>NCX11S2A2</t>
  </si>
  <si>
    <t>NCX30X4A3</t>
  </si>
  <si>
    <t>NCX13V9A2</t>
  </si>
  <si>
    <t>NCX38P2A3</t>
  </si>
  <si>
    <t>NCX38R6A3</t>
  </si>
  <si>
    <t>NCX21K1A1</t>
  </si>
  <si>
    <t>NCX29Y3A4</t>
  </si>
  <si>
    <t>NCX17T7A2</t>
  </si>
  <si>
    <t>NCX10H2A4</t>
  </si>
  <si>
    <t>NCX38H6A2</t>
  </si>
  <si>
    <t>NCX10R2A1</t>
  </si>
  <si>
    <t>NCX15X9A4</t>
  </si>
  <si>
    <t>NCX13H1A2</t>
  </si>
  <si>
    <t>NCX36S7A2</t>
  </si>
  <si>
    <t>NCX20Z3A1</t>
  </si>
  <si>
    <t>NCX24K0A1</t>
  </si>
  <si>
    <t>NCX28W6A2</t>
  </si>
  <si>
    <t>NCX18R6A1</t>
  </si>
  <si>
    <t>NCX22D5A2</t>
  </si>
  <si>
    <t>NCX37K4A2</t>
  </si>
  <si>
    <t>NCX13H1A3</t>
  </si>
  <si>
    <t>NCX28W6A3</t>
  </si>
  <si>
    <t>NCX36X2A2</t>
  </si>
  <si>
    <t>NCX09L2B1</t>
  </si>
  <si>
    <t>NCX13D3B2</t>
  </si>
  <si>
    <t>NCX16M5B1</t>
  </si>
  <si>
    <t>NCX40L5B1</t>
  </si>
  <si>
    <t>NCX19L7B1</t>
  </si>
  <si>
    <t>NCX23W1B1</t>
  </si>
  <si>
    <t>NCX09K5B2</t>
  </si>
  <si>
    <t>NCX30N4B2</t>
  </si>
  <si>
    <t>NCX11S2B2</t>
  </si>
  <si>
    <t>NCX16R0B2</t>
  </si>
  <si>
    <t>NCX38P2B2</t>
  </si>
  <si>
    <t>NCX21M5B1</t>
  </si>
  <si>
    <t>NCX36B8B1</t>
  </si>
  <si>
    <t>NCX38R6B3</t>
  </si>
  <si>
    <t>NCX27G1B2</t>
  </si>
  <si>
    <t>NCX31R5B2</t>
  </si>
  <si>
    <t>NCX38H6B1</t>
  </si>
  <si>
    <t>NCX10H2B3</t>
  </si>
  <si>
    <t>NCX30X4B2</t>
  </si>
  <si>
    <t>NCX28W6B2</t>
  </si>
  <si>
    <t>NCX17T7B2</t>
  </si>
  <si>
    <t>NCX10R2B1</t>
  </si>
  <si>
    <t>NCX24K0B1</t>
  </si>
  <si>
    <t>NCX22D5B2</t>
  </si>
  <si>
    <t>NCX30K3B2</t>
  </si>
  <si>
    <t>NCX13H1B2</t>
  </si>
  <si>
    <t>NCX25R2B1</t>
  </si>
  <si>
    <t>NCX34V2B1</t>
  </si>
  <si>
    <t>NCX29Y3B3</t>
  </si>
  <si>
    <t>NCX37K4B2</t>
  </si>
  <si>
    <t>NCX11Y4B1</t>
  </si>
  <si>
    <t>NCX15N9B1</t>
  </si>
  <si>
    <t>NCX25H2B2</t>
  </si>
  <si>
    <t>NCX23W1B2</t>
  </si>
  <si>
    <t>NCX13V9B2</t>
  </si>
  <si>
    <t>NCX16R0B3</t>
  </si>
  <si>
    <t>NCX09K5B3</t>
  </si>
  <si>
    <t>NCX28N3B3</t>
  </si>
  <si>
    <t>NCX13W6B1</t>
  </si>
  <si>
    <t>NCX36B8B2</t>
  </si>
  <si>
    <t>NCX29Y3B4</t>
  </si>
  <si>
    <t>NCX30K3B3</t>
  </si>
  <si>
    <t>NCX36S7B2</t>
  </si>
  <si>
    <t>NCX30X4B3</t>
  </si>
  <si>
    <t>NCX15T1B1</t>
  </si>
  <si>
    <t>NCX20Z3B1</t>
  </si>
  <si>
    <t>NCX27G1B3</t>
  </si>
  <si>
    <t>NCX17D5B2</t>
  </si>
  <si>
    <t>NCX35N9B1</t>
  </si>
  <si>
    <t>NCX37K4B3</t>
  </si>
  <si>
    <t>NCX11C0B1</t>
  </si>
  <si>
    <t>NCX28W6B3</t>
  </si>
  <si>
    <t>NCX29Y3B5</t>
  </si>
  <si>
    <t>NCX10M7B1</t>
  </si>
  <si>
    <t>NCX38P2B3</t>
  </si>
  <si>
    <t>NCX22D5B3</t>
  </si>
  <si>
    <t>NCX40L5C1</t>
  </si>
  <si>
    <t>NCX11Y4C1</t>
  </si>
  <si>
    <t>NCX24J3C1</t>
  </si>
  <si>
    <t>NCX14W9C1</t>
  </si>
  <si>
    <t>NCX35N9C2</t>
  </si>
  <si>
    <t>NCX25H2C2</t>
  </si>
  <si>
    <t>NCX35M2C1</t>
  </si>
  <si>
    <t>NCX16M5C1</t>
  </si>
  <si>
    <t>NCX27G1C3</t>
  </si>
  <si>
    <t>NCX36B8C1</t>
  </si>
  <si>
    <t>NCX17K4C1</t>
  </si>
  <si>
    <t>NCX10H2C3</t>
  </si>
  <si>
    <t>NCX38R6C3</t>
  </si>
  <si>
    <t>NCX25R2C1</t>
  </si>
  <si>
    <t>NCX29Y3C3</t>
  </si>
  <si>
    <t>NCX31T9C1</t>
  </si>
  <si>
    <t>NCX34V2C1</t>
  </si>
  <si>
    <t>NCX30X4C2</t>
  </si>
  <si>
    <t>NCX39N1C1</t>
  </si>
  <si>
    <t>NCX17T7C1</t>
  </si>
  <si>
    <t>NCX13V9C2</t>
  </si>
  <si>
    <t>NCX11C0C2</t>
  </si>
  <si>
    <t>NCX21L8C1</t>
  </si>
  <si>
    <t>NCX30N4C2</t>
  </si>
  <si>
    <t>NCX38P2C2</t>
  </si>
  <si>
    <t>NCX11C0C1</t>
  </si>
  <si>
    <t>NCX16R0C2</t>
  </si>
  <si>
    <t>NCX13J5C2</t>
  </si>
  <si>
    <t>NCX30K3C2</t>
  </si>
  <si>
    <t>NCX30X4C3</t>
  </si>
  <si>
    <t>NCX09K5C3</t>
  </si>
  <si>
    <t>NCX22D5C2</t>
  </si>
  <si>
    <t>NCX15X9C3</t>
  </si>
  <si>
    <t>NCX38H6C1</t>
  </si>
  <si>
    <t>NCX31R5C2</t>
  </si>
  <si>
    <t>NCX13D3C2</t>
  </si>
  <si>
    <t>NCX37V1C1</t>
  </si>
  <si>
    <t>NCX11D7C1</t>
  </si>
  <si>
    <t>NCX15N9C1</t>
  </si>
  <si>
    <t>NCX29K5C1</t>
  </si>
  <si>
    <t>NCX35N9C1</t>
  </si>
  <si>
    <t>NCX27G1C4</t>
  </si>
  <si>
    <t>NCX10G5C1</t>
  </si>
  <si>
    <t>NCX37K4C3</t>
  </si>
  <si>
    <t>NCX38R6C4</t>
  </si>
  <si>
    <t>NCX10H2C4</t>
  </si>
  <si>
    <t>NCX09M9C2</t>
  </si>
  <si>
    <t>NCX09K5C2</t>
  </si>
  <si>
    <t>NCX16R0C3</t>
  </si>
  <si>
    <t>NCX28N3C3</t>
  </si>
  <si>
    <t>NCX39N1C2</t>
  </si>
  <si>
    <t>NCX38P2C3</t>
  </si>
  <si>
    <t>NCX13H1C2</t>
  </si>
  <si>
    <t>NCX28W6C2</t>
  </si>
  <si>
    <t>NCX22D5C3</t>
  </si>
  <si>
    <t>NCX38H6C2</t>
  </si>
  <si>
    <t>NCX17T7C2</t>
  </si>
  <si>
    <t>NCX36X2C2</t>
  </si>
  <si>
    <t>NCX10M7C1</t>
  </si>
  <si>
    <t>NCX11S2C2</t>
  </si>
  <si>
    <t>NCX15T1C1</t>
  </si>
  <si>
    <t>NCX31V3C1</t>
  </si>
  <si>
    <t>NCX24K0C1</t>
  </si>
  <si>
    <t>NCX25L0C1</t>
  </si>
  <si>
    <t>NCX09L2C1</t>
  </si>
  <si>
    <t>NCX21K1C1</t>
  </si>
  <si>
    <t>NCX19L7C1</t>
  </si>
  <si>
    <t>NCX36B8C2</t>
  </si>
  <si>
    <t>NCX16M5C2</t>
  </si>
  <si>
    <t>NCX28N3C4</t>
  </si>
  <si>
    <t>NCX34D6C2</t>
  </si>
  <si>
    <t>NCX13V9C3</t>
  </si>
  <si>
    <t>NCX11S2C3</t>
  </si>
  <si>
    <t>NCX29Y3C4</t>
  </si>
  <si>
    <t>NCX21D2C2</t>
  </si>
  <si>
    <t>NCX29Y3C6</t>
  </si>
  <si>
    <t>NCX28W6C4</t>
  </si>
  <si>
    <t>NCX36S7C2</t>
  </si>
  <si>
    <t>NCX28W6C3</t>
  </si>
  <si>
    <t>NCX29Y3C5</t>
  </si>
  <si>
    <t>NCX10R2C1</t>
  </si>
  <si>
    <t>NCX36S7C3</t>
  </si>
  <si>
    <t>NCX29K5D1</t>
  </si>
  <si>
    <t>NCX38Y5D1</t>
  </si>
  <si>
    <t>NCX12L6D1</t>
  </si>
  <si>
    <t>NCX17P9D2</t>
  </si>
  <si>
    <t>NCX23X8D1</t>
  </si>
  <si>
    <t>NCX10R2D1</t>
  </si>
  <si>
    <t>NCX13D3D1</t>
  </si>
  <si>
    <t>NCX09L2D1</t>
  </si>
  <si>
    <t>NCX17D5D1</t>
  </si>
  <si>
    <t>NCX14W9D1</t>
  </si>
  <si>
    <t>NCX40L5D1</t>
  </si>
  <si>
    <t>NCX37V1D1</t>
  </si>
  <si>
    <t>NCX25H2D2</t>
  </si>
  <si>
    <t>NCX11C0D1</t>
  </si>
  <si>
    <t>NCX11S2D1</t>
  </si>
  <si>
    <t>NCX39N1D1</t>
  </si>
  <si>
    <t>NCX09K5D1</t>
  </si>
  <si>
    <t>NCX30N4D1</t>
  </si>
  <si>
    <t>NCX13V9D2</t>
  </si>
  <si>
    <t>NCX34D6D1</t>
  </si>
  <si>
    <t>NCX36B8D1</t>
  </si>
  <si>
    <t>NCX16M5D1</t>
  </si>
  <si>
    <t>NCX13W6D1</t>
  </si>
  <si>
    <t>NCX09K5D2</t>
  </si>
  <si>
    <t>NCX11C0D2</t>
  </si>
  <si>
    <t>NCX16R0D3</t>
  </si>
  <si>
    <t>NCX30N4D2</t>
  </si>
  <si>
    <t>NCX13J5D1</t>
  </si>
  <si>
    <t>NCX30X4D2</t>
  </si>
  <si>
    <t>NCX10M7D1</t>
  </si>
  <si>
    <t>NCX34G7D1</t>
  </si>
  <si>
    <t>NCX30K3D1</t>
  </si>
  <si>
    <t>NCX28N3D2</t>
  </si>
  <si>
    <t>NCX17T7D1</t>
  </si>
  <si>
    <t>NCX22D5D1</t>
  </si>
  <si>
    <t>NCX38R6D1</t>
  </si>
  <si>
    <t>NCX38H6D1</t>
  </si>
  <si>
    <t>NCX28W6D1</t>
  </si>
  <si>
    <t>NCX09M9D1</t>
  </si>
  <si>
    <t>NCX21D2D1</t>
  </si>
  <si>
    <t>NCX31R5D1</t>
  </si>
  <si>
    <t>NCX29Y3D2</t>
  </si>
  <si>
    <t>NCX21M5D1</t>
  </si>
  <si>
    <t>NCX38R6D2</t>
  </si>
  <si>
    <t>NCX17P9D1</t>
  </si>
  <si>
    <t>NCX08W6D1</t>
  </si>
  <si>
    <t>NCX24K0D1</t>
  </si>
  <si>
    <t>NCX25R2D1</t>
  </si>
  <si>
    <t>NCX37K4D2</t>
  </si>
  <si>
    <t>NCX31T9D1</t>
  </si>
  <si>
    <t>NCX13H1D1</t>
  </si>
  <si>
    <t>NCX31R5D2</t>
  </si>
  <si>
    <t>NCX36S7D2</t>
  </si>
  <si>
    <t>NCX36X2D1</t>
  </si>
  <si>
    <t>NCX36S7D1</t>
  </si>
  <si>
    <t>NCX15X9D2</t>
  </si>
  <si>
    <t>NCX22D5D2</t>
  </si>
  <si>
    <t>NCX28W6D2</t>
  </si>
  <si>
    <t>NCX24W4D1</t>
  </si>
  <si>
    <t>NCX20Z3D1</t>
  </si>
  <si>
    <t>NCX35N9D1</t>
  </si>
  <si>
    <t>NCX17D5D2</t>
  </si>
  <si>
    <t>NCX11Y4D1</t>
  </si>
  <si>
    <t>NCX13D3D2</t>
  </si>
  <si>
    <t>NCX27G1D2</t>
  </si>
  <si>
    <t>NCX21D2D2</t>
  </si>
  <si>
    <t>NCX38R6D3</t>
  </si>
  <si>
    <t>NCX10H2D3</t>
  </si>
  <si>
    <t>NCX37K4D3</t>
  </si>
  <si>
    <t>NCX28Z7D1</t>
  </si>
  <si>
    <t>NCX15X9D3</t>
  </si>
  <si>
    <t>NCX30H2D1</t>
  </si>
  <si>
    <t>NCX10H2D2</t>
  </si>
  <si>
    <t>NCX29Y3D3</t>
  </si>
  <si>
    <t>NCX13J5D2</t>
  </si>
  <si>
    <t>NCX16R0D2</t>
  </si>
  <si>
    <t>NCX38P2D2</t>
  </si>
  <si>
    <t>NCX11S2D2</t>
  </si>
  <si>
    <t>NCX39N1D2</t>
  </si>
  <si>
    <t>NCX28N3D3</t>
  </si>
  <si>
    <t>NCX19L7D1</t>
  </si>
  <si>
    <t>NCX39N1D3</t>
  </si>
  <si>
    <t>NCX38P2D3</t>
  </si>
  <si>
    <t>NCX11S2D3</t>
  </si>
  <si>
    <t>NCX16R0D4</t>
  </si>
  <si>
    <t>NCX38H6D2</t>
  </si>
  <si>
    <t>NCX17H3D1</t>
  </si>
  <si>
    <t>NCX30X4D3</t>
  </si>
  <si>
    <t>NCX09H4D1</t>
  </si>
  <si>
    <t>NCX13H1D2</t>
  </si>
  <si>
    <t>NCX36S7D3</t>
  </si>
  <si>
    <t>NCX31R5D3</t>
  </si>
  <si>
    <t>NCX29S1D1</t>
  </si>
  <si>
    <t>NCX38P2D4</t>
  </si>
  <si>
    <t>NCX11S2D4</t>
  </si>
  <si>
    <t>NCX17T7D2</t>
  </si>
  <si>
    <t>NCX36X2D2</t>
  </si>
  <si>
    <t>NCX28W6D3</t>
  </si>
  <si>
    <t>NCX26D7D1</t>
  </si>
  <si>
    <t>NCX11D7D1</t>
  </si>
  <si>
    <t>NCX15N9D1</t>
  </si>
  <si>
    <t>NCX24J3D1</t>
  </si>
  <si>
    <t>NCX16M5D2</t>
  </si>
  <si>
    <t>NCX18R6D1</t>
  </si>
  <si>
    <t>NCX10V0D1</t>
  </si>
  <si>
    <t>NCX13W6D2</t>
  </si>
  <si>
    <t>NCX27G1D3</t>
  </si>
  <si>
    <t>NCX21K1D1</t>
  </si>
  <si>
    <t>NCX36B8D2</t>
  </si>
  <si>
    <t>NCX18T0D1</t>
  </si>
  <si>
    <t>NCX17K4D1</t>
  </si>
  <si>
    <t>NCX12D0D1</t>
  </si>
  <si>
    <t>NCX34V2D1</t>
  </si>
  <si>
    <t>NCX29Y3D4</t>
  </si>
  <si>
    <t>NCX38R6D4</t>
  </si>
  <si>
    <t>NCX30K3D2</t>
  </si>
  <si>
    <t>NCX28N3D4</t>
  </si>
  <si>
    <t>NCX21L8D1</t>
  </si>
  <si>
    <t>NCX34K5D2</t>
  </si>
  <si>
    <t>NCX31V3D1</t>
  </si>
  <si>
    <t>NCX15T1D1</t>
  </si>
  <si>
    <t>NCX15G0D1</t>
  </si>
  <si>
    <t>NCX19S6D4</t>
  </si>
  <si>
    <t>NCX29Y3D5</t>
  </si>
  <si>
    <t>NCX25H2E1</t>
  </si>
  <si>
    <t>NCX13D3E1</t>
  </si>
  <si>
    <t>NCX11Y4E1</t>
  </si>
  <si>
    <t>NCX25H2E2</t>
  </si>
  <si>
    <t>NCX11D7E1</t>
  </si>
  <si>
    <t>NCX40L5E1</t>
  </si>
  <si>
    <t>NCX37V1E1</t>
  </si>
  <si>
    <t>NCX27G1E1</t>
  </si>
  <si>
    <t>NCX14W9E1</t>
  </si>
  <si>
    <t>NCX29K5E1</t>
  </si>
  <si>
    <t>NCX13D3E3</t>
  </si>
  <si>
    <t>NCX30N4E1</t>
  </si>
  <si>
    <t>NCX39N1E1</t>
  </si>
  <si>
    <t>NCX09K5E1</t>
  </si>
  <si>
    <t>NCX27G1E2</t>
  </si>
  <si>
    <t>NCX13W6E1</t>
  </si>
  <si>
    <t>NCX16M5E1</t>
  </si>
  <si>
    <t>NCX34D6E1</t>
  </si>
  <si>
    <t>NCX17P9E1</t>
  </si>
  <si>
    <t>NCX38R6E2</t>
  </si>
  <si>
    <t>NCX37K4E1</t>
  </si>
  <si>
    <t>NCX29Y3E1</t>
  </si>
  <si>
    <t>NCX21D2E1</t>
  </si>
  <si>
    <t>NCX38P2E1</t>
  </si>
  <si>
    <t>NCX28N3E1</t>
  </si>
  <si>
    <t>NCX11S2E1</t>
  </si>
  <si>
    <t>NCX16R0E2</t>
  </si>
  <si>
    <t>NCX11C0E1</t>
  </si>
  <si>
    <t>NCX13V9E1</t>
  </si>
  <si>
    <t>NCX16R0E1</t>
  </si>
  <si>
    <t>NCX28N3E2</t>
  </si>
  <si>
    <t>NCX38P2E2</t>
  </si>
  <si>
    <t>NCX11C0E2</t>
  </si>
  <si>
    <t>NCX23W1E1</t>
  </si>
  <si>
    <t>NCX11S2E2</t>
  </si>
  <si>
    <t>NCX13V9E2</t>
  </si>
  <si>
    <t>NCX34K5E1</t>
  </si>
  <si>
    <t>NCX36S7E1</t>
  </si>
  <si>
    <t>NCX10H2E2</t>
  </si>
  <si>
    <t>NCX15X9E1</t>
  </si>
  <si>
    <t>NCX29Y3E2</t>
  </si>
  <si>
    <t>NCX28W6E1</t>
  </si>
  <si>
    <t>NCX38R6E1</t>
  </si>
  <si>
    <t>NCX31R5E1</t>
  </si>
  <si>
    <t>NCX30K3E1</t>
  </si>
  <si>
    <t>NCX10H2E1</t>
  </si>
  <si>
    <t>NCX36S7E2</t>
  </si>
  <si>
    <t>NCX36X2E1</t>
  </si>
  <si>
    <t>NCX28W6E2</t>
  </si>
  <si>
    <t>NCX38R6E3</t>
  </si>
  <si>
    <t>NCX13J5E1</t>
  </si>
  <si>
    <t>NCX28N3E4</t>
  </si>
  <si>
    <t>NCX31T9E1</t>
  </si>
  <si>
    <t>NCX38R6E4</t>
  </si>
  <si>
    <t>NCX34K5E2</t>
  </si>
  <si>
    <t>NCX30K3E2</t>
  </si>
  <si>
    <t>NCX15X9E2</t>
  </si>
  <si>
    <t>NCX38H6E1</t>
  </si>
  <si>
    <t>NCX31R5E2</t>
  </si>
  <si>
    <t>NCX22D5E1</t>
  </si>
  <si>
    <t>NCX29D6E1</t>
  </si>
  <si>
    <t>NCX13H1E1</t>
  </si>
  <si>
    <t>NCX09C9E1</t>
  </si>
  <si>
    <t>NCX35N9E1</t>
  </si>
  <si>
    <t>NCX13D3E2</t>
  </si>
  <si>
    <t>NCX26D7E1</t>
  </si>
  <si>
    <t>NCX39N1E2</t>
  </si>
  <si>
    <t>NCX30N4E2</t>
  </si>
  <si>
    <t>NCX19L7E1</t>
  </si>
  <si>
    <t>NCX11D7E2</t>
  </si>
  <si>
    <t>NCX15N9E1</t>
  </si>
  <si>
    <t>NCX24J3E1</t>
  </si>
  <si>
    <t>NCX35N9E2</t>
  </si>
  <si>
    <t>NCX29K5E2</t>
  </si>
  <si>
    <t>NCX17D5E1</t>
  </si>
  <si>
    <t>NCX35M2E1</t>
  </si>
  <si>
    <t>NCX16M5E2</t>
  </si>
  <si>
    <t>NCX21M5E2</t>
  </si>
  <si>
    <t>NCX13W6E2</t>
  </si>
  <si>
    <t>NCX36B8E1</t>
  </si>
  <si>
    <t>NCX21M5E1</t>
  </si>
  <si>
    <t>NCX27G1E3</t>
  </si>
  <si>
    <t>NCX18T0E1</t>
  </si>
  <si>
    <t>NCX21K1E1</t>
  </si>
  <si>
    <t>NCX09K5E2</t>
  </si>
  <si>
    <t>NCX34D6E2</t>
  </si>
  <si>
    <t>NCX38P2E3</t>
  </si>
  <si>
    <t>NCX39N1E3</t>
  </si>
  <si>
    <t>NCX30N4E3</t>
  </si>
  <si>
    <t>NCX28N3E3</t>
  </si>
  <si>
    <t>NCX10H2E3</t>
  </si>
  <si>
    <t>NCX30X4E1</t>
  </si>
  <si>
    <t>NCX16R0E3</t>
  </si>
  <si>
    <t>NCX17T7E1</t>
  </si>
  <si>
    <t>NCX28Z7E1</t>
  </si>
  <si>
    <t>NCX30H2E1</t>
  </si>
  <si>
    <t>NCX16R0E4</t>
  </si>
  <si>
    <t>NCX36X2E2</t>
  </si>
  <si>
    <t>NCX30K3E3</t>
  </si>
  <si>
    <t>NCX38P2E4</t>
  </si>
  <si>
    <t>NCX21D2E2</t>
  </si>
  <si>
    <t>NCX09M9E1</t>
  </si>
  <si>
    <t>NCX10Z8E1</t>
  </si>
  <si>
    <t>NCX37K4E2</t>
  </si>
  <si>
    <t>NCX17K4E1</t>
  </si>
  <si>
    <t>NCX38R6E6</t>
  </si>
  <si>
    <t>NCX29Y3E8</t>
  </si>
  <si>
    <t>NCX29Y3E3</t>
  </si>
  <si>
    <t>NCX23X8E1</t>
  </si>
  <si>
    <t>NCX10H2E4</t>
  </si>
  <si>
    <t>NCX38R6E5</t>
  </si>
  <si>
    <t>NCX09M9E2</t>
  </si>
  <si>
    <t>NCX10H2E6</t>
  </si>
  <si>
    <t>NCX37K4E3</t>
  </si>
  <si>
    <t>NCX13H1E2</t>
  </si>
  <si>
    <t>NCX24W4E1</t>
  </si>
  <si>
    <t>NCX16R0E5</t>
  </si>
  <si>
    <t>NCX20Z3E1</t>
  </si>
  <si>
    <t>NCX30X4E3</t>
  </si>
  <si>
    <t>NCX30X4E2</t>
  </si>
  <si>
    <t>NCX36X2E3</t>
  </si>
  <si>
    <t>NCX10H2E5</t>
  </si>
  <si>
    <t>NCX28W6E3</t>
  </si>
  <si>
    <t>NCX34K5E3</t>
  </si>
  <si>
    <t>NCX22D5E2</t>
  </si>
  <si>
    <t>NCX36S7E3</t>
  </si>
  <si>
    <t>NCX24K0E1</t>
  </si>
  <si>
    <t>NCX38H6E3</t>
  </si>
  <si>
    <t>NCX38H6E2</t>
  </si>
  <si>
    <t>NCX22D5E3</t>
  </si>
  <si>
    <t>NCX31R5E3</t>
  </si>
  <si>
    <t>NCX29D6E2</t>
  </si>
  <si>
    <t>NCX37V1E2</t>
  </si>
  <si>
    <t>NCX36B8E2</t>
  </si>
  <si>
    <t>NCX27G1E4</t>
  </si>
  <si>
    <t>NCX29Q7E1</t>
  </si>
  <si>
    <t>NCX11C0E3</t>
  </si>
  <si>
    <t>NCX28N3E5</t>
  </si>
  <si>
    <t>NCX11S2E3</t>
  </si>
  <si>
    <t>NCX10M7E1</t>
  </si>
  <si>
    <t>NCX38P2E5</t>
  </si>
  <si>
    <t>NCX28W6E4</t>
  </si>
  <si>
    <t>NCX29Y3E6</t>
  </si>
  <si>
    <t>NCX17T7E2</t>
  </si>
  <si>
    <t>NCX29Y3E5</t>
  </si>
  <si>
    <t>NCX08W6E1</t>
  </si>
  <si>
    <t>NCX08W6E2</t>
  </si>
  <si>
    <t>NCX29Y3E7</t>
  </si>
  <si>
    <t>NCX10H2E7</t>
  </si>
  <si>
    <t>NCX34K5E4</t>
  </si>
  <si>
    <t>NCX15G0E1</t>
  </si>
  <si>
    <t>NCX15X9E3</t>
  </si>
  <si>
    <t>NCX09H4E1</t>
  </si>
  <si>
    <t>NCX29Y3E4</t>
  </si>
  <si>
    <t>NCX15X9E4</t>
  </si>
  <si>
    <t>NCX20Z3E2</t>
  </si>
  <si>
    <t>NCX19S6E5</t>
  </si>
  <si>
    <t>NCX21S7E4</t>
  </si>
  <si>
    <t>NCX25H2F1</t>
  </si>
  <si>
    <t>NCX37V1F1</t>
  </si>
  <si>
    <t>NCX15N9F1</t>
  </si>
  <si>
    <t>NCX16M5F1</t>
  </si>
  <si>
    <t>NCX13W6F1</t>
  </si>
  <si>
    <t>NCX21M5F1</t>
  </si>
  <si>
    <t>NCX36B8F1</t>
  </si>
  <si>
    <t>NCX21K1F1</t>
  </si>
  <si>
    <t>NCX27G1F1</t>
  </si>
  <si>
    <t>NCX28N3F1</t>
  </si>
  <si>
    <t>NCX38P2F1</t>
  </si>
  <si>
    <t>NCX15X9F1</t>
  </si>
  <si>
    <t>NCX31R5F1</t>
  </si>
  <si>
    <t>NCX16R0F1</t>
  </si>
  <si>
    <t>NCX22D5F1</t>
  </si>
  <si>
    <t>NCX36S7F1</t>
  </si>
  <si>
    <t>NCX29Y3F1</t>
  </si>
  <si>
    <t>NCX38R6F1</t>
  </si>
  <si>
    <t>NCX10H2F1</t>
  </si>
  <si>
    <t>NCX37K4F1</t>
  </si>
  <si>
    <t>NCX09M9F1</t>
  </si>
  <si>
    <t>NCX39N1F1</t>
  </si>
  <si>
    <t>NCX09K5F1</t>
  </si>
  <si>
    <t>NCX28N3F2</t>
  </si>
  <si>
    <t>NCX34D6F1</t>
  </si>
  <si>
    <t>NCX11C0F1</t>
  </si>
  <si>
    <t>NCX11S2F1</t>
  </si>
  <si>
    <t>NCX13V9F1</t>
  </si>
  <si>
    <t>NCX20Z3F1</t>
  </si>
  <si>
    <t>NCX38H6F1</t>
  </si>
  <si>
    <t>NCX30X4F1</t>
  </si>
  <si>
    <t>NCX24W4F1</t>
  </si>
  <si>
    <t>NCX29D6F1</t>
  </si>
  <si>
    <t>NCX18R6F1</t>
  </si>
  <si>
    <t>NCX35N9F1</t>
  </si>
  <si>
    <t>NCX17D5F1</t>
  </si>
  <si>
    <t>NCX17P9F1</t>
  </si>
  <si>
    <t>NCX21D2F1</t>
  </si>
  <si>
    <t>NCX10Z8F1</t>
  </si>
  <si>
    <t>NCX38R6F2</t>
  </si>
  <si>
    <t>NCX10H2F3</t>
  </si>
  <si>
    <t>NCX13J5F1</t>
  </si>
  <si>
    <t>NCX29Y3F2</t>
  </si>
  <si>
    <t>NCX17T7F1</t>
  </si>
  <si>
    <t>NCX10H2F2</t>
  </si>
  <si>
    <t>NCX30K3F1</t>
  </si>
  <si>
    <t>NCX34D6F2</t>
  </si>
  <si>
    <t>NCX38P2F2</t>
  </si>
  <si>
    <t>NCX28N3F3</t>
  </si>
  <si>
    <t>NCX30N4F1</t>
  </si>
  <si>
    <t>NCX19L7F1</t>
  </si>
  <si>
    <t>NCX11S2F2</t>
  </si>
  <si>
    <t>NCX26D7F1</t>
  </si>
  <si>
    <t>NCX13D3F1</t>
  </si>
  <si>
    <t>NCX27G1F2</t>
  </si>
  <si>
    <t>NCX16R0F2</t>
  </si>
  <si>
    <t>NCX28W6F1</t>
  </si>
  <si>
    <t>NCX34K5F1</t>
  </si>
  <si>
    <t>NCX17H3F1</t>
  </si>
  <si>
    <t>NCX17T7F2</t>
  </si>
  <si>
    <t>NCX36X2F1</t>
  </si>
  <si>
    <t>NCX38P2F3</t>
  </si>
  <si>
    <t>NCX30X4F2</t>
  </si>
  <si>
    <t>NCX28W6F3</t>
  </si>
  <si>
    <t>NCX38R6F3</t>
  </si>
  <si>
    <t>NCX38H6F2</t>
  </si>
  <si>
    <t>NCX21S7F2</t>
  </si>
  <si>
    <t>NCX29Y3F3</t>
  </si>
  <si>
    <t>NCX28W6F2</t>
  </si>
  <si>
    <t>NCX16M5G1</t>
  </si>
  <si>
    <t>NCX27G1G1</t>
  </si>
  <si>
    <t>NCX10H2G1</t>
  </si>
  <si>
    <t>NCX16M5G2</t>
  </si>
  <si>
    <t>NCX13W6G1</t>
  </si>
  <si>
    <t>NCX11Y4MW1</t>
  </si>
  <si>
    <t>NCX17D5MW1</t>
  </si>
  <si>
    <t>NCX11D7MW1</t>
  </si>
  <si>
    <t>NCX35N9MW1</t>
  </si>
  <si>
    <t>NCX17D5MW2</t>
  </si>
  <si>
    <t>NCX16M5MW1</t>
  </si>
  <si>
    <t>NCX27G1MW1</t>
  </si>
  <si>
    <t>NCX35M2MW1</t>
  </si>
  <si>
    <t>NCX17P9MW1</t>
  </si>
  <si>
    <t>NCX09B2MW1</t>
  </si>
  <si>
    <t>NCX10G5MW1</t>
  </si>
  <si>
    <t>NCX21K1MW1</t>
  </si>
  <si>
    <t>NCX36B8MW1</t>
  </si>
  <si>
    <t>NCX38P2MW1</t>
  </si>
  <si>
    <t>NCX13V9MW1</t>
  </si>
  <si>
    <t>NCX09K5MW1</t>
  </si>
  <si>
    <t>NCX39N1MW1</t>
  </si>
  <si>
    <t>NCX11C0MW1</t>
  </si>
  <si>
    <t>NCX30N4MW1</t>
  </si>
  <si>
    <t>NCX19L7MW1</t>
  </si>
  <si>
    <t>NCX11J9MW1</t>
  </si>
  <si>
    <t>NCX21D2MW2</t>
  </si>
  <si>
    <t>NCX33Q4MW1</t>
  </si>
  <si>
    <t>NCX34V2MW1</t>
  </si>
  <si>
    <t>NCX38R6MW1</t>
  </si>
  <si>
    <t>NCX10G5MW2</t>
  </si>
  <si>
    <t>NCX35M2MW2</t>
  </si>
  <si>
    <t>NCX09M9MW1</t>
  </si>
  <si>
    <t>NCX28N3MW1</t>
  </si>
  <si>
    <t>NCX10H2MW2</t>
  </si>
  <si>
    <t>NCX15X9MW1</t>
  </si>
  <si>
    <t>NCX16R0MW1</t>
  </si>
  <si>
    <t>NCX21L8MW1</t>
  </si>
  <si>
    <t>NCX17K4MW1</t>
  </si>
  <si>
    <t>NCX21D2MW1</t>
  </si>
  <si>
    <t>NCX16C5MW1</t>
  </si>
  <si>
    <t>NCX10H2MW1</t>
  </si>
  <si>
    <t>NCX25P8MW1</t>
  </si>
  <si>
    <t>NCX29Y3MW1</t>
  </si>
  <si>
    <t>NCX30X4MW1</t>
  </si>
  <si>
    <t>NCX28W6MW1</t>
  </si>
  <si>
    <t>NCX28N3MW2</t>
  </si>
  <si>
    <t>NCX31R5MW2</t>
  </si>
  <si>
    <t>NCX31V3MW1</t>
  </si>
  <si>
    <t>NCX29Y3MW2</t>
  </si>
  <si>
    <t>NCX29D6MW1</t>
  </si>
  <si>
    <t>NCX36S7MW1</t>
  </si>
  <si>
    <t>NCX23P2MW1</t>
  </si>
  <si>
    <t>NCX19S6MW1</t>
  </si>
  <si>
    <t>NCX22D5MW1</t>
  </si>
  <si>
    <t>NCX29D6MW2</t>
  </si>
  <si>
    <t>NCX38H6MW1</t>
  </si>
  <si>
    <t>NCX31R5MW1</t>
  </si>
  <si>
    <t>NCX24K0MW1</t>
  </si>
  <si>
    <t>NCX21S7MW1</t>
  </si>
  <si>
    <t>NCX36S7MW2</t>
  </si>
  <si>
    <t>NCX19S6MW2</t>
  </si>
  <si>
    <t>NCX22D5MW2</t>
  </si>
  <si>
    <t>NCX37G6MW1</t>
  </si>
  <si>
    <t>NCX14W9S3</t>
  </si>
  <si>
    <t>NCX17D5S4</t>
  </si>
  <si>
    <t>NCX13D3S5</t>
  </si>
  <si>
    <t>NCX11Y4S3</t>
  </si>
  <si>
    <t>NCX09L2S4</t>
  </si>
  <si>
    <t>NCX37V1S3</t>
  </si>
  <si>
    <t>NCX19L7S4</t>
  </si>
  <si>
    <t>NCX34D6S4</t>
  </si>
  <si>
    <t>NCX30N4S4</t>
  </si>
  <si>
    <t>NCX25H2S3</t>
  </si>
  <si>
    <t>NCX26D7S2</t>
  </si>
  <si>
    <t>NCX15N9S1</t>
  </si>
  <si>
    <t>NCX21D2S3</t>
  </si>
  <si>
    <t>NCX16M5S5</t>
  </si>
  <si>
    <t>NCX10H2S9</t>
  </si>
  <si>
    <t>NCX29Q7S2</t>
  </si>
  <si>
    <t>NCX21K1S3</t>
  </si>
  <si>
    <t>NCX17P9S4</t>
  </si>
  <si>
    <t>NCX17T7S5</t>
  </si>
  <si>
    <t>NCX16R0S6</t>
  </si>
  <si>
    <t>NCX28W6S6</t>
  </si>
  <si>
    <t>NCX30X4S4</t>
  </si>
  <si>
    <t>NCX10M7S4</t>
  </si>
  <si>
    <t>NCX16M5S4</t>
  </si>
  <si>
    <t>NCX34K5S4</t>
  </si>
  <si>
    <t>NCX16R0S7</t>
  </si>
  <si>
    <t>NCX24W4S3</t>
  </si>
  <si>
    <t>NCX11S2S4</t>
  </si>
  <si>
    <t>NCX23P2S3</t>
  </si>
  <si>
    <t>NCX31T9S3</t>
  </si>
  <si>
    <t>NCX09H4S4</t>
  </si>
  <si>
    <t>NCX36S7S8</t>
  </si>
  <si>
    <t>NCX24K0S5</t>
  </si>
  <si>
    <t>NCX31V3S3</t>
  </si>
  <si>
    <t>NCX15G0S1</t>
  </si>
  <si>
    <t>NCX10H2S8</t>
  </si>
  <si>
    <t>NCX29D6S2</t>
  </si>
  <si>
    <t>NCX34K5S5</t>
  </si>
  <si>
    <t>NCX18R6S1</t>
  </si>
  <si>
    <t>NCX29K5S3</t>
  </si>
  <si>
    <t>NCX24J3S4</t>
  </si>
  <si>
    <t>NCX23M1S1</t>
  </si>
  <si>
    <t>NCX09M9S4</t>
  </si>
  <si>
    <t>NCX10Z8S3</t>
  </si>
  <si>
    <t>NCX35M2S3</t>
  </si>
  <si>
    <t>NCX10V0S3</t>
  </si>
  <si>
    <t>NCX17K4S5</t>
  </si>
  <si>
    <t>NCX14F0S1</t>
  </si>
  <si>
    <t>NCX40L5S2</t>
  </si>
  <si>
    <t>NCX25H2S4</t>
  </si>
  <si>
    <t>NCX26V3S1</t>
  </si>
  <si>
    <t>NCX14W9S4</t>
  </si>
  <si>
    <t>NCX30K3S5</t>
  </si>
  <si>
    <t>NCX11S2S3</t>
  </si>
  <si>
    <t>NCX21K1S5</t>
  </si>
  <si>
    <t>NCX09K5S4</t>
  </si>
  <si>
    <t>NCX27G1S5</t>
  </si>
  <si>
    <t>NCX10H2S10</t>
  </si>
  <si>
    <t>NCX21K1S4</t>
  </si>
  <si>
    <t>NCX29Q7S3</t>
  </si>
  <si>
    <t>NCX13W6S4</t>
  </si>
  <si>
    <t>NCX10V0S2</t>
  </si>
  <si>
    <t>NCX30B0S2</t>
  </si>
  <si>
    <t>NCX38R6S8</t>
  </si>
  <si>
    <t>NCX36S7S9</t>
  </si>
  <si>
    <t>NCX13H1S4</t>
  </si>
  <si>
    <t>NCX37K4S4</t>
  </si>
  <si>
    <t>NCX25R2S3</t>
  </si>
  <si>
    <t>NCX29Y3S5</t>
  </si>
  <si>
    <t>NCX25L0S2</t>
  </si>
  <si>
    <t>NCX10R2S2</t>
  </si>
  <si>
    <t>NCX36X2S4</t>
  </si>
  <si>
    <t>NCX13J5S6</t>
  </si>
  <si>
    <t>NCX29Y3S6</t>
  </si>
  <si>
    <t>NCX31R5S4</t>
  </si>
  <si>
    <t>NCX28W6S7</t>
  </si>
  <si>
    <t>NCX10M7S3</t>
  </si>
  <si>
    <t>NCX17T7S6</t>
  </si>
  <si>
    <t>NCX09C9S3</t>
  </si>
  <si>
    <t>NCX28W6S8</t>
  </si>
  <si>
    <t>NCX30K3S6</t>
  </si>
  <si>
    <t>NCX29S1S3</t>
  </si>
  <si>
    <t>NCX21F6S3</t>
  </si>
  <si>
    <t>NCX24K0S6</t>
  </si>
  <si>
    <t>NCX36S7S10</t>
  </si>
  <si>
    <t>NCX29K5S2</t>
  </si>
  <si>
    <t>NCX12L6S4</t>
  </si>
  <si>
    <t>NCX39B7S2</t>
  </si>
  <si>
    <t>NCX18R6S2</t>
  </si>
  <si>
    <t>NCX33Y0S2</t>
  </si>
  <si>
    <t>NCX10Z8S4</t>
  </si>
  <si>
    <t>NCX09M9S5</t>
  </si>
  <si>
    <t>NCX10V0S4</t>
  </si>
  <si>
    <t>NCX13D3S4</t>
  </si>
  <si>
    <t>NCX18W1S2</t>
  </si>
  <si>
    <t>NCX30N4S5</t>
  </si>
  <si>
    <t>NCX17D5S5</t>
  </si>
  <si>
    <t>NCX19L7S6</t>
  </si>
  <si>
    <t>NCX26D7S3</t>
  </si>
  <si>
    <t>NCX23W1S3</t>
  </si>
  <si>
    <t>NCX28W6S9</t>
  </si>
  <si>
    <t>NCX19L7S5</t>
  </si>
  <si>
    <t>NCX13J5S7</t>
  </si>
  <si>
    <t>NCX34V2S1</t>
  </si>
  <si>
    <t>NCX38R6S9</t>
  </si>
  <si>
    <t>NCX37K4S5</t>
  </si>
  <si>
    <t>NCX12D0S1</t>
  </si>
  <si>
    <t>NCX21D2S4</t>
  </si>
  <si>
    <t>NCX20Z3S3</t>
  </si>
  <si>
    <t>NCX36X2S5</t>
  </si>
  <si>
    <t>NCX21M5S4</t>
  </si>
  <si>
    <t>NCX10R2S3</t>
  </si>
  <si>
    <t>NCX13H1S5</t>
  </si>
  <si>
    <t>NCX29D6S3</t>
  </si>
  <si>
    <t>NCX25L0S3</t>
  </si>
  <si>
    <t>NCX18R6S3</t>
  </si>
  <si>
    <t>NCX35N9S4</t>
  </si>
  <si>
    <t>NCX12P4S1</t>
  </si>
  <si>
    <t>NCX29K5S4</t>
  </si>
  <si>
    <t>NCX35M2S4</t>
  </si>
  <si>
    <t>NCX09B2S2</t>
  </si>
  <si>
    <t>NCX16Q3S2</t>
  </si>
  <si>
    <t>NCX10V0S5</t>
  </si>
  <si>
    <t>NCX10Z8S5</t>
  </si>
  <si>
    <t>NCX40K8A2</t>
  </si>
  <si>
    <t>NCX08S8A2</t>
  </si>
  <si>
    <t>NCX18F2A1</t>
  </si>
  <si>
    <t>NCX18X8A1</t>
  </si>
  <si>
    <t>NCX36L8A1</t>
  </si>
  <si>
    <t>NCX36R0A2</t>
  </si>
  <si>
    <t>NCX28R1A2</t>
  </si>
  <si>
    <t>NCX39M4A1</t>
  </si>
  <si>
    <t>NCX09X6A1</t>
  </si>
  <si>
    <t>NCX38X8A1</t>
  </si>
  <si>
    <t>NCX31N7A1</t>
  </si>
  <si>
    <t>NCX14Q7A1</t>
  </si>
  <si>
    <t>NCX32V6A1</t>
  </si>
  <si>
    <t>NCX26H5A1</t>
  </si>
  <si>
    <t>NCX15R7A1</t>
  </si>
  <si>
    <t>NCX12W3A1</t>
  </si>
  <si>
    <t>NCX24C4A1</t>
  </si>
  <si>
    <t>NCX22G6A1</t>
  </si>
  <si>
    <t>NCX19Z5A2</t>
  </si>
  <si>
    <t>NCX08Q4A1</t>
  </si>
  <si>
    <t>NCX28S8A1</t>
  </si>
  <si>
    <t>NKB33L3A1</t>
  </si>
  <si>
    <t>NCX30Y1A1</t>
  </si>
  <si>
    <t>NCX32X0A1</t>
  </si>
  <si>
    <t>NCX39Q2A2</t>
  </si>
  <si>
    <t>NCX38F2A1</t>
  </si>
  <si>
    <t>NCX36D2A1</t>
  </si>
  <si>
    <t>NCX34B2A1</t>
  </si>
  <si>
    <t>NCX11R5A1</t>
  </si>
  <si>
    <t>NCX39Q2A3</t>
  </si>
  <si>
    <t>NCX37Y2A1</t>
  </si>
  <si>
    <t>NCX26Q8A2</t>
  </si>
  <si>
    <t>NCX35H7A1</t>
  </si>
  <si>
    <t>NCX11K6A2</t>
  </si>
  <si>
    <t>NCX14K5A2</t>
  </si>
  <si>
    <t>NCX26Q8A3</t>
  </si>
  <si>
    <t>NCX14D6A2</t>
  </si>
  <si>
    <t>NCX37M8B1</t>
  </si>
  <si>
    <t>NCX09S1B3</t>
  </si>
  <si>
    <t>NCX15C2B1</t>
  </si>
  <si>
    <t>NCX08S8B1</t>
  </si>
  <si>
    <t>NCX21C5B1</t>
  </si>
  <si>
    <t>NCX37M8B2</t>
  </si>
  <si>
    <t>NCX37M8B3</t>
  </si>
  <si>
    <t>NKB33L3B1</t>
  </si>
  <si>
    <t>NCX08Q4B1</t>
  </si>
  <si>
    <t>NCX36M5B1</t>
  </si>
  <si>
    <t>NCX32B6B1</t>
  </si>
  <si>
    <t>NCX18M1B1</t>
  </si>
  <si>
    <t>NCX28R1B1</t>
  </si>
  <si>
    <t>NCX26H5B1</t>
  </si>
  <si>
    <t>NCX09X6B1</t>
  </si>
  <si>
    <t>NCX30Y1B1</t>
  </si>
  <si>
    <t>NCX14Q7B1</t>
  </si>
  <si>
    <t>NCX31N7B1</t>
  </si>
  <si>
    <t>NCX38F2B1</t>
  </si>
  <si>
    <t>NCX14K5B1</t>
  </si>
  <si>
    <t>NCX11K6B1</t>
  </si>
  <si>
    <t>NCX20K8B1</t>
  </si>
  <si>
    <t>NCX26Q8B2</t>
  </si>
  <si>
    <t>NCX21X2B1</t>
  </si>
  <si>
    <t>NJX04D0B1</t>
  </si>
  <si>
    <t>NCX19K0B1</t>
  </si>
  <si>
    <t>NCX36L8B1</t>
  </si>
  <si>
    <t>NCX22G6B1</t>
  </si>
  <si>
    <t>NCX39M4B1</t>
  </si>
  <si>
    <t>NCX14D6B1</t>
  </si>
  <si>
    <t>NCX15M2B1</t>
  </si>
  <si>
    <t>NCX12W3B2</t>
  </si>
  <si>
    <t>NCX26R5B1</t>
  </si>
  <si>
    <t>NCX36N2B2</t>
  </si>
  <si>
    <t>NCX15S4B1</t>
  </si>
  <si>
    <t>NCX29L2B1</t>
  </si>
  <si>
    <t>NCX15R7B1</t>
  </si>
  <si>
    <t>NCX37Y2B1</t>
  </si>
  <si>
    <t>NCX32V6B1</t>
  </si>
  <si>
    <t>NCX14Z0B1</t>
  </si>
  <si>
    <t>NCX14D6B2</t>
  </si>
  <si>
    <t>NCX09S1C2</t>
  </si>
  <si>
    <t>NCX40K8C2</t>
  </si>
  <si>
    <t>NCX15C2C1</t>
  </si>
  <si>
    <t>NCX21C5C1</t>
  </si>
  <si>
    <t>NCX18H6C1</t>
  </si>
  <si>
    <t>NCX09S1C3</t>
  </si>
  <si>
    <t>NCX32B6C1</t>
  </si>
  <si>
    <t>NCX28R1C1</t>
  </si>
  <si>
    <t>NCX16H0C1</t>
  </si>
  <si>
    <t>NKB33L3C1</t>
  </si>
  <si>
    <t>NCX22G6C1</t>
  </si>
  <si>
    <t>NCX28S8C1</t>
  </si>
  <si>
    <t>NCX11M0C1</t>
  </si>
  <si>
    <t>NCX27S5C1</t>
  </si>
  <si>
    <t>NCX34B2C1</t>
  </si>
  <si>
    <t>NCX14Q7C1</t>
  </si>
  <si>
    <t>NCX31N7C1</t>
  </si>
  <si>
    <t>NCX26H5C1</t>
  </si>
  <si>
    <t>NCX32X0C1</t>
  </si>
  <si>
    <t>NCX15M2C1</t>
  </si>
  <si>
    <t>NCX14K5C1</t>
  </si>
  <si>
    <t>NCX26Q8C2</t>
  </si>
  <si>
    <t>NCX20K8C1</t>
  </si>
  <si>
    <t>NCX14Z0C1</t>
  </si>
  <si>
    <t>NCX11K6C1</t>
  </si>
  <si>
    <t>NCX36L8C1</t>
  </si>
  <si>
    <t>NCX17V1C1</t>
  </si>
  <si>
    <t>NCX08Q4C1</t>
  </si>
  <si>
    <t>NCX19K0C1</t>
  </si>
  <si>
    <t>NCX35H7C1</t>
  </si>
  <si>
    <t>NCX39Q2C2</t>
  </si>
  <si>
    <t>NCX40M2C1</t>
  </si>
  <si>
    <t>NCX09X6C1</t>
  </si>
  <si>
    <t>NCX14K5C2</t>
  </si>
  <si>
    <t>NCX37Y2C1</t>
  </si>
  <si>
    <t>NCX12W3C2</t>
  </si>
  <si>
    <t>NCX25B0C1</t>
  </si>
  <si>
    <t>NCX21X2C1</t>
  </si>
  <si>
    <t>NCX15R7C1</t>
  </si>
  <si>
    <t>NCX15S4C1</t>
  </si>
  <si>
    <t>NCX30Y1C1</t>
  </si>
  <si>
    <t>NCX29L2C1</t>
  </si>
  <si>
    <t>NCX14D6C1</t>
  </si>
  <si>
    <t>NCX26R5C1</t>
  </si>
  <si>
    <t>NCX12K9D1</t>
  </si>
  <si>
    <t>NCX40K8D1</t>
  </si>
  <si>
    <t>NCX37M8D1</t>
  </si>
  <si>
    <t>NCX39T3D1</t>
  </si>
  <si>
    <t>NCX09S1D2</t>
  </si>
  <si>
    <t>NCX17F9D1</t>
  </si>
  <si>
    <t>NCX08S8D1</t>
  </si>
  <si>
    <t>NCX40K8D2</t>
  </si>
  <si>
    <t>NCX20L5D1</t>
  </si>
  <si>
    <t>NCX15C2D1</t>
  </si>
  <si>
    <t>NCX18F2D1</t>
  </si>
  <si>
    <t>NCX30T6D1</t>
  </si>
  <si>
    <t>NCX22G6D1</t>
  </si>
  <si>
    <t>NCX32B6D1</t>
  </si>
  <si>
    <t>NCX17V1D1</t>
  </si>
  <si>
    <t>NCX08Q4D1</t>
  </si>
  <si>
    <t>NCX36L8D1</t>
  </si>
  <si>
    <t>NCX19Z5D1</t>
  </si>
  <si>
    <t>NCX36R0D1</t>
  </si>
  <si>
    <t>NCX26Q8D1</t>
  </si>
  <si>
    <t>NCX16H0D1</t>
  </si>
  <si>
    <t>NCX36M5D1</t>
  </si>
  <si>
    <t>NCX26F1D1</t>
  </si>
  <si>
    <t>NCX28S8D1</t>
  </si>
  <si>
    <t>NCX36N2D1</t>
  </si>
  <si>
    <t>NCX31N7D1</t>
  </si>
  <si>
    <t>NCX39Q2D1</t>
  </si>
  <si>
    <t>NCX16B8D1</t>
  </si>
  <si>
    <t>NCX32V6D1</t>
  </si>
  <si>
    <t>NCX26H5D1</t>
  </si>
  <si>
    <t>NCX14Q7D1</t>
  </si>
  <si>
    <t>NCX40M2D1</t>
  </si>
  <si>
    <t>NCX36D2D1</t>
  </si>
  <si>
    <t>NCX39Q2D2</t>
  </si>
  <si>
    <t>NCX32X0D1</t>
  </si>
  <si>
    <t>NCX12W3D1</t>
  </si>
  <si>
    <t>NCX20K8D1</t>
  </si>
  <si>
    <t>NCX14K5D1</t>
  </si>
  <si>
    <t>NCX14D6D1</t>
  </si>
  <si>
    <t>NCX15M2D1</t>
  </si>
  <si>
    <t>NCX26R5D1</t>
  </si>
  <si>
    <t>NCX29L2D1</t>
  </si>
  <si>
    <t>NCX37P9D1</t>
  </si>
  <si>
    <t>NCX24C4D1</t>
  </si>
  <si>
    <t>NKB33L3D1</t>
  </si>
  <si>
    <t>NCX19Z5D2</t>
  </si>
  <si>
    <t>NJX04D0D1</t>
  </si>
  <si>
    <t>NCX19K0D1</t>
  </si>
  <si>
    <t>NCX35H7D1</t>
  </si>
  <si>
    <t>NCX09N6D1</t>
  </si>
  <si>
    <t>NCX36N2D2</t>
  </si>
  <si>
    <t>NCX18M1D1</t>
  </si>
  <si>
    <t>NCX09X6D1</t>
  </si>
  <si>
    <t>NCX15S4D1</t>
  </si>
  <si>
    <t>NCX34B2D1</t>
  </si>
  <si>
    <t>NCX26Q8D2</t>
  </si>
  <si>
    <t>NCX19P5D1</t>
  </si>
  <si>
    <t>NCX37Y2D1</t>
  </si>
  <si>
    <t>NCX12W3D2</t>
  </si>
  <si>
    <t>NCX11K6D1</t>
  </si>
  <si>
    <t>NCX21X2D1</t>
  </si>
  <si>
    <t>NCX26Q8D3</t>
  </si>
  <si>
    <t>NCX15R7D1</t>
  </si>
  <si>
    <t>NCX36R0D2</t>
  </si>
  <si>
    <t>NCX11M0D1</t>
  </si>
  <si>
    <t>NCX27S5D1</t>
  </si>
  <si>
    <t>NCX11R5D1</t>
  </si>
  <si>
    <t>NCX11K6D2</t>
  </si>
  <si>
    <t>NCX16T4D1</t>
  </si>
  <si>
    <t>NCX14K5D2</t>
  </si>
  <si>
    <t>NCX25B0D1</t>
  </si>
  <si>
    <t>NCX09S1E1</t>
  </si>
  <si>
    <t>NCX37M8E1</t>
  </si>
  <si>
    <t>NCX17F9E1</t>
  </si>
  <si>
    <t>NCX39T3E1</t>
  </si>
  <si>
    <t>NCX21C5E1</t>
  </si>
  <si>
    <t>NCX40K8E1</t>
  </si>
  <si>
    <t>NCX26F1E1</t>
  </si>
  <si>
    <t>NCX08S8E1</t>
  </si>
  <si>
    <t>NCX37M8E2</t>
  </si>
  <si>
    <t>NCX20L5E1</t>
  </si>
  <si>
    <t>NCX09S1E2</t>
  </si>
  <si>
    <t>NCX17F9E2</t>
  </si>
  <si>
    <t>NCX40K8E2</t>
  </si>
  <si>
    <t>NCX39T3E2</t>
  </si>
  <si>
    <t>NCX15C2E1</t>
  </si>
  <si>
    <t>NCX40K8E3</t>
  </si>
  <si>
    <t>NCX18F2E1</t>
  </si>
  <si>
    <t>NCX40K8E4</t>
  </si>
  <si>
    <t>NCX36L8E1</t>
  </si>
  <si>
    <t>NCX29L2E1</t>
  </si>
  <si>
    <t>NCX26H5E1</t>
  </si>
  <si>
    <t>NCX39Q2E1</t>
  </si>
  <si>
    <t>NCX31N7E1</t>
  </si>
  <si>
    <t>NCX39Q2E2</t>
  </si>
  <si>
    <t>NCX16B8E1</t>
  </si>
  <si>
    <t>NCX39Q2E3</t>
  </si>
  <si>
    <t>NCX32X0E1</t>
  </si>
  <si>
    <t>NCX32V6E1</t>
  </si>
  <si>
    <t>NCX31N7E2</t>
  </si>
  <si>
    <t>NCX14D6E1</t>
  </si>
  <si>
    <t>NCX15M2E1</t>
  </si>
  <si>
    <t>NCX20K8E1</t>
  </si>
  <si>
    <t>NCX12W3E1</t>
  </si>
  <si>
    <t>NCX15R7E1</t>
  </si>
  <si>
    <t>NCX40F3E1</t>
  </si>
  <si>
    <t>NCX21X2E1</t>
  </si>
  <si>
    <t>NCX26Q8E2</t>
  </si>
  <si>
    <t>NCX26Q8E1</t>
  </si>
  <si>
    <t>NCX14K5E3</t>
  </si>
  <si>
    <t>NCX30T6E1</t>
  </si>
  <si>
    <t>NCX32B6E1</t>
  </si>
  <si>
    <t>NCX22G6E1</t>
  </si>
  <si>
    <t>NCX17V1E1</t>
  </si>
  <si>
    <t>NCX24V7E1</t>
  </si>
  <si>
    <t>NCX19Z5E1</t>
  </si>
  <si>
    <t>NCX14Q7E1</t>
  </si>
  <si>
    <t>NCX09X6E1</t>
  </si>
  <si>
    <t>NCX09X6E2</t>
  </si>
  <si>
    <t>NCX40M2E1</t>
  </si>
  <si>
    <t>NCX36D2E1</t>
  </si>
  <si>
    <t>NCX16B8E2</t>
  </si>
  <si>
    <t>NCX26R5E1</t>
  </si>
  <si>
    <t>NCX14K5E1</t>
  </si>
  <si>
    <t>NCX12W3E2</t>
  </si>
  <si>
    <t>NCX26Q8E3</t>
  </si>
  <si>
    <t>NCX19P5E1</t>
  </si>
  <si>
    <t>NCX14K5E2</t>
  </si>
  <si>
    <t>NCX11K6E2</t>
  </si>
  <si>
    <t>NCX11K6E1</t>
  </si>
  <si>
    <t>NCX14K5E4</t>
  </si>
  <si>
    <t>NCX26R5E2</t>
  </si>
  <si>
    <t>NCX15R7E2</t>
  </si>
  <si>
    <t>NCX36R0E1</t>
  </si>
  <si>
    <t>NCX14N6E1</t>
  </si>
  <si>
    <t>NCX14Q7E2</t>
  </si>
  <si>
    <t>NCX36D2E2</t>
  </si>
  <si>
    <t>NCX25B0E1</t>
  </si>
  <si>
    <t>NCX40C2E1</t>
  </si>
  <si>
    <t>NCX15S4E1</t>
  </si>
  <si>
    <t>NCX39T3F1</t>
  </si>
  <si>
    <t>NCX09S1F1</t>
  </si>
  <si>
    <t>NCX20L5F1</t>
  </si>
  <si>
    <t>NCX40K8F1</t>
  </si>
  <si>
    <t>NCX18F2F1</t>
  </si>
  <si>
    <t>NCX37M8F1</t>
  </si>
  <si>
    <t>NCX15S4F1</t>
  </si>
  <si>
    <t>NCX14K5F1</t>
  </si>
  <si>
    <t>NCX11K6F1</t>
  </si>
  <si>
    <t>NCX14D6F1</t>
  </si>
  <si>
    <t>NCX15R7F1</t>
  </si>
  <si>
    <t>NCX26Q8F1</t>
  </si>
  <si>
    <t>NCX24C4F1</t>
  </si>
  <si>
    <t>NCX17V1F1</t>
  </si>
  <si>
    <t>NCX32B6F1</t>
  </si>
  <si>
    <t>NCX32V6F1</t>
  </si>
  <si>
    <t>NCX26R5F1</t>
  </si>
  <si>
    <t>NCX39Q2F1</t>
  </si>
  <si>
    <t>NCX18X8MW1</t>
  </si>
  <si>
    <t>NCX30B0MW1</t>
  </si>
  <si>
    <t>NCX20K8MW1</t>
  </si>
  <si>
    <t>NCX17V1MW1</t>
  </si>
  <si>
    <t>NCX24V7MW1</t>
  </si>
  <si>
    <t>NCX19Z5MW1</t>
  </si>
  <si>
    <t>NCX20S4MW1</t>
  </si>
  <si>
    <t>NCX19K0MW1</t>
  </si>
  <si>
    <t>NCX32B6MW1</t>
  </si>
  <si>
    <t>NCX12K9MW2</t>
  </si>
  <si>
    <t>NCX29C9MW1</t>
  </si>
  <si>
    <t>NCX36R0MW1</t>
  </si>
  <si>
    <t>NCX36M5MW1</t>
  </si>
  <si>
    <t>NCX28R1MW1</t>
  </si>
  <si>
    <t>NCX28S8MW1</t>
  </si>
  <si>
    <t>NCX12K9MW1</t>
  </si>
  <si>
    <t>NCX36N2MW2</t>
  </si>
  <si>
    <t>NCX18M1MW1</t>
  </si>
  <si>
    <t>NCX27S5MW1</t>
  </si>
  <si>
    <t>NCX11M0MW1</t>
  </si>
  <si>
    <t>NCX39M4MW1</t>
  </si>
  <si>
    <t>NCX09N6MW1</t>
  </si>
  <si>
    <t>NCX36N2MW1</t>
  </si>
  <si>
    <t>NCX18M1MW2</t>
  </si>
  <si>
    <t>NCX17N5MW1</t>
  </si>
  <si>
    <t>NCX15S4MW1</t>
  </si>
  <si>
    <t>NCX35H7MW1</t>
  </si>
  <si>
    <t>NCX14N6MW1</t>
  </si>
  <si>
    <t>NCX39Q2MW1</t>
  </si>
  <si>
    <t>NCX32V6MW1</t>
  </si>
  <si>
    <t>NCX38X8MW1</t>
  </si>
  <si>
    <t>NCX36D2MW1</t>
  </si>
  <si>
    <t>NCX34X6MW1</t>
  </si>
  <si>
    <t>NCX09X6MW1</t>
  </si>
  <si>
    <t>NCX38F2MW1</t>
  </si>
  <si>
    <t>NCX16B8MW1</t>
  </si>
  <si>
    <t>NCX31N7MW1</t>
  </si>
  <si>
    <t>NCX16B8MW2</t>
  </si>
  <si>
    <t>NCX30Y1MW1</t>
  </si>
  <si>
    <t>NCX09X6MW2</t>
  </si>
  <si>
    <t>NCX14D6MW1</t>
  </si>
  <si>
    <t>NCX15R7MW1</t>
  </si>
  <si>
    <t>NCX14Z0MW1</t>
  </si>
  <si>
    <t>NCX40C2MW1</t>
  </si>
  <si>
    <t>NCX21X2MW1</t>
  </si>
  <si>
    <t>NCX21Y9MW1</t>
  </si>
  <si>
    <t>NCX25B0MW1</t>
  </si>
  <si>
    <t>NCX26R5MW1</t>
  </si>
  <si>
    <t>NCX12W3MW1</t>
  </si>
  <si>
    <t>NCX16T4MW1</t>
  </si>
  <si>
    <t>NCX11K6MW1</t>
  </si>
  <si>
    <t>NCX09S1S5</t>
  </si>
  <si>
    <t>NCX18F2S2</t>
  </si>
  <si>
    <t>NCX40K8S5</t>
  </si>
  <si>
    <t>NCX21C5S2</t>
  </si>
  <si>
    <t>NCX28G4S1</t>
  </si>
  <si>
    <t>NCX39G2S1</t>
  </si>
  <si>
    <t>NCX17F9S3</t>
  </si>
  <si>
    <t>NCX26F1S2</t>
  </si>
  <si>
    <t>NCX21P6S1</t>
  </si>
  <si>
    <t>NCX15C2S3</t>
  </si>
  <si>
    <t>NCX37M8S6</t>
  </si>
  <si>
    <t>NCX21C5S3</t>
  </si>
  <si>
    <t>NCX28B9S2</t>
  </si>
  <si>
    <t>NCX36L8S2</t>
  </si>
  <si>
    <t>NCX10S9S1</t>
  </si>
  <si>
    <t>NCX19Z5S3</t>
  </si>
  <si>
    <t>NCX30T6S3</t>
  </si>
  <si>
    <t>NCX19K0S3</t>
  </si>
  <si>
    <t>NCX40F3S1</t>
  </si>
  <si>
    <t>NCX22G6S2</t>
  </si>
  <si>
    <t>NCX24V7S3</t>
  </si>
  <si>
    <t>NCX36M5S3</t>
  </si>
  <si>
    <t>NCX20S4S1</t>
  </si>
  <si>
    <t>NCX30T6S4</t>
  </si>
  <si>
    <t>NCX11M0S2</t>
  </si>
  <si>
    <t>NCX27S5S2</t>
  </si>
  <si>
    <t>NCX36R0S4</t>
  </si>
  <si>
    <t>NCX36D2S4</t>
  </si>
  <si>
    <t>NCX11X7S2</t>
  </si>
  <si>
    <t>NCX26Y4S1</t>
  </si>
  <si>
    <t>NCX31N7S2</t>
  </si>
  <si>
    <t>NCX16B8S3</t>
  </si>
  <si>
    <t>NCX32X0S3</t>
  </si>
  <si>
    <t>NCX14Q7S3</t>
  </si>
  <si>
    <t>NCX36D2S3</t>
  </si>
  <si>
    <t>NCX32X0S4</t>
  </si>
  <si>
    <t>NCX18M1S3</t>
  </si>
  <si>
    <t>NCX39Q2S5</t>
  </si>
  <si>
    <t>NCX30Y1S2</t>
  </si>
  <si>
    <t>NCX38F2S2</t>
  </si>
  <si>
    <t>NCX14D6S2</t>
  </si>
  <si>
    <t>NCX21Y9S4</t>
  </si>
  <si>
    <t>NCX37Y2S2</t>
  </si>
  <si>
    <t>NCX34B2S1</t>
  </si>
  <si>
    <t>NCX40M2S1</t>
  </si>
  <si>
    <t>NCX09X6S3</t>
  </si>
  <si>
    <t>NCX15M2S3</t>
  </si>
  <si>
    <t>NCX25B0S2</t>
  </si>
  <si>
    <t>NCX40C2S3</t>
  </si>
  <si>
    <t>NCX21Y9S2</t>
  </si>
  <si>
    <t>NCX08Q4S2</t>
  </si>
  <si>
    <t>NCX11K6S4</t>
  </si>
  <si>
    <t>NCX17N5S2</t>
  </si>
  <si>
    <t>NCX21Y9S3</t>
  </si>
  <si>
    <t>NCX15R7S3</t>
  </si>
  <si>
    <t>NCX27Z4A2</t>
  </si>
  <si>
    <t>NCX12Q1A3</t>
  </si>
  <si>
    <t>NCX25X4A2</t>
  </si>
  <si>
    <t>NCX16D2A3</t>
  </si>
  <si>
    <t>NCX19J3A3</t>
  </si>
  <si>
    <t>NCX18N8A1</t>
  </si>
  <si>
    <t>NCX22R3A1</t>
  </si>
  <si>
    <t>NCX31C0A3</t>
  </si>
  <si>
    <t>NCX34C9A1</t>
  </si>
  <si>
    <t>NCX28T5A2</t>
  </si>
  <si>
    <t>NCX39V7A2</t>
  </si>
  <si>
    <t>NCX26M0A2</t>
  </si>
  <si>
    <t>NCX15D9A3</t>
  </si>
  <si>
    <t>NCX22B1A2</t>
  </si>
  <si>
    <t>NCX40N9A1</t>
  </si>
  <si>
    <t>NCX19B7A2</t>
  </si>
  <si>
    <t>NCX27T2A1</t>
  </si>
  <si>
    <t>NCX15K8A1</t>
  </si>
  <si>
    <t>NCX38C1A1</t>
  </si>
  <si>
    <t>NCX32Q1A1</t>
  </si>
  <si>
    <t>NCX25X4A3</t>
  </si>
  <si>
    <t>NCX20G0A4</t>
  </si>
  <si>
    <t>NCX28T5A3</t>
  </si>
  <si>
    <t>NCX34C9A2</t>
  </si>
  <si>
    <t>NCX32S5A2</t>
  </si>
  <si>
    <t>NCX19H9A1</t>
  </si>
  <si>
    <t>NCX09V2A1</t>
  </si>
  <si>
    <t>NCX25N4A1</t>
  </si>
  <si>
    <t>NCX12Q1A4</t>
  </si>
  <si>
    <t>NCX12F4A2</t>
  </si>
  <si>
    <t>NCX27C3A1</t>
  </si>
  <si>
    <t>NCX37R3A2</t>
  </si>
  <si>
    <t>NCX20G0A5</t>
  </si>
  <si>
    <t>NCX26L3A1</t>
  </si>
  <si>
    <t>NCX32C3A1</t>
  </si>
  <si>
    <t>NCX20G0A6</t>
  </si>
  <si>
    <t>NCX35W2A1</t>
  </si>
  <si>
    <t>NCX22V1A1</t>
  </si>
  <si>
    <t>NCX31L3A2</t>
  </si>
  <si>
    <t>NCX22R3A2</t>
  </si>
  <si>
    <t>NCX12Q1B2</t>
  </si>
  <si>
    <t>NCX29J8B1</t>
  </si>
  <si>
    <t>NCX19H9B1</t>
  </si>
  <si>
    <t>NCX12B6B1</t>
  </si>
  <si>
    <t>NCX22T7B2</t>
  </si>
  <si>
    <t>NCX12F4B1</t>
  </si>
  <si>
    <t>NCX20G0B3</t>
  </si>
  <si>
    <t>NCX28T5B2</t>
  </si>
  <si>
    <t>NCX19J3B3</t>
  </si>
  <si>
    <t>NCX25G5B1</t>
  </si>
  <si>
    <t>NCX25X4B2</t>
  </si>
  <si>
    <t>NCX20G0B4</t>
  </si>
  <si>
    <t>NCX16D2B3</t>
  </si>
  <si>
    <t>NCX19W4B1</t>
  </si>
  <si>
    <t>NCX15K8B1</t>
  </si>
  <si>
    <t>NCX11F1B1</t>
  </si>
  <si>
    <t>NCX32T2B2</t>
  </si>
  <si>
    <t>NCX40N9B1</t>
  </si>
  <si>
    <t>NCX37R3B2</t>
  </si>
  <si>
    <t>NCX22B1B2</t>
  </si>
  <si>
    <t>NCX20G0B5</t>
  </si>
  <si>
    <t>NCX21F6B1</t>
  </si>
  <si>
    <t>NCX26L3B1</t>
  </si>
  <si>
    <t>NCX09V2B1</t>
  </si>
  <si>
    <t>NCX32S5B2</t>
  </si>
  <si>
    <t>NCX15D9B3</t>
  </si>
  <si>
    <t>NCX38C1B1</t>
  </si>
  <si>
    <t>NCX28T5B3</t>
  </si>
  <si>
    <t>NCX18N8B1</t>
  </si>
  <si>
    <t>NCX12Q1B3</t>
  </si>
  <si>
    <t>NCX26M0B2</t>
  </si>
  <si>
    <t>NCX35W2B1</t>
  </si>
  <si>
    <t>NCX36Q3B1</t>
  </si>
  <si>
    <t>NCX27C3B1</t>
  </si>
  <si>
    <t>NCX31C0B3</t>
  </si>
  <si>
    <t>NCX37C8B1</t>
  </si>
  <si>
    <t>NCX19W4B2</t>
  </si>
  <si>
    <t>NCX22V1B1</t>
  </si>
  <si>
    <t>NCX12F4B2</t>
  </si>
  <si>
    <t>NCX12B6B2</t>
  </si>
  <si>
    <t>NCX26J9B2</t>
  </si>
  <si>
    <t>NCX40B5B1</t>
  </si>
  <si>
    <t>NCX16Z6B1</t>
  </si>
  <si>
    <t>NCX18N8B2</t>
  </si>
  <si>
    <t>NCX16Y9B3</t>
  </si>
  <si>
    <t>NCX19J3B4</t>
  </si>
  <si>
    <t>NCX17B1B1</t>
  </si>
  <si>
    <t>NCX26L3B2</t>
  </si>
  <si>
    <t>NCX20G0C3</t>
  </si>
  <si>
    <t>NCX28T5C2</t>
  </si>
  <si>
    <t>NCX27Z4C2</t>
  </si>
  <si>
    <t>NCX10J6C1</t>
  </si>
  <si>
    <t>NCX12F4C1</t>
  </si>
  <si>
    <t>NCX19H9C1</t>
  </si>
  <si>
    <t>NCX19W4C1</t>
  </si>
  <si>
    <t>NCX32H8C2</t>
  </si>
  <si>
    <t>NCX22T7C2</t>
  </si>
  <si>
    <t>NCX15D9C3</t>
  </si>
  <si>
    <t>NCX20G0C4</t>
  </si>
  <si>
    <t>NCX28T5C3</t>
  </si>
  <si>
    <t>NCX25G5C1</t>
  </si>
  <si>
    <t>NCX09V2C1</t>
  </si>
  <si>
    <t>NCX25X4C2</t>
  </si>
  <si>
    <t>NCX18N8C1</t>
  </si>
  <si>
    <t>NCX31C0C3</t>
  </si>
  <si>
    <t>NCX40N9C1</t>
  </si>
  <si>
    <t>NCX37N5C1</t>
  </si>
  <si>
    <t>NCX27C3C1</t>
  </si>
  <si>
    <t>NCX27T2C1</t>
  </si>
  <si>
    <t>NCX19B7C1</t>
  </si>
  <si>
    <t>NCX36Q3C2</t>
  </si>
  <si>
    <t>NCX19J3C3</t>
  </si>
  <si>
    <t>NCX30C7C1</t>
  </si>
  <si>
    <t>NCX12F4C2</t>
  </si>
  <si>
    <t>NCX21F6C1</t>
  </si>
  <si>
    <t>NCX26M0C2</t>
  </si>
  <si>
    <t>NCX39V7C1</t>
  </si>
  <si>
    <t>NCX26L3C1</t>
  </si>
  <si>
    <t>NCX32T2C2</t>
  </si>
  <si>
    <t>NCX12Q1C2</t>
  </si>
  <si>
    <t>NCX28T5C4</t>
  </si>
  <si>
    <t>NCX25N4C1</t>
  </si>
  <si>
    <t>NCX12B6C2</t>
  </si>
  <si>
    <t>NCX38C1C1</t>
  </si>
  <si>
    <t>NCX20G0C5</t>
  </si>
  <si>
    <t>NCX16Y9C2</t>
  </si>
  <si>
    <t>NCX19V7C1</t>
  </si>
  <si>
    <t>NCX19H9C2</t>
  </si>
  <si>
    <t>NCX17S0C1</t>
  </si>
  <si>
    <t>NCX16Z6C1</t>
  </si>
  <si>
    <t>NCX18N8C2</t>
  </si>
  <si>
    <t>NCX22V1C1</t>
  </si>
  <si>
    <t>NCX37Q6C1</t>
  </si>
  <si>
    <t>NCX22B1C2</t>
  </si>
  <si>
    <t>NCX19B7C2</t>
  </si>
  <si>
    <t>NCX14T8C1</t>
  </si>
  <si>
    <t>NCX22R3C1</t>
  </si>
  <si>
    <t>NCX34R4C2</t>
  </si>
  <si>
    <t>NCX11F1C1</t>
  </si>
  <si>
    <t>NCX26J9C3</t>
  </si>
  <si>
    <t>NCX25X4C3</t>
  </si>
  <si>
    <t>NCX12Q1C3</t>
  </si>
  <si>
    <t>NCX32S5C2</t>
  </si>
  <si>
    <t>NCX12B6C3</t>
  </si>
  <si>
    <t>NCX35W2C1</t>
  </si>
  <si>
    <t>NCX26L3C2</t>
  </si>
  <si>
    <t>NCX25G5C2</t>
  </si>
  <si>
    <t>NCX32Q1D1</t>
  </si>
  <si>
    <t>NCX31C0D3</t>
  </si>
  <si>
    <t>NCX22B1D1</t>
  </si>
  <si>
    <t>NCX37R3D1</t>
  </si>
  <si>
    <t>NCX28T5D1</t>
  </si>
  <si>
    <t>NCX25X4D1</t>
  </si>
  <si>
    <t>NCX37Q6D1</t>
  </si>
  <si>
    <t>NCX20G0D2</t>
  </si>
  <si>
    <t>NCX34R4D1</t>
  </si>
  <si>
    <t>NCX32S5D1</t>
  </si>
  <si>
    <t>NCX17B1D1</t>
  </si>
  <si>
    <t>NCX15D9D1</t>
  </si>
  <si>
    <t>NCX27Z4D2</t>
  </si>
  <si>
    <t>NCX26M0D1</t>
  </si>
  <si>
    <t>NCX31C0D2</t>
  </si>
  <si>
    <t>NCX12Q1D2</t>
  </si>
  <si>
    <t>NCX18N8D1</t>
  </si>
  <si>
    <t>NCX24H9D1</t>
  </si>
  <si>
    <t>NCX34R4D2</t>
  </si>
  <si>
    <t>NCX25K3D2</t>
  </si>
  <si>
    <t>NCX28T5D2</t>
  </si>
  <si>
    <t>NCX12F4D1</t>
  </si>
  <si>
    <t>NCX19J3D2</t>
  </si>
  <si>
    <t>NCX29J8D1</t>
  </si>
  <si>
    <t>NCX32T2D2</t>
  </si>
  <si>
    <t>NCX32H8D2</t>
  </si>
  <si>
    <t>NCX39V7D1</t>
  </si>
  <si>
    <t>NCX16Y9D2</t>
  </si>
  <si>
    <t>NCX16D2D1</t>
  </si>
  <si>
    <t>NCX22V1D1</t>
  </si>
  <si>
    <t>NCX19V7D1</t>
  </si>
  <si>
    <t>NCX22T7D1</t>
  </si>
  <si>
    <t>NCX26L3D1</t>
  </si>
  <si>
    <t>NCX09V2D1</t>
  </si>
  <si>
    <t>NCX20G0D3</t>
  </si>
  <si>
    <t>NCX37N5D1</t>
  </si>
  <si>
    <t>NCX40N9D1</t>
  </si>
  <si>
    <t>NCX19B7D1</t>
  </si>
  <si>
    <t>NCX37R3D2</t>
  </si>
  <si>
    <t>NCX20G0D4</t>
  </si>
  <si>
    <t>NCX34R4D3</t>
  </si>
  <si>
    <t>NCX19J3D3</t>
  </si>
  <si>
    <t>NCX32S5D2</t>
  </si>
  <si>
    <t>NCX26J9D2</t>
  </si>
  <si>
    <t>NCX12Q1D3</t>
  </si>
  <si>
    <t>NCX34C9D1</t>
  </si>
  <si>
    <t>NCX32T2D3</t>
  </si>
  <si>
    <t>NCX24H9D2</t>
  </si>
  <si>
    <t>NCX32H8D3</t>
  </si>
  <si>
    <t>NCX16D2D2</t>
  </si>
  <si>
    <t>NCX18N8D3</t>
  </si>
  <si>
    <t>NCX19W4D1</t>
  </si>
  <si>
    <t>NCX16Y9D3</t>
  </si>
  <si>
    <t>NCX10J6D1</t>
  </si>
  <si>
    <t>NCX21F6D1</t>
  </si>
  <si>
    <t>NCX28T5D3</t>
  </si>
  <si>
    <t>NCX11F1D1</t>
  </si>
  <si>
    <t>NCX18N8D2</t>
  </si>
  <si>
    <t>NCX17S0D1</t>
  </si>
  <si>
    <t>NCX15D9D2</t>
  </si>
  <si>
    <t>NCX15K8D1</t>
  </si>
  <si>
    <t>NCX16Y9D4</t>
  </si>
  <si>
    <t>NCX35W2D1</t>
  </si>
  <si>
    <t>NCX25G5D1</t>
  </si>
  <si>
    <t>NCX20G0D5</t>
  </si>
  <si>
    <t>NCX31L3D1</t>
  </si>
  <si>
    <t>NCX35R7D1</t>
  </si>
  <si>
    <t>NCX39V7D2</t>
  </si>
  <si>
    <t>NCX14P0D1</t>
  </si>
  <si>
    <t>NCX22B1D2</t>
  </si>
  <si>
    <t>NCX36G3D1</t>
  </si>
  <si>
    <t>NCX36Q3D1</t>
  </si>
  <si>
    <t>NCX32P4D1</t>
  </si>
  <si>
    <t>NCX37R3D3</t>
  </si>
  <si>
    <t>NCX22B1D3</t>
  </si>
  <si>
    <t>NCX37N5D2</t>
  </si>
  <si>
    <t>NCX27T2D1</t>
  </si>
  <si>
    <t>NCX40B5D1</t>
  </si>
  <si>
    <t>NCX25G5D2</t>
  </si>
  <si>
    <t>NCX09V2D2</t>
  </si>
  <si>
    <t>NCX25N4D1</t>
  </si>
  <si>
    <t>NCX12B6D2</t>
  </si>
  <si>
    <t>NCX26M0D3</t>
  </si>
  <si>
    <t>NCX15D9D3</t>
  </si>
  <si>
    <t>NCX26L3D2</t>
  </si>
  <si>
    <t>NCX16Z6D1</t>
  </si>
  <si>
    <t>NCX16Y9D5</t>
  </si>
  <si>
    <t>NCX12B6D3</t>
  </si>
  <si>
    <t>NCX26M0D2</t>
  </si>
  <si>
    <t>NCX38C1D1</t>
  </si>
  <si>
    <t>NCX19H9D1</t>
  </si>
  <si>
    <t>NCX22T7D2</t>
  </si>
  <si>
    <t>NCX25X4D2</t>
  </si>
  <si>
    <t>NCX12Q1D4</t>
  </si>
  <si>
    <t>NCX30C7D1</t>
  </si>
  <si>
    <t>NCX28T5D4</t>
  </si>
  <si>
    <t>NCX36Q3D2</t>
  </si>
  <si>
    <t>NCX34R4E1</t>
  </si>
  <si>
    <t>NCX26J9E1</t>
  </si>
  <si>
    <t>NCX27Z4E1</t>
  </si>
  <si>
    <t>NCX16Y9E1</t>
  </si>
  <si>
    <t>NCX32S5E1</t>
  </si>
  <si>
    <t>NCX25K3E1</t>
  </si>
  <si>
    <t>NCX34R4E2</t>
  </si>
  <si>
    <t>NCX16Y9E2</t>
  </si>
  <si>
    <t>NCX32H8E2</t>
  </si>
  <si>
    <t>NCX26J9E2</t>
  </si>
  <si>
    <t>NCX27Z4E2</t>
  </si>
  <si>
    <t>NCX32S5E2</t>
  </si>
  <si>
    <t>NCX34C9E1</t>
  </si>
  <si>
    <t>NCX32H8E1</t>
  </si>
  <si>
    <t>NCX19J3E1</t>
  </si>
  <si>
    <t>NCX19W4E1</t>
  </si>
  <si>
    <t>NCX18N8E1</t>
  </si>
  <si>
    <t>NCX15D9E1</t>
  </si>
  <si>
    <t>NCX39V7E1</t>
  </si>
  <si>
    <t>NCX25N4E1</t>
  </si>
  <si>
    <t>NCX19J3E2</t>
  </si>
  <si>
    <t>NCX25G5E1</t>
  </si>
  <si>
    <t>NCX09V2E2</t>
  </si>
  <si>
    <t>NCX09V2E1</t>
  </si>
  <si>
    <t>NCX22T7E1</t>
  </si>
  <si>
    <t>NCX12Q1E1</t>
  </si>
  <si>
    <t>NCX32T2E1</t>
  </si>
  <si>
    <t>NCX16D2E1</t>
  </si>
  <si>
    <t>NCX20G0E1</t>
  </si>
  <si>
    <t>NCX28T5E1</t>
  </si>
  <si>
    <t>NCX24H9E1</t>
  </si>
  <si>
    <t>NCX16D2E2</t>
  </si>
  <si>
    <t>NCX32T2E2</t>
  </si>
  <si>
    <t>NCX25X4E1</t>
  </si>
  <si>
    <t>NCX28T5E2</t>
  </si>
  <si>
    <t>NCX20G0E2</t>
  </si>
  <si>
    <t>NCX24H9E2</t>
  </si>
  <si>
    <t>NCX37R3E1</t>
  </si>
  <si>
    <t>NCX37N5E1</t>
  </si>
  <si>
    <t>NCX22B1E1</t>
  </si>
  <si>
    <t>NCX19B7E1</t>
  </si>
  <si>
    <t>NCX40N9E1</t>
  </si>
  <si>
    <t>NCX37N5E2</t>
  </si>
  <si>
    <t>NCX32P4E1</t>
  </si>
  <si>
    <t>NCX26M0E1</t>
  </si>
  <si>
    <t>NCX16Y9E4</t>
  </si>
  <si>
    <t>NCX34R4E3</t>
  </si>
  <si>
    <t>NCX27Z4E3</t>
  </si>
  <si>
    <t>NCX16Y9E5</t>
  </si>
  <si>
    <t>NCX19H9E1</t>
  </si>
  <si>
    <t>NCX26J9E3</t>
  </si>
  <si>
    <t>NCX17S0E1</t>
  </si>
  <si>
    <t>NCX26M0E2</t>
  </si>
  <si>
    <t>NCX18N8E2</t>
  </si>
  <si>
    <t>NCX16Y9E6</t>
  </si>
  <si>
    <t>NCX16Y9E3</t>
  </si>
  <si>
    <t>NCX22T7E3</t>
  </si>
  <si>
    <t>NCX15D9E2</t>
  </si>
  <si>
    <t>NCX32H8E3</t>
  </si>
  <si>
    <t>NCX37H3E1</t>
  </si>
  <si>
    <t>NCX10J6E1</t>
  </si>
  <si>
    <t>NCX12Q1E2</t>
  </si>
  <si>
    <t>NCX18N8E3</t>
  </si>
  <si>
    <t>NCX15D9E4</t>
  </si>
  <si>
    <t>NCX30R2E1</t>
  </si>
  <si>
    <t>NCX39V7E2</t>
  </si>
  <si>
    <t>NCX25G5E2</t>
  </si>
  <si>
    <t>NCX25N4E2</t>
  </si>
  <si>
    <t>NCX32T2E3</t>
  </si>
  <si>
    <t>NCX12B6E1</t>
  </si>
  <si>
    <t>NCX22T7E2</t>
  </si>
  <si>
    <t>NCX20G0E3</t>
  </si>
  <si>
    <t>NCX29J8E1</t>
  </si>
  <si>
    <t>NCX32T2E4</t>
  </si>
  <si>
    <t>NCX31C0E1</t>
  </si>
  <si>
    <t>NCX19J3E3</t>
  </si>
  <si>
    <t>NCX25X4E2</t>
  </si>
  <si>
    <t>NCX28T5E3</t>
  </si>
  <si>
    <t>NCX20G0E4</t>
  </si>
  <si>
    <t>NCX35R7E1</t>
  </si>
  <si>
    <t>NCX20G0E6</t>
  </si>
  <si>
    <t>NCX38C1E1</t>
  </si>
  <si>
    <t>NCX30C7E1</t>
  </si>
  <si>
    <t>NCX24H9E3</t>
  </si>
  <si>
    <t>NCX19V7E1</t>
  </si>
  <si>
    <t>NCX31C0E2</t>
  </si>
  <si>
    <t>NCX12F4E2</t>
  </si>
  <si>
    <t>NCX22V1E2</t>
  </si>
  <si>
    <t>NCX16D2E3</t>
  </si>
  <si>
    <t>NCX12F4E1</t>
  </si>
  <si>
    <t>NCX26L3E1</t>
  </si>
  <si>
    <t>NCX22V1E1</t>
  </si>
  <si>
    <t>NCX19J3E4</t>
  </si>
  <si>
    <t>NCX31L3E1</t>
  </si>
  <si>
    <t>NCX20G0E5</t>
  </si>
  <si>
    <t>NCX31C0E3</t>
  </si>
  <si>
    <t>NCX19J3E5</t>
  </si>
  <si>
    <t>NCX26L3E2</t>
  </si>
  <si>
    <t>NCX37R3E2</t>
  </si>
  <si>
    <t>NCX37R3E3</t>
  </si>
  <si>
    <t>NCX22B1E2</t>
  </si>
  <si>
    <t>NCX19B7E2</t>
  </si>
  <si>
    <t>NCX37Q6E1</t>
  </si>
  <si>
    <t>NCX37N5E3</t>
  </si>
  <si>
    <t>NCX36Q3E1</t>
  </si>
  <si>
    <t>NCX37R3E4</t>
  </si>
  <si>
    <t>NCX19B7E3</t>
  </si>
  <si>
    <t>NCX22B1E3</t>
  </si>
  <si>
    <t>NCX37R3E5</t>
  </si>
  <si>
    <t>NCX36Q3E2</t>
  </si>
  <si>
    <t>NCX26M0E3</t>
  </si>
  <si>
    <t>NCX25K3E2</t>
  </si>
  <si>
    <t>NCX17B1E1</t>
  </si>
  <si>
    <t>NCX16Y9E7</t>
  </si>
  <si>
    <t>NCX19H9E2</t>
  </si>
  <si>
    <t>NCX15D9E3</t>
  </si>
  <si>
    <t>NCX26M0E4</t>
  </si>
  <si>
    <t>NCX39V7E3</t>
  </si>
  <si>
    <t>NCX32H8E4</t>
  </si>
  <si>
    <t>NCX39V7E4</t>
  </si>
  <si>
    <t>NCX25N4E3</t>
  </si>
  <si>
    <t>NCX40B5E1</t>
  </si>
  <si>
    <t>NCX35W2E1</t>
  </si>
  <si>
    <t>NCX28T5E4</t>
  </si>
  <si>
    <t>NCX12Q1E3</t>
  </si>
  <si>
    <t>NCX16D2E4</t>
  </si>
  <si>
    <t>NCX25X4E4</t>
  </si>
  <si>
    <t>NCX10J6E2</t>
  </si>
  <si>
    <t>NCX12B6E3</t>
  </si>
  <si>
    <t>NCX25X4E3</t>
  </si>
  <si>
    <t>NCX12Q1E4</t>
  </si>
  <si>
    <t>NCX20G0E7</t>
  </si>
  <si>
    <t>NCX16Z6E1</t>
  </si>
  <si>
    <t>NCX12B6E2</t>
  </si>
  <si>
    <t>NCX28T5E6</t>
  </si>
  <si>
    <t>NCX22T7E4</t>
  </si>
  <si>
    <t>NCX12Q1E5</t>
  </si>
  <si>
    <t>NCX20G0E8</t>
  </si>
  <si>
    <t>NCX28T5E5</t>
  </si>
  <si>
    <t>NCX25X4E5</t>
  </si>
  <si>
    <t>NCX31C0E4</t>
  </si>
  <si>
    <t>NCX26L3E3</t>
  </si>
  <si>
    <t>NCX12Q1E6</t>
  </si>
  <si>
    <t>NCX27C3E1</t>
  </si>
  <si>
    <t>NCX22B1E4</t>
  </si>
  <si>
    <t>NCX14P0E1</t>
  </si>
  <si>
    <t>NCX40N9E2</t>
  </si>
  <si>
    <t>NCX27T2E1</t>
  </si>
  <si>
    <t>NCX22B1E5</t>
  </si>
  <si>
    <t>NCX40N9E3</t>
  </si>
  <si>
    <t>NCX36G3E1</t>
  </si>
  <si>
    <t>NCX27Z4F1</t>
  </si>
  <si>
    <t>NCX16Y9F1</t>
  </si>
  <si>
    <t>NCX17B1F1</t>
  </si>
  <si>
    <t>NCX25K3F1</t>
  </si>
  <si>
    <t>NCX20G0F2</t>
  </si>
  <si>
    <t>NCX34R4F1</t>
  </si>
  <si>
    <t>NCX22H3F1</t>
  </si>
  <si>
    <t>NCX12Q1F1</t>
  </si>
  <si>
    <t>NCX32H8F1</t>
  </si>
  <si>
    <t>NCX24H9F1</t>
  </si>
  <si>
    <t>NCX15D9F1</t>
  </si>
  <si>
    <t>NCX20G0F1</t>
  </si>
  <si>
    <t>NCX32T2F1</t>
  </si>
  <si>
    <t>NCX19J3F1</t>
  </si>
  <si>
    <t>NCX28T5F1</t>
  </si>
  <si>
    <t>NCX22T7F1</t>
  </si>
  <si>
    <t>NCX16D2F1</t>
  </si>
  <si>
    <t>NCX37R3F1</t>
  </si>
  <si>
    <t>NCX19B7F1</t>
  </si>
  <si>
    <t>NCX22B1F1</t>
  </si>
  <si>
    <t>NCX37R3F2</t>
  </si>
  <si>
    <t>NCX37Q6F1</t>
  </si>
  <si>
    <t>NCX16Y9F2</t>
  </si>
  <si>
    <t>NCX34C9F1</t>
  </si>
  <si>
    <t>NCX26M0F1</t>
  </si>
  <si>
    <t>NCX39V7F1</t>
  </si>
  <si>
    <t>NCX25K3F2</t>
  </si>
  <si>
    <t>NCX12Q1F3</t>
  </si>
  <si>
    <t>NCX16Z6F1</t>
  </si>
  <si>
    <t>NCX15D9F2</t>
  </si>
  <si>
    <t>NCX12Q1F2</t>
  </si>
  <si>
    <t>NCX12B6F1</t>
  </si>
  <si>
    <t>NCX32T2F2</t>
  </si>
  <si>
    <t>NCX25X4F1</t>
  </si>
  <si>
    <t>NCX28T5F2</t>
  </si>
  <si>
    <t>NCX20G0F3</t>
  </si>
  <si>
    <t>NCX24H9F2</t>
  </si>
  <si>
    <t>NCX22T7F2</t>
  </si>
  <si>
    <t>NCX32T2F3</t>
  </si>
  <si>
    <t>NCX25X4F2</t>
  </si>
  <si>
    <t>NCX16D2F2</t>
  </si>
  <si>
    <t>NCX19J3F2</t>
  </si>
  <si>
    <t>NCX35R7F1</t>
  </si>
  <si>
    <t>NCX24H9F3</t>
  </si>
  <si>
    <t>NCX20G0F5</t>
  </si>
  <si>
    <t>NCX12F4F1</t>
  </si>
  <si>
    <t>NCX09V2F1</t>
  </si>
  <si>
    <t>NCX25N4F1</t>
  </si>
  <si>
    <t>NCX25G5F1</t>
  </si>
  <si>
    <t>NCX22V1F1</t>
  </si>
  <si>
    <t>NCX09V2F2</t>
  </si>
  <si>
    <t>NCX31C0F1</t>
  </si>
  <si>
    <t>NCX19J3F3</t>
  </si>
  <si>
    <t>NCX22B1F2</t>
  </si>
  <si>
    <t>NCX37N5F1</t>
  </si>
  <si>
    <t>NCX37R3F3</t>
  </si>
  <si>
    <t>NCX16Y9F3</t>
  </si>
  <si>
    <t>NCX26M0F2</t>
  </si>
  <si>
    <t>NCX32S5F1</t>
  </si>
  <si>
    <t>NCX27Z4F3</t>
  </si>
  <si>
    <t>NCX16Y9F4</t>
  </si>
  <si>
    <t>NCX39V7F2</t>
  </si>
  <si>
    <t>NCX15D9F3</t>
  </si>
  <si>
    <t>NCX27Z4F2</t>
  </si>
  <si>
    <t>NCX12Q1F4</t>
  </si>
  <si>
    <t>NCX20G0F4</t>
  </si>
  <si>
    <t>NCX28T5F3</t>
  </si>
  <si>
    <t>NCX32T2F4</t>
  </si>
  <si>
    <t>NCX30C7F1</t>
  </si>
  <si>
    <t>NCX10J6F1</t>
  </si>
  <si>
    <t>NCX26L3F1</t>
  </si>
  <si>
    <t>NCX31C0F2</t>
  </si>
  <si>
    <t>NCX20G0F6</t>
  </si>
  <si>
    <t>NCX40B5F1</t>
  </si>
  <si>
    <t>NCX25G5F2</t>
  </si>
  <si>
    <t>NCX18N8F1</t>
  </si>
  <si>
    <t>NCX26L3F2</t>
  </si>
  <si>
    <t>NCX19W4F1</t>
  </si>
  <si>
    <t>NCX19H9F1</t>
  </si>
  <si>
    <t>NCX16Y9F5</t>
  </si>
  <si>
    <t>NCX36Q3F1</t>
  </si>
  <si>
    <t>NCX37N5F2</t>
  </si>
  <si>
    <t>NCX37R3F4</t>
  </si>
  <si>
    <t>NCX40N9F1</t>
  </si>
  <si>
    <t>NCX19B7F2</t>
  </si>
  <si>
    <t>NCX10N4G1</t>
  </si>
  <si>
    <t>NCX36Y9G1</t>
  </si>
  <si>
    <t>NCX28T5G1</t>
  </si>
  <si>
    <t>NCX29J8G1</t>
  </si>
  <si>
    <t>NCX34C9G1</t>
  </si>
  <si>
    <t>NCX35S4G1</t>
  </si>
  <si>
    <t>NCX31J9G1</t>
  </si>
  <si>
    <t>NCX12Q1G1</t>
  </si>
  <si>
    <t>NCX37H3G1</t>
  </si>
  <si>
    <t>NCX32H8G1</t>
  </si>
  <si>
    <t>NCX26J9G1</t>
  </si>
  <si>
    <t>NCX26L3G1</t>
  </si>
  <si>
    <t>NCX16Z6G1</t>
  </si>
  <si>
    <t>NCX36Y9G2</t>
  </si>
  <si>
    <t>NCX10N4G2</t>
  </si>
  <si>
    <t>NCX34R4G1</t>
  </si>
  <si>
    <t>NCX34C9G2</t>
  </si>
  <si>
    <t>NCX32S5G1</t>
  </si>
  <si>
    <t>NCX28T5G2</t>
  </si>
  <si>
    <t>NCX15D9G1</t>
  </si>
  <si>
    <t>NCX32H8G2</t>
  </si>
  <si>
    <t>NCX18Z2G1</t>
  </si>
  <si>
    <t>NCX20G0G1</t>
  </si>
  <si>
    <t>NCX28T5S5</t>
  </si>
  <si>
    <t>NCX12Q1S7</t>
  </si>
  <si>
    <t>NCX26M0S3</t>
  </si>
  <si>
    <t>NCX16Y9S8</t>
  </si>
  <si>
    <t>NCX17B1S3</t>
  </si>
  <si>
    <t>NCX25K3S7</t>
  </si>
  <si>
    <t>NCX38B4S2</t>
  </si>
  <si>
    <t>NCX12Q1S5</t>
  </si>
  <si>
    <t>NCX16Y9S7</t>
  </si>
  <si>
    <t>NCX20G0S10</t>
  </si>
  <si>
    <t>NCX10J6S3</t>
  </si>
  <si>
    <t>NCX22R3S3</t>
  </si>
  <si>
    <t>NCX20G0S8</t>
  </si>
  <si>
    <t>NCX38B4S1</t>
  </si>
  <si>
    <t>NCX11Q8S1</t>
  </si>
  <si>
    <t>NCX16D2S7</t>
  </si>
  <si>
    <t>NCX26J9S5</t>
  </si>
  <si>
    <t>NCX12B6S3</t>
  </si>
  <si>
    <t>NCX12F4S4</t>
  </si>
  <si>
    <t>NCX27Z4S4</t>
  </si>
  <si>
    <t>NCX25K3S8</t>
  </si>
  <si>
    <t>NCX12Q1S6</t>
  </si>
  <si>
    <t>NCX24H9S5</t>
  </si>
  <si>
    <t>NCX19J3S6</t>
  </si>
  <si>
    <t>NCX15D9S8</t>
  </si>
  <si>
    <t>NCX25X4S4</t>
  </si>
  <si>
    <t>NCX22T7S4</t>
  </si>
  <si>
    <t>NCX37H3S2</t>
  </si>
  <si>
    <t>NCX18N8S4</t>
  </si>
  <si>
    <t>NCX28T5S6</t>
  </si>
  <si>
    <t>NCX22V1S2</t>
  </si>
  <si>
    <t>NCX32T2S5</t>
  </si>
  <si>
    <t>NCX17S0S3</t>
  </si>
  <si>
    <t>NCX39V7S5</t>
  </si>
  <si>
    <t>NCX20G0S9</t>
  </si>
  <si>
    <t>NCX16D2S6</t>
  </si>
  <si>
    <t>NCX38C1S2</t>
  </si>
  <si>
    <t>NCX19V7S2</t>
  </si>
  <si>
    <t>NCX37C8S1</t>
  </si>
  <si>
    <t>NCX32H8S5</t>
  </si>
  <si>
    <t>NCX19W4S4</t>
  </si>
  <si>
    <t>NCX09V2S4</t>
  </si>
  <si>
    <t>NCX22B1S5</t>
  </si>
  <si>
    <t>NCX37R3S4</t>
  </si>
  <si>
    <t>NCX14T8S3</t>
  </si>
  <si>
    <t>NCX19B7S4</t>
  </si>
  <si>
    <t>NCX16D2S8</t>
  </si>
  <si>
    <t>NCX34C9S5</t>
  </si>
  <si>
    <t>NCX29J8S3</t>
  </si>
  <si>
    <t>NCX17B1S4</t>
  </si>
  <si>
    <t>NCX27Z4S5</t>
  </si>
  <si>
    <t>NCX19H9S4</t>
  </si>
  <si>
    <t>NCX28T5S8</t>
  </si>
  <si>
    <t>NCX16Y9S9</t>
  </si>
  <si>
    <t>NCX32T2S4</t>
  </si>
  <si>
    <t>NCX12Q1S9</t>
  </si>
  <si>
    <t>NCX11L3S2</t>
  </si>
  <si>
    <t>NCX34R4S5</t>
  </si>
  <si>
    <t>NCX39V7S6</t>
  </si>
  <si>
    <t>NCX22V1S3</t>
  </si>
  <si>
    <t>NCX09V2S5</t>
  </si>
  <si>
    <t>NCX15D9S7</t>
  </si>
  <si>
    <t>NCX25K3S9</t>
  </si>
  <si>
    <t>NCX40B5S3</t>
  </si>
  <si>
    <t>NCX11Q8S2</t>
  </si>
  <si>
    <t>NCX28T5S7</t>
  </si>
  <si>
    <t>NCX12Q1S8</t>
  </si>
  <si>
    <t>NCX12F4S5</t>
  </si>
  <si>
    <t>NCX37C8S2</t>
  </si>
  <si>
    <t>NCX40N9S4</t>
  </si>
  <si>
    <t>NCX37N5S4</t>
  </si>
  <si>
    <t>NCX36G3S3</t>
  </si>
  <si>
    <t>NCX27T2S2</t>
  </si>
  <si>
    <t>NCX34S1S2</t>
  </si>
  <si>
    <t>NCX37R3S5</t>
  </si>
  <si>
    <t>NCX37N5S5</t>
  </si>
  <si>
    <t>NCX22B1S6</t>
  </si>
  <si>
    <t>NCX37Q6S3</t>
  </si>
  <si>
    <t>NCX40N9S3</t>
  </si>
  <si>
    <t>NCX31C0S6</t>
  </si>
  <si>
    <t>NCX25G5S4</t>
  </si>
  <si>
    <t>NCX25N4S4</t>
  </si>
  <si>
    <t>NCX34C9S6</t>
  </si>
  <si>
    <t>NCX16D2S9</t>
  </si>
  <si>
    <t>NCX35R7S4</t>
  </si>
  <si>
    <t>NCX29J8S4</t>
  </si>
  <si>
    <t>NCX31C0S5</t>
  </si>
  <si>
    <t>NCX35R7S3</t>
  </si>
  <si>
    <t>NCX30C7S2</t>
  </si>
  <si>
    <t>NCX15K8S3</t>
  </si>
  <si>
    <t>NCX39V7S7</t>
  </si>
  <si>
    <t>NCX25X4S5</t>
  </si>
  <si>
    <t>NCX38C1S3</t>
  </si>
  <si>
    <t>NCX15D9S9</t>
  </si>
  <si>
    <t>NCX35F3S2</t>
  </si>
  <si>
    <t>NCX17B1S5</t>
  </si>
  <si>
    <t>NCX26M0S4</t>
  </si>
  <si>
    <t>NCX22T7S5</t>
  </si>
  <si>
    <t>NCX26L3S4</t>
  </si>
  <si>
    <t>NCX35F3S3</t>
  </si>
  <si>
    <t>NCX38C1S4</t>
  </si>
  <si>
    <t>NCX14P0S1</t>
  </si>
  <si>
    <t>NCX37R3S6</t>
  </si>
  <si>
    <t>NCX27C3S3</t>
  </si>
  <si>
    <t>NCX22B1S7</t>
  </si>
  <si>
    <t>NCX40N9S5</t>
  </si>
  <si>
    <t>NCX29J8S5</t>
  </si>
  <si>
    <t>NCX17D5A2</t>
  </si>
  <si>
    <t>NCX21M5A2</t>
  </si>
  <si>
    <t>NCX13H1B3</t>
  </si>
  <si>
    <t>NCX29V2C2</t>
  </si>
  <si>
    <t>NCX29Y3D6</t>
  </si>
  <si>
    <t>NKH02F9D1</t>
  </si>
  <si>
    <t>NCX21H0D1</t>
  </si>
  <si>
    <t>NCX13M6D1</t>
  </si>
  <si>
    <t>NCX22H3E1</t>
  </si>
  <si>
    <t>NCX14X6E3</t>
  </si>
  <si>
    <t>NCX22H3E2</t>
  </si>
  <si>
    <t>NCX40D9E2</t>
  </si>
  <si>
    <t>NCX38W1E3</t>
  </si>
  <si>
    <t>NCX31V3F1</t>
  </si>
  <si>
    <t>NCX23N8MW1</t>
  </si>
  <si>
    <t>NCX39Q2MW2</t>
  </si>
  <si>
    <t>NCX14Q7MW1</t>
  </si>
  <si>
    <t>NJS55B9MW2</t>
  </si>
  <si>
    <t>NCX14K5MW1</t>
  </si>
  <si>
    <t>NCX22G6MW1</t>
  </si>
  <si>
    <t>NCX21Y9MW2</t>
  </si>
  <si>
    <t>NCX08S8MW1</t>
  </si>
  <si>
    <t>NCX40K8MW1</t>
  </si>
  <si>
    <t>NJS55B9MW1</t>
  </si>
  <si>
    <t>NCX20L5MW1</t>
  </si>
  <si>
    <t>NCX26F1MW1</t>
  </si>
  <si>
    <t>NCX22F9MW1</t>
  </si>
  <si>
    <t>NCX12B6MW1</t>
  </si>
  <si>
    <t>NCX28T5MW2</t>
  </si>
  <si>
    <t>NCX12Q1MW1</t>
  </si>
  <si>
    <t>NCX09V2MW1</t>
  </si>
  <si>
    <t>NCX22V1MW1</t>
  </si>
  <si>
    <t>NCX31C0MW1</t>
  </si>
  <si>
    <t>NCX32T2MW1</t>
  </si>
  <si>
    <t>NCX19J3MW1</t>
  </si>
  <si>
    <t>NCX32T2MW2</t>
  </si>
  <si>
    <t>NCX25X4MW1</t>
  </si>
  <si>
    <t>NCX28T5MW1</t>
  </si>
  <si>
    <t>NCX23K7MW1</t>
  </si>
  <si>
    <t>NCX21Q3MW1</t>
  </si>
  <si>
    <t>NCX39K0MW1</t>
  </si>
  <si>
    <t>NCX33R1MW1</t>
  </si>
  <si>
    <t>NCX25N4MW1</t>
  </si>
  <si>
    <t>NCX26L3MW1</t>
  </si>
  <si>
    <t>NCX24H9MW1</t>
  </si>
  <si>
    <t>NCX15G0MW1</t>
  </si>
  <si>
    <t>NCX34D6MW1</t>
  </si>
  <si>
    <t>NCX38S3MW1</t>
  </si>
  <si>
    <t>NCX13D3MW1</t>
  </si>
  <si>
    <t>NCX15N9MW1</t>
  </si>
  <si>
    <t>NCX20D9MW1</t>
  </si>
  <si>
    <t>NCX10H2MW3</t>
  </si>
  <si>
    <t>NCX08Y0S3</t>
  </si>
  <si>
    <t>NCX14H4S3</t>
  </si>
  <si>
    <t>NCX09P0S6</t>
  </si>
  <si>
    <t>NCX08S8S3</t>
  </si>
  <si>
    <t>NCX36B8S4</t>
  </si>
  <si>
    <t xml:space="preserve">Vereniging: </t>
  </si>
  <si>
    <t xml:space="preserve">Dameskorfbal: </t>
  </si>
  <si>
    <t xml:space="preserve">Naam invuller: </t>
  </si>
  <si>
    <t xml:space="preserve">Rel.code: </t>
  </si>
  <si>
    <t xml:space="preserve">Functie: </t>
  </si>
  <si>
    <t xml:space="preserve">Plaats: </t>
  </si>
  <si>
    <t xml:space="preserve">Tel.nr.: </t>
  </si>
  <si>
    <t xml:space="preserve">E-mailadres: </t>
  </si>
  <si>
    <t xml:space="preserve">Regio: </t>
  </si>
  <si>
    <t>Clubnr.</t>
  </si>
  <si>
    <t>Relatiecode</t>
  </si>
  <si>
    <t>Oprichtingsdatum</t>
  </si>
  <si>
    <t>TMV</t>
  </si>
  <si>
    <t>TMZ</t>
  </si>
  <si>
    <t> </t>
  </si>
  <si>
    <t>MV</t>
  </si>
  <si>
    <t>Cb</t>
  </si>
  <si>
    <t>N</t>
  </si>
  <si>
    <t>Z</t>
  </si>
  <si>
    <t>V</t>
  </si>
  <si>
    <t>NR</t>
  </si>
  <si>
    <t>TEAMS</t>
  </si>
  <si>
    <t>VD</t>
  </si>
  <si>
    <t>ZL</t>
  </si>
  <si>
    <t>NJ</t>
  </si>
  <si>
    <t>VJ</t>
  </si>
  <si>
    <t>S1</t>
  </si>
  <si>
    <t>S2</t>
  </si>
  <si>
    <t>S3</t>
  </si>
  <si>
    <t>S4</t>
  </si>
  <si>
    <t>S5</t>
  </si>
  <si>
    <t>S6</t>
  </si>
  <si>
    <t>S7</t>
  </si>
  <si>
    <t>S8</t>
  </si>
  <si>
    <t>S9</t>
  </si>
  <si>
    <t>S10</t>
  </si>
  <si>
    <t>S11</t>
  </si>
  <si>
    <t>S12</t>
  </si>
  <si>
    <t>S13</t>
  </si>
  <si>
    <t>S14</t>
  </si>
  <si>
    <t>S15</t>
  </si>
  <si>
    <t>MW1</t>
  </si>
  <si>
    <t>MW2</t>
  </si>
  <si>
    <t>MW3</t>
  </si>
  <si>
    <t>MW4</t>
  </si>
  <si>
    <t>MW5</t>
  </si>
  <si>
    <t>MW6</t>
  </si>
  <si>
    <t>MW7</t>
  </si>
  <si>
    <t>G1</t>
  </si>
  <si>
    <t>G2</t>
  </si>
  <si>
    <t>G3</t>
  </si>
  <si>
    <t>G4</t>
  </si>
  <si>
    <t>G5</t>
  </si>
  <si>
    <t>G6</t>
  </si>
  <si>
    <t>A5</t>
  </si>
  <si>
    <t>A6</t>
  </si>
  <si>
    <t>A7</t>
  </si>
  <si>
    <t>A8</t>
  </si>
  <si>
    <t>A9</t>
  </si>
  <si>
    <t>A10</t>
  </si>
  <si>
    <t>B1</t>
  </si>
  <si>
    <t>B2</t>
  </si>
  <si>
    <t>B3</t>
  </si>
  <si>
    <t>B4</t>
  </si>
  <si>
    <t>B5</t>
  </si>
  <si>
    <t>B6</t>
  </si>
  <si>
    <t>B7</t>
  </si>
  <si>
    <t>B8</t>
  </si>
  <si>
    <t>B9</t>
  </si>
  <si>
    <t>B10</t>
  </si>
  <si>
    <t>C1</t>
  </si>
  <si>
    <t>C2</t>
  </si>
  <si>
    <t>C3</t>
  </si>
  <si>
    <t>C4</t>
  </si>
  <si>
    <t>C5</t>
  </si>
  <si>
    <t>C6</t>
  </si>
  <si>
    <t>C7</t>
  </si>
  <si>
    <t>C8</t>
  </si>
  <si>
    <t>C9</t>
  </si>
  <si>
    <t>C10</t>
  </si>
  <si>
    <t>C11</t>
  </si>
  <si>
    <t>C12</t>
  </si>
  <si>
    <t>D1</t>
  </si>
  <si>
    <t>D2</t>
  </si>
  <si>
    <t>D3</t>
  </si>
  <si>
    <t>D4</t>
  </si>
  <si>
    <t>D5</t>
  </si>
  <si>
    <t>D6</t>
  </si>
  <si>
    <t>D7</t>
  </si>
  <si>
    <t>D8</t>
  </si>
  <si>
    <t>D9</t>
  </si>
  <si>
    <t>D10</t>
  </si>
  <si>
    <t>D11</t>
  </si>
  <si>
    <t>D12</t>
  </si>
  <si>
    <t>E1</t>
  </si>
  <si>
    <t>E2</t>
  </si>
  <si>
    <t>E3</t>
  </si>
  <si>
    <t>E4</t>
  </si>
  <si>
    <t>E5</t>
  </si>
  <si>
    <t>E6</t>
  </si>
  <si>
    <t>E7</t>
  </si>
  <si>
    <t>E8</t>
  </si>
  <si>
    <t>E9</t>
  </si>
  <si>
    <t>E10</t>
  </si>
  <si>
    <t>E11</t>
  </si>
  <si>
    <t>E12</t>
  </si>
  <si>
    <t>E13</t>
  </si>
  <si>
    <t>E14</t>
  </si>
  <si>
    <t>E15</t>
  </si>
  <si>
    <t>F1</t>
  </si>
  <si>
    <t>F2</t>
  </si>
  <si>
    <t>F3</t>
  </si>
  <si>
    <t>F4</t>
  </si>
  <si>
    <t>F5</t>
  </si>
  <si>
    <t>F6</t>
  </si>
  <si>
    <t>F7</t>
  </si>
  <si>
    <t>F8</t>
  </si>
  <si>
    <t>F9</t>
  </si>
  <si>
    <t>F10</t>
  </si>
  <si>
    <t>F11</t>
  </si>
  <si>
    <t>F12</t>
  </si>
  <si>
    <t>veld</t>
  </si>
  <si>
    <t>veldcompetitie</t>
  </si>
  <si>
    <t>zaalcompetitie</t>
  </si>
  <si>
    <t>Ld</t>
  </si>
  <si>
    <t>Cat</t>
  </si>
  <si>
    <t>Dag</t>
  </si>
  <si>
    <t>4/8</t>
  </si>
  <si>
    <t>nV</t>
  </si>
  <si>
    <t>nZ</t>
  </si>
  <si>
    <t>Tm</t>
  </si>
  <si>
    <t>Tm2</t>
  </si>
  <si>
    <t>ct</t>
  </si>
  <si>
    <t>.</t>
  </si>
  <si>
    <t>dg</t>
  </si>
  <si>
    <t>s</t>
  </si>
  <si>
    <t>WK</t>
  </si>
  <si>
    <t>BK</t>
  </si>
  <si>
    <t>Vr</t>
  </si>
  <si>
    <t>Za</t>
  </si>
  <si>
    <t>Zo</t>
  </si>
  <si>
    <t>MW</t>
  </si>
  <si>
    <t>Ma</t>
  </si>
  <si>
    <t>Di</t>
  </si>
  <si>
    <t>Wo</t>
  </si>
  <si>
    <t>Do</t>
  </si>
  <si>
    <t>team</t>
  </si>
  <si>
    <t>niveau</t>
  </si>
  <si>
    <t>speeldag</t>
  </si>
  <si>
    <t>4- of 8-tal</t>
  </si>
  <si>
    <t>dames</t>
  </si>
  <si>
    <t>heren</t>
  </si>
  <si>
    <t>teamlft</t>
  </si>
  <si>
    <t>x</t>
  </si>
  <si>
    <t>m/v</t>
  </si>
  <si>
    <t>rel.nr</t>
  </si>
  <si>
    <t>naam &amp; initialen</t>
  </si>
  <si>
    <t>roepnaam</t>
  </si>
  <si>
    <t>geb.datum</t>
  </si>
  <si>
    <t>leeftijd</t>
  </si>
  <si>
    <t xml:space="preserve"> </t>
  </si>
  <si>
    <t>Competitie</t>
  </si>
  <si>
    <t>Punten:</t>
  </si>
  <si>
    <t>Motivatie aanvraag:</t>
  </si>
  <si>
    <t>Vereniging:</t>
  </si>
  <si>
    <t>Naam invuller:</t>
  </si>
  <si>
    <t>Rel.code:</t>
  </si>
  <si>
    <t>Functie:</t>
  </si>
  <si>
    <t>Plaats:</t>
  </si>
  <si>
    <t>Tel.nr.:</t>
  </si>
  <si>
    <t>E-mailadres:</t>
  </si>
  <si>
    <t>Regio:</t>
  </si>
  <si>
    <t>Team(s)</t>
  </si>
  <si>
    <t>Reden *)</t>
  </si>
  <si>
    <t>Alle (za/zo)teams</t>
  </si>
  <si>
    <t>alle (za/zo) teams samen (=op dezelfde dagen) thuis plannen</t>
  </si>
  <si>
    <t>1=2=3=4=A1=A2=B1=C1</t>
  </si>
  <si>
    <t>deze teams zo mogelijk samen thuis plannen</t>
  </si>
  <si>
    <t>(1=2)=(A1=A2)</t>
  </si>
  <si>
    <t>deze teams zo mogelijk samen thuis plannen, maar als dat niet kan is A1=A2 belangrijker dan 1=A1</t>
  </si>
  <si>
    <t>1=2=A1=B1&lt;&gt;3=4=A2=B2</t>
  </si>
  <si>
    <t>de ene week 1, 2, A1 en B1 samen thuis thuis plannen, de andere week 3, 4, A2 en B2</t>
  </si>
  <si>
    <t>Wekelijks helft teams thuis</t>
  </si>
  <si>
    <t>elke week circa helft van teams thuis plannen</t>
  </si>
  <si>
    <t>Verzoek</t>
  </si>
  <si>
    <r>
      <rPr>
        <b/>
        <sz val="14"/>
        <rFont val="Arial"/>
        <family val="2"/>
      </rPr>
      <t xml:space="preserve">Beschikbaarheid accommodatie (alleen van toepassing op de veldcompetitie)
</t>
    </r>
    <r>
      <rPr>
        <sz val="10"/>
        <rFont val="Arial"/>
        <family val="2"/>
      </rPr>
      <t>Er zijn verenigingen hun veld delen met een andere vereniging (bv voetbal- of hockey). Geef hieronder de data waarop de velden NIET
beschikbaar zijn. Gelieve niet met weeknummers te werken, maar expliciet de data te noemen.</t>
    </r>
  </si>
  <si>
    <t>*) Invullen is verplicht. Zonder vermelding van de reden wordt de betreffende datum/verzoek genegeerd</t>
  </si>
  <si>
    <t>RelCode</t>
  </si>
  <si>
    <t>Lft
Cat</t>
  </si>
  <si>
    <t>Comp</t>
  </si>
  <si>
    <t>Comp
Cat</t>
  </si>
  <si>
    <t>4/8
tal</t>
  </si>
  <si>
    <t>Lft
team</t>
  </si>
  <si>
    <t>Dis</t>
  </si>
  <si>
    <t>LftCat</t>
  </si>
  <si>
    <t>CompCat</t>
  </si>
  <si>
    <t>nTal</t>
  </si>
  <si>
    <t>TmLft</t>
  </si>
  <si>
    <t>Algemene informatie</t>
  </si>
  <si>
    <t xml:space="preserve">Dameskorfbal? </t>
  </si>
  <si>
    <t>uw club</t>
  </si>
  <si>
    <t>Club dubbel</t>
  </si>
  <si>
    <t>Pn</t>
  </si>
  <si>
    <t>Pz</t>
  </si>
  <si>
    <t>Pv</t>
  </si>
  <si>
    <t>Lft</t>
  </si>
  <si>
    <t>Rel.Nr</t>
  </si>
  <si>
    <t>Naam &amp; Initialen</t>
  </si>
  <si>
    <t>Roepnaam</t>
  </si>
  <si>
    <t>Geb.Datum</t>
  </si>
  <si>
    <t>NCX09D6S1</t>
  </si>
  <si>
    <t>NCX09D6S2</t>
  </si>
  <si>
    <t>NCX09P0A1</t>
  </si>
  <si>
    <t>NCX09P0MW1</t>
  </si>
  <si>
    <t>NCX09P0S1</t>
  </si>
  <si>
    <t>NCX09P0S2</t>
  </si>
  <si>
    <t>NCX09P0S3</t>
  </si>
  <si>
    <t>NCX09P0S4</t>
  </si>
  <si>
    <t>NCX09P0S5</t>
  </si>
  <si>
    <t>NCX11H5S1</t>
  </si>
  <si>
    <t>NCX13P7A1</t>
  </si>
  <si>
    <t>NCX13P7D1</t>
  </si>
  <si>
    <t>NCX13P7E1</t>
  </si>
  <si>
    <t>NCX13P7S1</t>
  </si>
  <si>
    <t>NCX13P7S2</t>
  </si>
  <si>
    <t>NCX13P7S3</t>
  </si>
  <si>
    <t>NCX18G9B1</t>
  </si>
  <si>
    <t>NCX18G9D1</t>
  </si>
  <si>
    <t>NCX18G9F1</t>
  </si>
  <si>
    <t>NCX18G9MW1</t>
  </si>
  <si>
    <t>NCX18G9S1</t>
  </si>
  <si>
    <t>NCX18G9S2</t>
  </si>
  <si>
    <t>NCX18X8S1</t>
  </si>
  <si>
    <t>NCX18X8S2</t>
  </si>
  <si>
    <t>NCX22J7B1</t>
  </si>
  <si>
    <t>NCX24X1C1</t>
  </si>
  <si>
    <t>NCX24Z5S1</t>
  </si>
  <si>
    <t>NCX25M7S1</t>
  </si>
  <si>
    <t>NCX25M7S2</t>
  </si>
  <si>
    <t>NCX25M7S3</t>
  </si>
  <si>
    <t>NCX25M7S4</t>
  </si>
  <si>
    <t>NCX27Q1A1</t>
  </si>
  <si>
    <t>NCX27Q1B1</t>
  </si>
  <si>
    <t>NCX31H5D1</t>
  </si>
  <si>
    <t>NCX33S8A1</t>
  </si>
  <si>
    <t>NCX33S8B1</t>
  </si>
  <si>
    <t>NCX33S8E1</t>
  </si>
  <si>
    <t>NCX33S8MW1</t>
  </si>
  <si>
    <t>NCX33S8S1</t>
  </si>
  <si>
    <t>NCX35H7S1</t>
  </si>
  <si>
    <t>NCX35H7S2</t>
  </si>
  <si>
    <t>NCX13P7MW1</t>
  </si>
  <si>
    <t>NCX35N9</t>
  </si>
  <si>
    <t>Sorteer data op:</t>
  </si>
  <si>
    <t>1. MV + Naam</t>
  </si>
  <si>
    <t>2. MV + Geb.Datum</t>
  </si>
  <si>
    <t>Sortering</t>
  </si>
  <si>
    <t/>
  </si>
  <si>
    <t>P</t>
  </si>
  <si>
    <t>S</t>
  </si>
  <si>
    <t>T</t>
  </si>
  <si>
    <t>1</t>
  </si>
  <si>
    <t>2</t>
  </si>
  <si>
    <t>3</t>
  </si>
  <si>
    <t>4</t>
  </si>
  <si>
    <t>5</t>
  </si>
  <si>
    <t>0</t>
  </si>
  <si>
    <t>Wildcard/Dispensatie</t>
  </si>
  <si>
    <t>M</t>
  </si>
  <si>
    <t>G</t>
  </si>
  <si>
    <t>nD</t>
  </si>
  <si>
    <t>nH</t>
  </si>
  <si>
    <t>NCX22J7A1</t>
  </si>
  <si>
    <t>NCX22J7E1</t>
  </si>
  <si>
    <t>NCX27Q1C1</t>
  </si>
  <si>
    <t>NCX22J7C1</t>
  </si>
  <si>
    <t>NCX22J7D1</t>
  </si>
  <si>
    <t>NCX08T5C1</t>
  </si>
  <si>
    <t>NCX08Y0B1</t>
  </si>
  <si>
    <t>NCX10C7MW1</t>
  </si>
  <si>
    <t>NCX11C0A2</t>
  </si>
  <si>
    <t>NCX11F1S2</t>
  </si>
  <si>
    <t>NCX11S2E4</t>
  </si>
  <si>
    <t>NCX12Q1E7</t>
  </si>
  <si>
    <t>NCX12V6F2</t>
  </si>
  <si>
    <t>NCX16Y9F6</t>
  </si>
  <si>
    <t>NCX18M1E1</t>
  </si>
  <si>
    <t>NCX18Z2E8</t>
  </si>
  <si>
    <t>NCX19W4E2</t>
  </si>
  <si>
    <t>NCX20F3D3</t>
  </si>
  <si>
    <t>NCX27C3D1</t>
  </si>
  <si>
    <t>NCX27C3F1</t>
  </si>
  <si>
    <t>NCX28L9F2</t>
  </si>
  <si>
    <t>NCX29J8F1</t>
  </si>
  <si>
    <t>NCX32Z4D2</t>
  </si>
  <si>
    <t>NCX34Z0E1</t>
  </si>
  <si>
    <t>NCX35W2E2</t>
  </si>
  <si>
    <t>NCX37T7E7</t>
  </si>
  <si>
    <t>NCX40D9F1</t>
  </si>
  <si>
    <t>NCX40D9F2</t>
  </si>
  <si>
    <t>NCX40N9D2</t>
  </si>
  <si>
    <t>Deinum</t>
  </si>
  <si>
    <t>DOT (O)</t>
  </si>
  <si>
    <t>Elko</t>
  </si>
  <si>
    <t>Juventa</t>
  </si>
  <si>
    <t>Melderslo</t>
  </si>
  <si>
    <t>PSV/lifovragen.nl</t>
  </si>
  <si>
    <t>Wêz Warber en Fluch</t>
  </si>
  <si>
    <t>NCX09D6B1</t>
  </si>
  <si>
    <t>NCX09K5A3</t>
  </si>
  <si>
    <t>NCX09L2C2</t>
  </si>
  <si>
    <t>NCX09Q7A3</t>
  </si>
  <si>
    <t>NCX09Q7S4</t>
  </si>
  <si>
    <t>NCX10F8C1</t>
  </si>
  <si>
    <t>NCX10H2C5</t>
  </si>
  <si>
    <t>NCX10H2D4</t>
  </si>
  <si>
    <t>NCX10H2G2</t>
  </si>
  <si>
    <t>NCX10L0B1</t>
  </si>
  <si>
    <t>NCX10M7C2</t>
  </si>
  <si>
    <t>NCX10N4F2</t>
  </si>
  <si>
    <t>NCX10Z8D1</t>
  </si>
  <si>
    <t>NCX11C0B2</t>
  </si>
  <si>
    <t>NCX11F1A1</t>
  </si>
  <si>
    <t>NCX11L3S3</t>
  </si>
  <si>
    <t>NCX11Q8C1</t>
  </si>
  <si>
    <t>NCX11S2E5</t>
  </si>
  <si>
    <t>NCX11T9D2</t>
  </si>
  <si>
    <t>NCX12L6A1</t>
  </si>
  <si>
    <t>NCX12V6A2</t>
  </si>
  <si>
    <t>NCX12Y7MW2</t>
  </si>
  <si>
    <t>NCX13H1MW1</t>
  </si>
  <si>
    <t>NCX13K2D2</t>
  </si>
  <si>
    <t>NCX13P7B1</t>
  </si>
  <si>
    <t>NCX13S8B1</t>
  </si>
  <si>
    <t>NCX13S8E1</t>
  </si>
  <si>
    <t>NCX14B2D1</t>
  </si>
  <si>
    <t>NCX14C9A6</t>
  </si>
  <si>
    <t>NCX14H4B1</t>
  </si>
  <si>
    <t>NCX14H4S4</t>
  </si>
  <si>
    <t>NCX14T8E1</t>
  </si>
  <si>
    <t>NCX15B5B1</t>
  </si>
  <si>
    <t>NCX15B5D1</t>
  </si>
  <si>
    <t>NCX15B5MW2</t>
  </si>
  <si>
    <t>NCX15B5S3</t>
  </si>
  <si>
    <t>NCX15X9B3</t>
  </si>
  <si>
    <t>NCX15X9S7</t>
  </si>
  <si>
    <t>NCX16D2MW1</t>
  </si>
  <si>
    <t>NCX16P6S2</t>
  </si>
  <si>
    <t>NCX16V8B2</t>
  </si>
  <si>
    <t>NCX16V8B3</t>
  </si>
  <si>
    <t>NCX16W5S1</t>
  </si>
  <si>
    <t>NCX16Y9C3</t>
  </si>
  <si>
    <t>NCX16Z6S3</t>
  </si>
  <si>
    <t>NCX17D5E2</t>
  </si>
  <si>
    <t>NCX17J7A1</t>
  </si>
  <si>
    <t>NCX17K4B1</t>
  </si>
  <si>
    <t>NCX17T7MW1</t>
  </si>
  <si>
    <t>NCX18F2B1</t>
  </si>
  <si>
    <t>NCX18H6D1</t>
  </si>
  <si>
    <t>NCX18N8B3</t>
  </si>
  <si>
    <t>NCX18R6E1</t>
  </si>
  <si>
    <t>NCX19G2E1</t>
  </si>
  <si>
    <t>NCX19G2MW1</t>
  </si>
  <si>
    <t>NCX19H9A2</t>
  </si>
  <si>
    <t>NCX19H9A3</t>
  </si>
  <si>
    <t>NCX19H9D2</t>
  </si>
  <si>
    <t>NCX19H9E3</t>
  </si>
  <si>
    <t>NCX19H9S5</t>
  </si>
  <si>
    <t>NCX19H9S6</t>
  </si>
  <si>
    <t>NCX19T3A1</t>
  </si>
  <si>
    <t>NCX19V7B1</t>
  </si>
  <si>
    <t>NCX19V7F1</t>
  </si>
  <si>
    <t>NCX19X1S4</t>
  </si>
  <si>
    <t>NCX20C2C3</t>
  </si>
  <si>
    <t>NCX20C2E5</t>
  </si>
  <si>
    <t>NCX20F3A2</t>
  </si>
  <si>
    <t>NCX20G0A7</t>
  </si>
  <si>
    <t>NCX20G0E10</t>
  </si>
  <si>
    <t>NCX20G0E9</t>
  </si>
  <si>
    <t>NCX20L5B1</t>
  </si>
  <si>
    <t>NCX20M2F1</t>
  </si>
  <si>
    <t>NCX21C5D1</t>
  </si>
  <si>
    <t>NCX21G3B2</t>
  </si>
  <si>
    <t>NCX21L8B1</t>
  </si>
  <si>
    <t>NCX21Q3MW2</t>
  </si>
  <si>
    <t>NCX21W5S4</t>
  </si>
  <si>
    <t>NCX22K4A1</t>
  </si>
  <si>
    <t>NCX22K4C1</t>
  </si>
  <si>
    <t>NCX22K4MW1</t>
  </si>
  <si>
    <t>NCX22K4S2</t>
  </si>
  <si>
    <t>NCX22K4S3</t>
  </si>
  <si>
    <t>NCX22M8E2</t>
  </si>
  <si>
    <t>NCX22R3E1</t>
  </si>
  <si>
    <t>NCX22R3MW1</t>
  </si>
  <si>
    <t>NCX22Z9E7</t>
  </si>
  <si>
    <t>NCX23F2A2</t>
  </si>
  <si>
    <t>NCX23M1MW1</t>
  </si>
  <si>
    <t>NCX24H9C2</t>
  </si>
  <si>
    <t>NCX24H9E4</t>
  </si>
  <si>
    <t>NCX24J3D2</t>
  </si>
  <si>
    <t>NCX24K0B2</t>
  </si>
  <si>
    <t>NCX24S6B2</t>
  </si>
  <si>
    <t>NCX24S6B3</t>
  </si>
  <si>
    <t>NCX24W4B1</t>
  </si>
  <si>
    <t>NCX24X1S3</t>
  </si>
  <si>
    <t>NCX25G5A2</t>
  </si>
  <si>
    <t>NCX25H2B3</t>
  </si>
  <si>
    <t>NCX25K3A3</t>
  </si>
  <si>
    <t>NCX25N4B1</t>
  </si>
  <si>
    <t>NCX25N4D2</t>
  </si>
  <si>
    <t>NCX25R2E1</t>
  </si>
  <si>
    <t>NCX25X4D3</t>
  </si>
  <si>
    <t>NCX25X4D4</t>
  </si>
  <si>
    <t>NCX25Y1F1</t>
  </si>
  <si>
    <t>NCX26B3C3</t>
  </si>
  <si>
    <t>NCX26C0S5</t>
  </si>
  <si>
    <t>NCX26D7C1</t>
  </si>
  <si>
    <t>NCX26K6S10</t>
  </si>
  <si>
    <t>NCX26V3C1</t>
  </si>
  <si>
    <t>NCX27B6F2</t>
  </si>
  <si>
    <t>NCX27C3D2</t>
  </si>
  <si>
    <t>NCX27L6B3</t>
  </si>
  <si>
    <t>NCX27M3A1</t>
  </si>
  <si>
    <t>NCX27M3D1</t>
  </si>
  <si>
    <t>NCX27P4D1</t>
  </si>
  <si>
    <t>NCX27V6A2</t>
  </si>
  <si>
    <t>NCX27Z4E4</t>
  </si>
  <si>
    <t>NCX28C6A2</t>
  </si>
  <si>
    <t>NCX28C6C3</t>
  </si>
  <si>
    <t>NCX28C6D4</t>
  </si>
  <si>
    <t>NCX28N3D5</t>
  </si>
  <si>
    <t>NCX28W6S10</t>
  </si>
  <si>
    <t>NCX28Z7C1</t>
  </si>
  <si>
    <t>NCX29D6D1</t>
  </si>
  <si>
    <t>NCX29D6S4</t>
  </si>
  <si>
    <t>NCX29S1A1</t>
  </si>
  <si>
    <t>NCX30M7B1</t>
  </si>
  <si>
    <t>NCX30M7S3</t>
  </si>
  <si>
    <t>NCX30N4F2</t>
  </si>
  <si>
    <t>NCX30S9D1</t>
  </si>
  <si>
    <t>NCX31L3F1</t>
  </si>
  <si>
    <t>NCX31M0B2</t>
  </si>
  <si>
    <t>NCX31M0S6</t>
  </si>
  <si>
    <t>NCX31R5S5</t>
  </si>
  <si>
    <t>NCX32P4C1</t>
  </si>
  <si>
    <t>NCX32Y7A1</t>
  </si>
  <si>
    <t>NCX32Y7C1</t>
  </si>
  <si>
    <t>NCX33F7MW1</t>
  </si>
  <si>
    <t>NCX33Q4A1</t>
  </si>
  <si>
    <t>NCX33S8D1</t>
  </si>
  <si>
    <t>NCX33X3A2</t>
  </si>
  <si>
    <t>NCX34D6E3</t>
  </si>
  <si>
    <t>NCX34J8C2</t>
  </si>
  <si>
    <t>NCX34J8MW2</t>
  </si>
  <si>
    <t>NCX34N6C1</t>
  </si>
  <si>
    <t>NCX34R4C3</t>
  </si>
  <si>
    <t>NCX34T8S3</t>
  </si>
  <si>
    <t>NCX35F3A1</t>
  </si>
  <si>
    <t>NCX35N9B2</t>
  </si>
  <si>
    <t>NCX35T1S6</t>
  </si>
  <si>
    <t>NCX36F6E1</t>
  </si>
  <si>
    <t>NCX36H0A1</t>
  </si>
  <si>
    <t>NCX36W5A1</t>
  </si>
  <si>
    <t>NCX36X2D3</t>
  </si>
  <si>
    <t>NCX37J7B1</t>
  </si>
  <si>
    <t>NCX37J7D2</t>
  </si>
  <si>
    <t>NCX37Q6A2</t>
  </si>
  <si>
    <t>NCX37T7B5</t>
  </si>
  <si>
    <t>NCX37T7E8</t>
  </si>
  <si>
    <t>NCX37V1C2</t>
  </si>
  <si>
    <t>NCX38D8S3</t>
  </si>
  <si>
    <t>NCX38H6B2</t>
  </si>
  <si>
    <t>NCX38P2C4</t>
  </si>
  <si>
    <t>NCX38P2D5</t>
  </si>
  <si>
    <t>NCX38R6A4</t>
  </si>
  <si>
    <t>NCX38T0C4</t>
  </si>
  <si>
    <t>NCX39G2D1</t>
  </si>
  <si>
    <t>NCX39L7D1</t>
  </si>
  <si>
    <t>NCX39N1S3</t>
  </si>
  <si>
    <t>NCX39T3B1</t>
  </si>
  <si>
    <t>NCX39V7C2</t>
  </si>
  <si>
    <t>NCX39Y8D1</t>
  </si>
  <si>
    <t>NCX40D9B1</t>
  </si>
  <si>
    <t>NCX40D9E3</t>
  </si>
  <si>
    <t>NCX40J1A1</t>
  </si>
  <si>
    <t>NCX40K8B2</t>
  </si>
  <si>
    <t>NCX40K8S4</t>
  </si>
  <si>
    <t>NJN02L0C4</t>
  </si>
  <si>
    <t>NCX13W6G2</t>
  </si>
  <si>
    <t>NCX14P0C1</t>
  </si>
  <si>
    <t>NCX27T2S3</t>
  </si>
  <si>
    <t>NCX09X6A2</t>
  </si>
  <si>
    <t>NCX11K6C2</t>
  </si>
  <si>
    <t>NCX12K9B1</t>
  </si>
  <si>
    <t>NCX13T5D1</t>
  </si>
  <si>
    <t>NCX14K5B2</t>
  </si>
  <si>
    <t>NCX16T4C1</t>
  </si>
  <si>
    <t>NCX17X5S2</t>
  </si>
  <si>
    <t>NCX19P5A1</t>
  </si>
  <si>
    <t>NCX20K8B2</t>
  </si>
  <si>
    <t>NCX21Y9MW3</t>
  </si>
  <si>
    <t>NCX22N5D1</t>
  </si>
  <si>
    <t>NCX24C4E1</t>
  </si>
  <si>
    <t>NCX24V7E2</t>
  </si>
  <si>
    <t>NCX26F1A1</t>
  </si>
  <si>
    <t>NCX26R5S2</t>
  </si>
  <si>
    <t>NCX28R1E1</t>
  </si>
  <si>
    <t>NCX30T6F1</t>
  </si>
  <si>
    <t>NCX32B6D2</t>
  </si>
  <si>
    <t>NCX34B2B1</t>
  </si>
  <si>
    <t>NCX35H7A2</t>
  </si>
  <si>
    <t>NCX35H7E1</t>
  </si>
  <si>
    <t>NCX36M5C1</t>
  </si>
  <si>
    <t>NCX37P9E1</t>
  </si>
  <si>
    <t>NCX38X8MW2</t>
  </si>
  <si>
    <t>NCX38X8S3</t>
  </si>
  <si>
    <t>NCX40C2D1</t>
  </si>
  <si>
    <t>NCX40F3A1</t>
  </si>
  <si>
    <t>NCX40M2E2</t>
  </si>
  <si>
    <t>NKB33L3A2</t>
  </si>
  <si>
    <t>EFC '58</t>
  </si>
  <si>
    <t>EKCA/CIBOD</t>
  </si>
  <si>
    <t>Oranje Zwart/De Hoekse</t>
  </si>
  <si>
    <t>NCX12L6F1</t>
  </si>
  <si>
    <t>NCX13W6A1</t>
  </si>
  <si>
    <t>NCX13W6B2</t>
  </si>
  <si>
    <t>NCX13W6B3</t>
  </si>
  <si>
    <t>NCX13W6C2</t>
  </si>
  <si>
    <t>NCX13Y0S3</t>
  </si>
  <si>
    <t>NCX15M2MW1</t>
  </si>
  <si>
    <t>NCX19L7E2</t>
  </si>
  <si>
    <t>NCX24K0S7</t>
  </si>
  <si>
    <t>NCX34G7F1</t>
  </si>
  <si>
    <t>NCX34L2F1</t>
  </si>
  <si>
    <t>NCX35F3D1</t>
  </si>
  <si>
    <t>NCX36B8B3</t>
  </si>
  <si>
    <t>NCX38B4E1</t>
  </si>
  <si>
    <t>NCX38C1S5</t>
  </si>
  <si>
    <t>NCX39H9F1</t>
  </si>
  <si>
    <t>Type aanvraag</t>
  </si>
  <si>
    <t>NCX17M8S2</t>
  </si>
  <si>
    <t>NCX36X2S6</t>
  </si>
  <si>
    <t>Wildcard</t>
  </si>
  <si>
    <t>Hieronder vermelden van welke vereniging deze opgave is en door wie het formulier is ingevuld. Uw club dient u te selecteren uit de keuzelijst. Dat gaat het makkelijkste door naar cel C5 te gaan, vervolgens op het driehoekje aan de rechterzijde te klikken en dan met de knoppen Page Up, Page Down, Pijl Omhoog en Pijl Omlaag uw club te selecteren en daarna op Enter te drukken. Bij een onjuiste clubnaam kleurt de cel rood.</t>
  </si>
  <si>
    <t>Veld</t>
  </si>
  <si>
    <t>Focus</t>
  </si>
  <si>
    <t>KVS '17</t>
  </si>
  <si>
    <t>ODC</t>
  </si>
  <si>
    <t>NCX08Q4MW1</t>
  </si>
  <si>
    <t>NCX09T8F1</t>
  </si>
  <si>
    <t>NCX10H2D5</t>
  </si>
  <si>
    <t>NCX10S9E1</t>
  </si>
  <si>
    <t>NCX11L3S4</t>
  </si>
  <si>
    <t>NCX11T9E4</t>
  </si>
  <si>
    <t>NCX13X3MW1</t>
  </si>
  <si>
    <t>NCX14K5F2</t>
  </si>
  <si>
    <t>NCX15B5C1</t>
  </si>
  <si>
    <t>NCX16Y9F7</t>
  </si>
  <si>
    <t>NCX17T7E3</t>
  </si>
  <si>
    <t>NCX18G9S3</t>
  </si>
  <si>
    <t>NCX18H6E1</t>
  </si>
  <si>
    <t>NCX18J0B1</t>
  </si>
  <si>
    <t>NCX18Z2F5</t>
  </si>
  <si>
    <t>NCX19B7F3</t>
  </si>
  <si>
    <t>NCX19C4MW1</t>
  </si>
  <si>
    <t>NCX19J3A4</t>
  </si>
  <si>
    <t>NCX19J3S5</t>
  </si>
  <si>
    <t>NCX20V5E2</t>
  </si>
  <si>
    <t>NCX21D2E3</t>
  </si>
  <si>
    <t>NCX21G3D3</t>
  </si>
  <si>
    <t>NCX22B1F3</t>
  </si>
  <si>
    <t>NCX22J7F1</t>
  </si>
  <si>
    <t>NCX24N1F1</t>
  </si>
  <si>
    <t>NCX24P5D3</t>
  </si>
  <si>
    <t>NCX24W4D2</t>
  </si>
  <si>
    <t>NCX25X4E6</t>
  </si>
  <si>
    <t>NCX26F1E2</t>
  </si>
  <si>
    <t>NCX26H5F1</t>
  </si>
  <si>
    <t>NCX26M0F3</t>
  </si>
  <si>
    <t>NCX27Q1F1</t>
  </si>
  <si>
    <t>NCX28R1D1</t>
  </si>
  <si>
    <t>NCX28W6F4</t>
  </si>
  <si>
    <t>NCX30C7A1</t>
  </si>
  <si>
    <t>NCX30M7E2</t>
  </si>
  <si>
    <t>NCX31J9G2</t>
  </si>
  <si>
    <t>NCX32J2S3</t>
  </si>
  <si>
    <t>NCX32Q1MW1</t>
  </si>
  <si>
    <t>NCX32Y7E1</t>
  </si>
  <si>
    <t>NCX33M6F2</t>
  </si>
  <si>
    <t>NCX33X3E1</t>
  </si>
  <si>
    <t>NCX34R4E4</t>
  </si>
  <si>
    <t>NCX34R4F3</t>
  </si>
  <si>
    <t>NCX35W2F1</t>
  </si>
  <si>
    <t>NCX35Y6C1</t>
  </si>
  <si>
    <t>NCX36Q3F2</t>
  </si>
  <si>
    <t>NCX36W5MW1</t>
  </si>
  <si>
    <t>NCX38F2D1</t>
  </si>
  <si>
    <t>NCX38H6F3</t>
  </si>
  <si>
    <t>NCX38P2E6</t>
  </si>
  <si>
    <t>NCX38R6F4</t>
  </si>
  <si>
    <t>NCX39L7F1</t>
  </si>
  <si>
    <t>NCX26L3G2</t>
  </si>
  <si>
    <t>Q</t>
  </si>
  <si>
    <t>U</t>
  </si>
  <si>
    <t>Pu1</t>
  </si>
  <si>
    <t>Pu2</t>
  </si>
  <si>
    <t>Pu3</t>
  </si>
  <si>
    <t>Pu4</t>
  </si>
  <si>
    <t>Sp1</t>
  </si>
  <si>
    <t>Sp2</t>
  </si>
  <si>
    <t>SEV</t>
  </si>
  <si>
    <t>Zwart Wit</t>
  </si>
  <si>
    <t>Apollo</t>
  </si>
  <si>
    <t>Nic.</t>
  </si>
  <si>
    <t>Arcades</t>
  </si>
  <si>
    <t>De Wâlden</t>
  </si>
  <si>
    <t>Sporting Badhoevedorp</t>
  </si>
  <si>
    <t>Eendracht</t>
  </si>
  <si>
    <t>NCX09C9C1</t>
  </si>
  <si>
    <t>NCX09D6A1</t>
  </si>
  <si>
    <t>NCX09D6C1</t>
  </si>
  <si>
    <t>NCX09H4B1</t>
  </si>
  <si>
    <t>NCX09L2A2</t>
  </si>
  <si>
    <t>NCX09L2E1</t>
  </si>
  <si>
    <t>NCX09M9A1</t>
  </si>
  <si>
    <t>NCX09N6E1</t>
  </si>
  <si>
    <t>NCX09Q7MW1</t>
  </si>
  <si>
    <t>NCX09T8C1</t>
  </si>
  <si>
    <t>NCX09X6F1</t>
  </si>
  <si>
    <t>NCX10F8D2</t>
  </si>
  <si>
    <t>NCX10J6D2</t>
  </si>
  <si>
    <t>NCX10J6E3</t>
  </si>
  <si>
    <t>NCX10Y1MW1</t>
  </si>
  <si>
    <t>NCX11K6E3</t>
  </si>
  <si>
    <t>NCX11S2B3</t>
  </si>
  <si>
    <t>NCX11S2C4</t>
  </si>
  <si>
    <t>NCX11S2C5</t>
  </si>
  <si>
    <t>NCX11T9C2</t>
  </si>
  <si>
    <t>NCX11T9D3</t>
  </si>
  <si>
    <t>NCX11T9D4</t>
  </si>
  <si>
    <t>NCX11T9E5</t>
  </si>
  <si>
    <t>NCX11T9E6</t>
  </si>
  <si>
    <t>NCX11T9E7</t>
  </si>
  <si>
    <t>NCX11T9S7</t>
  </si>
  <si>
    <t>NCX11T9S8</t>
  </si>
  <si>
    <t>NCX11X7A1</t>
  </si>
  <si>
    <t>NCX11Y4F1</t>
  </si>
  <si>
    <t>NCX11Z1D3</t>
  </si>
  <si>
    <t>NCX12K9E1</t>
  </si>
  <si>
    <t>NCX12V6B2</t>
  </si>
  <si>
    <t>NCX12W3A2</t>
  </si>
  <si>
    <t>NCX13J5D3</t>
  </si>
  <si>
    <t>NCX13K2C2</t>
  </si>
  <si>
    <t>NCX13M6E1</t>
  </si>
  <si>
    <t>NCX13Y0F1</t>
  </si>
  <si>
    <t>NCX14C9E8</t>
  </si>
  <si>
    <t>NCX14H4E1</t>
  </si>
  <si>
    <t>NCX14K5C3</t>
  </si>
  <si>
    <t>NCX14K5S5</t>
  </si>
  <si>
    <t>NCX14N6F1</t>
  </si>
  <si>
    <t>NCX14W9B1</t>
  </si>
  <si>
    <t>NCX14X6B1</t>
  </si>
  <si>
    <t>NCX14X6B2</t>
  </si>
  <si>
    <t>NCX15B5A1</t>
  </si>
  <si>
    <t>NCX15B5D2</t>
  </si>
  <si>
    <t>NCX15C2A1</t>
  </si>
  <si>
    <t>NCX15D9D4</t>
  </si>
  <si>
    <t>NCX15D9S6</t>
  </si>
  <si>
    <t>NCX15G0C1</t>
  </si>
  <si>
    <t>NCX15G0E2</t>
  </si>
  <si>
    <t>NCX15M2A1</t>
  </si>
  <si>
    <t>NCX15R7C2</t>
  </si>
  <si>
    <t>NCX15W2B2</t>
  </si>
  <si>
    <t>NCX16B8B1</t>
  </si>
  <si>
    <t>NCX16B8S4</t>
  </si>
  <si>
    <t>NCX16D2C3</t>
  </si>
  <si>
    <t>NCX16F6D2</t>
  </si>
  <si>
    <t>NCX16H0A1</t>
  </si>
  <si>
    <t>NCX16M5B2</t>
  </si>
  <si>
    <t>NCX16Z6A1</t>
  </si>
  <si>
    <t>NCX17D5C2</t>
  </si>
  <si>
    <t>NCX17H3E1</t>
  </si>
  <si>
    <t>NCX17K4A1</t>
  </si>
  <si>
    <t>NCX17P9C2</t>
  </si>
  <si>
    <t>NCX17T7E4</t>
  </si>
  <si>
    <t>NCX17X5B1</t>
  </si>
  <si>
    <t>NCX18H6A1</t>
  </si>
  <si>
    <t>NCX18H6E2</t>
  </si>
  <si>
    <t>NCX18K7E3</t>
  </si>
  <si>
    <t>NCX18N8A2</t>
  </si>
  <si>
    <t>NCX18T0C1</t>
  </si>
  <si>
    <t>NCX18X8F1</t>
  </si>
  <si>
    <t>NCX19C4C1</t>
  </si>
  <si>
    <t>NCX19K0D2</t>
  </si>
  <si>
    <t>NCX19L7C2</t>
  </si>
  <si>
    <t>NCX19P5B1</t>
  </si>
  <si>
    <t>NCX19S6B3</t>
  </si>
  <si>
    <t>NCX19S6C4</t>
  </si>
  <si>
    <t>NCX19T3B1</t>
  </si>
  <si>
    <t>NCX19V7A1</t>
  </si>
  <si>
    <t>NCX19W4D2</t>
  </si>
  <si>
    <t>NCX20C2B2</t>
  </si>
  <si>
    <t>NCX20F3C3</t>
  </si>
  <si>
    <t>NCX20G0G2</t>
  </si>
  <si>
    <t>NCX20H7S2</t>
  </si>
  <si>
    <t>NCX20K8E2</t>
  </si>
  <si>
    <t>NCX20K8F1</t>
  </si>
  <si>
    <t>NCX20L5E2</t>
  </si>
  <si>
    <t>NCX20L5S3</t>
  </si>
  <si>
    <t>NCX20S4D1</t>
  </si>
  <si>
    <t>NCX20Z3E3</t>
  </si>
  <si>
    <t>NCX21C5A1</t>
  </si>
  <si>
    <t>NCX21F6A2</t>
  </si>
  <si>
    <t>NCX21H0C1</t>
  </si>
  <si>
    <t>NCX21P6MW1</t>
  </si>
  <si>
    <t>NCX21Q3A1</t>
  </si>
  <si>
    <t>NCX21S7B3</t>
  </si>
  <si>
    <t>NCX21V8E2</t>
  </si>
  <si>
    <t>NCX21V8E3</t>
  </si>
  <si>
    <t>NCX21X2A1</t>
  </si>
  <si>
    <t>NCX21X2E2</t>
  </si>
  <si>
    <t>NCX21Z6A1</t>
  </si>
  <si>
    <t>NCX22B1B3</t>
  </si>
  <si>
    <t>NCX22D5A3</t>
  </si>
  <si>
    <t>NCX22H3B4</t>
  </si>
  <si>
    <t>NCX22J7F2</t>
  </si>
  <si>
    <t>NCX22K4A2</t>
  </si>
  <si>
    <t>NCX22K4B1</t>
  </si>
  <si>
    <t>NCX22T7G1</t>
  </si>
  <si>
    <t>NCX23D8B1</t>
  </si>
  <si>
    <t>NCX23D8D1</t>
  </si>
  <si>
    <t>NCX23L4A1</t>
  </si>
  <si>
    <t>NCX23L4A2</t>
  </si>
  <si>
    <t>NCX23N8D1</t>
  </si>
  <si>
    <t>NCX23X8B1</t>
  </si>
  <si>
    <t>NCX23X8D2</t>
  </si>
  <si>
    <t>NCX24H9A2</t>
  </si>
  <si>
    <t>NCX24H9D3</t>
  </si>
  <si>
    <t>NCX24K0A2</t>
  </si>
  <si>
    <t>NCX24K0MW2</t>
  </si>
  <si>
    <t>NCX24L7F1</t>
  </si>
  <si>
    <t>NCX24N1F2</t>
  </si>
  <si>
    <t>NCX24P5B3</t>
  </si>
  <si>
    <t>NCX24X1A2</t>
  </si>
  <si>
    <t>NCX25B0B1</t>
  </si>
  <si>
    <t>NCX25G5E3</t>
  </si>
  <si>
    <t>NCX25G5E4</t>
  </si>
  <si>
    <t>NCX25H2S5</t>
  </si>
  <si>
    <t>NCX25S9E1</t>
  </si>
  <si>
    <t>NCX25Y1A2</t>
  </si>
  <si>
    <t>NCX26D7A1</t>
  </si>
  <si>
    <t>NCX26D7A2</t>
  </si>
  <si>
    <t>NCX26F1A2</t>
  </si>
  <si>
    <t>NCX26F1D2</t>
  </si>
  <si>
    <t>NCX26L3A2</t>
  </si>
  <si>
    <t>NCX26L3E4</t>
  </si>
  <si>
    <t>NCX26L3E5</t>
  </si>
  <si>
    <t>NCX26M0C3</t>
  </si>
  <si>
    <t>NCX26M0MW1</t>
  </si>
  <si>
    <t>NCX26R5A1</t>
  </si>
  <si>
    <t>NCX26Y4B1</t>
  </si>
  <si>
    <t>NCX26Y4S2</t>
  </si>
  <si>
    <t>NCX27C3D3</t>
  </si>
  <si>
    <t>NCX27F4B3</t>
  </si>
  <si>
    <t>NCX27F4E5</t>
  </si>
  <si>
    <t>NCX27G1A3</t>
  </si>
  <si>
    <t>NCX27P4E1</t>
  </si>
  <si>
    <t>NCX27Q1F2</t>
  </si>
  <si>
    <t>NCX27T2E2</t>
  </si>
  <si>
    <t>NCX28G4S2</t>
  </si>
  <si>
    <t>NCX28N3A4</t>
  </si>
  <si>
    <t>NCX28S8B1</t>
  </si>
  <si>
    <t>NCX28W6E5</t>
  </si>
  <si>
    <t>NCX28W6E6</t>
  </si>
  <si>
    <t>NCX29D6E3</t>
  </si>
  <si>
    <t>NCX29K5B1</t>
  </si>
  <si>
    <t>NCX29W9B1</t>
  </si>
  <si>
    <t>NCX29Y3D7</t>
  </si>
  <si>
    <t>NCX30K3A3</t>
  </si>
  <si>
    <t>NCX30K3D3</t>
  </si>
  <si>
    <t>NCX30K3D4</t>
  </si>
  <si>
    <t>NCX30N4MW2</t>
  </si>
  <si>
    <t>NCX30T6A1</t>
  </si>
  <si>
    <t>NCX31C0A4</t>
  </si>
  <si>
    <t>NCX31H5E1</t>
  </si>
  <si>
    <t>NCX31M0E2</t>
  </si>
  <si>
    <t>NCX31M0E3</t>
  </si>
  <si>
    <t>NCX31V3A1</t>
  </si>
  <si>
    <t>NCX31V3E1</t>
  </si>
  <si>
    <t>NCX31V3E2</t>
  </si>
  <si>
    <t>NCX31W0F2</t>
  </si>
  <si>
    <t>NCX32B6A1</t>
  </si>
  <si>
    <t>NCX32B6A2</t>
  </si>
  <si>
    <t>NCX32B6E2</t>
  </si>
  <si>
    <t>NCX32B6E3</t>
  </si>
  <si>
    <t>NCX32M3A1</t>
  </si>
  <si>
    <t>NCX32P4A1</t>
  </si>
  <si>
    <t>NCX32T2E5</t>
  </si>
  <si>
    <t>NCX32T2E6</t>
  </si>
  <si>
    <t>NCX32X0F1</t>
  </si>
  <si>
    <t>NCX33F7F1</t>
  </si>
  <si>
    <t>NCX33H1B1</t>
  </si>
  <si>
    <t>NCX33X3MW1</t>
  </si>
  <si>
    <t>NCX34G7E1</t>
  </si>
  <si>
    <t>NCX34K5C2</t>
  </si>
  <si>
    <t>NCX34K5MW1</t>
  </si>
  <si>
    <t>NCX34R4MW1</t>
  </si>
  <si>
    <t>NCX34Z0E2</t>
  </si>
  <si>
    <t>NCX35B5A3</t>
  </si>
  <si>
    <t>NCX35K8B1</t>
  </si>
  <si>
    <t>NCX35N9A1</t>
  </si>
  <si>
    <t>NCX35S4D2</t>
  </si>
  <si>
    <t>NCX36B8A2</t>
  </si>
  <si>
    <t>NCX36B8S5</t>
  </si>
  <si>
    <t>NCX36B8S6</t>
  </si>
  <si>
    <t>NCX36F6D1</t>
  </si>
  <si>
    <t>NCX36F6D2</t>
  </si>
  <si>
    <t>NCX36L8A2</t>
  </si>
  <si>
    <t>NCX36M5A1</t>
  </si>
  <si>
    <t>NCX36P6A1</t>
  </si>
  <si>
    <t>NCX36P6C2</t>
  </si>
  <si>
    <t>NCX36V8B1</t>
  </si>
  <si>
    <t>NCX36X2A3</t>
  </si>
  <si>
    <t>NCX36X2E4</t>
  </si>
  <si>
    <t>NCX37C8A1</t>
  </si>
  <si>
    <t>NCX37G6A1</t>
  </si>
  <si>
    <t>NCX37G6E1</t>
  </si>
  <si>
    <t>NCX37K4A3</t>
  </si>
  <si>
    <t>NCX37M8A3</t>
  </si>
  <si>
    <t>NCX37Q6B2</t>
  </si>
  <si>
    <t>NCX37Q6S4</t>
  </si>
  <si>
    <t>NCX37R3C2</t>
  </si>
  <si>
    <t>NCX37R3C3</t>
  </si>
  <si>
    <t>NCX37R3E6</t>
  </si>
  <si>
    <t>NCX37T7S10</t>
  </si>
  <si>
    <t>NCX37T7S11</t>
  </si>
  <si>
    <t>NCX38B4C1</t>
  </si>
  <si>
    <t>NCX38C1C2</t>
  </si>
  <si>
    <t>NCX38H6MW2</t>
  </si>
  <si>
    <t>NCX38L4A2</t>
  </si>
  <si>
    <t>NCX38R6A5</t>
  </si>
  <si>
    <t>NCX38R6E7</t>
  </si>
  <si>
    <t>NCX38T0A3</t>
  </si>
  <si>
    <t>NCX38T0F3</t>
  </si>
  <si>
    <t>NCX38Y5A2</t>
  </si>
  <si>
    <t>NCX38Y5C2</t>
  </si>
  <si>
    <t>NCX38Z2C1</t>
  </si>
  <si>
    <t>NCX39B7E1</t>
  </si>
  <si>
    <t>NCX39B7S3</t>
  </si>
  <si>
    <t>NCX39L7S5</t>
  </si>
  <si>
    <t>NCX39P5A1</t>
  </si>
  <si>
    <t>NCX39Q2S6</t>
  </si>
  <si>
    <t>NCX39T3F2</t>
  </si>
  <si>
    <t>NCX39V7D3</t>
  </si>
  <si>
    <t>NCX40C2B1</t>
  </si>
  <si>
    <t>NCX40D9D2</t>
  </si>
  <si>
    <t>NCX40G0D1</t>
  </si>
  <si>
    <t>NCX40H7D2</t>
  </si>
  <si>
    <t>NCX40M2A1</t>
  </si>
  <si>
    <t>NCX40N9A2</t>
  </si>
  <si>
    <t>NCX40N9E4</t>
  </si>
  <si>
    <t>NJN02L0B3</t>
  </si>
  <si>
    <t>NJN02L0F2</t>
  </si>
  <si>
    <t>NJX04D0C1</t>
  </si>
  <si>
    <t>NCX08W6B1</t>
  </si>
  <si>
    <t>NCX08X3A1</t>
  </si>
  <si>
    <t>NCX09P0S7</t>
  </si>
  <si>
    <t>NCX10L0C1</t>
  </si>
  <si>
    <t>NCX10L0C2</t>
  </si>
  <si>
    <t>NCX11C0A3</t>
  </si>
  <si>
    <t>NCX11D7B1</t>
  </si>
  <si>
    <t>NCX12Q1C4</t>
  </si>
  <si>
    <t>NCX13P7C1</t>
  </si>
  <si>
    <t>NCX13P7C2</t>
  </si>
  <si>
    <t>NCX13S8D1</t>
  </si>
  <si>
    <t>NCX14H4A1</t>
  </si>
  <si>
    <t>NCX14R4G1</t>
  </si>
  <si>
    <t>NCX17B1G1</t>
  </si>
  <si>
    <t>NCX17D5F2</t>
  </si>
  <si>
    <t>NCX17G6A1</t>
  </si>
  <si>
    <t>NCX18J0B2</t>
  </si>
  <si>
    <t>NCX18M1MW3</t>
  </si>
  <si>
    <t>NCX22X5B2</t>
  </si>
  <si>
    <t>NCX24V7D1</t>
  </si>
  <si>
    <t>NCX26S2E1</t>
  </si>
  <si>
    <t>NCX29G7D1</t>
  </si>
  <si>
    <t>NCX33S8A2</t>
  </si>
  <si>
    <t>NCX33T5S7</t>
  </si>
  <si>
    <t>NCX34L2E1</t>
  </si>
  <si>
    <t>NCX34N6F1</t>
  </si>
  <si>
    <t>NCX35H7E2</t>
  </si>
  <si>
    <t>NCX35Y6A1</t>
  </si>
  <si>
    <t>NCX36B8G1</t>
  </si>
  <si>
    <t>NCX36B8G2</t>
  </si>
  <si>
    <t>NCX37F9D1</t>
  </si>
  <si>
    <t>NCX37J7C2</t>
  </si>
  <si>
    <t>NCX37J7E2</t>
  </si>
  <si>
    <t>NCX39N1B2</t>
  </si>
  <si>
    <t>NCX39N1S4</t>
  </si>
  <si>
    <t>NCX40D9E4</t>
  </si>
  <si>
    <t>NJN02L0A1</t>
  </si>
  <si>
    <t>NJN02L0F3</t>
  </si>
  <si>
    <t>NCX34J8A1</t>
  </si>
  <si>
    <t>NCX35R7MW1</t>
  </si>
  <si>
    <t>NCX10N4G3</t>
  </si>
  <si>
    <t>NCX20M2B1</t>
  </si>
  <si>
    <t>NCX08T5B1</t>
  </si>
  <si>
    <t>NCX08T5B2</t>
  </si>
  <si>
    <t>NCX08T5C2</t>
  </si>
  <si>
    <t>NCX08T5D2</t>
  </si>
  <si>
    <t>NCX08T5D3</t>
  </si>
  <si>
    <t>NCX08T5D4</t>
  </si>
  <si>
    <t>NCX08T5E3</t>
  </si>
  <si>
    <t>NCX08T5E4</t>
  </si>
  <si>
    <t>NCX08T5E5</t>
  </si>
  <si>
    <t>NCX08T5E6</t>
  </si>
  <si>
    <t>NCX08T5E7</t>
  </si>
  <si>
    <t>NCX08T5F1</t>
  </si>
  <si>
    <t>NCX08T5F2</t>
  </si>
  <si>
    <t>NCX08T5S5</t>
  </si>
  <si>
    <t>NCX08T5S6</t>
  </si>
  <si>
    <t>NCX08T5S7</t>
  </si>
  <si>
    <t>NCX08T5S8</t>
  </si>
  <si>
    <t>R</t>
  </si>
  <si>
    <t>W</t>
  </si>
  <si>
    <t>X</t>
  </si>
  <si>
    <t>Lidgegevens + indeling leden in nieuwe (kolom C en D) en oude seizoen (kolom PQR)</t>
  </si>
  <si>
    <t>Dalto/Klaverblad Verzekeringen</t>
  </si>
  <si>
    <t>LDODK/Rinsma Modeplein</t>
  </si>
  <si>
    <t>Merwede/Multiplaat</t>
  </si>
  <si>
    <t>NCX08Y0E2</t>
  </si>
  <si>
    <t>NCX09C9E2</t>
  </si>
  <si>
    <t>NCX09M9F2</t>
  </si>
  <si>
    <t>NCX09T8S3</t>
  </si>
  <si>
    <t>NCX11C0E4</t>
  </si>
  <si>
    <t>NCX11C0S3</t>
  </si>
  <si>
    <t>NCX13W6A2</t>
  </si>
  <si>
    <t>NCX13W6MW1</t>
  </si>
  <si>
    <t>NCX13W6S5</t>
  </si>
  <si>
    <t>NCX13W6S6</t>
  </si>
  <si>
    <t>NCX13W6S7</t>
  </si>
  <si>
    <t>NCX14T8S4</t>
  </si>
  <si>
    <t>NCX16V8MW2</t>
  </si>
  <si>
    <t>NCX17F9S4</t>
  </si>
  <si>
    <t>NCX19G2D1</t>
  </si>
  <si>
    <t>NCX19W4A1</t>
  </si>
  <si>
    <t>NCX22B1F4</t>
  </si>
  <si>
    <t>NCX24D1S4</t>
  </si>
  <si>
    <t>NCX25K3E3</t>
  </si>
  <si>
    <t>NCX25X4S6</t>
  </si>
  <si>
    <t>NCX27G1E5</t>
  </si>
  <si>
    <t>NCX30M7F1</t>
  </si>
  <si>
    <t>NCX30S9C1</t>
  </si>
  <si>
    <t>NCX33F7F2</t>
  </si>
  <si>
    <t>NCX34S1S3</t>
  </si>
  <si>
    <t>NCX34X6MW2</t>
  </si>
  <si>
    <t>NCX36B8S7</t>
  </si>
  <si>
    <t>NCX37Q6F2</t>
  </si>
  <si>
    <t>NCX38P2E7</t>
  </si>
  <si>
    <t>NCX38T0F4</t>
  </si>
  <si>
    <t>NCX39F5D1</t>
  </si>
  <si>
    <t>NCX39F5F1</t>
  </si>
  <si>
    <t>NCX40K8S6</t>
  </si>
  <si>
    <t>NCX12G1S4</t>
  </si>
  <si>
    <t>NCX13S8S4</t>
  </si>
  <si>
    <t>zaal</t>
  </si>
  <si>
    <t>3. Veldteam + MV + Naam</t>
  </si>
  <si>
    <t>4. Veldteam + MV + Geb.Datum</t>
  </si>
  <si>
    <t>5. Zaalteam + MV + Naam</t>
  </si>
  <si>
    <t>6. Zaalteam + MV + Geb.Datum</t>
  </si>
  <si>
    <t>DEN HAAG</t>
  </si>
  <si>
    <t>HOORN NH</t>
  </si>
  <si>
    <t>GELDERMALSEN</t>
  </si>
  <si>
    <t>ZEILBERG</t>
  </si>
  <si>
    <t>RHENEN</t>
  </si>
  <si>
    <t>BEDUM</t>
  </si>
  <si>
    <t>OERLE</t>
  </si>
  <si>
    <t>KLOETINGE</t>
  </si>
  <si>
    <t>BREUGEL</t>
  </si>
  <si>
    <t>BRITSUM</t>
  </si>
  <si>
    <t>HOOGE MIERDE</t>
  </si>
  <si>
    <t>ULFT</t>
  </si>
  <si>
    <t>IJSSELSTEYN LB</t>
  </si>
  <si>
    <t>HUIS TER HEIDE</t>
  </si>
  <si>
    <t>VINKEVEEN</t>
  </si>
  <si>
    <t>OENTSJERK</t>
  </si>
  <si>
    <t>OOSTERWOLDE FR</t>
  </si>
  <si>
    <t>BALGOY</t>
  </si>
  <si>
    <t>HEELSUM</t>
  </si>
  <si>
    <t>VLIERDEN</t>
  </si>
  <si>
    <t>WIJCKEL</t>
  </si>
  <si>
    <t>WINSUM GN</t>
  </si>
  <si>
    <t>KOOTWIJKERBROEK</t>
  </si>
  <si>
    <t>ELIM</t>
  </si>
  <si>
    <t>KNEGSEL</t>
  </si>
  <si>
    <t>STEGGERDA</t>
  </si>
  <si>
    <t>GERKESKLOOSTER</t>
  </si>
  <si>
    <t>HOOGEZAND</t>
  </si>
  <si>
    <t>HARICH</t>
  </si>
  <si>
    <t>HEEMSKERK-BEVERWIJK</t>
  </si>
  <si>
    <t>HOUT-BLERICK</t>
  </si>
  <si>
    <t>AMERONGEN</t>
  </si>
  <si>
    <t>HOOGHALEN</t>
  </si>
  <si>
    <t>ALBLASSERDAM</t>
  </si>
  <si>
    <t>DE KNIPE</t>
  </si>
  <si>
    <t>ANNAPAULOWNA</t>
  </si>
  <si>
    <t>WILBERTOORD</t>
  </si>
  <si>
    <t>KEKERDOM</t>
  </si>
  <si>
    <t>OUD BEIJERLAND</t>
  </si>
  <si>
    <t>LOOSBROEK</t>
  </si>
  <si>
    <t>ZUTPHEN</t>
  </si>
  <si>
    <t>KOOG AAN DE ZAAN</t>
  </si>
  <si>
    <t>TERWISPEL-GORREDIJK</t>
  </si>
  <si>
    <t>NOORDWOLDE</t>
  </si>
  <si>
    <t>HOENSBROEK</t>
  </si>
  <si>
    <t>EERBEEK-BRUMMEN</t>
  </si>
  <si>
    <t>MERSELO</t>
  </si>
  <si>
    <t>WAPSERVEEN</t>
  </si>
  <si>
    <t>MACHAREN-OIJEN</t>
  </si>
  <si>
    <t>HAARSTEEG</t>
  </si>
  <si>
    <t>NETERSEL-CASTEREN</t>
  </si>
  <si>
    <t>NIJNSEL</t>
  </si>
  <si>
    <t>NOORDWIJK FR</t>
  </si>
  <si>
    <t>RINSUMAGEEST-BURDAARD</t>
  </si>
  <si>
    <t>OMMEL</t>
  </si>
  <si>
    <t>OLLAND</t>
  </si>
  <si>
    <t>OPENDE</t>
  </si>
  <si>
    <t>SPIJKENISSE</t>
  </si>
  <si>
    <t>TWIJZEL</t>
  </si>
  <si>
    <t>S-GRAVENZANDE</t>
  </si>
  <si>
    <t>LEUNEN</t>
  </si>
  <si>
    <t>MAARSSEN</t>
  </si>
  <si>
    <t>OOSTWOLD</t>
  </si>
  <si>
    <t>HORST AAN DE MAAS</t>
  </si>
  <si>
    <t>SINT AGATHA</t>
  </si>
  <si>
    <t>ROERMOND</t>
  </si>
  <si>
    <t>REEUWIJK</t>
  </si>
  <si>
    <t>TERSCHUUR</t>
  </si>
  <si>
    <t>LEEK</t>
  </si>
  <si>
    <t>DE WIJK</t>
  </si>
  <si>
    <t>REUSEL</t>
  </si>
  <si>
    <t>POORTUGAAL</t>
  </si>
  <si>
    <t>MARIAHEIDE</t>
  </si>
  <si>
    <t>DEMEN</t>
  </si>
  <si>
    <t>WESTERHAAR</t>
  </si>
  <si>
    <t>NIEUWEBRUG</t>
  </si>
  <si>
    <t>ZEVENHUIZEN</t>
  </si>
  <si>
    <t>GOES</t>
  </si>
  <si>
    <t>DE LIER</t>
  </si>
  <si>
    <t>VEENWOUDEN</t>
  </si>
  <si>
    <t>HARDINXVELD GIESSENDAM</t>
  </si>
  <si>
    <t>KUDERSTAART</t>
  </si>
  <si>
    <t>ROTTEVALLE</t>
  </si>
  <si>
    <t>GOUTUM/HEMPENS</t>
  </si>
  <si>
    <t>DAMWOUDE</t>
  </si>
  <si>
    <t>WINTERSWIJK KOTTEN</t>
  </si>
  <si>
    <t>OUDE PEKELA</t>
  </si>
  <si>
    <t>MANTGUM</t>
  </si>
  <si>
    <t>WIJDE WORMER</t>
  </si>
  <si>
    <t>ZAAMSLAG</t>
  </si>
  <si>
    <t>ZUIDWOLDE</t>
  </si>
  <si>
    <t>Postcode</t>
  </si>
  <si>
    <t>Lok</t>
  </si>
  <si>
    <t>Aanvullende informatie teams</t>
  </si>
  <si>
    <t>…</t>
  </si>
  <si>
    <t>Veld en zaal</t>
  </si>
  <si>
    <t>Lt</t>
  </si>
  <si>
    <t>Naam/Plaats</t>
  </si>
  <si>
    <t>Combi met 
club(s)</t>
  </si>
  <si>
    <t>Combiteam gevormd door de clubs:</t>
  </si>
  <si>
    <t>NCX10H2F4</t>
  </si>
  <si>
    <t>NCX10J6F2</t>
  </si>
  <si>
    <t>NCX10M7MW1</t>
  </si>
  <si>
    <t>NCX11P1F1</t>
  </si>
  <si>
    <t>NCX13H1F1</t>
  </si>
  <si>
    <t>NCX13Z7MW1</t>
  </si>
  <si>
    <t>NCX15G0A1</t>
  </si>
  <si>
    <t>NCX16D2D3</t>
  </si>
  <si>
    <t>NCX17J7D2</t>
  </si>
  <si>
    <t>NCX18R6E2</t>
  </si>
  <si>
    <t>NCX19L7E3</t>
  </si>
  <si>
    <t>NCX21V8F3</t>
  </si>
  <si>
    <t>NCX22F9E1</t>
  </si>
  <si>
    <t>NCX22K4E1</t>
  </si>
  <si>
    <t>NCX22L1MW3</t>
  </si>
  <si>
    <t>NCX22X5F1</t>
  </si>
  <si>
    <t>NCX27F4F3</t>
  </si>
  <si>
    <t>NCX27L6F3</t>
  </si>
  <si>
    <t>NCX28L9D3</t>
  </si>
  <si>
    <t>NCX31C0E5</t>
  </si>
  <si>
    <t>NCX32M3B1</t>
  </si>
  <si>
    <t>NCX32M3D2</t>
  </si>
  <si>
    <t>NCX32X0E2</t>
  </si>
  <si>
    <t>NCX34K5F2</t>
  </si>
  <si>
    <t>NCX34R4E5</t>
  </si>
  <si>
    <t>NCX36G3E2</t>
  </si>
  <si>
    <t>NCX37T7E9</t>
  </si>
  <si>
    <t>NCX38R6E8</t>
  </si>
  <si>
    <t>NCX38Z2E2</t>
  </si>
  <si>
    <t>NCX39D1F2</t>
  </si>
  <si>
    <t>NCX39G2E1</t>
  </si>
  <si>
    <t>NCX40D9E5</t>
  </si>
  <si>
    <t>NCX40N9D3</t>
  </si>
  <si>
    <t>NKH02F9C1</t>
  </si>
  <si>
    <t>Nw</t>
  </si>
  <si>
    <t>Sp3</t>
  </si>
  <si>
    <t>Sp4</t>
  </si>
  <si>
    <t>DAW Schaijk</t>
  </si>
  <si>
    <t>LFdag</t>
  </si>
  <si>
    <t>Lft2
team</t>
  </si>
  <si>
    <t>WC/Disp</t>
  </si>
  <si>
    <t>FSC</t>
  </si>
  <si>
    <t>KZ/Thermo4U</t>
  </si>
  <si>
    <t>Stip</t>
  </si>
  <si>
    <t>Apeldoorn</t>
  </si>
  <si>
    <t>Wees Kwiek</t>
  </si>
  <si>
    <t>NCX33L9</t>
  </si>
  <si>
    <t>NUIS</t>
  </si>
  <si>
    <t>NCX08Q4F1</t>
  </si>
  <si>
    <t>NCX08Q4MW2</t>
  </si>
  <si>
    <t>NCX08T5C3</t>
  </si>
  <si>
    <t>NCX08T5S9</t>
  </si>
  <si>
    <t>NCX08W6D2</t>
  </si>
  <si>
    <t>NCX08W6D3</t>
  </si>
  <si>
    <t>NCX08X3A2</t>
  </si>
  <si>
    <t>NCX08X3C1</t>
  </si>
  <si>
    <t>NCX08Y0C2</t>
  </si>
  <si>
    <t>NCX08Y0E3</t>
  </si>
  <si>
    <t>NCX09B2C1</t>
  </si>
  <si>
    <t>NCX09C9B1</t>
  </si>
  <si>
    <t>NCX09C9F1</t>
  </si>
  <si>
    <t>NCX09J8B4</t>
  </si>
  <si>
    <t>NCX09J8F2</t>
  </si>
  <si>
    <t>NCX09J8F3</t>
  </si>
  <si>
    <t>NCX09K5S5</t>
  </si>
  <si>
    <t>NCX09L2E2</t>
  </si>
  <si>
    <t>NCX09M9E3</t>
  </si>
  <si>
    <t>NCX09P0B2</t>
  </si>
  <si>
    <t>NCX09P0E1</t>
  </si>
  <si>
    <t>NCX09P0E2</t>
  </si>
  <si>
    <t>NCX09S1MW1</t>
  </si>
  <si>
    <t>NCX09S1MW2</t>
  </si>
  <si>
    <t>NCX09T8C2</t>
  </si>
  <si>
    <t>NCX09T8D2</t>
  </si>
  <si>
    <t>NCX09V2B2</t>
  </si>
  <si>
    <t>NCX09V2S6</t>
  </si>
  <si>
    <t>NCX09X6MW3</t>
  </si>
  <si>
    <t>NCX09Y3C1</t>
  </si>
  <si>
    <t>NCX10C7A2</t>
  </si>
  <si>
    <t>NCX10F8B1</t>
  </si>
  <si>
    <t>NCX10G5B2</t>
  </si>
  <si>
    <t>NCX10H2B4</t>
  </si>
  <si>
    <t>NCX10L0A2</t>
  </si>
  <si>
    <t>NCX10M7B2</t>
  </si>
  <si>
    <t>NCX10N4B2</t>
  </si>
  <si>
    <t>NCX10N4E3</t>
  </si>
  <si>
    <t>NCX10N4E4</t>
  </si>
  <si>
    <t>NCX10N4G4</t>
  </si>
  <si>
    <t>NCX10R2E1</t>
  </si>
  <si>
    <t>NCX10S9D1</t>
  </si>
  <si>
    <t>NCX10V0B1</t>
  </si>
  <si>
    <t>NCX11B3C3</t>
  </si>
  <si>
    <t>NCX11B3E3</t>
  </si>
  <si>
    <t>NCX11F1S3</t>
  </si>
  <si>
    <t>NCX11K6B2</t>
  </si>
  <si>
    <t>NCX11K6E4</t>
  </si>
  <si>
    <t>NCX11M0B1</t>
  </si>
  <si>
    <t>NCX11M0F1</t>
  </si>
  <si>
    <t>NCX11P1A2</t>
  </si>
  <si>
    <t>NCX11R5B1</t>
  </si>
  <si>
    <t>NCX11R5S1</t>
  </si>
  <si>
    <t>NCX11S2D5</t>
  </si>
  <si>
    <t>NCX11S2D6</t>
  </si>
  <si>
    <t>NCX11T9C3</t>
  </si>
  <si>
    <t>NCX11T9S9</t>
  </si>
  <si>
    <t>NCX11Z1E4</t>
  </si>
  <si>
    <t>NCX11Z1F3</t>
  </si>
  <si>
    <t>NCX12B6A1</t>
  </si>
  <si>
    <t>NCX12D0C1</t>
  </si>
  <si>
    <t>NCX12F4B3</t>
  </si>
  <si>
    <t>NCX12P4B1</t>
  </si>
  <si>
    <t>NCX12Q1E8</t>
  </si>
  <si>
    <t>NCX13D3C3</t>
  </si>
  <si>
    <t>NCX13D3E4</t>
  </si>
  <si>
    <t>NCX13G4MW1</t>
  </si>
  <si>
    <t>NCX13J5D4</t>
  </si>
  <si>
    <t>NCX13M6A1</t>
  </si>
  <si>
    <t>NCX13M6S3</t>
  </si>
  <si>
    <t>NCX13P7A2</t>
  </si>
  <si>
    <t>NCX13S8A1</t>
  </si>
  <si>
    <t>NCX13T5C1</t>
  </si>
  <si>
    <t>NCX13W6A3</t>
  </si>
  <si>
    <t>NCX13X3B2</t>
  </si>
  <si>
    <t>NCX13X3MW2</t>
  </si>
  <si>
    <t>NCX13X3S5</t>
  </si>
  <si>
    <t>NCX13Y0D1</t>
  </si>
  <si>
    <t>NCX14B2F1</t>
  </si>
  <si>
    <t>NCX14C9C6</t>
  </si>
  <si>
    <t>NCX14D6E2</t>
  </si>
  <si>
    <t>NCX14D6S3</t>
  </si>
  <si>
    <t>NCX14D6S4</t>
  </si>
  <si>
    <t>NCX14F0E1</t>
  </si>
  <si>
    <t>NCX14G7B2</t>
  </si>
  <si>
    <t>NCX14L2C3</t>
  </si>
  <si>
    <t>NCX14N6MW2</t>
  </si>
  <si>
    <t>NCX14P0B1</t>
  </si>
  <si>
    <t>NCX14T8D1</t>
  </si>
  <si>
    <t>NCX14W9A2</t>
  </si>
  <si>
    <t>NCX14X6C3</t>
  </si>
  <si>
    <t>NCX14Z0F1</t>
  </si>
  <si>
    <t>NCX14Z0S3</t>
  </si>
  <si>
    <t>NCX15B5B2</t>
  </si>
  <si>
    <t>NCX15B5D3</t>
  </si>
  <si>
    <t>NCX15B5E2</t>
  </si>
  <si>
    <t>NCX15C2D2</t>
  </si>
  <si>
    <t>NCX15D9S10</t>
  </si>
  <si>
    <t>NCX15G0D2</t>
  </si>
  <si>
    <t>NCX15K8A2</t>
  </si>
  <si>
    <t>NCX15M2S4</t>
  </si>
  <si>
    <t>NCX15R7A2</t>
  </si>
  <si>
    <t>NCX15R7D2</t>
  </si>
  <si>
    <t>NCX15S4D2</t>
  </si>
  <si>
    <t>NCX15T1E1</t>
  </si>
  <si>
    <t>NCX15W2D2</t>
  </si>
  <si>
    <t>NCX15X9A5</t>
  </si>
  <si>
    <t>NCX15X9E5</t>
  </si>
  <si>
    <t>NCX15X9E6</t>
  </si>
  <si>
    <t>NCX15Y6C4</t>
  </si>
  <si>
    <t>NCX16B8A1</t>
  </si>
  <si>
    <t>NCX16B8E3</t>
  </si>
  <si>
    <t>NCX16D2S10</t>
  </si>
  <si>
    <t>NCX16D2S11</t>
  </si>
  <si>
    <t>NCX16D2S12</t>
  </si>
  <si>
    <t>NCX16D2S13</t>
  </si>
  <si>
    <t>NCX16D2S14</t>
  </si>
  <si>
    <t>NCX16G3F1</t>
  </si>
  <si>
    <t>NCX16H0F1</t>
  </si>
  <si>
    <t>NCX16H0MW1</t>
  </si>
  <si>
    <t>NCX16M5D3</t>
  </si>
  <si>
    <t>NCX16P6S3</t>
  </si>
  <si>
    <t>NCX16Q3S3</t>
  </si>
  <si>
    <t>NCX16S7E1</t>
  </si>
  <si>
    <t>NCX16T4B1</t>
  </si>
  <si>
    <t>NCX16V8E2</t>
  </si>
  <si>
    <t>NCX16V8E3</t>
  </si>
  <si>
    <t>NCX16V8E4</t>
  </si>
  <si>
    <t>NCX16V8S5</t>
  </si>
  <si>
    <t>NCX16Y9C4</t>
  </si>
  <si>
    <t>NCX16Y9E10</t>
  </si>
  <si>
    <t>NCX16Y9E8</t>
  </si>
  <si>
    <t>NCX16Y9E9</t>
  </si>
  <si>
    <t>NCX17B1A2</t>
  </si>
  <si>
    <t>NCX17B1D2</t>
  </si>
  <si>
    <t>NCX17C8B1</t>
  </si>
  <si>
    <t>NCX17D5D3</t>
  </si>
  <si>
    <t>NCX17G6MW1</t>
  </si>
  <si>
    <t>NCX17H3C1</t>
  </si>
  <si>
    <t>NCX17H3MW1</t>
  </si>
  <si>
    <t>NCX17J7E3</t>
  </si>
  <si>
    <t>NCX17K4C2</t>
  </si>
  <si>
    <t>NCX17K4MW2</t>
  </si>
  <si>
    <t>NCX17N5MW2</t>
  </si>
  <si>
    <t>NCX17P9A3</t>
  </si>
  <si>
    <t>NCX17P9S5</t>
  </si>
  <si>
    <t>NCX17S0S4</t>
  </si>
  <si>
    <t>NCX17T7D3</t>
  </si>
  <si>
    <t>NCX17T7S7</t>
  </si>
  <si>
    <t>NCX17V1S3</t>
  </si>
  <si>
    <t>NCX17X5F1</t>
  </si>
  <si>
    <t>NCX18B4E5</t>
  </si>
  <si>
    <t>NCX18F2C1</t>
  </si>
  <si>
    <t>NCX18J0A2</t>
  </si>
  <si>
    <t>NCX18J0B3</t>
  </si>
  <si>
    <t>NCX18K7B3</t>
  </si>
  <si>
    <t>NCX18K7D2</t>
  </si>
  <si>
    <t>NCX18P2F1</t>
  </si>
  <si>
    <t>NCX18R6B1</t>
  </si>
  <si>
    <t>NCX18T0A1</t>
  </si>
  <si>
    <t>NCX18X8E1</t>
  </si>
  <si>
    <t>NCX18Z2D5</t>
  </si>
  <si>
    <t>NCX18Z2D6</t>
  </si>
  <si>
    <t>NCX18Z2E10</t>
  </si>
  <si>
    <t>NCX18Z2E11</t>
  </si>
  <si>
    <t>NCX18Z2E9</t>
  </si>
  <si>
    <t>NCX18Z2S7</t>
  </si>
  <si>
    <t>NCX19B7B2</t>
  </si>
  <si>
    <t>NCX19B7E4</t>
  </si>
  <si>
    <t>NCX19B7E5</t>
  </si>
  <si>
    <t>NCX19C4A1</t>
  </si>
  <si>
    <t>NCX19C4E1</t>
  </si>
  <si>
    <t>NCX19D1E1</t>
  </si>
  <si>
    <t>NCX19J3E6</t>
  </si>
  <si>
    <t>NCX19K0E1</t>
  </si>
  <si>
    <t>NCX19K0F1</t>
  </si>
  <si>
    <t>NCX19K0F2</t>
  </si>
  <si>
    <t>NCX19P5MW1</t>
  </si>
  <si>
    <t>NCX19T3A2</t>
  </si>
  <si>
    <t>NCX19T3D2</t>
  </si>
  <si>
    <t>NCX19V7E2</t>
  </si>
  <si>
    <t>NCX19W4C2</t>
  </si>
  <si>
    <t>NCX19X1S5</t>
  </si>
  <si>
    <t>NCX19Z5A3</t>
  </si>
  <si>
    <t>NCX19Z5E2</t>
  </si>
  <si>
    <t>NCX19Z5E3</t>
  </si>
  <si>
    <t>NCX19Z5F1</t>
  </si>
  <si>
    <t>NCX19Z5F2</t>
  </si>
  <si>
    <t>NCX19Z5F3</t>
  </si>
  <si>
    <t>NCX20B5B1</t>
  </si>
  <si>
    <t>NCX20B5S4</t>
  </si>
  <si>
    <t>NCX20C2A2</t>
  </si>
  <si>
    <t>NCX20F3A3</t>
  </si>
  <si>
    <t>NCX20K8A2</t>
  </si>
  <si>
    <t>NCX20K8S4</t>
  </si>
  <si>
    <t>NCX20L5A2</t>
  </si>
  <si>
    <t>NCX20M2E1</t>
  </si>
  <si>
    <t>NCX20R7A2</t>
  </si>
  <si>
    <t>NCX20S4B1</t>
  </si>
  <si>
    <t>NCX20V5D2</t>
  </si>
  <si>
    <t>NCX20Z3D2</t>
  </si>
  <si>
    <t>NCX20Z3E4</t>
  </si>
  <si>
    <t>NCX21D2B2</t>
  </si>
  <si>
    <t>NCX21F6S4</t>
  </si>
  <si>
    <t>NCX21G3E4</t>
  </si>
  <si>
    <t>NCX21G3S6</t>
  </si>
  <si>
    <t>NCX21H0B1</t>
  </si>
  <si>
    <t>NCX21P6D1</t>
  </si>
  <si>
    <t>NCX21Q3B2</t>
  </si>
  <si>
    <t>NCX21Q3D3</t>
  </si>
  <si>
    <t>NCX21W5E4</t>
  </si>
  <si>
    <t>NCX21X2A2</t>
  </si>
  <si>
    <t>NCX21X2MW2</t>
  </si>
  <si>
    <t>NCX21Y9A1</t>
  </si>
  <si>
    <t>NCX21Y9E1</t>
  </si>
  <si>
    <t>NCX21Y9F1</t>
  </si>
  <si>
    <t>NCX21Z6D2</t>
  </si>
  <si>
    <t>NCX22B1C3</t>
  </si>
  <si>
    <t>NCX22B1E6</t>
  </si>
  <si>
    <t>NCX22G6A2</t>
  </si>
  <si>
    <t>NCX22H3B5</t>
  </si>
  <si>
    <t>NCX22H3D5</t>
  </si>
  <si>
    <t>NCX22H3F5</t>
  </si>
  <si>
    <t>NCX22H3F6</t>
  </si>
  <si>
    <t>NCX22K4C2</t>
  </si>
  <si>
    <t>NCX22K4C3</t>
  </si>
  <si>
    <t>NCX22K4S4</t>
  </si>
  <si>
    <t>NCX22M8B1</t>
  </si>
  <si>
    <t>NCX22M8B2</t>
  </si>
  <si>
    <t>NCX22M8D2</t>
  </si>
  <si>
    <t>NCX22S0A2</t>
  </si>
  <si>
    <t>NCX22T7D3</t>
  </si>
  <si>
    <t>NCX22T7S6</t>
  </si>
  <si>
    <t>NCX22V1C2</t>
  </si>
  <si>
    <t>NCX22X5MW1</t>
  </si>
  <si>
    <t>NCX22Z9E8</t>
  </si>
  <si>
    <t>NCX23F2B2</t>
  </si>
  <si>
    <t>NCX23K7B2</t>
  </si>
  <si>
    <t>NCX23M1A1</t>
  </si>
  <si>
    <t>NCX23N8B1</t>
  </si>
  <si>
    <t>NCX23N8E1</t>
  </si>
  <si>
    <t>NCX23N8F1</t>
  </si>
  <si>
    <t>NCX23N8MW2</t>
  </si>
  <si>
    <t>NCX23T0A2</t>
  </si>
  <si>
    <t>NCX23T0C1</t>
  </si>
  <si>
    <t>NCX23W1B3</t>
  </si>
  <si>
    <t>NCX23W1D2</t>
  </si>
  <si>
    <t>NCX23W1D3</t>
  </si>
  <si>
    <t>NCX23W1MW1</t>
  </si>
  <si>
    <t>NCX23X8C1</t>
  </si>
  <si>
    <t>NCX23X8MW1</t>
  </si>
  <si>
    <t>NCX24H9B2</t>
  </si>
  <si>
    <t>NCX24L7F2</t>
  </si>
  <si>
    <t>NCX24S6E2</t>
  </si>
  <si>
    <t>NCX24S6E3</t>
  </si>
  <si>
    <t>NCX24S6E4</t>
  </si>
  <si>
    <t>NCX24V7E3</t>
  </si>
  <si>
    <t>NCX24W4A2</t>
  </si>
  <si>
    <t>NCX24W4F2</t>
  </si>
  <si>
    <t>NCX24X1C2</t>
  </si>
  <si>
    <t>NCX24X1C3</t>
  </si>
  <si>
    <t>NCX24X1S4</t>
  </si>
  <si>
    <t>NCX25G5MW1</t>
  </si>
  <si>
    <t>NCX25H2A3</t>
  </si>
  <si>
    <t>NCX25H2D3</t>
  </si>
  <si>
    <t>NCX25L0B1</t>
  </si>
  <si>
    <t>NCX25L0E1</t>
  </si>
  <si>
    <t>NCX25L0S4</t>
  </si>
  <si>
    <t>NCX25N4A2</t>
  </si>
  <si>
    <t>NCX25N4C2</t>
  </si>
  <si>
    <t>NCX25P8E1</t>
  </si>
  <si>
    <t>NCX25S9B1</t>
  </si>
  <si>
    <t>NCX25Y1E2</t>
  </si>
  <si>
    <t>NCX26B3B3</t>
  </si>
  <si>
    <t>NCX26F1C1</t>
  </si>
  <si>
    <t>NCX26G8C1</t>
  </si>
  <si>
    <t>NCX26H5B2</t>
  </si>
  <si>
    <t>NCX26H5MW1</t>
  </si>
  <si>
    <t>NCX26H5S4</t>
  </si>
  <si>
    <t>NCX26J9A2</t>
  </si>
  <si>
    <t>NCX26K6C5</t>
  </si>
  <si>
    <t>NCX26M0E5</t>
  </si>
  <si>
    <t>NCX26Q8A4</t>
  </si>
  <si>
    <t>NCX26S2D1</t>
  </si>
  <si>
    <t>NCX26X7B1</t>
  </si>
  <si>
    <t>NCX26X7D1</t>
  </si>
  <si>
    <t>NCX26Y4E1</t>
  </si>
  <si>
    <t>NCX27C3A2</t>
  </si>
  <si>
    <t>NCX27C3C2</t>
  </si>
  <si>
    <t>NCX27F4F4</t>
  </si>
  <si>
    <t>NCX27K9D1</t>
  </si>
  <si>
    <t>NCX27L6B4</t>
  </si>
  <si>
    <t>NCX27M3A2</t>
  </si>
  <si>
    <t>NCX27M3B1</t>
  </si>
  <si>
    <t>NCX27R8C1</t>
  </si>
  <si>
    <t>NCX27R8S5</t>
  </si>
  <si>
    <t>NCX27S5E1</t>
  </si>
  <si>
    <t>NCX27S5F1</t>
  </si>
  <si>
    <t>NCX27V6D2</t>
  </si>
  <si>
    <t>NCX27V6S4</t>
  </si>
  <si>
    <t>NCX27Z4E5</t>
  </si>
  <si>
    <t>NCX28B9B1</t>
  </si>
  <si>
    <t>NCX28L9E4</t>
  </si>
  <si>
    <t>NCX28L9E5</t>
  </si>
  <si>
    <t>NCX28N3C5</t>
  </si>
  <si>
    <t>NCX28Q4S1</t>
  </si>
  <si>
    <t>NCX28R1E2</t>
  </si>
  <si>
    <t>NCX28R1F1</t>
  </si>
  <si>
    <t>NCX28S8E1</t>
  </si>
  <si>
    <t>NCX28T5A4</t>
  </si>
  <si>
    <t>NCX28W6D4</t>
  </si>
  <si>
    <t>NCX28Z7B1</t>
  </si>
  <si>
    <t>NCX28Z7C2</t>
  </si>
  <si>
    <t>NCX29D6A1</t>
  </si>
  <si>
    <t>NCX29D6A2</t>
  </si>
  <si>
    <t>NCX29D6C1</t>
  </si>
  <si>
    <t>NCX29G7C1</t>
  </si>
  <si>
    <t>NCX29H4E1</t>
  </si>
  <si>
    <t>NCX29J8A2</t>
  </si>
  <si>
    <t>NCX29Q7D1</t>
  </si>
  <si>
    <t>NCX29S1C1</t>
  </si>
  <si>
    <t>NCX29V2D3</t>
  </si>
  <si>
    <t>NCX30H2F1</t>
  </si>
  <si>
    <t>NCX30J6A1</t>
  </si>
  <si>
    <t>NCX30K3C3</t>
  </si>
  <si>
    <t>NCX30M7A1</t>
  </si>
  <si>
    <t>NCX30M7A2</t>
  </si>
  <si>
    <t>NCX30M7D2</t>
  </si>
  <si>
    <t>NCX30N4E4</t>
  </si>
  <si>
    <t>NCX30N4E5</t>
  </si>
  <si>
    <t>NCX30N4E6</t>
  </si>
  <si>
    <t>NCX30N4MW3</t>
  </si>
  <si>
    <t>NCX30T6E2</t>
  </si>
  <si>
    <t>NCX30X4C4</t>
  </si>
  <si>
    <t>NCX30X4E4</t>
  </si>
  <si>
    <t>NCX30X4E5</t>
  </si>
  <si>
    <t>NCX30X4MW2</t>
  </si>
  <si>
    <t>NCX30Y1E1</t>
  </si>
  <si>
    <t>NCX31C0S7</t>
  </si>
  <si>
    <t>NCX31G8C1</t>
  </si>
  <si>
    <t>NCX31G8S3</t>
  </si>
  <si>
    <t>NCX31H5B1</t>
  </si>
  <si>
    <t>NCX31L3B1</t>
  </si>
  <si>
    <t>NCX31M0A2</t>
  </si>
  <si>
    <t>NCX31N7D2</t>
  </si>
  <si>
    <t>NCX31R5S6</t>
  </si>
  <si>
    <t>NCX31S2E1</t>
  </si>
  <si>
    <t>NCX31T9C2</t>
  </si>
  <si>
    <t>NCX31V3B1</t>
  </si>
  <si>
    <t>NCX31W0MW1</t>
  </si>
  <si>
    <t>NCX32B6B2</t>
  </si>
  <si>
    <t>NCX32C3E1</t>
  </si>
  <si>
    <t>NCX32D0A2</t>
  </si>
  <si>
    <t>NCX32H8A3</t>
  </si>
  <si>
    <t>NCX32H8F2</t>
  </si>
  <si>
    <t>NCX32L6A1</t>
  </si>
  <si>
    <t>NCX32M3MW1</t>
  </si>
  <si>
    <t>NCX32Q1C1</t>
  </si>
  <si>
    <t>NCX32S5B3</t>
  </si>
  <si>
    <t>NCX32T2A2</t>
  </si>
  <si>
    <t>NCX32T2E7</t>
  </si>
  <si>
    <t>NCX32X0A2</t>
  </si>
  <si>
    <t>NCX32X0MW1</t>
  </si>
  <si>
    <t>NCX32Y7D1</t>
  </si>
  <si>
    <t>NCX32Y7F1</t>
  </si>
  <si>
    <t>NCX33F7E1</t>
  </si>
  <si>
    <t>NCX33H1C1</t>
  </si>
  <si>
    <t>NCX33H1E1</t>
  </si>
  <si>
    <t>NCX33Q4C1</t>
  </si>
  <si>
    <t>NCX33R1E2</t>
  </si>
  <si>
    <t>NCX33S8C1</t>
  </si>
  <si>
    <t>NCX33T5B1</t>
  </si>
  <si>
    <t>NCX33T5B2</t>
  </si>
  <si>
    <t>NCX33T5E1</t>
  </si>
  <si>
    <t>NCX33T5E2</t>
  </si>
  <si>
    <t>NCX33X3D2</t>
  </si>
  <si>
    <t>NCX33Y0B1</t>
  </si>
  <si>
    <t>NCX34B2E1</t>
  </si>
  <si>
    <t>NCX34B2E2</t>
  </si>
  <si>
    <t>NCX34G7A1</t>
  </si>
  <si>
    <t>NCX34J8B2</t>
  </si>
  <si>
    <t>NCX34K5B2</t>
  </si>
  <si>
    <t>NCX34K5C3</t>
  </si>
  <si>
    <t>NCX34L2A1</t>
  </si>
  <si>
    <t>NCX34N6B1</t>
  </si>
  <si>
    <t>NCX34N6E1</t>
  </si>
  <si>
    <t>NCX34Q7D1</t>
  </si>
  <si>
    <t>NCX34Q7D2</t>
  </si>
  <si>
    <t>NCX34R4B2</t>
  </si>
  <si>
    <t>NCX34S1A1</t>
  </si>
  <si>
    <t>NCX34S1E1</t>
  </si>
  <si>
    <t>NCX34V2S2</t>
  </si>
  <si>
    <t>NCX35K8A2</t>
  </si>
  <si>
    <t>NCX35M2C2</t>
  </si>
  <si>
    <t>NCX35N9A2</t>
  </si>
  <si>
    <t>NCX35R7C1</t>
  </si>
  <si>
    <t>NCX35T1MW1</t>
  </si>
  <si>
    <t>NCX35W2D2</t>
  </si>
  <si>
    <t>NCX35W2E3</t>
  </si>
  <si>
    <t>NCX35Y6B1</t>
  </si>
  <si>
    <t>NCX35Y6E1</t>
  </si>
  <si>
    <t>NCX36B8A3</t>
  </si>
  <si>
    <t>NCX36D2B1</t>
  </si>
  <si>
    <t>NCX36D2D2</t>
  </si>
  <si>
    <t>NCX36D2S5</t>
  </si>
  <si>
    <t>NCX36G3B1</t>
  </si>
  <si>
    <t>NCX36M5B2</t>
  </si>
  <si>
    <t>NCX36M5E1</t>
  </si>
  <si>
    <t>NCX36M5F1</t>
  </si>
  <si>
    <t>NCX36P6B1</t>
  </si>
  <si>
    <t>NCX36Q3A2</t>
  </si>
  <si>
    <t>NCX36Q3B2</t>
  </si>
  <si>
    <t>NCX36R0E2</t>
  </si>
  <si>
    <t>NCX36R0F1</t>
  </si>
  <si>
    <t>NCX36S7B3</t>
  </si>
  <si>
    <t>NCX36V8F1</t>
  </si>
  <si>
    <t>NCX36W5F1</t>
  </si>
  <si>
    <t>NCX36X2C3</t>
  </si>
  <si>
    <t>NCX36X2F2</t>
  </si>
  <si>
    <t>NCX36Y9B4</t>
  </si>
  <si>
    <t>NCX36Y9E5</t>
  </si>
  <si>
    <t>NCX36Y9MW1</t>
  </si>
  <si>
    <t>NCX37F9A1</t>
  </si>
  <si>
    <t>NCX37F9C1</t>
  </si>
  <si>
    <t>NCX37G6A2</t>
  </si>
  <si>
    <t>NCX37G6E2</t>
  </si>
  <si>
    <t>NCX37H3B1</t>
  </si>
  <si>
    <t>NCX37N5B1</t>
  </si>
  <si>
    <t>NCX37P9B1</t>
  </si>
  <si>
    <t>NCX37T7D5</t>
  </si>
  <si>
    <t>NCX37V1A2</t>
  </si>
  <si>
    <t>NCX37V1D2</t>
  </si>
  <si>
    <t>NCX38C1E2</t>
  </si>
  <si>
    <t>NCX38D8S4</t>
  </si>
  <si>
    <t>NCX38R6E9</t>
  </si>
  <si>
    <t>NCX38T0E5</t>
  </si>
  <si>
    <t>NCX38T0E6</t>
  </si>
  <si>
    <t>NCX38T0E7</t>
  </si>
  <si>
    <t>NCX38W1D2</t>
  </si>
  <si>
    <t>NCX38X8E1</t>
  </si>
  <si>
    <t>NCX38Y5B1</t>
  </si>
  <si>
    <t>NCX38Y5E1</t>
  </si>
  <si>
    <t>NCX39B7D1</t>
  </si>
  <si>
    <t>NCX39D1E3</t>
  </si>
  <si>
    <t>NCX39G2S2</t>
  </si>
  <si>
    <t>NCX39H9A2</t>
  </si>
  <si>
    <t>NCX39H9D1</t>
  </si>
  <si>
    <t>NCX39H9D2</t>
  </si>
  <si>
    <t>NCX39K0C1</t>
  </si>
  <si>
    <t>NCX39K0S5</t>
  </si>
  <si>
    <t>NCX39M4D1</t>
  </si>
  <si>
    <t>NCX39N1B3</t>
  </si>
  <si>
    <t>NCX39P5B1</t>
  </si>
  <si>
    <t>NCX40B5E2</t>
  </si>
  <si>
    <t>NCX40B5S4</t>
  </si>
  <si>
    <t>NCX40C2F1</t>
  </si>
  <si>
    <t>NCX40D9D3</t>
  </si>
  <si>
    <t>NCX40F3C1</t>
  </si>
  <si>
    <t>NCX40J1MW1</t>
  </si>
  <si>
    <t>NCX40M2E3</t>
  </si>
  <si>
    <t>NCX40N9C2</t>
  </si>
  <si>
    <t>NJN02L0A2</t>
  </si>
  <si>
    <t>NJN02L0E5</t>
  </si>
  <si>
    <t>NJN02L0E6</t>
  </si>
  <si>
    <t>NJX04D0E1</t>
  </si>
  <si>
    <t>NJX04D0F1</t>
  </si>
  <si>
    <t>NKB33L3E1</t>
  </si>
  <si>
    <t>NKH02F9E2</t>
  </si>
  <si>
    <t>Cb
90</t>
  </si>
  <si>
    <t>Zaal
1920</t>
  </si>
  <si>
    <t>ClbCode
1920</t>
  </si>
  <si>
    <t>NCX08W6MW1</t>
  </si>
  <si>
    <t>NCX08X3E1</t>
  </si>
  <si>
    <t>NCX09Q7F2</t>
  </si>
  <si>
    <t>NCX10H2F5</t>
  </si>
  <si>
    <t>NCX10J6D3</t>
  </si>
  <si>
    <t>NCX10M7F1</t>
  </si>
  <si>
    <t>NCX10Y1D2</t>
  </si>
  <si>
    <t>NCX11M0F2</t>
  </si>
  <si>
    <t>NCX12B6F2</t>
  </si>
  <si>
    <t>NCX13H1S6</t>
  </si>
  <si>
    <t>NCX13J5D5</t>
  </si>
  <si>
    <t>NCX13J5F2</t>
  </si>
  <si>
    <t>NCX14H4E2</t>
  </si>
  <si>
    <t>NCX14P0S2</t>
  </si>
  <si>
    <t>NCX14R4E3</t>
  </si>
  <si>
    <t>NCX14W9F1</t>
  </si>
  <si>
    <t>NCX15N9A1</t>
  </si>
  <si>
    <t>NCX15S4S3</t>
  </si>
  <si>
    <t>NCX16H0F2</t>
  </si>
  <si>
    <t>NCX16N2F3</t>
  </si>
  <si>
    <t>NCX16R0E6</t>
  </si>
  <si>
    <t>NCX16Z6S4</t>
  </si>
  <si>
    <t>NCX17H3F2</t>
  </si>
  <si>
    <t>NCX18H6S3</t>
  </si>
  <si>
    <t>NCX18G9MW2</t>
  </si>
  <si>
    <t>NCX20B5E2</t>
  </si>
  <si>
    <t>NCX20Z3S4</t>
  </si>
  <si>
    <t>NCX21K1F2</t>
  </si>
  <si>
    <t>NCX21L8F1</t>
  </si>
  <si>
    <t>NCX21X2F1</t>
  </si>
  <si>
    <t>NCX22H3G1</t>
  </si>
  <si>
    <t>NCX22R3F1</t>
  </si>
  <si>
    <t>NCX24K0S8</t>
  </si>
  <si>
    <t>NCX24S6MW2</t>
  </si>
  <si>
    <t>NCX24X1F1</t>
  </si>
  <si>
    <t>NCX24X1E2</t>
  </si>
  <si>
    <t>NCX25H2F2</t>
  </si>
  <si>
    <t>NCX25P8F1</t>
  </si>
  <si>
    <t>NCX25P8E2</t>
  </si>
  <si>
    <t>NCX25S9E2</t>
  </si>
  <si>
    <t>NCX26D7B1</t>
  </si>
  <si>
    <t>NCX26B3MW1</t>
  </si>
  <si>
    <t>NCX26Q8E4</t>
  </si>
  <si>
    <t>NCX27B6E3</t>
  </si>
  <si>
    <t>NCX27C3F2</t>
  </si>
  <si>
    <t>NCX27Z4E6</t>
  </si>
  <si>
    <t>NCX28G4E1</t>
  </si>
  <si>
    <t>NCX28L9E6</t>
  </si>
  <si>
    <t>NCX29D6F2</t>
  </si>
  <si>
    <t>NCX28W6E7</t>
  </si>
  <si>
    <t>NCX29G7F1</t>
  </si>
  <si>
    <t>NCX29V2S4</t>
  </si>
  <si>
    <t>NCX30C7D2</t>
  </si>
  <si>
    <t>NCX30H2MW1</t>
  </si>
  <si>
    <t>NCX30T6MW1</t>
  </si>
  <si>
    <t>NCX30T6MW2</t>
  </si>
  <si>
    <t>NCX30X4E6</t>
  </si>
  <si>
    <t>NCX30N4MW4</t>
  </si>
  <si>
    <t>NCX31G8E1</t>
  </si>
  <si>
    <t>NCX31H5E2</t>
  </si>
  <si>
    <t>NCX31R5F2</t>
  </si>
  <si>
    <t>NCX32M3S3</t>
  </si>
  <si>
    <t>NCX32P4A2</t>
  </si>
  <si>
    <t>NCX32J2MW2</t>
  </si>
  <si>
    <t>NCX34C9S7</t>
  </si>
  <si>
    <t>NCX33Y0E1</t>
  </si>
  <si>
    <t>NCX34K5E5</t>
  </si>
  <si>
    <t>NCX34G7E2</t>
  </si>
  <si>
    <t>NCX34Z0E3</t>
  </si>
  <si>
    <t>NCX34Z0F2</t>
  </si>
  <si>
    <t>NCX35K8E2</t>
  </si>
  <si>
    <t>NCX36F6E2</t>
  </si>
  <si>
    <t>NCX36M5F2</t>
  </si>
  <si>
    <t>NCX36Y9E6</t>
  </si>
  <si>
    <t>NCX36Y9S10</t>
  </si>
  <si>
    <t>NCX37K4F2</t>
  </si>
  <si>
    <t>NCX38P2E8</t>
  </si>
  <si>
    <t>NCX38T0S9</t>
  </si>
  <si>
    <t>NCX38R6D5</t>
  </si>
  <si>
    <t>NCX39M4F1</t>
  </si>
  <si>
    <t>SIOS/Jumbo Wolvega</t>
  </si>
  <si>
    <t>Victum</t>
  </si>
  <si>
    <t>Plaatsnaam veld + naam sportpark</t>
  </si>
  <si>
    <t>Plaatsnaam zaal + halnaam</t>
  </si>
  <si>
    <t xml:space="preserve">Sommige clubs spelen met hun (combi)teams de thuiswedstrijden op verschillende lokaties (vaak in verschillende plaatsen) en soms liggen die zover uit elkaar dat het zinvol is om daarmee rekening te houden bij het maken van de indelingen. Daarom en in verband met de naamgeving van combiteams hieronder vermelden waar de thuiswedstrijden van de teams worden gespeeld. Voor iedere speellocatie postcode, plaatsnaam + en naam sportpark of hal vermelden. Als een club in meerdere hallen speelt, dus de ene week hier en de andere week daar, dan de belangrijkste hal als locatie aanhouden.
Vul daarna in het tweede blok de gevraagde aanvullende informtie in over de veld- en zaalteams, die op het tabblad LEDEN zijn opgegeven.
In kolom G/O de letter (zie kolom B/J bovenste blok) invullen van de veld/zaallocatie waar dat team de thuiswedstrijden speelt.            </t>
  </si>
  <si>
    <t>Ldn</t>
  </si>
  <si>
    <t>WW</t>
  </si>
  <si>
    <t>WK na BK</t>
  </si>
  <si>
    <t>K</t>
  </si>
  <si>
    <t>NCX15C2S2</t>
  </si>
  <si>
    <t>NCX22F9S2</t>
  </si>
  <si>
    <r>
      <t xml:space="preserve">De opgave voor de veldcompetitie hieronder vult u als volgt in. Op tabblad LEDEN importeert u spelers uit sportlink club en die deelt u daar in (kolom C)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</si>
  <si>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r>
      <t xml:space="preserve">De opgave voor de zaalcompetitie hieronder vult u als volgt in. Op tabblad LEDEN importeert u spelers uit sportlink club en die deelt u daar in (kolom D)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</si>
  <si>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t xml:space="preserve">Hieronder kunt u voor één of meer teams een wildcard aanvragen. U vermeldt of selecteert
- in kolom C het team waarvoor u de aanvraag doet;
De spelers worden vanzelf toegevoegd op basis van uw opgave op tabblad "Veld of ""Zaal". 
Tenslotte motiveert u uw verzoek. Aanvragen zonder motivatie of ploegsamenstelling worden niet in behandeling genomen. </t>
  </si>
  <si>
    <t>Andere clubs/Combinatieteams</t>
  </si>
  <si>
    <t>Indien er op het tabblad LEDEN spelers zijn, die nu lid zijn van een andere club (Combinatieteam) of dat vorig jaar waren, dan hieronder (kolom C) die andere clubs invullen. Op tabblad LEDEN vervolgens aangeven van welke andere club iemand lid was (kolom L) of is (kolom N). Vul daarvoor in die kolom het hieronder vermelde clubnummer (kolom B) in.
Op tabblad TEAMS dient u concreet aan te geven welke teams een combiteam zijn en van welke clubs. 
Op tabblad PLANINFO vermeldt u waar de combiteam gaan spelen.
NB Combinatieteams dienen éénmaal opgegeven te worden en wel alleen door en op A2-formulier van de oudste vereniging. 
Iedereen die gaat spelen in een combinatieteam, ook de leden van de andere club(s) waarmee het combinatieteam wordt gevormd, dienen op het tabblad LEDEN vermeld te worden. 
Verder geldt dat als één team in een leeftijdscategorie een combinatieteam is, dan alle teams van de betrokken clubs in die leeftijdscategorie combinatieteams zijn en dus door de oudste club moeten worden opgegeven, zelfs als in die andere teams slechts spelers van maar één club spelen.</t>
  </si>
  <si>
    <t>Hieronder uw leden inplakken vanuit sportlink club of zelf intypen. Ook de leden van andere clubs, die in door u op te geven combiteams gaan spelen hieronder opgeven. Eventuele nieuwe leden kunt u er zelf bij typen. 
In kolom C/D invullen in welk (najaars)veld/zaalteam het lid naar verwachting zal gaan spelen.
In kolom L en N evt invullen van welke andere club iemand vorig jaar lid was c.q. nu lid is. Voor in te vullen cijfer zie tabblad BASIS, cel B16-B20. 
In de kolommen P-R invullen in welke teams iemand de vorige competities speelde. U mag dit alleen blanco laten bij nieuwe leden, die ook nooit eerder gekorfbald hebben; niet bij uw vereniging, maar ook nergens anders. Is dat niet het geval dan vult u in, in welke ploeg ze gespeeld zouden hebben als ze toen hadden gespeeld. Verder mag u het blanco laten bij spelers, die in dat competitiedeel niet speelden, zoals bijvoorbeeld bij midweekteams die alleen op het veld spelen. Kolom S wordt automatisch gevuld vanuit kolom C.
In de kolommen U-X kunt u een getal tussen 5 en -5 invullen. Daarmee wordt de teamscore voor die speler gecorrigeerd bij de berekening van de puntenscore voor de nieuw opgegeven teams. De gemiddelde correctiescore per oude ploeg moet wel 0 zijn. Is dat niet het geval dan kleurt de cel rood en wordt de correctiescore niet meegenomen bij de berekening van de nieuwe puntenscore.</t>
  </si>
  <si>
    <t>GG/IJskoud de Beste</t>
  </si>
  <si>
    <t>Rigtersbleek</t>
  </si>
  <si>
    <t>NCX08Q4S3</t>
  </si>
  <si>
    <t>NCX09B2S3</t>
  </si>
  <si>
    <t>NCX09D6S3</t>
  </si>
  <si>
    <t>NCX09H4F1</t>
  </si>
  <si>
    <t>NCX09H4F2</t>
  </si>
  <si>
    <t>NCX09H4MW1</t>
  </si>
  <si>
    <t>NCX09V2S7</t>
  </si>
  <si>
    <t>NCX10H2S11</t>
  </si>
  <si>
    <t>NCX10H2S12</t>
  </si>
  <si>
    <t>NCX10N4S5</t>
  </si>
  <si>
    <t>NCX10Y1S3</t>
  </si>
  <si>
    <t>NCX11B3MW1</t>
  </si>
  <si>
    <t>NCX11C0MW2</t>
  </si>
  <si>
    <t>NCX11M0MW2</t>
  </si>
  <si>
    <t>NCX11Y4S4</t>
  </si>
  <si>
    <t>NCX12V6S7</t>
  </si>
  <si>
    <t>NCX12W3F1</t>
  </si>
  <si>
    <t>NCX12W3S5</t>
  </si>
  <si>
    <t>NCX13J5MW1</t>
  </si>
  <si>
    <t>NCX13W6S8</t>
  </si>
  <si>
    <t>NCX13Z7S2</t>
  </si>
  <si>
    <t>NCX14B2F2</t>
  </si>
  <si>
    <t>NCX14C9F4</t>
  </si>
  <si>
    <t>NCX14N6F2</t>
  </si>
  <si>
    <t>NCX15G0F1</t>
  </si>
  <si>
    <t>NCX15G0F2</t>
  </si>
  <si>
    <t>NCX15Y6S10</t>
  </si>
  <si>
    <t>NCX15Y6S11</t>
  </si>
  <si>
    <t>NCX16R0S8</t>
  </si>
  <si>
    <t>NCX16S7F1</t>
  </si>
  <si>
    <t>NCX16S7S3</t>
  </si>
  <si>
    <t>NCX17H3MW2</t>
  </si>
  <si>
    <t>NCX17N5S3</t>
  </si>
  <si>
    <t>NCX17P9S6</t>
  </si>
  <si>
    <t>NCX17V1S4</t>
  </si>
  <si>
    <t>NCX18J0S5</t>
  </si>
  <si>
    <t>NCX19B7S5</t>
  </si>
  <si>
    <t>NCX19C4F1</t>
  </si>
  <si>
    <t>NCX19G2MW2</t>
  </si>
  <si>
    <t>NCX19S6S6</t>
  </si>
  <si>
    <t>NCX20F3F1</t>
  </si>
  <si>
    <t>NCX20Z3MW1</t>
  </si>
  <si>
    <t>NCX21D2S5</t>
  </si>
  <si>
    <t>NCX21G3S7</t>
  </si>
  <si>
    <t>NCX21V8S7</t>
  </si>
  <si>
    <t>NCX21Z6S4</t>
  </si>
  <si>
    <t>NCX23L4MW1</t>
  </si>
  <si>
    <t>NCX24H9S6</t>
  </si>
  <si>
    <t>NCX24J3F1</t>
  </si>
  <si>
    <t>NCX25B0F1</t>
  </si>
  <si>
    <t>NCX26K6S11</t>
  </si>
  <si>
    <t>NCX26Q8MW1</t>
  </si>
  <si>
    <t>NCX27P4S3</t>
  </si>
  <si>
    <t>NCX27Z4S6</t>
  </si>
  <si>
    <t>NCX28C6S6</t>
  </si>
  <si>
    <t>NCX28R1S3</t>
  </si>
  <si>
    <t>NCX28W6S11</t>
  </si>
  <si>
    <t>NCX29G7S2</t>
  </si>
  <si>
    <t>NCX29L2MW1</t>
  </si>
  <si>
    <t>NCX29Q7MW1</t>
  </si>
  <si>
    <t>NCX29S1F1</t>
  </si>
  <si>
    <t>NCX31M0S7</t>
  </si>
  <si>
    <t>NCX31T9S4</t>
  </si>
  <si>
    <t>NCX31V3F2</t>
  </si>
  <si>
    <t>NCX31W0MW2</t>
  </si>
  <si>
    <t>NCX32D0MW1</t>
  </si>
  <si>
    <t>NCX32H8MW1</t>
  </si>
  <si>
    <t>NCX32S5F2</t>
  </si>
  <si>
    <t>NCX32S5MW1</t>
  </si>
  <si>
    <t>NCX32Y7S3</t>
  </si>
  <si>
    <t>NCX33H1S4</t>
  </si>
  <si>
    <t>NCX34V2S3</t>
  </si>
  <si>
    <t>NCX35B5F1</t>
  </si>
  <si>
    <t>NCX36B8S8</t>
  </si>
  <si>
    <t>NCX36D2F1</t>
  </si>
  <si>
    <t>NCX36L8S3</t>
  </si>
  <si>
    <t>NCX36N2S3</t>
  </si>
  <si>
    <t>NCX36Y9G3</t>
  </si>
  <si>
    <t>NCX37F9F1</t>
  </si>
  <si>
    <t>NCX37M8MW1</t>
  </si>
  <si>
    <t>NCX37T7S12</t>
  </si>
  <si>
    <t>NCX38F2MW2</t>
  </si>
  <si>
    <t>NCX38R6MW2</t>
  </si>
  <si>
    <t>NCX38W1S6</t>
  </si>
  <si>
    <t>NCX38X8MW3</t>
  </si>
  <si>
    <t>NCX39G2S3</t>
  </si>
  <si>
    <t>NCX39T3S7</t>
  </si>
  <si>
    <t>NCX40B5S5</t>
  </si>
  <si>
    <t>NCX40C2MW2</t>
  </si>
  <si>
    <t>NCX40F3F1</t>
  </si>
  <si>
    <t>NCX40L5F1</t>
  </si>
  <si>
    <t>NCX40M2S2</t>
  </si>
  <si>
    <t>NCX40M2S3</t>
  </si>
  <si>
    <t>NCX40M2S4</t>
  </si>
  <si>
    <t>NJX04D0MW1</t>
  </si>
  <si>
    <t>NJX04D0S1</t>
  </si>
  <si>
    <t>NCX08Q4E1</t>
  </si>
  <si>
    <t>NCX08S8B2</t>
  </si>
  <si>
    <t>NCX08T5C4</t>
  </si>
  <si>
    <t>NCX08W6A1</t>
  </si>
  <si>
    <t>NCX08W6D4</t>
  </si>
  <si>
    <t>NCX09C9D1</t>
  </si>
  <si>
    <t>NCX09D6E2</t>
  </si>
  <si>
    <t>NCX09H4D2</t>
  </si>
  <si>
    <t>NCX09J8C4</t>
  </si>
  <si>
    <t>NCX09M9A2</t>
  </si>
  <si>
    <t>NCX09M9D2</t>
  </si>
  <si>
    <t>NCX09N6B1</t>
  </si>
  <si>
    <t>NCX09P0C1</t>
  </si>
  <si>
    <t>NCX09Q7B3</t>
  </si>
  <si>
    <t>NCX09Q7C4</t>
  </si>
  <si>
    <t>NCX09S1B4</t>
  </si>
  <si>
    <t>NCX09T8B1</t>
  </si>
  <si>
    <t>NCX09V2C2</t>
  </si>
  <si>
    <t>NCX09X6D2</t>
  </si>
  <si>
    <t>NCX09Y3C2</t>
  </si>
  <si>
    <t>NCX09Y3E1</t>
  </si>
  <si>
    <t>NCX09Z0C2</t>
  </si>
  <si>
    <t>NCX10B0A1</t>
  </si>
  <si>
    <t>NCX10B0C1</t>
  </si>
  <si>
    <t>NCX10C7B1</t>
  </si>
  <si>
    <t>NCX10G5E1</t>
  </si>
  <si>
    <t>NCX10H2B5</t>
  </si>
  <si>
    <t>NCX10J6A2</t>
  </si>
  <si>
    <t>NCX10J6A3</t>
  </si>
  <si>
    <t>NCX10J6C2</t>
  </si>
  <si>
    <t>NCX10J6E4</t>
  </si>
  <si>
    <t>NCX10M7E2</t>
  </si>
  <si>
    <t>NCX10N4C2</t>
  </si>
  <si>
    <t>NCX10Y1C2</t>
  </si>
  <si>
    <t>NCX10Z8B1</t>
  </si>
  <si>
    <t>NCX10Z8E2</t>
  </si>
  <si>
    <t>NCX11C0D3</t>
  </si>
  <si>
    <t>NCX11C0E5</t>
  </si>
  <si>
    <t>NCX11D7C2</t>
  </si>
  <si>
    <t>NCX11H5A1</t>
  </si>
  <si>
    <t>NCX11H5C1</t>
  </si>
  <si>
    <t>NCX11H5E1</t>
  </si>
  <si>
    <t>NCX11K6A3</t>
  </si>
  <si>
    <t>NCX11K6B3</t>
  </si>
  <si>
    <t>NCX11K6E5</t>
  </si>
  <si>
    <t>NCX11M0C2</t>
  </si>
  <si>
    <t>NCX11M0E1</t>
  </si>
  <si>
    <t>NCX11M0E2</t>
  </si>
  <si>
    <t>NCX11P1A3</t>
  </si>
  <si>
    <t>NCX11Q8A1</t>
  </si>
  <si>
    <t>NCX11Q8E1</t>
  </si>
  <si>
    <t>NCX11S2B4</t>
  </si>
  <si>
    <t>NCX11S2E6</t>
  </si>
  <si>
    <t>NCX11T9C4</t>
  </si>
  <si>
    <t>NCX11X7C1</t>
  </si>
  <si>
    <t>NCX11Z1B3</t>
  </si>
  <si>
    <t>NCX11Z1C3</t>
  </si>
  <si>
    <t>NCX12B6A2</t>
  </si>
  <si>
    <t>NCX12B6B3</t>
  </si>
  <si>
    <t>NCX12B6E4</t>
  </si>
  <si>
    <t>NCX12D0A1</t>
  </si>
  <si>
    <t>NCX12D0E1</t>
  </si>
  <si>
    <t>NCX12G1B1</t>
  </si>
  <si>
    <t>NCX12L6C1</t>
  </si>
  <si>
    <t>NCX12Q1B4</t>
  </si>
  <si>
    <t>NCX12V6D1</t>
  </si>
  <si>
    <t>NCX12V6D2</t>
  </si>
  <si>
    <t>NCX12W3B3</t>
  </si>
  <si>
    <t>NCX13D3A3</t>
  </si>
  <si>
    <t>NCX13D3D3</t>
  </si>
  <si>
    <t>NCX13J5A3</t>
  </si>
  <si>
    <t>NCX13J5A4</t>
  </si>
  <si>
    <t>NCX13J5C3</t>
  </si>
  <si>
    <t>NCX13K2B2</t>
  </si>
  <si>
    <t>NCX13K2D3</t>
  </si>
  <si>
    <t>NCX13M6B1</t>
  </si>
  <si>
    <t>NCX13M6D2</t>
  </si>
  <si>
    <t>NCX13Q4A1</t>
  </si>
  <si>
    <t>NCX13S8C1</t>
  </si>
  <si>
    <t>NCX13W6C3</t>
  </si>
  <si>
    <t>NCX13Y0E1</t>
  </si>
  <si>
    <t>NCX13Y0E2</t>
  </si>
  <si>
    <t>NCX14B2C1</t>
  </si>
  <si>
    <t>NCX14C9C7</t>
  </si>
  <si>
    <t>NCX14C9D6</t>
  </si>
  <si>
    <t>NCX14D6D2</t>
  </si>
  <si>
    <t>NCX14F0D1</t>
  </si>
  <si>
    <t>NCX14K5B3</t>
  </si>
  <si>
    <t>NCX14K5E5</t>
  </si>
  <si>
    <t>NCX14L2E3</t>
  </si>
  <si>
    <t>NCX14N6A1</t>
  </si>
  <si>
    <t>NCX14N6E2</t>
  </si>
  <si>
    <t>NCX14P0E2</t>
  </si>
  <si>
    <t>NCX14Q7A2</t>
  </si>
  <si>
    <t>NCX14Q7D2</t>
  </si>
  <si>
    <t>NCX14R4C2</t>
  </si>
  <si>
    <t>NCX14S1B1</t>
  </si>
  <si>
    <t>NCX14S1D1</t>
  </si>
  <si>
    <t>NCX14T8A1</t>
  </si>
  <si>
    <t>NCX14W9C2</t>
  </si>
  <si>
    <t>NCX14Z0E1</t>
  </si>
  <si>
    <t>NCX14Z0E2</t>
  </si>
  <si>
    <t>NCX15C2D3</t>
  </si>
  <si>
    <t>NCX15D9C4</t>
  </si>
  <si>
    <t>NCX15G0B1</t>
  </si>
  <si>
    <t>NCX15K8A3</t>
  </si>
  <si>
    <t>NCX15K8D2</t>
  </si>
  <si>
    <t>NCX15L5A2</t>
  </si>
  <si>
    <t>NCX15S4D3</t>
  </si>
  <si>
    <t>NCX15T1A2</t>
  </si>
  <si>
    <t>NCX15T1C2</t>
  </si>
  <si>
    <t>NCX15T1D2</t>
  </si>
  <si>
    <t>NCX15W2A2</t>
  </si>
  <si>
    <t>NCX15W2E3</t>
  </si>
  <si>
    <t>NCX15Y6B3</t>
  </si>
  <si>
    <t>NCX16B8A2</t>
  </si>
  <si>
    <t>NCX16B8B2</t>
  </si>
  <si>
    <t>NCX16B8D2</t>
  </si>
  <si>
    <t>NCX16D2C4</t>
  </si>
  <si>
    <t>NCX16D2E5</t>
  </si>
  <si>
    <t>NCX16F6A3</t>
  </si>
  <si>
    <t>NCX16G3D1</t>
  </si>
  <si>
    <t>NCX16H0B1</t>
  </si>
  <si>
    <t>NCX16H0E1</t>
  </si>
  <si>
    <t>NCX16M5A2</t>
  </si>
  <si>
    <t>NCX16M5A3</t>
  </si>
  <si>
    <t>NCX16N2B3</t>
  </si>
  <si>
    <t>NCX16N2E5</t>
  </si>
  <si>
    <t>NCX16Q3B1</t>
  </si>
  <si>
    <t>NCX16R0C4</t>
  </si>
  <si>
    <t>NCX16T4D2</t>
  </si>
  <si>
    <t>NCX16V8A3</t>
  </si>
  <si>
    <t>NCX16V8D2</t>
  </si>
  <si>
    <t>NCX16Y9A3</t>
  </si>
  <si>
    <t>NCX16Y9A4</t>
  </si>
  <si>
    <t>NCX16Y9C5</t>
  </si>
  <si>
    <t>NCX16Y9E11</t>
  </si>
  <si>
    <t>NCX17B1E2</t>
  </si>
  <si>
    <t>NCX17B1E3</t>
  </si>
  <si>
    <t>NCX17D5E3</t>
  </si>
  <si>
    <t>NCX17D5E4</t>
  </si>
  <si>
    <t>NCX17G6A2</t>
  </si>
  <si>
    <t>NCX17G6D2</t>
  </si>
  <si>
    <t>NCX17H3A2</t>
  </si>
  <si>
    <t>NCX17H3D2</t>
  </si>
  <si>
    <t>NCX17J7B1</t>
  </si>
  <si>
    <t>NCX17J7D3</t>
  </si>
  <si>
    <t>NCX17N5E1</t>
  </si>
  <si>
    <t>NCX17P9B2</t>
  </si>
  <si>
    <t>NCX17S0A1</t>
  </si>
  <si>
    <t>NCX17T7B3</t>
  </si>
  <si>
    <t>NCX17T7D4</t>
  </si>
  <si>
    <t>NCX17V1B1</t>
  </si>
  <si>
    <t>NCX17V1E2</t>
  </si>
  <si>
    <t>NCX17W8E1</t>
  </si>
  <si>
    <t>NCX17X5E1</t>
  </si>
  <si>
    <t>NCX18B4A3</t>
  </si>
  <si>
    <t>NCX18B4C3</t>
  </si>
  <si>
    <t>NCX18G9A1</t>
  </si>
  <si>
    <t>NCX18G9D2</t>
  </si>
  <si>
    <t>NCX18H6C2</t>
  </si>
  <si>
    <t>NCX18K7A2</t>
  </si>
  <si>
    <t>NCX18M1B2</t>
  </si>
  <si>
    <t>NCX18N8C3</t>
  </si>
  <si>
    <t>NCX18N8E4</t>
  </si>
  <si>
    <t>NCX18P2B1</t>
  </si>
  <si>
    <t>NCX18P2E1</t>
  </si>
  <si>
    <t>NCX18R6C1</t>
  </si>
  <si>
    <t>NCX18R6E3</t>
  </si>
  <si>
    <t>NCX18T0B1</t>
  </si>
  <si>
    <t>NCX18T0E2</t>
  </si>
  <si>
    <t>NCX18W1A1</t>
  </si>
  <si>
    <t>NCX18W1C1</t>
  </si>
  <si>
    <t>NCX18X8E2</t>
  </si>
  <si>
    <t>NCX18Z2A5</t>
  </si>
  <si>
    <t>NCX18Z2C4</t>
  </si>
  <si>
    <t>NCX18Z2E12</t>
  </si>
  <si>
    <t>NCX19C4D1</t>
  </si>
  <si>
    <t>NCX19D1D1</t>
  </si>
  <si>
    <t>NCX19H9A4</t>
  </si>
  <si>
    <t>NCX19H9E4</t>
  </si>
  <si>
    <t>NCX19J3E7</t>
  </si>
  <si>
    <t>NCX19K0A2</t>
  </si>
  <si>
    <t>NCX19L7B2</t>
  </si>
  <si>
    <t>NCX19L7D2</t>
  </si>
  <si>
    <t>NCX19S6B4</t>
  </si>
  <si>
    <t>NCX19T3D3</t>
  </si>
  <si>
    <t>NCX19T3D4</t>
  </si>
  <si>
    <t>NCX19V7B2</t>
  </si>
  <si>
    <t>NCX19Z5A4</t>
  </si>
  <si>
    <t>NCX19Z5C2</t>
  </si>
  <si>
    <t>NCX20C2B3</t>
  </si>
  <si>
    <t>NCX20C2D4</t>
  </si>
  <si>
    <t>NCX20C2E6</t>
  </si>
  <si>
    <t>NCX20D9A1</t>
  </si>
  <si>
    <t>NCX20D9D1</t>
  </si>
  <si>
    <t>NCX20F3D4</t>
  </si>
  <si>
    <t>NCX20F3D5</t>
  </si>
  <si>
    <t>NCX20G0D6</t>
  </si>
  <si>
    <t>NCX20K8D2</t>
  </si>
  <si>
    <t>NCX20L5B2</t>
  </si>
  <si>
    <t>NCX20L5D2</t>
  </si>
  <si>
    <t>NCX20V5C2</t>
  </si>
  <si>
    <t>NCX20Z3C1</t>
  </si>
  <si>
    <t>NCX21D2D3</t>
  </si>
  <si>
    <t>NCX21F6E1</t>
  </si>
  <si>
    <t>NCX21G3A3</t>
  </si>
  <si>
    <t>NCX21G3C3</t>
  </si>
  <si>
    <t>NCX21L8A1</t>
  </si>
  <si>
    <t>NCX21L8E1</t>
  </si>
  <si>
    <t>NCX21M5B2</t>
  </si>
  <si>
    <t>NCX21M5E3</t>
  </si>
  <si>
    <t>NCX21P6B1</t>
  </si>
  <si>
    <t>NCX21P6E1</t>
  </si>
  <si>
    <t>NCX21S7A2</t>
  </si>
  <si>
    <t>NCX21S7A3</t>
  </si>
  <si>
    <t>NCX21S7E5</t>
  </si>
  <si>
    <t>NCX21V8D2</t>
  </si>
  <si>
    <t>NCX21W5C3</t>
  </si>
  <si>
    <t>NCX21W5E5</t>
  </si>
  <si>
    <t>NCX21X2B2</t>
  </si>
  <si>
    <t>NCX21Y9D1</t>
  </si>
  <si>
    <t>NCX21Z6B2</t>
  </si>
  <si>
    <t>NCX21Z6E3</t>
  </si>
  <si>
    <t>NCX21Z6E4</t>
  </si>
  <si>
    <t>NCX22B1A3</t>
  </si>
  <si>
    <t>NCX22B1E7</t>
  </si>
  <si>
    <t>NCX22D5D3</t>
  </si>
  <si>
    <t>NCX22H3A4</t>
  </si>
  <si>
    <t>NCX22J7C2</t>
  </si>
  <si>
    <t>NCX22K4A3</t>
  </si>
  <si>
    <t>NCX22M8A1</t>
  </si>
  <si>
    <t>NCX22M8D3</t>
  </si>
  <si>
    <t>NCX22N5C1</t>
  </si>
  <si>
    <t>NCX22R3B1</t>
  </si>
  <si>
    <t>NCX22R3D1</t>
  </si>
  <si>
    <t>NCX22S0B1</t>
  </si>
  <si>
    <t>NCX22S0E1</t>
  </si>
  <si>
    <t>NCX22X5D2</t>
  </si>
  <si>
    <t>NCX22Z9E9</t>
  </si>
  <si>
    <t>NCX23D8E1</t>
  </si>
  <si>
    <t>NCX23F2B3</t>
  </si>
  <si>
    <t>NCX23G9A3</t>
  </si>
  <si>
    <t>NCX23G9E4</t>
  </si>
  <si>
    <t>NCX23K7D2</t>
  </si>
  <si>
    <t>NCX23K7D3</t>
  </si>
  <si>
    <t>NCX23L4A3</t>
  </si>
  <si>
    <t>NCX23M1B1</t>
  </si>
  <si>
    <t>NCX23M1D1</t>
  </si>
  <si>
    <t>NCX23T0A3</t>
  </si>
  <si>
    <t>NCX23T0D1</t>
  </si>
  <si>
    <t>NCX23W1A2</t>
  </si>
  <si>
    <t>NCX23W1E2</t>
  </si>
  <si>
    <t>NCX23X8C2</t>
  </si>
  <si>
    <t>NCX24C4B1</t>
  </si>
  <si>
    <t>NCX24C4E2</t>
  </si>
  <si>
    <t>NCX24D1A2</t>
  </si>
  <si>
    <t>NCX24H9C3</t>
  </si>
  <si>
    <t>NCX24L7D2</t>
  </si>
  <si>
    <t>NCX24N1C2</t>
  </si>
  <si>
    <t>NCX24P5A2</t>
  </si>
  <si>
    <t>NCX24P5A3</t>
  </si>
  <si>
    <t>NCX24P5D4</t>
  </si>
  <si>
    <t>NCX24S6A3</t>
  </si>
  <si>
    <t>NCX24V7C1</t>
  </si>
  <si>
    <t>NCX24W4C2</t>
  </si>
  <si>
    <t>NCX24X1A3</t>
  </si>
  <si>
    <t>NCX25D4B1</t>
  </si>
  <si>
    <t>NCX25K3E4</t>
  </si>
  <si>
    <t>NCX25L0D1</t>
  </si>
  <si>
    <t>NCX25P8A1</t>
  </si>
  <si>
    <t>NCX25P8D1</t>
  </si>
  <si>
    <t>NCX25P8E3</t>
  </si>
  <si>
    <t>NCX25R2A1</t>
  </si>
  <si>
    <t>NCX25X4A4</t>
  </si>
  <si>
    <t>NCX25Y1D1</t>
  </si>
  <si>
    <t>NCX26B3A3</t>
  </si>
  <si>
    <t>NCX26F1C2</t>
  </si>
  <si>
    <t>NCX26F1E3</t>
  </si>
  <si>
    <t>NCX26F1E4</t>
  </si>
  <si>
    <t>NCX26H5A2</t>
  </si>
  <si>
    <t>NCX26H5C2</t>
  </si>
  <si>
    <t>NCX26H5E2</t>
  </si>
  <si>
    <t>NCX26H5E3</t>
  </si>
  <si>
    <t>NCX26H5E4</t>
  </si>
  <si>
    <t>NCX26H5E5</t>
  </si>
  <si>
    <t>NCX26H5E6</t>
  </si>
  <si>
    <t>NCX26J9A3</t>
  </si>
  <si>
    <t>NCX26K6E6</t>
  </si>
  <si>
    <t>NCX26L3A3</t>
  </si>
  <si>
    <t>NCX26L3D3</t>
  </si>
  <si>
    <t>NCX26M0E6</t>
  </si>
  <si>
    <t>NCX26M0E7</t>
  </si>
  <si>
    <t>NCX26Q8E5</t>
  </si>
  <si>
    <t>NCX26R5E3</t>
  </si>
  <si>
    <t>NCX26Y4E2</t>
  </si>
  <si>
    <t>NCX27B6B2</t>
  </si>
  <si>
    <t>NCX27C3D4</t>
  </si>
  <si>
    <t>NCX27F4C4</t>
  </si>
  <si>
    <t>NCX27F4D4</t>
  </si>
  <si>
    <t>NCX27L6A4</t>
  </si>
  <si>
    <t>NCX27L6E4</t>
  </si>
  <si>
    <t>NCX27M3C2</t>
  </si>
  <si>
    <t>NCX27M3D2</t>
  </si>
  <si>
    <t>NCX27P4B1</t>
  </si>
  <si>
    <t>NCX27P4E2</t>
  </si>
  <si>
    <t>NCX27Q1C2</t>
  </si>
  <si>
    <t>NCX27Q1E1</t>
  </si>
  <si>
    <t>NCX27R8C2</t>
  </si>
  <si>
    <t>NCX27S5B1</t>
  </si>
  <si>
    <t>NCX27T2A2</t>
  </si>
  <si>
    <t>NCX27T2D2</t>
  </si>
  <si>
    <t>NCX27T2E3</t>
  </si>
  <si>
    <t>NCX27Z4D3</t>
  </si>
  <si>
    <t>NCX28C6C4</t>
  </si>
  <si>
    <t>NCX28C6C5</t>
  </si>
  <si>
    <t>NCX28G4B1</t>
  </si>
  <si>
    <t>NCX28Q4A1</t>
  </si>
  <si>
    <t>NCX28S8E2</t>
  </si>
  <si>
    <t>NCX28W6B4</t>
  </si>
  <si>
    <t>NCX28W6E8</t>
  </si>
  <si>
    <t>NCX28Z7D2</t>
  </si>
  <si>
    <t>NCX29D6D2</t>
  </si>
  <si>
    <t>NCX29F0B1</t>
  </si>
  <si>
    <t>NCX29F0D1</t>
  </si>
  <si>
    <t>NCX29J8C1</t>
  </si>
  <si>
    <t>NCX29K5B2</t>
  </si>
  <si>
    <t>NCX29K5C2</t>
  </si>
  <si>
    <t>NCX29K5E3</t>
  </si>
  <si>
    <t>NCX29L2B2</t>
  </si>
  <si>
    <t>NCX29L2E2</t>
  </si>
  <si>
    <t>NCX29Q7A2</t>
  </si>
  <si>
    <t>NCX29V2A3</t>
  </si>
  <si>
    <t>NCX29W9A1</t>
  </si>
  <si>
    <t>NCX29Y3B6</t>
  </si>
  <si>
    <t>NCX30C7B1</t>
  </si>
  <si>
    <t>NCX30H2A1</t>
  </si>
  <si>
    <t>NCX30H2C1</t>
  </si>
  <si>
    <t>NCX30J6E2</t>
  </si>
  <si>
    <t>NCX30K3C4</t>
  </si>
  <si>
    <t>NCX30K3D5</t>
  </si>
  <si>
    <t>NCX30M7D3</t>
  </si>
  <si>
    <t>NCX30M7D4</t>
  </si>
  <si>
    <t>NCX30N4A3</t>
  </si>
  <si>
    <t>NCX30N4D3</t>
  </si>
  <si>
    <t>NCX30R2C1</t>
  </si>
  <si>
    <t>NCX30T6B1</t>
  </si>
  <si>
    <t>NCX30T6E3</t>
  </si>
  <si>
    <t>NCX30X4C5</t>
  </si>
  <si>
    <t>NCX31C0C4</t>
  </si>
  <si>
    <t>NCX31G8A1</t>
  </si>
  <si>
    <t>NCX31M0B3</t>
  </si>
  <si>
    <t>NCX31M0E4</t>
  </si>
  <si>
    <t>NCX31R5C3</t>
  </si>
  <si>
    <t>NCX31R5E4</t>
  </si>
  <si>
    <t>NCX31R5E5</t>
  </si>
  <si>
    <t>NCX31V3C2</t>
  </si>
  <si>
    <t>NCX31V3D2</t>
  </si>
  <si>
    <t>NCX31W0A2</t>
  </si>
  <si>
    <t>NCX31W0E2</t>
  </si>
  <si>
    <t>NCX31W0E3</t>
  </si>
  <si>
    <t>NCX32D0B2</t>
  </si>
  <si>
    <t>NCX32H8B3</t>
  </si>
  <si>
    <t>NCX32J2A1</t>
  </si>
  <si>
    <t>NCX32J2D2</t>
  </si>
  <si>
    <t>NCX32M3E2</t>
  </si>
  <si>
    <t>NCX32P4B1</t>
  </si>
  <si>
    <t>NCX32P4C2</t>
  </si>
  <si>
    <t>NCX32S5B4</t>
  </si>
  <si>
    <t>NCX32T2B3</t>
  </si>
  <si>
    <t>NCX32V6E2</t>
  </si>
  <si>
    <t>NCX32X0B1</t>
  </si>
  <si>
    <t>NCX32X0B2</t>
  </si>
  <si>
    <t>NCX32X0C2</t>
  </si>
  <si>
    <t>NCX32X0E3</t>
  </si>
  <si>
    <t>NCX32X0E4</t>
  </si>
  <si>
    <t>NCX32X0E5</t>
  </si>
  <si>
    <t>NCX32X0E6</t>
  </si>
  <si>
    <t>NCX32Y7E2</t>
  </si>
  <si>
    <t>NCX33F7C1</t>
  </si>
  <si>
    <t>NCX33F7E2</t>
  </si>
  <si>
    <t>NCX33F7E3</t>
  </si>
  <si>
    <t>NCX33L9C1</t>
  </si>
  <si>
    <t>NCX33M6D3</t>
  </si>
  <si>
    <t>NCX33Q4D1</t>
  </si>
  <si>
    <t>NCX33R1C2</t>
  </si>
  <si>
    <t>NCX33R1C3</t>
  </si>
  <si>
    <t>NCX33S8C2</t>
  </si>
  <si>
    <t>NCX33S8D2</t>
  </si>
  <si>
    <t>NCX33T5D1</t>
  </si>
  <si>
    <t>NCX33X3C1</t>
  </si>
  <si>
    <t>NCX33X3E2</t>
  </si>
  <si>
    <t>NCX33X3E3</t>
  </si>
  <si>
    <t>NCX34C9E2</t>
  </si>
  <si>
    <t>NCX34D6D2</t>
  </si>
  <si>
    <t>NCX34D6D3</t>
  </si>
  <si>
    <t>NCX34J8C3</t>
  </si>
  <si>
    <t>NCX34K5D3</t>
  </si>
  <si>
    <t>NCX34N6E2</t>
  </si>
  <si>
    <t>NCX34N6E3</t>
  </si>
  <si>
    <t>NCX34P0E2</t>
  </si>
  <si>
    <t>NCX34Q7B1</t>
  </si>
  <si>
    <t>NCX34S1D1</t>
  </si>
  <si>
    <t>NCX34T8D1</t>
  </si>
  <si>
    <t>NCX34V2C2</t>
  </si>
  <si>
    <t>NCX34Z0C1</t>
  </si>
  <si>
    <t>NCX34Z0C2</t>
  </si>
  <si>
    <t>NCX35F3C1</t>
  </si>
  <si>
    <t>NCX35F3E1</t>
  </si>
  <si>
    <t>NCX35H7C2</t>
  </si>
  <si>
    <t>NCX35K8D1</t>
  </si>
  <si>
    <t>NCX35M2B1</t>
  </si>
  <si>
    <t>NCX35M2C3</t>
  </si>
  <si>
    <t>NCX35N9A3</t>
  </si>
  <si>
    <t>NCX35R7A1</t>
  </si>
  <si>
    <t>NCX35R7A2</t>
  </si>
  <si>
    <t>NCX35R7A3</t>
  </si>
  <si>
    <t>NCX35S4B1</t>
  </si>
  <si>
    <t>NCX35W2A2</t>
  </si>
  <si>
    <t>NCX36B8C3</t>
  </si>
  <si>
    <t>NCX36D2C1</t>
  </si>
  <si>
    <t>NCX36F6C1</t>
  </si>
  <si>
    <t>NCX36F6E3</t>
  </si>
  <si>
    <t>NCX36G3C1</t>
  </si>
  <si>
    <t>NCX36G3E3</t>
  </si>
  <si>
    <t>NCX36L8E2</t>
  </si>
  <si>
    <t>NCX36M5E2</t>
  </si>
  <si>
    <t>NCX36N2B3</t>
  </si>
  <si>
    <t>NCX36N2E1</t>
  </si>
  <si>
    <t>NCX36N2E2</t>
  </si>
  <si>
    <t>NCX36P6B2</t>
  </si>
  <si>
    <t>NCX36Q3E3</t>
  </si>
  <si>
    <t>NCX36Q3E4</t>
  </si>
  <si>
    <t>NCX36R0B2</t>
  </si>
  <si>
    <t>NCX36V8A1</t>
  </si>
  <si>
    <t>NCX36W5E1</t>
  </si>
  <si>
    <t>NCX36X2C4</t>
  </si>
  <si>
    <t>NCX37C8A2</t>
  </si>
  <si>
    <t>NCX37G6D1</t>
  </si>
  <si>
    <t>NCX37H3C1</t>
  </si>
  <si>
    <t>NCX37J7A1</t>
  </si>
  <si>
    <t>NCX37J7A2</t>
  </si>
  <si>
    <t>NCX37M8E3</t>
  </si>
  <si>
    <t>NCX37N5B2</t>
  </si>
  <si>
    <t>NCX37P9E2</t>
  </si>
  <si>
    <t>NCX37Q6D2</t>
  </si>
  <si>
    <t>NCX37T7B6</t>
  </si>
  <si>
    <t>NCX37T7E10</t>
  </si>
  <si>
    <t>NCX37V1E3</t>
  </si>
  <si>
    <t>NCX37Y2B2</t>
  </si>
  <si>
    <t>NCX37Y2E1</t>
  </si>
  <si>
    <t>NCX38B4D1</t>
  </si>
  <si>
    <t>NCX38C1A2</t>
  </si>
  <si>
    <t>NCX38D8B1</t>
  </si>
  <si>
    <t>NCX38D8D1</t>
  </si>
  <si>
    <t>NCX38P2C5</t>
  </si>
  <si>
    <t>NCX38T0A4</t>
  </si>
  <si>
    <t>NCX38T0C5</t>
  </si>
  <si>
    <t>NCX38T0E8</t>
  </si>
  <si>
    <t>NCX38X8C1</t>
  </si>
  <si>
    <t>NCX38Y5B2</t>
  </si>
  <si>
    <t>NCX38Z2A2</t>
  </si>
  <si>
    <t>NCX39B7B1</t>
  </si>
  <si>
    <t>NCX39F5E1</t>
  </si>
  <si>
    <t>NCX39H9D3</t>
  </si>
  <si>
    <t>NCX39H9D4</t>
  </si>
  <si>
    <t>NCX39K0A2</t>
  </si>
  <si>
    <t>NCX39K0D1</t>
  </si>
  <si>
    <t>NCX39L7B1</t>
  </si>
  <si>
    <t>NCX39L7D2</t>
  </si>
  <si>
    <t>NCX39L7E2</t>
  </si>
  <si>
    <t>NCX39M4B2</t>
  </si>
  <si>
    <t>NCX39N1C3</t>
  </si>
  <si>
    <t>NCX39P5B2</t>
  </si>
  <si>
    <t>NCX39P5D2</t>
  </si>
  <si>
    <t>NCX39Q2C3</t>
  </si>
  <si>
    <t>NCX39V7C3</t>
  </si>
  <si>
    <t>NCX40B5A1</t>
  </si>
  <si>
    <t>NCX40D9B2</t>
  </si>
  <si>
    <t>NCX40D9C2</t>
  </si>
  <si>
    <t>NCX40D9D4</t>
  </si>
  <si>
    <t>NCX40F3D1</t>
  </si>
  <si>
    <t>NCX40G0C1</t>
  </si>
  <si>
    <t>NCX40H7B2</t>
  </si>
  <si>
    <t>NCX40J1C1</t>
  </si>
  <si>
    <t>NCX40K8A3</t>
  </si>
  <si>
    <t>NCX40K8C3</t>
  </si>
  <si>
    <t>NCX40L5C2</t>
  </si>
  <si>
    <t>NCX40M2A2</t>
  </si>
  <si>
    <t>NCX40M2B1</t>
  </si>
  <si>
    <t>NCX40M2B2</t>
  </si>
  <si>
    <t>NCX40M2D2</t>
  </si>
  <si>
    <t>NJN02L0B4</t>
  </si>
  <si>
    <t>NCX08Q4D2</t>
  </si>
  <si>
    <t>NCX08X3S4</t>
  </si>
  <si>
    <t>NCX08X3S5</t>
  </si>
  <si>
    <t>NCX08X3S6</t>
  </si>
  <si>
    <t>NCX08X3S7</t>
  </si>
  <si>
    <t>NCX09D6A2</t>
  </si>
  <si>
    <t>NCX09D6A3</t>
  </si>
  <si>
    <t>NCX10F8B2</t>
  </si>
  <si>
    <t>NCX10F8S4</t>
  </si>
  <si>
    <t>NCX10F8S5</t>
  </si>
  <si>
    <t>NCX10F8S6</t>
  </si>
  <si>
    <t>NCX13Q4E1</t>
  </si>
  <si>
    <t>NCX13Q4E2</t>
  </si>
  <si>
    <t>NCX14B2A2</t>
  </si>
  <si>
    <t>NCX14B2S4</t>
  </si>
  <si>
    <t>NCX14B2S5</t>
  </si>
  <si>
    <t>NCX14B2S6</t>
  </si>
  <si>
    <t>NCX14B2S7</t>
  </si>
  <si>
    <t>NCX16S7A2</t>
  </si>
  <si>
    <t>NCX16S7A3</t>
  </si>
  <si>
    <t>NCX16S7C2</t>
  </si>
  <si>
    <t>NCX17W8A1</t>
  </si>
  <si>
    <t>NCX17W8A2</t>
  </si>
  <si>
    <t>NCX17W8A3</t>
  </si>
  <si>
    <t>NCX17W8C1</t>
  </si>
  <si>
    <t>NCX17W8C2</t>
  </si>
  <si>
    <t>NCX19T3A3</t>
  </si>
  <si>
    <t>NCX20H7D1</t>
  </si>
  <si>
    <t>NCX20H7D2</t>
  </si>
  <si>
    <t>NCX20H7F1</t>
  </si>
  <si>
    <t>NCX20R7MW1</t>
  </si>
  <si>
    <t>NCX20R7S3</t>
  </si>
  <si>
    <t>NCX22M8S5</t>
  </si>
  <si>
    <t>NCX22M8S6</t>
  </si>
  <si>
    <t>NCX26G8A1</t>
  </si>
  <si>
    <t>NCX26G8A2</t>
  </si>
  <si>
    <t>NCX26G8C2</t>
  </si>
  <si>
    <t>NCX30M7A3</t>
  </si>
  <si>
    <t>NCX31N7A2</t>
  </si>
  <si>
    <t>NCX31N7B2</t>
  </si>
  <si>
    <t>NCX31N7C2</t>
  </si>
  <si>
    <t>NCX31N7E3</t>
  </si>
  <si>
    <t>NCX31N7MW2</t>
  </si>
  <si>
    <t>NCX31N7S3</t>
  </si>
  <si>
    <t>NCX32Y7A2</t>
  </si>
  <si>
    <t>NCX32Y7A3</t>
  </si>
  <si>
    <t>NCX34B2A2</t>
  </si>
  <si>
    <t>NCX34B2B2</t>
  </si>
  <si>
    <t>NCX34B2C2</t>
  </si>
  <si>
    <t>NCX34B2D2</t>
  </si>
  <si>
    <t>NCX34B2E3</t>
  </si>
  <si>
    <t>NCX34B2MW1</t>
  </si>
  <si>
    <t>NCX34B2MW2</t>
  </si>
  <si>
    <t>NCX34B2S2</t>
  </si>
  <si>
    <t>NCX34B2S3</t>
  </si>
  <si>
    <t>NCX35K8A3</t>
  </si>
  <si>
    <t>NCX35T1C2</t>
  </si>
  <si>
    <t>NCX35T1S7</t>
  </si>
  <si>
    <t>NCX36L8C2</t>
  </si>
  <si>
    <t>NCX36R0MW2</t>
  </si>
  <si>
    <t>NCX38L4S5</t>
  </si>
  <si>
    <t>NCX39H9A3</t>
  </si>
  <si>
    <t>Cb
01</t>
  </si>
  <si>
    <t>Nj
2020</t>
  </si>
  <si>
    <t>Z
90</t>
  </si>
  <si>
    <t>N
20</t>
  </si>
  <si>
    <t>zl90</t>
  </si>
  <si>
    <t>nj20</t>
  </si>
  <si>
    <t>Avanti/Post Makelaardij</t>
  </si>
  <si>
    <t>De Meervogels</t>
  </si>
  <si>
    <t>Hoogkerk/Schelwald Optiek</t>
  </si>
  <si>
    <t>Sporting West/Bonarius.com</t>
  </si>
  <si>
    <t>Zaal 1920</t>
  </si>
  <si>
    <t>NCX08X3E2</t>
  </si>
  <si>
    <t>NCX09K5D3</t>
  </si>
  <si>
    <t>NCX09K5F2</t>
  </si>
  <si>
    <t>NCX09P0F1</t>
  </si>
  <si>
    <t>NCX09T8D3</t>
  </si>
  <si>
    <t>NCX09V2F3</t>
  </si>
  <si>
    <t>NCX10H2F6</t>
  </si>
  <si>
    <t>NCX10N4D3</t>
  </si>
  <si>
    <t>NCX11J9E2</t>
  </si>
  <si>
    <t>NCX11Q8C2</t>
  </si>
  <si>
    <t>NCX11S2D7</t>
  </si>
  <si>
    <t>NCX12F4E3</t>
  </si>
  <si>
    <t>NCX12Q1E9</t>
  </si>
  <si>
    <t>NCX13J5F3</t>
  </si>
  <si>
    <t>NCX13S8D2</t>
  </si>
  <si>
    <t>NCX13S8F1</t>
  </si>
  <si>
    <t>NCX13V9S5</t>
  </si>
  <si>
    <t>NCX13W6F2</t>
  </si>
  <si>
    <t>NCX13Z7S3</t>
  </si>
  <si>
    <t>NCX14C9F5</t>
  </si>
  <si>
    <t>NCX14T8F1</t>
  </si>
  <si>
    <t>NCX14W9F2</t>
  </si>
  <si>
    <t>NCX14X6S5</t>
  </si>
  <si>
    <t>NCX15B5E3</t>
  </si>
  <si>
    <t>NCX15B5F1</t>
  </si>
  <si>
    <t>NCX15G0F3</t>
  </si>
  <si>
    <t>NCX15K8F1</t>
  </si>
  <si>
    <t>NCX15S4S4</t>
  </si>
  <si>
    <t>NCX15X9E7</t>
  </si>
  <si>
    <t>NCX16R0E7</t>
  </si>
  <si>
    <t>NCX16Z6S5</t>
  </si>
  <si>
    <t>NCX17D5S6</t>
  </si>
  <si>
    <t>NCX17F9F1</t>
  </si>
  <si>
    <t>NCX18B4E6</t>
  </si>
  <si>
    <t>NCX18T0MW1</t>
  </si>
  <si>
    <t>NCX19G2C1</t>
  </si>
  <si>
    <t>NCX19L7F2</t>
  </si>
  <si>
    <t>NCX19L7S7</t>
  </si>
  <si>
    <t>NCX20R7S4</t>
  </si>
  <si>
    <t>NCX21F6D2</t>
  </si>
  <si>
    <t>NCX21H0E1</t>
  </si>
  <si>
    <t>NCX21M5MW1</t>
  </si>
  <si>
    <t>NCX21Q3E3</t>
  </si>
  <si>
    <t>NCX21Q3F2</t>
  </si>
  <si>
    <t>NCX21S7E6</t>
  </si>
  <si>
    <t>NCX22R3D2</t>
  </si>
  <si>
    <t>NCX22Z9S9</t>
  </si>
  <si>
    <t>NCX23D8MW1</t>
  </si>
  <si>
    <t>NCX23F2F1</t>
  </si>
  <si>
    <t>NCX23L4F1</t>
  </si>
  <si>
    <t>NCX24K0S9</t>
  </si>
  <si>
    <t>NCX24W4E2</t>
  </si>
  <si>
    <t>NCX25G5E5</t>
  </si>
  <si>
    <t>NCX25H2E3</t>
  </si>
  <si>
    <t>NCX25S9F1</t>
  </si>
  <si>
    <t>NCX25X4F3</t>
  </si>
  <si>
    <t>NCX25Y1E3</t>
  </si>
  <si>
    <t>NCX26M0E8</t>
  </si>
  <si>
    <t>NCX26M0E9</t>
  </si>
  <si>
    <t>NCX26Q8S6</t>
  </si>
  <si>
    <t>NCX27R8F2</t>
  </si>
  <si>
    <t>NCX29S1D2</t>
  </si>
  <si>
    <t>NCX29W9B2</t>
  </si>
  <si>
    <t>NCX30N4E7</t>
  </si>
  <si>
    <t>NCX31H5F1</t>
  </si>
  <si>
    <t>NCX31L3E2</t>
  </si>
  <si>
    <t>NCX31R5E6</t>
  </si>
  <si>
    <t>NCX31R5F3</t>
  </si>
  <si>
    <t>NCX32C3C1</t>
  </si>
  <si>
    <t>NCX32M3A2</t>
  </si>
  <si>
    <t>NCX32M3S4</t>
  </si>
  <si>
    <t>NCX33Y0D1</t>
  </si>
  <si>
    <t>NCX34K5E6</t>
  </si>
  <si>
    <t>NCX34Z0F3</t>
  </si>
  <si>
    <t>NCX36B8F2</t>
  </si>
  <si>
    <t>NCX36D2F2</t>
  </si>
  <si>
    <t>NCX36H0F1</t>
  </si>
  <si>
    <t>NCX36P6E3</t>
  </si>
  <si>
    <t>NCX36Q3E5</t>
  </si>
  <si>
    <t>NCX36S7F2</t>
  </si>
  <si>
    <t>NCX37F9F2</t>
  </si>
  <si>
    <t>NCX37N5E4</t>
  </si>
  <si>
    <t>NCX38W1D3</t>
  </si>
  <si>
    <t>NCX38W1S7</t>
  </si>
  <si>
    <t>NCX38Z2F2</t>
  </si>
  <si>
    <t>NCX39D1F3</t>
  </si>
  <si>
    <t>NCX39D1S4</t>
  </si>
  <si>
    <t>NCX40B5E3</t>
  </si>
  <si>
    <t>NCX40G0E1</t>
  </si>
  <si>
    <t>NCX40H7S6</t>
  </si>
  <si>
    <t>OVVO</t>
  </si>
  <si>
    <t>SCO/Motip Dupli</t>
  </si>
  <si>
    <t>Najaar 20</t>
  </si>
  <si>
    <t>Telstar/Schoonderbeek</t>
  </si>
  <si>
    <t>KCC/CK Kozijnen</t>
  </si>
  <si>
    <t>Dunas</t>
  </si>
  <si>
    <t>KVC</t>
  </si>
  <si>
    <t>De Hoeve</t>
  </si>
  <si>
    <t>Rijko</t>
  </si>
  <si>
    <t>NMK16P3</t>
  </si>
  <si>
    <t>RIJKEVORSEL</t>
  </si>
  <si>
    <t>BELGIE</t>
  </si>
  <si>
    <t>SDO/Fiable</t>
  </si>
  <si>
    <t>PKC/Vertom</t>
  </si>
  <si>
    <t>NCX08Q4E2</t>
  </si>
  <si>
    <t>NCX08W6C1</t>
  </si>
  <si>
    <t>NCX08W6C2</t>
  </si>
  <si>
    <t>NCX08W6F1</t>
  </si>
  <si>
    <t>NCX08X3B1</t>
  </si>
  <si>
    <t>NCX08X3C2</t>
  </si>
  <si>
    <t>NCX08Y0A2</t>
  </si>
  <si>
    <t>NCX09B2D1</t>
  </si>
  <si>
    <t>NCX09C9A1</t>
  </si>
  <si>
    <t>NCX09C9D2</t>
  </si>
  <si>
    <t>NCX09D6B2</t>
  </si>
  <si>
    <t>NCX09D6C2</t>
  </si>
  <si>
    <t>NCX09D6C3</t>
  </si>
  <si>
    <t>NCX09D6D2</t>
  </si>
  <si>
    <t>NCX09D6E3</t>
  </si>
  <si>
    <t>NCX09D6S4</t>
  </si>
  <si>
    <t>NCX09D6S5</t>
  </si>
  <si>
    <t>NCX09H4C1</t>
  </si>
  <si>
    <t>NCX09H4E2</t>
  </si>
  <si>
    <t>NCX09J8A4</t>
  </si>
  <si>
    <t>NCX09J8E4</t>
  </si>
  <si>
    <t>NCX09J8S4</t>
  </si>
  <si>
    <t>NCX09L2D2</t>
  </si>
  <si>
    <t>NCX09L2F1</t>
  </si>
  <si>
    <t>NCX09M9A3</t>
  </si>
  <si>
    <t>NCX09M9E4</t>
  </si>
  <si>
    <t>NCX09M9E5</t>
  </si>
  <si>
    <t>NCX09N6C1</t>
  </si>
  <si>
    <t>NCX09N6S2</t>
  </si>
  <si>
    <t>NCX09P0A2</t>
  </si>
  <si>
    <t>NCX09P0A3</t>
  </si>
  <si>
    <t>NCX09P0D1</t>
  </si>
  <si>
    <t>NCX09P0D2</t>
  </si>
  <si>
    <t>NCX09P0D3</t>
  </si>
  <si>
    <t>NCX09S1A3</t>
  </si>
  <si>
    <t>NCX09S1A4</t>
  </si>
  <si>
    <t>NCX09T8B2</t>
  </si>
  <si>
    <t>NCX09T8E2</t>
  </si>
  <si>
    <t>NCX09V2A2</t>
  </si>
  <si>
    <t>NCX09V2A3</t>
  </si>
  <si>
    <t>NCX09V2E3</t>
  </si>
  <si>
    <t>NCX09X6C2</t>
  </si>
  <si>
    <t>NCX09Y3B1</t>
  </si>
  <si>
    <t>NCX09Z0B1</t>
  </si>
  <si>
    <t>NCX09Z0D2</t>
  </si>
  <si>
    <t>NCX10C7E2</t>
  </si>
  <si>
    <t>NCX10C7S4</t>
  </si>
  <si>
    <t>NCX10F8A1</t>
  </si>
  <si>
    <t>NCX10F8A2</t>
  </si>
  <si>
    <t>NCX10F8C2</t>
  </si>
  <si>
    <t>NCX10F8C3</t>
  </si>
  <si>
    <t>NCX10F8D3</t>
  </si>
  <si>
    <t>NCX10F8D4</t>
  </si>
  <si>
    <t>NCX10F8E3</t>
  </si>
  <si>
    <t>NCX10F8F2</t>
  </si>
  <si>
    <t>NCX10G5D1</t>
  </si>
  <si>
    <t>NCX10H2B6</t>
  </si>
  <si>
    <t>NCX10H2E8</t>
  </si>
  <si>
    <t>NCX10J6B1</t>
  </si>
  <si>
    <t>NCX10J6C3</t>
  </si>
  <si>
    <t>NCX10L0A3</t>
  </si>
  <si>
    <t>NCX10N4A2</t>
  </si>
  <si>
    <t>NCX10R2A2</t>
  </si>
  <si>
    <t>NCX10R2E2</t>
  </si>
  <si>
    <t>NCX10R2S4</t>
  </si>
  <si>
    <t>NCX10S9C1</t>
  </si>
  <si>
    <t>NCX10Y1A2</t>
  </si>
  <si>
    <t>NCX10Y1E1</t>
  </si>
  <si>
    <t>NCX10Z8A1</t>
  </si>
  <si>
    <t>NCX10Z8D2</t>
  </si>
  <si>
    <t>NCX11B3B2</t>
  </si>
  <si>
    <t>NCX11B3S6</t>
  </si>
  <si>
    <t>NCX11D7A1</t>
  </si>
  <si>
    <t>NCX11F1A2</t>
  </si>
  <si>
    <t>NCX11H5S2</t>
  </si>
  <si>
    <t>NCX11J9F1</t>
  </si>
  <si>
    <t>NCX11K6C3</t>
  </si>
  <si>
    <t>NCX11K6F2</t>
  </si>
  <si>
    <t>NCX11K6F3</t>
  </si>
  <si>
    <t>NCX11M0A2</t>
  </si>
  <si>
    <t>NCX11R5C1</t>
  </si>
  <si>
    <t>NCX11R5F1</t>
  </si>
  <si>
    <t>NCX11S2A3</t>
  </si>
  <si>
    <t>NCX11S2C6</t>
  </si>
  <si>
    <t>NCX11Y4C2</t>
  </si>
  <si>
    <t>NCX11Z1E5</t>
  </si>
  <si>
    <t>NCX12B6C4</t>
  </si>
  <si>
    <t>NCX12B6S4</t>
  </si>
  <si>
    <t>NCX12D0B1</t>
  </si>
  <si>
    <t>NCX12F4A3</t>
  </si>
  <si>
    <t>NCX12F4D2</t>
  </si>
  <si>
    <t>NCX12K9A1</t>
  </si>
  <si>
    <t>NCX12L6E1</t>
  </si>
  <si>
    <t>NCX12Q1D5</t>
  </si>
  <si>
    <t>NCX12V6A3</t>
  </si>
  <si>
    <t>NCX12V6E3</t>
  </si>
  <si>
    <t>NCX12W3F2</t>
  </si>
  <si>
    <t>NCX13D3D4</t>
  </si>
  <si>
    <t>NCX13D3F2</t>
  </si>
  <si>
    <t>NCX13H1D3</t>
  </si>
  <si>
    <t>NCX13J5B3</t>
  </si>
  <si>
    <t>NCX13J5E2</t>
  </si>
  <si>
    <t>NCX13J5E3</t>
  </si>
  <si>
    <t>NCX13M6C1</t>
  </si>
  <si>
    <t>NCX13P7A3</t>
  </si>
  <si>
    <t>NCX13Q4D1</t>
  </si>
  <si>
    <t>NCX13Q4F1</t>
  </si>
  <si>
    <t>NCX13S8E2</t>
  </si>
  <si>
    <t>NCX13T5B1</t>
  </si>
  <si>
    <t>NCX13V9F2</t>
  </si>
  <si>
    <t>NCX13X3E2</t>
  </si>
  <si>
    <t>NCX13Y0C1</t>
  </si>
  <si>
    <t>NCX14B2C2</t>
  </si>
  <si>
    <t>NCX14B2E1</t>
  </si>
  <si>
    <t>NCX14B2E2</t>
  </si>
  <si>
    <t>NCX14C9A7</t>
  </si>
  <si>
    <t>NCX14C9B5</t>
  </si>
  <si>
    <t>NCX14C9S11</t>
  </si>
  <si>
    <t>NCX14D6A3</t>
  </si>
  <si>
    <t>NCX14D6C2</t>
  </si>
  <si>
    <t>NCX14D6E3</t>
  </si>
  <si>
    <t>NCX14G7A3</t>
  </si>
  <si>
    <t>NCX14H4C1</t>
  </si>
  <si>
    <t>NCX14H4S5</t>
  </si>
  <si>
    <t>NCX14K5D3</t>
  </si>
  <si>
    <t>NCX14K5S6</t>
  </si>
  <si>
    <t>NCX14N6D1</t>
  </si>
  <si>
    <t>NCX14N6E3</t>
  </si>
  <si>
    <t>NCX14P0A1</t>
  </si>
  <si>
    <t>NCX14R4A1</t>
  </si>
  <si>
    <t>NCX14R4D3</t>
  </si>
  <si>
    <t>NCX14S1S1</t>
  </si>
  <si>
    <t>NCX14T8B1</t>
  </si>
  <si>
    <t>NCX14W9E2</t>
  </si>
  <si>
    <t>NCX14W9E3</t>
  </si>
  <si>
    <t>NCX14X6A2</t>
  </si>
  <si>
    <t>NCX14X6B3</t>
  </si>
  <si>
    <t>NCX14Z0A1</t>
  </si>
  <si>
    <t>NCX14Z0D1</t>
  </si>
  <si>
    <t>NCX14Z0E3</t>
  </si>
  <si>
    <t>NCX15B5C2</t>
  </si>
  <si>
    <t>NCX15B5E4</t>
  </si>
  <si>
    <t>NCX15B5E5</t>
  </si>
  <si>
    <t>NCX15C2E2</t>
  </si>
  <si>
    <t>NCX15D9S11</t>
  </si>
  <si>
    <t>NCX15G0B2</t>
  </si>
  <si>
    <t>NCX15G0S2</t>
  </si>
  <si>
    <t>NCX15K8C1</t>
  </si>
  <si>
    <t>NCX15K8E1</t>
  </si>
  <si>
    <t>NCX15L5E1</t>
  </si>
  <si>
    <t>NCX15M2A2</t>
  </si>
  <si>
    <t>NCX15M2A3</t>
  </si>
  <si>
    <t>NCX15M2B2</t>
  </si>
  <si>
    <t>NCX15M2C2</t>
  </si>
  <si>
    <t>NCX15M2D2</t>
  </si>
  <si>
    <t>NCX15M2E2</t>
  </si>
  <si>
    <t>NCX15M2E3</t>
  </si>
  <si>
    <t>NCX15M2F1</t>
  </si>
  <si>
    <t>NCX15N9D2</t>
  </si>
  <si>
    <t>NCX15R7B2</t>
  </si>
  <si>
    <t>NCX15S4A1</t>
  </si>
  <si>
    <t>NCX15S4C2</t>
  </si>
  <si>
    <t>NCX15T1B2</t>
  </si>
  <si>
    <t>NCX15W2C2</t>
  </si>
  <si>
    <t>NCX15W2F2</t>
  </si>
  <si>
    <t>NCX15X9A6</t>
  </si>
  <si>
    <t>NCX15X9S8</t>
  </si>
  <si>
    <t>NCX16B8C2</t>
  </si>
  <si>
    <t>NCX16B8F1</t>
  </si>
  <si>
    <t>NCX16B8F2</t>
  </si>
  <si>
    <t>NCX16D2F3</t>
  </si>
  <si>
    <t>NCX16F6C2</t>
  </si>
  <si>
    <t>NCX16H0E2</t>
  </si>
  <si>
    <t>NCX16H0E3</t>
  </si>
  <si>
    <t>NCX16H0S1</t>
  </si>
  <si>
    <t>NCX16M5E3</t>
  </si>
  <si>
    <t>NCX16N2A4</t>
  </si>
  <si>
    <t>NCX16R0F3</t>
  </si>
  <si>
    <t>NCX16S7B1</t>
  </si>
  <si>
    <t>NCX16S7B2</t>
  </si>
  <si>
    <t>NCX16S7C3</t>
  </si>
  <si>
    <t>NCX16S7D2</t>
  </si>
  <si>
    <t>NCX16S7E2</t>
  </si>
  <si>
    <t>NCX16S7E3</t>
  </si>
  <si>
    <t>NCX16S7S4</t>
  </si>
  <si>
    <t>NCX16S7S5</t>
  </si>
  <si>
    <t>NCX16T4A1</t>
  </si>
  <si>
    <t>NCX16T4MW2</t>
  </si>
  <si>
    <t>NCX16V8A4</t>
  </si>
  <si>
    <t>NCX16V8C2</t>
  </si>
  <si>
    <t>NCX16V8D3</t>
  </si>
  <si>
    <t>NCX16V8F2</t>
  </si>
  <si>
    <t>NCX16Y9B4</t>
  </si>
  <si>
    <t>NCX16Y9D6</t>
  </si>
  <si>
    <t>NCX16Z6A2</t>
  </si>
  <si>
    <t>NCX16Z6C2</t>
  </si>
  <si>
    <t>NCX17B1C2</t>
  </si>
  <si>
    <t>NCX17G6F1</t>
  </si>
  <si>
    <t>NCX17H3B1</t>
  </si>
  <si>
    <t>NCX17H3F3</t>
  </si>
  <si>
    <t>NCX17J7C2</t>
  </si>
  <si>
    <t>NCX17M8B1</t>
  </si>
  <si>
    <t>NCX17M8MW1</t>
  </si>
  <si>
    <t>NCX17N5E2</t>
  </si>
  <si>
    <t>NCX17P9C3</t>
  </si>
  <si>
    <t>NCX17S0B1</t>
  </si>
  <si>
    <t>NCX17T7A3</t>
  </si>
  <si>
    <t>NCX17T7C3</t>
  </si>
  <si>
    <t>NCX17V1C2</t>
  </si>
  <si>
    <t>NCX17W8B1</t>
  </si>
  <si>
    <t>NCX17W8B2</t>
  </si>
  <si>
    <t>NCX17W8C3</t>
  </si>
  <si>
    <t>NCX17W8D1</t>
  </si>
  <si>
    <t>NCX17W8D2</t>
  </si>
  <si>
    <t>NCX17W8E2</t>
  </si>
  <si>
    <t>NCX17W8E3</t>
  </si>
  <si>
    <t>NCX17W8F1</t>
  </si>
  <si>
    <t>NCX17W8S2</t>
  </si>
  <si>
    <t>NCX17W8S3</t>
  </si>
  <si>
    <t>NCX17W8S4</t>
  </si>
  <si>
    <t>NCX17W8S5</t>
  </si>
  <si>
    <t>NCX17X5E2</t>
  </si>
  <si>
    <t>NCX18G9C1</t>
  </si>
  <si>
    <t>NCX18G9E1</t>
  </si>
  <si>
    <t>NCX18H6B1</t>
  </si>
  <si>
    <t>NCX18J0A3</t>
  </si>
  <si>
    <t>NCX18K7D3</t>
  </si>
  <si>
    <t>NCX18M1C1</t>
  </si>
  <si>
    <t>NCX18M1S4</t>
  </si>
  <si>
    <t>NCX18P2C1</t>
  </si>
  <si>
    <t>NCX18P2E2</t>
  </si>
  <si>
    <t>NCX18T0C2</t>
  </si>
  <si>
    <t>NCX18X8D1</t>
  </si>
  <si>
    <t>NCX18Z2C5</t>
  </si>
  <si>
    <t>NCX18Z2C6</t>
  </si>
  <si>
    <t>NCX19B7D2</t>
  </si>
  <si>
    <t>NCX19C4B1</t>
  </si>
  <si>
    <t>NCX19C4D2</t>
  </si>
  <si>
    <t>NCX19C4E2</t>
  </si>
  <si>
    <t>NCX19C4S2</t>
  </si>
  <si>
    <t>NCX19D1C1</t>
  </si>
  <si>
    <t>NCX19D1F1</t>
  </si>
  <si>
    <t>NCX19D1S4</t>
  </si>
  <si>
    <t>NCX19G2D2</t>
  </si>
  <si>
    <t>NCX19H9C3</t>
  </si>
  <si>
    <t>NCX19H9F2</t>
  </si>
  <si>
    <t>NCX19H9S7</t>
  </si>
  <si>
    <t>NCX19J3C4</t>
  </si>
  <si>
    <t>NCX19J3D4</t>
  </si>
  <si>
    <t>NCX19J3F4</t>
  </si>
  <si>
    <t>NCX19P5D2</t>
  </si>
  <si>
    <t>NCX19S6A3</t>
  </si>
  <si>
    <t>NCX19T3C2</t>
  </si>
  <si>
    <t>NCX19V7D2</t>
  </si>
  <si>
    <t>NCX19V7S3</t>
  </si>
  <si>
    <t>NCX19W4A2</t>
  </si>
  <si>
    <t>NCX19Z5S4</t>
  </si>
  <si>
    <t>NCX20B5D1</t>
  </si>
  <si>
    <t>NCX20C2A3</t>
  </si>
  <si>
    <t>NCX20F3B3</t>
  </si>
  <si>
    <t>NCX20G0S11</t>
  </si>
  <si>
    <t>NCX20G0S12</t>
  </si>
  <si>
    <t>NCX20H7E1</t>
  </si>
  <si>
    <t>NCX20H7E2</t>
  </si>
  <si>
    <t>NCX20K8A3</t>
  </si>
  <si>
    <t>NCX20M2A1</t>
  </si>
  <si>
    <t>NCX20M2E2</t>
  </si>
  <si>
    <t>NCX20R7B2</t>
  </si>
  <si>
    <t>NCX20V5B2</t>
  </si>
  <si>
    <t>NCX20V5S5</t>
  </si>
  <si>
    <t>NCX20Z3C2</t>
  </si>
  <si>
    <t>NCX20Z3F2</t>
  </si>
  <si>
    <t>NCX20Z3S5</t>
  </si>
  <si>
    <t>NCX21C5E2</t>
  </si>
  <si>
    <t>NCX21C5F1</t>
  </si>
  <si>
    <t>NCX21D2S6</t>
  </si>
  <si>
    <t>NCX21H0A1</t>
  </si>
  <si>
    <t>NCX21K1E2</t>
  </si>
  <si>
    <t>NCX21L8C2</t>
  </si>
  <si>
    <t>NCX21M5S5</t>
  </si>
  <si>
    <t>NCX21P6C1</t>
  </si>
  <si>
    <t>NCX21Q3C2</t>
  </si>
  <si>
    <t>NCX21Q3E4</t>
  </si>
  <si>
    <t>NCX21Q3E5</t>
  </si>
  <si>
    <t>NCX21S7A4</t>
  </si>
  <si>
    <t>NCX21V8E4</t>
  </si>
  <si>
    <t>NCX21W5B2</t>
  </si>
  <si>
    <t>NCX21X2S2</t>
  </si>
  <si>
    <t>NCX21Z6A2</t>
  </si>
  <si>
    <t>NCX21Z6C1</t>
  </si>
  <si>
    <t>NCX22B1B4</t>
  </si>
  <si>
    <t>NCX22F9D1</t>
  </si>
  <si>
    <t>NCX22H3A5</t>
  </si>
  <si>
    <t>NCX22H3A6</t>
  </si>
  <si>
    <t>NCX22H3C5</t>
  </si>
  <si>
    <t>NCX22H3S9</t>
  </si>
  <si>
    <t>NCX22J7A2</t>
  </si>
  <si>
    <t>NCX22K4B2</t>
  </si>
  <si>
    <t>NCX22K4B3</t>
  </si>
  <si>
    <t>NCX22K4F1</t>
  </si>
  <si>
    <t>NCX22L1S4</t>
  </si>
  <si>
    <t>NCX22N5B1</t>
  </si>
  <si>
    <t>NCX22R3B2</t>
  </si>
  <si>
    <t>NCX22R3S4</t>
  </si>
  <si>
    <t>NCX22S0C1</t>
  </si>
  <si>
    <t>NCX22T7C3</t>
  </si>
  <si>
    <t>NCX22V1D2</t>
  </si>
  <si>
    <t>NCX22X5A3</t>
  </si>
  <si>
    <t>NCX22X5D3</t>
  </si>
  <si>
    <t>NCX22X5E2</t>
  </si>
  <si>
    <t>NCX22Z9D5</t>
  </si>
  <si>
    <t>NCX22Z9D6</t>
  </si>
  <si>
    <t>NCX23D8C1</t>
  </si>
  <si>
    <t>NCX23F2S4</t>
  </si>
  <si>
    <t>NCX23G9B3</t>
  </si>
  <si>
    <t>NCX23G9S7</t>
  </si>
  <si>
    <t>NCX23K7A2</t>
  </si>
  <si>
    <t>NCX23K7E2</t>
  </si>
  <si>
    <t>NCX23N8A1</t>
  </si>
  <si>
    <t>NCX23N8D2</t>
  </si>
  <si>
    <t>NCX23T0B1</t>
  </si>
  <si>
    <t>NCX23T0B2</t>
  </si>
  <si>
    <t>NCX23T0F1</t>
  </si>
  <si>
    <t>NCX23T0S4</t>
  </si>
  <si>
    <t>NCX23W1C1</t>
  </si>
  <si>
    <t>NCX23W1C2</t>
  </si>
  <si>
    <t>NCX23X8A1</t>
  </si>
  <si>
    <t>NCX24C4C1</t>
  </si>
  <si>
    <t>NCX24C4S2</t>
  </si>
  <si>
    <t>NCX24D1E1</t>
  </si>
  <si>
    <t>NCX24D1E2</t>
  </si>
  <si>
    <t>NCX24J3B1</t>
  </si>
  <si>
    <t>NCX24J3F2</t>
  </si>
  <si>
    <t>NCX24N1A2</t>
  </si>
  <si>
    <t>NCX24S6A4</t>
  </si>
  <si>
    <t>NCX24S6D2</t>
  </si>
  <si>
    <t>NCX24S6D3</t>
  </si>
  <si>
    <t>NCX24S6F1</t>
  </si>
  <si>
    <t>NCX24S6F2</t>
  </si>
  <si>
    <t>NCX24S6S5</t>
  </si>
  <si>
    <t>NCX24V7D2</t>
  </si>
  <si>
    <t>NCX24V7F1</t>
  </si>
  <si>
    <t>NCX24W4S4</t>
  </si>
  <si>
    <t>NCX24W4S5</t>
  </si>
  <si>
    <t>NCX24X1B2</t>
  </si>
  <si>
    <t>NCX24X1B3</t>
  </si>
  <si>
    <t>NCX24X1D2</t>
  </si>
  <si>
    <t>NCX25B0A1</t>
  </si>
  <si>
    <t>NCX25D4D1</t>
  </si>
  <si>
    <t>NCX25D4E1</t>
  </si>
  <si>
    <t>NCX25G5B2</t>
  </si>
  <si>
    <t>NCX25G5B3</t>
  </si>
  <si>
    <t>NCX25G5F3</t>
  </si>
  <si>
    <t>NCX25H2C3</t>
  </si>
  <si>
    <t>NCX25K3F3</t>
  </si>
  <si>
    <t>NCX25L0A1</t>
  </si>
  <si>
    <t>NCX25N4B2</t>
  </si>
  <si>
    <t>NCX25N4C3</t>
  </si>
  <si>
    <t>NCX25P8D2</t>
  </si>
  <si>
    <t>NCX25R2A2</t>
  </si>
  <si>
    <t>NCX25R2F1</t>
  </si>
  <si>
    <t>NCX25S9C1</t>
  </si>
  <si>
    <t>NCX25S9D2</t>
  </si>
  <si>
    <t>NCX25X4B3</t>
  </si>
  <si>
    <t>NCX25X4C4</t>
  </si>
  <si>
    <t>NCX25X4D5</t>
  </si>
  <si>
    <t>NCX25Y1A3</t>
  </si>
  <si>
    <t>NCX25Y1D2</t>
  </si>
  <si>
    <t>NCX26B3A4</t>
  </si>
  <si>
    <t>NCX26B3S5</t>
  </si>
  <si>
    <t>NCX26C0MW1</t>
  </si>
  <si>
    <t>NCX26F1B1</t>
  </si>
  <si>
    <t>NCX26G8A3</t>
  </si>
  <si>
    <t>NCX26G8MW1</t>
  </si>
  <si>
    <t>NCX26H5D2</t>
  </si>
  <si>
    <t>NCX26H5MW2</t>
  </si>
  <si>
    <t>NCX26J9D3</t>
  </si>
  <si>
    <t>NCX26J9F1</t>
  </si>
  <si>
    <t>NCX26K6B4</t>
  </si>
  <si>
    <t>NCX26L3D4</t>
  </si>
  <si>
    <t>NCX26M0B3</t>
  </si>
  <si>
    <t>NCX26M0D4</t>
  </si>
  <si>
    <t>NCX26Q8C3</t>
  </si>
  <si>
    <t>NCX26Q8F2</t>
  </si>
  <si>
    <t>NCX26Q8F3</t>
  </si>
  <si>
    <t>NCX26R5A2</t>
  </si>
  <si>
    <t>NCX26S2F1</t>
  </si>
  <si>
    <t>NCX26V3B1</t>
  </si>
  <si>
    <t>NCX26X7A1</t>
  </si>
  <si>
    <t>NCX26X7C1</t>
  </si>
  <si>
    <t>NCX26Y4D1</t>
  </si>
  <si>
    <t>NCX27B6C2</t>
  </si>
  <si>
    <t>NCX27C3B2</t>
  </si>
  <si>
    <t>NCX27C3E2</t>
  </si>
  <si>
    <t>NCX27F4E6</t>
  </si>
  <si>
    <t>NCX27F4S8</t>
  </si>
  <si>
    <t>NCX27G1D4</t>
  </si>
  <si>
    <t>NCX27G1S6</t>
  </si>
  <si>
    <t>NCX27L6S6</t>
  </si>
  <si>
    <t>NCX27M3A3</t>
  </si>
  <si>
    <t>NCX27M3E1</t>
  </si>
  <si>
    <t>NCX27M3MW1</t>
  </si>
  <si>
    <t>NCX27P4C2</t>
  </si>
  <si>
    <t>NCX27Q1A2</t>
  </si>
  <si>
    <t>NCX27R8B1</t>
  </si>
  <si>
    <t>NCX27R8D2</t>
  </si>
  <si>
    <t>NCX27R8F3</t>
  </si>
  <si>
    <t>NCX27S5F2</t>
  </si>
  <si>
    <t>NCX27T2C2</t>
  </si>
  <si>
    <t>NCX27T2F1</t>
  </si>
  <si>
    <t>NCX27V6E2</t>
  </si>
  <si>
    <t>NCX27V6MW1</t>
  </si>
  <si>
    <t>NCX28C6E5</t>
  </si>
  <si>
    <t>NCX28G4A1</t>
  </si>
  <si>
    <t>NCX28G4D1</t>
  </si>
  <si>
    <t>NCX28L9C3</t>
  </si>
  <si>
    <t>NCX28L9MW1</t>
  </si>
  <si>
    <t>NCX28N3B4</t>
  </si>
  <si>
    <t>NCX28N3B5</t>
  </si>
  <si>
    <t>NCX28N3E6</t>
  </si>
  <si>
    <t>NCX28Q4B1</t>
  </si>
  <si>
    <t>NCX28S8S2</t>
  </si>
  <si>
    <t>NCX28T5B4</t>
  </si>
  <si>
    <t>NCX28Z7A1</t>
  </si>
  <si>
    <t>NCX29D6B1</t>
  </si>
  <si>
    <t>NCX29F0A1</t>
  </si>
  <si>
    <t>NCX29F0E1</t>
  </si>
  <si>
    <t>NCX29G7B1</t>
  </si>
  <si>
    <t>NCX29G7E1</t>
  </si>
  <si>
    <t>NCX29H4D1</t>
  </si>
  <si>
    <t>NCX29H4F1</t>
  </si>
  <si>
    <t>NCX29J8E2</t>
  </si>
  <si>
    <t>NCX29J8S6</t>
  </si>
  <si>
    <t>NCX29K5A2</t>
  </si>
  <si>
    <t>NCX29L2A1</t>
  </si>
  <si>
    <t>NCX29Q7C1</t>
  </si>
  <si>
    <t>NCX29Q7F1</t>
  </si>
  <si>
    <t>NCX29S1B1</t>
  </si>
  <si>
    <t>NCX29Y3S7</t>
  </si>
  <si>
    <t>NCX30H2D2</t>
  </si>
  <si>
    <t>NCX30J6D1</t>
  </si>
  <si>
    <t>NCX30J6D2</t>
  </si>
  <si>
    <t>NCX30J6F1</t>
  </si>
  <si>
    <t>NCX30K3E4</t>
  </si>
  <si>
    <t>NCX30M7C2</t>
  </si>
  <si>
    <t>NCX30M7S4</t>
  </si>
  <si>
    <t>NCX30N4D4</t>
  </si>
  <si>
    <t>NCX30N4D5</t>
  </si>
  <si>
    <t>NCX30S9B1</t>
  </si>
  <si>
    <t>NCX30T6D2</t>
  </si>
  <si>
    <t>NCX30Y1D1</t>
  </si>
  <si>
    <t>NCX31C0E6</t>
  </si>
  <si>
    <t>NCX31C0S8</t>
  </si>
  <si>
    <t>NCX31G8B1</t>
  </si>
  <si>
    <t>NCX31G8D1</t>
  </si>
  <si>
    <t>NCX31H5C1</t>
  </si>
  <si>
    <t>NCX31H5D2</t>
  </si>
  <si>
    <t>NCX31J9E3</t>
  </si>
  <si>
    <t>NCX31J9E4</t>
  </si>
  <si>
    <t>NCX31L3C1</t>
  </si>
  <si>
    <t>NCX31L3S4</t>
  </si>
  <si>
    <t>NCX31M0F2</t>
  </si>
  <si>
    <t>NCX31N7F1</t>
  </si>
  <si>
    <t>NCX31R5B3</t>
  </si>
  <si>
    <t>NCX31S2D1</t>
  </si>
  <si>
    <t>NCX31T9A2</t>
  </si>
  <si>
    <t>NCX31T9F1</t>
  </si>
  <si>
    <t>NCX31W0B1</t>
  </si>
  <si>
    <t>NCX31W0E4</t>
  </si>
  <si>
    <t>NCX31W0S4</t>
  </si>
  <si>
    <t>NCX32B6C2</t>
  </si>
  <si>
    <t>NCX32B6S2</t>
  </si>
  <si>
    <t>NCX32C3D1</t>
  </si>
  <si>
    <t>NCX32C3MW1</t>
  </si>
  <si>
    <t>NCX32D0MW2</t>
  </si>
  <si>
    <t>NCX32H8C3</t>
  </si>
  <si>
    <t>NCX32J2C1</t>
  </si>
  <si>
    <t>NCX32J2E1</t>
  </si>
  <si>
    <t>NCX32M3B2</t>
  </si>
  <si>
    <t>NCX32M3C2</t>
  </si>
  <si>
    <t>NCX32P4B2</t>
  </si>
  <si>
    <t>NCX32P4F1</t>
  </si>
  <si>
    <t>NCX32P4S2</t>
  </si>
  <si>
    <t>NCX32S5E3</t>
  </si>
  <si>
    <t>NCX32T2C3</t>
  </si>
  <si>
    <t>NCX32T2D4</t>
  </si>
  <si>
    <t>NCX32V6C1</t>
  </si>
  <si>
    <t>NCX32V6MW2</t>
  </si>
  <si>
    <t>NCX32Y7B2</t>
  </si>
  <si>
    <t>NCX32Y7C2</t>
  </si>
  <si>
    <t>NCX32Y7C3</t>
  </si>
  <si>
    <t>NCX32Y7D2</t>
  </si>
  <si>
    <t>NCX32Y7E3</t>
  </si>
  <si>
    <t>NCX32Y7S4</t>
  </si>
  <si>
    <t>NCX32Y7S5</t>
  </si>
  <si>
    <t>NCX33F7A1</t>
  </si>
  <si>
    <t>NCX33F7D1</t>
  </si>
  <si>
    <t>NCX33H1D1</t>
  </si>
  <si>
    <t>NCX33M6C3</t>
  </si>
  <si>
    <t>NCX33M6S6</t>
  </si>
  <si>
    <t>NCX33Q4B1</t>
  </si>
  <si>
    <t>NCX33R1S3</t>
  </si>
  <si>
    <t>NCX33S8A3</t>
  </si>
  <si>
    <t>NCX33T5A2</t>
  </si>
  <si>
    <t>NCX33T5A3</t>
  </si>
  <si>
    <t>NCX33T5D2</t>
  </si>
  <si>
    <t>NCX33T5D3</t>
  </si>
  <si>
    <t>NCX33X3B1</t>
  </si>
  <si>
    <t>NCX33X3C2</t>
  </si>
  <si>
    <t>NCX33Y0D2</t>
  </si>
  <si>
    <t>NCX34B2F1</t>
  </si>
  <si>
    <t>NCX34D6B2</t>
  </si>
  <si>
    <t>NCX34D6E4</t>
  </si>
  <si>
    <t>NCX34G7B1</t>
  </si>
  <si>
    <t>NCX34G7S2</t>
  </si>
  <si>
    <t>NCX34J8A2</t>
  </si>
  <si>
    <t>NCX34J8D2</t>
  </si>
  <si>
    <t>NCX34J8S3</t>
  </si>
  <si>
    <t>NCX34J8S4</t>
  </si>
  <si>
    <t>NCX34J8S5</t>
  </si>
  <si>
    <t>NCX34K5A2</t>
  </si>
  <si>
    <t>NCX34K5D4</t>
  </si>
  <si>
    <t>NCX34K5F3</t>
  </si>
  <si>
    <t>NCX34L2B1</t>
  </si>
  <si>
    <t>NCX34L2D2</t>
  </si>
  <si>
    <t>NCX34N6D1</t>
  </si>
  <si>
    <t>NCX34Q7C1</t>
  </si>
  <si>
    <t>NCX34Q7E1</t>
  </si>
  <si>
    <t>NCX34R4B3</t>
  </si>
  <si>
    <t>NCX34R4S6</t>
  </si>
  <si>
    <t>NCX34S1C1</t>
  </si>
  <si>
    <t>NCX34Z0D2</t>
  </si>
  <si>
    <t>NCX34Z0D3</t>
  </si>
  <si>
    <t>NCX35B5S6</t>
  </si>
  <si>
    <t>NCX35C2C2</t>
  </si>
  <si>
    <t>NCX35C2S5</t>
  </si>
  <si>
    <t>NCX35F3E2</t>
  </si>
  <si>
    <t>NCX35H7B1</t>
  </si>
  <si>
    <t>NCX35M2A1</t>
  </si>
  <si>
    <t>NCX35M2B2</t>
  </si>
  <si>
    <t>NCX35M2D1</t>
  </si>
  <si>
    <t>NCX35R7D2</t>
  </si>
  <si>
    <t>NCX35S4C2</t>
  </si>
  <si>
    <t>NCX35T1A3</t>
  </si>
  <si>
    <t>NCX35T1F1</t>
  </si>
  <si>
    <t>NCX35Y6D1</t>
  </si>
  <si>
    <t>NCX35Y6S2</t>
  </si>
  <si>
    <t>NCX36G3F1</t>
  </si>
  <si>
    <t>NCX36H0C1</t>
  </si>
  <si>
    <t>NCX36H0S2</t>
  </si>
  <si>
    <t>NCX36L8A3</t>
  </si>
  <si>
    <t>NCX36M5A2</t>
  </si>
  <si>
    <t>NCX36M5A3</t>
  </si>
  <si>
    <t>NCX36M5C2</t>
  </si>
  <si>
    <t>NCX36M5D2</t>
  </si>
  <si>
    <t>NCX36N2A2</t>
  </si>
  <si>
    <t>NCX36N2E3</t>
  </si>
  <si>
    <t>NCX36P6A2</t>
  </si>
  <si>
    <t>NCX36Q3A3</t>
  </si>
  <si>
    <t>NCX36Q3D3</t>
  </si>
  <si>
    <t>NCX36S7A3</t>
  </si>
  <si>
    <t>NCX36S7C4</t>
  </si>
  <si>
    <t>NCX36S7E4</t>
  </si>
  <si>
    <t>NCX36V8A2</t>
  </si>
  <si>
    <t>NCX36V8E1</t>
  </si>
  <si>
    <t>NCX36W5E2</t>
  </si>
  <si>
    <t>NCX36X2B2</t>
  </si>
  <si>
    <t>NCX36X2B3</t>
  </si>
  <si>
    <t>NCX36Y9F3</t>
  </si>
  <si>
    <t>NCX36Y9MW2</t>
  </si>
  <si>
    <t>NCX37C8S3</t>
  </si>
  <si>
    <t>NCX37F9A2</t>
  </si>
  <si>
    <t>NCX37F9A3</t>
  </si>
  <si>
    <t>NCX37F9E1</t>
  </si>
  <si>
    <t>NCX37F9E2</t>
  </si>
  <si>
    <t>NCX37F9S4</t>
  </si>
  <si>
    <t>NCX37F9S6</t>
  </si>
  <si>
    <t>NCX37H3A1</t>
  </si>
  <si>
    <t>NCX37J7B2</t>
  </si>
  <si>
    <t>NCX37J7E3</t>
  </si>
  <si>
    <t>NCX37J7S4</t>
  </si>
  <si>
    <t>NCX37K4E4</t>
  </si>
  <si>
    <t>NCX37K4S6</t>
  </si>
  <si>
    <t>NCX37M8A4</t>
  </si>
  <si>
    <t>NCX37N5A1</t>
  </si>
  <si>
    <t>NCX37N5C2</t>
  </si>
  <si>
    <t>NCX37P9A1</t>
  </si>
  <si>
    <t>NCX37P9C1</t>
  </si>
  <si>
    <t>NCX37P9F1</t>
  </si>
  <si>
    <t>NCX37Q6A3</t>
  </si>
  <si>
    <t>NCX37Q6C2</t>
  </si>
  <si>
    <t>NCX37Q6E2</t>
  </si>
  <si>
    <t>NCX37Q6E3</t>
  </si>
  <si>
    <t>NCX37R3A3</t>
  </si>
  <si>
    <t>NCX37T7A5</t>
  </si>
  <si>
    <t>NCX37T7A6</t>
  </si>
  <si>
    <t>NCX37T7C5</t>
  </si>
  <si>
    <t>NCX37T7C6</t>
  </si>
  <si>
    <t>NCX37T7D6</t>
  </si>
  <si>
    <t>NCX37V1B1</t>
  </si>
  <si>
    <t>NCX38B4B1</t>
  </si>
  <si>
    <t>NCX38F2C1</t>
  </si>
  <si>
    <t>NCX38H6A3</t>
  </si>
  <si>
    <t>NCX38L4A3</t>
  </si>
  <si>
    <t>NCX38L4E1</t>
  </si>
  <si>
    <t>NCX38L4S3</t>
  </si>
  <si>
    <t>NCX38L4S4</t>
  </si>
  <si>
    <t>NCX38P2S6</t>
  </si>
  <si>
    <t>NCX38R6B4</t>
  </si>
  <si>
    <t>NCX38R6E10</t>
  </si>
  <si>
    <t>NCX38T0B4</t>
  </si>
  <si>
    <t>NCX38T0D5</t>
  </si>
  <si>
    <t>NCX38T0D6</t>
  </si>
  <si>
    <t>NCX38Z2D2</t>
  </si>
  <si>
    <t>NCX39B7C1</t>
  </si>
  <si>
    <t>NCX39F5C1</t>
  </si>
  <si>
    <t>NCX39G2C1</t>
  </si>
  <si>
    <t>NCX39H9C2</t>
  </si>
  <si>
    <t>NCX39H9F2</t>
  </si>
  <si>
    <t>NCX39H9S4</t>
  </si>
  <si>
    <t>NCX39K0B1</t>
  </si>
  <si>
    <t>NCX39K0E1</t>
  </si>
  <si>
    <t>NCX39L7C1</t>
  </si>
  <si>
    <t>NCX39M4E1</t>
  </si>
  <si>
    <t>NCX39M4E2</t>
  </si>
  <si>
    <t>NCX39M4S2</t>
  </si>
  <si>
    <t>NCX39N1A3</t>
  </si>
  <si>
    <t>NCX39Q2B2</t>
  </si>
  <si>
    <t>NCX39T3D2</t>
  </si>
  <si>
    <t>NCX39T3F3</t>
  </si>
  <si>
    <t>NCX39V7B2</t>
  </si>
  <si>
    <t>NCX39V7E5</t>
  </si>
  <si>
    <t>NCX39Y8B1</t>
  </si>
  <si>
    <t>NCX40B5C1</t>
  </si>
  <si>
    <t>NCX40C2C1</t>
  </si>
  <si>
    <t>NCX40G0B1</t>
  </si>
  <si>
    <t>NCX40H7A2</t>
  </si>
  <si>
    <t>NCX40H7C2</t>
  </si>
  <si>
    <t>NCX40H7E2</t>
  </si>
  <si>
    <t>NCX40K8D3</t>
  </si>
  <si>
    <t>NCX40L5A1</t>
  </si>
  <si>
    <t>NCX40L5B2</t>
  </si>
  <si>
    <t>NCX40L5MW1</t>
  </si>
  <si>
    <t>NCX40M2C2</t>
  </si>
  <si>
    <t>NCX40M2MW1</t>
  </si>
  <si>
    <t>NCX40M2MW2</t>
  </si>
  <si>
    <t>NCX40N9B2</t>
  </si>
  <si>
    <t>NJN02L0A3</t>
  </si>
  <si>
    <t>NJN02L0A4</t>
  </si>
  <si>
    <t>NJN02L0D4</t>
  </si>
  <si>
    <t>NJN02L0MW1</t>
  </si>
  <si>
    <t>NJS55B9S1</t>
  </si>
  <si>
    <t>NJX04D0E2</t>
  </si>
  <si>
    <t>NKB33L3A3</t>
  </si>
  <si>
    <t>NKB33L3B2</t>
  </si>
  <si>
    <t>NKB33L3C2</t>
  </si>
  <si>
    <t>NKB33L3D2</t>
  </si>
  <si>
    <t>NKB33L3MW1</t>
  </si>
  <si>
    <t>NKB33L3S1</t>
  </si>
  <si>
    <t>NKB33L3S2</t>
  </si>
  <si>
    <t>NKB33L3S3</t>
  </si>
  <si>
    <t>NKH02F9F1</t>
  </si>
  <si>
    <t>NMK16P3B1</t>
  </si>
  <si>
    <t>TOP/LITTA</t>
  </si>
  <si>
    <t>A2-versie: n5.11</t>
  </si>
  <si>
    <t>vj21</t>
  </si>
  <si>
    <t>nj21</t>
  </si>
  <si>
    <t>K
L</t>
  </si>
  <si>
    <t>K
M</t>
  </si>
  <si>
    <t>K
N</t>
  </si>
  <si>
    <t>ClbCode
2021</t>
  </si>
  <si>
    <t>Veld
NJ21</t>
  </si>
  <si>
    <t>Zaal
2122</t>
  </si>
  <si>
    <t>Cb
12</t>
  </si>
  <si>
    <t>Vj
2021</t>
  </si>
  <si>
    <t>Nj
2021</t>
  </si>
  <si>
    <t>V
21</t>
  </si>
  <si>
    <t>N
21</t>
  </si>
  <si>
    <t>7. ZL1920 + MV + Naam</t>
  </si>
  <si>
    <t>8. NJ2020 + MV + Naam</t>
  </si>
  <si>
    <t>9. VJ2021 + MV + Naam</t>
  </si>
  <si>
    <t>ClbCode
2122</t>
  </si>
  <si>
    <t>Twente</t>
  </si>
  <si>
    <t>Haaglanden</t>
  </si>
  <si>
    <t>West Brabant</t>
  </si>
  <si>
    <t>Zuid Hollands Zuid</t>
  </si>
  <si>
    <t>Gelderland Noord-Oost</t>
  </si>
  <si>
    <t>Noord Oost Brabant</t>
  </si>
  <si>
    <t>Rotterdam Rijnmond</t>
  </si>
  <si>
    <t>Hollands Midden</t>
  </si>
  <si>
    <t>Cluster</t>
  </si>
  <si>
    <t xml:space="preserve">Cluster: </t>
  </si>
  <si>
    <t>NWT</t>
  </si>
  <si>
    <t>NRD</t>
  </si>
  <si>
    <t>ZWT</t>
  </si>
  <si>
    <t>ZUI</t>
  </si>
  <si>
    <t>OOS</t>
  </si>
  <si>
    <t>BEL</t>
  </si>
  <si>
    <r>
      <rPr>
        <b/>
        <sz val="14"/>
        <rFont val="Arial"/>
        <family val="2"/>
      </rPr>
      <t xml:space="preserve">Plannings/koppelingsverzoeken
</t>
    </r>
    <r>
      <rPr>
        <sz val="10"/>
        <rFont val="Arial"/>
        <family val="2"/>
      </rPr>
      <t xml:space="preserve">Hier kunt u aangeven welke teams u graag samen of tegenover elkaar gepland wilt zien. Samen betekent thuiswedstrijden op dezelfde data, 
tegenover op verschillende data, dus team A thuis, dan B uit en omgekeerd. Het zal lang niet altijd mogelijk zijn om deze verzoeken te 
realiseren. Soms komen de schema's niet overeen, vaak willen meerdere teams in één poule hetzelfde speelnummer. Hoe complexer de 
wensen en hoe meer teams erbij betrokken zijn, hoe groter de kans dat deze niet of maar zeer ten dele gehonoreerd kunnen worden. 
</t>
    </r>
    <r>
      <rPr>
        <sz val="10"/>
        <color rgb="FFFF0000"/>
        <rFont val="Arial"/>
        <family val="2"/>
      </rPr>
      <t>Let op. Zorg ervoor dat zaalwensen overeenkomen met de zaalinhuur op B2-formulier. Als die tegenstrijdig zijn, doen we niets met de wensen.</t>
    </r>
    <r>
      <rPr>
        <sz val="10"/>
        <rFont val="Arial"/>
        <family val="2"/>
      </rPr>
      <t xml:space="preserve">
De wensen kunt u op de volgende wijze doorgeven: = samen thuis, &lt;&gt; niet samen thuis. Hieronder enkele voorbeelden.</t>
    </r>
  </si>
  <si>
    <r>
      <rPr>
        <b/>
        <sz val="14"/>
        <rFont val="Arial"/>
        <family val="2"/>
      </rPr>
      <t>Vrijstellingsverzoeken</t>
    </r>
    <r>
      <rPr>
        <sz val="10"/>
        <rFont val="Arial"/>
        <family val="2"/>
      </rPr>
      <t xml:space="preserve">
Er zal conform de geldende richtlijnen slechts zeer beperkt vrijstelling worden verleend, namelijk </t>
    </r>
    <r>
      <rPr>
        <sz val="10"/>
        <color rgb="FFFF0000"/>
        <rFont val="Arial"/>
        <family val="2"/>
      </rPr>
      <t>alleen</t>
    </r>
    <r>
      <rPr>
        <sz val="10"/>
        <rFont val="Arial"/>
        <family val="2"/>
      </rPr>
      <t xml:space="preserve"> voor:
1. de viering van officiële verenigingsjubilea (10, 25, 50, 75 en 100 jaar); en
2. de organisatie voor een schoolkorfbaltoernooi, maar slechts éénmaal per seizoen, alleen tijdens de </t>
    </r>
    <r>
      <rPr>
        <sz val="10"/>
        <color rgb="FFFF0000"/>
        <rFont val="Arial"/>
        <family val="2"/>
      </rPr>
      <t>veld</t>
    </r>
    <r>
      <rPr>
        <sz val="10"/>
        <rFont val="Arial"/>
        <family val="2"/>
      </rPr>
      <t>competitie en alléén aan DEF-teams.
Zie de competitieleidraad voor meer informatie. (</t>
    </r>
    <r>
      <rPr>
        <sz val="10"/>
        <color rgb="FF0000FF"/>
        <rFont val="Arial"/>
        <family val="2"/>
      </rPr>
      <t>https://www.knkv.nl/regelgeving/</t>
    </r>
    <r>
      <rPr>
        <sz val="10"/>
        <rFont val="Arial"/>
        <family val="2"/>
      </rPr>
      <t>) en maak eventueel gebruik van Bestuursbesluit 
"RvW 3.20 BB verplaatsen wedstrijd" om wedstrijden te verzetten. (</t>
    </r>
    <r>
      <rPr>
        <sz val="10"/>
        <color rgb="FF0000FF"/>
        <rFont val="Arial"/>
        <family val="2"/>
      </rPr>
      <t>https://www.knkv.nl/regelgeving/</t>
    </r>
    <r>
      <rPr>
        <sz val="10"/>
        <rFont val="Arial"/>
        <family val="2"/>
      </rPr>
      <t xml:space="preserve">) </t>
    </r>
  </si>
  <si>
    <t>Nee</t>
  </si>
  <si>
    <t>GelderlandZuid (D)/GelderlandMidden (Oost)</t>
  </si>
  <si>
    <t>Hollands Noorden/Zaanstreek Waterland</t>
  </si>
  <si>
    <t>Groningen (Oost)/Drenthe (Noord)</t>
  </si>
  <si>
    <t>Groningen (West)/Friesland (Oost)</t>
  </si>
  <si>
    <t>Amsterdam/GooiVechtstreek/Kennemerland</t>
  </si>
  <si>
    <t>Utrecht (oost)</t>
  </si>
  <si>
    <t>Zuid Oost Brabant (Midden/Oost)</t>
  </si>
  <si>
    <t>Limburg/Gelderland Zuid</t>
  </si>
  <si>
    <t>Ijsselland</t>
  </si>
  <si>
    <t>Utrecht (west)</t>
  </si>
  <si>
    <t>Hart van Brabant/Zuid Oost Brabant (West)</t>
  </si>
  <si>
    <t>Friesland (Noord)</t>
  </si>
  <si>
    <t>Friesland (ZuidWest)</t>
  </si>
  <si>
    <t>GelderlandMidden (West)/Gelderland Noord-Oost</t>
  </si>
  <si>
    <t>Drenthe (Zuid)</t>
  </si>
  <si>
    <t>België</t>
  </si>
  <si>
    <t>NIEUWERKERK AAN DEN IJSSEL</t>
  </si>
  <si>
    <t>Futura</t>
  </si>
  <si>
    <t>NCX22M8</t>
  </si>
  <si>
    <t>Najaar 21</t>
  </si>
  <si>
    <t>De Lauwers</t>
  </si>
  <si>
    <t>NCX27K9</t>
  </si>
  <si>
    <t>WARFSTERMOLEN</t>
  </si>
  <si>
    <t>NCX22H3A7</t>
  </si>
  <si>
    <t>NCX14Z0MW1DM</t>
  </si>
  <si>
    <t>NCX15C2C1DM</t>
  </si>
  <si>
    <t>NCX15C2S1DM</t>
  </si>
  <si>
    <t>NCX15C2S2DM</t>
  </si>
  <si>
    <t>NCX17K4S1DM</t>
  </si>
  <si>
    <t>NCX22F9MW1DM</t>
  </si>
  <si>
    <t>NCX22F9S1DM</t>
  </si>
  <si>
    <t>NCX22F9S2DM</t>
  </si>
  <si>
    <t>NCX30B0MW1DM</t>
  </si>
  <si>
    <t>NCX35W2B1DM</t>
  </si>
  <si>
    <t>NCX35W2S1DM</t>
  </si>
  <si>
    <t>NCX37M8S1DM</t>
  </si>
  <si>
    <t>NCX08T5B3</t>
  </si>
  <si>
    <t>NCX08Y0A3</t>
  </si>
  <si>
    <t>NCX09H4C2</t>
  </si>
  <si>
    <t>NCX09J8D2</t>
  </si>
  <si>
    <t>NCX09V2B3</t>
  </si>
  <si>
    <t>NCX09Y3D1</t>
  </si>
  <si>
    <t>NCX09Z0B2</t>
  </si>
  <si>
    <t>NCX10B0D1</t>
  </si>
  <si>
    <t>NCX10F8A3</t>
  </si>
  <si>
    <t>NCX10F8C4</t>
  </si>
  <si>
    <t>NCX10H2A5</t>
  </si>
  <si>
    <t>NCX10N4A3</t>
  </si>
  <si>
    <t>NCX10S9D2</t>
  </si>
  <si>
    <t>NCX10V0A1</t>
  </si>
  <si>
    <t>NCX10V0C1</t>
  </si>
  <si>
    <t>NCX10Z8C1</t>
  </si>
  <si>
    <t>NCX11H5D1</t>
  </si>
  <si>
    <t>NCX11P1C2</t>
  </si>
  <si>
    <t>NCX11P1E2</t>
  </si>
  <si>
    <t>NCX11Q8B1</t>
  </si>
  <si>
    <t>NCX11Q8D1</t>
  </si>
  <si>
    <t>NCX11T9B3</t>
  </si>
  <si>
    <t>NCX12B6A3</t>
  </si>
  <si>
    <t>NCX12V6C2</t>
  </si>
  <si>
    <t>NCX12V6C3</t>
  </si>
  <si>
    <t>NCX13Q4A3</t>
  </si>
  <si>
    <t>NCX14N6D2</t>
  </si>
  <si>
    <t>NCX14T8A2</t>
  </si>
  <si>
    <t>NCX14T8E2</t>
  </si>
  <si>
    <t>NCX14Z0F2</t>
  </si>
  <si>
    <t>NCX15D9B4</t>
  </si>
  <si>
    <t>NCX15D9E5</t>
  </si>
  <si>
    <t>NCX15D9F4</t>
  </si>
  <si>
    <t>NCX15D9F5</t>
  </si>
  <si>
    <t>NCX15L5A3</t>
  </si>
  <si>
    <t>NCX15L5D1</t>
  </si>
  <si>
    <t>NCX15X9D4</t>
  </si>
  <si>
    <t>NCX16D2A4</t>
  </si>
  <si>
    <t>NCX16D2A5</t>
  </si>
  <si>
    <t>NCX16F6F2</t>
  </si>
  <si>
    <t>NCX16N2A5</t>
  </si>
  <si>
    <t>NCX16N2A6</t>
  </si>
  <si>
    <t>NCX17G6E2</t>
  </si>
  <si>
    <t>NCX17G6E3</t>
  </si>
  <si>
    <t>NCX17H3C2</t>
  </si>
  <si>
    <t>NCX17H3E2</t>
  </si>
  <si>
    <t>NCX17H3E3</t>
  </si>
  <si>
    <t>NCX17K4D2</t>
  </si>
  <si>
    <t>NCX17K4E2</t>
  </si>
  <si>
    <t>NCX17K4F1</t>
  </si>
  <si>
    <t>NCX17S0F1</t>
  </si>
  <si>
    <t>NCX17T7E5</t>
  </si>
  <si>
    <t>NCX18B4B2</t>
  </si>
  <si>
    <t>NCX18B4B3</t>
  </si>
  <si>
    <t>NCX18B4D3</t>
  </si>
  <si>
    <t>NCX18B4D4</t>
  </si>
  <si>
    <t>NCX18H6F1</t>
  </si>
  <si>
    <t>NCX18K7A3</t>
  </si>
  <si>
    <t>NCX18N8A3</t>
  </si>
  <si>
    <t>NCX18P2A2</t>
  </si>
  <si>
    <t>NCX18R6D2</t>
  </si>
  <si>
    <t>NCX18T0B2</t>
  </si>
  <si>
    <t>NCX18W1E1</t>
  </si>
  <si>
    <t>NCX19C4F2</t>
  </si>
  <si>
    <t>NCX19G2B1</t>
  </si>
  <si>
    <t>NCX19G2C2</t>
  </si>
  <si>
    <t>NCX19H9B2</t>
  </si>
  <si>
    <t>NCX19K0F3</t>
  </si>
  <si>
    <t>NCX19L7A2</t>
  </si>
  <si>
    <t>NCX19P5F1</t>
  </si>
  <si>
    <t>NCX19T3B2</t>
  </si>
  <si>
    <t>NCX19V7A2</t>
  </si>
  <si>
    <t>NCX20F3C4</t>
  </si>
  <si>
    <t>NCX20K8F2</t>
  </si>
  <si>
    <t>NCX20L5C2</t>
  </si>
  <si>
    <t>NCX20Z3B2</t>
  </si>
  <si>
    <t>NCX21F6F1</t>
  </si>
  <si>
    <t>NCX21S7C3</t>
  </si>
  <si>
    <t>NCX21S7D4</t>
  </si>
  <si>
    <t>NCX21Z6C2</t>
  </si>
  <si>
    <t>NCX22B1D4</t>
  </si>
  <si>
    <t>NCX22D5F2</t>
  </si>
  <si>
    <t>NCX22H3E7</t>
  </si>
  <si>
    <t>NCX22R3C2</t>
  </si>
  <si>
    <t>NCX22Z9C4</t>
  </si>
  <si>
    <t>NCX23D8A1</t>
  </si>
  <si>
    <t>NCX23G9D3</t>
  </si>
  <si>
    <t>NCX23K7C2</t>
  </si>
  <si>
    <t>NCX23L4E2</t>
  </si>
  <si>
    <t>NCX23N8C1</t>
  </si>
  <si>
    <t>NCX23T0E1</t>
  </si>
  <si>
    <t>NCX24J3B2</t>
  </si>
  <si>
    <t>NCX24J3E2</t>
  </si>
  <si>
    <t>NCX24L7A3</t>
  </si>
  <si>
    <t>NCX24L7E2</t>
  </si>
  <si>
    <t>NCX25D4E2</t>
  </si>
  <si>
    <t>NCX25G5D3</t>
  </si>
  <si>
    <t>NCX25K3D3</t>
  </si>
  <si>
    <t>NCX25P8C1</t>
  </si>
  <si>
    <t>NCX25P8C2</t>
  </si>
  <si>
    <t>NCX25S9A1</t>
  </si>
  <si>
    <t>NCX25Y1F2</t>
  </si>
  <si>
    <t>NCX26C0E2</t>
  </si>
  <si>
    <t>NCX26J9F2</t>
  </si>
  <si>
    <t>NCX26K6B5</t>
  </si>
  <si>
    <t>NCX26S2C1</t>
  </si>
  <si>
    <t>NCX26Y4F1</t>
  </si>
  <si>
    <t>NCX27B6A2</t>
  </si>
  <si>
    <t>NCX27B6D3</t>
  </si>
  <si>
    <t>NCX27B6E4</t>
  </si>
  <si>
    <t>NCX27F4D5</t>
  </si>
  <si>
    <t>NCX27P4A1</t>
  </si>
  <si>
    <t>NCX27Z4C3</t>
  </si>
  <si>
    <t>NCX28C6B4</t>
  </si>
  <si>
    <t>NCX28C6B5</t>
  </si>
  <si>
    <t>NCX28G4F1</t>
  </si>
  <si>
    <t>NCX28L9D4</t>
  </si>
  <si>
    <t>NCX29D6B2</t>
  </si>
  <si>
    <t>NCX29G7E2</t>
  </si>
  <si>
    <t>NCX29J8D2</t>
  </si>
  <si>
    <t>NCX29S1B2</t>
  </si>
  <si>
    <t>NCX29S1E1</t>
  </si>
  <si>
    <t>NCX30C7E2</t>
  </si>
  <si>
    <t>NCX30M7B2</t>
  </si>
  <si>
    <t>NCX30R2D1</t>
  </si>
  <si>
    <t>NCX30X4B4</t>
  </si>
  <si>
    <t>NCX30X4D4</t>
  </si>
  <si>
    <t>NCX31H5A1</t>
  </si>
  <si>
    <t>NCX31J9F2</t>
  </si>
  <si>
    <t>NCX31L3D2</t>
  </si>
  <si>
    <t>NCX31M0A3</t>
  </si>
  <si>
    <t>NCX31S2D2</t>
  </si>
  <si>
    <t>NCX31S2E2</t>
  </si>
  <si>
    <t>NCX32P4F2</t>
  </si>
  <si>
    <t>NCX32S5A3</t>
  </si>
  <si>
    <t>NCX33H1A1</t>
  </si>
  <si>
    <t>NCX34P0F1</t>
  </si>
  <si>
    <t>NCX34Q7A1</t>
  </si>
  <si>
    <t>NCX34T8C1</t>
  </si>
  <si>
    <t>NCX34V2B2</t>
  </si>
  <si>
    <t>NCX34Z0B1</t>
  </si>
  <si>
    <t>NCX35N9D2</t>
  </si>
  <si>
    <t>NCX35R7B1</t>
  </si>
  <si>
    <t>NCX36F6B1</t>
  </si>
  <si>
    <t>NCX36G3A1</t>
  </si>
  <si>
    <t>NCX36H0B1</t>
  </si>
  <si>
    <t>NCX36H0E1</t>
  </si>
  <si>
    <t>NCX36P6F1</t>
  </si>
  <si>
    <t>NCX36R0F2</t>
  </si>
  <si>
    <t>NCX36W5D1</t>
  </si>
  <si>
    <t>NCX36Y9A5</t>
  </si>
  <si>
    <t>NCX37F9B1</t>
  </si>
  <si>
    <t>NCX37F9B2</t>
  </si>
  <si>
    <t>NCX37F9D2</t>
  </si>
  <si>
    <t>NCX37G6D2</t>
  </si>
  <si>
    <t>NCX37N5A2</t>
  </si>
  <si>
    <t>NCX37V1B2</t>
  </si>
  <si>
    <t>NCX38C1A3</t>
  </si>
  <si>
    <t>NCX38C1B2</t>
  </si>
  <si>
    <t>NCX38P2B4</t>
  </si>
  <si>
    <t>NCX38R6C5</t>
  </si>
  <si>
    <t>NCX38R6D6</t>
  </si>
  <si>
    <t>NCX38Z2E3</t>
  </si>
  <si>
    <t>NCX39D1D2</t>
  </si>
  <si>
    <t>NCX39D1E4</t>
  </si>
  <si>
    <t>NCX39D1E5</t>
  </si>
  <si>
    <t>NCX39H9B2</t>
  </si>
  <si>
    <t>NCX39N1A4</t>
  </si>
  <si>
    <t>NCX39N1E4</t>
  </si>
  <si>
    <t>NCX39N1F2</t>
  </si>
  <si>
    <t>NCX40B5A2</t>
  </si>
  <si>
    <t>NCX40H7F2</t>
  </si>
  <si>
    <t>NCX40L5D2</t>
  </si>
  <si>
    <t>NKH02F9B1</t>
  </si>
  <si>
    <t>Voorjaar 21</t>
  </si>
  <si>
    <t>PE Wolff</t>
  </si>
  <si>
    <t>Technische Commissie</t>
  </si>
  <si>
    <t>0645650818</t>
  </si>
  <si>
    <t>pewolff@gmail.com</t>
  </si>
  <si>
    <t>3312 AD</t>
  </si>
  <si>
    <t>Dordrecht Oranje Wit (D)</t>
  </si>
  <si>
    <t>Dordrecht Oranje Wit Hal</t>
  </si>
  <si>
    <t>NKC46R0</t>
  </si>
  <si>
    <t>Broere, D.</t>
  </si>
  <si>
    <t>Dionne</t>
  </si>
  <si>
    <t>NJQ72K1</t>
  </si>
  <si>
    <t>Dommisse, R.</t>
  </si>
  <si>
    <t>Robin</t>
  </si>
  <si>
    <t>NJF85B1</t>
  </si>
  <si>
    <t>Klink, X</t>
  </si>
  <si>
    <t>Xanne</t>
  </si>
  <si>
    <t>NJH51Q1</t>
  </si>
  <si>
    <t>Verweij, M.</t>
  </si>
  <si>
    <t>Mirthe</t>
  </si>
  <si>
    <t>NKD20B1</t>
  </si>
  <si>
    <t>Zuijderwijk, I.D.</t>
  </si>
  <si>
    <t>Ilse</t>
  </si>
  <si>
    <t>NKD19Y4</t>
  </si>
  <si>
    <t>Driesprong, B.</t>
  </si>
  <si>
    <t>Bart</t>
  </si>
  <si>
    <t>NJF77Y3</t>
  </si>
  <si>
    <t>Klink, M</t>
  </si>
  <si>
    <t>Marijn</t>
  </si>
  <si>
    <t>NKJ95G2</t>
  </si>
  <si>
    <t>Oppe, M.</t>
  </si>
  <si>
    <t>Mees</t>
  </si>
  <si>
    <t>NJG52P6</t>
  </si>
  <si>
    <t>Peuter, de F.</t>
  </si>
  <si>
    <t>Freek</t>
  </si>
  <si>
    <t>NJF53H2</t>
  </si>
  <si>
    <t>Strijen, van L.A.</t>
  </si>
  <si>
    <t>Lars</t>
  </si>
  <si>
    <t>NKG59L6</t>
  </si>
  <si>
    <t>Dijk, van D.</t>
  </si>
  <si>
    <t>Demi</t>
  </si>
  <si>
    <t>NKJ95L7</t>
  </si>
  <si>
    <t>Milou</t>
  </si>
  <si>
    <t>NJW77M6</t>
  </si>
  <si>
    <t>Schram, M.C.</t>
  </si>
  <si>
    <t>Merel</t>
  </si>
  <si>
    <t>NKR20L5</t>
  </si>
  <si>
    <t>Seevinck, D.</t>
  </si>
  <si>
    <t>Djuna</t>
  </si>
  <si>
    <t>NJG35B7</t>
  </si>
  <si>
    <t>Visser, R.</t>
  </si>
  <si>
    <t>Renske</t>
  </si>
  <si>
    <t>NJD65S8</t>
  </si>
  <si>
    <t>Dijk, van J.</t>
  </si>
  <si>
    <t>Joeri</t>
  </si>
  <si>
    <t>NJZ00W3</t>
  </si>
  <si>
    <t>Gent, van T.</t>
  </si>
  <si>
    <t>Tim</t>
  </si>
  <si>
    <t>NJF24X2</t>
  </si>
  <si>
    <t>Kalkeren, van R.</t>
  </si>
  <si>
    <t>NJF95S5</t>
  </si>
  <si>
    <t>Mans, B.</t>
  </si>
  <si>
    <t>Bob</t>
  </si>
  <si>
    <t>NGT16K5</t>
  </si>
  <si>
    <t>Naaktgeboren, S.</t>
  </si>
  <si>
    <t>Stefan</t>
  </si>
  <si>
    <t>NJG13L1</t>
  </si>
  <si>
    <t>Ardon, E.</t>
  </si>
  <si>
    <t>Esther</t>
  </si>
  <si>
    <t>NJK42D1</t>
  </si>
  <si>
    <t>Ardon, L</t>
  </si>
  <si>
    <t>Linda</t>
  </si>
  <si>
    <t>NGG54V3</t>
  </si>
  <si>
    <t>Batenburg, H</t>
  </si>
  <si>
    <t>Hanneke</t>
  </si>
  <si>
    <t>NJK08X9</t>
  </si>
  <si>
    <t>Gurp, van M</t>
  </si>
  <si>
    <t>NJF17P0</t>
  </si>
  <si>
    <t>Leijdsman, R.</t>
  </si>
  <si>
    <t>NGW00S1</t>
  </si>
  <si>
    <t>Booy, J</t>
  </si>
  <si>
    <t>Jan</t>
  </si>
  <si>
    <t>NJH39X4</t>
  </si>
  <si>
    <t>Brugge, van der B.R.</t>
  </si>
  <si>
    <t>NJC17J5</t>
  </si>
  <si>
    <t>Gent, van L</t>
  </si>
  <si>
    <t>Lex</t>
  </si>
  <si>
    <t>NJH51J2</t>
  </si>
  <si>
    <t>Huijgen, J</t>
  </si>
  <si>
    <t>Jeroen</t>
  </si>
  <si>
    <t>NGD51N5</t>
  </si>
  <si>
    <t>Isarin, T P</t>
  </si>
  <si>
    <t>Thomas</t>
  </si>
  <si>
    <t>NKQ40P2</t>
  </si>
  <si>
    <t>Vlaming, de R.</t>
  </si>
  <si>
    <t>Roy</t>
  </si>
  <si>
    <t>NFW26V3</t>
  </si>
  <si>
    <t>Assem, van den L.</t>
  </si>
  <si>
    <t>Lisette</t>
  </si>
  <si>
    <t>NGQ19P6</t>
  </si>
  <si>
    <t>Laban-Sinke, I.W.</t>
  </si>
  <si>
    <t>Ingrid</t>
  </si>
  <si>
    <t>NGT43H0</t>
  </si>
  <si>
    <t>Noordam, M.</t>
  </si>
  <si>
    <t>Mirjam</t>
  </si>
  <si>
    <t>NJK34W5</t>
  </si>
  <si>
    <t>Ploeg, L</t>
  </si>
  <si>
    <t>Lieke</t>
  </si>
  <si>
    <t>NJC46R3</t>
  </si>
  <si>
    <t>Wibbens, E.</t>
  </si>
  <si>
    <t>NFW40D9</t>
  </si>
  <si>
    <t>Boshoven, D.</t>
  </si>
  <si>
    <t>Davy</t>
  </si>
  <si>
    <t>NGW10M4</t>
  </si>
  <si>
    <t>Jong, de B.</t>
  </si>
  <si>
    <t>Bas</t>
  </si>
  <si>
    <t>NGT92Q5</t>
  </si>
  <si>
    <t>Kuperus, S.</t>
  </si>
  <si>
    <t>Steven</t>
  </si>
  <si>
    <t>NFW92M3</t>
  </si>
  <si>
    <t>Laban, A.J.</t>
  </si>
  <si>
    <t>Antjan</t>
  </si>
  <si>
    <t>NFW26G8</t>
  </si>
  <si>
    <t>Noels, A.</t>
  </si>
  <si>
    <t>Arjan</t>
  </si>
  <si>
    <t>NFS90V6</t>
  </si>
  <si>
    <t>Wit, de B.</t>
  </si>
  <si>
    <t>NJX40G9</t>
  </si>
  <si>
    <t>Bax, E. S.</t>
  </si>
  <si>
    <t>Erinn</t>
  </si>
  <si>
    <t>NJH13R4</t>
  </si>
  <si>
    <t>Lacroes, M.J.</t>
  </si>
  <si>
    <t>Jany</t>
  </si>
  <si>
    <t>NKC46S7</t>
  </si>
  <si>
    <t>Schram, L.J.</t>
  </si>
  <si>
    <t>Lara</t>
  </si>
  <si>
    <t>NKK88P0</t>
  </si>
  <si>
    <t>Slotboom, A.</t>
  </si>
  <si>
    <t>Amber</t>
  </si>
  <si>
    <t>NJY83B4</t>
  </si>
  <si>
    <t>Dubbeld, R.</t>
  </si>
  <si>
    <t>Ruben</t>
  </si>
  <si>
    <t>NLB70W8</t>
  </si>
  <si>
    <t>Friebel, L.</t>
  </si>
  <si>
    <t>Luuk</t>
  </si>
  <si>
    <t>NKG59J2</t>
  </si>
  <si>
    <t>Groeneweg, T.D.</t>
  </si>
  <si>
    <t>NKH35N9</t>
  </si>
  <si>
    <t>Jong, de I.J.</t>
  </si>
  <si>
    <t>Jouke</t>
  </si>
  <si>
    <t>NJH76N5</t>
  </si>
  <si>
    <t>Klink, O.C.</t>
  </si>
  <si>
    <t>Olivier</t>
  </si>
  <si>
    <t>NJY82Z9</t>
  </si>
  <si>
    <t>Dubbeld, T.</t>
  </si>
  <si>
    <t>Tessa</t>
  </si>
  <si>
    <t>NKC46T4</t>
  </si>
  <si>
    <t>Koote, L.D.</t>
  </si>
  <si>
    <t>Laura</t>
  </si>
  <si>
    <t>NKK27G4</t>
  </si>
  <si>
    <t>Valk, M.E.</t>
  </si>
  <si>
    <t>Marlies</t>
  </si>
  <si>
    <t>NKQ14R3</t>
  </si>
  <si>
    <t>Wit, de N.M.T.</t>
  </si>
  <si>
    <t>Nadia</t>
  </si>
  <si>
    <t>NKQ13Q3</t>
  </si>
  <si>
    <t>Wit, de S.E.E.</t>
  </si>
  <si>
    <t>Syrah</t>
  </si>
  <si>
    <t>NKN65B6</t>
  </si>
  <si>
    <t>Baars, L.A.</t>
  </si>
  <si>
    <t>NKT73W8</t>
  </si>
  <si>
    <t>Driel, van Q.</t>
  </si>
  <si>
    <t>Quinten</t>
  </si>
  <si>
    <t>NKX56P2</t>
  </si>
  <si>
    <t>Flach, J.H.</t>
  </si>
  <si>
    <t>Joram</t>
  </si>
  <si>
    <t>NKQ70H1</t>
  </si>
  <si>
    <t>Klijn, C.L.</t>
  </si>
  <si>
    <t>Calvin</t>
  </si>
  <si>
    <t>NLS08G2</t>
  </si>
  <si>
    <t>Dubbeld, S.</t>
  </si>
  <si>
    <t>Sanne</t>
  </si>
  <si>
    <t>NLB70X5</t>
  </si>
  <si>
    <t>Friebel, A.</t>
  </si>
  <si>
    <t>Angela</t>
  </si>
  <si>
    <t>NKR09G7</t>
  </si>
  <si>
    <t>Klink, S.L.</t>
  </si>
  <si>
    <t>Suzanne</t>
  </si>
  <si>
    <t>NKJ29C1</t>
  </si>
  <si>
    <t>Anniek</t>
  </si>
  <si>
    <t>NKS24S7</t>
  </si>
  <si>
    <t>Wijngaarden, van B.D.</t>
  </si>
  <si>
    <t>Bente</t>
  </si>
  <si>
    <t>NKW50C2</t>
  </si>
  <si>
    <t>Boon, T.</t>
  </si>
  <si>
    <t>Thijs</t>
  </si>
  <si>
    <t>NKD39Q8</t>
  </si>
  <si>
    <t>Schindler, M.</t>
  </si>
  <si>
    <t>Mark</t>
  </si>
  <si>
    <t>NKW30G0</t>
  </si>
  <si>
    <t>Vlaming, de J.C.</t>
  </si>
  <si>
    <t>Jens</t>
  </si>
  <si>
    <t>NLR23F9</t>
  </si>
  <si>
    <t>Wijgaart, van de R.L.H.</t>
  </si>
  <si>
    <t>Rick</t>
  </si>
  <si>
    <t>NFW41S7</t>
  </si>
  <si>
    <t>Camphens-Moerman, B.</t>
  </si>
  <si>
    <t>Barbara</t>
  </si>
  <si>
    <t>NKX56Q9</t>
  </si>
  <si>
    <t>Everaarts, D.</t>
  </si>
  <si>
    <t>Damaris</t>
  </si>
  <si>
    <t>NFX24T4</t>
  </si>
  <si>
    <t>Opstal-Haksteen, van T.K.</t>
  </si>
  <si>
    <t>Tamara</t>
  </si>
  <si>
    <t>NFW28D3</t>
  </si>
  <si>
    <t>Veld, in 't D.</t>
  </si>
  <si>
    <t>Dorien</t>
  </si>
  <si>
    <t>NMH24Z9</t>
  </si>
  <si>
    <t>Verheijde, P.</t>
  </si>
  <si>
    <t>Petra</t>
  </si>
  <si>
    <t>NFW15S4</t>
  </si>
  <si>
    <t>Zwanenburg-Moerman, D.</t>
  </si>
  <si>
    <t>Debita</t>
  </si>
  <si>
    <t>NFW40B5</t>
  </si>
  <si>
    <t>Belder, E.</t>
  </si>
  <si>
    <t>Erwin</t>
  </si>
  <si>
    <t>NFW42X5</t>
  </si>
  <si>
    <t>Jong, 't M.</t>
  </si>
  <si>
    <t>Michiel</t>
  </si>
  <si>
    <t>NFW13Y0</t>
  </si>
  <si>
    <t>Kalkeren, van M.</t>
  </si>
  <si>
    <t>Marco</t>
  </si>
  <si>
    <t>NKH71P1</t>
  </si>
  <si>
    <t>Kooij, C.W.</t>
  </si>
  <si>
    <t>Wilco</t>
  </si>
  <si>
    <t>NFV13V8</t>
  </si>
  <si>
    <t>Riet, R.</t>
  </si>
  <si>
    <t>Ronald</t>
  </si>
  <si>
    <t>NKQ40Q9</t>
  </si>
  <si>
    <t>Driesprong, M.</t>
  </si>
  <si>
    <t>Meike</t>
  </si>
  <si>
    <t>NKK27B9</t>
  </si>
  <si>
    <t>Fernhout, L.</t>
  </si>
  <si>
    <t>Loïs</t>
  </si>
  <si>
    <t>NKS24M5</t>
  </si>
  <si>
    <t>Verbeek, Y.</t>
  </si>
  <si>
    <t>Yente</t>
  </si>
  <si>
    <t>NKW49Y8</t>
  </si>
  <si>
    <t>Volker, L.A.</t>
  </si>
  <si>
    <t>Lisa</t>
  </si>
  <si>
    <t>NKT15G2</t>
  </si>
  <si>
    <t>Alberts, S.</t>
  </si>
  <si>
    <t>Sem</t>
  </si>
  <si>
    <t>NKR57N5</t>
  </si>
  <si>
    <t>Hooijdonk, van O.</t>
  </si>
  <si>
    <t>Otte</t>
  </si>
  <si>
    <t>NLL37Q7</t>
  </si>
  <si>
    <t>Timmer, J.</t>
  </si>
  <si>
    <t>Jordan</t>
  </si>
  <si>
    <t>NKY88T2</t>
  </si>
  <si>
    <t>Uijl, den D.</t>
  </si>
  <si>
    <t>Daniel</t>
  </si>
  <si>
    <t>NLB71D8</t>
  </si>
  <si>
    <t>Boshoven, S.A.E.</t>
  </si>
  <si>
    <t>Sara</t>
  </si>
  <si>
    <t>NLF50K8</t>
  </si>
  <si>
    <t>Fasbender, L.</t>
  </si>
  <si>
    <t>Lindi</t>
  </si>
  <si>
    <t>NKY17P6</t>
  </si>
  <si>
    <t>Groeneweg, R.K.</t>
  </si>
  <si>
    <t>Roos</t>
  </si>
  <si>
    <t>NKR88F7</t>
  </si>
  <si>
    <t>Horst, ter B.A.</t>
  </si>
  <si>
    <t>Bridget</t>
  </si>
  <si>
    <t>NKK48D6</t>
  </si>
  <si>
    <t>Mol, L.N.A.</t>
  </si>
  <si>
    <t>NKG18N7</t>
  </si>
  <si>
    <t>Teerds, E.L.</t>
  </si>
  <si>
    <t>Eva</t>
  </si>
  <si>
    <t>NLL20B6</t>
  </si>
  <si>
    <t>Wensen, van M.</t>
  </si>
  <si>
    <t>Maud</t>
  </si>
  <si>
    <t>NKV95Q4</t>
  </si>
  <si>
    <t>Fasbender, T.</t>
  </si>
  <si>
    <t>Tijmen</t>
  </si>
  <si>
    <t>NKR24P5</t>
  </si>
  <si>
    <t>Hoeve, ten M.</t>
  </si>
  <si>
    <t>Milan</t>
  </si>
  <si>
    <t>NLJ47N9</t>
  </si>
  <si>
    <t>IJben, C.</t>
  </si>
  <si>
    <t>Chris</t>
  </si>
  <si>
    <t>NKW21H5</t>
  </si>
  <si>
    <t>Kuijper, D.V.</t>
  </si>
  <si>
    <t>David</t>
  </si>
  <si>
    <t>NLG59F1</t>
  </si>
  <si>
    <t>Lohuis, J.A.</t>
  </si>
  <si>
    <t>NKR20M2</t>
  </si>
  <si>
    <t>Seevinck, T.</t>
  </si>
  <si>
    <t>NKX66T5</t>
  </si>
  <si>
    <t>Wietses, J.</t>
  </si>
  <si>
    <t>Joël</t>
  </si>
  <si>
    <t>NLB70T7</t>
  </si>
  <si>
    <t>Boeije, A.J.</t>
  </si>
  <si>
    <t>NKP41W3</t>
  </si>
  <si>
    <t>Gent, van E.</t>
  </si>
  <si>
    <t>Elsemieke</t>
  </si>
  <si>
    <t>NKR88D3</t>
  </si>
  <si>
    <t>Horst, ter R.N.</t>
  </si>
  <si>
    <t>Renee</t>
  </si>
  <si>
    <t>NKT92K1</t>
  </si>
  <si>
    <t>Jongh, de A.</t>
  </si>
  <si>
    <t>Anouk</t>
  </si>
  <si>
    <t>NLB70Z9</t>
  </si>
  <si>
    <t>Lievaart, C.A.</t>
  </si>
  <si>
    <t>Carlijn</t>
  </si>
  <si>
    <t>NLB70S0</t>
  </si>
  <si>
    <t>Quarré, E.A.</t>
  </si>
  <si>
    <t>Elena</t>
  </si>
  <si>
    <t>NLG57S6</t>
  </si>
  <si>
    <t>Raab, I.A.S.</t>
  </si>
  <si>
    <t>NKL60P7</t>
  </si>
  <si>
    <t>Reus, de K.</t>
  </si>
  <si>
    <t>Kim</t>
  </si>
  <si>
    <t>NLB71F2</t>
  </si>
  <si>
    <t>Koornneef, W.J.</t>
  </si>
  <si>
    <t>Wouter</t>
  </si>
  <si>
    <t>NLB70Y2</t>
  </si>
  <si>
    <t>Meijer, J.H.</t>
  </si>
  <si>
    <t>Joeke</t>
  </si>
  <si>
    <t>NML82P7</t>
  </si>
  <si>
    <t>NKR62S0</t>
  </si>
  <si>
    <t>Dekker, D.</t>
  </si>
  <si>
    <t>Daniëlle</t>
  </si>
  <si>
    <t>NLF29C4</t>
  </si>
  <si>
    <t>Herremans, J.</t>
  </si>
  <si>
    <t>Jennifer</t>
  </si>
  <si>
    <t>NKX36X8</t>
  </si>
  <si>
    <t>Witman, K.</t>
  </si>
  <si>
    <t>Kimberley</t>
  </si>
  <si>
    <t>NLC07T4</t>
  </si>
  <si>
    <t>Everaarts, J.D.</t>
  </si>
  <si>
    <t>Jesse</t>
  </si>
  <si>
    <t>NLP77Y7</t>
  </si>
  <si>
    <t>Klein, D.H.</t>
  </si>
  <si>
    <t>Daan</t>
  </si>
  <si>
    <t>NKW50D9</t>
  </si>
  <si>
    <t>Lange, M.J.D.</t>
  </si>
  <si>
    <t>Mathijs</t>
  </si>
  <si>
    <t>NKX56T0</t>
  </si>
  <si>
    <t>Verhagen, L.A.J.</t>
  </si>
  <si>
    <t>Laurens</t>
  </si>
  <si>
    <t>NKW52X5</t>
  </si>
  <si>
    <t>Driesprong, J.</t>
  </si>
  <si>
    <t>Jana</t>
  </si>
  <si>
    <t>NLH27P1</t>
  </si>
  <si>
    <t>NLL81G4</t>
  </si>
  <si>
    <t>Manduapessy, M.</t>
  </si>
  <si>
    <t>NLP77W3</t>
  </si>
  <si>
    <t>Mert, R.</t>
  </si>
  <si>
    <t>Rezzan</t>
  </si>
  <si>
    <t>NLP78N3</t>
  </si>
  <si>
    <t>Wolleswinkel, I.M.S.</t>
  </si>
  <si>
    <t>Iza</t>
  </si>
  <si>
    <t>NLG57P5</t>
  </si>
  <si>
    <t>Bäcker, C.J.</t>
  </si>
  <si>
    <t>Tijn</t>
  </si>
  <si>
    <t>NLG59G8</t>
  </si>
  <si>
    <t>Koster, S.</t>
  </si>
  <si>
    <t>Senne</t>
  </si>
  <si>
    <t>NLG58W7</t>
  </si>
  <si>
    <t>Vaartmans, J.A.</t>
  </si>
  <si>
    <t>Jordi</t>
  </si>
  <si>
    <t>NLG57L7</t>
  </si>
  <si>
    <t>Valk, J.B.</t>
  </si>
  <si>
    <t>Jarno</t>
  </si>
  <si>
    <t>NLL19V8</t>
  </si>
  <si>
    <t>Zwanenburg, J.</t>
  </si>
  <si>
    <t>Jack</t>
  </si>
  <si>
    <t>NKY54N3</t>
  </si>
  <si>
    <t>Bouwknegt, L.V.</t>
  </si>
  <si>
    <t>Lianne</t>
  </si>
  <si>
    <t>NLP78G4</t>
  </si>
  <si>
    <t>Bozuwa, J.</t>
  </si>
  <si>
    <t>Julia</t>
  </si>
  <si>
    <t>NLL20G1</t>
  </si>
  <si>
    <t>Burgt, van de E.</t>
  </si>
  <si>
    <t>Elize</t>
  </si>
  <si>
    <t>NLG57M4</t>
  </si>
  <si>
    <t>Hoeve, ten S.</t>
  </si>
  <si>
    <t>NLT96R9</t>
  </si>
  <si>
    <t>Voorbij, D.M.</t>
  </si>
  <si>
    <t>Doeska</t>
  </si>
  <si>
    <t>NLL19X2</t>
  </si>
  <si>
    <t>Altena, E.K.</t>
  </si>
  <si>
    <t>Evan</t>
  </si>
  <si>
    <t>NLL20F4</t>
  </si>
  <si>
    <t>Burgt, van de S.</t>
  </si>
  <si>
    <t>Seth</t>
  </si>
  <si>
    <t>NLJ97M7</t>
  </si>
  <si>
    <t>Felix, J.</t>
  </si>
  <si>
    <t>Jesper</t>
  </si>
  <si>
    <t>NLM05B2</t>
  </si>
  <si>
    <t>Vliet, T.M.</t>
  </si>
  <si>
    <t>Tycho</t>
  </si>
  <si>
    <t>NMN14W9</t>
  </si>
  <si>
    <t>NLJ47P3</t>
  </si>
  <si>
    <t>Everdingen, van T.</t>
  </si>
  <si>
    <t>NMH36F0</t>
  </si>
  <si>
    <t>Vreeling, A.J.P.</t>
  </si>
  <si>
    <t>NMJ10P4</t>
  </si>
  <si>
    <t>Boshoven, C.</t>
  </si>
  <si>
    <t>Casper</t>
  </si>
  <si>
    <t>NMM75S3</t>
  </si>
  <si>
    <t>NLW47J4</t>
  </si>
  <si>
    <t>Hashmei, A.</t>
  </si>
  <si>
    <t>Ali</t>
  </si>
  <si>
    <t>NMJ09L8</t>
  </si>
  <si>
    <t>Ibrahim, A.</t>
  </si>
  <si>
    <t>Abdi</t>
  </si>
  <si>
    <t>NKZ28R9</t>
  </si>
  <si>
    <t>Jongh, de M.</t>
  </si>
  <si>
    <t>Matthijs</t>
  </si>
  <si>
    <t>NLB71B4</t>
  </si>
  <si>
    <t>Koornneef, T.J.</t>
  </si>
  <si>
    <t>Tommie</t>
  </si>
  <si>
    <t>NLR06X4</t>
  </si>
  <si>
    <t>Pille, M.A.</t>
  </si>
  <si>
    <t>Menno</t>
  </si>
  <si>
    <t>NLS45N2</t>
  </si>
  <si>
    <t>Kilsdonk, S.A</t>
  </si>
  <si>
    <t>Sophie</t>
  </si>
  <si>
    <t>NLN05N7</t>
  </si>
  <si>
    <t>Klooster, van der C.</t>
  </si>
  <si>
    <t>Carmen</t>
  </si>
  <si>
    <t>NLP78D3</t>
  </si>
  <si>
    <t>Linden, van der B.S.</t>
  </si>
  <si>
    <t>Benthe</t>
  </si>
  <si>
    <t>NLS08H9</t>
  </si>
  <si>
    <t>Reuvers, L.</t>
  </si>
  <si>
    <t>NLL19T4</t>
  </si>
  <si>
    <t>Wit, de M.</t>
  </si>
  <si>
    <t>Mila</t>
  </si>
  <si>
    <t>NMJ72N6</t>
  </si>
  <si>
    <t>Bemer, J.L.E.</t>
  </si>
  <si>
    <t>NLS85H0</t>
  </si>
  <si>
    <t>Dekker, den O.C.</t>
  </si>
  <si>
    <t>Onno</t>
  </si>
  <si>
    <t>NLG58X4</t>
  </si>
  <si>
    <t>Dongen, van F.P.B.</t>
  </si>
  <si>
    <t>NLD36P9</t>
  </si>
  <si>
    <t>Driesprong, N.</t>
  </si>
  <si>
    <t>NLP78Q4</t>
  </si>
  <si>
    <t>Sas, M.</t>
  </si>
  <si>
    <t>Maarten</t>
  </si>
  <si>
    <t>NLX00H0</t>
  </si>
  <si>
    <t>Bemer, G.M.E.</t>
  </si>
  <si>
    <t>Githa</t>
  </si>
  <si>
    <t>NLC07S7</t>
  </si>
  <si>
    <t>Everaarts, A.E.</t>
  </si>
  <si>
    <t>Anna</t>
  </si>
  <si>
    <t>NLJ04Z4</t>
  </si>
  <si>
    <t>Lohuis, F.A.C.</t>
  </si>
  <si>
    <t>Floor</t>
  </si>
  <si>
    <t>NLY40X3</t>
  </si>
  <si>
    <t>Matena, A.</t>
  </si>
  <si>
    <t>Anjanette</t>
  </si>
  <si>
    <t>NLP78C6</t>
  </si>
  <si>
    <t>Verboom, S.</t>
  </si>
  <si>
    <t>Stella</t>
  </si>
  <si>
    <t>NLL37S1</t>
  </si>
  <si>
    <t>Camphens, T.</t>
  </si>
  <si>
    <t>NLS75Y4</t>
  </si>
  <si>
    <t>Heersping, D.B.A.C.</t>
  </si>
  <si>
    <t>Dani</t>
  </si>
  <si>
    <t>NLL49T9</t>
  </si>
  <si>
    <t>Mahabier, J.</t>
  </si>
  <si>
    <t>Jeevan</t>
  </si>
  <si>
    <t>NLX00G3</t>
  </si>
  <si>
    <t>Sempel, J.D.</t>
  </si>
  <si>
    <t>Jasper</t>
  </si>
  <si>
    <t>NLS85J4</t>
  </si>
  <si>
    <t>Vliet, K.M.</t>
  </si>
  <si>
    <t>Kian</t>
  </si>
  <si>
    <t>NLX08G7</t>
  </si>
  <si>
    <t>Kamerman, Z.</t>
  </si>
  <si>
    <t>Zoë</t>
  </si>
  <si>
    <t>NLS08K0</t>
  </si>
  <si>
    <t>Oomens, H.</t>
  </si>
  <si>
    <t>Hanna</t>
  </si>
  <si>
    <t>NLX08D6</t>
  </si>
  <si>
    <t>Reijerkerk, S.F.</t>
  </si>
  <si>
    <t>Sterre</t>
  </si>
  <si>
    <t>NLS76C3</t>
  </si>
  <si>
    <t>Zwanenburg, R.J.</t>
  </si>
  <si>
    <t>NLH06P8</t>
  </si>
  <si>
    <t>Est, van K.H.T.</t>
  </si>
  <si>
    <t>Koen</t>
  </si>
  <si>
    <t>NMG85H5</t>
  </si>
  <si>
    <t>Hovestadt, D.</t>
  </si>
  <si>
    <t>Diederik</t>
  </si>
  <si>
    <t>NLN28Y3</t>
  </si>
  <si>
    <t>Kuijper, R.A.</t>
  </si>
  <si>
    <t>Raoul</t>
  </si>
  <si>
    <t>NMK85P5</t>
  </si>
  <si>
    <t>Pichel, T.</t>
  </si>
  <si>
    <t>Timo</t>
  </si>
  <si>
    <t>NLV35B6</t>
  </si>
  <si>
    <t>Quarre, S.M.</t>
  </si>
  <si>
    <t>Stephan</t>
  </si>
  <si>
    <t>NLY54F4</t>
  </si>
  <si>
    <t>Vos, J.</t>
  </si>
  <si>
    <t>Justin</t>
  </si>
  <si>
    <t>NLL20H8</t>
  </si>
  <si>
    <t>Burgt, van de F.</t>
  </si>
  <si>
    <t>Feline</t>
  </si>
  <si>
    <t>NLP77Z4</t>
  </si>
  <si>
    <t>Klooster, van der D.</t>
  </si>
  <si>
    <t>Danique</t>
  </si>
  <si>
    <t>NMB60Y4</t>
  </si>
  <si>
    <t>Lindhout, D.</t>
  </si>
  <si>
    <t>NLN41L1</t>
  </si>
  <si>
    <t>Stomp, N.</t>
  </si>
  <si>
    <t>Noa</t>
  </si>
  <si>
    <t>NLP89W4</t>
  </si>
  <si>
    <t>Volker, T.N.</t>
  </si>
  <si>
    <t>Tess</t>
  </si>
  <si>
    <t>NMG18G2</t>
  </si>
  <si>
    <t>Belder, L.</t>
  </si>
  <si>
    <t>Lenn</t>
  </si>
  <si>
    <t>NMC61P5</t>
  </si>
  <si>
    <t>Dekker, den T.J.</t>
  </si>
  <si>
    <t>Tiemen</t>
  </si>
  <si>
    <t>NLP78P7</t>
  </si>
  <si>
    <t>Sas, N.</t>
  </si>
  <si>
    <t>NLY32T6</t>
  </si>
  <si>
    <t>Ven, van de J.</t>
  </si>
  <si>
    <t>Jonas</t>
  </si>
  <si>
    <t>NMD51K6</t>
  </si>
  <si>
    <t>Vos, T.</t>
  </si>
  <si>
    <t>NLQ98H2</t>
  </si>
  <si>
    <t>Bakker, F.</t>
  </si>
  <si>
    <t>Femke</t>
  </si>
  <si>
    <t>NLX64V0</t>
  </si>
  <si>
    <t>Boer, de E.M.</t>
  </si>
  <si>
    <t>Esmée</t>
  </si>
  <si>
    <t>NLS34M7</t>
  </si>
  <si>
    <t>Camphens, S.</t>
  </si>
  <si>
    <t>Saar</t>
  </si>
  <si>
    <t>NLX25R5</t>
  </si>
  <si>
    <t>Engelfriet, D.</t>
  </si>
  <si>
    <t>NKT65Z0</t>
  </si>
  <si>
    <t>Kleingeld, J.N.</t>
  </si>
  <si>
    <t>NLM86V5</t>
  </si>
  <si>
    <t>Vaartmans, B.</t>
  </si>
  <si>
    <t>Britt</t>
  </si>
  <si>
    <t>NLX00J4</t>
  </si>
  <si>
    <t>Veld, in 't P.M.</t>
  </si>
  <si>
    <t>Puck</t>
  </si>
  <si>
    <t>NLP78L9</t>
  </si>
  <si>
    <t>Wiel, van der D.N.</t>
  </si>
  <si>
    <t>NLV80P4</t>
  </si>
  <si>
    <t>Heersping, S.</t>
  </si>
  <si>
    <t>Sander</t>
  </si>
  <si>
    <t>NLV80M3</t>
  </si>
  <si>
    <t>Laban, F.C.</t>
  </si>
  <si>
    <t>NLS54M7</t>
  </si>
  <si>
    <t>Baas, N.J.</t>
  </si>
  <si>
    <t>Nikki</t>
  </si>
  <si>
    <t>NLM40K0</t>
  </si>
  <si>
    <t>Bouwknegt, E.L.</t>
  </si>
  <si>
    <t>Enora</t>
  </si>
  <si>
    <t>NLL53K3</t>
  </si>
  <si>
    <t>Dongen, van M.J.</t>
  </si>
  <si>
    <t>Madelief</t>
  </si>
  <si>
    <t>NLP89T3</t>
  </si>
  <si>
    <t>Grootenboer, T.L.</t>
  </si>
  <si>
    <t>NLR34F7</t>
  </si>
  <si>
    <t>Jongkind, F.W.J.</t>
  </si>
  <si>
    <t>Floortje</t>
  </si>
  <si>
    <t>NLM17J9</t>
  </si>
  <si>
    <t>Tara</t>
  </si>
  <si>
    <t>NMC41D1</t>
  </si>
  <si>
    <t>Afsharbegloe, P.</t>
  </si>
  <si>
    <t>Parham</t>
  </si>
  <si>
    <t>NMB42C6</t>
  </si>
  <si>
    <t>Heeren, van D.</t>
  </si>
  <si>
    <t>Djess</t>
  </si>
  <si>
    <t>NLX04H2</t>
  </si>
  <si>
    <t>Post, J.M.</t>
  </si>
  <si>
    <t>Joaz</t>
  </si>
  <si>
    <t>NML47R6</t>
  </si>
  <si>
    <t>Rutten, M.</t>
  </si>
  <si>
    <t>NMN07F4</t>
  </si>
  <si>
    <t>Manon</t>
  </si>
  <si>
    <t>NML00R5</t>
  </si>
  <si>
    <t>Bos, B.M.</t>
  </si>
  <si>
    <t>Bryanna</t>
  </si>
  <si>
    <t>NMK12F1</t>
  </si>
  <si>
    <t>Groen, E.</t>
  </si>
  <si>
    <t>Evie</t>
  </si>
  <si>
    <t>NMN06Y4</t>
  </si>
  <si>
    <t>Pippa</t>
  </si>
  <si>
    <t>NMK74C6</t>
  </si>
  <si>
    <t>Nijman, F.J.J.</t>
  </si>
  <si>
    <t>Famke</t>
  </si>
  <si>
    <t>NMJ53F3</t>
  </si>
  <si>
    <t>Rooij, van E.J.</t>
  </si>
  <si>
    <t>NMN23N8</t>
  </si>
  <si>
    <t>Eline</t>
  </si>
  <si>
    <t>NLV84L8</t>
  </si>
  <si>
    <t>Vercouteren, N.</t>
  </si>
  <si>
    <t>Noortje</t>
  </si>
  <si>
    <t>NMF22Q8</t>
  </si>
  <si>
    <t>Jacobs, X.</t>
  </si>
  <si>
    <t>Xavi</t>
  </si>
  <si>
    <t>NMK12K6</t>
  </si>
  <si>
    <t>NLZ39C9</t>
  </si>
  <si>
    <t>Bakker, A.</t>
  </si>
  <si>
    <t>NMB03R4</t>
  </si>
  <si>
    <t>Exalto, L.</t>
  </si>
  <si>
    <t>NMF09H6</t>
  </si>
  <si>
    <t>Veld, in 't R.</t>
  </si>
  <si>
    <t>NMC41W4</t>
  </si>
  <si>
    <t>Ameijden, van J.</t>
  </si>
  <si>
    <t>Joep</t>
  </si>
  <si>
    <t>NMC29Z9</t>
  </si>
  <si>
    <t>Juda</t>
  </si>
  <si>
    <t>NMJ81C1</t>
  </si>
  <si>
    <t>Breekveldt, T.</t>
  </si>
  <si>
    <t>NML06D5</t>
  </si>
  <si>
    <t>Waard, de O.J.</t>
  </si>
  <si>
    <t>Olivia</t>
  </si>
  <si>
    <t>NML47D8</t>
  </si>
  <si>
    <t>Goedegebuur, M.M.</t>
  </si>
  <si>
    <t>Mels</t>
  </si>
  <si>
    <t>NMD90G5</t>
  </si>
  <si>
    <t>Hemert, van S.</t>
  </si>
  <si>
    <t>Stijn</t>
  </si>
  <si>
    <t>NMD22V1</t>
  </si>
  <si>
    <t>Bezemer, E.R.</t>
  </si>
  <si>
    <t>NMK12D7</t>
  </si>
  <si>
    <t>Tims, F.</t>
  </si>
  <si>
    <t>Fay</t>
  </si>
  <si>
    <t>NMN23L4</t>
  </si>
  <si>
    <t>Fynn</t>
  </si>
  <si>
    <t>NMG03C4</t>
  </si>
  <si>
    <t>Verboom, F.</t>
  </si>
  <si>
    <t>Finn</t>
  </si>
  <si>
    <t>NMK01M2</t>
  </si>
  <si>
    <t>Ehmila, J.</t>
  </si>
  <si>
    <t>Jenna</t>
  </si>
  <si>
    <t>NMK31G5</t>
  </si>
  <si>
    <t>Littooij, F.R.</t>
  </si>
  <si>
    <t>NMN23K7</t>
  </si>
  <si>
    <t>Davina</t>
  </si>
  <si>
    <t>NMK07T9</t>
  </si>
  <si>
    <t>Naeije, L.</t>
  </si>
  <si>
    <t>Lisanne</t>
  </si>
  <si>
    <t>NMN14R4</t>
  </si>
  <si>
    <t>NMG13P0</t>
  </si>
  <si>
    <t>Boer, de L.</t>
  </si>
  <si>
    <t>Layla</t>
  </si>
  <si>
    <t>NMD71P1</t>
  </si>
  <si>
    <t>Kleingeld, E.</t>
  </si>
  <si>
    <t>Evi</t>
  </si>
  <si>
    <t>NMC85Q4</t>
  </si>
  <si>
    <t>Wiel, van der Y.J.</t>
  </si>
  <si>
    <t>Yara</t>
  </si>
  <si>
    <t>NMJ72R4</t>
  </si>
  <si>
    <t>Bemer, F.G.L.</t>
  </si>
  <si>
    <t>Falco</t>
  </si>
  <si>
    <t>NMJ72P0</t>
  </si>
  <si>
    <t>Bemer, T.R.S</t>
  </si>
  <si>
    <t>Tygo</t>
  </si>
  <si>
    <t>NMM21T3</t>
  </si>
  <si>
    <t>Lenthe</t>
  </si>
  <si>
    <t>NMM85F7</t>
  </si>
  <si>
    <t>Noor</t>
  </si>
  <si>
    <t>NMM99N0</t>
  </si>
  <si>
    <t>Sofie</t>
  </si>
  <si>
    <t>NMN23M1</t>
  </si>
  <si>
    <t>Martijn</t>
  </si>
  <si>
    <t>NLZ21F1</t>
  </si>
  <si>
    <t>Ven, van de A.</t>
  </si>
  <si>
    <t>Abel</t>
  </si>
  <si>
    <t>NMJ35H3</t>
  </si>
  <si>
    <t>Dongen, van P.</t>
  </si>
  <si>
    <t>Pien</t>
  </si>
  <si>
    <t>NMK83B1</t>
  </si>
  <si>
    <t>Dullemeijer, M.</t>
  </si>
  <si>
    <t>Mandy</t>
  </si>
  <si>
    <t>NMH07D4</t>
  </si>
  <si>
    <t>Jeslynn</t>
  </si>
  <si>
    <t>NMK59H6</t>
  </si>
  <si>
    <t>Ameijden, van M.</t>
  </si>
  <si>
    <t>Morris</t>
  </si>
  <si>
    <t>NMJ03L0</t>
  </si>
  <si>
    <t>Everaarts, L.</t>
  </si>
  <si>
    <t>Levi</t>
  </si>
  <si>
    <t>NMD34T8</t>
  </si>
  <si>
    <t>Exalto, L.B.C.</t>
  </si>
  <si>
    <t>NMH37W2</t>
  </si>
  <si>
    <t>Linden, van der I.</t>
  </si>
  <si>
    <t>Ize</t>
  </si>
  <si>
    <t>NMJ14Y9</t>
  </si>
  <si>
    <t>Muller, L.</t>
  </si>
  <si>
    <t>Lieve</t>
  </si>
  <si>
    <t>NMK07M0</t>
  </si>
  <si>
    <t>Hoedelmans, T.</t>
  </si>
  <si>
    <t>Tobias</t>
  </si>
  <si>
    <t>NMJ57G2</t>
  </si>
  <si>
    <t>Merlijn</t>
  </si>
  <si>
    <t>NML53R9</t>
  </si>
  <si>
    <t>Kleingeld, S.</t>
  </si>
  <si>
    <t>NMM97Y1</t>
  </si>
  <si>
    <t>Maartje</t>
  </si>
  <si>
    <t>NMK64V4</t>
  </si>
  <si>
    <t>Mans, R.</t>
  </si>
  <si>
    <t>NMN09P0</t>
  </si>
  <si>
    <t>Jorn</t>
  </si>
  <si>
    <t>NMN10V0</t>
  </si>
  <si>
    <t>NLN68P0</t>
  </si>
  <si>
    <t>Canli, D.</t>
  </si>
  <si>
    <t>Dilan</t>
  </si>
  <si>
    <t>NKB62K8</t>
  </si>
  <si>
    <t>Hulsker, N.M.</t>
  </si>
  <si>
    <t>Nina</t>
  </si>
  <si>
    <t>NMF58C3</t>
  </si>
  <si>
    <t>Jacobs, K.</t>
  </si>
  <si>
    <t>Kimberly</t>
  </si>
  <si>
    <t>NGX49G5</t>
  </si>
  <si>
    <t>Ploeg- van Ballegooijen, I.</t>
  </si>
  <si>
    <t>Irene</t>
  </si>
  <si>
    <t>Annemarie</t>
  </si>
  <si>
    <t>NFW15M2</t>
  </si>
  <si>
    <t>Valk-Helsloot, G.</t>
  </si>
  <si>
    <t>Gunilda</t>
  </si>
  <si>
    <t>NGT43N2</t>
  </si>
  <si>
    <t>Visser, H.</t>
  </si>
  <si>
    <t>Hilde</t>
  </si>
  <si>
    <t>NGP49B2</t>
  </si>
  <si>
    <t>Ameijden, van R.</t>
  </si>
  <si>
    <t>Robbert</t>
  </si>
  <si>
    <t>Rob</t>
  </si>
  <si>
    <t>NGT42V5</t>
  </si>
  <si>
    <t>Draaijer, R.</t>
  </si>
  <si>
    <t>Rens</t>
  </si>
  <si>
    <t>NJK05M3</t>
  </si>
  <si>
    <t>Goudriaan, S</t>
  </si>
  <si>
    <t>NJF34K6</t>
  </si>
  <si>
    <t>Hendriks, T.</t>
  </si>
  <si>
    <t>Tom</t>
  </si>
  <si>
    <t>NFW28T5</t>
  </si>
  <si>
    <t>Kleingeld, J</t>
  </si>
  <si>
    <t>NJX60W1</t>
  </si>
  <si>
    <t>Klink, S.</t>
  </si>
  <si>
    <t>NFW29N6</t>
  </si>
  <si>
    <t>Ploeg, H</t>
  </si>
  <si>
    <t>Henno</t>
  </si>
  <si>
    <t>NJB72K6</t>
  </si>
  <si>
    <t>Scheurwater, T.</t>
  </si>
  <si>
    <t>NFW26Q8</t>
  </si>
  <si>
    <t>Vos, E.</t>
  </si>
  <si>
    <t>Egbert</t>
  </si>
  <si>
    <t>Indien mogelijk zouden we graag op veld wedstrijdkorfbal willen spelen en als het kan Hoofdklasse</t>
  </si>
  <si>
    <t>1=2=3=B1&lt;&gt;5=A1=A2=C1</t>
  </si>
  <si>
    <t>1=2=3=B1=D1&lt;&gt;5=A1=A2=C1=C2</t>
  </si>
  <si>
    <t xml:space="preserve">  Pn</t>
  </si>
  <si>
    <t xml:space="preserve">  Pz</t>
  </si>
  <si>
    <t xml:space="preserve">  Pv</t>
  </si>
  <si>
    <t>DIS</t>
  </si>
  <si>
    <t>CLUB</t>
  </si>
  <si>
    <t>TABBLAD</t>
  </si>
  <si>
    <t>FOUT</t>
  </si>
  <si>
    <t>SEIZ</t>
  </si>
  <si>
    <t>REACTIE</t>
  </si>
  <si>
    <t>2Leden</t>
  </si>
  <si>
    <t>21 Oude ploeg (ZL90) niet ingevuld bij 11 in ploeg ingedeelde leden!</t>
  </si>
  <si>
    <t>4Veld</t>
  </si>
  <si>
    <t>76 Geen oude ploeg ingevuld bij spelers F3 in kolom P en Q. Gaan ze allemaal voor het eerst korfballen?</t>
  </si>
  <si>
    <t>Ja</t>
  </si>
  <si>
    <t>5Zaal</t>
  </si>
  <si>
    <t>LET OP!</t>
  </si>
  <si>
    <t>Foutmelding 21, 22 of 23 mag u negeren als:</t>
  </si>
  <si>
    <t>1. Een lid nooit eerder heeft gekorfbald bij uw vereniging of bij een andere club.</t>
  </si>
  <si>
    <t>Is dat niet zo vul dan de ploeg in waarin men speelde of zou hebben gespeeld als men die</t>
  </si>
  <si>
    <t>competitie al wel zou hebben gekorfbald bij uw club. Speelde iemand toen nog bij een andere</t>
  </si>
  <si>
    <t>club, dan kunt u evt ook die club vermelden op tabblad BASIS (cellen C16-C20), vervolgens het</t>
  </si>
  <si>
    <t>cijfer in cel B16-B20 noteren op tabblad LEDEN in kolom L achter het betreffende lid en dan</t>
  </si>
  <si>
    <t>bij oude ploeg het team invullen waarin men speelde bij de oude club. Doe dit vooral als er</t>
  </si>
  <si>
    <t>meerdere spelers vorig seizoen bij dezelfde andere club speelden.</t>
  </si>
  <si>
    <t>2. Een lid speelt in een midweekteam, dat een deel van het seizoen niet speelt.</t>
  </si>
  <si>
    <t>Bv. Als een midweekteam alleen speelt op het veld, maar niet in de zaal, dan kunt u de oude</t>
  </si>
  <si>
    <t>zaalploeg blanco laten, want er is dan waarschijnlijk geen vergelijkbaar zaalteam om in te</t>
  </si>
  <si>
    <t>vullen als fictieve oude ploeg.</t>
  </si>
  <si>
    <t>Pierse, A.W.</t>
  </si>
  <si>
    <t>Degenhardt, K.</t>
  </si>
  <si>
    <t>Haas, de A.</t>
  </si>
  <si>
    <t>Broek, van den C.</t>
  </si>
  <si>
    <t>Figee, N.</t>
  </si>
  <si>
    <t>Karsten, T.</t>
  </si>
  <si>
    <t>Veenendaal, E.</t>
  </si>
  <si>
    <t>Barbaroux, M.N.</t>
  </si>
  <si>
    <t>Jongkind, P.</t>
  </si>
  <si>
    <t>Kuling, F.</t>
  </si>
  <si>
    <t>Oosse, E.</t>
  </si>
  <si>
    <t>Moniz, D.</t>
  </si>
  <si>
    <t>Boogaart, van den L.</t>
  </si>
  <si>
    <t>Brouwer, E.N.</t>
  </si>
  <si>
    <t>Faber, S.</t>
  </si>
  <si>
    <t>Veenendaal, M.</t>
  </si>
  <si>
    <t>Wit, de, M.</t>
  </si>
  <si>
    <t>Laban, M.</t>
  </si>
  <si>
    <t>Winter, L.P.</t>
  </si>
  <si>
    <t>Dekker, den J</t>
  </si>
  <si>
    <t>NFS05D0</t>
  </si>
  <si>
    <t>Naaktgeboren, D.J.</t>
  </si>
  <si>
    <t>Dio</t>
  </si>
  <si>
    <t>NFW14Y3</t>
  </si>
  <si>
    <t>Verwaal, J.P.</t>
  </si>
  <si>
    <t>Jan-Peter</t>
  </si>
  <si>
    <t>NFW15F3</t>
  </si>
  <si>
    <t>Wall, van der J</t>
  </si>
  <si>
    <t>Johan</t>
  </si>
  <si>
    <t>NFW28G4</t>
  </si>
  <si>
    <t>Bakker-Verwaal, L.</t>
  </si>
  <si>
    <t>NFW42L1</t>
  </si>
  <si>
    <t>Belder, S.</t>
  </si>
  <si>
    <t>NFW42M8</t>
  </si>
  <si>
    <t>Boer, de A</t>
  </si>
  <si>
    <t>Alexander</t>
  </si>
  <si>
    <t>NFX11D8</t>
  </si>
  <si>
    <t>Dalen, van A.T.M.</t>
  </si>
  <si>
    <t>NFX74K6</t>
  </si>
  <si>
    <t>Romijn, A.</t>
  </si>
  <si>
    <t>Aad</t>
  </si>
  <si>
    <t>NFY89D8</t>
  </si>
  <si>
    <t>Tol, van R.J.P.</t>
  </si>
  <si>
    <t>NJQ72R0</t>
  </si>
  <si>
    <t>Blom, M.</t>
  </si>
  <si>
    <t>Michelle</t>
  </si>
  <si>
    <t>NJZ00Y7</t>
  </si>
  <si>
    <t>Jager, de S.</t>
  </si>
  <si>
    <t>Sam</t>
  </si>
  <si>
    <t>NKC46P6</t>
  </si>
  <si>
    <t>Wall, van der J.</t>
  </si>
  <si>
    <t>Jeffrey</t>
  </si>
  <si>
    <t>NKF94H2</t>
  </si>
  <si>
    <t>Fernhout, T.</t>
  </si>
  <si>
    <t>Tirsa</t>
  </si>
  <si>
    <t>NKJ95M4</t>
  </si>
  <si>
    <t>Brouwer, N.</t>
  </si>
  <si>
    <t>Nynke</t>
  </si>
  <si>
    <t>NKK88N6</t>
  </si>
  <si>
    <t>Sint Nicolaas, M.</t>
  </si>
  <si>
    <t>Marcel</t>
  </si>
  <si>
    <t>NKX66V9</t>
  </si>
  <si>
    <t>Seevinck, S.L.</t>
  </si>
  <si>
    <t>Bert</t>
  </si>
  <si>
    <t>NMC30G4</t>
  </si>
  <si>
    <t>Boshoven-Valk, A.</t>
  </si>
  <si>
    <t>Los (fout)meldingen op of geeft een korte reactie in kolom F.</t>
  </si>
  <si>
    <t>mix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</si>
</sst>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0.0"/>
    <numFmt numFmtId="166" formatCode="dd/mm/yy"/>
  </numFmts>
  <fonts count="18" x14ac:knownFonts="1">
    <font>
      <sz val="10"/>
      <color theme="1"/>
      <name val="Arial"/>
      <family val="2"/>
    </font>
    <font>
      <sz val="10"/>
      <color rgb="FFFF0000"/>
      <name val="Arial"/>
      <family val="2"/>
    </font>
    <font>
      <b/>
      <sz val="10"/>
      <color theme="1"/>
      <name val="Arial"/>
      <family val="2"/>
    </font>
    <font>
      <b/>
      <sz val="12"/>
      <name val="Arial"/>
      <family val="2"/>
    </font>
    <font>
      <sz val="12"/>
      <name val="Arial"/>
      <family val="2"/>
    </font>
    <font>
      <sz val="10"/>
      <name val="Arial"/>
      <family val="2"/>
    </font>
    <font>
      <b/>
      <sz val="10"/>
      <name val="Arial"/>
      <family val="2"/>
    </font>
    <font>
      <b/>
      <sz val="10"/>
      <color rgb="FFFF0000"/>
      <name val="Arial"/>
      <family val="2"/>
    </font>
    <font>
      <sz val="10"/>
      <color rgb="FF0000FF"/>
      <name val="Arial"/>
      <family val="2"/>
    </font>
    <font>
      <b/>
      <sz val="14"/>
      <name val="Arial"/>
      <family val="2"/>
    </font>
    <font>
      <b/>
      <sz val="11"/>
      <name val="Arial"/>
      <family val="2"/>
    </font>
    <font>
      <b/>
      <sz val="12"/>
      <color theme="1"/>
      <name val="Arial"/>
      <family val="2"/>
    </font>
    <font>
      <b/>
      <sz val="10"/>
      <color theme="0"/>
      <name val="Arial"/>
      <family val="2"/>
    </font>
    <font>
      <sz val="10"/>
      <color theme="0"/>
      <name val="Arial"/>
      <family val="2"/>
    </font>
    <font>
      <sz val="10"/>
      <color rgb="FF000000"/>
      <name val="Arial"/>
      <family val="2"/>
    </font>
    <font>
      <sz val="9"/>
      <color rgb="FFFFC000"/>
      <name val="Arial"/>
      <family val="2"/>
    </font>
    <font>
      <sz val="8"/>
      <color rgb="FF0000FF"/>
      <name val="Arial"/>
      <family val="2"/>
    </font>
    <font>
      <sz val="8"/>
      <name val="Arial"/>
      <family val="2"/>
    </font>
  </fonts>
  <fills count="12">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rgb="FFFFFF99"/>
        <bgColor indexed="64"/>
      </patternFill>
    </fill>
    <fill>
      <patternFill patternType="solid">
        <fgColor rgb="FF00FFFF"/>
        <bgColor indexed="64"/>
      </patternFill>
    </fill>
    <fill>
      <patternFill patternType="solid">
        <fgColor rgb="FFFFFFCC"/>
        <bgColor indexed="64"/>
      </patternFill>
    </fill>
    <fill>
      <patternFill patternType="solid">
        <fgColor theme="0"/>
        <bgColor indexed="64"/>
      </patternFill>
    </fill>
    <fill>
      <patternFill patternType="solid">
        <fgColor indexed="47"/>
        <bgColor indexed="64"/>
      </patternFill>
    </fill>
    <fill>
      <patternFill patternType="solid">
        <fgColor rgb="FFFFFF00"/>
        <bgColor indexed="64"/>
      </patternFill>
    </fill>
    <fill>
      <patternFill patternType="solid">
        <fgColor rgb="FFCCFFFF"/>
        <bgColor indexed="64"/>
      </patternFill>
    </fill>
    <fill>
      <patternFill patternType="solid">
        <fgColor rgb="FF66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double">
        <color indexed="64"/>
      </bottom>
      <diagonal/>
    </border>
    <border>
      <left/>
      <right/>
      <top style="double">
        <color indexed="64"/>
      </top>
      <bottom/>
      <diagonal/>
    </border>
    <border>
      <left/>
      <right/>
      <top style="double">
        <color indexed="64"/>
      </top>
      <bottom style="thin">
        <color indexed="64"/>
      </bottom>
      <diagonal/>
    </border>
    <border>
      <left/>
      <right/>
      <top style="thin">
        <color indexed="64"/>
      </top>
      <bottom style="double">
        <color indexed="64"/>
      </bottom>
      <diagonal/>
    </border>
    <border>
      <left/>
      <right/>
      <top/>
      <bottom style="medium">
        <color indexed="64"/>
      </bottom>
      <diagonal/>
    </border>
  </borders>
  <cellStyleXfs count="1">
    <xf numFmtId="0" fontId="0" fillId="0" borderId="0"/>
  </cellStyleXfs>
  <cellXfs count="467">
    <xf numFmtId="0" fontId="0" fillId="0" borderId="0" xfId="0"/>
    <xf numFmtId="0" fontId="3" fillId="0" borderId="1" xfId="0" applyFont="1" applyBorder="1" applyProtection="1"/>
    <xf numFmtId="0" fontId="4" fillId="0" borderId="0" xfId="0" applyFont="1" applyProtection="1"/>
    <xf numFmtId="0" fontId="3" fillId="0" borderId="1" xfId="0" applyFont="1" applyFill="1" applyBorder="1" applyAlignment="1" applyProtection="1">
      <alignment horizontal="center"/>
    </xf>
    <xf numFmtId="0" fontId="3" fillId="0" borderId="2" xfId="0" applyFont="1" applyBorder="1" applyAlignment="1" applyProtection="1">
      <alignment horizontal="center"/>
    </xf>
    <xf numFmtId="0" fontId="3" fillId="0" borderId="0" xfId="0" applyFont="1" applyProtection="1"/>
    <xf numFmtId="0" fontId="0" fillId="2" borderId="1" xfId="0" applyFill="1" applyBorder="1" applyProtection="1">
      <protection locked="0"/>
    </xf>
    <xf numFmtId="164" fontId="0" fillId="2" borderId="1" xfId="0" applyNumberFormat="1" applyFill="1" applyBorder="1" applyProtection="1">
      <protection locked="0"/>
    </xf>
    <xf numFmtId="0" fontId="0" fillId="0" borderId="0" xfId="0" applyProtection="1"/>
    <xf numFmtId="0" fontId="0" fillId="2" borderId="1" xfId="0" applyFill="1" applyBorder="1" applyAlignment="1" applyProtection="1">
      <alignment horizontal="center"/>
      <protection locked="0"/>
    </xf>
    <xf numFmtId="14" fontId="0" fillId="3" borderId="3" xfId="0" applyNumberFormat="1" applyFill="1" applyBorder="1" applyAlignment="1" applyProtection="1">
      <alignment horizontal="center"/>
      <protection locked="0"/>
    </xf>
    <xf numFmtId="0" fontId="5" fillId="2" borderId="1" xfId="0" applyFont="1" applyFill="1" applyBorder="1" applyAlignment="1" applyProtection="1">
      <alignment horizontal="left"/>
      <protection locked="0"/>
    </xf>
    <xf numFmtId="0" fontId="6" fillId="0" borderId="0" xfId="0" applyFont="1" applyFill="1" applyBorder="1" applyAlignment="1" applyProtection="1">
      <alignment horizontal="left"/>
    </xf>
    <xf numFmtId="0" fontId="0" fillId="2" borderId="1" xfId="0" applyFill="1" applyBorder="1" applyAlignment="1" applyProtection="1">
      <alignment horizontal="left"/>
      <protection locked="0"/>
    </xf>
    <xf numFmtId="0" fontId="6" fillId="0" borderId="0" xfId="0" applyFont="1" applyProtection="1">
      <protection locked="0"/>
    </xf>
    <xf numFmtId="0" fontId="0" fillId="0" borderId="0" xfId="0" applyProtection="1">
      <protection locked="0"/>
    </xf>
    <xf numFmtId="0" fontId="2" fillId="0" borderId="0" xfId="0" applyFont="1"/>
    <xf numFmtId="0" fontId="0" fillId="0" borderId="0" xfId="0" applyFont="1" applyAlignment="1" applyProtection="1">
      <alignment horizontal="left"/>
      <protection hidden="1"/>
    </xf>
    <xf numFmtId="0" fontId="0" fillId="0" borderId="0" xfId="0" applyFont="1"/>
    <xf numFmtId="0" fontId="0" fillId="0" borderId="0" xfId="0" applyAlignment="1" applyProtection="1">
      <alignment horizontal="left"/>
      <protection hidden="1"/>
    </xf>
    <xf numFmtId="49" fontId="5" fillId="4" borderId="1" xfId="0" applyNumberFormat="1" applyFont="1" applyFill="1" applyBorder="1" applyAlignment="1" applyProtection="1">
      <alignment horizontal="left"/>
      <protection locked="0"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164" fontId="2" fillId="0" borderId="1" xfId="0" applyNumberFormat="1" applyFont="1" applyBorder="1" applyAlignment="1" applyProtection="1">
      <alignment horizontal="left"/>
      <protection hidden="1"/>
    </xf>
    <xf numFmtId="0" fontId="2" fillId="0" borderId="0" xfId="0" applyFont="1" applyAlignment="1" applyProtection="1">
      <alignment vertical="top"/>
      <protection hidden="1"/>
    </xf>
    <xf numFmtId="0" fontId="0" fillId="0" borderId="1" xfId="0" applyBorder="1" applyProtection="1">
      <protection hidden="1"/>
    </xf>
    <xf numFmtId="0" fontId="0" fillId="0" borderId="4" xfId="0" applyBorder="1" applyProtection="1">
      <protection hidden="1"/>
    </xf>
    <xf numFmtId="0" fontId="5" fillId="5" borderId="1" xfId="0" applyFont="1" applyFill="1" applyBorder="1" applyAlignment="1" applyProtection="1">
      <alignment horizontal="center"/>
      <protection locked="0"/>
    </xf>
    <xf numFmtId="49" fontId="5" fillId="5" borderId="1" xfId="0" applyNumberFormat="1" applyFont="1" applyFill="1" applyBorder="1" applyAlignment="1" applyProtection="1">
      <alignment horizontal="center"/>
      <protection locked="0"/>
    </xf>
    <xf numFmtId="0" fontId="0" fillId="0" borderId="0" xfId="0" applyFill="1" applyBorder="1" applyAlignment="1" applyProtection="1">
      <alignment horizontal="center"/>
      <protection hidden="1"/>
    </xf>
    <xf numFmtId="1" fontId="5" fillId="5" borderId="1" xfId="0" applyNumberFormat="1" applyFont="1" applyFill="1" applyBorder="1" applyAlignment="1" applyProtection="1">
      <alignment horizontal="right"/>
      <protection locked="0"/>
    </xf>
    <xf numFmtId="0" fontId="0" fillId="0" borderId="0" xfId="0" applyProtection="1">
      <protection hidden="1"/>
    </xf>
    <xf numFmtId="0" fontId="0" fillId="0" borderId="0" xfId="0" applyAlignment="1" applyProtection="1">
      <alignment horizontal="center"/>
      <protection hidden="1"/>
    </xf>
    <xf numFmtId="164" fontId="0" fillId="0" borderId="0" xfId="0" applyNumberFormat="1" applyFill="1" applyProtection="1">
      <protection hidden="1"/>
    </xf>
    <xf numFmtId="164" fontId="0" fillId="0" borderId="0" xfId="0" applyNumberFormat="1" applyProtection="1">
      <protection hidden="1"/>
    </xf>
    <xf numFmtId="164" fontId="0" fillId="0" borderId="0" xfId="0" applyNumberFormat="1" applyAlignment="1" applyProtection="1">
      <alignment horizontal="center"/>
      <protection hidden="1"/>
    </xf>
    <xf numFmtId="0" fontId="0" fillId="0" borderId="0" xfId="0" applyFill="1" applyAlignment="1" applyProtection="1">
      <alignment horizontal="center"/>
      <protection hidden="1"/>
    </xf>
    <xf numFmtId="1" fontId="0" fillId="0" borderId="0" xfId="0" applyNumberFormat="1" applyFill="1" applyAlignment="1" applyProtection="1">
      <alignment horizontal="right"/>
      <protection hidden="1"/>
    </xf>
    <xf numFmtId="0" fontId="0" fillId="0" borderId="0" xfId="0" applyBorder="1" applyProtection="1">
      <protection hidden="1"/>
    </xf>
    <xf numFmtId="0" fontId="0" fillId="0" borderId="0" xfId="0" applyBorder="1" applyProtection="1">
      <protection locked="0"/>
    </xf>
    <xf numFmtId="0" fontId="2" fillId="0" borderId="0" xfId="0" applyFont="1" applyProtection="1">
      <protection hidden="1"/>
    </xf>
    <xf numFmtId="0" fontId="2" fillId="0" borderId="0" xfId="0" applyFont="1" applyProtection="1">
      <protection locked="0"/>
    </xf>
    <xf numFmtId="0" fontId="5" fillId="0" borderId="10" xfId="0" applyFont="1" applyFill="1" applyBorder="1" applyAlignment="1" applyProtection="1">
      <alignment horizontal="left"/>
      <protection hidden="1"/>
    </xf>
    <xf numFmtId="0" fontId="5" fillId="4" borderId="10" xfId="0" applyFont="1" applyFill="1" applyBorder="1" applyAlignment="1" applyProtection="1">
      <alignment horizontal="center"/>
      <protection locked="0"/>
    </xf>
    <xf numFmtId="0" fontId="5" fillId="5" borderId="10" xfId="0" applyFont="1" applyFill="1" applyBorder="1" applyAlignment="1" applyProtection="1">
      <alignment horizontal="left"/>
      <protection locked="0"/>
    </xf>
    <xf numFmtId="0" fontId="5" fillId="0" borderId="1" xfId="0" applyFont="1" applyFill="1" applyBorder="1" applyAlignment="1" applyProtection="1">
      <alignment horizontal="left"/>
      <protection hidden="1"/>
    </xf>
    <xf numFmtId="0" fontId="5" fillId="4" borderId="1" xfId="0" applyFont="1" applyFill="1" applyBorder="1" applyAlignment="1" applyProtection="1">
      <alignment horizontal="left"/>
      <protection locked="0"/>
    </xf>
    <xf numFmtId="0" fontId="0" fillId="0" borderId="0" xfId="0" applyFill="1" applyAlignment="1" applyProtection="1">
      <alignment horizontal="left"/>
      <protection hidden="1"/>
    </xf>
    <xf numFmtId="1" fontId="0" fillId="0" borderId="0" xfId="0" applyNumberFormat="1" applyFill="1" applyProtection="1">
      <protection hidden="1"/>
    </xf>
    <xf numFmtId="0" fontId="0" fillId="0" borderId="0" xfId="0" applyNumberFormat="1" applyProtection="1">
      <protection hidden="1"/>
    </xf>
    <xf numFmtId="165" fontId="0" fillId="0" borderId="0" xfId="0" applyNumberFormat="1" applyProtection="1">
      <protection hidden="1"/>
    </xf>
    <xf numFmtId="165" fontId="0" fillId="0" borderId="0" xfId="0" applyNumberFormat="1" applyBorder="1" applyProtection="1">
      <protection hidden="1"/>
    </xf>
    <xf numFmtId="0" fontId="1" fillId="0" borderId="0" xfId="0" applyFont="1" applyAlignment="1" applyProtection="1">
      <alignment horizontal="right"/>
      <protection hidden="1"/>
    </xf>
    <xf numFmtId="164" fontId="0" fillId="0" borderId="0" xfId="0" applyNumberFormat="1" applyFill="1" applyBorder="1" applyAlignment="1" applyProtection="1">
      <protection locked="0" hidden="1"/>
    </xf>
    <xf numFmtId="164" fontId="0" fillId="0" borderId="0" xfId="0" applyNumberFormat="1" applyFill="1" applyBorder="1" applyAlignment="1" applyProtection="1">
      <alignment horizontal="left"/>
      <protection hidden="1"/>
    </xf>
    <xf numFmtId="0" fontId="0" fillId="0" borderId="0" xfId="0" applyBorder="1" applyAlignment="1" applyProtection="1">
      <alignment vertical="top" wrapText="1"/>
      <protection hidden="1"/>
    </xf>
    <xf numFmtId="0" fontId="0" fillId="0" borderId="0" xfId="0" applyFill="1" applyBorder="1" applyAlignment="1" applyProtection="1">
      <alignment horizontal="left" vertical="top" wrapText="1"/>
      <protection hidden="1"/>
    </xf>
    <xf numFmtId="0" fontId="0" fillId="0" borderId="0" xfId="0" applyNumberFormat="1" applyBorder="1" applyProtection="1">
      <protection hidden="1"/>
    </xf>
    <xf numFmtId="0" fontId="0" fillId="0" borderId="18" xfId="0" applyBorder="1" applyProtection="1">
      <protection hidden="1"/>
    </xf>
    <xf numFmtId="0" fontId="0" fillId="0" borderId="0" xfId="0" applyFont="1" applyProtection="1">
      <protection hidden="1"/>
    </xf>
    <xf numFmtId="0" fontId="5" fillId="6" borderId="0" xfId="0" applyFont="1" applyFill="1" applyProtection="1">
      <protection hidden="1"/>
    </xf>
    <xf numFmtId="0" fontId="5" fillId="6" borderId="0" xfId="0" applyFont="1" applyFill="1" applyAlignment="1" applyProtection="1">
      <alignment horizontal="center"/>
      <protection hidden="1"/>
    </xf>
    <xf numFmtId="164" fontId="5" fillId="6" borderId="19" xfId="0" applyNumberFormat="1" applyFont="1" applyFill="1" applyBorder="1" applyAlignment="1" applyProtection="1">
      <alignment horizontal="center"/>
      <protection hidden="1"/>
    </xf>
    <xf numFmtId="0" fontId="5" fillId="6" borderId="19" xfId="0" applyFont="1" applyFill="1" applyBorder="1" applyAlignment="1" applyProtection="1">
      <alignment horizontal="center"/>
      <protection hidden="1"/>
    </xf>
    <xf numFmtId="164" fontId="5" fillId="6" borderId="0" xfId="0" applyNumberFormat="1" applyFont="1" applyFill="1" applyProtection="1">
      <protection hidden="1"/>
    </xf>
    <xf numFmtId="0" fontId="5" fillId="6" borderId="20" xfId="0" applyFont="1" applyFill="1" applyBorder="1" applyAlignment="1" applyProtection="1">
      <alignment horizontal="center"/>
      <protection hidden="1"/>
    </xf>
    <xf numFmtId="0" fontId="0" fillId="6" borderId="0" xfId="0" applyFont="1" applyFill="1" applyBorder="1" applyAlignment="1" applyProtection="1">
      <alignment horizontal="center"/>
      <protection hidden="1"/>
    </xf>
    <xf numFmtId="0" fontId="0" fillId="0" borderId="0" xfId="0" applyNumberFormat="1" applyFont="1" applyProtection="1">
      <protection hidden="1"/>
    </xf>
    <xf numFmtId="1" fontId="0" fillId="0" borderId="8" xfId="0" applyNumberFormat="1" applyFont="1" applyBorder="1" applyAlignment="1" applyProtection="1">
      <alignment horizontal="center"/>
      <protection hidden="1"/>
    </xf>
    <xf numFmtId="165" fontId="0" fillId="0" borderId="0" xfId="0" applyNumberFormat="1" applyFont="1" applyProtection="1">
      <protection hidden="1"/>
    </xf>
    <xf numFmtId="0" fontId="6" fillId="6" borderId="0" xfId="0" applyFont="1" applyFill="1" applyProtection="1">
      <protection hidden="1"/>
    </xf>
    <xf numFmtId="0" fontId="6" fillId="7" borderId="1" xfId="0" applyFont="1" applyFill="1" applyBorder="1" applyAlignment="1" applyProtection="1">
      <alignment horizontal="center"/>
      <protection hidden="1"/>
    </xf>
    <xf numFmtId="165" fontId="6" fillId="6" borderId="14" xfId="0" applyNumberFormat="1" applyFont="1" applyFill="1" applyBorder="1" applyAlignment="1" applyProtection="1">
      <alignment horizontal="center"/>
      <protection hidden="1"/>
    </xf>
    <xf numFmtId="164" fontId="6" fillId="6" borderId="0" xfId="0" applyNumberFormat="1" applyFont="1" applyFill="1" applyProtection="1">
      <protection hidden="1"/>
    </xf>
    <xf numFmtId="165" fontId="6" fillId="7" borderId="1" xfId="0" applyNumberFormat="1" applyFont="1" applyFill="1" applyBorder="1" applyAlignment="1" applyProtection="1">
      <alignment horizontal="center"/>
      <protection hidden="1"/>
    </xf>
    <xf numFmtId="0" fontId="2" fillId="6" borderId="0" xfId="0" applyFont="1" applyFill="1" applyBorder="1" applyAlignment="1" applyProtection="1">
      <alignment horizontal="center"/>
      <protection hidden="1"/>
    </xf>
    <xf numFmtId="0" fontId="2" fillId="0" borderId="0" xfId="0" applyNumberFormat="1" applyFont="1" applyProtection="1">
      <protection hidden="1"/>
    </xf>
    <xf numFmtId="0" fontId="0" fillId="6" borderId="0" xfId="0" applyFill="1" applyAlignment="1" applyProtection="1">
      <alignment horizontal="center"/>
      <protection hidden="1"/>
    </xf>
    <xf numFmtId="0" fontId="0" fillId="0" borderId="0" xfId="0" applyFont="1" applyBorder="1" applyAlignment="1" applyProtection="1">
      <alignment vertical="top"/>
      <protection hidden="1"/>
    </xf>
    <xf numFmtId="0" fontId="5" fillId="6" borderId="0" xfId="0" applyFont="1" applyFill="1" applyBorder="1" applyAlignment="1" applyProtection="1">
      <alignment vertical="top"/>
      <protection hidden="1"/>
    </xf>
    <xf numFmtId="0" fontId="5" fillId="6" borderId="0" xfId="0" applyFont="1" applyFill="1" applyBorder="1" applyAlignment="1" applyProtection="1">
      <alignment horizontal="center" vertical="top" wrapText="1"/>
      <protection hidden="1"/>
    </xf>
    <xf numFmtId="0" fontId="5" fillId="6" borderId="0" xfId="0" applyFont="1" applyFill="1" applyBorder="1" applyAlignment="1" applyProtection="1">
      <alignment horizontal="left" vertical="top" wrapText="1"/>
      <protection hidden="1"/>
    </xf>
    <xf numFmtId="0" fontId="0" fillId="6" borderId="0" xfId="0" applyFont="1" applyFill="1" applyBorder="1" applyAlignment="1" applyProtection="1">
      <alignment horizontal="center" vertical="top" wrapText="1"/>
      <protection hidden="1"/>
    </xf>
    <xf numFmtId="0" fontId="0" fillId="0" borderId="0" xfId="0" applyNumberFormat="1" applyFont="1" applyBorder="1" applyAlignment="1" applyProtection="1">
      <alignment vertical="top"/>
      <protection hidden="1"/>
    </xf>
    <xf numFmtId="0" fontId="5" fillId="7" borderId="1" xfId="0" applyFont="1" applyFill="1" applyBorder="1" applyAlignment="1" applyProtection="1">
      <alignment horizontal="center"/>
      <protection hidden="1"/>
    </xf>
    <xf numFmtId="0" fontId="5" fillId="7" borderId="1" xfId="0" applyFont="1" applyFill="1" applyBorder="1" applyAlignment="1" applyProtection="1">
      <alignment horizontal="left"/>
      <protection hidden="1"/>
    </xf>
    <xf numFmtId="164" fontId="5" fillId="7" borderId="1" xfId="0" applyNumberFormat="1" applyFont="1" applyFill="1" applyBorder="1" applyAlignment="1" applyProtection="1">
      <alignment horizontal="center"/>
      <protection hidden="1"/>
    </xf>
    <xf numFmtId="1" fontId="5" fillId="7" borderId="1" xfId="0" applyNumberFormat="1" applyFont="1" applyFill="1" applyBorder="1" applyAlignment="1" applyProtection="1">
      <alignment horizontal="center"/>
      <protection hidden="1"/>
    </xf>
    <xf numFmtId="1" fontId="5" fillId="6" borderId="1" xfId="0" applyNumberFormat="1" applyFont="1" applyFill="1" applyBorder="1" applyProtection="1">
      <protection hidden="1"/>
    </xf>
    <xf numFmtId="0" fontId="0" fillId="6" borderId="0" xfId="0" applyFill="1" applyBorder="1" applyAlignment="1" applyProtection="1">
      <alignment horizontal="center"/>
      <protection hidden="1"/>
    </xf>
    <xf numFmtId="0" fontId="5" fillId="6" borderId="18" xfId="0" applyFont="1" applyFill="1" applyBorder="1" applyProtection="1">
      <protection hidden="1"/>
    </xf>
    <xf numFmtId="0" fontId="5" fillId="6" borderId="18" xfId="0" applyFont="1" applyFill="1" applyBorder="1" applyAlignment="1" applyProtection="1">
      <alignment horizontal="center"/>
      <protection hidden="1"/>
    </xf>
    <xf numFmtId="164" fontId="5" fillId="6" borderId="18" xfId="0" applyNumberFormat="1" applyFont="1" applyFill="1" applyBorder="1" applyProtection="1">
      <protection hidden="1"/>
    </xf>
    <xf numFmtId="164" fontId="0" fillId="4" borderId="7" xfId="0" applyNumberFormat="1" applyFill="1" applyBorder="1" applyAlignment="1" applyProtection="1">
      <protection hidden="1"/>
    </xf>
    <xf numFmtId="164" fontId="5" fillId="6" borderId="1" xfId="0" applyNumberFormat="1" applyFont="1" applyFill="1" applyBorder="1" applyProtection="1">
      <protection hidden="1"/>
    </xf>
    <xf numFmtId="0" fontId="0" fillId="6" borderId="0" xfId="0" applyFill="1" applyBorder="1" applyProtection="1">
      <protection hidden="1"/>
    </xf>
    <xf numFmtId="164" fontId="0" fillId="6" borderId="0" xfId="0" applyNumberFormat="1" applyFill="1" applyBorder="1" applyProtection="1">
      <protection hidden="1"/>
    </xf>
    <xf numFmtId="0" fontId="5" fillId="6" borderId="0" xfId="0" applyFont="1" applyFill="1" applyBorder="1" applyProtection="1">
      <protection hidden="1"/>
    </xf>
    <xf numFmtId="0" fontId="5" fillId="6" borderId="0" xfId="0" applyFont="1" applyFill="1" applyBorder="1" applyAlignment="1" applyProtection="1">
      <alignment horizontal="center"/>
      <protection hidden="1"/>
    </xf>
    <xf numFmtId="164" fontId="5" fillId="6" borderId="0" xfId="0" applyNumberFormat="1" applyFont="1" applyFill="1" applyBorder="1" applyProtection="1">
      <protection hidden="1"/>
    </xf>
    <xf numFmtId="0" fontId="0" fillId="0" borderId="0" xfId="0" applyNumberFormat="1" applyFont="1" applyAlignment="1" applyProtection="1">
      <alignment horizontal="center"/>
      <protection hidden="1"/>
    </xf>
    <xf numFmtId="1" fontId="0" fillId="0" borderId="0" xfId="0" applyNumberFormat="1" applyFont="1" applyProtection="1">
      <protection hidden="1"/>
    </xf>
    <xf numFmtId="0" fontId="6" fillId="5" borderId="1" xfId="0" applyFont="1" applyFill="1" applyBorder="1" applyAlignment="1" applyProtection="1">
      <alignment horizontal="center"/>
      <protection locked="0"/>
    </xf>
    <xf numFmtId="164" fontId="5" fillId="6" borderId="10" xfId="0" applyNumberFormat="1" applyFont="1" applyFill="1" applyBorder="1" applyProtection="1">
      <protection hidden="1"/>
    </xf>
    <xf numFmtId="0" fontId="5" fillId="6" borderId="0" xfId="0" applyFont="1" applyFill="1" applyBorder="1" applyAlignment="1" applyProtection="1">
      <protection hidden="1"/>
    </xf>
    <xf numFmtId="0" fontId="5" fillId="6" borderId="12" xfId="0" applyFont="1" applyFill="1" applyBorder="1" applyAlignment="1" applyProtection="1">
      <protection hidden="1"/>
    </xf>
    <xf numFmtId="164" fontId="5" fillId="6" borderId="0" xfId="0" applyNumberFormat="1" applyFont="1" applyFill="1" applyBorder="1" applyAlignment="1" applyProtection="1">
      <alignment horizontal="right"/>
      <protection hidden="1"/>
    </xf>
    <xf numFmtId="165" fontId="5" fillId="0" borderId="1" xfId="0" applyNumberFormat="1" applyFont="1" applyFill="1" applyBorder="1" applyAlignment="1" applyProtection="1">
      <alignment horizontal="center"/>
      <protection hidden="1"/>
    </xf>
    <xf numFmtId="0" fontId="0" fillId="6" borderId="0" xfId="0" applyFill="1" applyBorder="1" applyAlignment="1" applyProtection="1">
      <alignment horizontal="left" vertical="top" wrapText="1"/>
      <protection hidden="1"/>
    </xf>
    <xf numFmtId="0" fontId="5" fillId="6" borderId="21" xfId="0" applyFont="1" applyFill="1" applyBorder="1" applyProtection="1">
      <protection hidden="1"/>
    </xf>
    <xf numFmtId="0" fontId="5" fillId="6" borderId="21" xfId="0" applyFont="1" applyFill="1" applyBorder="1" applyAlignment="1" applyProtection="1">
      <alignment horizontal="center"/>
      <protection hidden="1"/>
    </xf>
    <xf numFmtId="164" fontId="5" fillId="6" borderId="21" xfId="0" applyNumberFormat="1" applyFont="1" applyFill="1" applyBorder="1" applyProtection="1">
      <protection hidden="1"/>
    </xf>
    <xf numFmtId="0" fontId="0" fillId="0" borderId="1" xfId="0" applyBorder="1" applyAlignment="1" applyProtection="1">
      <alignment horizontal="center"/>
      <protection hidden="1"/>
    </xf>
    <xf numFmtId="0" fontId="0" fillId="0" borderId="18" xfId="0" applyBorder="1" applyProtection="1"/>
    <xf numFmtId="0" fontId="10" fillId="0" borderId="1" xfId="0" applyFont="1" applyBorder="1" applyProtection="1"/>
    <xf numFmtId="166" fontId="0" fillId="5" borderId="1" xfId="0" applyNumberFormat="1" applyFill="1" applyBorder="1" applyProtection="1">
      <protection locked="0"/>
    </xf>
    <xf numFmtId="0" fontId="5" fillId="5" borderId="1" xfId="0" applyNumberFormat="1" applyFont="1" applyFill="1" applyBorder="1" applyProtection="1">
      <protection locked="0"/>
    </xf>
    <xf numFmtId="0" fontId="0" fillId="5" borderId="1" xfId="0" applyNumberFormat="1" applyFill="1" applyBorder="1" applyProtection="1">
      <protection locked="0"/>
    </xf>
    <xf numFmtId="0" fontId="0" fillId="4" borderId="1" xfId="0" applyFill="1" applyBorder="1" applyAlignment="1" applyProtection="1">
      <protection locked="0"/>
    </xf>
    <xf numFmtId="0" fontId="0" fillId="0" borderId="0" xfId="0" applyBorder="1" applyProtection="1"/>
    <xf numFmtId="0" fontId="0" fillId="0" borderId="0" xfId="0" applyFill="1" applyProtection="1">
      <protection hidden="1"/>
    </xf>
    <xf numFmtId="165" fontId="0" fillId="0" borderId="0" xfId="0" applyNumberFormat="1" applyAlignment="1" applyProtection="1">
      <alignment horizontal="center"/>
      <protection hidden="1"/>
    </xf>
    <xf numFmtId="0" fontId="6" fillId="9" borderId="0" xfId="0" applyFont="1" applyFill="1" applyAlignment="1" applyProtection="1">
      <alignment horizontal="left"/>
      <protection locked="0"/>
    </xf>
    <xf numFmtId="0" fontId="6" fillId="9" borderId="0" xfId="0" applyFont="1" applyFill="1" applyAlignment="1" applyProtection="1">
      <alignment horizontal="center"/>
      <protection locked="0"/>
    </xf>
    <xf numFmtId="1" fontId="6" fillId="9" borderId="0" xfId="0" applyNumberFormat="1" applyFont="1" applyFill="1" applyAlignment="1" applyProtection="1">
      <alignment horizontal="center"/>
      <protection locked="0"/>
    </xf>
    <xf numFmtId="165" fontId="6" fillId="9" borderId="0" xfId="0" applyNumberFormat="1" applyFont="1" applyFill="1" applyAlignment="1" applyProtection="1">
      <alignment horizontal="right"/>
      <protection locked="0"/>
    </xf>
    <xf numFmtId="1" fontId="6" fillId="9" borderId="0" xfId="0" applyNumberFormat="1" applyFont="1" applyFill="1" applyAlignment="1" applyProtection="1">
      <alignment horizontal="right"/>
      <protection locked="0"/>
    </xf>
    <xf numFmtId="0" fontId="6" fillId="0" borderId="0" xfId="0" applyFont="1" applyFill="1" applyAlignment="1" applyProtection="1">
      <alignment vertical="top"/>
      <protection locked="0"/>
    </xf>
    <xf numFmtId="0" fontId="5" fillId="0" borderId="0" xfId="0" applyFont="1" applyAlignment="1" applyProtection="1">
      <alignment horizontal="left"/>
      <protection locked="0"/>
    </xf>
    <xf numFmtId="0" fontId="5" fillId="0" borderId="0" xfId="0" applyFont="1" applyAlignment="1" applyProtection="1">
      <alignment horizontal="center"/>
      <protection locked="0"/>
    </xf>
    <xf numFmtId="1" fontId="5" fillId="0" borderId="0" xfId="0" applyNumberFormat="1" applyFont="1" applyAlignment="1" applyProtection="1">
      <alignment horizontal="center"/>
      <protection locked="0"/>
    </xf>
    <xf numFmtId="165" fontId="5" fillId="0" borderId="0" xfId="0" applyNumberFormat="1" applyFont="1" applyAlignment="1" applyProtection="1">
      <alignment horizontal="right"/>
      <protection locked="0"/>
    </xf>
    <xf numFmtId="1" fontId="5" fillId="0" borderId="0" xfId="0" applyNumberFormat="1" applyFont="1" applyAlignment="1" applyProtection="1">
      <alignment horizontal="right"/>
      <protection locked="0"/>
    </xf>
    <xf numFmtId="1" fontId="5" fillId="0" borderId="0" xfId="0" applyNumberFormat="1" applyFont="1" applyAlignment="1" applyProtection="1">
      <alignment horizontal="left"/>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center"/>
      <protection locked="0"/>
    </xf>
    <xf numFmtId="1" fontId="6" fillId="0" borderId="0" xfId="0" applyNumberFormat="1" applyFont="1" applyAlignment="1" applyProtection="1">
      <alignment horizontal="center"/>
      <protection locked="0"/>
    </xf>
    <xf numFmtId="165" fontId="6" fillId="0" borderId="0" xfId="0" applyNumberFormat="1" applyFont="1" applyAlignment="1" applyProtection="1">
      <alignment horizontal="right"/>
      <protection locked="0"/>
    </xf>
    <xf numFmtId="1" fontId="6" fillId="0" borderId="0" xfId="0" applyNumberFormat="1" applyFont="1" applyAlignment="1" applyProtection="1">
      <alignment horizontal="right"/>
      <protection locked="0"/>
    </xf>
    <xf numFmtId="1" fontId="6" fillId="0" borderId="0" xfId="0" applyNumberFormat="1" applyFont="1" applyAlignment="1" applyProtection="1">
      <alignment horizontal="left"/>
      <protection locked="0"/>
    </xf>
    <xf numFmtId="0" fontId="5" fillId="0" borderId="0" xfId="0" applyFont="1" applyFill="1" applyAlignment="1" applyProtection="1">
      <alignment horizontal="left"/>
      <protection hidden="1"/>
    </xf>
    <xf numFmtId="49" fontId="5" fillId="0" borderId="0" xfId="0" applyNumberFormat="1" applyFont="1" applyFill="1" applyBorder="1" applyAlignment="1" applyProtection="1">
      <alignment horizontal="left"/>
      <protection locked="0" hidden="1"/>
    </xf>
    <xf numFmtId="0" fontId="5" fillId="0" borderId="0" xfId="0" applyFont="1" applyFill="1" applyAlignment="1" applyProtection="1">
      <alignment horizontal="right"/>
      <protection hidden="1"/>
    </xf>
    <xf numFmtId="164" fontId="5" fillId="0" borderId="0" xfId="0" applyNumberFormat="1" applyFont="1" applyFill="1" applyBorder="1" applyAlignment="1" applyProtection="1">
      <alignment horizontal="left" vertical="center"/>
      <protection hidden="1"/>
    </xf>
    <xf numFmtId="0" fontId="5" fillId="0" borderId="0" xfId="0" applyFont="1" applyFill="1"/>
    <xf numFmtId="0" fontId="0" fillId="0" borderId="0" xfId="0" applyFont="1" applyFill="1" applyAlignment="1" applyProtection="1">
      <alignment horizontal="left"/>
      <protection hidden="1"/>
    </xf>
    <xf numFmtId="0" fontId="0" fillId="0" borderId="1" xfId="0" applyFont="1" applyFill="1" applyBorder="1" applyAlignment="1" applyProtection="1">
      <alignment horizontal="center"/>
      <protection hidden="1"/>
    </xf>
    <xf numFmtId="49" fontId="0" fillId="0" borderId="1" xfId="0" applyNumberFormat="1" applyFont="1" applyFill="1" applyBorder="1" applyAlignment="1" applyProtection="1">
      <alignment horizontal="left"/>
      <protection hidden="1"/>
    </xf>
    <xf numFmtId="164" fontId="0" fillId="0" borderId="1" xfId="0" applyNumberFormat="1" applyFont="1" applyFill="1" applyBorder="1" applyAlignment="1" applyProtection="1">
      <alignment horizontal="left"/>
      <protection hidden="1"/>
    </xf>
    <xf numFmtId="0" fontId="0" fillId="0" borderId="0" xfId="0" applyFont="1" applyFill="1"/>
    <xf numFmtId="0" fontId="0" fillId="0" borderId="0" xfId="0" applyFont="1" applyAlignment="1">
      <alignment horizontal="center"/>
    </xf>
    <xf numFmtId="0" fontId="5" fillId="0" borderId="0" xfId="0" applyFont="1" applyFill="1" applyAlignment="1">
      <alignment horizontal="center"/>
    </xf>
    <xf numFmtId="0" fontId="0" fillId="0" borderId="1" xfId="0" applyFont="1" applyFill="1" applyBorder="1" applyAlignment="1">
      <alignment horizontal="center"/>
    </xf>
    <xf numFmtId="164" fontId="0" fillId="0" borderId="1" xfId="0" applyNumberFormat="1" applyFont="1" applyFill="1" applyBorder="1"/>
    <xf numFmtId="1" fontId="0" fillId="0" borderId="0" xfId="0" applyNumberFormat="1" applyProtection="1">
      <protection hidden="1"/>
    </xf>
    <xf numFmtId="1" fontId="0" fillId="0" borderId="0" xfId="0" applyNumberFormat="1" applyFill="1" applyAlignment="1" applyProtection="1">
      <alignment horizontal="center"/>
      <protection hidden="1"/>
    </xf>
    <xf numFmtId="0" fontId="0" fillId="0" borderId="0" xfId="0" applyAlignment="1" applyProtection="1">
      <alignment horizontal="right"/>
      <protection hidden="1"/>
    </xf>
    <xf numFmtId="0" fontId="0" fillId="5" borderId="1" xfId="0" applyNumberFormat="1" applyFill="1" applyBorder="1" applyAlignment="1" applyProtection="1">
      <alignment horizontal="left"/>
      <protection hidden="1"/>
    </xf>
    <xf numFmtId="49" fontId="0" fillId="4" borderId="7" xfId="0" applyNumberFormat="1" applyFill="1" applyBorder="1" applyAlignment="1" applyProtection="1">
      <protection hidden="1"/>
    </xf>
    <xf numFmtId="0" fontId="0" fillId="0" borderId="0" xfId="0" applyFill="1" applyAlignment="1" applyProtection="1">
      <alignment horizontal="right"/>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1" fillId="0" borderId="0" xfId="0" applyNumberFormat="1" applyFont="1" applyFill="1" applyProtection="1">
      <protection hidden="1"/>
    </xf>
    <xf numFmtId="49" fontId="4" fillId="4" borderId="1" xfId="0" applyNumberFormat="1" applyFont="1" applyFill="1" applyBorder="1" applyAlignment="1" applyProtection="1">
      <alignment vertical="center"/>
      <protection hidden="1"/>
    </xf>
    <xf numFmtId="164" fontId="5" fillId="0" borderId="5" xfId="0" applyNumberFormat="1" applyFont="1" applyFill="1" applyBorder="1" applyAlignment="1" applyProtection="1">
      <alignment horizontal="right"/>
      <protection hidden="1"/>
    </xf>
    <xf numFmtId="164" fontId="5" fillId="0" borderId="5" xfId="0" applyNumberFormat="1" applyFont="1" applyFill="1" applyBorder="1" applyProtection="1">
      <protection hidden="1"/>
    </xf>
    <xf numFmtId="0" fontId="2" fillId="0" borderId="1" xfId="0" applyFont="1" applyBorder="1" applyAlignment="1" applyProtection="1">
      <alignment vertical="center"/>
      <protection hidden="1"/>
    </xf>
    <xf numFmtId="0" fontId="2" fillId="0" borderId="4" xfId="0" applyFont="1" applyBorder="1" applyAlignment="1" applyProtection="1">
      <alignment vertical="center"/>
      <protection hidden="1"/>
    </xf>
    <xf numFmtId="0" fontId="6" fillId="5" borderId="1" xfId="0" applyFont="1" applyFill="1" applyBorder="1" applyAlignment="1" applyProtection="1">
      <alignment horizontal="center" vertical="center"/>
      <protection hidden="1"/>
    </xf>
    <xf numFmtId="0" fontId="6" fillId="0" borderId="5" xfId="0" applyFont="1" applyFill="1" applyBorder="1" applyAlignment="1" applyProtection="1">
      <alignment horizontal="right" vertical="center" wrapText="1"/>
      <protection hidden="1"/>
    </xf>
    <xf numFmtId="0" fontId="6" fillId="5" borderId="1" xfId="0" applyFont="1" applyFill="1" applyBorder="1" applyAlignment="1" applyProtection="1">
      <alignment horizontal="left" vertical="center"/>
      <protection hidden="1"/>
    </xf>
    <xf numFmtId="0" fontId="6" fillId="5" borderId="1" xfId="0" applyFont="1" applyFill="1" applyBorder="1" applyAlignment="1" applyProtection="1">
      <alignment horizontal="right" vertical="center"/>
      <protection hidden="1"/>
    </xf>
    <xf numFmtId="0" fontId="12" fillId="0" borderId="5" xfId="0" applyFont="1" applyFill="1" applyBorder="1" applyAlignment="1" applyProtection="1">
      <alignment horizontal="center" vertical="center"/>
      <protection hidden="1"/>
    </xf>
    <xf numFmtId="0" fontId="2" fillId="0" borderId="0" xfId="0" applyFont="1" applyAlignment="1" applyProtection="1">
      <alignment vertical="center"/>
      <protection hidden="1"/>
    </xf>
    <xf numFmtId="0" fontId="2" fillId="0" borderId="1" xfId="0" applyFont="1" applyBorder="1" applyAlignment="1" applyProtection="1">
      <alignment horizontal="center" vertical="center"/>
      <protection hidden="1"/>
    </xf>
    <xf numFmtId="0" fontId="1" fillId="0" borderId="12" xfId="0" applyFont="1" applyBorder="1" applyAlignment="1" applyProtection="1">
      <alignment horizontal="right" vertical="center"/>
      <protection hidden="1"/>
    </xf>
    <xf numFmtId="164" fontId="1" fillId="0" borderId="12" xfId="0" applyNumberFormat="1" applyFont="1" applyFill="1" applyBorder="1" applyAlignment="1" applyProtection="1">
      <alignment horizontal="right" vertical="center"/>
      <protection hidden="1"/>
    </xf>
    <xf numFmtId="0" fontId="0" fillId="0" borderId="0" xfId="0" applyFont="1" applyAlignment="1" applyProtection="1">
      <alignment vertical="center"/>
      <protection hidden="1"/>
    </xf>
    <xf numFmtId="0" fontId="0" fillId="0" borderId="0" xfId="0" applyFont="1" applyFill="1" applyAlignment="1" applyProtection="1">
      <alignment horizontal="center" vertical="center"/>
      <protection hidden="1"/>
    </xf>
    <xf numFmtId="0" fontId="1" fillId="0" borderId="11" xfId="0" applyFont="1" applyBorder="1" applyAlignment="1" applyProtection="1">
      <alignment horizontal="left" vertical="center"/>
      <protection hidden="1"/>
    </xf>
    <xf numFmtId="0" fontId="1" fillId="0" borderId="12" xfId="0" applyFont="1" applyBorder="1" applyAlignment="1" applyProtection="1">
      <alignment horizontal="left" vertical="center"/>
      <protection hidden="1"/>
    </xf>
    <xf numFmtId="0" fontId="1" fillId="0" borderId="13" xfId="0" applyFont="1" applyBorder="1" applyAlignment="1" applyProtection="1">
      <alignment horizontal="left" vertical="center"/>
      <protection hidden="1"/>
    </xf>
    <xf numFmtId="0" fontId="15" fillId="0" borderId="6" xfId="0" applyFont="1" applyBorder="1" applyAlignment="1" applyProtection="1">
      <alignment horizontal="right"/>
      <protection hidden="1"/>
    </xf>
    <xf numFmtId="0" fontId="0" fillId="4" borderId="1" xfId="0" applyNumberFormat="1" applyFill="1" applyBorder="1" applyAlignment="1" applyProtection="1">
      <alignment horizontal="left"/>
      <protection hidden="1"/>
    </xf>
    <xf numFmtId="0" fontId="0" fillId="0" borderId="0" xfId="0" applyAlignment="1" applyProtection="1">
      <alignment horizontal="right"/>
      <protection hidden="1"/>
    </xf>
    <xf numFmtId="0" fontId="6" fillId="5" borderId="1" xfId="0" applyFont="1" applyFill="1" applyBorder="1" applyAlignment="1" applyProtection="1">
      <alignment horizontal="center" vertical="center" wrapText="1"/>
      <protection hidden="1"/>
    </xf>
    <xf numFmtId="1" fontId="6" fillId="5" borderId="1" xfId="0" applyNumberFormat="1" applyFont="1" applyFill="1" applyBorder="1" applyAlignment="1" applyProtection="1">
      <alignment horizontal="right" vertical="center" wrapText="1"/>
      <protection hidden="1"/>
    </xf>
    <xf numFmtId="164" fontId="1" fillId="0" borderId="12" xfId="0" applyNumberFormat="1" applyFont="1" applyFill="1" applyBorder="1" applyAlignment="1" applyProtection="1">
      <alignment horizontal="left" vertical="center"/>
      <protection hidden="1"/>
    </xf>
    <xf numFmtId="0" fontId="12" fillId="0" borderId="6" xfId="0" applyFont="1" applyFill="1" applyBorder="1" applyAlignment="1" applyProtection="1">
      <alignment horizontal="center" vertical="center" wrapText="1"/>
      <protection hidden="1"/>
    </xf>
    <xf numFmtId="0" fontId="13" fillId="0" borderId="6" xfId="0" applyFont="1" applyFill="1" applyBorder="1" applyAlignment="1" applyProtection="1">
      <alignment horizontal="center"/>
      <protection hidden="1"/>
    </xf>
    <xf numFmtId="0" fontId="5" fillId="0" borderId="5" xfId="0" applyFont="1" applyFill="1" applyBorder="1" applyAlignment="1" applyProtection="1">
      <alignment horizontal="right"/>
      <protection hidden="1"/>
    </xf>
    <xf numFmtId="0" fontId="5" fillId="0" borderId="5" xfId="0" applyFont="1" applyFill="1" applyBorder="1" applyAlignment="1" applyProtection="1">
      <alignment horizontal="center"/>
      <protection hidden="1"/>
    </xf>
    <xf numFmtId="164" fontId="1" fillId="0" borderId="12" xfId="0" applyNumberFormat="1" applyFont="1" applyFill="1" applyBorder="1" applyAlignment="1" applyProtection="1">
      <alignment horizontal="right" vertical="center"/>
      <protection locked="0"/>
    </xf>
    <xf numFmtId="164" fontId="5" fillId="5" borderId="1" xfId="0" applyNumberFormat="1" applyFont="1" applyFill="1" applyBorder="1" applyAlignment="1" applyProtection="1">
      <alignment horizontal="right"/>
      <protection locked="0"/>
    </xf>
    <xf numFmtId="0" fontId="0" fillId="0" borderId="0" xfId="0" applyAlignment="1" applyProtection="1">
      <alignment horizontal="right"/>
      <protection hidden="1"/>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164" fontId="0" fillId="0" borderId="0" xfId="0" applyNumberFormat="1" applyFill="1" applyBorder="1" applyAlignment="1" applyProtection="1">
      <protection hidden="1"/>
    </xf>
    <xf numFmtId="165" fontId="0" fillId="8" borderId="1" xfId="0" applyNumberFormat="1" applyFill="1" applyBorder="1" applyAlignment="1" applyProtection="1">
      <alignment horizontal="center"/>
      <protection hidden="1"/>
    </xf>
    <xf numFmtId="165" fontId="0" fillId="0" borderId="0" xfId="0" applyNumberFormat="1" applyFill="1" applyProtection="1">
      <protection hidden="1"/>
    </xf>
    <xf numFmtId="0" fontId="0" fillId="8" borderId="1" xfId="0" applyNumberFormat="1" applyFill="1" applyBorder="1" applyAlignment="1" applyProtection="1">
      <alignment horizontal="center"/>
      <protection hidden="1"/>
    </xf>
    <xf numFmtId="0" fontId="5" fillId="0" borderId="0" xfId="0" applyNumberFormat="1" applyFont="1" applyFill="1" applyAlignment="1" applyProtection="1">
      <alignment horizontal="center"/>
      <protection hidden="1"/>
    </xf>
    <xf numFmtId="165" fontId="5" fillId="0" borderId="0" xfId="0" applyNumberFormat="1" applyFont="1" applyFill="1" applyAlignment="1" applyProtection="1">
      <alignment horizontal="center" wrapText="1"/>
      <protection hidden="1"/>
    </xf>
    <xf numFmtId="165" fontId="5" fillId="0" borderId="0" xfId="0" applyNumberFormat="1" applyFont="1" applyFill="1" applyAlignment="1" applyProtection="1">
      <alignment horizontal="center"/>
      <protection hidden="1"/>
    </xf>
    <xf numFmtId="0" fontId="5" fillId="8" borderId="1" xfId="0" applyNumberFormat="1" applyFont="1" applyFill="1" applyBorder="1" applyAlignment="1" applyProtection="1">
      <alignment horizontal="center"/>
      <protection hidden="1"/>
    </xf>
    <xf numFmtId="0" fontId="6" fillId="4" borderId="1" xfId="0" applyFont="1" applyFill="1" applyBorder="1" applyAlignment="1" applyProtection="1">
      <alignment horizontal="center"/>
      <protection locked="0"/>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0" fontId="0" fillId="0" borderId="22" xfId="0" applyFill="1" applyBorder="1" applyAlignment="1" applyProtection="1">
      <alignment horizontal="center"/>
      <protection hidden="1"/>
    </xf>
    <xf numFmtId="164" fontId="0" fillId="0" borderId="0" xfId="0" applyNumberFormat="1" applyFont="1" applyAlignment="1" applyProtection="1">
      <alignment horizontal="left"/>
      <protection hidden="1"/>
    </xf>
    <xf numFmtId="0" fontId="0" fillId="0" borderId="0" xfId="0" applyFont="1" applyProtection="1">
      <protection locked="0"/>
    </xf>
    <xf numFmtId="0" fontId="0" fillId="0" borderId="14" xfId="0" applyFont="1" applyBorder="1" applyAlignment="1" applyProtection="1">
      <alignment horizontal="left"/>
      <protection hidden="1"/>
    </xf>
    <xf numFmtId="0" fontId="0" fillId="0" borderId="0" xfId="0" applyFont="1" applyBorder="1" applyAlignment="1" applyProtection="1">
      <alignment horizontal="left"/>
      <protection hidden="1"/>
    </xf>
    <xf numFmtId="0" fontId="0" fillId="0" borderId="15" xfId="0" applyFont="1" applyBorder="1" applyAlignment="1" applyProtection="1">
      <alignment horizontal="left"/>
      <protection hidden="1"/>
    </xf>
    <xf numFmtId="0" fontId="0" fillId="0" borderId="11" xfId="0" applyFont="1" applyBorder="1" applyAlignment="1" applyProtection="1">
      <alignment horizontal="left"/>
      <protection hidden="1"/>
    </xf>
    <xf numFmtId="49" fontId="0" fillId="4" borderId="1" xfId="0" applyNumberFormat="1" applyFont="1" applyFill="1" applyBorder="1" applyAlignment="1" applyProtection="1">
      <alignment horizontal="left"/>
      <protection locked="0"/>
    </xf>
    <xf numFmtId="0" fontId="0" fillId="0" borderId="12" xfId="0" applyFont="1" applyBorder="1" applyAlignment="1" applyProtection="1">
      <alignment horizontal="right"/>
      <protection hidden="1"/>
    </xf>
    <xf numFmtId="49" fontId="0" fillId="5" borderId="1" xfId="0" applyNumberFormat="1" applyFont="1" applyFill="1" applyBorder="1" applyAlignment="1" applyProtection="1">
      <alignment horizontal="left"/>
      <protection locked="0"/>
    </xf>
    <xf numFmtId="0" fontId="0" fillId="0" borderId="0" xfId="0" applyFont="1" applyBorder="1" applyAlignment="1" applyProtection="1">
      <alignment horizontal="right"/>
      <protection hidden="1"/>
    </xf>
    <xf numFmtId="164" fontId="0" fillId="0" borderId="1" xfId="0" applyNumberFormat="1" applyFont="1" applyBorder="1" applyAlignment="1" applyProtection="1">
      <alignment horizontal="left" vertical="center"/>
      <protection hidden="1"/>
    </xf>
    <xf numFmtId="0" fontId="0" fillId="0" borderId="16" xfId="0" applyFont="1" applyBorder="1" applyAlignment="1" applyProtection="1">
      <alignment horizontal="left"/>
      <protection hidden="1"/>
    </xf>
    <xf numFmtId="0" fontId="0" fillId="0" borderId="8" xfId="0" applyFont="1" applyBorder="1" applyAlignment="1" applyProtection="1">
      <alignment horizontal="right"/>
      <protection hidden="1"/>
    </xf>
    <xf numFmtId="164" fontId="0" fillId="0" borderId="15" xfId="0" applyNumberFormat="1" applyFont="1" applyBorder="1" applyAlignment="1" applyProtection="1">
      <alignment horizontal="left"/>
      <protection hidden="1"/>
    </xf>
    <xf numFmtId="164" fontId="0" fillId="0" borderId="1" xfId="0" applyNumberFormat="1" applyFont="1" applyBorder="1" applyAlignment="1" applyProtection="1">
      <alignment horizontal="left"/>
      <protection hidden="1"/>
    </xf>
    <xf numFmtId="0" fontId="0" fillId="0" borderId="1" xfId="0" applyFont="1" applyBorder="1"/>
    <xf numFmtId="0" fontId="0" fillId="0" borderId="1" xfId="0" applyFont="1" applyBorder="1" applyAlignment="1">
      <alignment horizontal="center"/>
    </xf>
    <xf numFmtId="49" fontId="0" fillId="0" borderId="1" xfId="0" quotePrefix="1" applyNumberFormat="1" applyFont="1" applyBorder="1" applyAlignment="1" applyProtection="1">
      <alignment horizontal="center"/>
      <protection hidden="1"/>
    </xf>
    <xf numFmtId="49" fontId="0" fillId="4" borderId="1" xfId="0" applyNumberFormat="1" applyFont="1" applyFill="1" applyBorder="1" applyAlignment="1" applyProtection="1">
      <alignment horizontal="left"/>
      <protection locked="0" hidden="1"/>
    </xf>
    <xf numFmtId="49" fontId="0" fillId="0" borderId="1" xfId="0" applyNumberFormat="1" applyFont="1" applyBorder="1" applyAlignment="1" applyProtection="1">
      <alignment horizontal="center"/>
      <protection hidden="1"/>
    </xf>
    <xf numFmtId="0" fontId="0" fillId="0" borderId="12" xfId="0" applyFont="1" applyBorder="1" applyAlignment="1" applyProtection="1">
      <alignment horizontal="left"/>
      <protection hidden="1"/>
    </xf>
    <xf numFmtId="164" fontId="0" fillId="0" borderId="13" xfId="0" applyNumberFormat="1" applyFont="1" applyBorder="1" applyAlignment="1" applyProtection="1">
      <alignment horizontal="left"/>
      <protection hidden="1"/>
    </xf>
    <xf numFmtId="0" fontId="0" fillId="0" borderId="8" xfId="0" applyFont="1" applyBorder="1" applyAlignment="1" applyProtection="1">
      <alignment horizontal="left"/>
      <protection hidden="1"/>
    </xf>
    <xf numFmtId="164" fontId="0" fillId="0" borderId="17" xfId="0" applyNumberFormat="1" applyFont="1" applyBorder="1" applyAlignment="1" applyProtection="1">
      <alignment horizontal="left"/>
      <protection hidden="1"/>
    </xf>
    <xf numFmtId="1" fontId="6" fillId="0" borderId="0" xfId="0" applyNumberFormat="1" applyFont="1" applyFill="1" applyAlignment="1" applyProtection="1">
      <alignment horizontal="left" vertical="top"/>
      <protection locked="0"/>
    </xf>
    <xf numFmtId="1" fontId="0" fillId="2" borderId="1" xfId="0" applyNumberFormat="1" applyFill="1" applyBorder="1" applyAlignment="1" applyProtection="1">
      <alignment horizontal="center"/>
      <protection locked="0"/>
    </xf>
    <xf numFmtId="0" fontId="13" fillId="0" borderId="5" xfId="0" applyNumberFormat="1" applyFont="1" applyFill="1" applyBorder="1" applyAlignment="1" applyProtection="1">
      <alignment horizontal="center"/>
      <protection hidden="1"/>
    </xf>
    <xf numFmtId="165" fontId="0" fillId="0" borderId="0" xfId="0" applyNumberFormat="1" applyFill="1" applyBorder="1" applyProtection="1">
      <protection hidden="1"/>
    </xf>
    <xf numFmtId="1" fontId="0" fillId="0" borderId="0" xfId="0" applyNumberFormat="1" applyFont="1" applyFill="1" applyBorder="1" applyAlignment="1" applyProtection="1">
      <alignment horizontal="center"/>
      <protection hidden="1"/>
    </xf>
    <xf numFmtId="165" fontId="0" fillId="0" borderId="0" xfId="0" applyNumberFormat="1" applyFill="1" applyBorder="1" applyAlignment="1" applyProtection="1">
      <alignment horizontal="center"/>
      <protection hidden="1"/>
    </xf>
    <xf numFmtId="0" fontId="4" fillId="0" borderId="0" xfId="0" applyFont="1" applyFill="1" applyProtection="1"/>
    <xf numFmtId="0" fontId="0" fillId="0" borderId="0" xfId="0" applyFill="1" applyProtection="1"/>
    <xf numFmtId="0" fontId="5" fillId="5" borderId="1" xfId="0" applyFont="1" applyFill="1" applyBorder="1" applyAlignment="1" applyProtection="1">
      <alignment horizontal="left"/>
      <protection locked="0"/>
    </xf>
    <xf numFmtId="0" fontId="0" fillId="0" borderId="1" xfId="0" applyFill="1" applyBorder="1" applyAlignment="1" applyProtection="1">
      <alignment horizontal="center" vertical="top" wrapText="1"/>
      <protection hidden="1"/>
    </xf>
    <xf numFmtId="0" fontId="0" fillId="0" borderId="0" xfId="0" applyFill="1" applyBorder="1" applyAlignment="1" applyProtection="1">
      <alignment horizontal="center"/>
      <protection hidden="1"/>
    </xf>
    <xf numFmtId="0" fontId="0" fillId="0" borderId="1" xfId="0" applyBorder="1" applyAlignment="1" applyProtection="1">
      <alignment horizontal="center"/>
      <protection hidden="1"/>
    </xf>
    <xf numFmtId="0" fontId="0" fillId="0" borderId="0" xfId="0" applyFill="1" applyBorder="1" applyAlignment="1" applyProtection="1">
      <alignment vertical="top" wrapText="1"/>
      <protection hidden="1"/>
    </xf>
    <xf numFmtId="0" fontId="2" fillId="0" borderId="0" xfId="0" applyFont="1" applyBorder="1" applyAlignment="1" applyProtection="1">
      <protection hidden="1"/>
    </xf>
    <xf numFmtId="0" fontId="0" fillId="0" borderId="0" xfId="0" applyBorder="1" applyAlignment="1" applyProtection="1">
      <protection hidden="1"/>
    </xf>
    <xf numFmtId="0" fontId="0" fillId="0" borderId="8" xfId="0" applyFill="1" applyBorder="1" applyAlignment="1" applyProtection="1">
      <alignment vertical="top" wrapText="1"/>
      <protection hidden="1"/>
    </xf>
    <xf numFmtId="0" fontId="5" fillId="4" borderId="1" xfId="0" applyFont="1" applyFill="1" applyBorder="1" applyAlignment="1" applyProtection="1">
      <alignment horizontal="center"/>
      <protection locked="0"/>
    </xf>
    <xf numFmtId="0" fontId="2" fillId="0" borderId="0" xfId="0" applyFont="1" applyAlignment="1" applyProtection="1">
      <alignment horizontal="left"/>
      <protection hidden="1"/>
    </xf>
    <xf numFmtId="0" fontId="0" fillId="0" borderId="0" xfId="0" applyFont="1" applyBorder="1" applyAlignment="1" applyProtection="1">
      <alignment horizontal="left" vertical="top"/>
      <protection hidden="1"/>
    </xf>
    <xf numFmtId="0" fontId="0" fillId="0" borderId="0" xfId="0" applyBorder="1" applyAlignment="1" applyProtection="1">
      <alignment horizontal="left"/>
      <protection hidden="1"/>
    </xf>
    <xf numFmtId="0" fontId="2" fillId="0" borderId="1" xfId="0" applyFont="1" applyBorder="1" applyAlignment="1" applyProtection="1">
      <alignment horizontal="center" vertical="center" wrapText="1"/>
      <protection hidden="1"/>
    </xf>
    <xf numFmtId="16" fontId="2" fillId="0" borderId="1" xfId="0" quotePrefix="1" applyNumberFormat="1" applyFont="1" applyBorder="1" applyAlignment="1" applyProtection="1">
      <alignment horizontal="center" vertical="center"/>
      <protection hidden="1"/>
    </xf>
    <xf numFmtId="0" fontId="2" fillId="0" borderId="1" xfId="0" applyFont="1" applyBorder="1" applyAlignment="1" applyProtection="1">
      <alignment horizontal="left" vertical="center"/>
      <protection hidden="1"/>
    </xf>
    <xf numFmtId="0" fontId="2" fillId="0" borderId="1" xfId="0" applyFont="1" applyFill="1" applyBorder="1" applyAlignment="1" applyProtection="1">
      <alignment horizontal="left" vertical="center"/>
      <protection hidden="1"/>
    </xf>
    <xf numFmtId="0" fontId="0" fillId="0" borderId="0" xfId="0" applyBorder="1" applyAlignment="1" applyProtection="1">
      <alignment vertical="center"/>
      <protection hidden="1"/>
    </xf>
    <xf numFmtId="0" fontId="7" fillId="0" borderId="0" xfId="0" applyFont="1" applyAlignment="1" applyProtection="1">
      <alignment vertical="center"/>
      <protection hidden="1"/>
    </xf>
    <xf numFmtId="0" fontId="0" fillId="0" borderId="0" xfId="0" applyBorder="1" applyAlignment="1" applyProtection="1">
      <alignment vertical="center"/>
      <protection locked="0"/>
    </xf>
    <xf numFmtId="0" fontId="2" fillId="0" borderId="1" xfId="0" applyFont="1" applyBorder="1" applyAlignment="1" applyProtection="1">
      <alignment vertical="center" wrapText="1"/>
      <protection hidden="1"/>
    </xf>
    <xf numFmtId="0" fontId="0" fillId="0" borderId="0" xfId="0" applyAlignment="1" applyProtection="1">
      <alignment vertical="center"/>
      <protection hidden="1"/>
    </xf>
    <xf numFmtId="0" fontId="2" fillId="0" borderId="0" xfId="0" applyFont="1" applyAlignment="1" applyProtection="1">
      <alignment vertical="center"/>
      <protection locked="0"/>
    </xf>
    <xf numFmtId="1" fontId="0" fillId="0" borderId="0" xfId="0" applyNumberFormat="1" applyBorder="1" applyProtection="1">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0" fillId="0" borderId="0" xfId="0" applyAlignment="1" applyProtection="1">
      <alignment horizontal="right"/>
      <protection hidden="1"/>
    </xf>
    <xf numFmtId="0" fontId="6" fillId="7" borderId="1" xfId="0" applyFont="1" applyFill="1" applyBorder="1" applyAlignment="1" applyProtection="1">
      <alignment horizontal="center"/>
      <protection hidden="1"/>
    </xf>
    <xf numFmtId="1" fontId="5" fillId="0" borderId="0" xfId="0" applyNumberFormat="1" applyFont="1" applyFill="1" applyBorder="1" applyAlignment="1" applyProtection="1">
      <alignment horizontal="center"/>
      <protection locked="0"/>
    </xf>
    <xf numFmtId="0" fontId="5" fillId="0" borderId="0" xfId="0" applyFont="1" applyAlignment="1" applyProtection="1">
      <alignment vertical="center"/>
      <protection locked="0"/>
    </xf>
    <xf numFmtId="0" fontId="6" fillId="0" borderId="1" xfId="0" applyFont="1" applyFill="1" applyBorder="1" applyAlignment="1" applyProtection="1">
      <alignment vertical="center"/>
      <protection locked="0"/>
    </xf>
    <xf numFmtId="0" fontId="5" fillId="0" borderId="1" xfId="0" applyFont="1" applyFill="1" applyBorder="1" applyProtection="1">
      <protection locked="0"/>
    </xf>
    <xf numFmtId="1" fontId="5" fillId="0" borderId="0" xfId="0" applyNumberFormat="1" applyFont="1" applyFill="1" applyAlignment="1" applyProtection="1">
      <alignment horizontal="center"/>
      <protection hidden="1"/>
    </xf>
    <xf numFmtId="0" fontId="0" fillId="0" borderId="14" xfId="0" applyBorder="1" applyProtection="1">
      <protection hidden="1"/>
    </xf>
    <xf numFmtId="0" fontId="0" fillId="0" borderId="9" xfId="0" applyBorder="1" applyProtection="1">
      <protection hidden="1"/>
    </xf>
    <xf numFmtId="0" fontId="0" fillId="0" borderId="16" xfId="0" applyBorder="1" applyProtection="1">
      <protection hidden="1"/>
    </xf>
    <xf numFmtId="0" fontId="0" fillId="0" borderId="10" xfId="0" applyBorder="1" applyProtection="1">
      <protection hidden="1"/>
    </xf>
    <xf numFmtId="0" fontId="0" fillId="0" borderId="0" xfId="0" applyFill="1" applyBorder="1" applyProtection="1">
      <protection hidden="1"/>
    </xf>
    <xf numFmtId="0" fontId="2" fillId="0" borderId="10" xfId="0" applyFont="1" applyFill="1" applyBorder="1" applyAlignment="1" applyProtection="1">
      <alignment vertical="center"/>
      <protection hidden="1"/>
    </xf>
    <xf numFmtId="0" fontId="2" fillId="0" borderId="10" xfId="0" applyFont="1" applyFill="1" applyBorder="1" applyAlignment="1" applyProtection="1">
      <alignment horizontal="left" vertical="center"/>
      <protection hidden="1"/>
    </xf>
    <xf numFmtId="0" fontId="2" fillId="0" borderId="0" xfId="0" applyFont="1" applyFill="1" applyBorder="1" applyAlignment="1" applyProtection="1">
      <alignment vertical="center"/>
      <protection hidden="1"/>
    </xf>
    <xf numFmtId="0" fontId="2" fillId="0" borderId="16" xfId="0" applyFont="1" applyBorder="1" applyAlignment="1" applyProtection="1">
      <alignment vertical="center"/>
      <protection hidden="1"/>
    </xf>
    <xf numFmtId="0" fontId="2" fillId="0" borderId="8" xfId="0" applyFont="1" applyBorder="1" applyAlignment="1" applyProtection="1">
      <alignment vertical="center"/>
      <protection hidden="1"/>
    </xf>
    <xf numFmtId="0" fontId="2" fillId="0" borderId="17" xfId="0" applyFont="1" applyBorder="1" applyAlignment="1" applyProtection="1">
      <alignment vertical="center"/>
      <protection hidden="1"/>
    </xf>
    <xf numFmtId="0" fontId="2" fillId="0" borderId="0" xfId="0" applyFont="1" applyBorder="1" applyAlignment="1" applyProtection="1">
      <alignment vertical="center"/>
      <protection hidden="1"/>
    </xf>
    <xf numFmtId="0" fontId="2" fillId="0" borderId="10" xfId="0" applyFont="1" applyFill="1" applyBorder="1" applyAlignment="1" applyProtection="1">
      <alignment horizontal="right" vertical="center"/>
      <protection hidden="1"/>
    </xf>
    <xf numFmtId="0" fontId="2" fillId="0" borderId="6" xfId="0" applyFont="1" applyBorder="1" applyAlignment="1" applyProtection="1">
      <alignment vertical="center"/>
      <protection hidden="1"/>
    </xf>
    <xf numFmtId="0" fontId="2" fillId="0" borderId="0" xfId="0" applyFont="1" applyFill="1" applyBorder="1" applyAlignment="1" applyProtection="1">
      <alignment horizontal="right" vertical="center"/>
      <protection hidden="1"/>
    </xf>
    <xf numFmtId="0" fontId="0" fillId="0" borderId="9" xfId="0" applyFill="1" applyBorder="1" applyAlignment="1" applyProtection="1">
      <alignment horizontal="left"/>
      <protection hidden="1"/>
    </xf>
    <xf numFmtId="0" fontId="0" fillId="0" borderId="11" xfId="0" applyBorder="1" applyProtection="1">
      <protection hidden="1"/>
    </xf>
    <xf numFmtId="0" fontId="0" fillId="0" borderId="12" xfId="0" applyBorder="1" applyProtection="1">
      <protection hidden="1"/>
    </xf>
    <xf numFmtId="0" fontId="0" fillId="0" borderId="13" xfId="0" applyBorder="1" applyProtection="1">
      <protection hidden="1"/>
    </xf>
    <xf numFmtId="0" fontId="0" fillId="0" borderId="1" xfId="0" applyFill="1" applyBorder="1" applyProtection="1">
      <protection hidden="1"/>
    </xf>
    <xf numFmtId="0" fontId="0" fillId="0" borderId="15" xfId="0" applyBorder="1" applyProtection="1">
      <protection hidden="1"/>
    </xf>
    <xf numFmtId="0" fontId="0" fillId="0" borderId="10" xfId="0" applyFill="1" applyBorder="1" applyAlignment="1" applyProtection="1">
      <alignment horizontal="left"/>
      <protection hidden="1"/>
    </xf>
    <xf numFmtId="0" fontId="0" fillId="0" borderId="8" xfId="0" applyBorder="1" applyProtection="1">
      <protection hidden="1"/>
    </xf>
    <xf numFmtId="0" fontId="0" fillId="0" borderId="17" xfId="0" applyBorder="1" applyProtection="1">
      <protection hidden="1"/>
    </xf>
    <xf numFmtId="0" fontId="0" fillId="0" borderId="0" xfId="0" applyFill="1" applyBorder="1" applyAlignment="1" applyProtection="1">
      <alignment horizontal="left"/>
      <protection hidden="1"/>
    </xf>
    <xf numFmtId="0" fontId="0" fillId="0" borderId="0" xfId="0" applyNumberFormat="1" applyAlignment="1" applyProtection="1">
      <alignment horizontal="right"/>
      <protection hidden="1"/>
    </xf>
    <xf numFmtId="0" fontId="0" fillId="0" borderId="0" xfId="0" applyNumberFormat="1" applyBorder="1" applyAlignment="1" applyProtection="1">
      <alignment horizontal="right"/>
      <protection hidden="1"/>
    </xf>
    <xf numFmtId="0" fontId="0" fillId="0" borderId="0" xfId="0" applyNumberFormat="1" applyFont="1" applyAlignment="1" applyProtection="1">
      <alignment horizontal="right"/>
      <protection hidden="1"/>
    </xf>
    <xf numFmtId="0" fontId="5" fillId="0" borderId="0" xfId="0" applyNumberFormat="1" applyFont="1" applyFill="1" applyBorder="1" applyAlignment="1" applyProtection="1">
      <alignment horizontal="center" vertical="center"/>
      <protection locked="0"/>
    </xf>
    <xf numFmtId="0" fontId="0" fillId="0" borderId="0" xfId="0" applyNumberFormat="1" applyFont="1" applyFill="1" applyAlignment="1" applyProtection="1">
      <alignment horizontal="center" vertical="center"/>
      <protection locked="0"/>
    </xf>
    <xf numFmtId="0" fontId="0" fillId="0" borderId="0" xfId="0" applyFont="1" applyAlignment="1" applyProtection="1">
      <alignment vertical="center"/>
      <protection locked="0"/>
    </xf>
    <xf numFmtId="0" fontId="0" fillId="0" borderId="0" xfId="0" applyFont="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0" xfId="0" applyFont="1" applyBorder="1" applyAlignment="1" applyProtection="1">
      <alignment horizontal="center" vertical="center"/>
      <protection locked="0"/>
    </xf>
    <xf numFmtId="0" fontId="0" fillId="0" borderId="0" xfId="0" applyFont="1" applyBorder="1" applyAlignment="1" applyProtection="1">
      <alignment vertical="center"/>
      <protection locked="0"/>
    </xf>
    <xf numFmtId="1" fontId="0" fillId="0" borderId="0" xfId="0" applyNumberFormat="1" applyProtection="1">
      <protection locked="0"/>
    </xf>
    <xf numFmtId="0" fontId="5" fillId="0" borderId="0" xfId="0" applyNumberFormat="1" applyFont="1" applyFill="1" applyBorder="1" applyAlignment="1" applyProtection="1">
      <alignment horizontal="center"/>
      <protection locked="0"/>
    </xf>
    <xf numFmtId="0" fontId="0" fillId="0" borderId="0" xfId="0" applyNumberFormat="1" applyFill="1" applyAlignment="1" applyProtection="1">
      <alignment horizontal="center"/>
      <protection locked="0"/>
    </xf>
    <xf numFmtId="0" fontId="0" fillId="0" borderId="0" xfId="0" applyAlignment="1" applyProtection="1">
      <alignment horizontal="center"/>
      <protection locked="0"/>
    </xf>
    <xf numFmtId="0" fontId="0" fillId="0" borderId="0" xfId="0" applyBorder="1" applyAlignment="1" applyProtection="1">
      <alignment horizontal="center"/>
      <protection locked="0"/>
    </xf>
    <xf numFmtId="0" fontId="6" fillId="0" borderId="1" xfId="0" applyNumberFormat="1" applyFont="1" applyFill="1" applyBorder="1" applyAlignment="1" applyProtection="1">
      <alignment horizontal="center" vertical="center" wrapText="1"/>
      <protection locked="0"/>
    </xf>
    <xf numFmtId="0" fontId="2" fillId="0" borderId="0" xfId="0" applyNumberFormat="1" applyFont="1" applyFill="1" applyBorder="1" applyAlignment="1" applyProtection="1">
      <alignment horizontal="center" vertical="center" wrapText="1"/>
      <protection locked="0"/>
    </xf>
    <xf numFmtId="0" fontId="2" fillId="0" borderId="0" xfId="0" applyFont="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 fillId="0" borderId="1" xfId="0" applyFont="1" applyBorder="1" applyAlignment="1" applyProtection="1">
      <alignment vertical="center"/>
      <protection locked="0"/>
    </xf>
    <xf numFmtId="0" fontId="5" fillId="0" borderId="1" xfId="0" applyNumberFormat="1" applyFont="1" applyFill="1" applyBorder="1" applyAlignment="1" applyProtection="1">
      <alignment horizontal="center"/>
      <protection locked="0"/>
    </xf>
    <xf numFmtId="0" fontId="0" fillId="0" borderId="1" xfId="0" applyBorder="1" applyAlignment="1" applyProtection="1">
      <alignment horizontal="center"/>
      <protection locked="0"/>
    </xf>
    <xf numFmtId="49" fontId="0" fillId="0" borderId="1" xfId="0" quotePrefix="1" applyNumberFormat="1" applyBorder="1" applyAlignment="1" applyProtection="1">
      <alignment horizontal="center"/>
      <protection locked="0"/>
    </xf>
    <xf numFmtId="0" fontId="0" fillId="0" borderId="1" xfId="0" applyBorder="1" applyProtection="1">
      <protection locked="0"/>
    </xf>
    <xf numFmtId="1" fontId="0" fillId="0" borderId="0" xfId="0" quotePrefix="1" applyNumberFormat="1" applyBorder="1" applyAlignment="1" applyProtection="1">
      <alignment horizontal="center"/>
      <protection locked="0"/>
    </xf>
    <xf numFmtId="49" fontId="0" fillId="0" borderId="0" xfId="0" applyNumberFormat="1" applyBorder="1" applyProtection="1">
      <protection locked="0"/>
    </xf>
    <xf numFmtId="0" fontId="2" fillId="0" borderId="11" xfId="0" applyFont="1" applyBorder="1" applyAlignment="1" applyProtection="1">
      <alignment vertical="center"/>
      <protection hidden="1"/>
    </xf>
    <xf numFmtId="0" fontId="2" fillId="0" borderId="13" xfId="0" applyFont="1" applyBorder="1" applyAlignment="1" applyProtection="1">
      <alignment vertical="center"/>
      <protection hidden="1"/>
    </xf>
    <xf numFmtId="2" fontId="5" fillId="0" borderId="0" xfId="0" applyNumberFormat="1" applyFont="1" applyProtection="1">
      <protection locked="0"/>
    </xf>
    <xf numFmtId="2" fontId="5" fillId="0" borderId="0" xfId="0" applyNumberFormat="1" applyFont="1" applyAlignment="1" applyProtection="1">
      <alignment vertical="center"/>
      <protection locked="0"/>
    </xf>
    <xf numFmtId="2" fontId="6" fillId="0" borderId="1" xfId="0" applyNumberFormat="1" applyFont="1" applyFill="1" applyBorder="1" applyAlignment="1" applyProtection="1">
      <alignment vertical="center"/>
      <protection locked="0"/>
    </xf>
    <xf numFmtId="2" fontId="5" fillId="0" borderId="1" xfId="0" applyNumberFormat="1" applyFont="1" applyFill="1" applyBorder="1" applyProtection="1">
      <protection locked="0"/>
    </xf>
    <xf numFmtId="14" fontId="0" fillId="0" borderId="0" xfId="0" applyNumberFormat="1" applyAlignment="1" applyProtection="1">
      <alignment horizontal="center"/>
    </xf>
    <xf numFmtId="2" fontId="0" fillId="0" borderId="0" xfId="0" applyNumberFormat="1" applyProtection="1">
      <protection hidden="1"/>
    </xf>
    <xf numFmtId="2" fontId="0" fillId="0" borderId="0" xfId="0" applyNumberFormat="1" applyBorder="1" applyProtection="1">
      <protection hidden="1"/>
    </xf>
    <xf numFmtId="2" fontId="0" fillId="0" borderId="0" xfId="0" applyNumberFormat="1" applyFont="1" applyProtection="1">
      <protection hidden="1"/>
    </xf>
    <xf numFmtId="2" fontId="2" fillId="0" borderId="0" xfId="0" applyNumberFormat="1" applyFont="1" applyProtection="1">
      <protection hidden="1"/>
    </xf>
    <xf numFmtId="2" fontId="0" fillId="0" borderId="0" xfId="0" applyNumberFormat="1" applyFont="1" applyBorder="1" applyAlignment="1" applyProtection="1">
      <alignment vertical="top"/>
      <protection hidden="1"/>
    </xf>
    <xf numFmtId="0" fontId="5" fillId="7" borderId="1" xfId="0" applyNumberFormat="1" applyFont="1" applyFill="1" applyBorder="1" applyAlignment="1" applyProtection="1">
      <alignment horizontal="center"/>
      <protection hidden="1"/>
    </xf>
    <xf numFmtId="2" fontId="0" fillId="0" borderId="1" xfId="0" applyNumberFormat="1" applyFill="1" applyBorder="1" applyAlignment="1" applyProtection="1">
      <alignment horizontal="right"/>
      <protection hidden="1"/>
    </xf>
    <xf numFmtId="2" fontId="0" fillId="0" borderId="0" xfId="0" applyNumberFormat="1" applyAlignment="1" applyProtection="1">
      <alignment horizontal="right"/>
      <protection hidden="1"/>
    </xf>
    <xf numFmtId="2" fontId="6" fillId="7" borderId="1" xfId="0" applyNumberFormat="1" applyFont="1" applyFill="1" applyBorder="1" applyAlignment="1" applyProtection="1">
      <alignment horizontal="center"/>
      <protection hidden="1"/>
    </xf>
    <xf numFmtId="1" fontId="0" fillId="0" borderId="0" xfId="0" applyNumberFormat="1" applyAlignment="1" applyProtection="1">
      <alignment horizontal="center"/>
      <protection hidden="1"/>
    </xf>
    <xf numFmtId="0" fontId="6" fillId="7" borderId="1" xfId="0" applyFont="1" applyFill="1" applyBorder="1" applyAlignment="1" applyProtection="1">
      <alignment horizontal="center"/>
      <protection hidden="1"/>
    </xf>
    <xf numFmtId="1" fontId="0" fillId="0" borderId="0" xfId="0" applyNumberFormat="1" applyBorder="1" applyAlignment="1" applyProtection="1">
      <alignment horizontal="center"/>
      <protection hidden="1"/>
    </xf>
    <xf numFmtId="1" fontId="0" fillId="0" borderId="0" xfId="0" applyNumberFormat="1" applyFont="1" applyAlignment="1" applyProtection="1">
      <alignment horizontal="center"/>
      <protection hidden="1"/>
    </xf>
    <xf numFmtId="49" fontId="0" fillId="4" borderId="1" xfId="0" quotePrefix="1" applyNumberFormat="1" applyFont="1" applyFill="1" applyBorder="1" applyAlignment="1" applyProtection="1">
      <alignment horizontal="left"/>
      <protection locked="0" hidden="1"/>
    </xf>
    <xf numFmtId="165" fontId="0" fillId="8" borderId="1" xfId="0" applyNumberFormat="1" applyFill="1" applyBorder="1" applyAlignment="1" applyProtection="1">
      <alignment horizontal="center"/>
      <protection locked="0"/>
    </xf>
    <xf numFmtId="165" fontId="0" fillId="0" borderId="0" xfId="0" applyNumberFormat="1" applyFill="1" applyProtection="1">
      <protection locked="0"/>
    </xf>
    <xf numFmtId="0" fontId="0" fillId="0" borderId="0" xfId="0" applyAlignment="1" applyProtection="1">
      <alignment horizontal="center"/>
      <protection hidden="1"/>
    </xf>
    <xf numFmtId="165" fontId="0" fillId="0" borderId="0" xfId="0" applyNumberFormat="1" applyBorder="1" applyAlignment="1" applyProtection="1">
      <alignment horizontal="center"/>
      <protection hidden="1"/>
    </xf>
    <xf numFmtId="165" fontId="0" fillId="0" borderId="0" xfId="0" applyNumberFormat="1" applyFont="1" applyAlignment="1" applyProtection="1">
      <alignment horizontal="center"/>
      <protection hidden="1"/>
    </xf>
    <xf numFmtId="0" fontId="0" fillId="0" borderId="0" xfId="0" applyAlignment="1" applyProtection="1">
      <alignment horizontal="right"/>
      <protection hidden="1"/>
    </xf>
    <xf numFmtId="0" fontId="6" fillId="9" borderId="1" xfId="0" applyFont="1" applyFill="1" applyBorder="1" applyAlignment="1" applyProtection="1">
      <alignment horizontal="center" vertical="top"/>
      <protection hidden="1"/>
    </xf>
    <xf numFmtId="1" fontId="6" fillId="9" borderId="1" xfId="0" applyNumberFormat="1" applyFont="1" applyFill="1" applyBorder="1" applyAlignment="1" applyProtection="1">
      <alignment horizontal="center" vertical="top"/>
      <protection hidden="1"/>
    </xf>
    <xf numFmtId="0" fontId="0" fillId="0" borderId="1" xfId="0" applyFill="1" applyBorder="1" applyAlignment="1" applyProtection="1">
      <alignment horizontal="center"/>
      <protection hidden="1"/>
    </xf>
    <xf numFmtId="1" fontId="0" fillId="0" borderId="1" xfId="0" applyNumberFormat="1" applyFill="1" applyBorder="1" applyAlignment="1" applyProtection="1">
      <alignment horizontal="center"/>
      <protection hidden="1"/>
    </xf>
    <xf numFmtId="165" fontId="0" fillId="0" borderId="1" xfId="0" applyNumberFormat="1" applyFill="1" applyBorder="1" applyAlignment="1" applyProtection="1">
      <alignment horizontal="center"/>
      <protection hidden="1"/>
    </xf>
    <xf numFmtId="0" fontId="6" fillId="9" borderId="1" xfId="0" applyFont="1" applyFill="1" applyBorder="1" applyAlignment="1" applyProtection="1">
      <alignment horizontal="left" vertical="top"/>
      <protection hidden="1"/>
    </xf>
    <xf numFmtId="0" fontId="0" fillId="0" borderId="1" xfId="0" applyFill="1" applyBorder="1" applyAlignment="1" applyProtection="1">
      <alignment horizontal="left"/>
      <protection hidden="1"/>
    </xf>
    <xf numFmtId="1" fontId="6" fillId="9" borderId="1" xfId="0" applyNumberFormat="1" applyFont="1" applyFill="1" applyBorder="1" applyAlignment="1" applyProtection="1">
      <alignment horizontal="left" vertical="top"/>
      <protection hidden="1"/>
    </xf>
    <xf numFmtId="1" fontId="0" fillId="0" borderId="1" xfId="0" applyNumberFormat="1" applyFill="1" applyBorder="1" applyAlignment="1" applyProtection="1">
      <alignment horizontal="left"/>
      <protection hidden="1"/>
    </xf>
    <xf numFmtId="1" fontId="0" fillId="0" borderId="0" xfId="0" applyNumberFormat="1" applyAlignment="1" applyProtection="1">
      <alignment horizontal="left"/>
      <protection hidden="1"/>
    </xf>
    <xf numFmtId="0" fontId="2" fillId="0" borderId="0" xfId="0" applyFont="1" applyAlignment="1" applyProtection="1">
      <alignment horizontal="right" vertical="top"/>
      <protection hidden="1"/>
    </xf>
    <xf numFmtId="0" fontId="6" fillId="9" borderId="1" xfId="0" applyFont="1" applyFill="1" applyBorder="1" applyAlignment="1" applyProtection="1">
      <alignment horizontal="center" vertical="top" wrapText="1"/>
      <protection hidden="1"/>
    </xf>
    <xf numFmtId="2" fontId="6" fillId="9" borderId="1" xfId="0" applyNumberFormat="1" applyFont="1" applyFill="1" applyBorder="1" applyAlignment="1" applyProtection="1">
      <alignment horizontal="right" vertical="top" wrapText="1"/>
      <protection hidden="1"/>
    </xf>
    <xf numFmtId="165" fontId="6" fillId="9" borderId="1" xfId="0" applyNumberFormat="1" applyFont="1" applyFill="1" applyBorder="1" applyAlignment="1" applyProtection="1">
      <alignment horizontal="center" vertical="top" wrapText="1"/>
      <protection hidden="1"/>
    </xf>
    <xf numFmtId="1" fontId="6" fillId="9" borderId="1" xfId="0" applyNumberFormat="1" applyFont="1" applyFill="1" applyBorder="1" applyAlignment="1" applyProtection="1">
      <alignment horizontal="center" vertical="top" wrapText="1"/>
      <protection hidden="1"/>
    </xf>
    <xf numFmtId="1" fontId="6" fillId="9" borderId="1" xfId="0" applyNumberFormat="1" applyFont="1" applyFill="1" applyBorder="1" applyAlignment="1" applyProtection="1">
      <alignment horizontal="left" vertical="top" wrapText="1"/>
      <protection hidden="1"/>
    </xf>
    <xf numFmtId="0" fontId="0" fillId="0" borderId="0" xfId="0" applyNumberFormat="1" applyFont="1" applyAlignment="1" applyProtection="1">
      <alignment vertical="center"/>
      <protection hidden="1"/>
    </xf>
    <xf numFmtId="0" fontId="2" fillId="0" borderId="0" xfId="0" applyNumberFormat="1" applyFont="1" applyAlignment="1" applyProtection="1">
      <alignment vertical="center" wrapText="1"/>
      <protection hidden="1"/>
    </xf>
    <xf numFmtId="0" fontId="2" fillId="0" borderId="0" xfId="0" applyFont="1" applyAlignment="1" applyProtection="1">
      <alignment vertical="center" wrapText="1"/>
      <protection hidden="1"/>
    </xf>
    <xf numFmtId="49" fontId="5" fillId="5" borderId="5" xfId="0" applyNumberFormat="1" applyFont="1" applyFill="1" applyBorder="1" applyAlignment="1" applyProtection="1">
      <alignment horizontal="center"/>
      <protection locked="0"/>
    </xf>
    <xf numFmtId="0" fontId="6" fillId="5" borderId="5" xfId="0" applyFont="1" applyFill="1" applyBorder="1" applyAlignment="1" applyProtection="1">
      <alignment horizontal="center" vertical="center" wrapText="1"/>
      <protection hidden="1"/>
    </xf>
    <xf numFmtId="1" fontId="0" fillId="0" borderId="1" xfId="0" applyNumberFormat="1" applyFont="1" applyBorder="1" applyAlignment="1" applyProtection="1">
      <alignment horizontal="left" vertical="center"/>
      <protection hidden="1"/>
    </xf>
    <xf numFmtId="0" fontId="3" fillId="0" borderId="1" xfId="0" applyFont="1" applyBorder="1" applyAlignment="1">
      <alignment horizontal="left"/>
    </xf>
    <xf numFmtId="0" fontId="3" fillId="0" borderId="1" xfId="0" applyFont="1" applyBorder="1"/>
    <xf numFmtId="164" fontId="3" fillId="0" borderId="1" xfId="0" applyNumberFormat="1" applyFont="1" applyBorder="1"/>
    <xf numFmtId="164" fontId="0" fillId="0" borderId="0" xfId="0" applyNumberFormat="1"/>
    <xf numFmtId="0" fontId="0" fillId="0" borderId="0" xfId="0" applyAlignment="1" applyProtection="1">
      <alignment horizontal="center"/>
      <protection hidden="1"/>
    </xf>
    <xf numFmtId="0" fontId="0" fillId="0" borderId="0" xfId="0" applyAlignment="1">
      <alignment vertical="top"/>
    </xf>
    <xf numFmtId="0" fontId="0" fillId="0" borderId="0" xfId="0" applyAlignment="1">
      <alignment horizontal="left" vertical="top"/>
    </xf>
    <xf numFmtId="0" fontId="0" fillId="0" borderId="4" xfId="0" applyFont="1" applyBorder="1" applyAlignment="1" applyProtection="1">
      <alignment horizontal="left" vertical="center" wrapText="1"/>
      <protection hidden="1"/>
    </xf>
    <xf numFmtId="0" fontId="0" fillId="0" borderId="5" xfId="0" applyFont="1" applyBorder="1" applyAlignment="1" applyProtection="1">
      <alignment horizontal="left" vertical="center" wrapText="1"/>
      <protection hidden="1"/>
    </xf>
    <xf numFmtId="0" fontId="0" fillId="0" borderId="6" xfId="0" applyFont="1" applyBorder="1" applyAlignment="1" applyProtection="1">
      <alignment horizontal="left" vertical="center" wrapText="1"/>
      <protection hidden="1"/>
    </xf>
    <xf numFmtId="0" fontId="11" fillId="0" borderId="4" xfId="0" applyFont="1" applyBorder="1" applyAlignment="1" applyProtection="1">
      <alignment horizontal="left"/>
      <protection hidden="1"/>
    </xf>
    <xf numFmtId="0" fontId="11" fillId="0" borderId="5" xfId="0" applyFont="1" applyBorder="1" applyAlignment="1" applyProtection="1">
      <alignment horizontal="left"/>
      <protection hidden="1"/>
    </xf>
    <xf numFmtId="0" fontId="11" fillId="0" borderId="6" xfId="0" applyFont="1" applyBorder="1" applyAlignment="1" applyProtection="1">
      <alignment horizontal="left"/>
      <protection hidden="1"/>
    </xf>
    <xf numFmtId="1" fontId="11" fillId="0" borderId="4" xfId="0" applyNumberFormat="1" applyFont="1" applyBorder="1" applyAlignment="1" applyProtection="1">
      <alignment horizontal="left" vertical="center"/>
      <protection hidden="1"/>
    </xf>
    <xf numFmtId="1" fontId="11" fillId="0" borderId="5" xfId="0" applyNumberFormat="1" applyFont="1" applyBorder="1" applyAlignment="1" applyProtection="1">
      <alignment horizontal="left" vertical="center"/>
      <protection hidden="1"/>
    </xf>
    <xf numFmtId="1" fontId="11" fillId="0" borderId="6" xfId="0" applyNumberFormat="1" applyFont="1" applyBorder="1" applyAlignment="1" applyProtection="1">
      <alignment horizontal="left" vertical="center"/>
      <protection hidden="1"/>
    </xf>
    <xf numFmtId="0" fontId="0" fillId="0" borderId="4"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 xfId="0" applyFill="1" applyBorder="1" applyAlignment="1" applyProtection="1">
      <alignment horizontal="center" vertical="center"/>
      <protection hidden="1"/>
    </xf>
    <xf numFmtId="0" fontId="0" fillId="0" borderId="4" xfId="0" applyFill="1" applyBorder="1" applyAlignment="1" applyProtection="1">
      <alignment horizontal="center" vertical="center"/>
      <protection hidden="1"/>
    </xf>
    <xf numFmtId="0" fontId="0" fillId="0" borderId="5" xfId="0" applyFill="1" applyBorder="1" applyAlignment="1" applyProtection="1">
      <alignment horizontal="center" vertical="center"/>
      <protection hidden="1"/>
    </xf>
    <xf numFmtId="0" fontId="0" fillId="0" borderId="6" xfId="0" applyFill="1" applyBorder="1" applyAlignment="1" applyProtection="1">
      <alignment horizontal="center" vertical="center"/>
      <protection hidden="1"/>
    </xf>
    <xf numFmtId="0" fontId="0" fillId="0" borderId="0" xfId="0" applyFill="1" applyBorder="1" applyAlignment="1" applyProtection="1">
      <alignment horizontal="center"/>
      <protection hidden="1"/>
    </xf>
    <xf numFmtId="0" fontId="2" fillId="0" borderId="4" xfId="0" applyFont="1" applyBorder="1" applyAlignment="1" applyProtection="1">
      <alignment horizontal="left" vertical="center"/>
      <protection hidden="1"/>
    </xf>
    <xf numFmtId="0" fontId="2" fillId="0" borderId="5" xfId="0" applyFont="1" applyBorder="1" applyAlignment="1" applyProtection="1">
      <alignment horizontal="left" vertical="center"/>
      <protection hidden="1"/>
    </xf>
    <xf numFmtId="0" fontId="2" fillId="0" borderId="6" xfId="0" applyFont="1" applyBorder="1" applyAlignment="1" applyProtection="1">
      <alignment horizontal="left" vertical="center"/>
      <protection hidden="1"/>
    </xf>
    <xf numFmtId="0" fontId="2" fillId="0" borderId="1" xfId="0" applyFont="1" applyBorder="1" applyAlignment="1" applyProtection="1">
      <alignment horizontal="left" vertical="center"/>
      <protection hidden="1"/>
    </xf>
    <xf numFmtId="0" fontId="0" fillId="11" borderId="1" xfId="0" applyFill="1" applyBorder="1" applyAlignment="1" applyProtection="1">
      <alignment horizontal="left"/>
      <protection locked="0"/>
    </xf>
    <xf numFmtId="0" fontId="11" fillId="0" borderId="1" xfId="0" applyFont="1" applyFill="1" applyBorder="1" applyAlignment="1" applyProtection="1">
      <alignment horizontal="left" vertical="center"/>
      <protection hidden="1"/>
    </xf>
    <xf numFmtId="0" fontId="0" fillId="0" borderId="14" xfId="0" applyFill="1" applyBorder="1" applyAlignment="1" applyProtection="1">
      <alignment horizontal="left" vertical="top" wrapText="1"/>
      <protection hidden="1"/>
    </xf>
    <xf numFmtId="0" fontId="0" fillId="0" borderId="0" xfId="0" applyFill="1" applyBorder="1" applyAlignment="1" applyProtection="1">
      <alignment horizontal="left" vertical="top" wrapText="1"/>
      <protection hidden="1"/>
    </xf>
    <xf numFmtId="0" fontId="0" fillId="0" borderId="15" xfId="0" applyFill="1" applyBorder="1" applyAlignment="1" applyProtection="1">
      <alignment horizontal="left" vertical="top" wrapText="1"/>
      <protection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0" fontId="2" fillId="0" borderId="4" xfId="0" applyFont="1" applyBorder="1" applyAlignment="1" applyProtection="1">
      <alignment horizontal="left"/>
      <protection hidden="1"/>
    </xf>
    <xf numFmtId="0" fontId="0" fillId="0" borderId="9" xfId="0" applyBorder="1" applyAlignment="1" applyProtection="1">
      <alignment horizontal="center"/>
      <protection hidden="1"/>
    </xf>
    <xf numFmtId="0" fontId="0" fillId="11" borderId="4" xfId="0" applyFill="1" applyBorder="1" applyAlignment="1" applyProtection="1">
      <alignment horizontal="left"/>
      <protection locked="0"/>
    </xf>
    <xf numFmtId="0" fontId="0" fillId="11" borderId="6" xfId="0" applyFill="1" applyBorder="1" applyAlignment="1" applyProtection="1">
      <alignment horizontal="left"/>
      <protection locked="0"/>
    </xf>
    <xf numFmtId="0" fontId="0" fillId="0" borderId="0" xfId="0" applyAlignment="1" applyProtection="1">
      <alignment horizontal="right"/>
      <protection hidden="1"/>
    </xf>
    <xf numFmtId="164" fontId="0" fillId="0" borderId="0" xfId="0" applyNumberFormat="1" applyBorder="1" applyAlignment="1" applyProtection="1">
      <alignment horizontal="right"/>
      <protection hidden="1"/>
    </xf>
    <xf numFmtId="164" fontId="0" fillId="0" borderId="1" xfId="0" applyNumberFormat="1" applyBorder="1" applyAlignment="1" applyProtection="1">
      <alignment horizontal="left"/>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0" fillId="0" borderId="4" xfId="0" applyBorder="1" applyAlignment="1" applyProtection="1">
      <alignment horizontal="left" vertical="top" wrapText="1"/>
      <protection hidden="1"/>
    </xf>
    <xf numFmtId="0" fontId="0" fillId="0" borderId="5" xfId="0" applyBorder="1" applyAlignment="1" applyProtection="1">
      <alignment horizontal="left" vertical="top" wrapText="1"/>
      <protection hidden="1"/>
    </xf>
    <xf numFmtId="0" fontId="0" fillId="0" borderId="6" xfId="0" applyBorder="1" applyAlignment="1" applyProtection="1">
      <alignment horizontal="left" vertical="top" wrapText="1"/>
      <protection hidden="1"/>
    </xf>
    <xf numFmtId="164" fontId="0" fillId="0" borderId="5" xfId="0" applyNumberFormat="1" applyBorder="1" applyAlignment="1" applyProtection="1">
      <alignment horizontal="left"/>
      <protection hidden="1"/>
    </xf>
    <xf numFmtId="0" fontId="0" fillId="0" borderId="8" xfId="0" applyBorder="1" applyAlignment="1" applyProtection="1">
      <alignment horizontal="right"/>
      <protection hidden="1"/>
    </xf>
    <xf numFmtId="0" fontId="0" fillId="0" borderId="21" xfId="0" applyBorder="1" applyAlignment="1" applyProtection="1">
      <alignment horizontal="left"/>
      <protection hidden="1"/>
    </xf>
    <xf numFmtId="0" fontId="0" fillId="0" borderId="0" xfId="0" applyAlignment="1" applyProtection="1">
      <alignment horizontal="center"/>
      <protection hidden="1"/>
    </xf>
    <xf numFmtId="164" fontId="0" fillId="0" borderId="0" xfId="0" applyNumberFormat="1" applyFill="1" applyAlignment="1" applyProtection="1">
      <alignment horizontal="left"/>
      <protection hidden="1"/>
    </xf>
    <xf numFmtId="0" fontId="0" fillId="0" borderId="4" xfId="0" applyBorder="1" applyAlignment="1" applyProtection="1">
      <alignment horizontal="left"/>
      <protection hidden="1"/>
    </xf>
    <xf numFmtId="0" fontId="0" fillId="0" borderId="5" xfId="0" applyBorder="1" applyAlignment="1" applyProtection="1">
      <alignment horizontal="left"/>
      <protection hidden="1"/>
    </xf>
    <xf numFmtId="0" fontId="0" fillId="0" borderId="6" xfId="0" applyBorder="1" applyAlignment="1" applyProtection="1">
      <alignment horizontal="left"/>
      <protection hidden="1"/>
    </xf>
    <xf numFmtId="0" fontId="5" fillId="6" borderId="0" xfId="0" applyFont="1" applyFill="1" applyBorder="1" applyAlignment="1" applyProtection="1">
      <alignment horizontal="left"/>
      <protection hidden="1"/>
    </xf>
    <xf numFmtId="0" fontId="5" fillId="6" borderId="8" xfId="0" applyFont="1" applyFill="1" applyBorder="1" applyAlignment="1" applyProtection="1">
      <alignment horizontal="left"/>
      <protection hidden="1"/>
    </xf>
    <xf numFmtId="0" fontId="6" fillId="4" borderId="1" xfId="0" applyFont="1" applyFill="1" applyBorder="1" applyAlignment="1" applyProtection="1">
      <alignment horizontal="left"/>
      <protection locked="0"/>
    </xf>
    <xf numFmtId="0" fontId="0" fillId="5" borderId="1" xfId="0" applyFill="1" applyBorder="1" applyAlignment="1" applyProtection="1">
      <alignment horizontal="left" vertical="top" wrapText="1"/>
      <protection locked="0"/>
    </xf>
    <xf numFmtId="0" fontId="0" fillId="0" borderId="1" xfId="0" applyBorder="1" applyAlignment="1" applyProtection="1">
      <alignment horizontal="left"/>
      <protection hidden="1"/>
    </xf>
    <xf numFmtId="164" fontId="0" fillId="0" borderId="0" xfId="0" applyNumberFormat="1" applyAlignment="1" applyProtection="1">
      <alignment horizontal="left"/>
      <protection hidden="1"/>
    </xf>
    <xf numFmtId="0" fontId="4" fillId="4" borderId="1" xfId="0" applyNumberFormat="1" applyFont="1" applyFill="1" applyBorder="1" applyAlignment="1" applyProtection="1">
      <alignment horizontal="left" vertical="center"/>
      <protection hidden="1"/>
    </xf>
    <xf numFmtId="0" fontId="0" fillId="0" borderId="8" xfId="0" applyBorder="1" applyAlignment="1" applyProtection="1">
      <alignment horizontal="right" vertical="center"/>
      <protection hidden="1"/>
    </xf>
    <xf numFmtId="0" fontId="0" fillId="0" borderId="17" xfId="0" applyBorder="1" applyAlignment="1" applyProtection="1">
      <alignment horizontal="right" vertical="center"/>
      <protection hidden="1"/>
    </xf>
    <xf numFmtId="0" fontId="0" fillId="5" borderId="1" xfId="0" applyNumberFormat="1" applyFill="1" applyBorder="1" applyAlignment="1" applyProtection="1">
      <alignment horizontal="left" vertical="center"/>
      <protection hidden="1"/>
    </xf>
    <xf numFmtId="0" fontId="0" fillId="0" borderId="1" xfId="0" applyBorder="1" applyAlignment="1" applyProtection="1">
      <alignment horizontal="left" vertical="center"/>
      <protection hidden="1"/>
    </xf>
    <xf numFmtId="0" fontId="0" fillId="5" borderId="1" xfId="0" applyFill="1" applyBorder="1" applyAlignment="1" applyProtection="1">
      <alignment horizontal="left"/>
      <protection locked="0"/>
    </xf>
    <xf numFmtId="0" fontId="5" fillId="0" borderId="4" xfId="0" applyFont="1" applyBorder="1" applyAlignment="1" applyProtection="1">
      <alignment horizontal="left" vertical="center" wrapText="1"/>
    </xf>
    <xf numFmtId="0" fontId="5" fillId="0" borderId="5" xfId="0" applyFont="1" applyBorder="1" applyAlignment="1" applyProtection="1">
      <alignment horizontal="left" vertical="center" wrapText="1"/>
    </xf>
    <xf numFmtId="0" fontId="5" fillId="0" borderId="6" xfId="0" applyFont="1" applyBorder="1" applyAlignment="1" applyProtection="1">
      <alignment horizontal="left" vertical="center" wrapText="1"/>
    </xf>
    <xf numFmtId="0" fontId="10" fillId="0" borderId="1" xfId="0" applyFont="1" applyBorder="1" applyAlignment="1" applyProtection="1">
      <alignment horizontal="left"/>
    </xf>
    <xf numFmtId="0" fontId="0" fillId="0" borderId="21" xfId="0" applyBorder="1" applyAlignment="1" applyProtection="1">
      <alignment horizontal="left"/>
    </xf>
    <xf numFmtId="0" fontId="0" fillId="0" borderId="20" xfId="0" applyBorder="1" applyAlignment="1" applyProtection="1">
      <alignment horizontal="center"/>
    </xf>
    <xf numFmtId="0" fontId="0" fillId="0" borderId="5" xfId="0" applyBorder="1" applyAlignment="1" applyProtection="1">
      <alignment horizontal="left" vertical="center"/>
    </xf>
    <xf numFmtId="0" fontId="0" fillId="0" borderId="6" xfId="0" applyBorder="1" applyAlignment="1" applyProtection="1">
      <alignment horizontal="left" vertical="center"/>
    </xf>
    <xf numFmtId="0" fontId="5" fillId="0" borderId="11" xfId="0" applyFont="1" applyBorder="1" applyAlignment="1" applyProtection="1">
      <alignment horizontal="left" vertical="center"/>
    </xf>
    <xf numFmtId="0" fontId="5" fillId="0" borderId="12" xfId="0" applyFont="1" applyBorder="1" applyAlignment="1" applyProtection="1">
      <alignment horizontal="left" vertical="center"/>
    </xf>
    <xf numFmtId="0" fontId="0" fillId="0" borderId="12" xfId="0" applyBorder="1" applyAlignment="1" applyProtection="1">
      <alignment horizontal="left" vertical="center"/>
    </xf>
    <xf numFmtId="0" fontId="0" fillId="0" borderId="13" xfId="0" applyBorder="1" applyAlignment="1" applyProtection="1">
      <alignment horizontal="left" vertical="center"/>
    </xf>
    <xf numFmtId="0" fontId="0" fillId="5" borderId="4" xfId="0" applyFill="1" applyBorder="1" applyAlignment="1" applyProtection="1">
      <alignment horizontal="left"/>
      <protection locked="0"/>
    </xf>
    <xf numFmtId="0" fontId="0" fillId="5" borderId="5" xfId="0" applyFill="1" applyBorder="1" applyAlignment="1" applyProtection="1">
      <alignment horizontal="left"/>
      <protection locked="0"/>
    </xf>
    <xf numFmtId="0" fontId="0" fillId="5" borderId="6" xfId="0" applyFill="1" applyBorder="1" applyAlignment="1" applyProtection="1">
      <alignment horizontal="left"/>
      <protection locked="0"/>
    </xf>
    <xf numFmtId="0" fontId="5" fillId="0" borderId="4" xfId="0" applyFont="1" applyBorder="1" applyAlignment="1" applyProtection="1">
      <alignment horizontal="left" vertical="center"/>
    </xf>
    <xf numFmtId="0" fontId="5" fillId="0" borderId="5" xfId="0" applyFont="1" applyBorder="1" applyAlignment="1" applyProtection="1">
      <alignment horizontal="left" vertical="center"/>
    </xf>
    <xf numFmtId="0" fontId="10" fillId="0" borderId="4" xfId="0" applyFont="1" applyBorder="1" applyAlignment="1" applyProtection="1">
      <alignment horizontal="left"/>
    </xf>
    <xf numFmtId="0" fontId="10" fillId="0" borderId="5" xfId="0" applyFont="1" applyBorder="1" applyAlignment="1" applyProtection="1">
      <alignment horizontal="left"/>
    </xf>
    <xf numFmtId="0" fontId="10" fillId="0" borderId="6" xfId="0" applyFont="1" applyBorder="1" applyAlignment="1" applyProtection="1">
      <alignment horizontal="left"/>
    </xf>
    <xf numFmtId="0" fontId="5" fillId="5" borderId="4" xfId="0" applyFont="1" applyFill="1" applyBorder="1" applyAlignment="1" applyProtection="1">
      <alignment horizontal="left"/>
      <protection locked="0"/>
    </xf>
    <xf numFmtId="0" fontId="0" fillId="0" borderId="0" xfId="0" applyAlignment="1" applyProtection="1">
      <alignment horizontal="left"/>
    </xf>
    <xf numFmtId="0" fontId="0" fillId="0" borderId="8" xfId="0" applyBorder="1" applyAlignment="1" applyProtection="1">
      <alignment horizontal="left"/>
    </xf>
    <xf numFmtId="0" fontId="5" fillId="0" borderId="12" xfId="0" applyFont="1" applyBorder="1" applyAlignment="1" applyProtection="1">
      <alignment horizontal="left"/>
    </xf>
    <xf numFmtId="0" fontId="0" fillId="0" borderId="12" xfId="0" applyBorder="1" applyAlignment="1" applyProtection="1">
      <alignment horizontal="left"/>
    </xf>
    <xf numFmtId="0" fontId="6" fillId="5" borderId="6" xfId="0" applyFont="1" applyFill="1" applyBorder="1" applyAlignment="1" applyProtection="1">
      <alignment horizontal="center" vertical="center" wrapText="1"/>
      <protection hidden="1"/>
    </xf>
    <xf numFmtId="0" fontId="5" fillId="10" borderId="6" xfId="0" applyNumberFormat="1" applyFont="1" applyFill="1" applyBorder="1" applyAlignment="1" applyProtection="1">
      <alignment horizontal="center"/>
      <protection hidden="1"/>
    </xf>
  </cellXfs>
  <cellStyles count="1">
    <cellStyle name="Standaard" xfId="0" builtinId="0"/>
  </cellStyles>
  <dxfs count="9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ont>
        <color rgb="FFFF0000"/>
      </font>
    </dxf>
    <dxf>
      <font>
        <b val="0"/>
        <i val="0"/>
        <color theme="0" tint="-0.499984740745262"/>
      </font>
    </dxf>
    <dxf>
      <font>
        <b val="0"/>
        <i val="0"/>
        <color theme="0" tint="-0.499984740745262"/>
      </font>
    </dxf>
    <dxf>
      <fill>
        <patternFill>
          <bgColor rgb="FFFF0000"/>
        </patternFill>
      </fill>
    </dxf>
    <dxf>
      <fill>
        <patternFill>
          <bgColor rgb="FFFF0000"/>
        </patternFill>
      </fill>
    </dxf>
    <dxf>
      <fill>
        <patternFill>
          <bgColor rgb="FFFF0000"/>
        </patternFill>
      </fill>
    </dxf>
    <dxf>
      <fill>
        <patternFill>
          <bgColor rgb="FFFF0000"/>
        </patternFill>
      </fill>
    </dxf>
    <dxf>
      <font>
        <color theme="0" tint="-0.499984740745262"/>
      </font>
    </dxf>
    <dxf>
      <font>
        <color rgb="FFFF0000"/>
      </font>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solid">
          <bgColor rgb="FFFFFF99"/>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0000FF"/>
      <color rgb="FFFF5050"/>
      <color rgb="FFFF0000"/>
      <color rgb="FFFF3300"/>
      <color rgb="FF66FFFF"/>
      <color rgb="FFFFFF99"/>
      <color rgb="FFFFFFCC"/>
      <color rgb="FFFFFF66"/>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60960</xdr:colOff>
          <xdr:row>25</xdr:row>
          <xdr:rowOff>114300</xdr:rowOff>
        </xdr:from>
        <xdr:to>
          <xdr:col>4</xdr:col>
          <xdr:colOff>2712720</xdr:colOff>
          <xdr:row>27</xdr:row>
          <xdr:rowOff>60960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FF"/>
                  </a:solidFill>
                  <a:latin typeface="Arial"/>
                  <a:cs typeface="Arial"/>
                </a:rPr>
                <a:t>Bestand controleren op (mogelijke) fouten.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21</xdr:row>
          <xdr:rowOff>60960</xdr:rowOff>
        </xdr:from>
        <xdr:to>
          <xdr:col>4</xdr:col>
          <xdr:colOff>2689860</xdr:colOff>
          <xdr:row>23</xdr:row>
          <xdr:rowOff>99060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000-000007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FF"/>
                  </a:solidFill>
                  <a:latin typeface="Arial"/>
                  <a:cs typeface="Arial"/>
                </a:rPr>
                <a:t>Data importeren uit ander A2-bestand </a:t>
              </a:r>
              <a:r>
                <a:rPr lang="nl-NL" sz="800" b="0" i="0" u="none" strike="noStrike" baseline="0">
                  <a:solidFill>
                    <a:srgbClr val="0000FF"/>
                  </a:solidFill>
                  <a:latin typeface="Arial"/>
                  <a:cs typeface="Arial"/>
                </a:rPr>
                <a:t>(versie 5.10 of later) Let op! Alle aanwezige data worden hierbij overschreven.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220980</xdr:colOff>
          <xdr:row>2</xdr:row>
          <xdr:rowOff>7620</xdr:rowOff>
        </xdr:from>
        <xdr:to>
          <xdr:col>10</xdr:col>
          <xdr:colOff>22860</xdr:colOff>
          <xdr:row>2</xdr:row>
          <xdr:rowOff>220980</xdr:rowOff>
        </xdr:to>
        <xdr:sp macro="" textlink="">
          <xdr:nvSpPr>
            <xdr:cNvPr id="1025" name="ComboBox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7620</xdr:colOff>
          <xdr:row>1</xdr:row>
          <xdr:rowOff>0</xdr:rowOff>
        </xdr:from>
        <xdr:to>
          <xdr:col>27</xdr:col>
          <xdr:colOff>487680</xdr:colOff>
          <xdr:row>3</xdr:row>
          <xdr:rowOff>30480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900-000008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1</xdr:row>
          <xdr:rowOff>0</xdr:rowOff>
        </xdr:from>
        <xdr:to>
          <xdr:col>14</xdr:col>
          <xdr:colOff>0</xdr:colOff>
          <xdr:row>3</xdr:row>
          <xdr:rowOff>30480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xml"/><Relationship Id="rId3" Type="http://schemas.openxmlformats.org/officeDocument/2006/relationships/printerSettings" Target="../printerSettings/printerSettings4.bin"/><Relationship Id="rId7" Type="http://schemas.openxmlformats.org/officeDocument/2006/relationships/vmlDrawing" Target="../drawings/vmlDrawing2.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customProperty" Target="../customProperty2.bin"/><Relationship Id="rId4" Type="http://schemas.openxmlformats.org/officeDocument/2006/relationships/printerSettings" Target="../printerSettings/printerSettings5.bin"/><Relationship Id="rId9" Type="http://schemas.openxmlformats.org/officeDocument/2006/relationships/image" Target="../media/image1.emf"/></Relationships>
</file>

<file path=xl/worksheets/_rels/sheet3.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5" Type="http://schemas.openxmlformats.org/officeDocument/2006/relationships/customProperty" Target="../customProperty4.bin"/><Relationship Id="rId4"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5" Type="http://schemas.openxmlformats.org/officeDocument/2006/relationships/customProperty" Target="../customProperty5.bin"/><Relationship Id="rId4" Type="http://schemas.openxmlformats.org/officeDocument/2006/relationships/printerSettings" Target="../printerSettings/printerSettings1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5" Type="http://schemas.openxmlformats.org/officeDocument/2006/relationships/customProperty" Target="../customProperty9.bin"/><Relationship Id="rId4"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ustomProperty" Target="../customProperty10.bin"/><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ustomProperty" Target="../customProperty11.bin"/><Relationship Id="rId4" Type="http://schemas.openxmlformats.org/officeDocument/2006/relationships/ctrlProp" Target="../ctrlProps/ctrlProp4.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ustomProperty" Target="../customProperty12.bin"/><Relationship Id="rId4"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pageSetUpPr autoPageBreaks="0"/>
  </sheetPr>
  <dimension ref="A1:J28"/>
  <sheetViews>
    <sheetView showZeros="0" tabSelected="1" zoomScaleNormal="100" workbookViewId="0">
      <pane ySplit="10" topLeftCell="A11" activePane="bottomLeft" state="frozen"/>
      <selection pane="bottomLeft" activeCell="C5" sqref="C5"/>
    </sheetView>
  </sheetViews>
  <sheetFormatPr defaultColWidth="9.109375" defaultRowHeight="13.2" x14ac:dyDescent="0.25"/>
  <cols>
    <col min="1" max="1" width="1" style="17" customWidth="1"/>
    <col min="2" max="2" width="13.6640625" style="17" customWidth="1"/>
    <col min="3" max="3" width="30.6640625" style="17" customWidth="1"/>
    <col min="4" max="4" width="17.6640625" style="17" customWidth="1"/>
    <col min="5" max="5" width="41.6640625" style="210" customWidth="1"/>
    <col min="6" max="6" width="8.5546875" style="17" customWidth="1"/>
    <col min="7" max="7" width="13.88671875" style="18" hidden="1" customWidth="1"/>
    <col min="8" max="8" width="10.109375" style="151" hidden="1" customWidth="1"/>
    <col min="9" max="9" width="9.109375" style="18" hidden="1" customWidth="1"/>
    <col min="10" max="10" width="4" style="18" hidden="1" customWidth="1"/>
    <col min="11" max="16384" width="9.109375" style="18"/>
  </cols>
  <sheetData>
    <row r="1" spans="1:10" ht="6.75" customHeight="1" x14ac:dyDescent="0.25"/>
    <row r="2" spans="1:10" ht="15.6" x14ac:dyDescent="0.3">
      <c r="B2" s="384" t="s">
        <v>5759</v>
      </c>
      <c r="C2" s="385"/>
      <c r="D2" s="385"/>
      <c r="E2" s="183" t="s">
        <v>8679</v>
      </c>
      <c r="G2" s="211"/>
    </row>
    <row r="3" spans="1:10" ht="59.25" customHeight="1" x14ac:dyDescent="0.25">
      <c r="B3" s="381" t="s">
        <v>6104</v>
      </c>
      <c r="C3" s="382"/>
      <c r="D3" s="382"/>
      <c r="E3" s="383"/>
    </row>
    <row r="4" spans="1:10" x14ac:dyDescent="0.25">
      <c r="B4" s="212"/>
      <c r="C4" s="213"/>
      <c r="D4" s="213"/>
      <c r="E4" s="214"/>
    </row>
    <row r="5" spans="1:10" x14ac:dyDescent="0.25">
      <c r="B5" s="215" t="s">
        <v>5561</v>
      </c>
      <c r="C5" s="216" t="s">
        <v>766</v>
      </c>
      <c r="D5" s="217" t="s">
        <v>5760</v>
      </c>
      <c r="E5" s="20" t="s">
        <v>8715</v>
      </c>
      <c r="G5" s="220" t="str">
        <f>IF($C$5="","",IF($E$5="Ja","DAM","MIX"))</f>
        <v>MIX</v>
      </c>
    </row>
    <row r="6" spans="1:10" x14ac:dyDescent="0.25">
      <c r="B6" s="212" t="s">
        <v>5563</v>
      </c>
      <c r="C6" s="218" t="s">
        <v>8927</v>
      </c>
      <c r="D6" s="219" t="s">
        <v>5564</v>
      </c>
      <c r="E6" s="220" t="str">
        <f>IFERROR(VLOOKUP(C$5,ClubsTotaal,2,0),"")</f>
        <v>NCX19J3</v>
      </c>
      <c r="G6" s="220" t="str">
        <f>IFERROR(VLOOKUP(C$5,ClubsTotaal,7,0),"")</f>
        <v>ZWT</v>
      </c>
    </row>
    <row r="7" spans="1:10" x14ac:dyDescent="0.25">
      <c r="B7" s="212" t="s">
        <v>5565</v>
      </c>
      <c r="C7" s="218" t="s">
        <v>8928</v>
      </c>
      <c r="D7" s="219" t="s">
        <v>5566</v>
      </c>
      <c r="E7" s="220" t="str">
        <f>IFERROR(VLOOKUP(C$5,ClubsTotaal,3,0),"")</f>
        <v>DORDRECHT</v>
      </c>
      <c r="G7" s="373"/>
    </row>
    <row r="8" spans="1:10" x14ac:dyDescent="0.25">
      <c r="B8" s="212" t="s">
        <v>5567</v>
      </c>
      <c r="C8" s="218" t="s">
        <v>8929</v>
      </c>
      <c r="D8" s="219" t="s">
        <v>8706</v>
      </c>
      <c r="E8" s="220" t="str">
        <f>IFERROR(VLOOKUP(C$5,ClubsTotaal,4,0),"")</f>
        <v>E</v>
      </c>
      <c r="G8" s="220"/>
    </row>
    <row r="9" spans="1:10" x14ac:dyDescent="0.25">
      <c r="B9" s="221" t="s">
        <v>5568</v>
      </c>
      <c r="C9" s="218" t="s">
        <v>8930</v>
      </c>
      <c r="D9" s="222" t="s">
        <v>5569</v>
      </c>
      <c r="E9" s="220" t="str">
        <f>IFERROR(VLOOKUP(C$5,ClubsTotaal,5,0),"")</f>
        <v>Zuid Hollands Zuid</v>
      </c>
    </row>
    <row r="10" spans="1:10" s="145" customFormat="1" x14ac:dyDescent="0.25">
      <c r="A10" s="141"/>
      <c r="B10" s="141"/>
      <c r="C10" s="142"/>
      <c r="D10" s="143"/>
      <c r="E10" s="144"/>
      <c r="F10" s="141"/>
      <c r="H10" s="152"/>
    </row>
    <row r="11" spans="1:10" ht="15.6" x14ac:dyDescent="0.3">
      <c r="B11" s="384" t="s">
        <v>7244</v>
      </c>
      <c r="C11" s="385"/>
      <c r="D11" s="385"/>
      <c r="E11" s="386"/>
    </row>
    <row r="12" spans="1:10" ht="165" customHeight="1" x14ac:dyDescent="0.25">
      <c r="B12" s="381" t="s">
        <v>7245</v>
      </c>
      <c r="C12" s="382"/>
      <c r="D12" s="382"/>
      <c r="E12" s="383"/>
    </row>
    <row r="13" spans="1:10" x14ac:dyDescent="0.25">
      <c r="B13" s="212"/>
      <c r="C13" s="213"/>
      <c r="D13" s="213"/>
      <c r="E13" s="223"/>
    </row>
    <row r="14" spans="1:10" x14ac:dyDescent="0.25">
      <c r="B14" s="21" t="s">
        <v>5570</v>
      </c>
      <c r="C14" s="22" t="s">
        <v>0</v>
      </c>
      <c r="D14" s="22" t="s">
        <v>5571</v>
      </c>
      <c r="E14" s="23" t="s">
        <v>5572</v>
      </c>
      <c r="G14" s="225" t="s">
        <v>5762</v>
      </c>
      <c r="H14" s="226" t="s">
        <v>5577</v>
      </c>
      <c r="I14" s="225" t="s">
        <v>5748</v>
      </c>
      <c r="J14" s="225" t="s">
        <v>7235</v>
      </c>
    </row>
    <row r="15" spans="1:10" s="150" customFormat="1" x14ac:dyDescent="0.25">
      <c r="A15" s="146"/>
      <c r="B15" s="147" t="s">
        <v>5761</v>
      </c>
      <c r="C15" s="148" t="str">
        <f>C5</f>
        <v>Oranje Wit (D)</v>
      </c>
      <c r="D15" s="149" t="str">
        <f>E6</f>
        <v>NCX19J3</v>
      </c>
      <c r="E15" s="149">
        <f t="shared" ref="E15:E20" si="0">IFERROR(VLOOKUP(C15,ClubsTotaal,6,0),"")</f>
        <v>9687</v>
      </c>
      <c r="F15" s="146"/>
      <c r="G15" s="225"/>
      <c r="H15" s="153"/>
      <c r="I15" s="154" t="str">
        <f t="shared" ref="I15:I20" si="1">D15</f>
        <v>NCX19J3</v>
      </c>
      <c r="J15" s="225"/>
    </row>
    <row r="16" spans="1:10" x14ac:dyDescent="0.25">
      <c r="B16" s="227" t="s">
        <v>5822</v>
      </c>
      <c r="C16" s="345"/>
      <c r="D16" s="224" t="str">
        <f>IFERROR(VLOOKUP(C16,ClubsTotaal,2,0),"")</f>
        <v/>
      </c>
      <c r="E16" s="224" t="str">
        <f t="shared" si="0"/>
        <v/>
      </c>
      <c r="G16" s="225" t="str">
        <f>IF(ISBLANK(C16),"",IFERROR(VLOOKUP(C16,C$15:C15,1,0),""))</f>
        <v/>
      </c>
      <c r="H16" s="226" t="str">
        <f>IF(OR(C16="",D16=""),"",B16)</f>
        <v/>
      </c>
      <c r="I16" s="154" t="str">
        <f t="shared" si="1"/>
        <v/>
      </c>
      <c r="J16" s="225">
        <f>IF(H16="",0,COUNTIF(Leden!$BG$5:$BG$1004,Basis!H16)+COUNTIF(Leden!$BH$5:$BH$1004,Basis!H16)+COUNTIF(Leden!$BI$5:$BI$1004,Basis!H16))</f>
        <v>0</v>
      </c>
    </row>
    <row r="17" spans="2:10" x14ac:dyDescent="0.25">
      <c r="B17" s="227" t="s">
        <v>5823</v>
      </c>
      <c r="C17" s="228"/>
      <c r="D17" s="224" t="str">
        <f>IFERROR(VLOOKUP(C17,ClubsTotaal,2,0),"")</f>
        <v/>
      </c>
      <c r="E17" s="224" t="str">
        <f t="shared" si="0"/>
        <v/>
      </c>
      <c r="G17" s="225" t="str">
        <f>IF(ISBLANK(C17),"",IFERROR(VLOOKUP(C17,C$15:C16,1,0),""))</f>
        <v/>
      </c>
      <c r="H17" s="226" t="str">
        <f>IF(OR(C17="",D17=""),"",B17)</f>
        <v/>
      </c>
      <c r="I17" s="154" t="str">
        <f t="shared" si="1"/>
        <v/>
      </c>
      <c r="J17" s="225">
        <f>IF(H17="",0,COUNTIF(Leden!$BG$5:$BG$1004,Basis!H17)+COUNTIF(Leden!$BH$5:$BH$1004,Basis!H17)+COUNTIF(Leden!$BI$5:$BI$1004,Basis!H17))</f>
        <v>0</v>
      </c>
    </row>
    <row r="18" spans="2:10" x14ac:dyDescent="0.25">
      <c r="B18" s="229" t="s">
        <v>5824</v>
      </c>
      <c r="C18" s="228"/>
      <c r="D18" s="224" t="str">
        <f>IFERROR(VLOOKUP(C18,ClubsTotaal,2,0),"")</f>
        <v/>
      </c>
      <c r="E18" s="224" t="str">
        <f t="shared" si="0"/>
        <v/>
      </c>
      <c r="G18" s="225" t="str">
        <f>IF(ISBLANK(C18),"",IFERROR(VLOOKUP(C18,C$15:C17,1,0),""))</f>
        <v/>
      </c>
      <c r="H18" s="226" t="str">
        <f>IF(OR(C18="",D18=""),"",B18)</f>
        <v/>
      </c>
      <c r="I18" s="154" t="str">
        <f t="shared" si="1"/>
        <v/>
      </c>
      <c r="J18" s="225">
        <f>IF(H18="",0,COUNTIF(Leden!$BG$5:$BG$1004,Basis!H18)+COUNTIF(Leden!$BH$5:$BH$1004,Basis!H18)+COUNTIF(Leden!$BI$5:$BI$1004,Basis!H18))</f>
        <v>0</v>
      </c>
    </row>
    <row r="19" spans="2:10" x14ac:dyDescent="0.25">
      <c r="B19" s="229" t="s">
        <v>5825</v>
      </c>
      <c r="C19" s="228"/>
      <c r="D19" s="224" t="str">
        <f>IFERROR(VLOOKUP(C19,ClubsTotaal,2,0),"")</f>
        <v/>
      </c>
      <c r="E19" s="224" t="str">
        <f t="shared" si="0"/>
        <v/>
      </c>
      <c r="G19" s="225" t="str">
        <f>IF(ISBLANK(C19),"",IFERROR(VLOOKUP(C19,C$15:C18,1,0),""))</f>
        <v/>
      </c>
      <c r="H19" s="226" t="str">
        <f>IF(OR(C19="",D19=""),"",B19)</f>
        <v/>
      </c>
      <c r="I19" s="154" t="str">
        <f t="shared" si="1"/>
        <v/>
      </c>
      <c r="J19" s="225">
        <f>IF(H19="",0,COUNTIF(Leden!$BG$5:$BG$1004,Basis!H19)+COUNTIF(Leden!$BH$5:$BH$1004,Basis!H19)+COUNTIF(Leden!$BI$5:$BI$1004,Basis!H19))</f>
        <v>0</v>
      </c>
    </row>
    <row r="20" spans="2:10" x14ac:dyDescent="0.25">
      <c r="B20" s="229" t="s">
        <v>5826</v>
      </c>
      <c r="C20" s="228"/>
      <c r="D20" s="224" t="str">
        <f>IFERROR(VLOOKUP(C20,ClubsTotaal,2,0),"")</f>
        <v/>
      </c>
      <c r="E20" s="224" t="str">
        <f t="shared" si="0"/>
        <v/>
      </c>
      <c r="G20" s="225" t="str">
        <f>IF(ISBLANK(C20),"",IFERROR(VLOOKUP(C20,C$15:C19,1,0),""))</f>
        <v/>
      </c>
      <c r="H20" s="226" t="str">
        <f>IF(OR(C20="",D20=""),"",B20)</f>
        <v/>
      </c>
      <c r="I20" s="154" t="str">
        <f t="shared" si="1"/>
        <v/>
      </c>
      <c r="J20" s="225">
        <f>IF(H20="",0,COUNTIF(Leden!$BG$5:$BG$1004,Basis!H20)+COUNTIF(Leden!$BH$5:$BH$1004,Basis!H20)+COUNTIF(Leden!$BI$5:$BI$1004,Basis!H20))</f>
        <v>0</v>
      </c>
    </row>
    <row r="22" spans="2:10" x14ac:dyDescent="0.25">
      <c r="B22" s="215"/>
      <c r="C22" s="230"/>
      <c r="D22" s="230"/>
      <c r="E22" s="231"/>
    </row>
    <row r="23" spans="2:10" x14ac:dyDescent="0.25">
      <c r="B23" s="212"/>
      <c r="C23" s="213"/>
      <c r="D23" s="213"/>
      <c r="E23" s="223"/>
    </row>
    <row r="24" spans="2:10" x14ac:dyDescent="0.25">
      <c r="B24" s="221"/>
      <c r="C24" s="232"/>
      <c r="D24" s="232"/>
      <c r="E24" s="233"/>
    </row>
    <row r="26" spans="2:10" x14ac:dyDescent="0.25">
      <c r="B26" s="215"/>
      <c r="C26" s="230"/>
      <c r="D26" s="230"/>
      <c r="E26" s="231"/>
    </row>
    <row r="27" spans="2:10" x14ac:dyDescent="0.25">
      <c r="B27" s="212"/>
      <c r="C27" s="213"/>
      <c r="D27" s="213"/>
      <c r="E27" s="223"/>
    </row>
    <row r="28" spans="2:10" x14ac:dyDescent="0.25">
      <c r="B28" s="221"/>
      <c r="C28" s="232"/>
      <c r="D28" s="232"/>
      <c r="E28" s="233"/>
    </row>
  </sheetData>
  <sheetProtection algorithmName="SHA-512" hashValue="LwbC526X8oNjcdJAdzZTp2rxBItckJ4sAxxwRsbX817prue6rJ2U0qTLgPnFOp1mnGsDcdWwRXvmmEtX69nh0Q==" saltValue="jNrD5yVi/z3Sm+oGdTBJzQ==" spinCount="100000" sheet="1" objects="1" scenarios="1"/>
  <customSheetViews>
    <customSheetView guid="{180B6EB0-564F-4AF7-BBE8-865BB1B70D35}" zeroValues="0">
      <pane ySplit="10" topLeftCell="A11" activePane="bottomLeft" state="frozen"/>
      <selection pane="bottomLeft" activeCell="B3" sqref="B3:E3"/>
      <pageMargins left="0.7" right="0.7" top="0.75" bottom="0.75" header="0.3" footer="0.3"/>
    </customSheetView>
    <customSheetView guid="{E3BEB053-94E4-4F1C-B75C-4CE8A148716A}" zeroValues="0" hiddenColumns="1">
      <pane ySplit="10" topLeftCell="A11" activePane="bottomLeft" state="frozen"/>
      <selection pane="bottomLeft" activeCell="C6" sqref="C6"/>
      <pageMargins left="0.7" right="0.7" top="0.75" bottom="0.75" header="0.3" footer="0.3"/>
    </customSheetView>
    <customSheetView guid="{E88D2F88-6FF8-4DA8-8CF2-43C73E40C24A}" zeroValues="0" hiddenColumns="1">
      <pane ySplit="10" topLeftCell="A11" activePane="bottomLeft" state="frozen"/>
      <selection pane="bottomLeft" activeCell="B2" sqref="B2:D2"/>
      <pageMargins left="0.7" right="0.7" top="0.75" bottom="0.75" header="0.3" footer="0.3"/>
    </customSheetView>
  </customSheetViews>
  <mergeCells count="4">
    <mergeCell ref="B3:E3"/>
    <mergeCell ref="B12:E12"/>
    <mergeCell ref="B11:E11"/>
    <mergeCell ref="B2:D2"/>
  </mergeCells>
  <conditionalFormatting sqref="C6:C9">
    <cfRule type="expression" dxfId="902" priority="4">
      <formula>AND(C6="",C$5&lt;&gt;"")</formula>
    </cfRule>
  </conditionalFormatting>
  <conditionalFormatting sqref="C5">
    <cfRule type="expression" dxfId="901" priority="5">
      <formula>AND(C5&lt;&gt;"",E6="")</formula>
    </cfRule>
  </conditionalFormatting>
  <conditionalFormatting sqref="E5">
    <cfRule type="expression" dxfId="900" priority="6">
      <formula>AND(E5="",C$5&lt;&gt;"")</formula>
    </cfRule>
  </conditionalFormatting>
  <conditionalFormatting sqref="C16:C20">
    <cfRule type="expression" dxfId="899" priority="1" stopIfTrue="1">
      <formula>AND(C16&lt;&gt;"",OR(ISERROR(D16),D16="",G16&lt;&gt;""))</formula>
    </cfRule>
    <cfRule type="expression" dxfId="898" priority="2">
      <formula>$J16=0</formula>
    </cfRule>
  </conditionalFormatting>
  <dataValidations count="2">
    <dataValidation type="list" allowBlank="1" showInputMessage="1" showErrorMessage="1" sqref="C5 C16:C20" xr:uid="{00000000-0002-0000-0000-000000000000}">
      <formula1>Clubs</formula1>
    </dataValidation>
    <dataValidation type="list" allowBlank="1" showInputMessage="1" showErrorMessage="1" sqref="E5" xr:uid="{00000000-0002-0000-0000-000001000000}">
      <formula1>"Ja,Nee"</formula1>
    </dataValidation>
  </dataValidations>
  <pageMargins left="0.7" right="0.7" top="0.75" bottom="0.75" header="0.3" footer="0.3"/>
  <pageSetup paperSize="9" orientation="portrait" horizontalDpi="300" verticalDpi="300"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2292" r:id="rId5" name="Button 4">
              <controlPr defaultSize="0" print="0" autoFill="0" autoPict="0" macro="[0]!CheckFormulier">
                <anchor moveWithCells="1">
                  <from>
                    <xdr:col>1</xdr:col>
                    <xdr:colOff>60960</xdr:colOff>
                    <xdr:row>25</xdr:row>
                    <xdr:rowOff>114300</xdr:rowOff>
                  </from>
                  <to>
                    <xdr:col>4</xdr:col>
                    <xdr:colOff>2712720</xdr:colOff>
                    <xdr:row>27</xdr:row>
                    <xdr:rowOff>60960</xdr:rowOff>
                  </to>
                </anchor>
              </controlPr>
            </control>
          </mc:Choice>
        </mc:AlternateContent>
        <mc:AlternateContent xmlns:mc="http://schemas.openxmlformats.org/markup-compatibility/2006">
          <mc:Choice Requires="x14">
            <control shapeId="12295" r:id="rId6" name="Button 7">
              <controlPr defaultSize="0" print="0" autoFill="0" autoPict="0" macro="[0]!ImportA2File">
                <anchor moveWithCells="1">
                  <from>
                    <xdr:col>1</xdr:col>
                    <xdr:colOff>60960</xdr:colOff>
                    <xdr:row>21</xdr:row>
                    <xdr:rowOff>60960</xdr:rowOff>
                  </from>
                  <to>
                    <xdr:col>4</xdr:col>
                    <xdr:colOff>2689860</xdr:colOff>
                    <xdr:row>23</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pageSetUpPr autoPageBreaks="0"/>
  </sheetPr>
  <dimension ref="A1:BI1005"/>
  <sheetViews>
    <sheetView topLeftCell="C1" zoomScale="80" zoomScaleNormal="80" workbookViewId="0">
      <pane ySplit="4" topLeftCell="A74" activePane="bottomLeft" state="frozen"/>
      <selection activeCell="C1" sqref="C1"/>
      <selection pane="bottomLeft" activeCell="F5" sqref="F5"/>
    </sheetView>
  </sheetViews>
  <sheetFormatPr defaultColWidth="9.109375" defaultRowHeight="13.2" x14ac:dyDescent="0.25"/>
  <cols>
    <col min="1" max="1" width="5.33203125" style="31" hidden="1" customWidth="1"/>
    <col min="2" max="2" width="5.6640625" style="31" hidden="1" customWidth="1"/>
    <col min="3" max="4" width="5.6640625" style="32" customWidth="1"/>
    <col min="5" max="5" width="1.33203125" style="33" bestFit="1" customWidth="1"/>
    <col min="6" max="6" width="4.109375" style="32" bestFit="1" customWidth="1"/>
    <col min="7" max="7" width="10.33203125" style="31" bestFit="1" customWidth="1"/>
    <col min="8" max="8" width="26.6640625" style="31" bestFit="1" customWidth="1"/>
    <col min="9" max="9" width="18.6640625" style="31" bestFit="1" customWidth="1"/>
    <col min="10" max="10" width="11.33203125" style="34" bestFit="1" customWidth="1"/>
    <col min="11" max="11" width="1.33203125" style="33" customWidth="1"/>
    <col min="12" max="14" width="3.5546875" style="35" bestFit="1" customWidth="1"/>
    <col min="15" max="15" width="1.33203125" style="163" customWidth="1"/>
    <col min="16" max="18" width="5.5546875" style="35" bestFit="1" customWidth="1"/>
    <col min="19" max="19" width="5.5546875" style="35" customWidth="1"/>
    <col min="20" max="20" width="1" style="36" customWidth="1"/>
    <col min="21" max="22" width="3" style="37" customWidth="1"/>
    <col min="23" max="23" width="3" style="37" bestFit="1" customWidth="1"/>
    <col min="24" max="24" width="3" style="37" customWidth="1"/>
    <col min="25" max="25" width="2.109375" style="36" customWidth="1"/>
    <col min="26" max="26" width="6" style="327" hidden="1" customWidth="1"/>
    <col min="27" max="30" width="4.44140625" style="134" hidden="1" customWidth="1"/>
    <col min="31" max="33" width="9.5546875" style="310" hidden="1" customWidth="1"/>
    <col min="34" max="37" width="5.5546875" style="310" hidden="1" customWidth="1"/>
    <col min="38" max="38" width="1.33203125" style="311" hidden="1" customWidth="1"/>
    <col min="39" max="39" width="4.44140625" style="15" hidden="1" customWidth="1"/>
    <col min="40" max="41" width="3.44140625" style="15" hidden="1" customWidth="1"/>
    <col min="42" max="42" width="8" style="15" hidden="1" customWidth="1"/>
    <col min="43" max="44" width="5.5546875" style="15" hidden="1" customWidth="1"/>
    <col min="45" max="45" width="0.6640625" style="15" hidden="1" customWidth="1"/>
    <col min="46" max="47" width="5.5546875" style="312" hidden="1" customWidth="1"/>
    <col min="48" max="48" width="1" style="312" hidden="1" customWidth="1"/>
    <col min="49" max="52" width="3.6640625" style="312" hidden="1" customWidth="1"/>
    <col min="53" max="53" width="3.44140625" style="15" hidden="1" customWidth="1"/>
    <col min="54" max="54" width="3.88671875" style="313" hidden="1" customWidth="1"/>
    <col min="55" max="55" width="9.5546875" style="39" hidden="1" customWidth="1"/>
    <col min="56" max="56" width="3.44140625" style="15" hidden="1" customWidth="1"/>
    <col min="57" max="57" width="28.6640625" style="15" hidden="1" customWidth="1"/>
    <col min="58" max="58" width="2.33203125" style="31" hidden="1" customWidth="1"/>
    <col min="59" max="59" width="2.44140625" style="49" hidden="1" customWidth="1"/>
    <col min="60" max="60" width="3" style="31" hidden="1" customWidth="1"/>
    <col min="61" max="61" width="2.44140625" style="31" hidden="1" customWidth="1"/>
    <col min="62" max="16384" width="9.109375" style="31"/>
  </cols>
  <sheetData>
    <row r="1" spans="1:61" s="155" customFormat="1" ht="18" customHeight="1" x14ac:dyDescent="0.25">
      <c r="C1" s="387" t="s">
        <v>6487</v>
      </c>
      <c r="D1" s="388"/>
      <c r="E1" s="388"/>
      <c r="F1" s="388"/>
      <c r="G1" s="388"/>
      <c r="H1" s="388"/>
      <c r="I1" s="388"/>
      <c r="J1" s="388"/>
      <c r="K1" s="388"/>
      <c r="L1" s="388"/>
      <c r="M1" s="388"/>
      <c r="N1" s="388"/>
      <c r="O1" s="388"/>
      <c r="P1" s="388"/>
      <c r="Q1" s="388"/>
      <c r="R1" s="388"/>
      <c r="S1" s="388"/>
      <c r="T1" s="388"/>
      <c r="U1" s="388"/>
      <c r="V1" s="388"/>
      <c r="W1" s="388"/>
      <c r="X1" s="389"/>
      <c r="Y1" s="156"/>
      <c r="Z1" s="327">
        <v>99.99</v>
      </c>
      <c r="AA1" s="269"/>
      <c r="AB1" s="269"/>
      <c r="AC1" s="269"/>
      <c r="AD1" s="269"/>
      <c r="AE1" s="269">
        <f>COUNTIF(C5:C9,"S1")</f>
        <v>0</v>
      </c>
      <c r="AF1" s="269">
        <f>COUNTIF(N5:N9,"")</f>
        <v>5</v>
      </c>
      <c r="AG1" s="269">
        <f>COUNTIFS(C5:C9,"S1",N5:N9,"3")</f>
        <v>0</v>
      </c>
      <c r="AH1" s="269"/>
      <c r="AI1" s="269"/>
      <c r="AJ1" s="269"/>
      <c r="AK1" s="269"/>
      <c r="AL1" s="269"/>
      <c r="AM1" s="269"/>
      <c r="AN1" s="269"/>
      <c r="AO1" s="269"/>
      <c r="AP1" s="269"/>
      <c r="AQ1" s="269"/>
      <c r="AR1" s="269"/>
      <c r="AS1" s="269"/>
      <c r="AT1" s="269"/>
      <c r="AU1" s="269"/>
      <c r="AV1" s="269"/>
      <c r="AW1" s="269"/>
      <c r="AX1" s="269"/>
      <c r="AY1" s="269"/>
      <c r="AZ1" s="269"/>
      <c r="BA1" s="269"/>
      <c r="BB1" s="269"/>
      <c r="BC1" s="269"/>
      <c r="BD1" s="269"/>
      <c r="BE1" s="309"/>
      <c r="BG1" s="49"/>
    </row>
    <row r="2" spans="1:61" ht="153.75" customHeight="1" x14ac:dyDescent="0.25">
      <c r="C2" s="381" t="s">
        <v>7246</v>
      </c>
      <c r="D2" s="382"/>
      <c r="E2" s="382"/>
      <c r="F2" s="382"/>
      <c r="G2" s="382"/>
      <c r="H2" s="382"/>
      <c r="I2" s="382"/>
      <c r="J2" s="382"/>
      <c r="K2" s="382"/>
      <c r="L2" s="382"/>
      <c r="M2" s="382"/>
      <c r="N2" s="382"/>
      <c r="O2" s="382"/>
      <c r="P2" s="382"/>
      <c r="Q2" s="382"/>
      <c r="R2" s="382"/>
      <c r="S2" s="382"/>
      <c r="T2" s="382"/>
      <c r="U2" s="382"/>
      <c r="V2" s="382"/>
      <c r="W2" s="382"/>
      <c r="X2" s="383"/>
    </row>
    <row r="3" spans="1:61" s="178" customFormat="1" ht="18.75" customHeight="1" x14ac:dyDescent="0.25">
      <c r="C3" s="180" t="s">
        <v>5814</v>
      </c>
      <c r="D3" s="181"/>
      <c r="E3" s="181"/>
      <c r="F3" s="182"/>
      <c r="G3" s="176"/>
      <c r="H3" s="176"/>
      <c r="I3" s="176"/>
      <c r="J3" s="176"/>
      <c r="K3" s="177"/>
      <c r="L3" s="177"/>
      <c r="M3" s="177"/>
      <c r="N3" s="177"/>
      <c r="O3" s="177"/>
      <c r="P3" s="188"/>
      <c r="Q3" s="177"/>
      <c r="R3" s="177"/>
      <c r="S3" s="177"/>
      <c r="T3" s="193"/>
      <c r="U3" s="177"/>
      <c r="V3" s="177"/>
      <c r="W3" s="177"/>
      <c r="X3" s="177"/>
      <c r="Y3" s="179"/>
      <c r="Z3" s="328"/>
      <c r="AA3" s="270" t="s">
        <v>5819</v>
      </c>
      <c r="AB3" s="270" t="s">
        <v>6163</v>
      </c>
      <c r="AC3" s="270" t="s">
        <v>6484</v>
      </c>
      <c r="AD3" s="270" t="s">
        <v>5820</v>
      </c>
      <c r="AE3" s="302"/>
      <c r="AF3" s="302"/>
      <c r="AG3" s="302"/>
      <c r="AH3" s="270" t="s">
        <v>5819</v>
      </c>
      <c r="AI3" s="270" t="s">
        <v>6163</v>
      </c>
      <c r="AJ3" s="270" t="s">
        <v>6484</v>
      </c>
      <c r="AK3" s="270" t="s">
        <v>5820</v>
      </c>
      <c r="AL3" s="303"/>
      <c r="AM3" s="304"/>
      <c r="AN3" s="304" t="s">
        <v>22</v>
      </c>
      <c r="AO3" s="304" t="s">
        <v>26</v>
      </c>
      <c r="AP3" s="304"/>
      <c r="AQ3" s="304" t="s">
        <v>22</v>
      </c>
      <c r="AR3" s="304" t="s">
        <v>26</v>
      </c>
      <c r="AS3" s="304"/>
      <c r="AT3" s="305" t="s">
        <v>22</v>
      </c>
      <c r="AU3" s="305" t="s">
        <v>26</v>
      </c>
      <c r="AV3" s="305"/>
      <c r="AW3" s="306" t="s">
        <v>6164</v>
      </c>
      <c r="AX3" s="306" t="s">
        <v>5580</v>
      </c>
      <c r="AY3" s="306" t="s">
        <v>6485</v>
      </c>
      <c r="AZ3" s="306" t="s">
        <v>6486</v>
      </c>
      <c r="BA3" s="304"/>
      <c r="BB3" s="307"/>
      <c r="BC3" s="308" t="str">
        <f>CONCATENATE(BB5,BB6,BB7,BB8,BB9,BB10)</f>
        <v>0</v>
      </c>
      <c r="BD3" s="304"/>
      <c r="BE3" s="304" t="s">
        <v>5818</v>
      </c>
      <c r="BG3" s="368"/>
    </row>
    <row r="4" spans="1:61" s="174" customFormat="1" ht="29.25" customHeight="1" x14ac:dyDescent="0.25">
      <c r="A4" s="167" t="s">
        <v>5573</v>
      </c>
      <c r="B4" s="168" t="s">
        <v>5574</v>
      </c>
      <c r="C4" s="186" t="s">
        <v>8686</v>
      </c>
      <c r="D4" s="186" t="s">
        <v>8687</v>
      </c>
      <c r="E4" s="170" t="s">
        <v>5575</v>
      </c>
      <c r="F4" s="169" t="s">
        <v>5576</v>
      </c>
      <c r="G4" s="171" t="s">
        <v>5767</v>
      </c>
      <c r="H4" s="171" t="s">
        <v>5768</v>
      </c>
      <c r="I4" s="171" t="s">
        <v>5769</v>
      </c>
      <c r="J4" s="172" t="s">
        <v>5770</v>
      </c>
      <c r="K4" s="170" t="s">
        <v>5575</v>
      </c>
      <c r="L4" s="186" t="s">
        <v>7147</v>
      </c>
      <c r="M4" s="372" t="s">
        <v>7900</v>
      </c>
      <c r="N4" s="186" t="s">
        <v>8688</v>
      </c>
      <c r="O4" s="173"/>
      <c r="P4" s="186" t="s">
        <v>7148</v>
      </c>
      <c r="Q4" s="186" t="s">
        <v>7901</v>
      </c>
      <c r="R4" s="186" t="s">
        <v>8689</v>
      </c>
      <c r="S4" s="465" t="s">
        <v>8690</v>
      </c>
      <c r="T4" s="170"/>
      <c r="U4" s="187" t="s">
        <v>7902</v>
      </c>
      <c r="V4" s="187" t="s">
        <v>7903</v>
      </c>
      <c r="W4" s="187" t="s">
        <v>8691</v>
      </c>
      <c r="X4" s="187" t="s">
        <v>8692</v>
      </c>
      <c r="Y4" s="189"/>
      <c r="Z4" s="329" t="s">
        <v>5766</v>
      </c>
      <c r="AA4" s="271" t="s">
        <v>5763</v>
      </c>
      <c r="AB4" s="271" t="s">
        <v>5764</v>
      </c>
      <c r="AC4" s="271" t="s">
        <v>5765</v>
      </c>
      <c r="AD4" s="271" t="s">
        <v>5763</v>
      </c>
      <c r="AE4" s="314" t="s">
        <v>7149</v>
      </c>
      <c r="AF4" s="314" t="s">
        <v>8685</v>
      </c>
      <c r="AG4" s="314" t="s">
        <v>8696</v>
      </c>
      <c r="AH4" s="314" t="s">
        <v>5584</v>
      </c>
      <c r="AI4" s="314" t="s">
        <v>5585</v>
      </c>
      <c r="AJ4" s="314" t="s">
        <v>5586</v>
      </c>
      <c r="AK4" s="314" t="s">
        <v>5585</v>
      </c>
      <c r="AL4" s="315"/>
      <c r="AM4" s="263" t="s">
        <v>5581</v>
      </c>
      <c r="AN4" s="263" t="s">
        <v>5580</v>
      </c>
      <c r="AO4" s="263" t="s">
        <v>5579</v>
      </c>
      <c r="AP4" s="263" t="s">
        <v>5582</v>
      </c>
      <c r="AQ4" s="263" t="s">
        <v>5583</v>
      </c>
      <c r="AR4" s="263" t="s">
        <v>5583</v>
      </c>
      <c r="AS4" s="263"/>
      <c r="AT4" s="316" t="s">
        <v>5584</v>
      </c>
      <c r="AU4" s="316" t="s">
        <v>5584</v>
      </c>
      <c r="AV4" s="316"/>
      <c r="AW4" s="317" t="s">
        <v>5579</v>
      </c>
      <c r="AX4" s="317" t="s">
        <v>5578</v>
      </c>
      <c r="AY4" s="317" t="s">
        <v>5580</v>
      </c>
      <c r="AZ4" s="317" t="s">
        <v>5578</v>
      </c>
      <c r="BA4" s="263"/>
      <c r="BB4" s="317" t="s">
        <v>5577</v>
      </c>
      <c r="BC4" s="318" t="s">
        <v>5748</v>
      </c>
      <c r="BD4" s="263"/>
      <c r="BE4" s="318" t="s">
        <v>5817</v>
      </c>
      <c r="BG4" s="369" t="s">
        <v>8682</v>
      </c>
      <c r="BH4" s="370" t="s">
        <v>8683</v>
      </c>
      <c r="BI4" s="370" t="s">
        <v>8684</v>
      </c>
    </row>
    <row r="5" spans="1:61" ht="12.75" customHeight="1" x14ac:dyDescent="0.25">
      <c r="A5" s="25" t="str">
        <f>C5&amp;"x1"</f>
        <v>S2x1</v>
      </c>
      <c r="B5" s="26" t="str">
        <f>D5&amp;"x1"</f>
        <v>S2x1</v>
      </c>
      <c r="C5" s="27" t="s">
        <v>5588</v>
      </c>
      <c r="D5" s="27" t="s">
        <v>5588</v>
      </c>
      <c r="E5" s="165"/>
      <c r="F5" s="27" t="s">
        <v>5580</v>
      </c>
      <c r="G5" s="242" t="s">
        <v>8967</v>
      </c>
      <c r="H5" s="242" t="s">
        <v>8956</v>
      </c>
      <c r="I5" s="242" t="s">
        <v>8968</v>
      </c>
      <c r="J5" s="194">
        <v>37307</v>
      </c>
      <c r="K5" s="165"/>
      <c r="L5" s="28"/>
      <c r="M5" s="371"/>
      <c r="N5" s="28"/>
      <c r="O5" s="236"/>
      <c r="P5" s="28" t="s">
        <v>1218</v>
      </c>
      <c r="Q5" s="28" t="s">
        <v>1218</v>
      </c>
      <c r="R5" s="28" t="s">
        <v>1218</v>
      </c>
      <c r="S5" s="466" t="str">
        <f>IF(C5=0,"",C5)</f>
        <v>S2</v>
      </c>
      <c r="T5" s="191"/>
      <c r="U5" s="30"/>
      <c r="V5" s="30"/>
      <c r="W5" s="30"/>
      <c r="X5" s="30"/>
      <c r="Y5" s="190"/>
      <c r="Z5" s="330">
        <f>lft(J5,Peildatum)</f>
        <v>19.86</v>
      </c>
      <c r="AA5" s="272"/>
      <c r="AB5" s="272"/>
      <c r="AC5" s="272"/>
      <c r="AD5" s="272"/>
      <c r="AE5" s="319" t="str">
        <f>IFERROR(VLOOKUP(LEFT(L5 &amp; "0",1),CbRc,2,0),"")</f>
        <v>NCX19J3</v>
      </c>
      <c r="AF5" s="319" t="str">
        <f>IFERROR(VLOOKUP(LEFT(M5 &amp; "0",1),CbRc,2,0),"")</f>
        <v>NCX19J3</v>
      </c>
      <c r="AG5" s="319" t="str">
        <f>IFERROR(VLOOKUP(LEFT(N5 &amp; "0",1),CbRc,2,0),"")</f>
        <v>NCX19J3</v>
      </c>
      <c r="AH5" s="319" t="str">
        <f>IF(ISNA(VLOOKUP($AE5&amp;P5,IsTm1A,1,0)),"",P5)</f>
        <v>A1</v>
      </c>
      <c r="AI5" s="319" t="str">
        <f>IF(ISNA(VLOOKUP($AF5&amp;Q5,IsTm2D,1,0)),"",Q5)</f>
        <v>A1</v>
      </c>
      <c r="AJ5" s="319" t="str">
        <f>IF(ISNA(VLOOKUP($AF5&amp;R5,IsTm3G,1,0)),"",R5)</f>
        <v>A1</v>
      </c>
      <c r="AK5" s="319" t="str">
        <f>IF(ISNA(VLOOKUP($AG5&amp;S5,IsTm4J,1,0)),"",S5)</f>
        <v/>
      </c>
      <c r="AL5" s="310"/>
      <c r="AN5" s="15">
        <v>0</v>
      </c>
      <c r="AO5" s="15">
        <v>0</v>
      </c>
      <c r="AT5" s="312" t="str">
        <f t="shared" ref="AT5:AT68" si="0">IF(C5="","",IFERROR(VLOOKUP(C5,AQ:AQ,1,0),"FOUT"))</f>
        <v>S2</v>
      </c>
      <c r="AU5" s="312" t="str">
        <f t="shared" ref="AU5:AU68" si="1">IF(D5="","",IFERROR(VLOOKUP(D5,AR:AR,1,0),"FOUT"))</f>
        <v>S2</v>
      </c>
      <c r="AW5" s="320">
        <f>IF(OR(P5="",U5=""),0,SUMIFS(U$5:U$1004,$BG$5:$BG$1004,$BG5,P$5:P$1004,P5))</f>
        <v>0</v>
      </c>
      <c r="AX5" s="320">
        <f>IF(OR(Q5="",V5=""),0,SUMIFS(V$5:V$1004,$BH$5:$BH$1004,$BH5,Q$5:Q$1004,Q5))</f>
        <v>0</v>
      </c>
      <c r="AY5" s="320">
        <f>IF(OR(R5="",W5=""),0,SUMIFS(W$5:W$1004,$BH$5:$BH$1004,$BH5,R$5:R$1004,R5))</f>
        <v>0</v>
      </c>
      <c r="AZ5" s="320">
        <f>IF(OR(S5="",X5=""),0,SUMIFS(X$5:X$1004,$BI$5:$BI$1004,$BI5,S$5:S$1004,S5))</f>
        <v>0</v>
      </c>
      <c r="BB5" s="321" t="s">
        <v>5827</v>
      </c>
      <c r="BC5" s="322" t="str">
        <f>Basis!I15</f>
        <v>NCX19J3</v>
      </c>
      <c r="BE5" s="322" t="s">
        <v>5815</v>
      </c>
      <c r="BG5" s="49" t="str">
        <f>LEFT(L5&amp;"0",1)</f>
        <v>0</v>
      </c>
      <c r="BH5" s="49" t="str">
        <f t="shared" ref="BH5:BI9" si="2">LEFT(M5&amp;"0",1)</f>
        <v>0</v>
      </c>
      <c r="BI5" s="49" t="str">
        <f t="shared" si="2"/>
        <v>0</v>
      </c>
    </row>
    <row r="6" spans="1:61" ht="12.75" customHeight="1" x14ac:dyDescent="0.25">
      <c r="A6" s="25" t="str">
        <f>C6&amp;"x"&amp;TEXT(COUNTIF(C$5:C5,C6)+1,0)</f>
        <v>x1</v>
      </c>
      <c r="B6" s="26" t="str">
        <f>D6&amp;"x"&amp;TEXT(COUNTIF(D$5:D5,D6)+1,0)</f>
        <v>x1</v>
      </c>
      <c r="C6" s="27"/>
      <c r="D6" s="27"/>
      <c r="E6" s="165"/>
      <c r="F6" s="27" t="s">
        <v>5580</v>
      </c>
      <c r="G6" s="242" t="s">
        <v>9776</v>
      </c>
      <c r="H6" s="242" t="s">
        <v>9777</v>
      </c>
      <c r="I6" s="242" t="s">
        <v>9778</v>
      </c>
      <c r="J6" s="194">
        <v>37624</v>
      </c>
      <c r="K6" s="165"/>
      <c r="L6" s="28"/>
      <c r="M6" s="371"/>
      <c r="N6" s="28"/>
      <c r="O6" s="236"/>
      <c r="P6" s="28"/>
      <c r="Q6" s="28"/>
      <c r="R6" s="28" t="s">
        <v>1218</v>
      </c>
      <c r="S6" s="466" t="str">
        <f>IF(C6=0,"",C6)</f>
        <v/>
      </c>
      <c r="T6" s="191"/>
      <c r="U6" s="30"/>
      <c r="V6" s="30"/>
      <c r="W6" s="30"/>
      <c r="X6" s="30"/>
      <c r="Y6" s="190"/>
      <c r="Z6" s="330">
        <f>lft(J6,Peildatum)</f>
        <v>18.989999999999998</v>
      </c>
      <c r="AA6" s="272"/>
      <c r="AB6" s="272"/>
      <c r="AC6" s="272"/>
      <c r="AD6" s="272"/>
      <c r="AE6" s="319" t="str">
        <f>IFERROR(VLOOKUP(LEFT(L6 &amp; "0",1),CbRc,2,0),"")</f>
        <v>NCX19J3</v>
      </c>
      <c r="AF6" s="319" t="str">
        <f>IFERROR(VLOOKUP(LEFT(M6 &amp; "0",1),CbRc,2,0),"")</f>
        <v>NCX19J3</v>
      </c>
      <c r="AG6" s="319" t="str">
        <f>IFERROR(VLOOKUP(LEFT(N6 &amp; "0",1),CbRc,2,0),"")</f>
        <v>NCX19J3</v>
      </c>
      <c r="AH6" s="319" t="str">
        <f>IF(ISNA(VLOOKUP($AE6&amp;P6,IsTm1A,1,0)),"",P6)</f>
        <v/>
      </c>
      <c r="AI6" s="319" t="str">
        <f>IF(ISNA(VLOOKUP($AF6&amp;Q6,IsTm2D,1,0)),"",Q6)</f>
        <v/>
      </c>
      <c r="AJ6" s="319" t="str">
        <f>IF(ISNA(VLOOKUP($AF6&amp;R6,IsTm3G,1,0)),"",R6)</f>
        <v>A1</v>
      </c>
      <c r="AK6" s="319" t="str">
        <f>IF(ISNA(VLOOKUP($AG6&amp;S6,IsTm4J,1,0)),"",S6)</f>
        <v/>
      </c>
      <c r="AL6" s="310"/>
      <c r="AM6" s="15">
        <v>1</v>
      </c>
      <c r="AN6" s="15">
        <f t="shared" ref="AN6:AN69" si="3">AN5+IF(COUNTIF(C:C,AP6)=0,0,1)</f>
        <v>1</v>
      </c>
      <c r="AO6" s="15">
        <f t="shared" ref="AO6:AO69" si="4">AO5+IF(COUNTIF(D:D,AP6)=0,0,1)</f>
        <v>1</v>
      </c>
      <c r="AP6" s="15" t="s">
        <v>5587</v>
      </c>
      <c r="AQ6" s="15" t="str">
        <f t="shared" ref="AQ6:AQ37" si="5">IFERROR(VLOOKUP(AM6,AN:AP,3,0),"")</f>
        <v>S1</v>
      </c>
      <c r="AR6" s="15" t="str">
        <f t="shared" ref="AR6:AR37" si="6">IFERROR(VLOOKUP(AM6,AO:AQ,2,0),"")</f>
        <v>S1</v>
      </c>
      <c r="AT6" s="312" t="str">
        <f t="shared" si="0"/>
        <v/>
      </c>
      <c r="AU6" s="312" t="str">
        <f t="shared" si="1"/>
        <v/>
      </c>
      <c r="AW6" s="320">
        <f t="shared" ref="AW6:AW69" si="7">IF(OR(P6="",U6=""),0,SUMIFS(U$5:U$1004,$BG$5:$BG$1004,$BG6,P$5:P$1004,P6))</f>
        <v>0</v>
      </c>
      <c r="AX6" s="320">
        <f t="shared" ref="AX6:AX69" si="8">IF(OR(Q6="",V6=""),0,SUMIFS(V$5:V$1004,$BH$5:$BH$1004,$BH6,Q$5:Q$1004,Q6))</f>
        <v>0</v>
      </c>
      <c r="AY6" s="320">
        <f t="shared" ref="AY6:AY69" si="9">IF(OR(R6="",W6=""),0,SUMIFS(W$5:W$1004,$BH$5:$BH$1004,$BH6,R$5:R$1004,R6))</f>
        <v>0</v>
      </c>
      <c r="AZ6" s="320">
        <f t="shared" ref="AZ6:AZ69" si="10">IF(OR(S6="",X6=""),0,SUMIFS(X$5:X$1004,$BI$5:$BI$1004,$BI6,S$5:S$1004,S6))</f>
        <v>0</v>
      </c>
      <c r="BB6" s="321" t="str">
        <f>Basis!H16</f>
        <v/>
      </c>
      <c r="BC6" s="322" t="str">
        <f>Basis!I16</f>
        <v/>
      </c>
      <c r="BE6" s="322" t="s">
        <v>5816</v>
      </c>
      <c r="BG6" s="49" t="str">
        <f t="shared" ref="BG6:BG9" si="11">LEFT(L6&amp;"0",1)</f>
        <v>0</v>
      </c>
      <c r="BH6" s="49" t="str">
        <f t="shared" si="2"/>
        <v>0</v>
      </c>
      <c r="BI6" s="49" t="str">
        <f t="shared" si="2"/>
        <v>0</v>
      </c>
    </row>
    <row r="7" spans="1:61" ht="12.75" customHeight="1" x14ac:dyDescent="0.25">
      <c r="A7" s="25" t="str">
        <f>C7&amp;"x"&amp;TEXT(COUNTIF(C$5:C6,C7)+1,0)</f>
        <v>A1x1</v>
      </c>
      <c r="B7" s="26" t="str">
        <f>D7&amp;"x"&amp;TEXT(COUNTIF(D$5:D6,D7)+1,0)</f>
        <v>A1x1</v>
      </c>
      <c r="C7" s="27" t="s">
        <v>1218</v>
      </c>
      <c r="D7" s="27" t="s">
        <v>1218</v>
      </c>
      <c r="E7" s="165"/>
      <c r="F7" s="27" t="s">
        <v>5580</v>
      </c>
      <c r="G7" s="242" t="s">
        <v>9173</v>
      </c>
      <c r="H7" s="242" t="s">
        <v>9174</v>
      </c>
      <c r="I7" s="242" t="s">
        <v>9175</v>
      </c>
      <c r="J7" s="194">
        <v>37712</v>
      </c>
      <c r="K7" s="165"/>
      <c r="L7" s="28"/>
      <c r="M7" s="371"/>
      <c r="N7" s="28"/>
      <c r="O7" s="236"/>
      <c r="P7" s="28" t="s">
        <v>1219</v>
      </c>
      <c r="Q7" s="28" t="s">
        <v>1218</v>
      </c>
      <c r="R7" s="28" t="s">
        <v>1218</v>
      </c>
      <c r="S7" s="466" t="str">
        <f>IF(C7=0,"",C7)</f>
        <v>A1</v>
      </c>
      <c r="T7" s="191"/>
      <c r="U7" s="30"/>
      <c r="V7" s="30"/>
      <c r="W7" s="30"/>
      <c r="X7" s="30"/>
      <c r="Y7" s="190"/>
      <c r="Z7" s="330">
        <f>lft(J7,Peildatum)</f>
        <v>18.75</v>
      </c>
      <c r="AA7" s="272"/>
      <c r="AB7" s="272"/>
      <c r="AC7" s="272"/>
      <c r="AD7" s="272"/>
      <c r="AE7" s="319" t="str">
        <f>IFERROR(VLOOKUP(LEFT(L7 &amp; "0",1),CbRc,2,0),"")</f>
        <v>NCX19J3</v>
      </c>
      <c r="AF7" s="319" t="str">
        <f>IFERROR(VLOOKUP(LEFT(M7 &amp; "0",1),CbRc,2,0),"")</f>
        <v>NCX19J3</v>
      </c>
      <c r="AG7" s="319" t="str">
        <f>IFERROR(VLOOKUP(LEFT(N7 &amp; "0",1),CbRc,2,0),"")</f>
        <v>NCX19J3</v>
      </c>
      <c r="AH7" s="319" t="str">
        <f>IF(ISNA(VLOOKUP($AE7&amp;P7,IsTm1A,1,0)),"",P7)</f>
        <v>A2</v>
      </c>
      <c r="AI7" s="319" t="str">
        <f>IF(ISNA(VLOOKUP($AF7&amp;Q7,IsTm2D,1,0)),"",Q7)</f>
        <v>A1</v>
      </c>
      <c r="AJ7" s="319" t="str">
        <f>IF(ISNA(VLOOKUP($AF7&amp;R7,IsTm3G,1,0)),"",R7)</f>
        <v>A1</v>
      </c>
      <c r="AK7" s="319" t="str">
        <f>IF(ISNA(VLOOKUP($AG7&amp;S7,IsTm4J,1,0)),"",S7)</f>
        <v/>
      </c>
      <c r="AL7" s="310"/>
      <c r="AM7" s="15">
        <v>2</v>
      </c>
      <c r="AN7" s="15">
        <f t="shared" si="3"/>
        <v>2</v>
      </c>
      <c r="AO7" s="15">
        <f t="shared" si="4"/>
        <v>2</v>
      </c>
      <c r="AP7" s="15" t="s">
        <v>5588</v>
      </c>
      <c r="AQ7" s="15" t="str">
        <f t="shared" si="5"/>
        <v>S2</v>
      </c>
      <c r="AR7" s="15" t="str">
        <f t="shared" si="6"/>
        <v>S2</v>
      </c>
      <c r="AT7" s="312" t="str">
        <f t="shared" si="0"/>
        <v>A1</v>
      </c>
      <c r="AU7" s="312" t="str">
        <f t="shared" si="1"/>
        <v>A1</v>
      </c>
      <c r="AW7" s="320">
        <f t="shared" si="7"/>
        <v>0</v>
      </c>
      <c r="AX7" s="320">
        <f t="shared" si="8"/>
        <v>0</v>
      </c>
      <c r="AY7" s="320">
        <f t="shared" si="9"/>
        <v>0</v>
      </c>
      <c r="AZ7" s="320">
        <f t="shared" si="10"/>
        <v>0</v>
      </c>
      <c r="BB7" s="321" t="str">
        <f>Basis!H17</f>
        <v/>
      </c>
      <c r="BC7" s="322" t="str">
        <f>Basis!I17</f>
        <v/>
      </c>
      <c r="BE7" s="322" t="s">
        <v>6527</v>
      </c>
      <c r="BG7" s="49" t="str">
        <f t="shared" si="11"/>
        <v>0</v>
      </c>
      <c r="BH7" s="49" t="str">
        <f t="shared" si="2"/>
        <v>0</v>
      </c>
      <c r="BI7" s="49" t="str">
        <f t="shared" si="2"/>
        <v>0</v>
      </c>
    </row>
    <row r="8" spans="1:61" ht="12.75" customHeight="1" x14ac:dyDescent="0.25">
      <c r="A8" s="25" t="str">
        <f>C8&amp;"x"&amp;TEXT(COUNTIF(C$5:C7,C8)+1,0)</f>
        <v>A1x2</v>
      </c>
      <c r="B8" s="26" t="str">
        <f>D8&amp;"x"&amp;TEXT(COUNTIF(D$5:D7,D8)+1,0)</f>
        <v>A1x2</v>
      </c>
      <c r="C8" s="27" t="s">
        <v>1218</v>
      </c>
      <c r="D8" s="27" t="s">
        <v>1218</v>
      </c>
      <c r="E8" s="165"/>
      <c r="F8" s="27" t="s">
        <v>5580</v>
      </c>
      <c r="G8" s="242" t="s">
        <v>9164</v>
      </c>
      <c r="H8" s="242" t="s">
        <v>9165</v>
      </c>
      <c r="I8" s="242" t="s">
        <v>9166</v>
      </c>
      <c r="J8" s="194">
        <v>38011</v>
      </c>
      <c r="K8" s="165"/>
      <c r="L8" s="28"/>
      <c r="M8" s="371"/>
      <c r="N8" s="28"/>
      <c r="O8" s="236"/>
      <c r="P8" s="28" t="s">
        <v>1218</v>
      </c>
      <c r="Q8" s="28" t="s">
        <v>1218</v>
      </c>
      <c r="R8" s="28" t="s">
        <v>1218</v>
      </c>
      <c r="S8" s="466" t="str">
        <f>IF(C8=0,"",C8)</f>
        <v>A1</v>
      </c>
      <c r="T8" s="191"/>
      <c r="U8" s="30"/>
      <c r="V8" s="30"/>
      <c r="W8" s="30"/>
      <c r="X8" s="30"/>
      <c r="Y8" s="190"/>
      <c r="Z8" s="330">
        <f>lft(J8,Peildatum)</f>
        <v>17.93</v>
      </c>
      <c r="AA8" s="272"/>
      <c r="AB8" s="272"/>
      <c r="AC8" s="272"/>
      <c r="AD8" s="272"/>
      <c r="AE8" s="319" t="str">
        <f>IFERROR(VLOOKUP(LEFT(L8 &amp; "0",1),CbRc,2,0),"")</f>
        <v>NCX19J3</v>
      </c>
      <c r="AF8" s="319" t="str">
        <f>IFERROR(VLOOKUP(LEFT(M8 &amp; "0",1),CbRc,2,0),"")</f>
        <v>NCX19J3</v>
      </c>
      <c r="AG8" s="319" t="str">
        <f>IFERROR(VLOOKUP(LEFT(N8 &amp; "0",1),CbRc,2,0),"")</f>
        <v>NCX19J3</v>
      </c>
      <c r="AH8" s="319" t="str">
        <f>IF(ISNA(VLOOKUP($AE8&amp;P8,IsTm1A,1,0)),"",P8)</f>
        <v>A1</v>
      </c>
      <c r="AI8" s="319" t="str">
        <f>IF(ISNA(VLOOKUP($AF8&amp;Q8,IsTm2D,1,0)),"",Q8)</f>
        <v>A1</v>
      </c>
      <c r="AJ8" s="319" t="str">
        <f>IF(ISNA(VLOOKUP($AF8&amp;R8,IsTm3G,1,0)),"",R8)</f>
        <v>A1</v>
      </c>
      <c r="AK8" s="319" t="str">
        <f>IF(ISNA(VLOOKUP($AG8&amp;S8,IsTm4J,1,0)),"",S8)</f>
        <v/>
      </c>
      <c r="AL8" s="310"/>
      <c r="AM8" s="15">
        <v>3</v>
      </c>
      <c r="AN8" s="15">
        <f t="shared" si="3"/>
        <v>3</v>
      </c>
      <c r="AO8" s="15">
        <f t="shared" si="4"/>
        <v>3</v>
      </c>
      <c r="AP8" s="15" t="s">
        <v>5589</v>
      </c>
      <c r="AQ8" s="15" t="str">
        <f t="shared" si="5"/>
        <v>S3</v>
      </c>
      <c r="AR8" s="15" t="str">
        <f t="shared" si="6"/>
        <v>S3</v>
      </c>
      <c r="AT8" s="312" t="str">
        <f t="shared" si="0"/>
        <v>A1</v>
      </c>
      <c r="AU8" s="312" t="str">
        <f t="shared" si="1"/>
        <v>A1</v>
      </c>
      <c r="AW8" s="320">
        <f t="shared" si="7"/>
        <v>0</v>
      </c>
      <c r="AX8" s="320">
        <f t="shared" si="8"/>
        <v>0</v>
      </c>
      <c r="AY8" s="320">
        <f t="shared" si="9"/>
        <v>0</v>
      </c>
      <c r="AZ8" s="320">
        <f t="shared" si="10"/>
        <v>0</v>
      </c>
      <c r="BB8" s="321" t="str">
        <f>Basis!H18</f>
        <v/>
      </c>
      <c r="BC8" s="322" t="str">
        <f>Basis!I18</f>
        <v/>
      </c>
      <c r="BE8" s="322" t="s">
        <v>6528</v>
      </c>
      <c r="BG8" s="49" t="str">
        <f t="shared" si="11"/>
        <v>0</v>
      </c>
      <c r="BH8" s="49" t="str">
        <f t="shared" si="2"/>
        <v>0</v>
      </c>
      <c r="BI8" s="49" t="str">
        <f t="shared" si="2"/>
        <v>0</v>
      </c>
    </row>
    <row r="9" spans="1:61" ht="12.75" customHeight="1" x14ac:dyDescent="0.25">
      <c r="A9" s="25" t="str">
        <f>C9&amp;"x"&amp;TEXT(COUNTIF(C$5:C8,C9)+1,0)</f>
        <v>A1x3</v>
      </c>
      <c r="B9" s="26" t="str">
        <f>D9&amp;"x"&amp;TEXT(COUNTIF(D$5:D8,D9)+1,0)</f>
        <v>A1x3</v>
      </c>
      <c r="C9" s="27" t="s">
        <v>1218</v>
      </c>
      <c r="D9" s="27" t="s">
        <v>1218</v>
      </c>
      <c r="E9" s="165"/>
      <c r="F9" s="27" t="s">
        <v>5580</v>
      </c>
      <c r="G9" s="242" t="s">
        <v>9170</v>
      </c>
      <c r="H9" s="242" t="s">
        <v>9171</v>
      </c>
      <c r="I9" s="242" t="s">
        <v>9172</v>
      </c>
      <c r="J9" s="194">
        <v>38012</v>
      </c>
      <c r="K9" s="165"/>
      <c r="L9" s="28"/>
      <c r="M9" s="371"/>
      <c r="N9" s="28"/>
      <c r="O9" s="236"/>
      <c r="P9" s="28" t="s">
        <v>5621</v>
      </c>
      <c r="Q9" s="28" t="s">
        <v>1219</v>
      </c>
      <c r="R9" s="28" t="s">
        <v>1218</v>
      </c>
      <c r="S9" s="466" t="str">
        <f>IF(C9=0,"",C9)</f>
        <v>A1</v>
      </c>
      <c r="T9" s="191"/>
      <c r="U9" s="30"/>
      <c r="V9" s="30"/>
      <c r="W9" s="30"/>
      <c r="X9" s="30"/>
      <c r="Y9" s="190"/>
      <c r="Z9" s="330">
        <f>lft(J9,Peildatum)</f>
        <v>17.93</v>
      </c>
      <c r="AA9" s="272"/>
      <c r="AB9" s="272"/>
      <c r="AC9" s="272"/>
      <c r="AD9" s="272"/>
      <c r="AE9" s="319" t="str">
        <f>IFERROR(VLOOKUP(LEFT(L9 &amp; "0",1),CbRc,2,0),"")</f>
        <v>NCX19J3</v>
      </c>
      <c r="AF9" s="319" t="str">
        <f>IFERROR(VLOOKUP(LEFT(M9 &amp; "0",1),CbRc,2,0),"")</f>
        <v>NCX19J3</v>
      </c>
      <c r="AG9" s="319" t="str">
        <f>IFERROR(VLOOKUP(LEFT(N9 &amp; "0",1),CbRc,2,0),"")</f>
        <v>NCX19J3</v>
      </c>
      <c r="AH9" s="319" t="str">
        <f>IF(ISNA(VLOOKUP($AE9&amp;P9,IsTm1A,1,0)),"",P9)</f>
        <v>B1</v>
      </c>
      <c r="AI9" s="319" t="str">
        <f>IF(ISNA(VLOOKUP($AF9&amp;Q9,IsTm2D,1,0)),"",Q9)</f>
        <v>A2</v>
      </c>
      <c r="AJ9" s="319" t="str">
        <f>IF(ISNA(VLOOKUP($AF9&amp;R9,IsTm3G,1,0)),"",R9)</f>
        <v>A1</v>
      </c>
      <c r="AK9" s="319" t="str">
        <f>IF(ISNA(VLOOKUP($AG9&amp;S9,IsTm4J,1,0)),"",S9)</f>
        <v/>
      </c>
      <c r="AL9" s="310"/>
      <c r="AM9" s="15">
        <v>4</v>
      </c>
      <c r="AN9" s="15">
        <f t="shared" si="3"/>
        <v>4</v>
      </c>
      <c r="AO9" s="15">
        <f t="shared" si="4"/>
        <v>4</v>
      </c>
      <c r="AP9" s="15" t="s">
        <v>5590</v>
      </c>
      <c r="AQ9" s="15" t="str">
        <f t="shared" si="5"/>
        <v>S4</v>
      </c>
      <c r="AR9" s="15" t="str">
        <f t="shared" si="6"/>
        <v>S4</v>
      </c>
      <c r="AT9" s="312" t="str">
        <f t="shared" si="0"/>
        <v>A1</v>
      </c>
      <c r="AU9" s="312" t="str">
        <f t="shared" si="1"/>
        <v>A1</v>
      </c>
      <c r="AW9" s="320">
        <f t="shared" si="7"/>
        <v>0</v>
      </c>
      <c r="AX9" s="320">
        <f t="shared" si="8"/>
        <v>0</v>
      </c>
      <c r="AY9" s="320">
        <f t="shared" si="9"/>
        <v>0</v>
      </c>
      <c r="AZ9" s="320">
        <f t="shared" si="10"/>
        <v>0</v>
      </c>
      <c r="BB9" s="321" t="str">
        <f>Basis!H19</f>
        <v/>
      </c>
      <c r="BC9" s="322" t="str">
        <f>Basis!I19</f>
        <v/>
      </c>
      <c r="BE9" s="322" t="s">
        <v>6529</v>
      </c>
      <c r="BG9" s="49" t="str">
        <f t="shared" si="11"/>
        <v>0</v>
      </c>
      <c r="BH9" s="49" t="str">
        <f t="shared" si="2"/>
        <v>0</v>
      </c>
      <c r="BI9" s="49" t="str">
        <f t="shared" si="2"/>
        <v>0</v>
      </c>
    </row>
    <row r="10" spans="1:61" ht="12.75" customHeight="1" x14ac:dyDescent="0.25">
      <c r="A10" s="25" t="str">
        <f>C10&amp;"x"&amp;TEXT(COUNTIF(C$5:C9,C10)+1,0)</f>
        <v>A1x4</v>
      </c>
      <c r="B10" s="26" t="str">
        <f>D10&amp;"x"&amp;TEXT(COUNTIF(D$5:D9,D10)+1,0)</f>
        <v>A1x4</v>
      </c>
      <c r="C10" s="27" t="s">
        <v>1218</v>
      </c>
      <c r="D10" s="27" t="s">
        <v>1218</v>
      </c>
      <c r="E10" s="165"/>
      <c r="F10" s="27" t="s">
        <v>5829</v>
      </c>
      <c r="G10" s="242" t="s">
        <v>9179</v>
      </c>
      <c r="H10" s="242" t="s">
        <v>9180</v>
      </c>
      <c r="I10" s="242" t="s">
        <v>9181</v>
      </c>
      <c r="J10" s="194">
        <v>37715</v>
      </c>
      <c r="K10" s="165"/>
      <c r="L10" s="28"/>
      <c r="M10" s="371"/>
      <c r="N10" s="28"/>
      <c r="O10" s="236"/>
      <c r="P10" s="28" t="s">
        <v>1218</v>
      </c>
      <c r="Q10" s="28" t="s">
        <v>1218</v>
      </c>
      <c r="R10" s="28" t="s">
        <v>1218</v>
      </c>
      <c r="S10" s="466" t="str">
        <f>IF(C10=0,"",C10)</f>
        <v>A1</v>
      </c>
      <c r="T10" s="191"/>
      <c r="U10" s="30"/>
      <c r="V10" s="30"/>
      <c r="W10" s="30"/>
      <c r="X10" s="30"/>
      <c r="Y10" s="190"/>
      <c r="Z10" s="330">
        <f>lft(J10,Peildatum)</f>
        <v>18.739999999999998</v>
      </c>
      <c r="AA10" s="272"/>
      <c r="AB10" s="272"/>
      <c r="AC10" s="272"/>
      <c r="AD10" s="272"/>
      <c r="AE10" s="319" t="str">
        <f>IFERROR(VLOOKUP(LEFT(L10 &amp; "0",1),CbRc,2,0),"")</f>
        <v>NCX19J3</v>
      </c>
      <c r="AF10" s="319" t="str">
        <f>IFERROR(VLOOKUP(LEFT(M10 &amp; "0",1),CbRc,2,0),"")</f>
        <v>NCX19J3</v>
      </c>
      <c r="AG10" s="319" t="str">
        <f>IFERROR(VLOOKUP(LEFT(N10 &amp; "0",1),CbRc,2,0),"")</f>
        <v>NCX19J3</v>
      </c>
      <c r="AH10" s="319" t="str">
        <f>IF(ISNA(VLOOKUP($AE10&amp;P10,IsTm1A,1,0)),"",P10)</f>
        <v>A1</v>
      </c>
      <c r="AI10" s="319" t="str">
        <f>IF(ISNA(VLOOKUP($AF10&amp;Q10,IsTm2D,1,0)),"",Q10)</f>
        <v>A1</v>
      </c>
      <c r="AJ10" s="319" t="str">
        <f>IF(ISNA(VLOOKUP($AF10&amp;R10,IsTm3G,1,0)),"",R10)</f>
        <v>A1</v>
      </c>
      <c r="AK10" s="319" t="str">
        <f>IF(ISNA(VLOOKUP($AG10&amp;S10,IsTm4J,1,0)),"",S10)</f>
        <v/>
      </c>
      <c r="AL10" s="310"/>
      <c r="AM10" s="15">
        <v>5</v>
      </c>
      <c r="AN10" s="15">
        <f t="shared" si="3"/>
        <v>5</v>
      </c>
      <c r="AO10" s="15">
        <f t="shared" si="4"/>
        <v>5</v>
      </c>
      <c r="AP10" s="15" t="s">
        <v>5591</v>
      </c>
      <c r="AQ10" s="15" t="str">
        <f t="shared" si="5"/>
        <v>S5</v>
      </c>
      <c r="AR10" s="15" t="str">
        <f t="shared" si="6"/>
        <v>S5</v>
      </c>
      <c r="AT10" s="312" t="str">
        <f t="shared" si="0"/>
        <v>A1</v>
      </c>
      <c r="AU10" s="312" t="str">
        <f t="shared" si="1"/>
        <v>A1</v>
      </c>
      <c r="AW10" s="320">
        <f t="shared" si="7"/>
        <v>0</v>
      </c>
      <c r="AX10" s="320">
        <f t="shared" si="8"/>
        <v>0</v>
      </c>
      <c r="AY10" s="320">
        <f t="shared" si="9"/>
        <v>0</v>
      </c>
      <c r="AZ10" s="320">
        <f t="shared" si="10"/>
        <v>0</v>
      </c>
      <c r="BB10" s="321" t="str">
        <f>Basis!H20</f>
        <v/>
      </c>
      <c r="BC10" s="322" t="str">
        <f>Basis!I20</f>
        <v/>
      </c>
      <c r="BE10" s="322" t="s">
        <v>6530</v>
      </c>
      <c r="BG10" s="49" t="str">
        <f t="shared" ref="BG10:BG73" si="12">LEFT(L10&amp;"0",1)</f>
        <v>0</v>
      </c>
      <c r="BH10" s="49" t="str">
        <f t="shared" ref="BH10:BH73" si="13">LEFT(M10&amp;"0",1)</f>
        <v>0</v>
      </c>
      <c r="BI10" s="49" t="str">
        <f t="shared" ref="BI10:BI73" si="14">LEFT(N10&amp;"0",1)</f>
        <v>0</v>
      </c>
    </row>
    <row r="11" spans="1:61" ht="12.75" customHeight="1" x14ac:dyDescent="0.25">
      <c r="A11" s="25" t="str">
        <f>C11&amp;"x"&amp;TEXT(COUNTIF(C$5:C10,C11)+1,0)</f>
        <v>A1x5</v>
      </c>
      <c r="B11" s="26" t="str">
        <f>D11&amp;"x"&amp;TEXT(COUNTIF(D$5:D10,D11)+1,0)</f>
        <v>A1x5</v>
      </c>
      <c r="C11" s="27" t="s">
        <v>1218</v>
      </c>
      <c r="D11" s="27" t="s">
        <v>1218</v>
      </c>
      <c r="E11" s="165"/>
      <c r="F11" s="27" t="s">
        <v>5829</v>
      </c>
      <c r="G11" s="242" t="s">
        <v>9185</v>
      </c>
      <c r="H11" s="242" t="s">
        <v>9186</v>
      </c>
      <c r="I11" s="242" t="s">
        <v>9187</v>
      </c>
      <c r="J11" s="194">
        <v>37832</v>
      </c>
      <c r="K11" s="165"/>
      <c r="L11" s="28"/>
      <c r="M11" s="371"/>
      <c r="N11" s="28"/>
      <c r="O11" s="236"/>
      <c r="P11" s="28" t="s">
        <v>1219</v>
      </c>
      <c r="Q11" s="28" t="s">
        <v>1218</v>
      </c>
      <c r="R11" s="28" t="s">
        <v>1218</v>
      </c>
      <c r="S11" s="466" t="str">
        <f>IF(C11=0,"",C11)</f>
        <v>A1</v>
      </c>
      <c r="T11" s="191"/>
      <c r="U11" s="30"/>
      <c r="V11" s="30"/>
      <c r="W11" s="30"/>
      <c r="X11" s="30"/>
      <c r="Y11" s="190"/>
      <c r="Z11" s="330">
        <f>lft(J11,Peildatum)</f>
        <v>18.420000000000002</v>
      </c>
      <c r="AA11" s="272"/>
      <c r="AB11" s="272"/>
      <c r="AC11" s="272"/>
      <c r="AD11" s="272"/>
      <c r="AE11" s="319" t="str">
        <f>IFERROR(VLOOKUP(LEFT(L11 &amp; "0",1),CbRc,2,0),"")</f>
        <v>NCX19J3</v>
      </c>
      <c r="AF11" s="319" t="str">
        <f>IFERROR(VLOOKUP(LEFT(M11 &amp; "0",1),CbRc,2,0),"")</f>
        <v>NCX19J3</v>
      </c>
      <c r="AG11" s="319" t="str">
        <f>IFERROR(VLOOKUP(LEFT(N11 &amp; "0",1),CbRc,2,0),"")</f>
        <v>NCX19J3</v>
      </c>
      <c r="AH11" s="319" t="str">
        <f>IF(ISNA(VLOOKUP($AE11&amp;P11,IsTm1A,1,0)),"",P11)</f>
        <v>A2</v>
      </c>
      <c r="AI11" s="319" t="str">
        <f>IF(ISNA(VLOOKUP($AF11&amp;Q11,IsTm2D,1,0)),"",Q11)</f>
        <v>A1</v>
      </c>
      <c r="AJ11" s="319" t="str">
        <f>IF(ISNA(VLOOKUP($AF11&amp;R11,IsTm3G,1,0)),"",R11)</f>
        <v>A1</v>
      </c>
      <c r="AK11" s="319" t="str">
        <f>IF(ISNA(VLOOKUP($AG11&amp;S11,IsTm4J,1,0)),"",S11)</f>
        <v/>
      </c>
      <c r="AL11" s="310"/>
      <c r="AM11" s="15">
        <v>6</v>
      </c>
      <c r="AN11" s="15">
        <f t="shared" si="3"/>
        <v>6</v>
      </c>
      <c r="AO11" s="15">
        <f t="shared" si="4"/>
        <v>6</v>
      </c>
      <c r="AP11" s="15" t="s">
        <v>5592</v>
      </c>
      <c r="AQ11" s="15" t="str">
        <f t="shared" si="5"/>
        <v>S6</v>
      </c>
      <c r="AR11" s="15" t="str">
        <f t="shared" si="6"/>
        <v>S6</v>
      </c>
      <c r="AT11" s="312" t="str">
        <f t="shared" si="0"/>
        <v>A1</v>
      </c>
      <c r="AU11" s="312" t="str">
        <f t="shared" si="1"/>
        <v>A1</v>
      </c>
      <c r="AW11" s="320">
        <f t="shared" si="7"/>
        <v>0</v>
      </c>
      <c r="AX11" s="320">
        <f t="shared" si="8"/>
        <v>0</v>
      </c>
      <c r="AY11" s="320">
        <f t="shared" si="9"/>
        <v>0</v>
      </c>
      <c r="AZ11" s="320">
        <f t="shared" si="10"/>
        <v>0</v>
      </c>
      <c r="BB11" s="323"/>
      <c r="BE11" s="322" t="s">
        <v>8693</v>
      </c>
      <c r="BG11" s="49" t="str">
        <f t="shared" si="12"/>
        <v>0</v>
      </c>
      <c r="BH11" s="49" t="str">
        <f t="shared" si="13"/>
        <v>0</v>
      </c>
      <c r="BI11" s="49" t="str">
        <f t="shared" si="14"/>
        <v>0</v>
      </c>
    </row>
    <row r="12" spans="1:61" ht="12.75" customHeight="1" x14ac:dyDescent="0.25">
      <c r="A12" s="25" t="str">
        <f>C12&amp;"x"&amp;TEXT(COUNTIF(C$5:C11,C12)+1,0)</f>
        <v>A1x6</v>
      </c>
      <c r="B12" s="26" t="str">
        <f>D12&amp;"x"&amp;TEXT(COUNTIF(D$5:D11,D12)+1,0)</f>
        <v>A1x6</v>
      </c>
      <c r="C12" s="27" t="s">
        <v>1218</v>
      </c>
      <c r="D12" s="27" t="s">
        <v>1218</v>
      </c>
      <c r="E12" s="165"/>
      <c r="F12" s="27" t="s">
        <v>5829</v>
      </c>
      <c r="G12" s="242" t="s">
        <v>9182</v>
      </c>
      <c r="H12" s="242" t="s">
        <v>9183</v>
      </c>
      <c r="I12" s="242" t="s">
        <v>9184</v>
      </c>
      <c r="J12" s="194">
        <v>38010</v>
      </c>
      <c r="K12" s="165"/>
      <c r="L12" s="28"/>
      <c r="M12" s="371"/>
      <c r="N12" s="28"/>
      <c r="O12" s="236"/>
      <c r="P12" s="28" t="s">
        <v>5622</v>
      </c>
      <c r="Q12" s="28" t="s">
        <v>1218</v>
      </c>
      <c r="R12" s="28" t="s">
        <v>1218</v>
      </c>
      <c r="S12" s="466" t="str">
        <f>IF(C12=0,"",C12)</f>
        <v>A1</v>
      </c>
      <c r="T12" s="191"/>
      <c r="U12" s="30"/>
      <c r="V12" s="30"/>
      <c r="W12" s="30"/>
      <c r="X12" s="30"/>
      <c r="Y12" s="190"/>
      <c r="Z12" s="330">
        <f>lft(J12,Peildatum)</f>
        <v>17.940000000000001</v>
      </c>
      <c r="AA12" s="272"/>
      <c r="AB12" s="272"/>
      <c r="AC12" s="272"/>
      <c r="AD12" s="272"/>
      <c r="AE12" s="319" t="str">
        <f>IFERROR(VLOOKUP(LEFT(L12 &amp; "0",1),CbRc,2,0),"")</f>
        <v>NCX19J3</v>
      </c>
      <c r="AF12" s="319" t="str">
        <f>IFERROR(VLOOKUP(LEFT(M12 &amp; "0",1),CbRc,2,0),"")</f>
        <v>NCX19J3</v>
      </c>
      <c r="AG12" s="319" t="str">
        <f>IFERROR(VLOOKUP(LEFT(N12 &amp; "0",1),CbRc,2,0),"")</f>
        <v>NCX19J3</v>
      </c>
      <c r="AH12" s="319" t="str">
        <f>IF(ISNA(VLOOKUP($AE12&amp;P12,IsTm1A,1,0)),"",P12)</f>
        <v>B2</v>
      </c>
      <c r="AI12" s="319" t="str">
        <f>IF(ISNA(VLOOKUP($AF12&amp;Q12,IsTm2D,1,0)),"",Q12)</f>
        <v>A1</v>
      </c>
      <c r="AJ12" s="319" t="str">
        <f>IF(ISNA(VLOOKUP($AF12&amp;R12,IsTm3G,1,0)),"",R12)</f>
        <v>A1</v>
      </c>
      <c r="AK12" s="319" t="str">
        <f>IF(ISNA(VLOOKUP($AG12&amp;S12,IsTm4J,1,0)),"",S12)</f>
        <v/>
      </c>
      <c r="AL12" s="310"/>
      <c r="AM12" s="15">
        <v>7</v>
      </c>
      <c r="AN12" s="15">
        <f t="shared" si="3"/>
        <v>7</v>
      </c>
      <c r="AO12" s="15">
        <f t="shared" si="4"/>
        <v>7</v>
      </c>
      <c r="AP12" s="15" t="s">
        <v>5593</v>
      </c>
      <c r="AQ12" s="15" t="str">
        <f t="shared" si="5"/>
        <v>S7</v>
      </c>
      <c r="AR12" s="15" t="str">
        <f t="shared" si="6"/>
        <v>S7</v>
      </c>
      <c r="AT12" s="312" t="str">
        <f t="shared" si="0"/>
        <v>A1</v>
      </c>
      <c r="AU12" s="312" t="str">
        <f t="shared" si="1"/>
        <v>A1</v>
      </c>
      <c r="AW12" s="320">
        <f t="shared" si="7"/>
        <v>0</v>
      </c>
      <c r="AX12" s="320">
        <f t="shared" si="8"/>
        <v>0</v>
      </c>
      <c r="AY12" s="320">
        <f t="shared" si="9"/>
        <v>0</v>
      </c>
      <c r="AZ12" s="320">
        <f t="shared" si="10"/>
        <v>0</v>
      </c>
      <c r="BB12" s="323"/>
      <c r="BE12" s="322" t="s">
        <v>8694</v>
      </c>
      <c r="BG12" s="49" t="str">
        <f t="shared" si="12"/>
        <v>0</v>
      </c>
      <c r="BH12" s="49" t="str">
        <f t="shared" si="13"/>
        <v>0</v>
      </c>
      <c r="BI12" s="49" t="str">
        <f t="shared" si="14"/>
        <v>0</v>
      </c>
    </row>
    <row r="13" spans="1:61" ht="12.75" customHeight="1" x14ac:dyDescent="0.25">
      <c r="A13" s="25" t="str">
        <f>C13&amp;"x"&amp;TEXT(COUNTIF(C$5:C12,C13)+1,0)</f>
        <v>A1x7</v>
      </c>
      <c r="B13" s="26" t="str">
        <f>D13&amp;"x"&amp;TEXT(COUNTIF(D$5:D12,D13)+1,0)</f>
        <v>A1x7</v>
      </c>
      <c r="C13" s="27" t="s">
        <v>1218</v>
      </c>
      <c r="D13" s="27" t="s">
        <v>1218</v>
      </c>
      <c r="E13" s="165"/>
      <c r="F13" s="27" t="s">
        <v>5829</v>
      </c>
      <c r="G13" s="242" t="s">
        <v>9176</v>
      </c>
      <c r="H13" s="242" t="s">
        <v>9177</v>
      </c>
      <c r="I13" s="242" t="s">
        <v>9178</v>
      </c>
      <c r="J13" s="194">
        <v>38150</v>
      </c>
      <c r="K13" s="165"/>
      <c r="L13" s="28"/>
      <c r="M13" s="371"/>
      <c r="N13" s="28"/>
      <c r="O13" s="236"/>
      <c r="P13" s="28" t="s">
        <v>5621</v>
      </c>
      <c r="Q13" s="28" t="s">
        <v>1218</v>
      </c>
      <c r="R13" s="28" t="s">
        <v>1218</v>
      </c>
      <c r="S13" s="466" t="str">
        <f>IF(C13=0,"",C13)</f>
        <v>A1</v>
      </c>
      <c r="T13" s="191"/>
      <c r="U13" s="30"/>
      <c r="V13" s="30"/>
      <c r="W13" s="30"/>
      <c r="X13" s="30"/>
      <c r="Y13" s="190"/>
      <c r="Z13" s="330">
        <f>lft(J13,Peildatum)</f>
        <v>17.55</v>
      </c>
      <c r="AA13" s="272"/>
      <c r="AB13" s="272"/>
      <c r="AC13" s="272"/>
      <c r="AD13" s="272"/>
      <c r="AE13" s="319" t="str">
        <f>IFERROR(VLOOKUP(LEFT(L13 &amp; "0",1),CbRc,2,0),"")</f>
        <v>NCX19J3</v>
      </c>
      <c r="AF13" s="319" t="str">
        <f>IFERROR(VLOOKUP(LEFT(M13 &amp; "0",1),CbRc,2,0),"")</f>
        <v>NCX19J3</v>
      </c>
      <c r="AG13" s="319" t="str">
        <f>IFERROR(VLOOKUP(LEFT(N13 &amp; "0",1),CbRc,2,0),"")</f>
        <v>NCX19J3</v>
      </c>
      <c r="AH13" s="319" t="str">
        <f>IF(ISNA(VLOOKUP($AE13&amp;P13,IsTm1A,1,0)),"",P13)</f>
        <v>B1</v>
      </c>
      <c r="AI13" s="319" t="str">
        <f>IF(ISNA(VLOOKUP($AF13&amp;Q13,IsTm2D,1,0)),"",Q13)</f>
        <v>A1</v>
      </c>
      <c r="AJ13" s="319" t="str">
        <f>IF(ISNA(VLOOKUP($AF13&amp;R13,IsTm3G,1,0)),"",R13)</f>
        <v>A1</v>
      </c>
      <c r="AK13" s="319" t="str">
        <f>IF(ISNA(VLOOKUP($AG13&amp;S13,IsTm4J,1,0)),"",S13)</f>
        <v/>
      </c>
      <c r="AL13" s="310"/>
      <c r="AM13" s="15">
        <v>8</v>
      </c>
      <c r="AN13" s="15">
        <f t="shared" si="3"/>
        <v>7</v>
      </c>
      <c r="AO13" s="15">
        <f t="shared" si="4"/>
        <v>7</v>
      </c>
      <c r="AP13" s="15" t="s">
        <v>5594</v>
      </c>
      <c r="AQ13" s="15" t="str">
        <f t="shared" si="5"/>
        <v>MW1</v>
      </c>
      <c r="AR13" s="15" t="str">
        <f t="shared" si="6"/>
        <v>A1</v>
      </c>
      <c r="AT13" s="312" t="str">
        <f t="shared" si="0"/>
        <v>A1</v>
      </c>
      <c r="AU13" s="312" t="str">
        <f t="shared" si="1"/>
        <v>A1</v>
      </c>
      <c r="AW13" s="320">
        <f t="shared" si="7"/>
        <v>0</v>
      </c>
      <c r="AX13" s="320">
        <f t="shared" si="8"/>
        <v>0</v>
      </c>
      <c r="AY13" s="320">
        <f t="shared" si="9"/>
        <v>0</v>
      </c>
      <c r="AZ13" s="320">
        <f t="shared" si="10"/>
        <v>0</v>
      </c>
      <c r="BB13" s="323"/>
      <c r="BE13" s="322" t="s">
        <v>8695</v>
      </c>
      <c r="BG13" s="49" t="str">
        <f t="shared" si="12"/>
        <v>0</v>
      </c>
      <c r="BH13" s="49" t="str">
        <f t="shared" si="13"/>
        <v>0</v>
      </c>
      <c r="BI13" s="49" t="str">
        <f t="shared" si="14"/>
        <v>0</v>
      </c>
    </row>
    <row r="14" spans="1:61" ht="12.75" customHeight="1" x14ac:dyDescent="0.25">
      <c r="A14" s="25" t="str">
        <f>C14&amp;"x"&amp;TEXT(COUNTIF(C$5:C13,C14)+1,0)</f>
        <v>A2x1</v>
      </c>
      <c r="B14" s="26" t="str">
        <f>D14&amp;"x"&amp;TEXT(COUNTIF(D$5:D13,D14)+1,0)</f>
        <v>A2x1</v>
      </c>
      <c r="C14" s="27" t="s">
        <v>1219</v>
      </c>
      <c r="D14" s="27" t="s">
        <v>1219</v>
      </c>
      <c r="E14" s="165"/>
      <c r="F14" s="27" t="s">
        <v>5580</v>
      </c>
      <c r="G14" s="242" t="s">
        <v>9202</v>
      </c>
      <c r="H14" s="242" t="s">
        <v>9203</v>
      </c>
      <c r="I14" s="242" t="s">
        <v>9204</v>
      </c>
      <c r="J14" s="194">
        <v>37551</v>
      </c>
      <c r="K14" s="165"/>
      <c r="L14" s="28"/>
      <c r="M14" s="371"/>
      <c r="N14" s="28"/>
      <c r="O14" s="236"/>
      <c r="P14" s="28" t="s">
        <v>1219</v>
      </c>
      <c r="Q14" s="28" t="s">
        <v>1219</v>
      </c>
      <c r="R14" s="28" t="s">
        <v>1219</v>
      </c>
      <c r="S14" s="466" t="str">
        <f>IF(C14=0,"",C14)</f>
        <v>A2</v>
      </c>
      <c r="T14" s="191"/>
      <c r="U14" s="30"/>
      <c r="V14" s="30"/>
      <c r="W14" s="30"/>
      <c r="X14" s="30"/>
      <c r="Y14" s="190"/>
      <c r="Z14" s="330">
        <f>lft(J14,Peildatum)</f>
        <v>19.190000000000001</v>
      </c>
      <c r="AA14" s="272"/>
      <c r="AB14" s="272"/>
      <c r="AC14" s="272"/>
      <c r="AD14" s="272"/>
      <c r="AE14" s="319" t="str">
        <f>IFERROR(VLOOKUP(LEFT(L14 &amp; "0",1),CbRc,2,0),"")</f>
        <v>NCX19J3</v>
      </c>
      <c r="AF14" s="319" t="str">
        <f>IFERROR(VLOOKUP(LEFT(M14 &amp; "0",1),CbRc,2,0),"")</f>
        <v>NCX19J3</v>
      </c>
      <c r="AG14" s="319" t="str">
        <f>IFERROR(VLOOKUP(LEFT(N14 &amp; "0",1),CbRc,2,0),"")</f>
        <v>NCX19J3</v>
      </c>
      <c r="AH14" s="319" t="str">
        <f>IF(ISNA(VLOOKUP($AE14&amp;P14,IsTm1A,1,0)),"",P14)</f>
        <v>A2</v>
      </c>
      <c r="AI14" s="319" t="str">
        <f>IF(ISNA(VLOOKUP($AF14&amp;Q14,IsTm2D,1,0)),"",Q14)</f>
        <v>A2</v>
      </c>
      <c r="AJ14" s="319" t="str">
        <f>IF(ISNA(VLOOKUP($AF14&amp;R14,IsTm3G,1,0)),"",R14)</f>
        <v>A2</v>
      </c>
      <c r="AK14" s="319" t="str">
        <f>IF(ISNA(VLOOKUP($AG14&amp;S14,IsTm4J,1,0)),"",S14)</f>
        <v/>
      </c>
      <c r="AL14" s="310"/>
      <c r="AM14" s="15">
        <v>9</v>
      </c>
      <c r="AN14" s="15">
        <f t="shared" si="3"/>
        <v>7</v>
      </c>
      <c r="AO14" s="15">
        <f t="shared" si="4"/>
        <v>7</v>
      </c>
      <c r="AP14" s="15" t="s">
        <v>5595</v>
      </c>
      <c r="AQ14" s="15" t="str">
        <f t="shared" si="5"/>
        <v>A1</v>
      </c>
      <c r="AR14" s="15" t="str">
        <f t="shared" si="6"/>
        <v>A2</v>
      </c>
      <c r="AT14" s="312" t="str">
        <f t="shared" si="0"/>
        <v>A2</v>
      </c>
      <c r="AU14" s="312" t="str">
        <f t="shared" si="1"/>
        <v>A2</v>
      </c>
      <c r="AW14" s="320">
        <f t="shared" si="7"/>
        <v>0</v>
      </c>
      <c r="AX14" s="320">
        <f t="shared" si="8"/>
        <v>0</v>
      </c>
      <c r="AY14" s="320">
        <f t="shared" si="9"/>
        <v>0</v>
      </c>
      <c r="AZ14" s="320">
        <f t="shared" si="10"/>
        <v>0</v>
      </c>
      <c r="BB14" s="323"/>
      <c r="BG14" s="49" t="str">
        <f t="shared" si="12"/>
        <v>0</v>
      </c>
      <c r="BH14" s="49" t="str">
        <f t="shared" si="13"/>
        <v>0</v>
      </c>
      <c r="BI14" s="49" t="str">
        <f t="shared" si="14"/>
        <v>0</v>
      </c>
    </row>
    <row r="15" spans="1:61" ht="12.75" customHeight="1" x14ac:dyDescent="0.25">
      <c r="A15" s="25" t="str">
        <f>C15&amp;"x"&amp;TEXT(COUNTIF(C$5:C14,C15)+1,0)</f>
        <v>A1x8</v>
      </c>
      <c r="B15" s="26" t="str">
        <f>D15&amp;"x"&amp;TEXT(COUNTIF(D$5:D14,D15)+1,0)</f>
        <v>A1x8</v>
      </c>
      <c r="C15" s="27" t="s">
        <v>1218</v>
      </c>
      <c r="D15" s="27" t="s">
        <v>1218</v>
      </c>
      <c r="E15" s="165"/>
      <c r="F15" s="27" t="s">
        <v>5580</v>
      </c>
      <c r="G15" s="242" t="s">
        <v>9167</v>
      </c>
      <c r="H15" s="242" t="s">
        <v>9168</v>
      </c>
      <c r="I15" s="242" t="s">
        <v>9169</v>
      </c>
      <c r="J15" s="194">
        <v>37684</v>
      </c>
      <c r="K15" s="165"/>
      <c r="L15" s="28"/>
      <c r="M15" s="371"/>
      <c r="N15" s="28"/>
      <c r="O15" s="236"/>
      <c r="P15" s="28" t="s">
        <v>1219</v>
      </c>
      <c r="Q15" s="28" t="s">
        <v>1219</v>
      </c>
      <c r="R15" s="28" t="s">
        <v>1219</v>
      </c>
      <c r="S15" s="466" t="str">
        <f>IF(C15=0,"",C15)</f>
        <v>A1</v>
      </c>
      <c r="T15" s="191"/>
      <c r="U15" s="30"/>
      <c r="V15" s="30"/>
      <c r="W15" s="30"/>
      <c r="X15" s="30"/>
      <c r="Y15" s="190"/>
      <c r="Z15" s="330">
        <f>lft(J15,Peildatum)</f>
        <v>18.829999999999998</v>
      </c>
      <c r="AA15" s="272"/>
      <c r="AB15" s="272"/>
      <c r="AC15" s="272"/>
      <c r="AD15" s="272"/>
      <c r="AE15" s="319" t="str">
        <f>IFERROR(VLOOKUP(LEFT(L15 &amp; "0",1),CbRc,2,0),"")</f>
        <v>NCX19J3</v>
      </c>
      <c r="AF15" s="319" t="str">
        <f>IFERROR(VLOOKUP(LEFT(M15 &amp; "0",1),CbRc,2,0),"")</f>
        <v>NCX19J3</v>
      </c>
      <c r="AG15" s="319" t="str">
        <f>IFERROR(VLOOKUP(LEFT(N15 &amp; "0",1),CbRc,2,0),"")</f>
        <v>NCX19J3</v>
      </c>
      <c r="AH15" s="319" t="str">
        <f>IF(ISNA(VLOOKUP($AE15&amp;P15,IsTm1A,1,0)),"",P15)</f>
        <v>A2</v>
      </c>
      <c r="AI15" s="319" t="str">
        <f>IF(ISNA(VLOOKUP($AF15&amp;Q15,IsTm2D,1,0)),"",Q15)</f>
        <v>A2</v>
      </c>
      <c r="AJ15" s="319" t="str">
        <f>IF(ISNA(VLOOKUP($AF15&amp;R15,IsTm3G,1,0)),"",R15)</f>
        <v>A2</v>
      </c>
      <c r="AK15" s="319" t="str">
        <f>IF(ISNA(VLOOKUP($AG15&amp;S15,IsTm4J,1,0)),"",S15)</f>
        <v/>
      </c>
      <c r="AL15" s="310"/>
      <c r="AM15" s="15">
        <v>10</v>
      </c>
      <c r="AN15" s="15">
        <f t="shared" si="3"/>
        <v>7</v>
      </c>
      <c r="AO15" s="15">
        <f t="shared" si="4"/>
        <v>7</v>
      </c>
      <c r="AP15" s="15" t="s">
        <v>5596</v>
      </c>
      <c r="AQ15" s="15" t="str">
        <f t="shared" si="5"/>
        <v>A2</v>
      </c>
      <c r="AR15" s="15" t="str">
        <f t="shared" si="6"/>
        <v>A3</v>
      </c>
      <c r="AT15" s="312" t="str">
        <f t="shared" si="0"/>
        <v>A1</v>
      </c>
      <c r="AU15" s="312" t="str">
        <f t="shared" si="1"/>
        <v>A1</v>
      </c>
      <c r="AW15" s="320">
        <f t="shared" si="7"/>
        <v>0</v>
      </c>
      <c r="AX15" s="320">
        <f t="shared" si="8"/>
        <v>0</v>
      </c>
      <c r="AY15" s="320">
        <f t="shared" si="9"/>
        <v>0</v>
      </c>
      <c r="AZ15" s="320">
        <f t="shared" si="10"/>
        <v>0</v>
      </c>
      <c r="BG15" s="49" t="str">
        <f t="shared" si="12"/>
        <v>0</v>
      </c>
      <c r="BH15" s="49" t="str">
        <f t="shared" si="13"/>
        <v>0</v>
      </c>
      <c r="BI15" s="49" t="str">
        <f t="shared" si="14"/>
        <v>0</v>
      </c>
    </row>
    <row r="16" spans="1:61" ht="12.75" customHeight="1" x14ac:dyDescent="0.25">
      <c r="A16" s="25" t="str">
        <f>C16&amp;"x"&amp;TEXT(COUNTIF(C$5:C15,C16)+1,0)</f>
        <v>A2x2</v>
      </c>
      <c r="B16" s="26" t="str">
        <f>D16&amp;"x"&amp;TEXT(COUNTIF(D$5:D15,D16)+1,0)</f>
        <v>A2x2</v>
      </c>
      <c r="C16" s="27" t="s">
        <v>1219</v>
      </c>
      <c r="D16" s="27" t="s">
        <v>1219</v>
      </c>
      <c r="E16" s="165"/>
      <c r="F16" s="27" t="s">
        <v>5580</v>
      </c>
      <c r="G16" s="242" t="s">
        <v>9197</v>
      </c>
      <c r="H16" s="242" t="s">
        <v>9198</v>
      </c>
      <c r="I16" s="242" t="s">
        <v>9199</v>
      </c>
      <c r="J16" s="194">
        <v>37771</v>
      </c>
      <c r="K16" s="165"/>
      <c r="L16" s="28"/>
      <c r="M16" s="371"/>
      <c r="N16" s="28"/>
      <c r="O16" s="236"/>
      <c r="P16" s="28" t="s">
        <v>1219</v>
      </c>
      <c r="Q16" s="28" t="s">
        <v>1219</v>
      </c>
      <c r="R16" s="28" t="s">
        <v>1219</v>
      </c>
      <c r="S16" s="466" t="str">
        <f>IF(C16=0,"",C16)</f>
        <v>A2</v>
      </c>
      <c r="T16" s="191"/>
      <c r="U16" s="30"/>
      <c r="V16" s="30"/>
      <c r="W16" s="30"/>
      <c r="X16" s="30"/>
      <c r="Y16" s="190"/>
      <c r="Z16" s="330">
        <f>lft(J16,Peildatum)</f>
        <v>18.59</v>
      </c>
      <c r="AA16" s="272"/>
      <c r="AB16" s="272"/>
      <c r="AC16" s="272"/>
      <c r="AD16" s="272"/>
      <c r="AE16" s="319" t="str">
        <f>IFERROR(VLOOKUP(LEFT(L16 &amp; "0",1),CbRc,2,0),"")</f>
        <v>NCX19J3</v>
      </c>
      <c r="AF16" s="319" t="str">
        <f>IFERROR(VLOOKUP(LEFT(M16 &amp; "0",1),CbRc,2,0),"")</f>
        <v>NCX19J3</v>
      </c>
      <c r="AG16" s="319" t="str">
        <f>IFERROR(VLOOKUP(LEFT(N16 &amp; "0",1),CbRc,2,0),"")</f>
        <v>NCX19J3</v>
      </c>
      <c r="AH16" s="319" t="str">
        <f>IF(ISNA(VLOOKUP($AE16&amp;P16,IsTm1A,1,0)),"",P16)</f>
        <v>A2</v>
      </c>
      <c r="AI16" s="319" t="str">
        <f>IF(ISNA(VLOOKUP($AF16&amp;Q16,IsTm2D,1,0)),"",Q16)</f>
        <v>A2</v>
      </c>
      <c r="AJ16" s="319" t="str">
        <f>IF(ISNA(VLOOKUP($AF16&amp;R16,IsTm3G,1,0)),"",R16)</f>
        <v>A2</v>
      </c>
      <c r="AK16" s="319" t="str">
        <f>IF(ISNA(VLOOKUP($AG16&amp;S16,IsTm4J,1,0)),"",S16)</f>
        <v/>
      </c>
      <c r="AL16" s="310"/>
      <c r="AM16" s="15">
        <v>11</v>
      </c>
      <c r="AN16" s="15">
        <f t="shared" si="3"/>
        <v>7</v>
      </c>
      <c r="AO16" s="15">
        <f t="shared" si="4"/>
        <v>7</v>
      </c>
      <c r="AP16" s="15" t="s">
        <v>5597</v>
      </c>
      <c r="AQ16" s="15" t="str">
        <f t="shared" si="5"/>
        <v>A3</v>
      </c>
      <c r="AR16" s="15" t="str">
        <f t="shared" si="6"/>
        <v>A4</v>
      </c>
      <c r="AT16" s="312" t="str">
        <f t="shared" si="0"/>
        <v>A2</v>
      </c>
      <c r="AU16" s="312" t="str">
        <f t="shared" si="1"/>
        <v>A2</v>
      </c>
      <c r="AW16" s="320">
        <f t="shared" si="7"/>
        <v>0</v>
      </c>
      <c r="AX16" s="320">
        <f t="shared" si="8"/>
        <v>0</v>
      </c>
      <c r="AY16" s="320">
        <f t="shared" si="9"/>
        <v>0</v>
      </c>
      <c r="AZ16" s="320">
        <f t="shared" si="10"/>
        <v>0</v>
      </c>
      <c r="BC16" s="324"/>
      <c r="BG16" s="49" t="str">
        <f t="shared" si="12"/>
        <v>0</v>
      </c>
      <c r="BH16" s="49" t="str">
        <f t="shared" si="13"/>
        <v>0</v>
      </c>
      <c r="BI16" s="49" t="str">
        <f t="shared" si="14"/>
        <v>0</v>
      </c>
    </row>
    <row r="17" spans="1:61" ht="12.75" customHeight="1" x14ac:dyDescent="0.25">
      <c r="A17" s="25" t="str">
        <f>C17&amp;"x"&amp;TEXT(COUNTIF(C$5:C16,C17)+1,0)</f>
        <v>A2x3</v>
      </c>
      <c r="B17" s="26" t="str">
        <f>D17&amp;"x"&amp;TEXT(COUNTIF(D$5:D16,D17)+1,0)</f>
        <v>A2x3</v>
      </c>
      <c r="C17" s="27" t="s">
        <v>1219</v>
      </c>
      <c r="D17" s="27" t="s">
        <v>1219</v>
      </c>
      <c r="E17" s="165"/>
      <c r="F17" s="27" t="s">
        <v>5580</v>
      </c>
      <c r="G17" s="242" t="s">
        <v>9200</v>
      </c>
      <c r="H17" s="242" t="s">
        <v>9201</v>
      </c>
      <c r="I17" s="242" t="s">
        <v>9084</v>
      </c>
      <c r="J17" s="194">
        <v>38079</v>
      </c>
      <c r="K17" s="165"/>
      <c r="L17" s="28"/>
      <c r="M17" s="371"/>
      <c r="N17" s="28"/>
      <c r="O17" s="236"/>
      <c r="P17" s="28" t="s">
        <v>5621</v>
      </c>
      <c r="Q17" s="28" t="s">
        <v>1219</v>
      </c>
      <c r="R17" s="28" t="s">
        <v>1219</v>
      </c>
      <c r="S17" s="466" t="str">
        <f>IF(C17=0,"",C17)</f>
        <v>A2</v>
      </c>
      <c r="T17" s="191"/>
      <c r="U17" s="30"/>
      <c r="V17" s="30"/>
      <c r="W17" s="30"/>
      <c r="X17" s="30"/>
      <c r="Y17" s="190"/>
      <c r="Z17" s="330">
        <f>lft(J17,Peildatum)</f>
        <v>17.75</v>
      </c>
      <c r="AA17" s="272"/>
      <c r="AB17" s="272"/>
      <c r="AC17" s="272"/>
      <c r="AD17" s="272"/>
      <c r="AE17" s="319" t="str">
        <f>IFERROR(VLOOKUP(LEFT(L17 &amp; "0",1),CbRc,2,0),"")</f>
        <v>NCX19J3</v>
      </c>
      <c r="AF17" s="319" t="str">
        <f>IFERROR(VLOOKUP(LEFT(M17 &amp; "0",1),CbRc,2,0),"")</f>
        <v>NCX19J3</v>
      </c>
      <c r="AG17" s="319" t="str">
        <f>IFERROR(VLOOKUP(LEFT(N17 &amp; "0",1),CbRc,2,0),"")</f>
        <v>NCX19J3</v>
      </c>
      <c r="AH17" s="319" t="str">
        <f>IF(ISNA(VLOOKUP($AE17&amp;P17,IsTm1A,1,0)),"",P17)</f>
        <v>B1</v>
      </c>
      <c r="AI17" s="319" t="str">
        <f>IF(ISNA(VLOOKUP($AF17&amp;Q17,IsTm2D,1,0)),"",Q17)</f>
        <v>A2</v>
      </c>
      <c r="AJ17" s="319" t="str">
        <f>IF(ISNA(VLOOKUP($AF17&amp;R17,IsTm3G,1,0)),"",R17)</f>
        <v>A2</v>
      </c>
      <c r="AK17" s="319" t="str">
        <f>IF(ISNA(VLOOKUP($AG17&amp;S17,IsTm4J,1,0)),"",S17)</f>
        <v/>
      </c>
      <c r="AL17" s="310"/>
      <c r="AM17" s="15">
        <v>12</v>
      </c>
      <c r="AN17" s="15">
        <f t="shared" si="3"/>
        <v>7</v>
      </c>
      <c r="AO17" s="15">
        <f t="shared" si="4"/>
        <v>7</v>
      </c>
      <c r="AP17" s="15" t="s">
        <v>5598</v>
      </c>
      <c r="AQ17" s="15" t="str">
        <f t="shared" si="5"/>
        <v>A4</v>
      </c>
      <c r="AR17" s="15" t="str">
        <f t="shared" si="6"/>
        <v>B1</v>
      </c>
      <c r="AT17" s="312" t="str">
        <f t="shared" si="0"/>
        <v>A2</v>
      </c>
      <c r="AU17" s="312" t="str">
        <f t="shared" si="1"/>
        <v>A2</v>
      </c>
      <c r="AW17" s="320">
        <f t="shared" si="7"/>
        <v>0</v>
      </c>
      <c r="AX17" s="320">
        <f t="shared" si="8"/>
        <v>0</v>
      </c>
      <c r="AY17" s="320">
        <f t="shared" si="9"/>
        <v>0</v>
      </c>
      <c r="AZ17" s="320">
        <f t="shared" si="10"/>
        <v>0</v>
      </c>
      <c r="BG17" s="49" t="str">
        <f t="shared" si="12"/>
        <v>0</v>
      </c>
      <c r="BH17" s="49" t="str">
        <f t="shared" si="13"/>
        <v>0</v>
      </c>
      <c r="BI17" s="49" t="str">
        <f t="shared" si="14"/>
        <v>0</v>
      </c>
    </row>
    <row r="18" spans="1:61" ht="12.75" customHeight="1" x14ac:dyDescent="0.25">
      <c r="A18" s="25" t="str">
        <f>C18&amp;"x"&amp;TEXT(COUNTIF(C$5:C17,C18)+1,0)</f>
        <v>A2x4</v>
      </c>
      <c r="B18" s="26" t="str">
        <f>D18&amp;"x"&amp;TEXT(COUNTIF(D$5:D17,D18)+1,0)</f>
        <v>A2x4</v>
      </c>
      <c r="C18" s="27" t="s">
        <v>1219</v>
      </c>
      <c r="D18" s="27" t="s">
        <v>1219</v>
      </c>
      <c r="E18" s="165"/>
      <c r="F18" s="27" t="s">
        <v>5580</v>
      </c>
      <c r="G18" s="242" t="s">
        <v>9194</v>
      </c>
      <c r="H18" s="242" t="s">
        <v>9195</v>
      </c>
      <c r="I18" s="242" t="s">
        <v>9196</v>
      </c>
      <c r="J18" s="194">
        <v>38432</v>
      </c>
      <c r="K18" s="165"/>
      <c r="L18" s="28"/>
      <c r="M18" s="371"/>
      <c r="N18" s="28"/>
      <c r="O18" s="236"/>
      <c r="P18" s="28" t="s">
        <v>5623</v>
      </c>
      <c r="Q18" s="28" t="s">
        <v>5621</v>
      </c>
      <c r="R18" s="28" t="s">
        <v>1219</v>
      </c>
      <c r="S18" s="466" t="str">
        <f>IF(C18=0,"",C18)</f>
        <v>A2</v>
      </c>
      <c r="T18" s="191"/>
      <c r="U18" s="30"/>
      <c r="V18" s="30"/>
      <c r="W18" s="30"/>
      <c r="X18" s="30"/>
      <c r="Y18" s="190"/>
      <c r="Z18" s="330">
        <f>lft(J18,Peildatum)</f>
        <v>16.78</v>
      </c>
      <c r="AA18" s="272"/>
      <c r="AB18" s="272"/>
      <c r="AC18" s="272"/>
      <c r="AD18" s="272"/>
      <c r="AE18" s="319" t="str">
        <f>IFERROR(VLOOKUP(LEFT(L18 &amp; "0",1),CbRc,2,0),"")</f>
        <v>NCX19J3</v>
      </c>
      <c r="AF18" s="319" t="str">
        <f>IFERROR(VLOOKUP(LEFT(M18 &amp; "0",1),CbRc,2,0),"")</f>
        <v>NCX19J3</v>
      </c>
      <c r="AG18" s="319" t="str">
        <f>IFERROR(VLOOKUP(LEFT(N18 &amp; "0",1),CbRc,2,0),"")</f>
        <v>NCX19J3</v>
      </c>
      <c r="AH18" s="319" t="str">
        <f>IF(ISNA(VLOOKUP($AE18&amp;P18,IsTm1A,1,0)),"",P18)</f>
        <v>B3</v>
      </c>
      <c r="AI18" s="319" t="str">
        <f>IF(ISNA(VLOOKUP($AF18&amp;Q18,IsTm2D,1,0)),"",Q18)</f>
        <v>B1</v>
      </c>
      <c r="AJ18" s="319" t="str">
        <f>IF(ISNA(VLOOKUP($AF18&amp;R18,IsTm3G,1,0)),"",R18)</f>
        <v>A2</v>
      </c>
      <c r="AK18" s="319" t="str">
        <f>IF(ISNA(VLOOKUP($AG18&amp;S18,IsTm4J,1,0)),"",S18)</f>
        <v/>
      </c>
      <c r="AL18" s="310"/>
      <c r="AM18" s="15">
        <v>13</v>
      </c>
      <c r="AN18" s="15">
        <f t="shared" si="3"/>
        <v>7</v>
      </c>
      <c r="AO18" s="15">
        <f t="shared" si="4"/>
        <v>7</v>
      </c>
      <c r="AP18" s="15" t="s">
        <v>5599</v>
      </c>
      <c r="AQ18" s="15" t="str">
        <f t="shared" si="5"/>
        <v>B1</v>
      </c>
      <c r="AR18" s="15" t="str">
        <f t="shared" si="6"/>
        <v>B2</v>
      </c>
      <c r="AT18" s="312" t="str">
        <f t="shared" si="0"/>
        <v>A2</v>
      </c>
      <c r="AU18" s="312" t="str">
        <f t="shared" si="1"/>
        <v>A2</v>
      </c>
      <c r="AW18" s="320">
        <f t="shared" si="7"/>
        <v>0</v>
      </c>
      <c r="AX18" s="320">
        <f t="shared" si="8"/>
        <v>0</v>
      </c>
      <c r="AY18" s="320">
        <f t="shared" si="9"/>
        <v>0</v>
      </c>
      <c r="AZ18" s="320">
        <f t="shared" si="10"/>
        <v>0</v>
      </c>
      <c r="BG18" s="49" t="str">
        <f t="shared" si="12"/>
        <v>0</v>
      </c>
      <c r="BH18" s="49" t="str">
        <f t="shared" si="13"/>
        <v>0</v>
      </c>
      <c r="BI18" s="49" t="str">
        <f t="shared" si="14"/>
        <v>0</v>
      </c>
    </row>
    <row r="19" spans="1:61" ht="12.75" customHeight="1" x14ac:dyDescent="0.25">
      <c r="A19" s="25" t="str">
        <f>C19&amp;"x"&amp;TEXT(COUNTIF(C$5:C18,C19)+1,0)</f>
        <v>A2x5</v>
      </c>
      <c r="B19" s="26" t="str">
        <f>D19&amp;"x"&amp;TEXT(COUNTIF(D$5:D18,D19)+1,0)</f>
        <v>A2x5</v>
      </c>
      <c r="C19" s="27" t="s">
        <v>1219</v>
      </c>
      <c r="D19" s="27" t="s">
        <v>1219</v>
      </c>
      <c r="E19" s="165"/>
      <c r="F19" s="27" t="s">
        <v>5580</v>
      </c>
      <c r="G19" s="242" t="s">
        <v>9205</v>
      </c>
      <c r="H19" s="242" t="s">
        <v>9206</v>
      </c>
      <c r="I19" s="242" t="s">
        <v>9207</v>
      </c>
      <c r="J19" s="194">
        <v>38451</v>
      </c>
      <c r="K19" s="165"/>
      <c r="L19" s="28"/>
      <c r="M19" s="371"/>
      <c r="N19" s="28"/>
      <c r="O19" s="236"/>
      <c r="P19" s="28" t="s">
        <v>5622</v>
      </c>
      <c r="Q19" s="28" t="s">
        <v>5621</v>
      </c>
      <c r="R19" s="28" t="s">
        <v>1219</v>
      </c>
      <c r="S19" s="466" t="str">
        <f>IF(C19=0,"",C19)</f>
        <v>A2</v>
      </c>
      <c r="T19" s="191"/>
      <c r="U19" s="30"/>
      <c r="V19" s="30"/>
      <c r="W19" s="30"/>
      <c r="X19" s="30"/>
      <c r="Y19" s="190"/>
      <c r="Z19" s="330">
        <f>lft(J19,Peildatum)</f>
        <v>16.73</v>
      </c>
      <c r="AA19" s="272"/>
      <c r="AB19" s="272"/>
      <c r="AC19" s="272"/>
      <c r="AD19" s="272"/>
      <c r="AE19" s="319" t="str">
        <f>IFERROR(VLOOKUP(LEFT(L19 &amp; "0",1),CbRc,2,0),"")</f>
        <v>NCX19J3</v>
      </c>
      <c r="AF19" s="319" t="str">
        <f>IFERROR(VLOOKUP(LEFT(M19 &amp; "0",1),CbRc,2,0),"")</f>
        <v>NCX19J3</v>
      </c>
      <c r="AG19" s="319" t="str">
        <f>IFERROR(VLOOKUP(LEFT(N19 &amp; "0",1),CbRc,2,0),"")</f>
        <v>NCX19J3</v>
      </c>
      <c r="AH19" s="319" t="str">
        <f>IF(ISNA(VLOOKUP($AE19&amp;P19,IsTm1A,1,0)),"",P19)</f>
        <v>B2</v>
      </c>
      <c r="AI19" s="319" t="str">
        <f>IF(ISNA(VLOOKUP($AF19&amp;Q19,IsTm2D,1,0)),"",Q19)</f>
        <v>B1</v>
      </c>
      <c r="AJ19" s="319" t="str">
        <f>IF(ISNA(VLOOKUP($AF19&amp;R19,IsTm3G,1,0)),"",R19)</f>
        <v>A2</v>
      </c>
      <c r="AK19" s="319" t="str">
        <f>IF(ISNA(VLOOKUP($AG19&amp;S19,IsTm4J,1,0)),"",S19)</f>
        <v/>
      </c>
      <c r="AL19" s="310"/>
      <c r="AM19" s="15">
        <v>14</v>
      </c>
      <c r="AN19" s="15">
        <f t="shared" si="3"/>
        <v>7</v>
      </c>
      <c r="AO19" s="15">
        <f t="shared" si="4"/>
        <v>7</v>
      </c>
      <c r="AP19" s="15" t="s">
        <v>5600</v>
      </c>
      <c r="AQ19" s="15" t="str">
        <f t="shared" si="5"/>
        <v>B2</v>
      </c>
      <c r="AR19" s="15" t="str">
        <f t="shared" si="6"/>
        <v>B3</v>
      </c>
      <c r="AT19" s="312" t="str">
        <f t="shared" si="0"/>
        <v>A2</v>
      </c>
      <c r="AU19" s="312" t="str">
        <f t="shared" si="1"/>
        <v>A2</v>
      </c>
      <c r="AW19" s="320">
        <f t="shared" si="7"/>
        <v>0</v>
      </c>
      <c r="AX19" s="320">
        <f t="shared" si="8"/>
        <v>0</v>
      </c>
      <c r="AY19" s="320">
        <f t="shared" si="9"/>
        <v>0</v>
      </c>
      <c r="AZ19" s="320">
        <f t="shared" si="10"/>
        <v>0</v>
      </c>
      <c r="BG19" s="49" t="str">
        <f t="shared" si="12"/>
        <v>0</v>
      </c>
      <c r="BH19" s="49" t="str">
        <f t="shared" si="13"/>
        <v>0</v>
      </c>
      <c r="BI19" s="49" t="str">
        <f t="shared" si="14"/>
        <v>0</v>
      </c>
    </row>
    <row r="20" spans="1:61" ht="12.75" customHeight="1" x14ac:dyDescent="0.25">
      <c r="A20" s="25" t="str">
        <f>C20&amp;"x"&amp;TEXT(COUNTIF(C$5:C19,C20)+1,0)</f>
        <v>A2x6</v>
      </c>
      <c r="B20" s="26" t="str">
        <f>D20&amp;"x"&amp;TEXT(COUNTIF(D$5:D19,D20)+1,0)</f>
        <v>A2x6</v>
      </c>
      <c r="C20" s="27" t="s">
        <v>1219</v>
      </c>
      <c r="D20" s="27" t="s">
        <v>1219</v>
      </c>
      <c r="E20" s="165"/>
      <c r="F20" s="27" t="s">
        <v>5580</v>
      </c>
      <c r="G20" s="242" t="s">
        <v>9188</v>
      </c>
      <c r="H20" s="242" t="s">
        <v>9189</v>
      </c>
      <c r="I20" s="242" t="s">
        <v>9190</v>
      </c>
      <c r="J20" s="194">
        <v>38635</v>
      </c>
      <c r="K20" s="165"/>
      <c r="L20" s="28"/>
      <c r="M20" s="371"/>
      <c r="N20" s="28"/>
      <c r="O20" s="236"/>
      <c r="P20" s="28" t="s">
        <v>5621</v>
      </c>
      <c r="Q20" s="28" t="s">
        <v>5621</v>
      </c>
      <c r="R20" s="28" t="s">
        <v>1219</v>
      </c>
      <c r="S20" s="466" t="str">
        <f>IF(C20=0,"",C20)</f>
        <v>A2</v>
      </c>
      <c r="T20" s="191"/>
      <c r="U20" s="30"/>
      <c r="V20" s="30"/>
      <c r="W20" s="30"/>
      <c r="X20" s="30"/>
      <c r="Y20" s="190"/>
      <c r="Z20" s="330">
        <f>lft(J20,Peildatum)</f>
        <v>16.22</v>
      </c>
      <c r="AA20" s="272"/>
      <c r="AB20" s="272"/>
      <c r="AC20" s="272"/>
      <c r="AD20" s="272"/>
      <c r="AE20" s="319" t="str">
        <f>IFERROR(VLOOKUP(LEFT(L20 &amp; "0",1),CbRc,2,0),"")</f>
        <v>NCX19J3</v>
      </c>
      <c r="AF20" s="319" t="str">
        <f>IFERROR(VLOOKUP(LEFT(M20 &amp; "0",1),CbRc,2,0),"")</f>
        <v>NCX19J3</v>
      </c>
      <c r="AG20" s="319" t="str">
        <f>IFERROR(VLOOKUP(LEFT(N20 &amp; "0",1),CbRc,2,0),"")</f>
        <v>NCX19J3</v>
      </c>
      <c r="AH20" s="319" t="str">
        <f>IF(ISNA(VLOOKUP($AE20&amp;P20,IsTm1A,1,0)),"",P20)</f>
        <v>B1</v>
      </c>
      <c r="AI20" s="319" t="str">
        <f>IF(ISNA(VLOOKUP($AF20&amp;Q20,IsTm2D,1,0)),"",Q20)</f>
        <v>B1</v>
      </c>
      <c r="AJ20" s="319" t="str">
        <f>IF(ISNA(VLOOKUP($AF20&amp;R20,IsTm3G,1,0)),"",R20)</f>
        <v>A2</v>
      </c>
      <c r="AK20" s="319" t="str">
        <f>IF(ISNA(VLOOKUP($AG20&amp;S20,IsTm4J,1,0)),"",S20)</f>
        <v/>
      </c>
      <c r="AL20" s="310"/>
      <c r="AM20" s="15">
        <v>15</v>
      </c>
      <c r="AN20" s="15">
        <f t="shared" si="3"/>
        <v>7</v>
      </c>
      <c r="AO20" s="15">
        <f t="shared" si="4"/>
        <v>7</v>
      </c>
      <c r="AP20" s="15" t="s">
        <v>5601</v>
      </c>
      <c r="AQ20" s="15" t="str">
        <f t="shared" si="5"/>
        <v>B3</v>
      </c>
      <c r="AR20" s="15" t="str">
        <f t="shared" si="6"/>
        <v>C1</v>
      </c>
      <c r="AT20" s="312" t="str">
        <f t="shared" si="0"/>
        <v>A2</v>
      </c>
      <c r="AU20" s="312" t="str">
        <f t="shared" si="1"/>
        <v>A2</v>
      </c>
      <c r="AW20" s="320">
        <f t="shared" si="7"/>
        <v>0</v>
      </c>
      <c r="AX20" s="320">
        <f t="shared" si="8"/>
        <v>0</v>
      </c>
      <c r="AY20" s="320">
        <f t="shared" si="9"/>
        <v>0</v>
      </c>
      <c r="AZ20" s="320">
        <f t="shared" si="10"/>
        <v>0</v>
      </c>
      <c r="BG20" s="49" t="str">
        <f t="shared" si="12"/>
        <v>0</v>
      </c>
      <c r="BH20" s="49" t="str">
        <f t="shared" si="13"/>
        <v>0</v>
      </c>
      <c r="BI20" s="49" t="str">
        <f t="shared" si="14"/>
        <v>0</v>
      </c>
    </row>
    <row r="21" spans="1:61" ht="12.75" customHeight="1" x14ac:dyDescent="0.25">
      <c r="A21" s="25" t="str">
        <f>C21&amp;"x"&amp;TEXT(COUNTIF(C$5:C20,C21)+1,0)</f>
        <v>A2x7</v>
      </c>
      <c r="B21" s="26" t="str">
        <f>D21&amp;"x"&amp;TEXT(COUNTIF(D$5:D20,D21)+1,0)</f>
        <v>A2x7</v>
      </c>
      <c r="C21" s="27" t="s">
        <v>1219</v>
      </c>
      <c r="D21" s="27" t="s">
        <v>1219</v>
      </c>
      <c r="E21" s="165"/>
      <c r="F21" s="27" t="s">
        <v>5580</v>
      </c>
      <c r="G21" s="242" t="s">
        <v>9191</v>
      </c>
      <c r="H21" s="242" t="s">
        <v>9192</v>
      </c>
      <c r="I21" s="242" t="s">
        <v>9193</v>
      </c>
      <c r="J21" s="194">
        <v>38656</v>
      </c>
      <c r="K21" s="165"/>
      <c r="L21" s="28"/>
      <c r="M21" s="371"/>
      <c r="N21" s="28"/>
      <c r="O21" s="236"/>
      <c r="P21" s="28" t="s">
        <v>5622</v>
      </c>
      <c r="Q21" s="28" t="s">
        <v>5621</v>
      </c>
      <c r="R21" s="28" t="s">
        <v>1219</v>
      </c>
      <c r="S21" s="466" t="str">
        <f>IF(C21=0,"",C21)</f>
        <v>A2</v>
      </c>
      <c r="T21" s="191"/>
      <c r="U21" s="30"/>
      <c r="V21" s="30"/>
      <c r="W21" s="30"/>
      <c r="X21" s="30"/>
      <c r="Y21" s="190"/>
      <c r="Z21" s="330">
        <f>lft(J21,Peildatum)</f>
        <v>16.170000000000002</v>
      </c>
      <c r="AA21" s="272"/>
      <c r="AB21" s="272"/>
      <c r="AC21" s="272"/>
      <c r="AD21" s="272"/>
      <c r="AE21" s="319" t="str">
        <f>IFERROR(VLOOKUP(LEFT(L21 &amp; "0",1),CbRc,2,0),"")</f>
        <v>NCX19J3</v>
      </c>
      <c r="AF21" s="319" t="str">
        <f>IFERROR(VLOOKUP(LEFT(M21 &amp; "0",1),CbRc,2,0),"")</f>
        <v>NCX19J3</v>
      </c>
      <c r="AG21" s="319" t="str">
        <f>IFERROR(VLOOKUP(LEFT(N21 &amp; "0",1),CbRc,2,0),"")</f>
        <v>NCX19J3</v>
      </c>
      <c r="AH21" s="319" t="str">
        <f>IF(ISNA(VLOOKUP($AE21&amp;P21,IsTm1A,1,0)),"",P21)</f>
        <v>B2</v>
      </c>
      <c r="AI21" s="319" t="str">
        <f>IF(ISNA(VLOOKUP($AF21&amp;Q21,IsTm2D,1,0)),"",Q21)</f>
        <v>B1</v>
      </c>
      <c r="AJ21" s="319" t="str">
        <f>IF(ISNA(VLOOKUP($AF21&amp;R21,IsTm3G,1,0)),"",R21)</f>
        <v>A2</v>
      </c>
      <c r="AK21" s="319" t="str">
        <f>IF(ISNA(VLOOKUP($AG21&amp;S21,IsTm4J,1,0)),"",S21)</f>
        <v/>
      </c>
      <c r="AL21" s="310"/>
      <c r="AM21" s="15">
        <v>16</v>
      </c>
      <c r="AN21" s="15">
        <f t="shared" si="3"/>
        <v>8</v>
      </c>
      <c r="AO21" s="15">
        <f t="shared" si="4"/>
        <v>7</v>
      </c>
      <c r="AP21" s="15" t="s">
        <v>5602</v>
      </c>
      <c r="AQ21" s="15" t="str">
        <f t="shared" si="5"/>
        <v>C1</v>
      </c>
      <c r="AR21" s="15" t="str">
        <f t="shared" si="6"/>
        <v>C2</v>
      </c>
      <c r="AT21" s="312" t="str">
        <f t="shared" si="0"/>
        <v>A2</v>
      </c>
      <c r="AU21" s="312" t="str">
        <f t="shared" si="1"/>
        <v>A2</v>
      </c>
      <c r="AW21" s="320">
        <f t="shared" si="7"/>
        <v>0</v>
      </c>
      <c r="AX21" s="320">
        <f t="shared" si="8"/>
        <v>0</v>
      </c>
      <c r="AY21" s="320">
        <f t="shared" si="9"/>
        <v>0</v>
      </c>
      <c r="AZ21" s="320">
        <f t="shared" si="10"/>
        <v>0</v>
      </c>
      <c r="BG21" s="49" t="str">
        <f t="shared" si="12"/>
        <v>0</v>
      </c>
      <c r="BH21" s="49" t="str">
        <f t="shared" si="13"/>
        <v>0</v>
      </c>
      <c r="BI21" s="49" t="str">
        <f t="shared" si="14"/>
        <v>0</v>
      </c>
    </row>
    <row r="22" spans="1:61" ht="12.75" customHeight="1" x14ac:dyDescent="0.25">
      <c r="A22" s="25" t="str">
        <f>C22&amp;"x"&amp;TEXT(COUNTIF(C$5:C21,C22)+1,0)</f>
        <v>A2x8</v>
      </c>
      <c r="B22" s="26" t="str">
        <f>D22&amp;"x"&amp;TEXT(COUNTIF(D$5:D21,D22)+1,0)</f>
        <v>A2x8</v>
      </c>
      <c r="C22" s="27" t="s">
        <v>1219</v>
      </c>
      <c r="D22" s="27" t="s">
        <v>1219</v>
      </c>
      <c r="E22" s="165"/>
      <c r="F22" s="27" t="s">
        <v>5829</v>
      </c>
      <c r="G22" s="242" t="s">
        <v>9208</v>
      </c>
      <c r="H22" s="242" t="s">
        <v>9209</v>
      </c>
      <c r="I22" s="242" t="s">
        <v>9210</v>
      </c>
      <c r="J22" s="194">
        <v>37810</v>
      </c>
      <c r="K22" s="165"/>
      <c r="L22" s="28"/>
      <c r="M22" s="371"/>
      <c r="N22" s="28"/>
      <c r="O22" s="236"/>
      <c r="P22" s="28" t="s">
        <v>1219</v>
      </c>
      <c r="Q22" s="28" t="s">
        <v>1219</v>
      </c>
      <c r="R22" s="28" t="s">
        <v>1219</v>
      </c>
      <c r="S22" s="466" t="str">
        <f>IF(C22=0,"",C22)</f>
        <v>A2</v>
      </c>
      <c r="T22" s="191"/>
      <c r="U22" s="30"/>
      <c r="V22" s="30"/>
      <c r="W22" s="30"/>
      <c r="X22" s="30"/>
      <c r="Y22" s="190"/>
      <c r="Z22" s="330">
        <f>lft(J22,Peildatum)</f>
        <v>18.48</v>
      </c>
      <c r="AA22" s="272"/>
      <c r="AB22" s="272"/>
      <c r="AC22" s="272"/>
      <c r="AD22" s="272"/>
      <c r="AE22" s="319" t="str">
        <f>IFERROR(VLOOKUP(LEFT(L22 &amp; "0",1),CbRc,2,0),"")</f>
        <v>NCX19J3</v>
      </c>
      <c r="AF22" s="319" t="str">
        <f>IFERROR(VLOOKUP(LEFT(M22 &amp; "0",1),CbRc,2,0),"")</f>
        <v>NCX19J3</v>
      </c>
      <c r="AG22" s="319" t="str">
        <f>IFERROR(VLOOKUP(LEFT(N22 &amp; "0",1),CbRc,2,0),"")</f>
        <v>NCX19J3</v>
      </c>
      <c r="AH22" s="319" t="str">
        <f>IF(ISNA(VLOOKUP($AE22&amp;P22,IsTm1A,1,0)),"",P22)</f>
        <v>A2</v>
      </c>
      <c r="AI22" s="319" t="str">
        <f>IF(ISNA(VLOOKUP($AF22&amp;Q22,IsTm2D,1,0)),"",Q22)</f>
        <v>A2</v>
      </c>
      <c r="AJ22" s="319" t="str">
        <f>IF(ISNA(VLOOKUP($AF22&amp;R22,IsTm3G,1,0)),"",R22)</f>
        <v>A2</v>
      </c>
      <c r="AK22" s="319" t="str">
        <f>IF(ISNA(VLOOKUP($AG22&amp;S22,IsTm4J,1,0)),"",S22)</f>
        <v/>
      </c>
      <c r="AL22" s="310"/>
      <c r="AM22" s="15">
        <v>17</v>
      </c>
      <c r="AN22" s="15">
        <f t="shared" si="3"/>
        <v>8</v>
      </c>
      <c r="AO22" s="15">
        <f t="shared" si="4"/>
        <v>7</v>
      </c>
      <c r="AP22" s="15" t="s">
        <v>5603</v>
      </c>
      <c r="AQ22" s="15" t="str">
        <f t="shared" si="5"/>
        <v>C2</v>
      </c>
      <c r="AR22" s="15" t="str">
        <f t="shared" si="6"/>
        <v>C3</v>
      </c>
      <c r="AT22" s="312" t="str">
        <f t="shared" si="0"/>
        <v>A2</v>
      </c>
      <c r="AU22" s="312" t="str">
        <f t="shared" si="1"/>
        <v>A2</v>
      </c>
      <c r="AW22" s="320">
        <f t="shared" si="7"/>
        <v>0</v>
      </c>
      <c r="AX22" s="320">
        <f t="shared" si="8"/>
        <v>0</v>
      </c>
      <c r="AY22" s="320">
        <f t="shared" si="9"/>
        <v>0</v>
      </c>
      <c r="AZ22" s="320">
        <f t="shared" si="10"/>
        <v>0</v>
      </c>
      <c r="BG22" s="49" t="str">
        <f t="shared" si="12"/>
        <v>0</v>
      </c>
      <c r="BH22" s="49" t="str">
        <f t="shared" si="13"/>
        <v>0</v>
      </c>
      <c r="BI22" s="49" t="str">
        <f t="shared" si="14"/>
        <v>0</v>
      </c>
    </row>
    <row r="23" spans="1:61" ht="12.75" customHeight="1" x14ac:dyDescent="0.25">
      <c r="A23" s="25" t="str">
        <f>C23&amp;"x"&amp;TEXT(COUNTIF(C$5:C22,C23)+1,0)</f>
        <v>A2x9</v>
      </c>
      <c r="B23" s="26" t="str">
        <f>D23&amp;"x"&amp;TEXT(COUNTIF(D$5:D22,D23)+1,0)</f>
        <v>A2x9</v>
      </c>
      <c r="C23" s="27" t="s">
        <v>1219</v>
      </c>
      <c r="D23" s="27" t="s">
        <v>1219</v>
      </c>
      <c r="E23" s="165"/>
      <c r="F23" s="27" t="s">
        <v>5829</v>
      </c>
      <c r="G23" s="242" t="s">
        <v>9211</v>
      </c>
      <c r="H23" s="242" t="s">
        <v>9212</v>
      </c>
      <c r="I23" s="242" t="s">
        <v>9213</v>
      </c>
      <c r="J23" s="194">
        <v>37897</v>
      </c>
      <c r="K23" s="165"/>
      <c r="L23" s="28"/>
      <c r="M23" s="371"/>
      <c r="N23" s="28"/>
      <c r="O23" s="236"/>
      <c r="P23" s="28" t="s">
        <v>5621</v>
      </c>
      <c r="Q23" s="28" t="s">
        <v>1219</v>
      </c>
      <c r="R23" s="28" t="s">
        <v>1219</v>
      </c>
      <c r="S23" s="466" t="str">
        <f>IF(C23=0,"",C23)</f>
        <v>A2</v>
      </c>
      <c r="T23" s="191"/>
      <c r="U23" s="30"/>
      <c r="V23" s="30"/>
      <c r="W23" s="30"/>
      <c r="X23" s="30"/>
      <c r="Y23" s="190"/>
      <c r="Z23" s="330">
        <f>lft(J23,Peildatum)</f>
        <v>18.25</v>
      </c>
      <c r="AA23" s="272"/>
      <c r="AB23" s="272"/>
      <c r="AC23" s="272"/>
      <c r="AD23" s="272"/>
      <c r="AE23" s="319" t="str">
        <f>IFERROR(VLOOKUP(LEFT(L23 &amp; "0",1),CbRc,2,0),"")</f>
        <v>NCX19J3</v>
      </c>
      <c r="AF23" s="319" t="str">
        <f>IFERROR(VLOOKUP(LEFT(M23 &amp; "0",1),CbRc,2,0),"")</f>
        <v>NCX19J3</v>
      </c>
      <c r="AG23" s="319" t="str">
        <f>IFERROR(VLOOKUP(LEFT(N23 &amp; "0",1),CbRc,2,0),"")</f>
        <v>NCX19J3</v>
      </c>
      <c r="AH23" s="319" t="str">
        <f>IF(ISNA(VLOOKUP($AE23&amp;P23,IsTm1A,1,0)),"",P23)</f>
        <v>B1</v>
      </c>
      <c r="AI23" s="319" t="str">
        <f>IF(ISNA(VLOOKUP($AF23&amp;Q23,IsTm2D,1,0)),"",Q23)</f>
        <v>A2</v>
      </c>
      <c r="AJ23" s="319" t="str">
        <f>IF(ISNA(VLOOKUP($AF23&amp;R23,IsTm3G,1,0)),"",R23)</f>
        <v>A2</v>
      </c>
      <c r="AK23" s="319" t="str">
        <f>IF(ISNA(VLOOKUP($AG23&amp;S23,IsTm4J,1,0)),"",S23)</f>
        <v/>
      </c>
      <c r="AL23" s="310"/>
      <c r="AM23" s="15">
        <v>18</v>
      </c>
      <c r="AN23" s="15">
        <f t="shared" si="3"/>
        <v>8</v>
      </c>
      <c r="AO23" s="15">
        <f t="shared" si="4"/>
        <v>7</v>
      </c>
      <c r="AP23" s="15" t="s">
        <v>5604</v>
      </c>
      <c r="AQ23" s="15" t="str">
        <f t="shared" si="5"/>
        <v>C3</v>
      </c>
      <c r="AR23" s="15" t="str">
        <f t="shared" si="6"/>
        <v>D1</v>
      </c>
      <c r="AT23" s="312" t="str">
        <f t="shared" si="0"/>
        <v>A2</v>
      </c>
      <c r="AU23" s="312" t="str">
        <f t="shared" si="1"/>
        <v>A2</v>
      </c>
      <c r="AW23" s="320">
        <f t="shared" si="7"/>
        <v>0</v>
      </c>
      <c r="AX23" s="320">
        <f t="shared" si="8"/>
        <v>0</v>
      </c>
      <c r="AY23" s="320">
        <f t="shared" si="9"/>
        <v>0</v>
      </c>
      <c r="AZ23" s="320">
        <f t="shared" si="10"/>
        <v>0</v>
      </c>
      <c r="BG23" s="49" t="str">
        <f t="shared" si="12"/>
        <v>0</v>
      </c>
      <c r="BH23" s="49" t="str">
        <f t="shared" si="13"/>
        <v>0</v>
      </c>
      <c r="BI23" s="49" t="str">
        <f t="shared" si="14"/>
        <v>0</v>
      </c>
    </row>
    <row r="24" spans="1:61" ht="12.75" customHeight="1" x14ac:dyDescent="0.25">
      <c r="A24" s="25" t="str">
        <f>C24&amp;"x"&amp;TEXT(COUNTIF(C$5:C23,C24)+1,0)</f>
        <v>A2x10</v>
      </c>
      <c r="B24" s="26" t="str">
        <f>D24&amp;"x"&amp;TEXT(COUNTIF(D$5:D23,D24)+1,0)</f>
        <v>A2x10</v>
      </c>
      <c r="C24" s="27" t="s">
        <v>1219</v>
      </c>
      <c r="D24" s="27" t="s">
        <v>1219</v>
      </c>
      <c r="E24" s="165"/>
      <c r="F24" s="27" t="s">
        <v>5829</v>
      </c>
      <c r="G24" s="242" t="s">
        <v>9222</v>
      </c>
      <c r="H24" s="242" t="s">
        <v>9223</v>
      </c>
      <c r="I24" s="242" t="s">
        <v>8983</v>
      </c>
      <c r="J24" s="194">
        <v>37932</v>
      </c>
      <c r="K24" s="165"/>
      <c r="L24" s="28"/>
      <c r="M24" s="371"/>
      <c r="N24" s="28"/>
      <c r="O24" s="236"/>
      <c r="P24" s="28" t="s">
        <v>5621</v>
      </c>
      <c r="Q24" s="28" t="s">
        <v>1219</v>
      </c>
      <c r="R24" s="28" t="s">
        <v>1219</v>
      </c>
      <c r="S24" s="466" t="str">
        <f>IF(C24=0,"",C24)</f>
        <v>A2</v>
      </c>
      <c r="T24" s="191"/>
      <c r="U24" s="30"/>
      <c r="V24" s="30"/>
      <c r="W24" s="30"/>
      <c r="X24" s="30"/>
      <c r="Y24" s="190"/>
      <c r="Z24" s="330">
        <f>lft(J24,Peildatum)</f>
        <v>18.149999999999999</v>
      </c>
      <c r="AA24" s="272"/>
      <c r="AB24" s="272"/>
      <c r="AC24" s="272"/>
      <c r="AD24" s="272"/>
      <c r="AE24" s="319" t="str">
        <f>IFERROR(VLOOKUP(LEFT(L24 &amp; "0",1),CbRc,2,0),"")</f>
        <v>NCX19J3</v>
      </c>
      <c r="AF24" s="319" t="str">
        <f>IFERROR(VLOOKUP(LEFT(M24 &amp; "0",1),CbRc,2,0),"")</f>
        <v>NCX19J3</v>
      </c>
      <c r="AG24" s="319" t="str">
        <f>IFERROR(VLOOKUP(LEFT(N24 &amp; "0",1),CbRc,2,0),"")</f>
        <v>NCX19J3</v>
      </c>
      <c r="AH24" s="319" t="str">
        <f>IF(ISNA(VLOOKUP($AE24&amp;P24,IsTm1A,1,0)),"",P24)</f>
        <v>B1</v>
      </c>
      <c r="AI24" s="319" t="str">
        <f>IF(ISNA(VLOOKUP($AF24&amp;Q24,IsTm2D,1,0)),"",Q24)</f>
        <v>A2</v>
      </c>
      <c r="AJ24" s="319" t="str">
        <f>IF(ISNA(VLOOKUP($AF24&amp;R24,IsTm3G,1,0)),"",R24)</f>
        <v>A2</v>
      </c>
      <c r="AK24" s="319" t="str">
        <f>IF(ISNA(VLOOKUP($AG24&amp;S24,IsTm4J,1,0)),"",S24)</f>
        <v/>
      </c>
      <c r="AL24" s="310"/>
      <c r="AM24" s="15">
        <v>19</v>
      </c>
      <c r="AN24" s="15">
        <f t="shared" si="3"/>
        <v>8</v>
      </c>
      <c r="AO24" s="15">
        <f t="shared" si="4"/>
        <v>7</v>
      </c>
      <c r="AP24" s="15" t="s">
        <v>5605</v>
      </c>
      <c r="AQ24" s="15" t="str">
        <f t="shared" si="5"/>
        <v>D1</v>
      </c>
      <c r="AR24" s="15" t="str">
        <f t="shared" si="6"/>
        <v>D2</v>
      </c>
      <c r="AT24" s="312" t="str">
        <f t="shared" si="0"/>
        <v>A2</v>
      </c>
      <c r="AU24" s="312" t="str">
        <f t="shared" si="1"/>
        <v>A2</v>
      </c>
      <c r="AW24" s="320">
        <f t="shared" si="7"/>
        <v>0</v>
      </c>
      <c r="AX24" s="320">
        <f t="shared" si="8"/>
        <v>0</v>
      </c>
      <c r="AY24" s="320">
        <f t="shared" si="9"/>
        <v>0</v>
      </c>
      <c r="AZ24" s="320">
        <f t="shared" si="10"/>
        <v>0</v>
      </c>
      <c r="BG24" s="49" t="str">
        <f t="shared" si="12"/>
        <v>0</v>
      </c>
      <c r="BH24" s="49" t="str">
        <f t="shared" si="13"/>
        <v>0</v>
      </c>
      <c r="BI24" s="49" t="str">
        <f t="shared" si="14"/>
        <v>0</v>
      </c>
    </row>
    <row r="25" spans="1:61" ht="12.75" customHeight="1" x14ac:dyDescent="0.25">
      <c r="A25" s="25" t="str">
        <f>C25&amp;"x"&amp;TEXT(COUNTIF(C$5:C24,C25)+1,0)</f>
        <v>A2x11</v>
      </c>
      <c r="B25" s="26" t="str">
        <f>D25&amp;"x"&amp;TEXT(COUNTIF(D$5:D24,D25)+1,0)</f>
        <v>A2x11</v>
      </c>
      <c r="C25" s="27" t="s">
        <v>1219</v>
      </c>
      <c r="D25" s="27" t="s">
        <v>1219</v>
      </c>
      <c r="E25" s="165"/>
      <c r="F25" s="27" t="s">
        <v>5829</v>
      </c>
      <c r="G25" s="242" t="s">
        <v>9217</v>
      </c>
      <c r="H25" s="242" t="s">
        <v>9218</v>
      </c>
      <c r="I25" s="242" t="s">
        <v>9219</v>
      </c>
      <c r="J25" s="194">
        <v>37971</v>
      </c>
      <c r="K25" s="165"/>
      <c r="L25" s="28"/>
      <c r="M25" s="371"/>
      <c r="N25" s="28"/>
      <c r="O25" s="236"/>
      <c r="P25" s="28" t="s">
        <v>1219</v>
      </c>
      <c r="Q25" s="28" t="s">
        <v>1219</v>
      </c>
      <c r="R25" s="28" t="s">
        <v>1219</v>
      </c>
      <c r="S25" s="466" t="str">
        <f>IF(C25=0,"",C25)</f>
        <v>A2</v>
      </c>
      <c r="T25" s="191"/>
      <c r="U25" s="30"/>
      <c r="V25" s="30"/>
      <c r="W25" s="30"/>
      <c r="X25" s="30"/>
      <c r="Y25" s="190"/>
      <c r="Z25" s="330">
        <f>lft(J25,Peildatum)</f>
        <v>18.04</v>
      </c>
      <c r="AA25" s="272"/>
      <c r="AB25" s="272"/>
      <c r="AC25" s="272"/>
      <c r="AD25" s="272"/>
      <c r="AE25" s="319" t="str">
        <f>IFERROR(VLOOKUP(LEFT(L25 &amp; "0",1),CbRc,2,0),"")</f>
        <v>NCX19J3</v>
      </c>
      <c r="AF25" s="319" t="str">
        <f>IFERROR(VLOOKUP(LEFT(M25 &amp; "0",1),CbRc,2,0),"")</f>
        <v>NCX19J3</v>
      </c>
      <c r="AG25" s="319" t="str">
        <f>IFERROR(VLOOKUP(LEFT(N25 &amp; "0",1),CbRc,2,0),"")</f>
        <v>NCX19J3</v>
      </c>
      <c r="AH25" s="319" t="str">
        <f>IF(ISNA(VLOOKUP($AE25&amp;P25,IsTm1A,1,0)),"",P25)</f>
        <v>A2</v>
      </c>
      <c r="AI25" s="319" t="str">
        <f>IF(ISNA(VLOOKUP($AF25&amp;Q25,IsTm2D,1,0)),"",Q25)</f>
        <v>A2</v>
      </c>
      <c r="AJ25" s="319" t="str">
        <f>IF(ISNA(VLOOKUP($AF25&amp;R25,IsTm3G,1,0)),"",R25)</f>
        <v>A2</v>
      </c>
      <c r="AK25" s="319" t="str">
        <f>IF(ISNA(VLOOKUP($AG25&amp;S25,IsTm4J,1,0)),"",S25)</f>
        <v/>
      </c>
      <c r="AL25" s="310"/>
      <c r="AM25" s="15">
        <v>20</v>
      </c>
      <c r="AN25" s="15">
        <f t="shared" si="3"/>
        <v>8</v>
      </c>
      <c r="AO25" s="15">
        <f t="shared" si="4"/>
        <v>7</v>
      </c>
      <c r="AP25" s="15" t="s">
        <v>5606</v>
      </c>
      <c r="AQ25" s="15" t="str">
        <f t="shared" si="5"/>
        <v>D2</v>
      </c>
      <c r="AR25" s="15" t="str">
        <f t="shared" si="6"/>
        <v>D3</v>
      </c>
      <c r="AT25" s="312" t="str">
        <f t="shared" si="0"/>
        <v>A2</v>
      </c>
      <c r="AU25" s="312" t="str">
        <f t="shared" si="1"/>
        <v>A2</v>
      </c>
      <c r="AW25" s="320">
        <f t="shared" si="7"/>
        <v>0</v>
      </c>
      <c r="AX25" s="320">
        <f t="shared" si="8"/>
        <v>0</v>
      </c>
      <c r="AY25" s="320">
        <f t="shared" si="9"/>
        <v>0</v>
      </c>
      <c r="AZ25" s="320">
        <f t="shared" si="10"/>
        <v>0</v>
      </c>
      <c r="BG25" s="49" t="str">
        <f t="shared" si="12"/>
        <v>0</v>
      </c>
      <c r="BH25" s="49" t="str">
        <f t="shared" si="13"/>
        <v>0</v>
      </c>
      <c r="BI25" s="49" t="str">
        <f t="shared" si="14"/>
        <v>0</v>
      </c>
    </row>
    <row r="26" spans="1:61" ht="12.75" customHeight="1" x14ac:dyDescent="0.25">
      <c r="A26" s="25" t="str">
        <f>C26&amp;"x"&amp;TEXT(COUNTIF(C$5:C25,C26)+1,0)</f>
        <v>A2x12</v>
      </c>
      <c r="B26" s="26" t="str">
        <f>D26&amp;"x"&amp;TEXT(COUNTIF(D$5:D25,D26)+1,0)</f>
        <v>A2x12</v>
      </c>
      <c r="C26" s="27" t="s">
        <v>1219</v>
      </c>
      <c r="D26" s="27" t="s">
        <v>1219</v>
      </c>
      <c r="E26" s="165"/>
      <c r="F26" s="27" t="s">
        <v>5829</v>
      </c>
      <c r="G26" s="242" t="s">
        <v>9224</v>
      </c>
      <c r="H26" s="242" t="s">
        <v>9225</v>
      </c>
      <c r="I26" s="242" t="s">
        <v>9226</v>
      </c>
      <c r="J26" s="194">
        <v>38502</v>
      </c>
      <c r="K26" s="165"/>
      <c r="L26" s="28"/>
      <c r="M26" s="371"/>
      <c r="N26" s="28"/>
      <c r="O26" s="236"/>
      <c r="P26" s="28" t="s">
        <v>5622</v>
      </c>
      <c r="Q26" s="28" t="s">
        <v>5621</v>
      </c>
      <c r="R26" s="28" t="s">
        <v>1219</v>
      </c>
      <c r="S26" s="466" t="str">
        <f>IF(C26=0,"",C26)</f>
        <v>A2</v>
      </c>
      <c r="T26" s="191"/>
      <c r="U26" s="30"/>
      <c r="V26" s="30"/>
      <c r="W26" s="30"/>
      <c r="X26" s="30"/>
      <c r="Y26" s="190"/>
      <c r="Z26" s="330">
        <f>lft(J26,Peildatum)</f>
        <v>16.59</v>
      </c>
      <c r="AA26" s="272"/>
      <c r="AB26" s="272"/>
      <c r="AC26" s="272"/>
      <c r="AD26" s="272"/>
      <c r="AE26" s="319" t="str">
        <f>IFERROR(VLOOKUP(LEFT(L26 &amp; "0",1),CbRc,2,0),"")</f>
        <v>NCX19J3</v>
      </c>
      <c r="AF26" s="319" t="str">
        <f>IFERROR(VLOOKUP(LEFT(M26 &amp; "0",1),CbRc,2,0),"")</f>
        <v>NCX19J3</v>
      </c>
      <c r="AG26" s="319" t="str">
        <f>IFERROR(VLOOKUP(LEFT(N26 &amp; "0",1),CbRc,2,0),"")</f>
        <v>NCX19J3</v>
      </c>
      <c r="AH26" s="319" t="str">
        <f>IF(ISNA(VLOOKUP($AE26&amp;P26,IsTm1A,1,0)),"",P26)</f>
        <v>B2</v>
      </c>
      <c r="AI26" s="319" t="str">
        <f>IF(ISNA(VLOOKUP($AF26&amp;Q26,IsTm2D,1,0)),"",Q26)</f>
        <v>B1</v>
      </c>
      <c r="AJ26" s="319" t="str">
        <f>IF(ISNA(VLOOKUP($AF26&amp;R26,IsTm3G,1,0)),"",R26)</f>
        <v>A2</v>
      </c>
      <c r="AK26" s="319" t="str">
        <f>IF(ISNA(VLOOKUP($AG26&amp;S26,IsTm4J,1,0)),"",S26)</f>
        <v/>
      </c>
      <c r="AL26" s="310"/>
      <c r="AM26" s="15">
        <v>21</v>
      </c>
      <c r="AN26" s="15">
        <f t="shared" si="3"/>
        <v>8</v>
      </c>
      <c r="AO26" s="15">
        <f t="shared" si="4"/>
        <v>7</v>
      </c>
      <c r="AP26" s="15" t="s">
        <v>5607</v>
      </c>
      <c r="AQ26" s="15" t="str">
        <f t="shared" si="5"/>
        <v>D3</v>
      </c>
      <c r="AR26" s="15" t="str">
        <f t="shared" si="6"/>
        <v>D4</v>
      </c>
      <c r="AT26" s="312" t="str">
        <f t="shared" si="0"/>
        <v>A2</v>
      </c>
      <c r="AU26" s="312" t="str">
        <f t="shared" si="1"/>
        <v>A2</v>
      </c>
      <c r="AW26" s="320">
        <f t="shared" si="7"/>
        <v>0</v>
      </c>
      <c r="AX26" s="320">
        <f t="shared" si="8"/>
        <v>0</v>
      </c>
      <c r="AY26" s="320">
        <f t="shared" si="9"/>
        <v>0</v>
      </c>
      <c r="AZ26" s="320">
        <f t="shared" si="10"/>
        <v>0</v>
      </c>
      <c r="BG26" s="49" t="str">
        <f t="shared" si="12"/>
        <v>0</v>
      </c>
      <c r="BH26" s="49" t="str">
        <f t="shared" si="13"/>
        <v>0</v>
      </c>
      <c r="BI26" s="49" t="str">
        <f t="shared" si="14"/>
        <v>0</v>
      </c>
    </row>
    <row r="27" spans="1:61" ht="12.75" customHeight="1" x14ac:dyDescent="0.25">
      <c r="A27" s="25" t="str">
        <f>C27&amp;"x"&amp;TEXT(COUNTIF(C$5:C26,C27)+1,0)</f>
        <v>A2x13</v>
      </c>
      <c r="B27" s="26" t="str">
        <f>D27&amp;"x"&amp;TEXT(COUNTIF(D$5:D26,D27)+1,0)</f>
        <v>A2x13</v>
      </c>
      <c r="C27" s="27" t="s">
        <v>1219</v>
      </c>
      <c r="D27" s="27" t="s">
        <v>1219</v>
      </c>
      <c r="E27" s="165"/>
      <c r="F27" s="27" t="s">
        <v>5829</v>
      </c>
      <c r="G27" s="242" t="s">
        <v>9214</v>
      </c>
      <c r="H27" s="242" t="s">
        <v>9215</v>
      </c>
      <c r="I27" s="242" t="s">
        <v>9216</v>
      </c>
      <c r="J27" s="194">
        <v>38519</v>
      </c>
      <c r="K27" s="165"/>
      <c r="L27" s="28"/>
      <c r="M27" s="371"/>
      <c r="N27" s="28"/>
      <c r="O27" s="236"/>
      <c r="P27" s="28" t="s">
        <v>5623</v>
      </c>
      <c r="Q27" s="28" t="s">
        <v>5621</v>
      </c>
      <c r="R27" s="28" t="s">
        <v>1219</v>
      </c>
      <c r="S27" s="466" t="str">
        <f>IF(C27=0,"",C27)</f>
        <v>A2</v>
      </c>
      <c r="T27" s="191"/>
      <c r="U27" s="30"/>
      <c r="V27" s="30"/>
      <c r="W27" s="30"/>
      <c r="X27" s="30"/>
      <c r="Y27" s="190"/>
      <c r="Z27" s="330">
        <f>lft(J27,Peildatum)</f>
        <v>16.54</v>
      </c>
      <c r="AA27" s="272"/>
      <c r="AB27" s="272"/>
      <c r="AC27" s="272"/>
      <c r="AD27" s="272"/>
      <c r="AE27" s="319" t="str">
        <f>IFERROR(VLOOKUP(LEFT(L27 &amp; "0",1),CbRc,2,0),"")</f>
        <v>NCX19J3</v>
      </c>
      <c r="AF27" s="319" t="str">
        <f>IFERROR(VLOOKUP(LEFT(M27 &amp; "0",1),CbRc,2,0),"")</f>
        <v>NCX19J3</v>
      </c>
      <c r="AG27" s="319" t="str">
        <f>IFERROR(VLOOKUP(LEFT(N27 &amp; "0",1),CbRc,2,0),"")</f>
        <v>NCX19J3</v>
      </c>
      <c r="AH27" s="319" t="str">
        <f>IF(ISNA(VLOOKUP($AE27&amp;P27,IsTm1A,1,0)),"",P27)</f>
        <v>B3</v>
      </c>
      <c r="AI27" s="319" t="str">
        <f>IF(ISNA(VLOOKUP($AF27&amp;Q27,IsTm2D,1,0)),"",Q27)</f>
        <v>B1</v>
      </c>
      <c r="AJ27" s="319" t="str">
        <f>IF(ISNA(VLOOKUP($AF27&amp;R27,IsTm3G,1,0)),"",R27)</f>
        <v>A2</v>
      </c>
      <c r="AK27" s="319" t="str">
        <f>IF(ISNA(VLOOKUP($AG27&amp;S27,IsTm4J,1,0)),"",S27)</f>
        <v/>
      </c>
      <c r="AL27" s="310"/>
      <c r="AM27" s="15">
        <v>22</v>
      </c>
      <c r="AN27" s="15">
        <f t="shared" si="3"/>
        <v>8</v>
      </c>
      <c r="AO27" s="15">
        <f t="shared" si="4"/>
        <v>7</v>
      </c>
      <c r="AP27" s="15" t="s">
        <v>5608</v>
      </c>
      <c r="AQ27" s="15" t="str">
        <f t="shared" si="5"/>
        <v>D4</v>
      </c>
      <c r="AR27" s="15" t="str">
        <f t="shared" si="6"/>
        <v>E1</v>
      </c>
      <c r="AT27" s="312" t="str">
        <f t="shared" si="0"/>
        <v>A2</v>
      </c>
      <c r="AU27" s="312" t="str">
        <f t="shared" si="1"/>
        <v>A2</v>
      </c>
      <c r="AW27" s="320">
        <f t="shared" si="7"/>
        <v>0</v>
      </c>
      <c r="AX27" s="320">
        <f t="shared" si="8"/>
        <v>0</v>
      </c>
      <c r="AY27" s="320">
        <f t="shared" si="9"/>
        <v>0</v>
      </c>
      <c r="AZ27" s="320">
        <f t="shared" si="10"/>
        <v>0</v>
      </c>
      <c r="BG27" s="49" t="str">
        <f t="shared" si="12"/>
        <v>0</v>
      </c>
      <c r="BH27" s="49" t="str">
        <f t="shared" si="13"/>
        <v>0</v>
      </c>
      <c r="BI27" s="49" t="str">
        <f t="shared" si="14"/>
        <v>0</v>
      </c>
    </row>
    <row r="28" spans="1:61" ht="12.75" customHeight="1" x14ac:dyDescent="0.25">
      <c r="A28" s="25" t="str">
        <f>C28&amp;"x"&amp;TEXT(COUNTIF(C$5:C27,C28)+1,0)</f>
        <v>A2x14</v>
      </c>
      <c r="B28" s="26" t="str">
        <f>D28&amp;"x"&amp;TEXT(COUNTIF(D$5:D27,D28)+1,0)</f>
        <v>A2x14</v>
      </c>
      <c r="C28" s="27" t="s">
        <v>1219</v>
      </c>
      <c r="D28" s="27" t="s">
        <v>1219</v>
      </c>
      <c r="E28" s="165"/>
      <c r="F28" s="27" t="s">
        <v>5829</v>
      </c>
      <c r="G28" s="242" t="s">
        <v>9220</v>
      </c>
      <c r="H28" s="242" t="s">
        <v>9221</v>
      </c>
      <c r="I28" s="242" t="s">
        <v>9127</v>
      </c>
      <c r="J28" s="194">
        <v>38578</v>
      </c>
      <c r="K28" s="165"/>
      <c r="L28" s="28"/>
      <c r="M28" s="371"/>
      <c r="N28" s="28"/>
      <c r="O28" s="236"/>
      <c r="P28" s="28" t="s">
        <v>5622</v>
      </c>
      <c r="Q28" s="28" t="s">
        <v>5621</v>
      </c>
      <c r="R28" s="28" t="s">
        <v>1219</v>
      </c>
      <c r="S28" s="466" t="str">
        <f>IF(C28=0,"",C28)</f>
        <v>A2</v>
      </c>
      <c r="T28" s="191"/>
      <c r="U28" s="30"/>
      <c r="V28" s="30"/>
      <c r="W28" s="30"/>
      <c r="X28" s="30"/>
      <c r="Y28" s="190"/>
      <c r="Z28" s="330">
        <f>lft(J28,Peildatum)</f>
        <v>16.38</v>
      </c>
      <c r="AA28" s="272"/>
      <c r="AB28" s="272"/>
      <c r="AC28" s="272"/>
      <c r="AD28" s="272"/>
      <c r="AE28" s="319" t="str">
        <f>IFERROR(VLOOKUP(LEFT(L28 &amp; "0",1),CbRc,2,0),"")</f>
        <v>NCX19J3</v>
      </c>
      <c r="AF28" s="319" t="str">
        <f>IFERROR(VLOOKUP(LEFT(M28 &amp; "0",1),CbRc,2,0),"")</f>
        <v>NCX19J3</v>
      </c>
      <c r="AG28" s="319" t="str">
        <f>IFERROR(VLOOKUP(LEFT(N28 &amp; "0",1),CbRc,2,0),"")</f>
        <v>NCX19J3</v>
      </c>
      <c r="AH28" s="319" t="str">
        <f>IF(ISNA(VLOOKUP($AE28&amp;P28,IsTm1A,1,0)),"",P28)</f>
        <v>B2</v>
      </c>
      <c r="AI28" s="319" t="str">
        <f>IF(ISNA(VLOOKUP($AF28&amp;Q28,IsTm2D,1,0)),"",Q28)</f>
        <v>B1</v>
      </c>
      <c r="AJ28" s="319" t="str">
        <f>IF(ISNA(VLOOKUP($AF28&amp;R28,IsTm3G,1,0)),"",R28)</f>
        <v>A2</v>
      </c>
      <c r="AK28" s="319" t="str">
        <f>IF(ISNA(VLOOKUP($AG28&amp;S28,IsTm4J,1,0)),"",S28)</f>
        <v/>
      </c>
      <c r="AL28" s="310"/>
      <c r="AM28" s="15">
        <v>23</v>
      </c>
      <c r="AN28" s="15">
        <f t="shared" si="3"/>
        <v>8</v>
      </c>
      <c r="AO28" s="15">
        <f t="shared" si="4"/>
        <v>7</v>
      </c>
      <c r="AP28" s="15" t="s">
        <v>5609</v>
      </c>
      <c r="AQ28" s="15" t="str">
        <f t="shared" si="5"/>
        <v>E1</v>
      </c>
      <c r="AR28" s="15" t="str">
        <f t="shared" si="6"/>
        <v>E2</v>
      </c>
      <c r="AT28" s="312" t="str">
        <f t="shared" si="0"/>
        <v>A2</v>
      </c>
      <c r="AU28" s="312" t="str">
        <f t="shared" si="1"/>
        <v>A2</v>
      </c>
      <c r="AW28" s="320">
        <f t="shared" si="7"/>
        <v>0</v>
      </c>
      <c r="AX28" s="320">
        <f t="shared" si="8"/>
        <v>0</v>
      </c>
      <c r="AY28" s="320">
        <f t="shared" si="9"/>
        <v>0</v>
      </c>
      <c r="AZ28" s="320">
        <f t="shared" si="10"/>
        <v>0</v>
      </c>
      <c r="BG28" s="49" t="str">
        <f t="shared" si="12"/>
        <v>0</v>
      </c>
      <c r="BH28" s="49" t="str">
        <f t="shared" si="13"/>
        <v>0</v>
      </c>
      <c r="BI28" s="49" t="str">
        <f t="shared" si="14"/>
        <v>0</v>
      </c>
    </row>
    <row r="29" spans="1:61" ht="12.75" customHeight="1" x14ac:dyDescent="0.25">
      <c r="A29" s="25" t="str">
        <f>C29&amp;"x"&amp;TEXT(COUNTIF(C$5:C28,C29)+1,0)</f>
        <v>B1x1</v>
      </c>
      <c r="B29" s="26" t="str">
        <f>D29&amp;"x"&amp;TEXT(COUNTIF(D$5:D28,D29)+1,0)</f>
        <v>B1x1</v>
      </c>
      <c r="C29" s="27" t="s">
        <v>5621</v>
      </c>
      <c r="D29" s="27" t="s">
        <v>5621</v>
      </c>
      <c r="E29" s="165"/>
      <c r="F29" s="27" t="s">
        <v>5829</v>
      </c>
      <c r="G29" s="242" t="s">
        <v>9292</v>
      </c>
      <c r="H29" s="242" t="s">
        <v>9293</v>
      </c>
      <c r="I29" s="242" t="s">
        <v>9294</v>
      </c>
      <c r="J29" s="194">
        <v>38657</v>
      </c>
      <c r="K29" s="165"/>
      <c r="L29" s="28"/>
      <c r="M29" s="371"/>
      <c r="N29" s="28"/>
      <c r="O29" s="236"/>
      <c r="P29" s="28" t="s">
        <v>5621</v>
      </c>
      <c r="Q29" s="28" t="s">
        <v>5621</v>
      </c>
      <c r="R29" s="28" t="s">
        <v>1219</v>
      </c>
      <c r="S29" s="466" t="str">
        <f>IF(C29=0,"",C29)</f>
        <v>B1</v>
      </c>
      <c r="T29" s="191"/>
      <c r="U29" s="30"/>
      <c r="V29" s="30"/>
      <c r="W29" s="30"/>
      <c r="X29" s="30"/>
      <c r="Y29" s="190"/>
      <c r="Z29" s="330">
        <f>lft(J29,Peildatum)</f>
        <v>16.16</v>
      </c>
      <c r="AA29" s="272"/>
      <c r="AB29" s="272"/>
      <c r="AC29" s="272"/>
      <c r="AD29" s="272"/>
      <c r="AE29" s="319" t="str">
        <f>IFERROR(VLOOKUP(LEFT(L29 &amp; "0",1),CbRc,2,0),"")</f>
        <v>NCX19J3</v>
      </c>
      <c r="AF29" s="319" t="str">
        <f>IFERROR(VLOOKUP(LEFT(M29 &amp; "0",1),CbRc,2,0),"")</f>
        <v>NCX19J3</v>
      </c>
      <c r="AG29" s="319" t="str">
        <f>IFERROR(VLOOKUP(LEFT(N29 &amp; "0",1),CbRc,2,0),"")</f>
        <v>NCX19J3</v>
      </c>
      <c r="AH29" s="319" t="str">
        <f>IF(ISNA(VLOOKUP($AE29&amp;P29,IsTm1A,1,0)),"",P29)</f>
        <v>B1</v>
      </c>
      <c r="AI29" s="319" t="str">
        <f>IF(ISNA(VLOOKUP($AF29&amp;Q29,IsTm2D,1,0)),"",Q29)</f>
        <v>B1</v>
      </c>
      <c r="AJ29" s="319" t="str">
        <f>IF(ISNA(VLOOKUP($AF29&amp;R29,IsTm3G,1,0)),"",R29)</f>
        <v>A2</v>
      </c>
      <c r="AK29" s="319" t="str">
        <f>IF(ISNA(VLOOKUP($AG29&amp;S29,IsTm4J,1,0)),"",S29)</f>
        <v/>
      </c>
      <c r="AL29" s="310"/>
      <c r="AM29" s="15">
        <v>24</v>
      </c>
      <c r="AN29" s="15">
        <f t="shared" si="3"/>
        <v>8</v>
      </c>
      <c r="AO29" s="15">
        <f t="shared" si="4"/>
        <v>7</v>
      </c>
      <c r="AP29" s="15" t="s">
        <v>5610</v>
      </c>
      <c r="AQ29" s="15" t="str">
        <f t="shared" si="5"/>
        <v>E2</v>
      </c>
      <c r="AR29" s="15" t="str">
        <f t="shared" si="6"/>
        <v>E3</v>
      </c>
      <c r="AT29" s="312" t="str">
        <f t="shared" si="0"/>
        <v>B1</v>
      </c>
      <c r="AU29" s="312" t="str">
        <f t="shared" si="1"/>
        <v>B1</v>
      </c>
      <c r="AW29" s="320">
        <f t="shared" si="7"/>
        <v>0</v>
      </c>
      <c r="AX29" s="320">
        <f t="shared" si="8"/>
        <v>0</v>
      </c>
      <c r="AY29" s="320">
        <f t="shared" si="9"/>
        <v>0</v>
      </c>
      <c r="AZ29" s="320">
        <f t="shared" si="10"/>
        <v>0</v>
      </c>
      <c r="BG29" s="49" t="str">
        <f t="shared" si="12"/>
        <v>0</v>
      </c>
      <c r="BH29" s="49" t="str">
        <f t="shared" si="13"/>
        <v>0</v>
      </c>
      <c r="BI29" s="49" t="str">
        <f t="shared" si="14"/>
        <v>0</v>
      </c>
    </row>
    <row r="30" spans="1:61" ht="12.75" customHeight="1" x14ac:dyDescent="0.25">
      <c r="A30" s="25" t="str">
        <f>C30&amp;"x"&amp;TEXT(COUNTIF(C$5:C29,C30)+1,0)</f>
        <v>S7x1</v>
      </c>
      <c r="B30" s="26" t="str">
        <f>D30&amp;"x"&amp;TEXT(COUNTIF(D$5:D29,D30)+1,0)</f>
        <v>S7x1</v>
      </c>
      <c r="C30" s="27" t="s">
        <v>5593</v>
      </c>
      <c r="D30" s="27" t="s">
        <v>5593</v>
      </c>
      <c r="E30" s="165"/>
      <c r="F30" s="27" t="s">
        <v>5580</v>
      </c>
      <c r="G30" s="242" t="s">
        <v>9108</v>
      </c>
      <c r="H30" s="242" t="s">
        <v>9109</v>
      </c>
      <c r="I30" s="242" t="s">
        <v>9110</v>
      </c>
      <c r="J30" s="194">
        <v>37541</v>
      </c>
      <c r="K30" s="165"/>
      <c r="L30" s="28"/>
      <c r="M30" s="371"/>
      <c r="N30" s="28"/>
      <c r="O30" s="236"/>
      <c r="P30" s="28" t="s">
        <v>1220</v>
      </c>
      <c r="Q30" s="28" t="s">
        <v>1220</v>
      </c>
      <c r="R30" s="28" t="s">
        <v>1220</v>
      </c>
      <c r="S30" s="466" t="str">
        <f>IF(C30=0,"",C30)</f>
        <v>S7</v>
      </c>
      <c r="T30" s="191"/>
      <c r="U30" s="30"/>
      <c r="V30" s="30"/>
      <c r="W30" s="30"/>
      <c r="X30" s="30"/>
      <c r="Y30" s="190"/>
      <c r="Z30" s="330">
        <f>lft(J30,Peildatum)</f>
        <v>19.22</v>
      </c>
      <c r="AA30" s="272"/>
      <c r="AB30" s="272"/>
      <c r="AC30" s="272"/>
      <c r="AD30" s="272"/>
      <c r="AE30" s="319" t="str">
        <f>IFERROR(VLOOKUP(LEFT(L30 &amp; "0",1),CbRc,2,0),"")</f>
        <v>NCX19J3</v>
      </c>
      <c r="AF30" s="319" t="str">
        <f>IFERROR(VLOOKUP(LEFT(M30 &amp; "0",1),CbRc,2,0),"")</f>
        <v>NCX19J3</v>
      </c>
      <c r="AG30" s="319" t="str">
        <f>IFERROR(VLOOKUP(LEFT(N30 &amp; "0",1),CbRc,2,0),"")</f>
        <v>NCX19J3</v>
      </c>
      <c r="AH30" s="319" t="str">
        <f>IF(ISNA(VLOOKUP($AE30&amp;P30,IsTm1A,1,0)),"",P30)</f>
        <v>A3</v>
      </c>
      <c r="AI30" s="319" t="str">
        <f>IF(ISNA(VLOOKUP($AF30&amp;Q30,IsTm2D,1,0)),"",Q30)</f>
        <v>A3</v>
      </c>
      <c r="AJ30" s="319" t="str">
        <f>IF(ISNA(VLOOKUP($AF30&amp;R30,IsTm3G,1,0)),"",R30)</f>
        <v>A3</v>
      </c>
      <c r="AK30" s="319" t="str">
        <f>IF(ISNA(VLOOKUP($AG30&amp;S30,IsTm4J,1,0)),"",S30)</f>
        <v/>
      </c>
      <c r="AL30" s="310"/>
      <c r="AM30" s="15">
        <v>25</v>
      </c>
      <c r="AN30" s="15">
        <f t="shared" si="3"/>
        <v>8</v>
      </c>
      <c r="AO30" s="15">
        <f t="shared" si="4"/>
        <v>7</v>
      </c>
      <c r="AP30" s="15" t="s">
        <v>5611</v>
      </c>
      <c r="AQ30" s="15" t="str">
        <f t="shared" si="5"/>
        <v>E3</v>
      </c>
      <c r="AR30" s="15" t="str">
        <f t="shared" si="6"/>
        <v>E4</v>
      </c>
      <c r="AT30" s="312" t="str">
        <f t="shared" si="0"/>
        <v>S7</v>
      </c>
      <c r="AU30" s="312" t="str">
        <f t="shared" si="1"/>
        <v>S7</v>
      </c>
      <c r="AW30" s="320">
        <f t="shared" si="7"/>
        <v>0</v>
      </c>
      <c r="AX30" s="320">
        <f t="shared" si="8"/>
        <v>0</v>
      </c>
      <c r="AY30" s="320">
        <f t="shared" si="9"/>
        <v>0</v>
      </c>
      <c r="AZ30" s="320">
        <f t="shared" si="10"/>
        <v>0</v>
      </c>
      <c r="BG30" s="49" t="str">
        <f t="shared" si="12"/>
        <v>0</v>
      </c>
      <c r="BH30" s="49" t="str">
        <f t="shared" si="13"/>
        <v>0</v>
      </c>
      <c r="BI30" s="49" t="str">
        <f t="shared" si="14"/>
        <v>0</v>
      </c>
    </row>
    <row r="31" spans="1:61" ht="12.75" customHeight="1" x14ac:dyDescent="0.25">
      <c r="A31" s="25" t="str">
        <f>C31&amp;"x"&amp;TEXT(COUNTIF(C$5:C30,C31)+1,0)</f>
        <v>S7x2</v>
      </c>
      <c r="B31" s="26" t="str">
        <f>D31&amp;"x"&amp;TEXT(COUNTIF(D$5:D30,D31)+1,0)</f>
        <v>S7x2</v>
      </c>
      <c r="C31" s="27" t="s">
        <v>5593</v>
      </c>
      <c r="D31" s="27" t="s">
        <v>5593</v>
      </c>
      <c r="E31" s="165"/>
      <c r="F31" s="27" t="s">
        <v>5580</v>
      </c>
      <c r="G31" s="242" t="s">
        <v>9111</v>
      </c>
      <c r="H31" s="242" t="s">
        <v>9112</v>
      </c>
      <c r="I31" s="242" t="s">
        <v>9113</v>
      </c>
      <c r="J31" s="194">
        <v>37801</v>
      </c>
      <c r="K31" s="165"/>
      <c r="L31" s="28"/>
      <c r="M31" s="371"/>
      <c r="N31" s="28"/>
      <c r="O31" s="236"/>
      <c r="P31" s="28" t="s">
        <v>1220</v>
      </c>
      <c r="Q31" s="28" t="s">
        <v>1220</v>
      </c>
      <c r="R31" s="28" t="s">
        <v>1220</v>
      </c>
      <c r="S31" s="466" t="str">
        <f>IF(C31=0,"",C31)</f>
        <v>S7</v>
      </c>
      <c r="T31" s="191"/>
      <c r="U31" s="30"/>
      <c r="V31" s="30"/>
      <c r="W31" s="30"/>
      <c r="X31" s="30"/>
      <c r="Y31" s="190"/>
      <c r="Z31" s="330">
        <f>lft(J31,Peildatum)</f>
        <v>18.510000000000002</v>
      </c>
      <c r="AA31" s="272"/>
      <c r="AB31" s="272"/>
      <c r="AC31" s="272"/>
      <c r="AD31" s="272"/>
      <c r="AE31" s="319" t="str">
        <f>IFERROR(VLOOKUP(LEFT(L31 &amp; "0",1),CbRc,2,0),"")</f>
        <v>NCX19J3</v>
      </c>
      <c r="AF31" s="319" t="str">
        <f>IFERROR(VLOOKUP(LEFT(M31 &amp; "0",1),CbRc,2,0),"")</f>
        <v>NCX19J3</v>
      </c>
      <c r="AG31" s="319" t="str">
        <f>IFERROR(VLOOKUP(LEFT(N31 &amp; "0",1),CbRc,2,0),"")</f>
        <v>NCX19J3</v>
      </c>
      <c r="AH31" s="319" t="str">
        <f>IF(ISNA(VLOOKUP($AE31&amp;P31,IsTm1A,1,0)),"",P31)</f>
        <v>A3</v>
      </c>
      <c r="AI31" s="319" t="str">
        <f>IF(ISNA(VLOOKUP($AF31&amp;Q31,IsTm2D,1,0)),"",Q31)</f>
        <v>A3</v>
      </c>
      <c r="AJ31" s="319" t="str">
        <f>IF(ISNA(VLOOKUP($AF31&amp;R31,IsTm3G,1,0)),"",R31)</f>
        <v>A3</v>
      </c>
      <c r="AK31" s="319" t="str">
        <f>IF(ISNA(VLOOKUP($AG31&amp;S31,IsTm4J,1,0)),"",S31)</f>
        <v/>
      </c>
      <c r="AL31" s="310"/>
      <c r="AM31" s="15">
        <v>26</v>
      </c>
      <c r="AN31" s="15">
        <f t="shared" si="3"/>
        <v>8</v>
      </c>
      <c r="AO31" s="15">
        <f t="shared" si="4"/>
        <v>7</v>
      </c>
      <c r="AP31" s="15" t="s">
        <v>5612</v>
      </c>
      <c r="AQ31" s="15" t="str">
        <f t="shared" si="5"/>
        <v>E4</v>
      </c>
      <c r="AR31" s="15" t="str">
        <f t="shared" si="6"/>
        <v>E5</v>
      </c>
      <c r="AT31" s="312" t="str">
        <f t="shared" si="0"/>
        <v>S7</v>
      </c>
      <c r="AU31" s="312" t="str">
        <f t="shared" si="1"/>
        <v>S7</v>
      </c>
      <c r="AW31" s="320">
        <f t="shared" si="7"/>
        <v>0</v>
      </c>
      <c r="AX31" s="320">
        <f t="shared" si="8"/>
        <v>0</v>
      </c>
      <c r="AY31" s="320">
        <f t="shared" si="9"/>
        <v>0</v>
      </c>
      <c r="AZ31" s="320">
        <f t="shared" si="10"/>
        <v>0</v>
      </c>
      <c r="BG31" s="49" t="str">
        <f t="shared" si="12"/>
        <v>0</v>
      </c>
      <c r="BH31" s="49" t="str">
        <f t="shared" si="13"/>
        <v>0</v>
      </c>
      <c r="BI31" s="49" t="str">
        <f t="shared" si="14"/>
        <v>0</v>
      </c>
    </row>
    <row r="32" spans="1:61" ht="12.75" customHeight="1" x14ac:dyDescent="0.25">
      <c r="A32" s="25" t="str">
        <f>C32&amp;"x"&amp;TEXT(COUNTIF(C$5:C31,C32)+1,0)</f>
        <v>A3x1</v>
      </c>
      <c r="B32" s="26" t="str">
        <f>D32&amp;"x"&amp;TEXT(COUNTIF(D$5:D31,D32)+1,0)</f>
        <v>A3x1</v>
      </c>
      <c r="C32" s="27" t="s">
        <v>1220</v>
      </c>
      <c r="D32" s="27" t="s">
        <v>1220</v>
      </c>
      <c r="E32" s="165"/>
      <c r="F32" s="27" t="s">
        <v>5580</v>
      </c>
      <c r="G32" s="242" t="s">
        <v>9229</v>
      </c>
      <c r="H32" s="242" t="s">
        <v>9230</v>
      </c>
      <c r="I32" s="242" t="s">
        <v>9231</v>
      </c>
      <c r="J32" s="194">
        <v>38113</v>
      </c>
      <c r="K32" s="165"/>
      <c r="L32" s="28"/>
      <c r="M32" s="371"/>
      <c r="N32" s="28"/>
      <c r="O32" s="236"/>
      <c r="P32" s="28" t="s">
        <v>5622</v>
      </c>
      <c r="Q32" s="28" t="s">
        <v>1220</v>
      </c>
      <c r="R32" s="28" t="s">
        <v>1220</v>
      </c>
      <c r="S32" s="466" t="str">
        <f>IF(C32=0,"",C32)</f>
        <v>A3</v>
      </c>
      <c r="T32" s="191"/>
      <c r="U32" s="30"/>
      <c r="V32" s="30"/>
      <c r="W32" s="30"/>
      <c r="X32" s="30"/>
      <c r="Y32" s="190"/>
      <c r="Z32" s="330">
        <f>lft(J32,Peildatum)</f>
        <v>17.649999999999999</v>
      </c>
      <c r="AA32" s="272"/>
      <c r="AB32" s="272"/>
      <c r="AC32" s="272"/>
      <c r="AD32" s="272"/>
      <c r="AE32" s="319" t="str">
        <f>IFERROR(VLOOKUP(LEFT(L32 &amp; "0",1),CbRc,2,0),"")</f>
        <v>NCX19J3</v>
      </c>
      <c r="AF32" s="319" t="str">
        <f>IFERROR(VLOOKUP(LEFT(M32 &amp; "0",1),CbRc,2,0),"")</f>
        <v>NCX19J3</v>
      </c>
      <c r="AG32" s="319" t="str">
        <f>IFERROR(VLOOKUP(LEFT(N32 &amp; "0",1),CbRc,2,0),"")</f>
        <v>NCX19J3</v>
      </c>
      <c r="AH32" s="319" t="str">
        <f>IF(ISNA(VLOOKUP($AE32&amp;P32,IsTm1A,1,0)),"",P32)</f>
        <v>B2</v>
      </c>
      <c r="AI32" s="319" t="str">
        <f>IF(ISNA(VLOOKUP($AF32&amp;Q32,IsTm2D,1,0)),"",Q32)</f>
        <v>A3</v>
      </c>
      <c r="AJ32" s="319" t="str">
        <f>IF(ISNA(VLOOKUP($AF32&amp;R32,IsTm3G,1,0)),"",R32)</f>
        <v>A3</v>
      </c>
      <c r="AK32" s="319" t="str">
        <f>IF(ISNA(VLOOKUP($AG32&amp;S32,IsTm4J,1,0)),"",S32)</f>
        <v/>
      </c>
      <c r="AL32" s="310"/>
      <c r="AM32" s="15">
        <v>27</v>
      </c>
      <c r="AN32" s="15">
        <f t="shared" si="3"/>
        <v>8</v>
      </c>
      <c r="AO32" s="15">
        <f t="shared" si="4"/>
        <v>7</v>
      </c>
      <c r="AP32" s="15" t="s">
        <v>5613</v>
      </c>
      <c r="AQ32" s="15" t="str">
        <f t="shared" si="5"/>
        <v>E5</v>
      </c>
      <c r="AR32" s="15" t="str">
        <f t="shared" si="6"/>
        <v>E6</v>
      </c>
      <c r="AT32" s="312" t="str">
        <f t="shared" si="0"/>
        <v>A3</v>
      </c>
      <c r="AU32" s="312" t="str">
        <f t="shared" si="1"/>
        <v>A3</v>
      </c>
      <c r="AW32" s="320">
        <f t="shared" si="7"/>
        <v>0</v>
      </c>
      <c r="AX32" s="320">
        <f t="shared" si="8"/>
        <v>0</v>
      </c>
      <c r="AY32" s="320">
        <f t="shared" si="9"/>
        <v>0</v>
      </c>
      <c r="AZ32" s="320">
        <f t="shared" si="10"/>
        <v>0</v>
      </c>
      <c r="BG32" s="49" t="str">
        <f t="shared" si="12"/>
        <v>0</v>
      </c>
      <c r="BH32" s="49" t="str">
        <f t="shared" si="13"/>
        <v>0</v>
      </c>
      <c r="BI32" s="49" t="str">
        <f t="shared" si="14"/>
        <v>0</v>
      </c>
    </row>
    <row r="33" spans="1:61" ht="12.75" customHeight="1" x14ac:dyDescent="0.25">
      <c r="A33" s="25" t="str">
        <f>C33&amp;"x"&amp;TEXT(COUNTIF(C$5:C32,C33)+1,0)</f>
        <v>A3x2</v>
      </c>
      <c r="B33" s="26" t="str">
        <f>D33&amp;"x"&amp;TEXT(COUNTIF(D$5:D32,D33)+1,0)</f>
        <v>A3x2</v>
      </c>
      <c r="C33" s="27" t="s">
        <v>1220</v>
      </c>
      <c r="D33" s="27" t="s">
        <v>1220</v>
      </c>
      <c r="E33" s="165"/>
      <c r="F33" s="27" t="s">
        <v>5580</v>
      </c>
      <c r="G33" s="242" t="s">
        <v>9246</v>
      </c>
      <c r="H33" s="242" t="s">
        <v>9247</v>
      </c>
      <c r="I33" s="242" t="s">
        <v>9248</v>
      </c>
      <c r="J33" s="194">
        <v>38159</v>
      </c>
      <c r="K33" s="165"/>
      <c r="L33" s="28"/>
      <c r="M33" s="371"/>
      <c r="N33" s="28"/>
      <c r="O33" s="236"/>
      <c r="P33" s="28" t="s">
        <v>5622</v>
      </c>
      <c r="Q33" s="28" t="s">
        <v>1220</v>
      </c>
      <c r="R33" s="28" t="s">
        <v>1220</v>
      </c>
      <c r="S33" s="466" t="str">
        <f>IF(C33=0,"",C33)</f>
        <v>A3</v>
      </c>
      <c r="T33" s="191"/>
      <c r="U33" s="30"/>
      <c r="V33" s="30"/>
      <c r="W33" s="30"/>
      <c r="X33" s="30"/>
      <c r="Y33" s="190"/>
      <c r="Z33" s="330">
        <f>lft(J33,Peildatum)</f>
        <v>17.53</v>
      </c>
      <c r="AA33" s="272"/>
      <c r="AB33" s="272"/>
      <c r="AC33" s="272"/>
      <c r="AD33" s="272"/>
      <c r="AE33" s="319" t="str">
        <f>IFERROR(VLOOKUP(LEFT(L33 &amp; "0",1),CbRc,2,0),"")</f>
        <v>NCX19J3</v>
      </c>
      <c r="AF33" s="319" t="str">
        <f>IFERROR(VLOOKUP(LEFT(M33 &amp; "0",1),CbRc,2,0),"")</f>
        <v>NCX19J3</v>
      </c>
      <c r="AG33" s="319" t="str">
        <f>IFERROR(VLOOKUP(LEFT(N33 &amp; "0",1),CbRc,2,0),"")</f>
        <v>NCX19J3</v>
      </c>
      <c r="AH33" s="319" t="str">
        <f>IF(ISNA(VLOOKUP($AE33&amp;P33,IsTm1A,1,0)),"",P33)</f>
        <v>B2</v>
      </c>
      <c r="AI33" s="319" t="str">
        <f>IF(ISNA(VLOOKUP($AF33&amp;Q33,IsTm2D,1,0)),"",Q33)</f>
        <v>A3</v>
      </c>
      <c r="AJ33" s="319" t="str">
        <f>IF(ISNA(VLOOKUP($AF33&amp;R33,IsTm3G,1,0)),"",R33)</f>
        <v>A3</v>
      </c>
      <c r="AK33" s="319" t="str">
        <f>IF(ISNA(VLOOKUP($AG33&amp;S33,IsTm4J,1,0)),"",S33)</f>
        <v/>
      </c>
      <c r="AL33" s="310"/>
      <c r="AM33" s="15">
        <v>28</v>
      </c>
      <c r="AN33" s="15">
        <f t="shared" si="3"/>
        <v>8</v>
      </c>
      <c r="AO33" s="15">
        <f t="shared" si="4"/>
        <v>7</v>
      </c>
      <c r="AP33" s="15" t="s">
        <v>5614</v>
      </c>
      <c r="AQ33" s="15" t="str">
        <f t="shared" si="5"/>
        <v>E6</v>
      </c>
      <c r="AR33" s="15" t="str">
        <f t="shared" si="6"/>
        <v>F1</v>
      </c>
      <c r="AT33" s="312" t="str">
        <f t="shared" si="0"/>
        <v>A3</v>
      </c>
      <c r="AU33" s="312" t="str">
        <f t="shared" si="1"/>
        <v>A3</v>
      </c>
      <c r="AW33" s="320">
        <f t="shared" si="7"/>
        <v>0</v>
      </c>
      <c r="AX33" s="320">
        <f t="shared" si="8"/>
        <v>0</v>
      </c>
      <c r="AY33" s="320">
        <f t="shared" si="9"/>
        <v>0</v>
      </c>
      <c r="AZ33" s="320">
        <f t="shared" si="10"/>
        <v>0</v>
      </c>
      <c r="BG33" s="49" t="str">
        <f t="shared" si="12"/>
        <v>0</v>
      </c>
      <c r="BH33" s="49" t="str">
        <f t="shared" si="13"/>
        <v>0</v>
      </c>
      <c r="BI33" s="49" t="str">
        <f t="shared" si="14"/>
        <v>0</v>
      </c>
    </row>
    <row r="34" spans="1:61" ht="12.75" customHeight="1" x14ac:dyDescent="0.25">
      <c r="A34" s="25" t="str">
        <f>C34&amp;"x"&amp;TEXT(COUNTIF(C$5:C33,C34)+1,0)</f>
        <v>A3x3</v>
      </c>
      <c r="B34" s="26" t="str">
        <f>D34&amp;"x"&amp;TEXT(COUNTIF(D$5:D33,D34)+1,0)</f>
        <v>A3x3</v>
      </c>
      <c r="C34" s="27" t="s">
        <v>1220</v>
      </c>
      <c r="D34" s="27" t="s">
        <v>1220</v>
      </c>
      <c r="E34" s="165"/>
      <c r="F34" s="27" t="s">
        <v>5580</v>
      </c>
      <c r="G34" s="242" t="s">
        <v>9238</v>
      </c>
      <c r="H34" s="242" t="s">
        <v>9239</v>
      </c>
      <c r="I34" s="242" t="s">
        <v>9240</v>
      </c>
      <c r="J34" s="194">
        <v>38267</v>
      </c>
      <c r="K34" s="165"/>
      <c r="L34" s="28"/>
      <c r="M34" s="371"/>
      <c r="N34" s="28"/>
      <c r="O34" s="236"/>
      <c r="P34" s="28" t="s">
        <v>5622</v>
      </c>
      <c r="Q34" s="28" t="s">
        <v>1220</v>
      </c>
      <c r="R34" s="28" t="s">
        <v>1220</v>
      </c>
      <c r="S34" s="466" t="str">
        <f>IF(C34=0,"",C34)</f>
        <v>A3</v>
      </c>
      <c r="T34" s="191"/>
      <c r="U34" s="30"/>
      <c r="V34" s="30"/>
      <c r="W34" s="30"/>
      <c r="X34" s="30"/>
      <c r="Y34" s="190"/>
      <c r="Z34" s="330">
        <f>lft(J34,Peildatum)</f>
        <v>17.23</v>
      </c>
      <c r="AA34" s="272"/>
      <c r="AB34" s="272"/>
      <c r="AC34" s="272"/>
      <c r="AD34" s="272"/>
      <c r="AE34" s="319" t="str">
        <f>IFERROR(VLOOKUP(LEFT(L34 &amp; "0",1),CbRc,2,0),"")</f>
        <v>NCX19J3</v>
      </c>
      <c r="AF34" s="319" t="str">
        <f>IFERROR(VLOOKUP(LEFT(M34 &amp; "0",1),CbRc,2,0),"")</f>
        <v>NCX19J3</v>
      </c>
      <c r="AG34" s="319" t="str">
        <f>IFERROR(VLOOKUP(LEFT(N34 &amp; "0",1),CbRc,2,0),"")</f>
        <v>NCX19J3</v>
      </c>
      <c r="AH34" s="319" t="str">
        <f>IF(ISNA(VLOOKUP($AE34&amp;P34,IsTm1A,1,0)),"",P34)</f>
        <v>B2</v>
      </c>
      <c r="AI34" s="319" t="str">
        <f>IF(ISNA(VLOOKUP($AF34&amp;Q34,IsTm2D,1,0)),"",Q34)</f>
        <v>A3</v>
      </c>
      <c r="AJ34" s="319" t="str">
        <f>IF(ISNA(VLOOKUP($AF34&amp;R34,IsTm3G,1,0)),"",R34)</f>
        <v>A3</v>
      </c>
      <c r="AK34" s="319" t="str">
        <f>IF(ISNA(VLOOKUP($AG34&amp;S34,IsTm4J,1,0)),"",S34)</f>
        <v/>
      </c>
      <c r="AL34" s="310"/>
      <c r="AM34" s="15">
        <v>29</v>
      </c>
      <c r="AN34" s="15">
        <f t="shared" si="3"/>
        <v>9</v>
      </c>
      <c r="AO34" s="15">
        <f t="shared" si="4"/>
        <v>8</v>
      </c>
      <c r="AP34" s="15" t="s">
        <v>1218</v>
      </c>
      <c r="AQ34" s="15" t="str">
        <f t="shared" si="5"/>
        <v>F1</v>
      </c>
      <c r="AR34" s="15" t="str">
        <f t="shared" si="6"/>
        <v>F2</v>
      </c>
      <c r="AT34" s="312" t="str">
        <f t="shared" si="0"/>
        <v>A3</v>
      </c>
      <c r="AU34" s="312" t="str">
        <f t="shared" si="1"/>
        <v>A3</v>
      </c>
      <c r="AW34" s="320">
        <f t="shared" si="7"/>
        <v>0</v>
      </c>
      <c r="AX34" s="320">
        <f t="shared" si="8"/>
        <v>0</v>
      </c>
      <c r="AY34" s="320">
        <f t="shared" si="9"/>
        <v>0</v>
      </c>
      <c r="AZ34" s="320">
        <f t="shared" si="10"/>
        <v>0</v>
      </c>
      <c r="BG34" s="49" t="str">
        <f t="shared" si="12"/>
        <v>0</v>
      </c>
      <c r="BH34" s="49" t="str">
        <f t="shared" si="13"/>
        <v>0</v>
      </c>
      <c r="BI34" s="49" t="str">
        <f t="shared" si="14"/>
        <v>0</v>
      </c>
    </row>
    <row r="35" spans="1:61" x14ac:dyDescent="0.25">
      <c r="A35" s="25" t="str">
        <f>C35&amp;"x"&amp;TEXT(COUNTIF(C$5:C34,C35)+1,0)</f>
        <v>A3x4</v>
      </c>
      <c r="B35" s="26" t="str">
        <f>D35&amp;"x"&amp;TEXT(COUNTIF(D$5:D34,D35)+1,0)</f>
        <v>A3x4</v>
      </c>
      <c r="C35" s="27" t="s">
        <v>1220</v>
      </c>
      <c r="D35" s="27" t="s">
        <v>1220</v>
      </c>
      <c r="E35" s="165"/>
      <c r="F35" s="27" t="s">
        <v>5580</v>
      </c>
      <c r="G35" s="242" t="s">
        <v>9227</v>
      </c>
      <c r="H35" s="242" t="s">
        <v>9228</v>
      </c>
      <c r="I35" s="242" t="s">
        <v>9064</v>
      </c>
      <c r="J35" s="194">
        <v>38480</v>
      </c>
      <c r="K35" s="165"/>
      <c r="L35" s="28"/>
      <c r="M35" s="371"/>
      <c r="N35" s="28"/>
      <c r="O35" s="236"/>
      <c r="P35" s="28" t="s">
        <v>5624</v>
      </c>
      <c r="Q35" s="28" t="s">
        <v>5622</v>
      </c>
      <c r="R35" s="28" t="s">
        <v>1220</v>
      </c>
      <c r="S35" s="466" t="str">
        <f>IF(C35=0,"",C35)</f>
        <v>A3</v>
      </c>
      <c r="T35" s="191"/>
      <c r="U35" s="30"/>
      <c r="V35" s="30"/>
      <c r="W35" s="30"/>
      <c r="X35" s="30"/>
      <c r="Y35" s="190"/>
      <c r="Z35" s="330">
        <f>lft(J35,Peildatum)</f>
        <v>16.649999999999999</v>
      </c>
      <c r="AA35" s="272"/>
      <c r="AB35" s="272"/>
      <c r="AC35" s="272"/>
      <c r="AD35" s="272"/>
      <c r="AE35" s="319" t="str">
        <f>IFERROR(VLOOKUP(LEFT(L35 &amp; "0",1),CbRc,2,0),"")</f>
        <v>NCX19J3</v>
      </c>
      <c r="AF35" s="319" t="str">
        <f>IFERROR(VLOOKUP(LEFT(M35 &amp; "0",1),CbRc,2,0),"")</f>
        <v>NCX19J3</v>
      </c>
      <c r="AG35" s="319" t="str">
        <f>IFERROR(VLOOKUP(LEFT(N35 &amp; "0",1),CbRc,2,0),"")</f>
        <v>NCX19J3</v>
      </c>
      <c r="AH35" s="319" t="str">
        <f>IF(ISNA(VLOOKUP($AE35&amp;P35,IsTm1A,1,0)),"",P35)</f>
        <v>B4</v>
      </c>
      <c r="AI35" s="319" t="str">
        <f>IF(ISNA(VLOOKUP($AF35&amp;Q35,IsTm2D,1,0)),"",Q35)</f>
        <v>B2</v>
      </c>
      <c r="AJ35" s="319" t="str">
        <f>IF(ISNA(VLOOKUP($AF35&amp;R35,IsTm3G,1,0)),"",R35)</f>
        <v>A3</v>
      </c>
      <c r="AK35" s="319" t="str">
        <f>IF(ISNA(VLOOKUP($AG35&amp;S35,IsTm4J,1,0)),"",S35)</f>
        <v/>
      </c>
      <c r="AL35" s="310"/>
      <c r="AM35" s="15">
        <v>30</v>
      </c>
      <c r="AN35" s="15">
        <f t="shared" si="3"/>
        <v>10</v>
      </c>
      <c r="AO35" s="15">
        <f t="shared" si="4"/>
        <v>9</v>
      </c>
      <c r="AP35" s="15" t="s">
        <v>1219</v>
      </c>
      <c r="AQ35" s="15" t="str">
        <f t="shared" si="5"/>
        <v>F2</v>
      </c>
      <c r="AR35" s="15" t="str">
        <f t="shared" si="6"/>
        <v>F3</v>
      </c>
      <c r="AT35" s="312" t="str">
        <f t="shared" si="0"/>
        <v>A3</v>
      </c>
      <c r="AU35" s="312" t="str">
        <f t="shared" si="1"/>
        <v>A3</v>
      </c>
      <c r="AW35" s="320">
        <f t="shared" si="7"/>
        <v>0</v>
      </c>
      <c r="AX35" s="320">
        <f t="shared" si="8"/>
        <v>0</v>
      </c>
      <c r="AY35" s="320">
        <f t="shared" si="9"/>
        <v>0</v>
      </c>
      <c r="AZ35" s="320">
        <f t="shared" si="10"/>
        <v>0</v>
      </c>
      <c r="BG35" s="49" t="str">
        <f t="shared" si="12"/>
        <v>0</v>
      </c>
      <c r="BH35" s="49" t="str">
        <f t="shared" si="13"/>
        <v>0</v>
      </c>
      <c r="BI35" s="49" t="str">
        <f t="shared" si="14"/>
        <v>0</v>
      </c>
    </row>
    <row r="36" spans="1:61" x14ac:dyDescent="0.25">
      <c r="A36" s="25" t="str">
        <f>C36&amp;"x"&amp;TEXT(COUNTIF(C$5:C35,C36)+1,0)</f>
        <v>A3x5</v>
      </c>
      <c r="B36" s="26" t="str">
        <f>D36&amp;"x"&amp;TEXT(COUNTIF(D$5:D35,D36)+1,0)</f>
        <v>A3x5</v>
      </c>
      <c r="C36" s="27" t="s">
        <v>1220</v>
      </c>
      <c r="D36" s="27" t="s">
        <v>1220</v>
      </c>
      <c r="E36" s="165"/>
      <c r="F36" s="27" t="s">
        <v>5580</v>
      </c>
      <c r="G36" s="242" t="s">
        <v>9244</v>
      </c>
      <c r="H36" s="242" t="s">
        <v>9245</v>
      </c>
      <c r="I36" s="242" t="s">
        <v>8948</v>
      </c>
      <c r="J36" s="194">
        <v>38506</v>
      </c>
      <c r="K36" s="165"/>
      <c r="L36" s="28"/>
      <c r="M36" s="371"/>
      <c r="N36" s="28"/>
      <c r="O36" s="236"/>
      <c r="P36" s="28" t="s">
        <v>5624</v>
      </c>
      <c r="Q36" s="28" t="s">
        <v>5622</v>
      </c>
      <c r="R36" s="28" t="s">
        <v>1220</v>
      </c>
      <c r="S36" s="466" t="str">
        <f>IF(C36=0,"",C36)</f>
        <v>A3</v>
      </c>
      <c r="T36" s="191"/>
      <c r="U36" s="30"/>
      <c r="V36" s="30"/>
      <c r="W36" s="30"/>
      <c r="X36" s="30"/>
      <c r="Y36" s="190"/>
      <c r="Z36" s="330">
        <f>lft(J36,Peildatum)</f>
        <v>16.579999999999998</v>
      </c>
      <c r="AA36" s="272"/>
      <c r="AB36" s="272"/>
      <c r="AC36" s="272"/>
      <c r="AD36" s="272"/>
      <c r="AE36" s="319" t="str">
        <f>IFERROR(VLOOKUP(LEFT(L36 &amp; "0",1),CbRc,2,0),"")</f>
        <v>NCX19J3</v>
      </c>
      <c r="AF36" s="319" t="str">
        <f>IFERROR(VLOOKUP(LEFT(M36 &amp; "0",1),CbRc,2,0),"")</f>
        <v>NCX19J3</v>
      </c>
      <c r="AG36" s="319" t="str">
        <f>IFERROR(VLOOKUP(LEFT(N36 &amp; "0",1),CbRc,2,0),"")</f>
        <v>NCX19J3</v>
      </c>
      <c r="AH36" s="319" t="str">
        <f>IF(ISNA(VLOOKUP($AE36&amp;P36,IsTm1A,1,0)),"",P36)</f>
        <v>B4</v>
      </c>
      <c r="AI36" s="319" t="str">
        <f>IF(ISNA(VLOOKUP($AF36&amp;Q36,IsTm2D,1,0)),"",Q36)</f>
        <v>B2</v>
      </c>
      <c r="AJ36" s="319" t="str">
        <f>IF(ISNA(VLOOKUP($AF36&amp;R36,IsTm3G,1,0)),"",R36)</f>
        <v>A3</v>
      </c>
      <c r="AK36" s="319" t="str">
        <f>IF(ISNA(VLOOKUP($AG36&amp;S36,IsTm4J,1,0)),"",S36)</f>
        <v/>
      </c>
      <c r="AL36" s="310"/>
      <c r="AM36" s="15">
        <v>31</v>
      </c>
      <c r="AN36" s="15">
        <f t="shared" si="3"/>
        <v>11</v>
      </c>
      <c r="AO36" s="15">
        <f t="shared" si="4"/>
        <v>10</v>
      </c>
      <c r="AP36" s="15" t="s">
        <v>1220</v>
      </c>
      <c r="AQ36" s="15" t="str">
        <f t="shared" si="5"/>
        <v>F3</v>
      </c>
      <c r="AR36" s="15" t="str">
        <f t="shared" si="6"/>
        <v/>
      </c>
      <c r="AT36" s="312" t="str">
        <f t="shared" si="0"/>
        <v>A3</v>
      </c>
      <c r="AU36" s="312" t="str">
        <f t="shared" si="1"/>
        <v>A3</v>
      </c>
      <c r="AW36" s="320">
        <f t="shared" si="7"/>
        <v>0</v>
      </c>
      <c r="AX36" s="320">
        <f t="shared" si="8"/>
        <v>0</v>
      </c>
      <c r="AY36" s="320">
        <f t="shared" si="9"/>
        <v>0</v>
      </c>
      <c r="AZ36" s="320">
        <f t="shared" si="10"/>
        <v>0</v>
      </c>
      <c r="BG36" s="49" t="str">
        <f t="shared" si="12"/>
        <v>0</v>
      </c>
      <c r="BH36" s="49" t="str">
        <f t="shared" si="13"/>
        <v>0</v>
      </c>
      <c r="BI36" s="49" t="str">
        <f t="shared" si="14"/>
        <v>0</v>
      </c>
    </row>
    <row r="37" spans="1:61" x14ac:dyDescent="0.25">
      <c r="A37" s="25" t="str">
        <f>C37&amp;"x"&amp;TEXT(COUNTIF(C$5:C36,C37)+1,0)</f>
        <v>A3x6</v>
      </c>
      <c r="B37" s="26" t="str">
        <f>D37&amp;"x"&amp;TEXT(COUNTIF(D$5:D36,D37)+1,0)</f>
        <v>A3x6</v>
      </c>
      <c r="C37" s="27" t="s">
        <v>1220</v>
      </c>
      <c r="D37" s="27" t="s">
        <v>1220</v>
      </c>
      <c r="E37" s="165"/>
      <c r="F37" s="27" t="s">
        <v>5580</v>
      </c>
      <c r="G37" s="242" t="s">
        <v>9241</v>
      </c>
      <c r="H37" s="242" t="s">
        <v>9242</v>
      </c>
      <c r="I37" s="242" t="s">
        <v>9243</v>
      </c>
      <c r="J37" s="194">
        <v>38509</v>
      </c>
      <c r="K37" s="165"/>
      <c r="L37" s="28"/>
      <c r="M37" s="371"/>
      <c r="N37" s="28"/>
      <c r="O37" s="236"/>
      <c r="P37" s="28" t="s">
        <v>5623</v>
      </c>
      <c r="Q37" s="28" t="s">
        <v>5622</v>
      </c>
      <c r="R37" s="28" t="s">
        <v>1220</v>
      </c>
      <c r="S37" s="466" t="str">
        <f>IF(C37=0,"",C37)</f>
        <v>A3</v>
      </c>
      <c r="T37" s="191"/>
      <c r="U37" s="30"/>
      <c r="V37" s="30"/>
      <c r="W37" s="30"/>
      <c r="X37" s="30"/>
      <c r="Y37" s="190"/>
      <c r="Z37" s="330">
        <f>lft(J37,Peildatum)</f>
        <v>16.57</v>
      </c>
      <c r="AA37" s="272"/>
      <c r="AB37" s="272"/>
      <c r="AC37" s="272"/>
      <c r="AD37" s="272"/>
      <c r="AE37" s="319" t="str">
        <f>IFERROR(VLOOKUP(LEFT(L37 &amp; "0",1),CbRc,2,0),"")</f>
        <v>NCX19J3</v>
      </c>
      <c r="AF37" s="319" t="str">
        <f>IFERROR(VLOOKUP(LEFT(M37 &amp; "0",1),CbRc,2,0),"")</f>
        <v>NCX19J3</v>
      </c>
      <c r="AG37" s="319" t="str">
        <f>IFERROR(VLOOKUP(LEFT(N37 &amp; "0",1),CbRc,2,0),"")</f>
        <v>NCX19J3</v>
      </c>
      <c r="AH37" s="319" t="str">
        <f>IF(ISNA(VLOOKUP($AE37&amp;P37,IsTm1A,1,0)),"",P37)</f>
        <v>B3</v>
      </c>
      <c r="AI37" s="319" t="str">
        <f>IF(ISNA(VLOOKUP($AF37&amp;Q37,IsTm2D,1,0)),"",Q37)</f>
        <v>B2</v>
      </c>
      <c r="AJ37" s="319" t="str">
        <f>IF(ISNA(VLOOKUP($AF37&amp;R37,IsTm3G,1,0)),"",R37)</f>
        <v>A3</v>
      </c>
      <c r="AK37" s="319" t="str">
        <f>IF(ISNA(VLOOKUP($AG37&amp;S37,IsTm4J,1,0)),"",S37)</f>
        <v/>
      </c>
      <c r="AL37" s="310"/>
      <c r="AM37" s="15">
        <v>32</v>
      </c>
      <c r="AN37" s="15">
        <f t="shared" si="3"/>
        <v>12</v>
      </c>
      <c r="AO37" s="15">
        <f t="shared" si="4"/>
        <v>11</v>
      </c>
      <c r="AP37" s="15" t="s">
        <v>1221</v>
      </c>
      <c r="AQ37" s="15" t="str">
        <f t="shared" si="5"/>
        <v/>
      </c>
      <c r="AR37" s="15" t="str">
        <f t="shared" si="6"/>
        <v/>
      </c>
      <c r="AT37" s="312" t="str">
        <f t="shared" si="0"/>
        <v>A3</v>
      </c>
      <c r="AU37" s="312" t="str">
        <f t="shared" si="1"/>
        <v>A3</v>
      </c>
      <c r="AW37" s="320">
        <f t="shared" si="7"/>
        <v>0</v>
      </c>
      <c r="AX37" s="320">
        <f t="shared" si="8"/>
        <v>0</v>
      </c>
      <c r="AY37" s="320">
        <f t="shared" si="9"/>
        <v>0</v>
      </c>
      <c r="AZ37" s="320">
        <f t="shared" si="10"/>
        <v>0</v>
      </c>
      <c r="BG37" s="49" t="str">
        <f t="shared" si="12"/>
        <v>0</v>
      </c>
      <c r="BH37" s="49" t="str">
        <f t="shared" si="13"/>
        <v>0</v>
      </c>
      <c r="BI37" s="49" t="str">
        <f t="shared" si="14"/>
        <v>0</v>
      </c>
    </row>
    <row r="38" spans="1:61" x14ac:dyDescent="0.25">
      <c r="A38" s="25" t="str">
        <f>C38&amp;"x"&amp;TEXT(COUNTIF(C$5:C37,C38)+1,0)</f>
        <v>A3x7</v>
      </c>
      <c r="B38" s="26" t="str">
        <f>D38&amp;"x"&amp;TEXT(COUNTIF(D$5:D37,D38)+1,0)</f>
        <v>A3x7</v>
      </c>
      <c r="C38" s="27" t="s">
        <v>1220</v>
      </c>
      <c r="D38" s="27" t="s">
        <v>1220</v>
      </c>
      <c r="E38" s="165"/>
      <c r="F38" s="27" t="s">
        <v>5580</v>
      </c>
      <c r="G38" s="242" t="s">
        <v>9235</v>
      </c>
      <c r="H38" s="242" t="s">
        <v>9236</v>
      </c>
      <c r="I38" s="242" t="s">
        <v>9237</v>
      </c>
      <c r="J38" s="194">
        <v>38597</v>
      </c>
      <c r="K38" s="165"/>
      <c r="L38" s="28"/>
      <c r="M38" s="371"/>
      <c r="N38" s="28"/>
      <c r="O38" s="236"/>
      <c r="P38" s="28" t="s">
        <v>5623</v>
      </c>
      <c r="Q38" s="28" t="s">
        <v>5622</v>
      </c>
      <c r="R38" s="28" t="s">
        <v>1220</v>
      </c>
      <c r="S38" s="466" t="str">
        <f>IF(C38=0,"",C38)</f>
        <v>A3</v>
      </c>
      <c r="T38" s="191"/>
      <c r="U38" s="30"/>
      <c r="V38" s="30"/>
      <c r="W38" s="30"/>
      <c r="X38" s="30"/>
      <c r="Y38" s="190"/>
      <c r="Z38" s="330">
        <f>lft(J38,Peildatum)</f>
        <v>16.329999999999998</v>
      </c>
      <c r="AA38" s="272"/>
      <c r="AB38" s="272"/>
      <c r="AC38" s="272"/>
      <c r="AD38" s="272"/>
      <c r="AE38" s="319" t="str">
        <f>IFERROR(VLOOKUP(LEFT(L38 &amp; "0",1),CbRc,2,0),"")</f>
        <v>NCX19J3</v>
      </c>
      <c r="AF38" s="319" t="str">
        <f>IFERROR(VLOOKUP(LEFT(M38 &amp; "0",1),CbRc,2,0),"")</f>
        <v>NCX19J3</v>
      </c>
      <c r="AG38" s="319" t="str">
        <f>IFERROR(VLOOKUP(LEFT(N38 &amp; "0",1),CbRc,2,0),"")</f>
        <v>NCX19J3</v>
      </c>
      <c r="AH38" s="319" t="str">
        <f>IF(ISNA(VLOOKUP($AE38&amp;P38,IsTm1A,1,0)),"",P38)</f>
        <v>B3</v>
      </c>
      <c r="AI38" s="319" t="str">
        <f>IF(ISNA(VLOOKUP($AF38&amp;Q38,IsTm2D,1,0)),"",Q38)</f>
        <v>B2</v>
      </c>
      <c r="AJ38" s="319" t="str">
        <f>IF(ISNA(VLOOKUP($AF38&amp;R38,IsTm3G,1,0)),"",R38)</f>
        <v>A3</v>
      </c>
      <c r="AK38" s="319" t="str">
        <f>IF(ISNA(VLOOKUP($AG38&amp;S38,IsTm4J,1,0)),"",S38)</f>
        <v/>
      </c>
      <c r="AL38" s="310"/>
      <c r="AM38" s="15">
        <v>33</v>
      </c>
      <c r="AN38" s="15">
        <f t="shared" si="3"/>
        <v>12</v>
      </c>
      <c r="AO38" s="15">
        <f t="shared" si="4"/>
        <v>11</v>
      </c>
      <c r="AP38" s="15" t="s">
        <v>5615</v>
      </c>
      <c r="AQ38" s="15" t="str">
        <f t="shared" ref="AQ38:AQ69" si="15">IFERROR(VLOOKUP(AM38,AN:AP,3,0),"")</f>
        <v/>
      </c>
      <c r="AR38" s="15" t="str">
        <f t="shared" ref="AR38:AR69" si="16">IFERROR(VLOOKUP(AM38,AO:AQ,2,0),"")</f>
        <v/>
      </c>
      <c r="AT38" s="312" t="str">
        <f t="shared" si="0"/>
        <v>A3</v>
      </c>
      <c r="AU38" s="312" t="str">
        <f t="shared" si="1"/>
        <v>A3</v>
      </c>
      <c r="AW38" s="320">
        <f t="shared" si="7"/>
        <v>0</v>
      </c>
      <c r="AX38" s="320">
        <f t="shared" si="8"/>
        <v>0</v>
      </c>
      <c r="AY38" s="320">
        <f t="shared" si="9"/>
        <v>0</v>
      </c>
      <c r="AZ38" s="320">
        <f t="shared" si="10"/>
        <v>0</v>
      </c>
      <c r="BG38" s="49" t="str">
        <f t="shared" si="12"/>
        <v>0</v>
      </c>
      <c r="BH38" s="49" t="str">
        <f t="shared" si="13"/>
        <v>0</v>
      </c>
      <c r="BI38" s="49" t="str">
        <f t="shared" si="14"/>
        <v>0</v>
      </c>
    </row>
    <row r="39" spans="1:61" x14ac:dyDescent="0.25">
      <c r="A39" s="25" t="str">
        <f>C39&amp;"x"&amp;TEXT(COUNTIF(C$5:C38,C39)+1,0)</f>
        <v>A3x8</v>
      </c>
      <c r="B39" s="26" t="str">
        <f>D39&amp;"x"&amp;TEXT(COUNTIF(D$5:D38,D39)+1,0)</f>
        <v>A3x8</v>
      </c>
      <c r="C39" s="27" t="s">
        <v>1220</v>
      </c>
      <c r="D39" s="27" t="s">
        <v>1220</v>
      </c>
      <c r="E39" s="165"/>
      <c r="F39" s="27" t="s">
        <v>5580</v>
      </c>
      <c r="G39" s="242" t="s">
        <v>9232</v>
      </c>
      <c r="H39" s="242" t="s">
        <v>9233</v>
      </c>
      <c r="I39" s="242" t="s">
        <v>9234</v>
      </c>
      <c r="J39" s="194">
        <v>38630</v>
      </c>
      <c r="K39" s="165"/>
      <c r="L39" s="28"/>
      <c r="M39" s="371"/>
      <c r="N39" s="28"/>
      <c r="O39" s="236"/>
      <c r="P39" s="28" t="s">
        <v>5623</v>
      </c>
      <c r="Q39" s="28" t="s">
        <v>5622</v>
      </c>
      <c r="R39" s="28" t="s">
        <v>1220</v>
      </c>
      <c r="S39" s="466" t="str">
        <f>IF(C39=0,"",C39)</f>
        <v>A3</v>
      </c>
      <c r="T39" s="191"/>
      <c r="U39" s="30"/>
      <c r="V39" s="30"/>
      <c r="W39" s="30"/>
      <c r="X39" s="30"/>
      <c r="Y39" s="190"/>
      <c r="Z39" s="330">
        <f>lft(J39,Peildatum)</f>
        <v>16.239999999999998</v>
      </c>
      <c r="AA39" s="272"/>
      <c r="AB39" s="272"/>
      <c r="AC39" s="272"/>
      <c r="AD39" s="272"/>
      <c r="AE39" s="319" t="str">
        <f>IFERROR(VLOOKUP(LEFT(L39 &amp; "0",1),CbRc,2,0),"")</f>
        <v>NCX19J3</v>
      </c>
      <c r="AF39" s="319" t="str">
        <f>IFERROR(VLOOKUP(LEFT(M39 &amp; "0",1),CbRc,2,0),"")</f>
        <v>NCX19J3</v>
      </c>
      <c r="AG39" s="319" t="str">
        <f>IFERROR(VLOOKUP(LEFT(N39 &amp; "0",1),CbRc,2,0),"")</f>
        <v>NCX19J3</v>
      </c>
      <c r="AH39" s="319" t="str">
        <f>IF(ISNA(VLOOKUP($AE39&amp;P39,IsTm1A,1,0)),"",P39)</f>
        <v>B3</v>
      </c>
      <c r="AI39" s="319" t="str">
        <f>IF(ISNA(VLOOKUP($AF39&amp;Q39,IsTm2D,1,0)),"",Q39)</f>
        <v>B2</v>
      </c>
      <c r="AJ39" s="319" t="str">
        <f>IF(ISNA(VLOOKUP($AF39&amp;R39,IsTm3G,1,0)),"",R39)</f>
        <v>A3</v>
      </c>
      <c r="AK39" s="319" t="str">
        <f>IF(ISNA(VLOOKUP($AG39&amp;S39,IsTm4J,1,0)),"",S39)</f>
        <v/>
      </c>
      <c r="AL39" s="310"/>
      <c r="AM39" s="15">
        <v>34</v>
      </c>
      <c r="AN39" s="15">
        <f t="shared" si="3"/>
        <v>12</v>
      </c>
      <c r="AO39" s="15">
        <f t="shared" si="4"/>
        <v>11</v>
      </c>
      <c r="AP39" s="15" t="s">
        <v>5616</v>
      </c>
      <c r="AQ39" s="15" t="str">
        <f t="shared" si="15"/>
        <v/>
      </c>
      <c r="AR39" s="15" t="str">
        <f t="shared" si="16"/>
        <v/>
      </c>
      <c r="AT39" s="312" t="str">
        <f t="shared" si="0"/>
        <v>A3</v>
      </c>
      <c r="AU39" s="312" t="str">
        <f t="shared" si="1"/>
        <v>A3</v>
      </c>
      <c r="AW39" s="320">
        <f t="shared" si="7"/>
        <v>0</v>
      </c>
      <c r="AX39" s="320">
        <f t="shared" si="8"/>
        <v>0</v>
      </c>
      <c r="AY39" s="320">
        <f t="shared" si="9"/>
        <v>0</v>
      </c>
      <c r="AZ39" s="320">
        <f t="shared" si="10"/>
        <v>0</v>
      </c>
      <c r="BG39" s="49" t="str">
        <f t="shared" si="12"/>
        <v>0</v>
      </c>
      <c r="BH39" s="49" t="str">
        <f t="shared" si="13"/>
        <v>0</v>
      </c>
      <c r="BI39" s="49" t="str">
        <f t="shared" si="14"/>
        <v>0</v>
      </c>
    </row>
    <row r="40" spans="1:61" x14ac:dyDescent="0.25">
      <c r="A40" s="25" t="str">
        <f>C40&amp;"x"&amp;TEXT(COUNTIF(C$5:C39,C40)+1,0)</f>
        <v>A3x9</v>
      </c>
      <c r="B40" s="26" t="str">
        <f>D40&amp;"x"&amp;TEXT(COUNTIF(D$5:D39,D40)+1,0)</f>
        <v>A3x9</v>
      </c>
      <c r="C40" s="27" t="s">
        <v>1220</v>
      </c>
      <c r="D40" s="27" t="s">
        <v>1220</v>
      </c>
      <c r="E40" s="165"/>
      <c r="F40" s="27" t="s">
        <v>5580</v>
      </c>
      <c r="G40" s="242" t="s">
        <v>9116</v>
      </c>
      <c r="H40" s="242" t="s">
        <v>9117</v>
      </c>
      <c r="I40" s="242" t="s">
        <v>9118</v>
      </c>
      <c r="J40" s="194">
        <v>38928</v>
      </c>
      <c r="K40" s="165"/>
      <c r="L40" s="28"/>
      <c r="M40" s="371"/>
      <c r="N40" s="28"/>
      <c r="O40" s="236"/>
      <c r="P40" s="28" t="s">
        <v>5623</v>
      </c>
      <c r="Q40" s="28" t="s">
        <v>5622</v>
      </c>
      <c r="R40" s="28" t="s">
        <v>1220</v>
      </c>
      <c r="S40" s="466" t="str">
        <f>IF(C40=0,"",C40)</f>
        <v>A3</v>
      </c>
      <c r="T40" s="191"/>
      <c r="U40" s="30"/>
      <c r="V40" s="30"/>
      <c r="W40" s="30"/>
      <c r="X40" s="30"/>
      <c r="Y40" s="190"/>
      <c r="Z40" s="330">
        <f>lft(J40,Peildatum)</f>
        <v>15.42</v>
      </c>
      <c r="AA40" s="272"/>
      <c r="AB40" s="272"/>
      <c r="AC40" s="272"/>
      <c r="AD40" s="272"/>
      <c r="AE40" s="319" t="str">
        <f>IFERROR(VLOOKUP(LEFT(L40 &amp; "0",1),CbRc,2,0),"")</f>
        <v>NCX19J3</v>
      </c>
      <c r="AF40" s="319" t="str">
        <f>IFERROR(VLOOKUP(LEFT(M40 &amp; "0",1),CbRc,2,0),"")</f>
        <v>NCX19J3</v>
      </c>
      <c r="AG40" s="319" t="str">
        <f>IFERROR(VLOOKUP(LEFT(N40 &amp; "0",1),CbRc,2,0),"")</f>
        <v>NCX19J3</v>
      </c>
      <c r="AH40" s="319" t="str">
        <f>IF(ISNA(VLOOKUP($AE40&amp;P40,IsTm1A,1,0)),"",P40)</f>
        <v>B3</v>
      </c>
      <c r="AI40" s="319" t="str">
        <f>IF(ISNA(VLOOKUP($AF40&amp;Q40,IsTm2D,1,0)),"",Q40)</f>
        <v>B2</v>
      </c>
      <c r="AJ40" s="319" t="str">
        <f>IF(ISNA(VLOOKUP($AF40&amp;R40,IsTm3G,1,0)),"",R40)</f>
        <v>A3</v>
      </c>
      <c r="AK40" s="319" t="str">
        <f>IF(ISNA(VLOOKUP($AG40&amp;S40,IsTm4J,1,0)),"",S40)</f>
        <v/>
      </c>
      <c r="AL40" s="310"/>
      <c r="AM40" s="15">
        <v>35</v>
      </c>
      <c r="AN40" s="15">
        <f t="shared" si="3"/>
        <v>12</v>
      </c>
      <c r="AO40" s="15">
        <f t="shared" si="4"/>
        <v>11</v>
      </c>
      <c r="AP40" s="15" t="s">
        <v>5617</v>
      </c>
      <c r="AQ40" s="15" t="str">
        <f t="shared" si="15"/>
        <v/>
      </c>
      <c r="AR40" s="15" t="str">
        <f t="shared" si="16"/>
        <v/>
      </c>
      <c r="AT40" s="312" t="str">
        <f t="shared" si="0"/>
        <v>A3</v>
      </c>
      <c r="AU40" s="312" t="str">
        <f t="shared" si="1"/>
        <v>A3</v>
      </c>
      <c r="AW40" s="320">
        <f t="shared" si="7"/>
        <v>0</v>
      </c>
      <c r="AX40" s="320">
        <f t="shared" si="8"/>
        <v>0</v>
      </c>
      <c r="AY40" s="320">
        <f t="shared" si="9"/>
        <v>0</v>
      </c>
      <c r="AZ40" s="320">
        <f t="shared" si="10"/>
        <v>0</v>
      </c>
      <c r="BG40" s="49" t="str">
        <f t="shared" si="12"/>
        <v>0</v>
      </c>
      <c r="BH40" s="49" t="str">
        <f t="shared" si="13"/>
        <v>0</v>
      </c>
      <c r="BI40" s="49" t="str">
        <f t="shared" si="14"/>
        <v>0</v>
      </c>
    </row>
    <row r="41" spans="1:61" x14ac:dyDescent="0.25">
      <c r="A41" s="25" t="str">
        <f>C41&amp;"x"&amp;TEXT(COUNTIF(C$5:C40,C41)+1,0)</f>
        <v>S7x3</v>
      </c>
      <c r="B41" s="26" t="str">
        <f>D41&amp;"x"&amp;TEXT(COUNTIF(D$5:D40,D41)+1,0)</f>
        <v>S7x3</v>
      </c>
      <c r="C41" s="27" t="s">
        <v>5593</v>
      </c>
      <c r="D41" s="27" t="s">
        <v>5593</v>
      </c>
      <c r="E41" s="165"/>
      <c r="F41" s="27" t="s">
        <v>5829</v>
      </c>
      <c r="G41" s="242" t="s">
        <v>9128</v>
      </c>
      <c r="H41" s="242" t="s">
        <v>9129</v>
      </c>
      <c r="I41" s="242" t="s">
        <v>9130</v>
      </c>
      <c r="J41" s="194">
        <v>37909</v>
      </c>
      <c r="K41" s="165"/>
      <c r="L41" s="28"/>
      <c r="M41" s="371"/>
      <c r="N41" s="28"/>
      <c r="O41" s="236"/>
      <c r="P41" s="28" t="s">
        <v>1221</v>
      </c>
      <c r="Q41" s="28" t="s">
        <v>1220</v>
      </c>
      <c r="R41" s="28" t="s">
        <v>1220</v>
      </c>
      <c r="S41" s="466" t="str">
        <f>IF(C41=0,"",C41)</f>
        <v>S7</v>
      </c>
      <c r="T41" s="191"/>
      <c r="U41" s="30"/>
      <c r="V41" s="30"/>
      <c r="W41" s="30"/>
      <c r="X41" s="30"/>
      <c r="Y41" s="190"/>
      <c r="Z41" s="330">
        <f>lft(J41,Peildatum)</f>
        <v>18.21</v>
      </c>
      <c r="AA41" s="272"/>
      <c r="AB41" s="272"/>
      <c r="AC41" s="272"/>
      <c r="AD41" s="272"/>
      <c r="AE41" s="319" t="str">
        <f>IFERROR(VLOOKUP(LEFT(L41 &amp; "0",1),CbRc,2,0),"")</f>
        <v>NCX19J3</v>
      </c>
      <c r="AF41" s="319" t="str">
        <f>IFERROR(VLOOKUP(LEFT(M41 &amp; "0",1),CbRc,2,0),"")</f>
        <v>NCX19J3</v>
      </c>
      <c r="AG41" s="319" t="str">
        <f>IFERROR(VLOOKUP(LEFT(N41 &amp; "0",1),CbRc,2,0),"")</f>
        <v>NCX19J3</v>
      </c>
      <c r="AH41" s="319" t="str">
        <f>IF(ISNA(VLOOKUP($AE41&amp;P41,IsTm1A,1,0)),"",P41)</f>
        <v>A4</v>
      </c>
      <c r="AI41" s="319" t="str">
        <f>IF(ISNA(VLOOKUP($AF41&amp;Q41,IsTm2D,1,0)),"",Q41)</f>
        <v>A3</v>
      </c>
      <c r="AJ41" s="319" t="str">
        <f>IF(ISNA(VLOOKUP($AF41&amp;R41,IsTm3G,1,0)),"",R41)</f>
        <v>A3</v>
      </c>
      <c r="AK41" s="319" t="str">
        <f>IF(ISNA(VLOOKUP($AG41&amp;S41,IsTm4J,1,0)),"",S41)</f>
        <v/>
      </c>
      <c r="AL41" s="310"/>
      <c r="AM41" s="15">
        <v>36</v>
      </c>
      <c r="AN41" s="15">
        <f t="shared" si="3"/>
        <v>12</v>
      </c>
      <c r="AO41" s="15">
        <f t="shared" si="4"/>
        <v>11</v>
      </c>
      <c r="AP41" s="15" t="s">
        <v>5618</v>
      </c>
      <c r="AQ41" s="15" t="str">
        <f t="shared" si="15"/>
        <v/>
      </c>
      <c r="AR41" s="15" t="str">
        <f t="shared" si="16"/>
        <v/>
      </c>
      <c r="AT41" s="312" t="str">
        <f t="shared" si="0"/>
        <v>S7</v>
      </c>
      <c r="AU41" s="312" t="str">
        <f t="shared" si="1"/>
        <v>S7</v>
      </c>
      <c r="AW41" s="320">
        <f t="shared" si="7"/>
        <v>0</v>
      </c>
      <c r="AX41" s="320">
        <f t="shared" si="8"/>
        <v>0</v>
      </c>
      <c r="AY41" s="320">
        <f t="shared" si="9"/>
        <v>0</v>
      </c>
      <c r="AZ41" s="320">
        <f t="shared" si="10"/>
        <v>0</v>
      </c>
      <c r="BG41" s="49" t="str">
        <f t="shared" si="12"/>
        <v>0</v>
      </c>
      <c r="BH41" s="49" t="str">
        <f t="shared" si="13"/>
        <v>0</v>
      </c>
      <c r="BI41" s="49" t="str">
        <f t="shared" si="14"/>
        <v>0</v>
      </c>
    </row>
    <row r="42" spans="1:61" x14ac:dyDescent="0.25">
      <c r="A42" s="25" t="str">
        <f>C42&amp;"x"&amp;TEXT(COUNTIF(C$5:C41,C42)+1,0)</f>
        <v>S7x4</v>
      </c>
      <c r="B42" s="26" t="str">
        <f>D42&amp;"x"&amp;TEXT(COUNTIF(D$5:D41,D42)+1,0)</f>
        <v>S7x4</v>
      </c>
      <c r="C42" s="27" t="s">
        <v>5593</v>
      </c>
      <c r="D42" s="27" t="s">
        <v>5593</v>
      </c>
      <c r="E42" s="165"/>
      <c r="F42" s="27" t="s">
        <v>5829</v>
      </c>
      <c r="G42" s="242" t="s">
        <v>9119</v>
      </c>
      <c r="H42" s="242" t="s">
        <v>9120</v>
      </c>
      <c r="I42" s="242" t="s">
        <v>9121</v>
      </c>
      <c r="J42" s="194">
        <v>37960</v>
      </c>
      <c r="K42" s="165"/>
      <c r="L42" s="28"/>
      <c r="M42" s="371"/>
      <c r="N42" s="28"/>
      <c r="O42" s="236"/>
      <c r="P42" s="28" t="s">
        <v>1219</v>
      </c>
      <c r="Q42" s="28" t="s">
        <v>1220</v>
      </c>
      <c r="R42" s="28" t="s">
        <v>1220</v>
      </c>
      <c r="S42" s="466" t="str">
        <f>IF(C42=0,"",C42)</f>
        <v>S7</v>
      </c>
      <c r="T42" s="191"/>
      <c r="U42" s="30"/>
      <c r="V42" s="30"/>
      <c r="W42" s="30"/>
      <c r="X42" s="30"/>
      <c r="Y42" s="190"/>
      <c r="Z42" s="330">
        <f>lft(J42,Peildatum)</f>
        <v>18.07</v>
      </c>
      <c r="AA42" s="272"/>
      <c r="AB42" s="272"/>
      <c r="AC42" s="272"/>
      <c r="AD42" s="272"/>
      <c r="AE42" s="319" t="str">
        <f>IFERROR(VLOOKUP(LEFT(L42 &amp; "0",1),CbRc,2,0),"")</f>
        <v>NCX19J3</v>
      </c>
      <c r="AF42" s="319" t="str">
        <f>IFERROR(VLOOKUP(LEFT(M42 &amp; "0",1),CbRc,2,0),"")</f>
        <v>NCX19J3</v>
      </c>
      <c r="AG42" s="319" t="str">
        <f>IFERROR(VLOOKUP(LEFT(N42 &amp; "0",1),CbRc,2,0),"")</f>
        <v>NCX19J3</v>
      </c>
      <c r="AH42" s="319" t="str">
        <f>IF(ISNA(VLOOKUP($AE42&amp;P42,IsTm1A,1,0)),"",P42)</f>
        <v>A2</v>
      </c>
      <c r="AI42" s="319" t="str">
        <f>IF(ISNA(VLOOKUP($AF42&amp;Q42,IsTm2D,1,0)),"",Q42)</f>
        <v>A3</v>
      </c>
      <c r="AJ42" s="319" t="str">
        <f>IF(ISNA(VLOOKUP($AF42&amp;R42,IsTm3G,1,0)),"",R42)</f>
        <v>A3</v>
      </c>
      <c r="AK42" s="319" t="str">
        <f>IF(ISNA(VLOOKUP($AG42&amp;S42,IsTm4J,1,0)),"",S42)</f>
        <v/>
      </c>
      <c r="AL42" s="310"/>
      <c r="AM42" s="15">
        <v>37</v>
      </c>
      <c r="AN42" s="15">
        <f t="shared" si="3"/>
        <v>12</v>
      </c>
      <c r="AO42" s="15">
        <f t="shared" si="4"/>
        <v>11</v>
      </c>
      <c r="AP42" s="15" t="s">
        <v>5619</v>
      </c>
      <c r="AQ42" s="15" t="str">
        <f t="shared" si="15"/>
        <v/>
      </c>
      <c r="AR42" s="15" t="str">
        <f t="shared" si="16"/>
        <v/>
      </c>
      <c r="AT42" s="312" t="str">
        <f t="shared" si="0"/>
        <v>S7</v>
      </c>
      <c r="AU42" s="312" t="str">
        <f t="shared" si="1"/>
        <v>S7</v>
      </c>
      <c r="AW42" s="320">
        <f t="shared" si="7"/>
        <v>0</v>
      </c>
      <c r="AX42" s="320">
        <f t="shared" si="8"/>
        <v>0</v>
      </c>
      <c r="AY42" s="320">
        <f t="shared" si="9"/>
        <v>0</v>
      </c>
      <c r="AZ42" s="320">
        <f t="shared" si="10"/>
        <v>0</v>
      </c>
      <c r="BG42" s="49" t="str">
        <f t="shared" si="12"/>
        <v>0</v>
      </c>
      <c r="BH42" s="49" t="str">
        <f t="shared" si="13"/>
        <v>0</v>
      </c>
      <c r="BI42" s="49" t="str">
        <f t="shared" si="14"/>
        <v>0</v>
      </c>
    </row>
    <row r="43" spans="1:61" x14ac:dyDescent="0.25">
      <c r="A43" s="25" t="str">
        <f>C43&amp;"x"&amp;TEXT(COUNTIF(C$5:C42,C43)+1,0)</f>
        <v>S7x5</v>
      </c>
      <c r="B43" s="26" t="str">
        <f>D43&amp;"x"&amp;TEXT(COUNTIF(D$5:D42,D43)+1,0)</f>
        <v>S7x5</v>
      </c>
      <c r="C43" s="27" t="s">
        <v>5593</v>
      </c>
      <c r="D43" s="27" t="s">
        <v>5593</v>
      </c>
      <c r="E43" s="165"/>
      <c r="F43" s="27" t="s">
        <v>5829</v>
      </c>
      <c r="G43" s="242" t="s">
        <v>9125</v>
      </c>
      <c r="H43" s="242" t="s">
        <v>9126</v>
      </c>
      <c r="I43" s="242" t="s">
        <v>9127</v>
      </c>
      <c r="J43" s="194">
        <v>37974</v>
      </c>
      <c r="K43" s="165"/>
      <c r="L43" s="28"/>
      <c r="M43" s="371"/>
      <c r="N43" s="28"/>
      <c r="O43" s="236"/>
      <c r="P43" s="28" t="s">
        <v>1219</v>
      </c>
      <c r="Q43" s="28" t="s">
        <v>1220</v>
      </c>
      <c r="R43" s="28" t="s">
        <v>1220</v>
      </c>
      <c r="S43" s="466" t="str">
        <f>IF(C43=0,"",C43)</f>
        <v>S7</v>
      </c>
      <c r="T43" s="191"/>
      <c r="U43" s="30"/>
      <c r="V43" s="30"/>
      <c r="W43" s="30"/>
      <c r="X43" s="30"/>
      <c r="Y43" s="190"/>
      <c r="Z43" s="330">
        <f>lft(J43,Peildatum)</f>
        <v>18.03</v>
      </c>
      <c r="AA43" s="272"/>
      <c r="AB43" s="272"/>
      <c r="AC43" s="272"/>
      <c r="AD43" s="272"/>
      <c r="AE43" s="319" t="str">
        <f>IFERROR(VLOOKUP(LEFT(L43 &amp; "0",1),CbRc,2,0),"")</f>
        <v>NCX19J3</v>
      </c>
      <c r="AF43" s="319" t="str">
        <f>IFERROR(VLOOKUP(LEFT(M43 &amp; "0",1),CbRc,2,0),"")</f>
        <v>NCX19J3</v>
      </c>
      <c r="AG43" s="319" t="str">
        <f>IFERROR(VLOOKUP(LEFT(N43 &amp; "0",1),CbRc,2,0),"")</f>
        <v>NCX19J3</v>
      </c>
      <c r="AH43" s="319" t="str">
        <f>IF(ISNA(VLOOKUP($AE43&amp;P43,IsTm1A,1,0)),"",P43)</f>
        <v>A2</v>
      </c>
      <c r="AI43" s="319" t="str">
        <f>IF(ISNA(VLOOKUP($AF43&amp;Q43,IsTm2D,1,0)),"",Q43)</f>
        <v>A3</v>
      </c>
      <c r="AJ43" s="319" t="str">
        <f>IF(ISNA(VLOOKUP($AF43&amp;R43,IsTm3G,1,0)),"",R43)</f>
        <v>A3</v>
      </c>
      <c r="AK43" s="319" t="str">
        <f>IF(ISNA(VLOOKUP($AG43&amp;S43,IsTm4J,1,0)),"",S43)</f>
        <v/>
      </c>
      <c r="AL43" s="310"/>
      <c r="AM43" s="15">
        <v>38</v>
      </c>
      <c r="AN43" s="15">
        <f t="shared" si="3"/>
        <v>12</v>
      </c>
      <c r="AO43" s="15">
        <f t="shared" si="4"/>
        <v>11</v>
      </c>
      <c r="AP43" s="15" t="s">
        <v>5620</v>
      </c>
      <c r="AQ43" s="15" t="str">
        <f t="shared" si="15"/>
        <v/>
      </c>
      <c r="AR43" s="15" t="str">
        <f t="shared" si="16"/>
        <v/>
      </c>
      <c r="AT43" s="312" t="str">
        <f t="shared" si="0"/>
        <v>S7</v>
      </c>
      <c r="AU43" s="312" t="str">
        <f t="shared" si="1"/>
        <v>S7</v>
      </c>
      <c r="AW43" s="320">
        <f t="shared" si="7"/>
        <v>0</v>
      </c>
      <c r="AX43" s="320">
        <f t="shared" si="8"/>
        <v>0</v>
      </c>
      <c r="AY43" s="320">
        <f t="shared" si="9"/>
        <v>0</v>
      </c>
      <c r="AZ43" s="320">
        <f t="shared" si="10"/>
        <v>0</v>
      </c>
      <c r="BG43" s="49" t="str">
        <f t="shared" si="12"/>
        <v>0</v>
      </c>
      <c r="BH43" s="49" t="str">
        <f t="shared" si="13"/>
        <v>0</v>
      </c>
      <c r="BI43" s="49" t="str">
        <f t="shared" si="14"/>
        <v>0</v>
      </c>
    </row>
    <row r="44" spans="1:61" x14ac:dyDescent="0.25">
      <c r="A44" s="25" t="str">
        <f>C44&amp;"x"&amp;TEXT(COUNTIF(C$5:C43,C44)+1,0)</f>
        <v>A3x10</v>
      </c>
      <c r="B44" s="26" t="str">
        <f>D44&amp;"x"&amp;TEXT(COUNTIF(D$5:D43,D44)+1,0)</f>
        <v>A3x10</v>
      </c>
      <c r="C44" s="27" t="s">
        <v>1220</v>
      </c>
      <c r="D44" s="27" t="s">
        <v>1220</v>
      </c>
      <c r="E44" s="165"/>
      <c r="F44" s="27" t="s">
        <v>5829</v>
      </c>
      <c r="G44" s="242" t="s">
        <v>9249</v>
      </c>
      <c r="H44" s="242" t="s">
        <v>9250</v>
      </c>
      <c r="I44" s="242" t="s">
        <v>9251</v>
      </c>
      <c r="J44" s="194">
        <v>38517</v>
      </c>
      <c r="K44" s="165"/>
      <c r="L44" s="28"/>
      <c r="M44" s="371"/>
      <c r="N44" s="28"/>
      <c r="O44" s="236"/>
      <c r="P44" s="28" t="s">
        <v>5623</v>
      </c>
      <c r="Q44" s="28" t="s">
        <v>5622</v>
      </c>
      <c r="R44" s="28" t="s">
        <v>1220</v>
      </c>
      <c r="S44" s="466" t="str">
        <f>IF(C44=0,"",C44)</f>
        <v>A3</v>
      </c>
      <c r="T44" s="191"/>
      <c r="U44" s="30"/>
      <c r="V44" s="30"/>
      <c r="W44" s="30"/>
      <c r="X44" s="30"/>
      <c r="Y44" s="190"/>
      <c r="Z44" s="330">
        <f>lft(J44,Peildatum)</f>
        <v>16.55</v>
      </c>
      <c r="AA44" s="272"/>
      <c r="AB44" s="272"/>
      <c r="AC44" s="272"/>
      <c r="AD44" s="272"/>
      <c r="AE44" s="319" t="str">
        <f>IFERROR(VLOOKUP(LEFT(L44 &amp; "0",1),CbRc,2,0),"")</f>
        <v>NCX19J3</v>
      </c>
      <c r="AF44" s="319" t="str">
        <f>IFERROR(VLOOKUP(LEFT(M44 &amp; "0",1),CbRc,2,0),"")</f>
        <v>NCX19J3</v>
      </c>
      <c r="AG44" s="319" t="str">
        <f>IFERROR(VLOOKUP(LEFT(N44 &amp; "0",1),CbRc,2,0),"")</f>
        <v>NCX19J3</v>
      </c>
      <c r="AH44" s="319" t="str">
        <f>IF(ISNA(VLOOKUP($AE44&amp;P44,IsTm1A,1,0)),"",P44)</f>
        <v>B3</v>
      </c>
      <c r="AI44" s="319" t="str">
        <f>IF(ISNA(VLOOKUP($AF44&amp;Q44,IsTm2D,1,0)),"",Q44)</f>
        <v>B2</v>
      </c>
      <c r="AJ44" s="319" t="str">
        <f>IF(ISNA(VLOOKUP($AF44&amp;R44,IsTm3G,1,0)),"",R44)</f>
        <v>A3</v>
      </c>
      <c r="AK44" s="319" t="str">
        <f>IF(ISNA(VLOOKUP($AG44&amp;S44,IsTm4J,1,0)),"",S44)</f>
        <v/>
      </c>
      <c r="AL44" s="310"/>
      <c r="AM44" s="15">
        <v>39</v>
      </c>
      <c r="AN44" s="15">
        <f t="shared" si="3"/>
        <v>13</v>
      </c>
      <c r="AO44" s="15">
        <f t="shared" si="4"/>
        <v>12</v>
      </c>
      <c r="AP44" s="15" t="s">
        <v>5621</v>
      </c>
      <c r="AQ44" s="15" t="str">
        <f t="shared" si="15"/>
        <v/>
      </c>
      <c r="AR44" s="15" t="str">
        <f t="shared" si="16"/>
        <v/>
      </c>
      <c r="AT44" s="312" t="str">
        <f t="shared" si="0"/>
        <v>A3</v>
      </c>
      <c r="AU44" s="312" t="str">
        <f t="shared" si="1"/>
        <v>A3</v>
      </c>
      <c r="AW44" s="320">
        <f t="shared" si="7"/>
        <v>0</v>
      </c>
      <c r="AX44" s="320">
        <f t="shared" si="8"/>
        <v>0</v>
      </c>
      <c r="AY44" s="320">
        <f t="shared" si="9"/>
        <v>0</v>
      </c>
      <c r="AZ44" s="320">
        <f t="shared" si="10"/>
        <v>0</v>
      </c>
      <c r="BG44" s="49" t="str">
        <f t="shared" si="12"/>
        <v>0</v>
      </c>
      <c r="BH44" s="49" t="str">
        <f t="shared" si="13"/>
        <v>0</v>
      </c>
      <c r="BI44" s="49" t="str">
        <f t="shared" si="14"/>
        <v>0</v>
      </c>
    </row>
    <row r="45" spans="1:61" x14ac:dyDescent="0.25">
      <c r="A45" s="25" t="str">
        <f>C45&amp;"x"&amp;TEXT(COUNTIF(C$5:C44,C45)+1,0)</f>
        <v>A3x11</v>
      </c>
      <c r="B45" s="26" t="str">
        <f>D45&amp;"x"&amp;TEXT(COUNTIF(D$5:D44,D45)+1,0)</f>
        <v>A3x11</v>
      </c>
      <c r="C45" s="27" t="s">
        <v>1220</v>
      </c>
      <c r="D45" s="27" t="s">
        <v>1220</v>
      </c>
      <c r="E45" s="165"/>
      <c r="F45" s="27" t="s">
        <v>5829</v>
      </c>
      <c r="G45" s="242" t="s">
        <v>9252</v>
      </c>
      <c r="H45" s="242" t="s">
        <v>9253</v>
      </c>
      <c r="I45" s="242" t="s">
        <v>9254</v>
      </c>
      <c r="J45" s="194">
        <v>38617</v>
      </c>
      <c r="K45" s="165"/>
      <c r="L45" s="28"/>
      <c r="M45" s="371"/>
      <c r="N45" s="28"/>
      <c r="O45" s="236"/>
      <c r="P45" s="28" t="s">
        <v>5623</v>
      </c>
      <c r="Q45" s="28" t="s">
        <v>5622</v>
      </c>
      <c r="R45" s="28" t="s">
        <v>1220</v>
      </c>
      <c r="S45" s="466" t="str">
        <f>IF(C45=0,"",C45)</f>
        <v>A3</v>
      </c>
      <c r="T45" s="191"/>
      <c r="U45" s="30"/>
      <c r="V45" s="30"/>
      <c r="W45" s="30"/>
      <c r="X45" s="30"/>
      <c r="Y45" s="190"/>
      <c r="Z45" s="330">
        <f>lft(J45,Peildatum)</f>
        <v>16.27</v>
      </c>
      <c r="AA45" s="272"/>
      <c r="AB45" s="272"/>
      <c r="AC45" s="272"/>
      <c r="AD45" s="272"/>
      <c r="AE45" s="319" t="str">
        <f>IFERROR(VLOOKUP(LEFT(L45 &amp; "0",1),CbRc,2,0),"")</f>
        <v>NCX19J3</v>
      </c>
      <c r="AF45" s="319" t="str">
        <f>IFERROR(VLOOKUP(LEFT(M45 &amp; "0",1),CbRc,2,0),"")</f>
        <v>NCX19J3</v>
      </c>
      <c r="AG45" s="319" t="str">
        <f>IFERROR(VLOOKUP(LEFT(N45 &amp; "0",1),CbRc,2,0),"")</f>
        <v>NCX19J3</v>
      </c>
      <c r="AH45" s="319" t="str">
        <f>IF(ISNA(VLOOKUP($AE45&amp;P45,IsTm1A,1,0)),"",P45)</f>
        <v>B3</v>
      </c>
      <c r="AI45" s="319" t="str">
        <f>IF(ISNA(VLOOKUP($AF45&amp;Q45,IsTm2D,1,0)),"",Q45)</f>
        <v>B2</v>
      </c>
      <c r="AJ45" s="319" t="str">
        <f>IF(ISNA(VLOOKUP($AF45&amp;R45,IsTm3G,1,0)),"",R45)</f>
        <v>A3</v>
      </c>
      <c r="AK45" s="319" t="str">
        <f>IF(ISNA(VLOOKUP($AG45&amp;S45,IsTm4J,1,0)),"",S45)</f>
        <v/>
      </c>
      <c r="AL45" s="310"/>
      <c r="AM45" s="15">
        <v>40</v>
      </c>
      <c r="AN45" s="15">
        <f t="shared" si="3"/>
        <v>14</v>
      </c>
      <c r="AO45" s="15">
        <f t="shared" si="4"/>
        <v>13</v>
      </c>
      <c r="AP45" s="15" t="s">
        <v>5622</v>
      </c>
      <c r="AQ45" s="15" t="str">
        <f t="shared" si="15"/>
        <v/>
      </c>
      <c r="AR45" s="15" t="str">
        <f t="shared" si="16"/>
        <v/>
      </c>
      <c r="AT45" s="312" t="str">
        <f t="shared" si="0"/>
        <v>A3</v>
      </c>
      <c r="AU45" s="312" t="str">
        <f t="shared" si="1"/>
        <v>A3</v>
      </c>
      <c r="AW45" s="320">
        <f t="shared" si="7"/>
        <v>0</v>
      </c>
      <c r="AX45" s="320">
        <f t="shared" si="8"/>
        <v>0</v>
      </c>
      <c r="AY45" s="320">
        <f t="shared" si="9"/>
        <v>0</v>
      </c>
      <c r="AZ45" s="320">
        <f t="shared" si="10"/>
        <v>0</v>
      </c>
      <c r="BG45" s="49" t="str">
        <f t="shared" si="12"/>
        <v>0</v>
      </c>
      <c r="BH45" s="49" t="str">
        <f t="shared" si="13"/>
        <v>0</v>
      </c>
      <c r="BI45" s="49" t="str">
        <f t="shared" si="14"/>
        <v>0</v>
      </c>
    </row>
    <row r="46" spans="1:61" x14ac:dyDescent="0.25">
      <c r="A46" s="25" t="str">
        <f>C46&amp;"x"&amp;TEXT(COUNTIF(C$5:C45,C46)+1,0)</f>
        <v>S7x6</v>
      </c>
      <c r="B46" s="26" t="str">
        <f>D46&amp;"x"&amp;TEXT(COUNTIF(D$5:D45,D46)+1,0)</f>
        <v>S7x6</v>
      </c>
      <c r="C46" s="27" t="s">
        <v>5593</v>
      </c>
      <c r="D46" s="27" t="s">
        <v>5593</v>
      </c>
      <c r="E46" s="165"/>
      <c r="F46" s="27" t="s">
        <v>5580</v>
      </c>
      <c r="G46" s="242" t="s">
        <v>9105</v>
      </c>
      <c r="H46" s="242" t="s">
        <v>9106</v>
      </c>
      <c r="I46" s="242" t="s">
        <v>9107</v>
      </c>
      <c r="J46" s="194">
        <v>37295</v>
      </c>
      <c r="K46" s="165"/>
      <c r="L46" s="28"/>
      <c r="M46" s="371"/>
      <c r="N46" s="28"/>
      <c r="O46" s="236"/>
      <c r="P46" s="28" t="s">
        <v>1221</v>
      </c>
      <c r="Q46" s="28" t="s">
        <v>1221</v>
      </c>
      <c r="R46" s="28" t="s">
        <v>1221</v>
      </c>
      <c r="S46" s="466" t="str">
        <f>IF(C46=0,"",C46)</f>
        <v>S7</v>
      </c>
      <c r="T46" s="191"/>
      <c r="U46" s="30"/>
      <c r="V46" s="30"/>
      <c r="W46" s="30"/>
      <c r="X46" s="30"/>
      <c r="Y46" s="190"/>
      <c r="Z46" s="330">
        <f>lft(J46,Peildatum)</f>
        <v>19.89</v>
      </c>
      <c r="AA46" s="272"/>
      <c r="AB46" s="272"/>
      <c r="AC46" s="272"/>
      <c r="AD46" s="272"/>
      <c r="AE46" s="319" t="str">
        <f>IFERROR(VLOOKUP(LEFT(L46 &amp; "0",1),CbRc,2,0),"")</f>
        <v>NCX19J3</v>
      </c>
      <c r="AF46" s="319" t="str">
        <f>IFERROR(VLOOKUP(LEFT(M46 &amp; "0",1),CbRc,2,0),"")</f>
        <v>NCX19J3</v>
      </c>
      <c r="AG46" s="319" t="str">
        <f>IFERROR(VLOOKUP(LEFT(N46 &amp; "0",1),CbRc,2,0),"")</f>
        <v>NCX19J3</v>
      </c>
      <c r="AH46" s="319" t="str">
        <f>IF(ISNA(VLOOKUP($AE46&amp;P46,IsTm1A,1,0)),"",P46)</f>
        <v>A4</v>
      </c>
      <c r="AI46" s="319" t="str">
        <f>IF(ISNA(VLOOKUP($AF46&amp;Q46,IsTm2D,1,0)),"",Q46)</f>
        <v>A4</v>
      </c>
      <c r="AJ46" s="319" t="str">
        <f>IF(ISNA(VLOOKUP($AF46&amp;R46,IsTm3G,1,0)),"",R46)</f>
        <v>A4</v>
      </c>
      <c r="AK46" s="319" t="str">
        <f>IF(ISNA(VLOOKUP($AG46&amp;S46,IsTm4J,1,0)),"",S46)</f>
        <v/>
      </c>
      <c r="AL46" s="310"/>
      <c r="AM46" s="15">
        <v>41</v>
      </c>
      <c r="AN46" s="15">
        <f t="shared" si="3"/>
        <v>15</v>
      </c>
      <c r="AO46" s="15">
        <f t="shared" si="4"/>
        <v>14</v>
      </c>
      <c r="AP46" s="15" t="s">
        <v>5623</v>
      </c>
      <c r="AQ46" s="15" t="str">
        <f t="shared" si="15"/>
        <v/>
      </c>
      <c r="AR46" s="15" t="str">
        <f t="shared" si="16"/>
        <v/>
      </c>
      <c r="AT46" s="312" t="str">
        <f t="shared" si="0"/>
        <v>S7</v>
      </c>
      <c r="AU46" s="312" t="str">
        <f t="shared" si="1"/>
        <v>S7</v>
      </c>
      <c r="AW46" s="320">
        <f t="shared" si="7"/>
        <v>0</v>
      </c>
      <c r="AX46" s="320">
        <f t="shared" si="8"/>
        <v>0</v>
      </c>
      <c r="AY46" s="320">
        <f t="shared" si="9"/>
        <v>0</v>
      </c>
      <c r="AZ46" s="320">
        <f t="shared" si="10"/>
        <v>0</v>
      </c>
      <c r="BG46" s="49" t="str">
        <f t="shared" si="12"/>
        <v>0</v>
      </c>
      <c r="BH46" s="49" t="str">
        <f t="shared" si="13"/>
        <v>0</v>
      </c>
      <c r="BI46" s="49" t="str">
        <f t="shared" si="14"/>
        <v>0</v>
      </c>
    </row>
    <row r="47" spans="1:61" x14ac:dyDescent="0.25">
      <c r="A47" s="25" t="str">
        <f>C47&amp;"x"&amp;TEXT(COUNTIF(C$5:C46,C47)+1,0)</f>
        <v>A4x1</v>
      </c>
      <c r="B47" s="26" t="str">
        <f>D47&amp;"x"&amp;TEXT(COUNTIF(D$5:D46,D47)+1,0)</f>
        <v>A4x1</v>
      </c>
      <c r="C47" s="27" t="s">
        <v>1221</v>
      </c>
      <c r="D47" s="27" t="s">
        <v>1221</v>
      </c>
      <c r="E47" s="165"/>
      <c r="F47" s="27" t="s">
        <v>5580</v>
      </c>
      <c r="G47" s="242" t="s">
        <v>9259</v>
      </c>
      <c r="H47" s="242" t="s">
        <v>9260</v>
      </c>
      <c r="I47" s="242" t="s">
        <v>9261</v>
      </c>
      <c r="J47" s="194">
        <v>37807</v>
      </c>
      <c r="K47" s="165"/>
      <c r="L47" s="28"/>
      <c r="M47" s="371"/>
      <c r="N47" s="28"/>
      <c r="O47" s="236"/>
      <c r="P47" s="28" t="s">
        <v>1221</v>
      </c>
      <c r="Q47" s="28" t="s">
        <v>1221</v>
      </c>
      <c r="R47" s="28" t="s">
        <v>1221</v>
      </c>
      <c r="S47" s="466" t="str">
        <f>IF(C47=0,"",C47)</f>
        <v>A4</v>
      </c>
      <c r="T47" s="191"/>
      <c r="U47" s="30"/>
      <c r="V47" s="30"/>
      <c r="W47" s="30"/>
      <c r="X47" s="30"/>
      <c r="Y47" s="190"/>
      <c r="Z47" s="330">
        <f>lft(J47,Peildatum)</f>
        <v>18.489999999999998</v>
      </c>
      <c r="AA47" s="272"/>
      <c r="AB47" s="272"/>
      <c r="AC47" s="272"/>
      <c r="AD47" s="272"/>
      <c r="AE47" s="319" t="str">
        <f>IFERROR(VLOOKUP(LEFT(L47 &amp; "0",1),CbRc,2,0),"")</f>
        <v>NCX19J3</v>
      </c>
      <c r="AF47" s="319" t="str">
        <f>IFERROR(VLOOKUP(LEFT(M47 &amp; "0",1),CbRc,2,0),"")</f>
        <v>NCX19J3</v>
      </c>
      <c r="AG47" s="319" t="str">
        <f>IFERROR(VLOOKUP(LEFT(N47 &amp; "0",1),CbRc,2,0),"")</f>
        <v>NCX19J3</v>
      </c>
      <c r="AH47" s="319" t="str">
        <f>IF(ISNA(VLOOKUP($AE47&amp;P47,IsTm1A,1,0)),"",P47)</f>
        <v>A4</v>
      </c>
      <c r="AI47" s="319" t="str">
        <f>IF(ISNA(VLOOKUP($AF47&amp;Q47,IsTm2D,1,0)),"",Q47)</f>
        <v>A4</v>
      </c>
      <c r="AJ47" s="319" t="str">
        <f>IF(ISNA(VLOOKUP($AF47&amp;R47,IsTm3G,1,0)),"",R47)</f>
        <v>A4</v>
      </c>
      <c r="AK47" s="319" t="str">
        <f>IF(ISNA(VLOOKUP($AG47&amp;S47,IsTm4J,1,0)),"",S47)</f>
        <v/>
      </c>
      <c r="AL47" s="310"/>
      <c r="AM47" s="15">
        <v>42</v>
      </c>
      <c r="AN47" s="15">
        <f t="shared" si="3"/>
        <v>15</v>
      </c>
      <c r="AO47" s="15">
        <f t="shared" si="4"/>
        <v>14</v>
      </c>
      <c r="AP47" s="15" t="s">
        <v>5624</v>
      </c>
      <c r="AQ47" s="15" t="str">
        <f t="shared" si="15"/>
        <v/>
      </c>
      <c r="AR47" s="15" t="str">
        <f t="shared" si="16"/>
        <v/>
      </c>
      <c r="AT47" s="312" t="str">
        <f t="shared" si="0"/>
        <v>A4</v>
      </c>
      <c r="AU47" s="312" t="str">
        <f t="shared" si="1"/>
        <v>A4</v>
      </c>
      <c r="AW47" s="320">
        <f t="shared" si="7"/>
        <v>0</v>
      </c>
      <c r="AX47" s="320">
        <f t="shared" si="8"/>
        <v>0</v>
      </c>
      <c r="AY47" s="320">
        <f t="shared" si="9"/>
        <v>0</v>
      </c>
      <c r="AZ47" s="320">
        <f t="shared" si="10"/>
        <v>0</v>
      </c>
      <c r="BG47" s="49" t="str">
        <f t="shared" si="12"/>
        <v>0</v>
      </c>
      <c r="BH47" s="49" t="str">
        <f t="shared" si="13"/>
        <v>0</v>
      </c>
      <c r="BI47" s="49" t="str">
        <f t="shared" si="14"/>
        <v>0</v>
      </c>
    </row>
    <row r="48" spans="1:61" x14ac:dyDescent="0.25">
      <c r="A48" s="25" t="str">
        <f>C48&amp;"x"&amp;TEXT(COUNTIF(C$5:C47,C48)+1,0)</f>
        <v>A4x2</v>
      </c>
      <c r="B48" s="26" t="str">
        <f>D48&amp;"x"&amp;TEXT(COUNTIF(D$5:D47,D48)+1,0)</f>
        <v>A4x2</v>
      </c>
      <c r="C48" s="27" t="s">
        <v>1221</v>
      </c>
      <c r="D48" s="27" t="s">
        <v>1221</v>
      </c>
      <c r="E48" s="165"/>
      <c r="F48" s="27" t="s">
        <v>5580</v>
      </c>
      <c r="G48" s="242" t="s">
        <v>9256</v>
      </c>
      <c r="H48" s="242" t="s">
        <v>9257</v>
      </c>
      <c r="I48" s="242" t="s">
        <v>9258</v>
      </c>
      <c r="J48" s="194">
        <v>38035</v>
      </c>
      <c r="K48" s="165"/>
      <c r="L48" s="28"/>
      <c r="M48" s="371"/>
      <c r="N48" s="28"/>
      <c r="O48" s="236"/>
      <c r="P48" s="28" t="s">
        <v>1220</v>
      </c>
      <c r="Q48" s="28" t="s">
        <v>1221</v>
      </c>
      <c r="R48" s="28" t="s">
        <v>1221</v>
      </c>
      <c r="S48" s="466" t="str">
        <f>IF(C48=0,"",C48)</f>
        <v>A4</v>
      </c>
      <c r="T48" s="191"/>
      <c r="U48" s="30"/>
      <c r="V48" s="30"/>
      <c r="W48" s="30"/>
      <c r="X48" s="30"/>
      <c r="Y48" s="190"/>
      <c r="Z48" s="330">
        <f>lft(J48,Peildatum)</f>
        <v>17.87</v>
      </c>
      <c r="AA48" s="272"/>
      <c r="AB48" s="272"/>
      <c r="AC48" s="272"/>
      <c r="AD48" s="272"/>
      <c r="AE48" s="319" t="str">
        <f>IFERROR(VLOOKUP(LEFT(L48 &amp; "0",1),CbRc,2,0),"")</f>
        <v>NCX19J3</v>
      </c>
      <c r="AF48" s="319" t="str">
        <f>IFERROR(VLOOKUP(LEFT(M48 &amp; "0",1),CbRc,2,0),"")</f>
        <v>NCX19J3</v>
      </c>
      <c r="AG48" s="319" t="str">
        <f>IFERROR(VLOOKUP(LEFT(N48 &amp; "0",1),CbRc,2,0),"")</f>
        <v>NCX19J3</v>
      </c>
      <c r="AH48" s="319" t="str">
        <f>IF(ISNA(VLOOKUP($AE48&amp;P48,IsTm1A,1,0)),"",P48)</f>
        <v>A3</v>
      </c>
      <c r="AI48" s="319" t="str">
        <f>IF(ISNA(VLOOKUP($AF48&amp;Q48,IsTm2D,1,0)),"",Q48)</f>
        <v>A4</v>
      </c>
      <c r="AJ48" s="319" t="str">
        <f>IF(ISNA(VLOOKUP($AF48&amp;R48,IsTm3G,1,0)),"",R48)</f>
        <v>A4</v>
      </c>
      <c r="AK48" s="319" t="str">
        <f>IF(ISNA(VLOOKUP($AG48&amp;S48,IsTm4J,1,0)),"",S48)</f>
        <v/>
      </c>
      <c r="AL48" s="310"/>
      <c r="AM48" s="15">
        <v>43</v>
      </c>
      <c r="AN48" s="15">
        <f t="shared" si="3"/>
        <v>15</v>
      </c>
      <c r="AO48" s="15">
        <f t="shared" si="4"/>
        <v>14</v>
      </c>
      <c r="AP48" s="15" t="s">
        <v>5625</v>
      </c>
      <c r="AQ48" s="15" t="str">
        <f t="shared" si="15"/>
        <v/>
      </c>
      <c r="AR48" s="15" t="str">
        <f t="shared" si="16"/>
        <v/>
      </c>
      <c r="AT48" s="312" t="str">
        <f t="shared" si="0"/>
        <v>A4</v>
      </c>
      <c r="AU48" s="312" t="str">
        <f t="shared" si="1"/>
        <v>A4</v>
      </c>
      <c r="AW48" s="320">
        <f t="shared" si="7"/>
        <v>0</v>
      </c>
      <c r="AX48" s="320">
        <f t="shared" si="8"/>
        <v>0</v>
      </c>
      <c r="AY48" s="320">
        <f t="shared" si="9"/>
        <v>0</v>
      </c>
      <c r="AZ48" s="320">
        <f t="shared" si="10"/>
        <v>0</v>
      </c>
      <c r="BG48" s="49" t="str">
        <f t="shared" si="12"/>
        <v>0</v>
      </c>
      <c r="BH48" s="49" t="str">
        <f t="shared" si="13"/>
        <v>0</v>
      </c>
      <c r="BI48" s="49" t="str">
        <f t="shared" si="14"/>
        <v>0</v>
      </c>
    </row>
    <row r="49" spans="1:61" x14ac:dyDescent="0.25">
      <c r="A49" s="25" t="str">
        <f>C49&amp;"x"&amp;TEXT(COUNTIF(C$5:C48,C49)+1,0)</f>
        <v>A4x3</v>
      </c>
      <c r="B49" s="26" t="str">
        <f>D49&amp;"x"&amp;TEXT(COUNTIF(D$5:D48,D49)+1,0)</f>
        <v>A4x3</v>
      </c>
      <c r="C49" s="27" t="s">
        <v>1221</v>
      </c>
      <c r="D49" s="27" t="s">
        <v>1221</v>
      </c>
      <c r="E49" s="165"/>
      <c r="F49" s="27" t="s">
        <v>5580</v>
      </c>
      <c r="G49" s="242" t="s">
        <v>9262</v>
      </c>
      <c r="H49" s="242" t="s">
        <v>9263</v>
      </c>
      <c r="I49" s="242" t="s">
        <v>9264</v>
      </c>
      <c r="J49" s="194">
        <v>38163</v>
      </c>
      <c r="K49" s="165"/>
      <c r="L49" s="28"/>
      <c r="M49" s="371"/>
      <c r="N49" s="28"/>
      <c r="O49" s="236"/>
      <c r="P49" s="28" t="s">
        <v>5624</v>
      </c>
      <c r="Q49" s="28" t="s">
        <v>1221</v>
      </c>
      <c r="R49" s="28" t="s">
        <v>1221</v>
      </c>
      <c r="S49" s="466" t="str">
        <f>IF(C49=0,"",C49)</f>
        <v>A4</v>
      </c>
      <c r="T49" s="191"/>
      <c r="U49" s="30"/>
      <c r="V49" s="30"/>
      <c r="W49" s="30"/>
      <c r="X49" s="30"/>
      <c r="Y49" s="190"/>
      <c r="Z49" s="330">
        <f>lft(J49,Peildatum)</f>
        <v>17.52</v>
      </c>
      <c r="AA49" s="272"/>
      <c r="AB49" s="272"/>
      <c r="AC49" s="272"/>
      <c r="AD49" s="272"/>
      <c r="AE49" s="319" t="str">
        <f>IFERROR(VLOOKUP(LEFT(L49 &amp; "0",1),CbRc,2,0),"")</f>
        <v>NCX19J3</v>
      </c>
      <c r="AF49" s="319" t="str">
        <f>IFERROR(VLOOKUP(LEFT(M49 &amp; "0",1),CbRc,2,0),"")</f>
        <v>NCX19J3</v>
      </c>
      <c r="AG49" s="319" t="str">
        <f>IFERROR(VLOOKUP(LEFT(N49 &amp; "0",1),CbRc,2,0),"")</f>
        <v>NCX19J3</v>
      </c>
      <c r="AH49" s="319" t="str">
        <f>IF(ISNA(VLOOKUP($AE49&amp;P49,IsTm1A,1,0)),"",P49)</f>
        <v>B4</v>
      </c>
      <c r="AI49" s="319" t="str">
        <f>IF(ISNA(VLOOKUP($AF49&amp;Q49,IsTm2D,1,0)),"",Q49)</f>
        <v>A4</v>
      </c>
      <c r="AJ49" s="319" t="str">
        <f>IF(ISNA(VLOOKUP($AF49&amp;R49,IsTm3G,1,0)),"",R49)</f>
        <v>A4</v>
      </c>
      <c r="AK49" s="319" t="str">
        <f>IF(ISNA(VLOOKUP($AG49&amp;S49,IsTm4J,1,0)),"",S49)</f>
        <v/>
      </c>
      <c r="AL49" s="310"/>
      <c r="AM49" s="15">
        <v>44</v>
      </c>
      <c r="AN49" s="15">
        <f t="shared" si="3"/>
        <v>15</v>
      </c>
      <c r="AO49" s="15">
        <f t="shared" si="4"/>
        <v>14</v>
      </c>
      <c r="AP49" s="15" t="s">
        <v>5626</v>
      </c>
      <c r="AQ49" s="15" t="str">
        <f t="shared" si="15"/>
        <v/>
      </c>
      <c r="AR49" s="15" t="str">
        <f t="shared" si="16"/>
        <v/>
      </c>
      <c r="AT49" s="312" t="str">
        <f t="shared" si="0"/>
        <v>A4</v>
      </c>
      <c r="AU49" s="312" t="str">
        <f t="shared" si="1"/>
        <v>A4</v>
      </c>
      <c r="AW49" s="320">
        <f t="shared" si="7"/>
        <v>0</v>
      </c>
      <c r="AX49" s="320">
        <f t="shared" si="8"/>
        <v>0</v>
      </c>
      <c r="AY49" s="320">
        <f t="shared" si="9"/>
        <v>0</v>
      </c>
      <c r="AZ49" s="320">
        <f t="shared" si="10"/>
        <v>0</v>
      </c>
      <c r="BG49" s="49" t="str">
        <f t="shared" si="12"/>
        <v>0</v>
      </c>
      <c r="BH49" s="49" t="str">
        <f t="shared" si="13"/>
        <v>0</v>
      </c>
      <c r="BI49" s="49" t="str">
        <f t="shared" si="14"/>
        <v>0</v>
      </c>
    </row>
    <row r="50" spans="1:61" x14ac:dyDescent="0.25">
      <c r="A50" s="25" t="str">
        <f>C50&amp;"x"&amp;TEXT(COUNTIF(C$5:C49,C50)+1,0)</f>
        <v>A4x4</v>
      </c>
      <c r="B50" s="26" t="str">
        <f>D50&amp;"x"&amp;TEXT(COUNTIF(D$5:D49,D50)+1,0)</f>
        <v>A4x4</v>
      </c>
      <c r="C50" s="27" t="s">
        <v>1221</v>
      </c>
      <c r="D50" s="27" t="s">
        <v>1221</v>
      </c>
      <c r="E50" s="165"/>
      <c r="F50" s="27" t="s">
        <v>5829</v>
      </c>
      <c r="G50" s="242" t="s">
        <v>9274</v>
      </c>
      <c r="H50" s="242" t="s">
        <v>9275</v>
      </c>
      <c r="I50" s="242" t="s">
        <v>9276</v>
      </c>
      <c r="J50" s="194">
        <v>38090</v>
      </c>
      <c r="K50" s="165"/>
      <c r="L50" s="28"/>
      <c r="M50" s="371"/>
      <c r="N50" s="28"/>
      <c r="O50" s="236"/>
      <c r="P50" s="28" t="s">
        <v>5624</v>
      </c>
      <c r="Q50" s="28" t="s">
        <v>1221</v>
      </c>
      <c r="R50" s="28" t="s">
        <v>1221</v>
      </c>
      <c r="S50" s="466" t="str">
        <f>IF(C50=0,"",C50)</f>
        <v>A4</v>
      </c>
      <c r="T50" s="191"/>
      <c r="U50" s="30"/>
      <c r="V50" s="30"/>
      <c r="W50" s="30"/>
      <c r="X50" s="30"/>
      <c r="Y50" s="190"/>
      <c r="Z50" s="330">
        <f>lft(J50,Peildatum)</f>
        <v>17.72</v>
      </c>
      <c r="AA50" s="272"/>
      <c r="AB50" s="272"/>
      <c r="AC50" s="272"/>
      <c r="AD50" s="272"/>
      <c r="AE50" s="319" t="str">
        <f>IFERROR(VLOOKUP(LEFT(L50 &amp; "0",1),CbRc,2,0),"")</f>
        <v>NCX19J3</v>
      </c>
      <c r="AF50" s="319" t="str">
        <f>IFERROR(VLOOKUP(LEFT(M50 &amp; "0",1),CbRc,2,0),"")</f>
        <v>NCX19J3</v>
      </c>
      <c r="AG50" s="319" t="str">
        <f>IFERROR(VLOOKUP(LEFT(N50 &amp; "0",1),CbRc,2,0),"")</f>
        <v>NCX19J3</v>
      </c>
      <c r="AH50" s="319" t="str">
        <f>IF(ISNA(VLOOKUP($AE50&amp;P50,IsTm1A,1,0)),"",P50)</f>
        <v>B4</v>
      </c>
      <c r="AI50" s="319" t="str">
        <f>IF(ISNA(VLOOKUP($AF50&amp;Q50,IsTm2D,1,0)),"",Q50)</f>
        <v>A4</v>
      </c>
      <c r="AJ50" s="319" t="str">
        <f>IF(ISNA(VLOOKUP($AF50&amp;R50,IsTm3G,1,0)),"",R50)</f>
        <v>A4</v>
      </c>
      <c r="AK50" s="319" t="str">
        <f>IF(ISNA(VLOOKUP($AG50&amp;S50,IsTm4J,1,0)),"",S50)</f>
        <v/>
      </c>
      <c r="AL50" s="310"/>
      <c r="AM50" s="15">
        <v>45</v>
      </c>
      <c r="AN50" s="15">
        <f t="shared" si="3"/>
        <v>15</v>
      </c>
      <c r="AO50" s="15">
        <f t="shared" si="4"/>
        <v>14</v>
      </c>
      <c r="AP50" s="15" t="s">
        <v>5627</v>
      </c>
      <c r="AQ50" s="15" t="str">
        <f t="shared" si="15"/>
        <v/>
      </c>
      <c r="AR50" s="15" t="str">
        <f t="shared" si="16"/>
        <v/>
      </c>
      <c r="AT50" s="312" t="str">
        <f t="shared" si="0"/>
        <v>A4</v>
      </c>
      <c r="AU50" s="312" t="str">
        <f t="shared" si="1"/>
        <v>A4</v>
      </c>
      <c r="AW50" s="320">
        <f t="shared" si="7"/>
        <v>0</v>
      </c>
      <c r="AX50" s="320">
        <f t="shared" si="8"/>
        <v>0</v>
      </c>
      <c r="AY50" s="320">
        <f t="shared" si="9"/>
        <v>0</v>
      </c>
      <c r="AZ50" s="320">
        <f t="shared" si="10"/>
        <v>0</v>
      </c>
      <c r="BG50" s="49" t="str">
        <f t="shared" si="12"/>
        <v>0</v>
      </c>
      <c r="BH50" s="49" t="str">
        <f t="shared" si="13"/>
        <v>0</v>
      </c>
      <c r="BI50" s="49" t="str">
        <f t="shared" si="14"/>
        <v>0</v>
      </c>
    </row>
    <row r="51" spans="1:61" x14ac:dyDescent="0.25">
      <c r="A51" s="25" t="str">
        <f>C51&amp;"x"&amp;TEXT(COUNTIF(C$5:C50,C51)+1,0)</f>
        <v>A4x5</v>
      </c>
      <c r="B51" s="26" t="str">
        <f>D51&amp;"x"&amp;TEXT(COUNTIF(D$5:D50,D51)+1,0)</f>
        <v>A4x5</v>
      </c>
      <c r="C51" s="27" t="s">
        <v>1221</v>
      </c>
      <c r="D51" s="27" t="s">
        <v>1221</v>
      </c>
      <c r="E51" s="165"/>
      <c r="F51" s="27" t="s">
        <v>5829</v>
      </c>
      <c r="G51" s="242" t="s">
        <v>9271</v>
      </c>
      <c r="H51" s="242" t="s">
        <v>9272</v>
      </c>
      <c r="I51" s="242" t="s">
        <v>9273</v>
      </c>
      <c r="J51" s="194">
        <v>38169</v>
      </c>
      <c r="K51" s="165"/>
      <c r="L51" s="28"/>
      <c r="M51" s="371"/>
      <c r="N51" s="28"/>
      <c r="O51" s="236"/>
      <c r="P51" s="28" t="s">
        <v>5624</v>
      </c>
      <c r="Q51" s="28" t="s">
        <v>1221</v>
      </c>
      <c r="R51" s="28" t="s">
        <v>1221</v>
      </c>
      <c r="S51" s="466" t="str">
        <f>IF(C51=0,"",C51)</f>
        <v>A4</v>
      </c>
      <c r="T51" s="191"/>
      <c r="U51" s="30"/>
      <c r="V51" s="30"/>
      <c r="W51" s="30"/>
      <c r="X51" s="30"/>
      <c r="Y51" s="190"/>
      <c r="Z51" s="330">
        <f>lft(J51,Peildatum)</f>
        <v>17.5</v>
      </c>
      <c r="AA51" s="272"/>
      <c r="AB51" s="272"/>
      <c r="AC51" s="272"/>
      <c r="AD51" s="272"/>
      <c r="AE51" s="319" t="str">
        <f>IFERROR(VLOOKUP(LEFT(L51 &amp; "0",1),CbRc,2,0),"")</f>
        <v>NCX19J3</v>
      </c>
      <c r="AF51" s="319" t="str">
        <f>IFERROR(VLOOKUP(LEFT(M51 &amp; "0",1),CbRc,2,0),"")</f>
        <v>NCX19J3</v>
      </c>
      <c r="AG51" s="319" t="str">
        <f>IFERROR(VLOOKUP(LEFT(N51 &amp; "0",1),CbRc,2,0),"")</f>
        <v>NCX19J3</v>
      </c>
      <c r="AH51" s="319" t="str">
        <f>IF(ISNA(VLOOKUP($AE51&amp;P51,IsTm1A,1,0)),"",P51)</f>
        <v>B4</v>
      </c>
      <c r="AI51" s="319" t="str">
        <f>IF(ISNA(VLOOKUP($AF51&amp;Q51,IsTm2D,1,0)),"",Q51)</f>
        <v>A4</v>
      </c>
      <c r="AJ51" s="319" t="str">
        <f>IF(ISNA(VLOOKUP($AF51&amp;R51,IsTm3G,1,0)),"",R51)</f>
        <v>A4</v>
      </c>
      <c r="AK51" s="319" t="str">
        <f>IF(ISNA(VLOOKUP($AG51&amp;S51,IsTm4J,1,0)),"",S51)</f>
        <v/>
      </c>
      <c r="AL51" s="310"/>
      <c r="AM51" s="15">
        <v>46</v>
      </c>
      <c r="AN51" s="15">
        <f t="shared" si="3"/>
        <v>15</v>
      </c>
      <c r="AO51" s="15">
        <f t="shared" si="4"/>
        <v>14</v>
      </c>
      <c r="AP51" s="15" t="s">
        <v>5628</v>
      </c>
      <c r="AQ51" s="15" t="str">
        <f t="shared" si="15"/>
        <v/>
      </c>
      <c r="AR51" s="15" t="str">
        <f t="shared" si="16"/>
        <v/>
      </c>
      <c r="AT51" s="312" t="str">
        <f t="shared" si="0"/>
        <v>A4</v>
      </c>
      <c r="AU51" s="312" t="str">
        <f t="shared" si="1"/>
        <v>A4</v>
      </c>
      <c r="AW51" s="320">
        <f t="shared" si="7"/>
        <v>0</v>
      </c>
      <c r="AX51" s="320">
        <f t="shared" si="8"/>
        <v>0</v>
      </c>
      <c r="AY51" s="320">
        <f t="shared" si="9"/>
        <v>0</v>
      </c>
      <c r="AZ51" s="320">
        <f t="shared" si="10"/>
        <v>0</v>
      </c>
      <c r="BG51" s="49" t="str">
        <f t="shared" si="12"/>
        <v>0</v>
      </c>
      <c r="BH51" s="49" t="str">
        <f t="shared" si="13"/>
        <v>0</v>
      </c>
      <c r="BI51" s="49" t="str">
        <f t="shared" si="14"/>
        <v>0</v>
      </c>
    </row>
    <row r="52" spans="1:61" x14ac:dyDescent="0.25">
      <c r="A52" s="25" t="str">
        <f>C52&amp;"x"&amp;TEXT(COUNTIF(C$5:C51,C52)+1,0)</f>
        <v>A4x6</v>
      </c>
      <c r="B52" s="26" t="str">
        <f>D52&amp;"x"&amp;TEXT(COUNTIF(D$5:D51,D52)+1,0)</f>
        <v>A4x6</v>
      </c>
      <c r="C52" s="27" t="s">
        <v>1221</v>
      </c>
      <c r="D52" s="27" t="s">
        <v>1221</v>
      </c>
      <c r="E52" s="165"/>
      <c r="F52" s="27" t="s">
        <v>5829</v>
      </c>
      <c r="G52" s="242" t="s">
        <v>9265</v>
      </c>
      <c r="H52" s="242" t="s">
        <v>9266</v>
      </c>
      <c r="I52" s="242" t="s">
        <v>9267</v>
      </c>
      <c r="J52" s="194">
        <v>38346</v>
      </c>
      <c r="K52" s="165"/>
      <c r="L52" s="28"/>
      <c r="M52" s="371"/>
      <c r="N52" s="28"/>
      <c r="O52" s="236"/>
      <c r="P52" s="28" t="s">
        <v>5624</v>
      </c>
      <c r="Q52" s="28" t="s">
        <v>1221</v>
      </c>
      <c r="R52" s="28" t="s">
        <v>1221</v>
      </c>
      <c r="S52" s="466" t="str">
        <f>IF(C52=0,"",C52)</f>
        <v>A4</v>
      </c>
      <c r="T52" s="191"/>
      <c r="U52" s="30"/>
      <c r="V52" s="30"/>
      <c r="W52" s="30"/>
      <c r="X52" s="30"/>
      <c r="Y52" s="190"/>
      <c r="Z52" s="330">
        <f>lft(J52,Peildatum)</f>
        <v>17.02</v>
      </c>
      <c r="AA52" s="272"/>
      <c r="AB52" s="272"/>
      <c r="AC52" s="272"/>
      <c r="AD52" s="272"/>
      <c r="AE52" s="319" t="str">
        <f>IFERROR(VLOOKUP(LEFT(L52 &amp; "0",1),CbRc,2,0),"")</f>
        <v>NCX19J3</v>
      </c>
      <c r="AF52" s="319" t="str">
        <f>IFERROR(VLOOKUP(LEFT(M52 &amp; "0",1),CbRc,2,0),"")</f>
        <v>NCX19J3</v>
      </c>
      <c r="AG52" s="319" t="str">
        <f>IFERROR(VLOOKUP(LEFT(N52 &amp; "0",1),CbRc,2,0),"")</f>
        <v>NCX19J3</v>
      </c>
      <c r="AH52" s="319" t="str">
        <f>IF(ISNA(VLOOKUP($AE52&amp;P52,IsTm1A,1,0)),"",P52)</f>
        <v>B4</v>
      </c>
      <c r="AI52" s="319" t="str">
        <f>IF(ISNA(VLOOKUP($AF52&amp;Q52,IsTm2D,1,0)),"",Q52)</f>
        <v>A4</v>
      </c>
      <c r="AJ52" s="319" t="str">
        <f>IF(ISNA(VLOOKUP($AF52&amp;R52,IsTm3G,1,0)),"",R52)</f>
        <v>A4</v>
      </c>
      <c r="AK52" s="319" t="str">
        <f>IF(ISNA(VLOOKUP($AG52&amp;S52,IsTm4J,1,0)),"",S52)</f>
        <v/>
      </c>
      <c r="AL52" s="310"/>
      <c r="AM52" s="15">
        <v>47</v>
      </c>
      <c r="AN52" s="15">
        <f t="shared" si="3"/>
        <v>15</v>
      </c>
      <c r="AO52" s="15">
        <f t="shared" si="4"/>
        <v>14</v>
      </c>
      <c r="AP52" s="15" t="s">
        <v>5629</v>
      </c>
      <c r="AQ52" s="15" t="str">
        <f t="shared" si="15"/>
        <v/>
      </c>
      <c r="AR52" s="15" t="str">
        <f t="shared" si="16"/>
        <v/>
      </c>
      <c r="AT52" s="312" t="str">
        <f t="shared" si="0"/>
        <v>A4</v>
      </c>
      <c r="AU52" s="312" t="str">
        <f t="shared" si="1"/>
        <v>A4</v>
      </c>
      <c r="AW52" s="320">
        <f t="shared" si="7"/>
        <v>0</v>
      </c>
      <c r="AX52" s="320">
        <f t="shared" si="8"/>
        <v>0</v>
      </c>
      <c r="AY52" s="320">
        <f t="shared" si="9"/>
        <v>0</v>
      </c>
      <c r="AZ52" s="320">
        <f t="shared" si="10"/>
        <v>0</v>
      </c>
      <c r="BG52" s="49" t="str">
        <f t="shared" si="12"/>
        <v>0</v>
      </c>
      <c r="BH52" s="49" t="str">
        <f t="shared" si="13"/>
        <v>0</v>
      </c>
      <c r="BI52" s="49" t="str">
        <f t="shared" si="14"/>
        <v>0</v>
      </c>
    </row>
    <row r="53" spans="1:61" x14ac:dyDescent="0.25">
      <c r="A53" s="25" t="str">
        <f>C53&amp;"x"&amp;TEXT(COUNTIF(C$5:C52,C53)+1,0)</f>
        <v>A4x7</v>
      </c>
      <c r="B53" s="26" t="str">
        <f>D53&amp;"x"&amp;TEXT(COUNTIF(D$5:D52,D53)+1,0)</f>
        <v>A4x7</v>
      </c>
      <c r="C53" s="27" t="s">
        <v>1221</v>
      </c>
      <c r="D53" s="27" t="s">
        <v>1221</v>
      </c>
      <c r="E53" s="165"/>
      <c r="F53" s="27" t="s">
        <v>5829</v>
      </c>
      <c r="G53" s="242" t="s">
        <v>9268</v>
      </c>
      <c r="H53" s="242" t="s">
        <v>9269</v>
      </c>
      <c r="I53" s="242" t="s">
        <v>9270</v>
      </c>
      <c r="J53" s="194">
        <v>38667</v>
      </c>
      <c r="K53" s="165"/>
      <c r="L53" s="28"/>
      <c r="M53" s="371"/>
      <c r="N53" s="28"/>
      <c r="O53" s="236"/>
      <c r="P53" s="28" t="s">
        <v>5624</v>
      </c>
      <c r="Q53" s="28" t="s">
        <v>5623</v>
      </c>
      <c r="R53" s="28" t="s">
        <v>1221</v>
      </c>
      <c r="S53" s="466" t="str">
        <f>IF(C53=0,"",C53)</f>
        <v>A4</v>
      </c>
      <c r="T53" s="191"/>
      <c r="U53" s="30"/>
      <c r="V53" s="30"/>
      <c r="W53" s="30"/>
      <c r="X53" s="30"/>
      <c r="Y53" s="190"/>
      <c r="Z53" s="330">
        <f>lft(J53,Peildatum)</f>
        <v>16.14</v>
      </c>
      <c r="AA53" s="272"/>
      <c r="AB53" s="272"/>
      <c r="AC53" s="272"/>
      <c r="AD53" s="272"/>
      <c r="AE53" s="319" t="str">
        <f>IFERROR(VLOOKUP(LEFT(L53 &amp; "0",1),CbRc,2,0),"")</f>
        <v>NCX19J3</v>
      </c>
      <c r="AF53" s="319" t="str">
        <f>IFERROR(VLOOKUP(LEFT(M53 &amp; "0",1),CbRc,2,0),"")</f>
        <v>NCX19J3</v>
      </c>
      <c r="AG53" s="319" t="str">
        <f>IFERROR(VLOOKUP(LEFT(N53 &amp; "0",1),CbRc,2,0),"")</f>
        <v>NCX19J3</v>
      </c>
      <c r="AH53" s="319" t="str">
        <f>IF(ISNA(VLOOKUP($AE53&amp;P53,IsTm1A,1,0)),"",P53)</f>
        <v>B4</v>
      </c>
      <c r="AI53" s="319" t="str">
        <f>IF(ISNA(VLOOKUP($AF53&amp;Q53,IsTm2D,1,0)),"",Q53)</f>
        <v>B3</v>
      </c>
      <c r="AJ53" s="319" t="str">
        <f>IF(ISNA(VLOOKUP($AF53&amp;R53,IsTm3G,1,0)),"",R53)</f>
        <v>A4</v>
      </c>
      <c r="AK53" s="319" t="str">
        <f>IF(ISNA(VLOOKUP($AG53&amp;S53,IsTm4J,1,0)),"",S53)</f>
        <v/>
      </c>
      <c r="AL53" s="310"/>
      <c r="AM53" s="15">
        <v>48</v>
      </c>
      <c r="AN53" s="15">
        <f t="shared" si="3"/>
        <v>15</v>
      </c>
      <c r="AO53" s="15">
        <f t="shared" si="4"/>
        <v>14</v>
      </c>
      <c r="AP53" s="15" t="s">
        <v>5630</v>
      </c>
      <c r="AQ53" s="15" t="str">
        <f t="shared" si="15"/>
        <v/>
      </c>
      <c r="AR53" s="15" t="str">
        <f t="shared" si="16"/>
        <v/>
      </c>
      <c r="AT53" s="312" t="str">
        <f t="shared" si="0"/>
        <v>A4</v>
      </c>
      <c r="AU53" s="312" t="str">
        <f t="shared" si="1"/>
        <v>A4</v>
      </c>
      <c r="AW53" s="320">
        <f t="shared" si="7"/>
        <v>0</v>
      </c>
      <c r="AX53" s="320">
        <f t="shared" si="8"/>
        <v>0</v>
      </c>
      <c r="AY53" s="320">
        <f t="shared" si="9"/>
        <v>0</v>
      </c>
      <c r="AZ53" s="320">
        <f t="shared" si="10"/>
        <v>0</v>
      </c>
      <c r="BG53" s="49" t="str">
        <f t="shared" si="12"/>
        <v>0</v>
      </c>
      <c r="BH53" s="49" t="str">
        <f t="shared" si="13"/>
        <v>0</v>
      </c>
      <c r="BI53" s="49" t="str">
        <f t="shared" si="14"/>
        <v>0</v>
      </c>
    </row>
    <row r="54" spans="1:61" x14ac:dyDescent="0.25">
      <c r="A54" s="25" t="str">
        <f>C54&amp;"x"&amp;TEXT(COUNTIF(C$5:C53,C54)+1,0)</f>
        <v>B1x2</v>
      </c>
      <c r="B54" s="26" t="str">
        <f>D54&amp;"x"&amp;TEXT(COUNTIF(D$5:D53,D54)+1,0)</f>
        <v>B1x2</v>
      </c>
      <c r="C54" s="27" t="s">
        <v>5621</v>
      </c>
      <c r="D54" s="27" t="s">
        <v>5621</v>
      </c>
      <c r="E54" s="165"/>
      <c r="F54" s="27" t="s">
        <v>5580</v>
      </c>
      <c r="G54" s="242" t="s">
        <v>9277</v>
      </c>
      <c r="H54" s="242" t="s">
        <v>9278</v>
      </c>
      <c r="I54" s="242" t="s">
        <v>9279</v>
      </c>
      <c r="J54" s="194">
        <v>39205</v>
      </c>
      <c r="K54" s="165"/>
      <c r="L54" s="28"/>
      <c r="M54" s="371"/>
      <c r="N54" s="28"/>
      <c r="O54" s="236"/>
      <c r="P54" s="28" t="s">
        <v>5631</v>
      </c>
      <c r="Q54" s="28" t="s">
        <v>5631</v>
      </c>
      <c r="R54" s="28" t="s">
        <v>5621</v>
      </c>
      <c r="S54" s="466" t="str">
        <f>IF(C54=0,"",C54)</f>
        <v>B1</v>
      </c>
      <c r="T54" s="191"/>
      <c r="U54" s="30"/>
      <c r="V54" s="30"/>
      <c r="W54" s="30"/>
      <c r="X54" s="30"/>
      <c r="Y54" s="190"/>
      <c r="Z54" s="330">
        <f>lft(J54,Peildatum)</f>
        <v>14.66</v>
      </c>
      <c r="AA54" s="272"/>
      <c r="AB54" s="272"/>
      <c r="AC54" s="272"/>
      <c r="AD54" s="272"/>
      <c r="AE54" s="319" t="str">
        <f>IFERROR(VLOOKUP(LEFT(L54 &amp; "0",1),CbRc,2,0),"")</f>
        <v>NCX19J3</v>
      </c>
      <c r="AF54" s="319" t="str">
        <f>IFERROR(VLOOKUP(LEFT(M54 &amp; "0",1),CbRc,2,0),"")</f>
        <v>NCX19J3</v>
      </c>
      <c r="AG54" s="319" t="str">
        <f>IFERROR(VLOOKUP(LEFT(N54 &amp; "0",1),CbRc,2,0),"")</f>
        <v>NCX19J3</v>
      </c>
      <c r="AH54" s="319" t="str">
        <f>IF(ISNA(VLOOKUP($AE54&amp;P54,IsTm1A,1,0)),"",P54)</f>
        <v>C1</v>
      </c>
      <c r="AI54" s="319" t="str">
        <f>IF(ISNA(VLOOKUP($AF54&amp;Q54,IsTm2D,1,0)),"",Q54)</f>
        <v>C1</v>
      </c>
      <c r="AJ54" s="319" t="str">
        <f>IF(ISNA(VLOOKUP($AF54&amp;R54,IsTm3G,1,0)),"",R54)</f>
        <v>B1</v>
      </c>
      <c r="AK54" s="319" t="str">
        <f>IF(ISNA(VLOOKUP($AG54&amp;S54,IsTm4J,1,0)),"",S54)</f>
        <v/>
      </c>
      <c r="AL54" s="310"/>
      <c r="AM54" s="15">
        <v>49</v>
      </c>
      <c r="AN54" s="15">
        <f t="shared" si="3"/>
        <v>16</v>
      </c>
      <c r="AO54" s="15">
        <f t="shared" si="4"/>
        <v>15</v>
      </c>
      <c r="AP54" s="15" t="s">
        <v>5631</v>
      </c>
      <c r="AQ54" s="15" t="str">
        <f t="shared" si="15"/>
        <v/>
      </c>
      <c r="AR54" s="15" t="str">
        <f t="shared" si="16"/>
        <v/>
      </c>
      <c r="AT54" s="312" t="str">
        <f t="shared" si="0"/>
        <v>B1</v>
      </c>
      <c r="AU54" s="312" t="str">
        <f t="shared" si="1"/>
        <v>B1</v>
      </c>
      <c r="AW54" s="320">
        <f t="shared" si="7"/>
        <v>0</v>
      </c>
      <c r="AX54" s="320">
        <f t="shared" si="8"/>
        <v>0</v>
      </c>
      <c r="AY54" s="320">
        <f t="shared" si="9"/>
        <v>0</v>
      </c>
      <c r="AZ54" s="320">
        <f t="shared" si="10"/>
        <v>0</v>
      </c>
      <c r="BG54" s="49" t="str">
        <f t="shared" si="12"/>
        <v>0</v>
      </c>
      <c r="BH54" s="49" t="str">
        <f t="shared" si="13"/>
        <v>0</v>
      </c>
      <c r="BI54" s="49" t="str">
        <f t="shared" si="14"/>
        <v>0</v>
      </c>
    </row>
    <row r="55" spans="1:61" x14ac:dyDescent="0.25">
      <c r="A55" s="25" t="str">
        <f>C55&amp;"x"&amp;TEXT(COUNTIF(C$5:C54,C55)+1,0)</f>
        <v>B1x3</v>
      </c>
      <c r="B55" s="26" t="str">
        <f>D55&amp;"x"&amp;TEXT(COUNTIF(D$5:D54,D55)+1,0)</f>
        <v>B1x3</v>
      </c>
      <c r="C55" s="27" t="s">
        <v>5621</v>
      </c>
      <c r="D55" s="27" t="s">
        <v>5621</v>
      </c>
      <c r="E55" s="165"/>
      <c r="F55" s="27" t="s">
        <v>5580</v>
      </c>
      <c r="G55" s="242" t="s">
        <v>9281</v>
      </c>
      <c r="H55" s="242" t="s">
        <v>9282</v>
      </c>
      <c r="I55" s="242" t="s">
        <v>8971</v>
      </c>
      <c r="J55" s="194">
        <v>39324</v>
      </c>
      <c r="K55" s="165"/>
      <c r="L55" s="28"/>
      <c r="M55" s="371"/>
      <c r="N55" s="28"/>
      <c r="O55" s="236"/>
      <c r="P55" s="28" t="s">
        <v>5631</v>
      </c>
      <c r="Q55" s="28" t="s">
        <v>5631</v>
      </c>
      <c r="R55" s="28" t="s">
        <v>5621</v>
      </c>
      <c r="S55" s="466" t="str">
        <f>IF(C55=0,"",C55)</f>
        <v>B1</v>
      </c>
      <c r="T55" s="191"/>
      <c r="U55" s="30"/>
      <c r="V55" s="30"/>
      <c r="W55" s="30"/>
      <c r="X55" s="30"/>
      <c r="Y55" s="190"/>
      <c r="Z55" s="330">
        <f>lft(J55,Peildatum)</f>
        <v>14.34</v>
      </c>
      <c r="AA55" s="272"/>
      <c r="AB55" s="272"/>
      <c r="AC55" s="272"/>
      <c r="AD55" s="272"/>
      <c r="AE55" s="319" t="str">
        <f>IFERROR(VLOOKUP(LEFT(L55 &amp; "0",1),CbRc,2,0),"")</f>
        <v>NCX19J3</v>
      </c>
      <c r="AF55" s="319" t="str">
        <f>IFERROR(VLOOKUP(LEFT(M55 &amp; "0",1),CbRc,2,0),"")</f>
        <v>NCX19J3</v>
      </c>
      <c r="AG55" s="319" t="str">
        <f>IFERROR(VLOOKUP(LEFT(N55 &amp; "0",1),CbRc,2,0),"")</f>
        <v>NCX19J3</v>
      </c>
      <c r="AH55" s="319" t="str">
        <f>IF(ISNA(VLOOKUP($AE55&amp;P55,IsTm1A,1,0)),"",P55)</f>
        <v>C1</v>
      </c>
      <c r="AI55" s="319" t="str">
        <f>IF(ISNA(VLOOKUP($AF55&amp;Q55,IsTm2D,1,0)),"",Q55)</f>
        <v>C1</v>
      </c>
      <c r="AJ55" s="319" t="str">
        <f>IF(ISNA(VLOOKUP($AF55&amp;R55,IsTm3G,1,0)),"",R55)</f>
        <v>B1</v>
      </c>
      <c r="AK55" s="319" t="str">
        <f>IF(ISNA(VLOOKUP($AG55&amp;S55,IsTm4J,1,0)),"",S55)</f>
        <v/>
      </c>
      <c r="AL55" s="310"/>
      <c r="AM55" s="15">
        <v>50</v>
      </c>
      <c r="AN55" s="15">
        <f t="shared" si="3"/>
        <v>17</v>
      </c>
      <c r="AO55" s="15">
        <f t="shared" si="4"/>
        <v>16</v>
      </c>
      <c r="AP55" s="15" t="s">
        <v>5632</v>
      </c>
      <c r="AQ55" s="15" t="str">
        <f t="shared" si="15"/>
        <v/>
      </c>
      <c r="AR55" s="15" t="str">
        <f t="shared" si="16"/>
        <v/>
      </c>
      <c r="AT55" s="312" t="str">
        <f t="shared" si="0"/>
        <v>B1</v>
      </c>
      <c r="AU55" s="312" t="str">
        <f t="shared" si="1"/>
        <v>B1</v>
      </c>
      <c r="AW55" s="320">
        <f t="shared" si="7"/>
        <v>0</v>
      </c>
      <c r="AX55" s="320">
        <f t="shared" si="8"/>
        <v>0</v>
      </c>
      <c r="AY55" s="320">
        <f t="shared" si="9"/>
        <v>0</v>
      </c>
      <c r="AZ55" s="320">
        <f t="shared" si="10"/>
        <v>0</v>
      </c>
      <c r="BG55" s="49" t="str">
        <f t="shared" si="12"/>
        <v>0</v>
      </c>
      <c r="BH55" s="49" t="str">
        <f t="shared" si="13"/>
        <v>0</v>
      </c>
      <c r="BI55" s="49" t="str">
        <f t="shared" si="14"/>
        <v>0</v>
      </c>
    </row>
    <row r="56" spans="1:61" x14ac:dyDescent="0.25">
      <c r="A56" s="25" t="str">
        <f>C56&amp;"x"&amp;TEXT(COUNTIF(C$5:C55,C56)+1,0)</f>
        <v>B1x4</v>
      </c>
      <c r="B56" s="26" t="str">
        <f>D56&amp;"x"&amp;TEXT(COUNTIF(D$5:D55,D56)+1,0)</f>
        <v>B1x4</v>
      </c>
      <c r="C56" s="27" t="s">
        <v>5621</v>
      </c>
      <c r="D56" s="27" t="s">
        <v>5621</v>
      </c>
      <c r="E56" s="165"/>
      <c r="F56" s="27" t="s">
        <v>5580</v>
      </c>
      <c r="G56" s="242" t="s">
        <v>9286</v>
      </c>
      <c r="H56" s="242" t="s">
        <v>9287</v>
      </c>
      <c r="I56" s="242" t="s">
        <v>9288</v>
      </c>
      <c r="J56" s="194">
        <v>39328</v>
      </c>
      <c r="K56" s="165"/>
      <c r="L56" s="28"/>
      <c r="M56" s="371"/>
      <c r="N56" s="28"/>
      <c r="O56" s="236"/>
      <c r="P56" s="28" t="s">
        <v>5631</v>
      </c>
      <c r="Q56" s="28" t="s">
        <v>5631</v>
      </c>
      <c r="R56" s="28" t="s">
        <v>5621</v>
      </c>
      <c r="S56" s="466" t="str">
        <f>IF(C56=0,"",C56)</f>
        <v>B1</v>
      </c>
      <c r="T56" s="191"/>
      <c r="U56" s="30"/>
      <c r="V56" s="30"/>
      <c r="W56" s="30"/>
      <c r="X56" s="30"/>
      <c r="Y56" s="190"/>
      <c r="Z56" s="330">
        <f>lft(J56,Peildatum)</f>
        <v>14.33</v>
      </c>
      <c r="AA56" s="272"/>
      <c r="AB56" s="272"/>
      <c r="AC56" s="272"/>
      <c r="AD56" s="272"/>
      <c r="AE56" s="319" t="str">
        <f>IFERROR(VLOOKUP(LEFT(L56 &amp; "0",1),CbRc,2,0),"")</f>
        <v>NCX19J3</v>
      </c>
      <c r="AF56" s="319" t="str">
        <f>IFERROR(VLOOKUP(LEFT(M56 &amp; "0",1),CbRc,2,0),"")</f>
        <v>NCX19J3</v>
      </c>
      <c r="AG56" s="319" t="str">
        <f>IFERROR(VLOOKUP(LEFT(N56 &amp; "0",1),CbRc,2,0),"")</f>
        <v>NCX19J3</v>
      </c>
      <c r="AH56" s="319" t="str">
        <f>IF(ISNA(VLOOKUP($AE56&amp;P56,IsTm1A,1,0)),"",P56)</f>
        <v>C1</v>
      </c>
      <c r="AI56" s="319" t="str">
        <f>IF(ISNA(VLOOKUP($AF56&amp;Q56,IsTm2D,1,0)),"",Q56)</f>
        <v>C1</v>
      </c>
      <c r="AJ56" s="319" t="str">
        <f>IF(ISNA(VLOOKUP($AF56&amp;R56,IsTm3G,1,0)),"",R56)</f>
        <v>B1</v>
      </c>
      <c r="AK56" s="319" t="str">
        <f>IF(ISNA(VLOOKUP($AG56&amp;S56,IsTm4J,1,0)),"",S56)</f>
        <v/>
      </c>
      <c r="AL56" s="310"/>
      <c r="AM56" s="15">
        <v>51</v>
      </c>
      <c r="AN56" s="15">
        <f t="shared" si="3"/>
        <v>18</v>
      </c>
      <c r="AO56" s="15">
        <f t="shared" si="4"/>
        <v>17</v>
      </c>
      <c r="AP56" s="15" t="s">
        <v>5633</v>
      </c>
      <c r="AQ56" s="15" t="str">
        <f t="shared" si="15"/>
        <v/>
      </c>
      <c r="AR56" s="15" t="str">
        <f t="shared" si="16"/>
        <v/>
      </c>
      <c r="AT56" s="312" t="str">
        <f t="shared" si="0"/>
        <v>B1</v>
      </c>
      <c r="AU56" s="312" t="str">
        <f t="shared" si="1"/>
        <v>B1</v>
      </c>
      <c r="AW56" s="320">
        <f t="shared" si="7"/>
        <v>0</v>
      </c>
      <c r="AX56" s="320">
        <f t="shared" si="8"/>
        <v>0</v>
      </c>
      <c r="AY56" s="320">
        <f t="shared" si="9"/>
        <v>0</v>
      </c>
      <c r="AZ56" s="320">
        <f t="shared" si="10"/>
        <v>0</v>
      </c>
      <c r="BG56" s="49" t="str">
        <f t="shared" si="12"/>
        <v>0</v>
      </c>
      <c r="BH56" s="49" t="str">
        <f t="shared" si="13"/>
        <v>0</v>
      </c>
      <c r="BI56" s="49" t="str">
        <f t="shared" si="14"/>
        <v>0</v>
      </c>
    </row>
    <row r="57" spans="1:61" x14ac:dyDescent="0.25">
      <c r="A57" s="25" t="str">
        <f>C57&amp;"x"&amp;TEXT(COUNTIF(C$5:C56,C57)+1,0)</f>
        <v>C1x1</v>
      </c>
      <c r="B57" s="26" t="str">
        <f>D57&amp;"x"&amp;TEXT(COUNTIF(D$5:D56,D57)+1,0)</f>
        <v>C1x1</v>
      </c>
      <c r="C57" s="27" t="s">
        <v>5631</v>
      </c>
      <c r="D57" s="27" t="s">
        <v>5631</v>
      </c>
      <c r="E57" s="165"/>
      <c r="F57" s="27" t="s">
        <v>5580</v>
      </c>
      <c r="G57" s="242" t="s">
        <v>9365</v>
      </c>
      <c r="H57" s="242" t="s">
        <v>9366</v>
      </c>
      <c r="I57" s="242" t="s">
        <v>9367</v>
      </c>
      <c r="J57" s="194">
        <v>39433</v>
      </c>
      <c r="K57" s="165"/>
      <c r="L57" s="28"/>
      <c r="M57" s="371"/>
      <c r="N57" s="28"/>
      <c r="O57" s="236"/>
      <c r="P57" s="28" t="s">
        <v>5631</v>
      </c>
      <c r="Q57" s="28" t="s">
        <v>5631</v>
      </c>
      <c r="R57" s="28" t="s">
        <v>5621</v>
      </c>
      <c r="S57" s="466" t="str">
        <f>IF(C57=0,"",C57)</f>
        <v>C1</v>
      </c>
      <c r="T57" s="191"/>
      <c r="U57" s="30"/>
      <c r="V57" s="30"/>
      <c r="W57" s="30"/>
      <c r="X57" s="30"/>
      <c r="Y57" s="190"/>
      <c r="Z57" s="330">
        <f>lft(J57,Peildatum)</f>
        <v>14.04</v>
      </c>
      <c r="AA57" s="272"/>
      <c r="AB57" s="272"/>
      <c r="AC57" s="272"/>
      <c r="AD57" s="272"/>
      <c r="AE57" s="319" t="str">
        <f>IFERROR(VLOOKUP(LEFT(L57 &amp; "0",1),CbRc,2,0),"")</f>
        <v>NCX19J3</v>
      </c>
      <c r="AF57" s="319" t="str">
        <f>IFERROR(VLOOKUP(LEFT(M57 &amp; "0",1),CbRc,2,0),"")</f>
        <v>NCX19J3</v>
      </c>
      <c r="AG57" s="319" t="str">
        <f>IFERROR(VLOOKUP(LEFT(N57 &amp; "0",1),CbRc,2,0),"")</f>
        <v>NCX19J3</v>
      </c>
      <c r="AH57" s="319" t="str">
        <f>IF(ISNA(VLOOKUP($AE57&amp;P57,IsTm1A,1,0)),"",P57)</f>
        <v>C1</v>
      </c>
      <c r="AI57" s="319" t="str">
        <f>IF(ISNA(VLOOKUP($AF57&amp;Q57,IsTm2D,1,0)),"",Q57)</f>
        <v>C1</v>
      </c>
      <c r="AJ57" s="319" t="str">
        <f>IF(ISNA(VLOOKUP($AF57&amp;R57,IsTm3G,1,0)),"",R57)</f>
        <v>B1</v>
      </c>
      <c r="AK57" s="319" t="str">
        <f>IF(ISNA(VLOOKUP($AG57&amp;S57,IsTm4J,1,0)),"",S57)</f>
        <v/>
      </c>
      <c r="AL57" s="310"/>
      <c r="AM57" s="15">
        <v>52</v>
      </c>
      <c r="AN57" s="15">
        <f t="shared" si="3"/>
        <v>18</v>
      </c>
      <c r="AO57" s="15">
        <f t="shared" si="4"/>
        <v>17</v>
      </c>
      <c r="AP57" s="15" t="s">
        <v>5634</v>
      </c>
      <c r="AQ57" s="15" t="str">
        <f t="shared" si="15"/>
        <v/>
      </c>
      <c r="AR57" s="15" t="str">
        <f t="shared" si="16"/>
        <v/>
      </c>
      <c r="AT57" s="312" t="str">
        <f t="shared" si="0"/>
        <v>C1</v>
      </c>
      <c r="AU57" s="312" t="str">
        <f t="shared" si="1"/>
        <v>C1</v>
      </c>
      <c r="AW57" s="320">
        <f t="shared" si="7"/>
        <v>0</v>
      </c>
      <c r="AX57" s="320">
        <f t="shared" si="8"/>
        <v>0</v>
      </c>
      <c r="AY57" s="320">
        <f t="shared" si="9"/>
        <v>0</v>
      </c>
      <c r="AZ57" s="320">
        <f t="shared" si="10"/>
        <v>0</v>
      </c>
      <c r="BG57" s="49" t="str">
        <f t="shared" si="12"/>
        <v>0</v>
      </c>
      <c r="BH57" s="49" t="str">
        <f t="shared" si="13"/>
        <v>0</v>
      </c>
      <c r="BI57" s="49" t="str">
        <f t="shared" si="14"/>
        <v>0</v>
      </c>
    </row>
    <row r="58" spans="1:61" x14ac:dyDescent="0.25">
      <c r="A58" s="25" t="str">
        <f>C58&amp;"x"&amp;TEXT(COUNTIF(C$5:C57,C58)+1,0)</f>
        <v>B1x5</v>
      </c>
      <c r="B58" s="26" t="str">
        <f>D58&amp;"x"&amp;TEXT(COUNTIF(D$5:D57,D58)+1,0)</f>
        <v>B1x5</v>
      </c>
      <c r="C58" s="27" t="s">
        <v>5621</v>
      </c>
      <c r="D58" s="27" t="s">
        <v>5621</v>
      </c>
      <c r="E58" s="165"/>
      <c r="F58" s="27" t="s">
        <v>5829</v>
      </c>
      <c r="G58" s="242" t="s">
        <v>9295</v>
      </c>
      <c r="H58" s="242" t="s">
        <v>9296</v>
      </c>
      <c r="I58" s="242" t="s">
        <v>9297</v>
      </c>
      <c r="J58" s="194">
        <v>39069</v>
      </c>
      <c r="K58" s="165"/>
      <c r="L58" s="28"/>
      <c r="M58" s="371"/>
      <c r="N58" s="28"/>
      <c r="O58" s="236"/>
      <c r="P58" s="28" t="s">
        <v>5631</v>
      </c>
      <c r="Q58" s="28" t="s">
        <v>5631</v>
      </c>
      <c r="R58" s="28" t="s">
        <v>5621</v>
      </c>
      <c r="S58" s="466" t="str">
        <f>IF(C58=0,"",C58)</f>
        <v>B1</v>
      </c>
      <c r="T58" s="191"/>
      <c r="U58" s="30"/>
      <c r="V58" s="30"/>
      <c r="W58" s="30"/>
      <c r="X58" s="30"/>
      <c r="Y58" s="190"/>
      <c r="Z58" s="330">
        <f>lft(J58,Peildatum)</f>
        <v>15.04</v>
      </c>
      <c r="AA58" s="272"/>
      <c r="AB58" s="272"/>
      <c r="AC58" s="272"/>
      <c r="AD58" s="272"/>
      <c r="AE58" s="319" t="str">
        <f>IFERROR(VLOOKUP(LEFT(L58 &amp; "0",1),CbRc,2,0),"")</f>
        <v>NCX19J3</v>
      </c>
      <c r="AF58" s="319" t="str">
        <f>IFERROR(VLOOKUP(LEFT(M58 &amp; "0",1),CbRc,2,0),"")</f>
        <v>NCX19J3</v>
      </c>
      <c r="AG58" s="319" t="str">
        <f>IFERROR(VLOOKUP(LEFT(N58 &amp; "0",1),CbRc,2,0),"")</f>
        <v>NCX19J3</v>
      </c>
      <c r="AH58" s="319" t="str">
        <f>IF(ISNA(VLOOKUP($AE58&amp;P58,IsTm1A,1,0)),"",P58)</f>
        <v>C1</v>
      </c>
      <c r="AI58" s="319" t="str">
        <f>IF(ISNA(VLOOKUP($AF58&amp;Q58,IsTm2D,1,0)),"",Q58)</f>
        <v>C1</v>
      </c>
      <c r="AJ58" s="319" t="str">
        <f>IF(ISNA(VLOOKUP($AF58&amp;R58,IsTm3G,1,0)),"",R58)</f>
        <v>B1</v>
      </c>
      <c r="AK58" s="319" t="str">
        <f>IF(ISNA(VLOOKUP($AG58&amp;S58,IsTm4J,1,0)),"",S58)</f>
        <v/>
      </c>
      <c r="AL58" s="310"/>
      <c r="AM58" s="15">
        <v>53</v>
      </c>
      <c r="AN58" s="15">
        <f t="shared" si="3"/>
        <v>18</v>
      </c>
      <c r="AO58" s="15">
        <f t="shared" si="4"/>
        <v>17</v>
      </c>
      <c r="AP58" s="15" t="s">
        <v>5635</v>
      </c>
      <c r="AQ58" s="15" t="str">
        <f t="shared" si="15"/>
        <v/>
      </c>
      <c r="AR58" s="15" t="str">
        <f t="shared" si="16"/>
        <v/>
      </c>
      <c r="AT58" s="312" t="str">
        <f t="shared" si="0"/>
        <v>B1</v>
      </c>
      <c r="AU58" s="312" t="str">
        <f t="shared" si="1"/>
        <v>B1</v>
      </c>
      <c r="AW58" s="320">
        <f t="shared" si="7"/>
        <v>0</v>
      </c>
      <c r="AX58" s="320">
        <f t="shared" si="8"/>
        <v>0</v>
      </c>
      <c r="AY58" s="320">
        <f t="shared" si="9"/>
        <v>0</v>
      </c>
      <c r="AZ58" s="320">
        <f t="shared" si="10"/>
        <v>0</v>
      </c>
      <c r="BG58" s="49" t="str">
        <f t="shared" si="12"/>
        <v>0</v>
      </c>
      <c r="BH58" s="49" t="str">
        <f t="shared" si="13"/>
        <v>0</v>
      </c>
      <c r="BI58" s="49" t="str">
        <f t="shared" si="14"/>
        <v>0</v>
      </c>
    </row>
    <row r="59" spans="1:61" x14ac:dyDescent="0.25">
      <c r="A59" s="25" t="str">
        <f>C59&amp;"x"&amp;TEXT(COUNTIF(C$5:C58,C59)+1,0)</f>
        <v>B1x6</v>
      </c>
      <c r="B59" s="26" t="str">
        <f>D59&amp;"x"&amp;TEXT(COUNTIF(D$5:D58,D59)+1,0)</f>
        <v>B1x6</v>
      </c>
      <c r="C59" s="27" t="s">
        <v>5621</v>
      </c>
      <c r="D59" s="27" t="s">
        <v>5621</v>
      </c>
      <c r="E59" s="165"/>
      <c r="F59" s="27" t="s">
        <v>5829</v>
      </c>
      <c r="G59" s="242" t="s">
        <v>9289</v>
      </c>
      <c r="H59" s="242" t="s">
        <v>9290</v>
      </c>
      <c r="I59" s="242" t="s">
        <v>9291</v>
      </c>
      <c r="J59" s="194">
        <v>39239</v>
      </c>
      <c r="K59" s="165"/>
      <c r="L59" s="28"/>
      <c r="M59" s="371"/>
      <c r="N59" s="28"/>
      <c r="O59" s="236"/>
      <c r="P59" s="28" t="s">
        <v>5631</v>
      </c>
      <c r="Q59" s="28" t="s">
        <v>5631</v>
      </c>
      <c r="R59" s="28" t="s">
        <v>5621</v>
      </c>
      <c r="S59" s="466" t="str">
        <f>IF(C59=0,"",C59)</f>
        <v>B1</v>
      </c>
      <c r="T59" s="191"/>
      <c r="U59" s="30"/>
      <c r="V59" s="30"/>
      <c r="W59" s="30"/>
      <c r="X59" s="30"/>
      <c r="Y59" s="190"/>
      <c r="Z59" s="330">
        <f>lft(J59,Peildatum)</f>
        <v>14.57</v>
      </c>
      <c r="AA59" s="272"/>
      <c r="AB59" s="272"/>
      <c r="AC59" s="272"/>
      <c r="AD59" s="272"/>
      <c r="AE59" s="319" t="str">
        <f>IFERROR(VLOOKUP(LEFT(L59 &amp; "0",1),CbRc,2,0),"")</f>
        <v>NCX19J3</v>
      </c>
      <c r="AF59" s="319" t="str">
        <f>IFERROR(VLOOKUP(LEFT(M59 &amp; "0",1),CbRc,2,0),"")</f>
        <v>NCX19J3</v>
      </c>
      <c r="AG59" s="319" t="str">
        <f>IFERROR(VLOOKUP(LEFT(N59 &amp; "0",1),CbRc,2,0),"")</f>
        <v>NCX19J3</v>
      </c>
      <c r="AH59" s="319" t="str">
        <f>IF(ISNA(VLOOKUP($AE59&amp;P59,IsTm1A,1,0)),"",P59)</f>
        <v>C1</v>
      </c>
      <c r="AI59" s="319" t="str">
        <f>IF(ISNA(VLOOKUP($AF59&amp;Q59,IsTm2D,1,0)),"",Q59)</f>
        <v>C1</v>
      </c>
      <c r="AJ59" s="319" t="str">
        <f>IF(ISNA(VLOOKUP($AF59&amp;R59,IsTm3G,1,0)),"",R59)</f>
        <v>B1</v>
      </c>
      <c r="AK59" s="319" t="str">
        <f>IF(ISNA(VLOOKUP($AG59&amp;S59,IsTm4J,1,0)),"",S59)</f>
        <v/>
      </c>
      <c r="AL59" s="310"/>
      <c r="AM59" s="15">
        <v>54</v>
      </c>
      <c r="AN59" s="15">
        <f t="shared" si="3"/>
        <v>18</v>
      </c>
      <c r="AO59" s="15">
        <f t="shared" si="4"/>
        <v>17</v>
      </c>
      <c r="AP59" s="15" t="s">
        <v>5636</v>
      </c>
      <c r="AQ59" s="15" t="str">
        <f t="shared" si="15"/>
        <v/>
      </c>
      <c r="AR59" s="15" t="str">
        <f t="shared" si="16"/>
        <v/>
      </c>
      <c r="AT59" s="312" t="str">
        <f t="shared" si="0"/>
        <v>B1</v>
      </c>
      <c r="AU59" s="312" t="str">
        <f t="shared" si="1"/>
        <v>B1</v>
      </c>
      <c r="AW59" s="320">
        <f t="shared" si="7"/>
        <v>0</v>
      </c>
      <c r="AX59" s="320">
        <f t="shared" si="8"/>
        <v>0</v>
      </c>
      <c r="AY59" s="320">
        <f t="shared" si="9"/>
        <v>0</v>
      </c>
      <c r="AZ59" s="320">
        <f t="shared" si="10"/>
        <v>0</v>
      </c>
      <c r="BG59" s="49" t="str">
        <f t="shared" si="12"/>
        <v>0</v>
      </c>
      <c r="BH59" s="49" t="str">
        <f t="shared" si="13"/>
        <v>0</v>
      </c>
      <c r="BI59" s="49" t="str">
        <f t="shared" si="14"/>
        <v>0</v>
      </c>
    </row>
    <row r="60" spans="1:61" x14ac:dyDescent="0.25">
      <c r="A60" s="25" t="str">
        <f>C60&amp;"x"&amp;TEXT(COUNTIF(C$5:C59,C60)+1,0)</f>
        <v>B1x7</v>
      </c>
      <c r="B60" s="26" t="str">
        <f>D60&amp;"x"&amp;TEXT(COUNTIF(D$5:D59,D60)+1,0)</f>
        <v>B1x7</v>
      </c>
      <c r="C60" s="27" t="s">
        <v>5621</v>
      </c>
      <c r="D60" s="27" t="s">
        <v>5621</v>
      </c>
      <c r="E60" s="165"/>
      <c r="F60" s="27" t="s">
        <v>5829</v>
      </c>
      <c r="G60" s="242" t="s">
        <v>9301</v>
      </c>
      <c r="H60" s="242" t="s">
        <v>9302</v>
      </c>
      <c r="I60" s="242" t="s">
        <v>9303</v>
      </c>
      <c r="J60" s="194">
        <v>39356</v>
      </c>
      <c r="K60" s="165"/>
      <c r="L60" s="28"/>
      <c r="M60" s="371"/>
      <c r="N60" s="28"/>
      <c r="O60" s="236"/>
      <c r="P60" s="28" t="s">
        <v>5631</v>
      </c>
      <c r="Q60" s="28" t="s">
        <v>5631</v>
      </c>
      <c r="R60" s="28" t="s">
        <v>5621</v>
      </c>
      <c r="S60" s="466" t="str">
        <f>IF(C60=0,"",C60)</f>
        <v>B1</v>
      </c>
      <c r="T60" s="191"/>
      <c r="U60" s="30"/>
      <c r="V60" s="30"/>
      <c r="W60" s="30"/>
      <c r="X60" s="30"/>
      <c r="Y60" s="190"/>
      <c r="Z60" s="330">
        <f>lft(J60,Peildatum)</f>
        <v>14.25</v>
      </c>
      <c r="AA60" s="272"/>
      <c r="AB60" s="272"/>
      <c r="AC60" s="272"/>
      <c r="AD60" s="272"/>
      <c r="AE60" s="319" t="str">
        <f>IFERROR(VLOOKUP(LEFT(L60 &amp; "0",1),CbRc,2,0),"")</f>
        <v>NCX19J3</v>
      </c>
      <c r="AF60" s="319" t="str">
        <f>IFERROR(VLOOKUP(LEFT(M60 &amp; "0",1),CbRc,2,0),"")</f>
        <v>NCX19J3</v>
      </c>
      <c r="AG60" s="319" t="str">
        <f>IFERROR(VLOOKUP(LEFT(N60 &amp; "0",1),CbRc,2,0),"")</f>
        <v>NCX19J3</v>
      </c>
      <c r="AH60" s="319" t="str">
        <f>IF(ISNA(VLOOKUP($AE60&amp;P60,IsTm1A,1,0)),"",P60)</f>
        <v>C1</v>
      </c>
      <c r="AI60" s="319" t="str">
        <f>IF(ISNA(VLOOKUP($AF60&amp;Q60,IsTm2D,1,0)),"",Q60)</f>
        <v>C1</v>
      </c>
      <c r="AJ60" s="319" t="str">
        <f>IF(ISNA(VLOOKUP($AF60&amp;R60,IsTm3G,1,0)),"",R60)</f>
        <v>B1</v>
      </c>
      <c r="AK60" s="319" t="str">
        <f>IF(ISNA(VLOOKUP($AG60&amp;S60,IsTm4J,1,0)),"",S60)</f>
        <v/>
      </c>
      <c r="AL60" s="310"/>
      <c r="AM60" s="15">
        <v>55</v>
      </c>
      <c r="AN60" s="15">
        <f t="shared" si="3"/>
        <v>18</v>
      </c>
      <c r="AO60" s="15">
        <f t="shared" si="4"/>
        <v>17</v>
      </c>
      <c r="AP60" s="15" t="s">
        <v>5637</v>
      </c>
      <c r="AQ60" s="15" t="str">
        <f t="shared" si="15"/>
        <v/>
      </c>
      <c r="AR60" s="15" t="str">
        <f t="shared" si="16"/>
        <v/>
      </c>
      <c r="AT60" s="312" t="str">
        <f t="shared" si="0"/>
        <v>B1</v>
      </c>
      <c r="AU60" s="312" t="str">
        <f t="shared" si="1"/>
        <v>B1</v>
      </c>
      <c r="AW60" s="320">
        <f t="shared" si="7"/>
        <v>0</v>
      </c>
      <c r="AX60" s="320">
        <f t="shared" si="8"/>
        <v>0</v>
      </c>
      <c r="AY60" s="320">
        <f t="shared" si="9"/>
        <v>0</v>
      </c>
      <c r="AZ60" s="320">
        <f t="shared" si="10"/>
        <v>0</v>
      </c>
      <c r="BG60" s="49" t="str">
        <f t="shared" si="12"/>
        <v>0</v>
      </c>
      <c r="BH60" s="49" t="str">
        <f t="shared" si="13"/>
        <v>0</v>
      </c>
      <c r="BI60" s="49" t="str">
        <f t="shared" si="14"/>
        <v>0</v>
      </c>
    </row>
    <row r="61" spans="1:61" x14ac:dyDescent="0.25">
      <c r="A61" s="25" t="str">
        <f>C61&amp;"x"&amp;TEXT(COUNTIF(C$5:C60,C61)+1,0)</f>
        <v>B1x8</v>
      </c>
      <c r="B61" s="26" t="str">
        <f>D61&amp;"x"&amp;TEXT(COUNTIF(D$5:D60,D61)+1,0)</f>
        <v>B1x8</v>
      </c>
      <c r="C61" s="27" t="s">
        <v>5621</v>
      </c>
      <c r="D61" s="27" t="s">
        <v>5621</v>
      </c>
      <c r="E61" s="165"/>
      <c r="F61" s="27" t="s">
        <v>5829</v>
      </c>
      <c r="G61" s="242" t="s">
        <v>9298</v>
      </c>
      <c r="H61" s="242" t="s">
        <v>9299</v>
      </c>
      <c r="I61" s="242" t="s">
        <v>9300</v>
      </c>
      <c r="J61" s="194">
        <v>39367</v>
      </c>
      <c r="K61" s="165"/>
      <c r="L61" s="28"/>
      <c r="M61" s="371"/>
      <c r="N61" s="28"/>
      <c r="O61" s="236"/>
      <c r="P61" s="28" t="s">
        <v>5631</v>
      </c>
      <c r="Q61" s="28" t="s">
        <v>5631</v>
      </c>
      <c r="R61" s="28" t="s">
        <v>5621</v>
      </c>
      <c r="S61" s="466" t="str">
        <f>IF(C61=0,"",C61)</f>
        <v>B1</v>
      </c>
      <c r="T61" s="191"/>
      <c r="U61" s="30"/>
      <c r="V61" s="30"/>
      <c r="W61" s="30"/>
      <c r="X61" s="30"/>
      <c r="Y61" s="190"/>
      <c r="Z61" s="330">
        <f>lft(J61,Peildatum)</f>
        <v>14.22</v>
      </c>
      <c r="AA61" s="272"/>
      <c r="AB61" s="272"/>
      <c r="AC61" s="272"/>
      <c r="AD61" s="272"/>
      <c r="AE61" s="319" t="str">
        <f>IFERROR(VLOOKUP(LEFT(L61 &amp; "0",1),CbRc,2,0),"")</f>
        <v>NCX19J3</v>
      </c>
      <c r="AF61" s="319" t="str">
        <f>IFERROR(VLOOKUP(LEFT(M61 &amp; "0",1),CbRc,2,0),"")</f>
        <v>NCX19J3</v>
      </c>
      <c r="AG61" s="319" t="str">
        <f>IFERROR(VLOOKUP(LEFT(N61 &amp; "0",1),CbRc,2,0),"")</f>
        <v>NCX19J3</v>
      </c>
      <c r="AH61" s="319" t="str">
        <f>IF(ISNA(VLOOKUP($AE61&amp;P61,IsTm1A,1,0)),"",P61)</f>
        <v>C1</v>
      </c>
      <c r="AI61" s="319" t="str">
        <f>IF(ISNA(VLOOKUP($AF61&amp;Q61,IsTm2D,1,0)),"",Q61)</f>
        <v>C1</v>
      </c>
      <c r="AJ61" s="319" t="str">
        <f>IF(ISNA(VLOOKUP($AF61&amp;R61,IsTm3G,1,0)),"",R61)</f>
        <v>B1</v>
      </c>
      <c r="AK61" s="319" t="str">
        <f>IF(ISNA(VLOOKUP($AG61&amp;S61,IsTm4J,1,0)),"",S61)</f>
        <v/>
      </c>
      <c r="AL61" s="310"/>
      <c r="AM61" s="15">
        <v>56</v>
      </c>
      <c r="AN61" s="15">
        <f t="shared" si="3"/>
        <v>18</v>
      </c>
      <c r="AO61" s="15">
        <f t="shared" si="4"/>
        <v>17</v>
      </c>
      <c r="AP61" s="15" t="s">
        <v>5638</v>
      </c>
      <c r="AQ61" s="15" t="str">
        <f t="shared" si="15"/>
        <v/>
      </c>
      <c r="AR61" s="15" t="str">
        <f t="shared" si="16"/>
        <v/>
      </c>
      <c r="AT61" s="312" t="str">
        <f t="shared" si="0"/>
        <v>B1</v>
      </c>
      <c r="AU61" s="312" t="str">
        <f t="shared" si="1"/>
        <v>B1</v>
      </c>
      <c r="AW61" s="320">
        <f t="shared" si="7"/>
        <v>0</v>
      </c>
      <c r="AX61" s="320">
        <f t="shared" si="8"/>
        <v>0</v>
      </c>
      <c r="AY61" s="320">
        <f t="shared" si="9"/>
        <v>0</v>
      </c>
      <c r="AZ61" s="320">
        <f t="shared" si="10"/>
        <v>0</v>
      </c>
      <c r="BG61" s="49" t="str">
        <f t="shared" si="12"/>
        <v>0</v>
      </c>
      <c r="BH61" s="49" t="str">
        <f t="shared" si="13"/>
        <v>0</v>
      </c>
      <c r="BI61" s="49" t="str">
        <f t="shared" si="14"/>
        <v>0</v>
      </c>
    </row>
    <row r="62" spans="1:61" x14ac:dyDescent="0.25">
      <c r="A62" s="25" t="str">
        <f>C62&amp;"x"&amp;TEXT(COUNTIF(C$5:C61,C62)+1,0)</f>
        <v>B1x9</v>
      </c>
      <c r="B62" s="26" t="str">
        <f>D62&amp;"x"&amp;TEXT(COUNTIF(D$5:D61,D62)+1,0)</f>
        <v>B1x9</v>
      </c>
      <c r="C62" s="27" t="s">
        <v>5621</v>
      </c>
      <c r="D62" s="27" t="s">
        <v>5621</v>
      </c>
      <c r="E62" s="165"/>
      <c r="F62" s="27" t="s">
        <v>5580</v>
      </c>
      <c r="G62" s="242" t="s">
        <v>9283</v>
      </c>
      <c r="H62" s="242" t="s">
        <v>9284</v>
      </c>
      <c r="I62" s="242" t="s">
        <v>9285</v>
      </c>
      <c r="J62" s="194">
        <v>38848</v>
      </c>
      <c r="K62" s="165"/>
      <c r="L62" s="28"/>
      <c r="M62" s="371"/>
      <c r="N62" s="28"/>
      <c r="O62" s="236"/>
      <c r="P62" s="28" t="s">
        <v>5632</v>
      </c>
      <c r="Q62" s="28" t="s">
        <v>5632</v>
      </c>
      <c r="R62" s="28" t="s">
        <v>5622</v>
      </c>
      <c r="S62" s="466" t="str">
        <f>IF(C62=0,"",C62)</f>
        <v>B1</v>
      </c>
      <c r="T62" s="191"/>
      <c r="U62" s="30"/>
      <c r="V62" s="30"/>
      <c r="W62" s="30"/>
      <c r="X62" s="30"/>
      <c r="Y62" s="190"/>
      <c r="Z62" s="330">
        <f>lft(J62,Peildatum)</f>
        <v>15.64</v>
      </c>
      <c r="AA62" s="272"/>
      <c r="AB62" s="272"/>
      <c r="AC62" s="272"/>
      <c r="AD62" s="272"/>
      <c r="AE62" s="319" t="str">
        <f>IFERROR(VLOOKUP(LEFT(L62 &amp; "0",1),CbRc,2,0),"")</f>
        <v>NCX19J3</v>
      </c>
      <c r="AF62" s="319" t="str">
        <f>IFERROR(VLOOKUP(LEFT(M62 &amp; "0",1),CbRc,2,0),"")</f>
        <v>NCX19J3</v>
      </c>
      <c r="AG62" s="319" t="str">
        <f>IFERROR(VLOOKUP(LEFT(N62 &amp; "0",1),CbRc,2,0),"")</f>
        <v>NCX19J3</v>
      </c>
      <c r="AH62" s="319" t="str">
        <f>IF(ISNA(VLOOKUP($AE62&amp;P62,IsTm1A,1,0)),"",P62)</f>
        <v>C2</v>
      </c>
      <c r="AI62" s="319" t="str">
        <f>IF(ISNA(VLOOKUP($AF62&amp;Q62,IsTm2D,1,0)),"",Q62)</f>
        <v>C2</v>
      </c>
      <c r="AJ62" s="319" t="str">
        <f>IF(ISNA(VLOOKUP($AF62&amp;R62,IsTm3G,1,0)),"",R62)</f>
        <v>B2</v>
      </c>
      <c r="AK62" s="319" t="str">
        <f>IF(ISNA(VLOOKUP($AG62&amp;S62,IsTm4J,1,0)),"",S62)</f>
        <v/>
      </c>
      <c r="AL62" s="310"/>
      <c r="AM62" s="15">
        <v>57</v>
      </c>
      <c r="AN62" s="15">
        <f t="shared" si="3"/>
        <v>18</v>
      </c>
      <c r="AO62" s="15">
        <f t="shared" si="4"/>
        <v>17</v>
      </c>
      <c r="AP62" s="15" t="s">
        <v>5639</v>
      </c>
      <c r="AQ62" s="15" t="str">
        <f t="shared" si="15"/>
        <v/>
      </c>
      <c r="AR62" s="15" t="str">
        <f t="shared" si="16"/>
        <v/>
      </c>
      <c r="AT62" s="312" t="str">
        <f t="shared" si="0"/>
        <v>B1</v>
      </c>
      <c r="AU62" s="312" t="str">
        <f t="shared" si="1"/>
        <v>B1</v>
      </c>
      <c r="AW62" s="320">
        <f t="shared" si="7"/>
        <v>0</v>
      </c>
      <c r="AX62" s="320">
        <f t="shared" si="8"/>
        <v>0</v>
      </c>
      <c r="AY62" s="320">
        <f t="shared" si="9"/>
        <v>0</v>
      </c>
      <c r="AZ62" s="320">
        <f t="shared" si="10"/>
        <v>0</v>
      </c>
      <c r="BG62" s="49" t="str">
        <f t="shared" si="12"/>
        <v>0</v>
      </c>
      <c r="BH62" s="49" t="str">
        <f t="shared" si="13"/>
        <v>0</v>
      </c>
      <c r="BI62" s="49" t="str">
        <f t="shared" si="14"/>
        <v>0</v>
      </c>
    </row>
    <row r="63" spans="1:61" x14ac:dyDescent="0.25">
      <c r="A63" s="25" t="str">
        <f>C63&amp;"x"&amp;TEXT(COUNTIF(C$5:C62,C63)+1,0)</f>
        <v>B2x1</v>
      </c>
      <c r="B63" s="26" t="str">
        <f>D63&amp;"x"&amp;TEXT(COUNTIF(D$5:D62,D63)+1,0)</f>
        <v>B2x1</v>
      </c>
      <c r="C63" s="27" t="s">
        <v>5622</v>
      </c>
      <c r="D63" s="27" t="s">
        <v>5622</v>
      </c>
      <c r="E63" s="165"/>
      <c r="F63" s="27" t="s">
        <v>5580</v>
      </c>
      <c r="G63" s="242" t="s">
        <v>9313</v>
      </c>
      <c r="H63" s="242" t="s">
        <v>9314</v>
      </c>
      <c r="I63" s="242" t="s">
        <v>9294</v>
      </c>
      <c r="J63" s="194">
        <v>39006</v>
      </c>
      <c r="K63" s="165"/>
      <c r="L63" s="28"/>
      <c r="M63" s="371"/>
      <c r="N63" s="28"/>
      <c r="O63" s="236"/>
      <c r="P63" s="28" t="s">
        <v>5633</v>
      </c>
      <c r="Q63" s="28" t="s">
        <v>5623</v>
      </c>
      <c r="R63" s="28" t="s">
        <v>5622</v>
      </c>
      <c r="S63" s="466" t="str">
        <f>IF(C63=0,"",C63)</f>
        <v>B2</v>
      </c>
      <c r="T63" s="191"/>
      <c r="U63" s="30"/>
      <c r="V63" s="30"/>
      <c r="W63" s="30"/>
      <c r="X63" s="30"/>
      <c r="Y63" s="190"/>
      <c r="Z63" s="330">
        <f>lft(J63,Peildatum)</f>
        <v>15.21</v>
      </c>
      <c r="AA63" s="272"/>
      <c r="AB63" s="272"/>
      <c r="AC63" s="272"/>
      <c r="AD63" s="272"/>
      <c r="AE63" s="319" t="str">
        <f>IFERROR(VLOOKUP(LEFT(L63 &amp; "0",1),CbRc,2,0),"")</f>
        <v>NCX19J3</v>
      </c>
      <c r="AF63" s="319" t="str">
        <f>IFERROR(VLOOKUP(LEFT(M63 &amp; "0",1),CbRc,2,0),"")</f>
        <v>NCX19J3</v>
      </c>
      <c r="AG63" s="319" t="str">
        <f>IFERROR(VLOOKUP(LEFT(N63 &amp; "0",1),CbRc,2,0),"")</f>
        <v>NCX19J3</v>
      </c>
      <c r="AH63" s="319" t="str">
        <f>IF(ISNA(VLOOKUP($AE63&amp;P63,IsTm1A,1,0)),"",P63)</f>
        <v>C3</v>
      </c>
      <c r="AI63" s="319" t="str">
        <f>IF(ISNA(VLOOKUP($AF63&amp;Q63,IsTm2D,1,0)),"",Q63)</f>
        <v>B3</v>
      </c>
      <c r="AJ63" s="319" t="str">
        <f>IF(ISNA(VLOOKUP($AF63&amp;R63,IsTm3G,1,0)),"",R63)</f>
        <v>B2</v>
      </c>
      <c r="AK63" s="319" t="str">
        <f>IF(ISNA(VLOOKUP($AG63&amp;S63,IsTm4J,1,0)),"",S63)</f>
        <v/>
      </c>
      <c r="AL63" s="310"/>
      <c r="AM63" s="15">
        <v>58</v>
      </c>
      <c r="AN63" s="15">
        <f t="shared" si="3"/>
        <v>18</v>
      </c>
      <c r="AO63" s="15">
        <f t="shared" si="4"/>
        <v>17</v>
      </c>
      <c r="AP63" s="15" t="s">
        <v>5640</v>
      </c>
      <c r="AQ63" s="15" t="str">
        <f t="shared" si="15"/>
        <v/>
      </c>
      <c r="AR63" s="15" t="str">
        <f t="shared" si="16"/>
        <v/>
      </c>
      <c r="AT63" s="312" t="str">
        <f t="shared" si="0"/>
        <v>B2</v>
      </c>
      <c r="AU63" s="312" t="str">
        <f t="shared" si="1"/>
        <v>B2</v>
      </c>
      <c r="AW63" s="320">
        <f t="shared" si="7"/>
        <v>0</v>
      </c>
      <c r="AX63" s="320">
        <f t="shared" si="8"/>
        <v>0</v>
      </c>
      <c r="AY63" s="320">
        <f t="shared" si="9"/>
        <v>0</v>
      </c>
      <c r="AZ63" s="320">
        <f t="shared" si="10"/>
        <v>0</v>
      </c>
      <c r="BG63" s="49" t="str">
        <f t="shared" si="12"/>
        <v>0</v>
      </c>
      <c r="BH63" s="49" t="str">
        <f t="shared" si="13"/>
        <v>0</v>
      </c>
      <c r="BI63" s="49" t="str">
        <f t="shared" si="14"/>
        <v>0</v>
      </c>
    </row>
    <row r="64" spans="1:61" x14ac:dyDescent="0.25">
      <c r="A64" s="25" t="str">
        <f>C64&amp;"x"&amp;TEXT(COUNTIF(C$5:C63,C64)+1,0)</f>
        <v>B2x2</v>
      </c>
      <c r="B64" s="26" t="str">
        <f>D64&amp;"x"&amp;TEXT(COUNTIF(D$5:D63,D64)+1,0)</f>
        <v>B2x2</v>
      </c>
      <c r="C64" s="27" t="s">
        <v>5622</v>
      </c>
      <c r="D64" s="27" t="s">
        <v>5622</v>
      </c>
      <c r="E64" s="165"/>
      <c r="F64" s="27" t="s">
        <v>5580</v>
      </c>
      <c r="G64" s="242" t="s">
        <v>9304</v>
      </c>
      <c r="H64" s="242" t="s">
        <v>9305</v>
      </c>
      <c r="I64" s="242" t="s">
        <v>9306</v>
      </c>
      <c r="J64" s="194">
        <v>39199</v>
      </c>
      <c r="K64" s="165"/>
      <c r="L64" s="28"/>
      <c r="M64" s="371"/>
      <c r="N64" s="28"/>
      <c r="O64" s="236"/>
      <c r="P64" s="28" t="s">
        <v>5632</v>
      </c>
      <c r="Q64" s="28" t="s">
        <v>5633</v>
      </c>
      <c r="R64" s="28" t="s">
        <v>5622</v>
      </c>
      <c r="S64" s="466" t="str">
        <f>IF(C64=0,"",C64)</f>
        <v>B2</v>
      </c>
      <c r="T64" s="191"/>
      <c r="U64" s="30"/>
      <c r="V64" s="30"/>
      <c r="W64" s="30"/>
      <c r="X64" s="30"/>
      <c r="Y64" s="190"/>
      <c r="Z64" s="330">
        <f>lft(J64,Peildatum)</f>
        <v>14.68</v>
      </c>
      <c r="AA64" s="272"/>
      <c r="AB64" s="272"/>
      <c r="AC64" s="272"/>
      <c r="AD64" s="272"/>
      <c r="AE64" s="319" t="str">
        <f>IFERROR(VLOOKUP(LEFT(L64 &amp; "0",1),CbRc,2,0),"")</f>
        <v>NCX19J3</v>
      </c>
      <c r="AF64" s="319" t="str">
        <f>IFERROR(VLOOKUP(LEFT(M64 &amp; "0",1),CbRc,2,0),"")</f>
        <v>NCX19J3</v>
      </c>
      <c r="AG64" s="319" t="str">
        <f>IFERROR(VLOOKUP(LEFT(N64 &amp; "0",1),CbRc,2,0),"")</f>
        <v>NCX19J3</v>
      </c>
      <c r="AH64" s="319" t="str">
        <f>IF(ISNA(VLOOKUP($AE64&amp;P64,IsTm1A,1,0)),"",P64)</f>
        <v>C2</v>
      </c>
      <c r="AI64" s="319" t="str">
        <f>IF(ISNA(VLOOKUP($AF64&amp;Q64,IsTm2D,1,0)),"",Q64)</f>
        <v>C3</v>
      </c>
      <c r="AJ64" s="319" t="str">
        <f>IF(ISNA(VLOOKUP($AF64&amp;R64,IsTm3G,1,0)),"",R64)</f>
        <v>B2</v>
      </c>
      <c r="AK64" s="319" t="str">
        <f>IF(ISNA(VLOOKUP($AG64&amp;S64,IsTm4J,1,0)),"",S64)</f>
        <v/>
      </c>
      <c r="AL64" s="310"/>
      <c r="AM64" s="15">
        <v>59</v>
      </c>
      <c r="AN64" s="15">
        <f t="shared" si="3"/>
        <v>18</v>
      </c>
      <c r="AO64" s="15">
        <f t="shared" si="4"/>
        <v>17</v>
      </c>
      <c r="AP64" s="15" t="s">
        <v>5641</v>
      </c>
      <c r="AQ64" s="15" t="str">
        <f t="shared" si="15"/>
        <v/>
      </c>
      <c r="AR64" s="15" t="str">
        <f t="shared" si="16"/>
        <v/>
      </c>
      <c r="AT64" s="312" t="str">
        <f t="shared" si="0"/>
        <v>B2</v>
      </c>
      <c r="AU64" s="312" t="str">
        <f t="shared" si="1"/>
        <v>B2</v>
      </c>
      <c r="AW64" s="320">
        <f t="shared" si="7"/>
        <v>0</v>
      </c>
      <c r="AX64" s="320">
        <f t="shared" si="8"/>
        <v>0</v>
      </c>
      <c r="AY64" s="320">
        <f t="shared" si="9"/>
        <v>0</v>
      </c>
      <c r="AZ64" s="320">
        <f t="shared" si="10"/>
        <v>0</v>
      </c>
      <c r="BG64" s="49" t="str">
        <f t="shared" si="12"/>
        <v>0</v>
      </c>
      <c r="BH64" s="49" t="str">
        <f t="shared" si="13"/>
        <v>0</v>
      </c>
      <c r="BI64" s="49" t="str">
        <f t="shared" si="14"/>
        <v>0</v>
      </c>
    </row>
    <row r="65" spans="1:61" x14ac:dyDescent="0.25">
      <c r="A65" s="25" t="str">
        <f>C65&amp;"x"&amp;TEXT(COUNTIF(C$5:C64,C65)+1,0)</f>
        <v>B2x3</v>
      </c>
      <c r="B65" s="26" t="str">
        <f>D65&amp;"x"&amp;TEXT(COUNTIF(D$5:D64,D65)+1,0)</f>
        <v>B2x3</v>
      </c>
      <c r="C65" s="27" t="s">
        <v>5622</v>
      </c>
      <c r="D65" s="27" t="s">
        <v>5622</v>
      </c>
      <c r="E65" s="165"/>
      <c r="F65" s="27" t="s">
        <v>5580</v>
      </c>
      <c r="G65" s="242" t="s">
        <v>9307</v>
      </c>
      <c r="H65" s="242" t="s">
        <v>9308</v>
      </c>
      <c r="I65" s="242" t="s">
        <v>9309</v>
      </c>
      <c r="J65" s="194">
        <v>39274</v>
      </c>
      <c r="K65" s="165"/>
      <c r="L65" s="28"/>
      <c r="M65" s="371"/>
      <c r="N65" s="28"/>
      <c r="O65" s="236"/>
      <c r="P65" s="28" t="s">
        <v>5632</v>
      </c>
      <c r="Q65" s="28" t="s">
        <v>5633</v>
      </c>
      <c r="R65" s="28" t="s">
        <v>5622</v>
      </c>
      <c r="S65" s="466" t="str">
        <f>IF(C65=0,"",C65)</f>
        <v>B2</v>
      </c>
      <c r="T65" s="191"/>
      <c r="U65" s="30"/>
      <c r="V65" s="30"/>
      <c r="W65" s="30"/>
      <c r="X65" s="30"/>
      <c r="Y65" s="190"/>
      <c r="Z65" s="330">
        <f>lft(J65,Peildatum)</f>
        <v>14.48</v>
      </c>
      <c r="AA65" s="272"/>
      <c r="AB65" s="272"/>
      <c r="AC65" s="272"/>
      <c r="AD65" s="272"/>
      <c r="AE65" s="319" t="str">
        <f>IFERROR(VLOOKUP(LEFT(L65 &amp; "0",1),CbRc,2,0),"")</f>
        <v>NCX19J3</v>
      </c>
      <c r="AF65" s="319" t="str">
        <f>IFERROR(VLOOKUP(LEFT(M65 &amp; "0",1),CbRc,2,0),"")</f>
        <v>NCX19J3</v>
      </c>
      <c r="AG65" s="319" t="str">
        <f>IFERROR(VLOOKUP(LEFT(N65 &amp; "0",1),CbRc,2,0),"")</f>
        <v>NCX19J3</v>
      </c>
      <c r="AH65" s="319" t="str">
        <f>IF(ISNA(VLOOKUP($AE65&amp;P65,IsTm1A,1,0)),"",P65)</f>
        <v>C2</v>
      </c>
      <c r="AI65" s="319" t="str">
        <f>IF(ISNA(VLOOKUP($AF65&amp;Q65,IsTm2D,1,0)),"",Q65)</f>
        <v>C3</v>
      </c>
      <c r="AJ65" s="319" t="str">
        <f>IF(ISNA(VLOOKUP($AF65&amp;R65,IsTm3G,1,0)),"",R65)</f>
        <v>B2</v>
      </c>
      <c r="AK65" s="319" t="str">
        <f>IF(ISNA(VLOOKUP($AG65&amp;S65,IsTm4J,1,0)),"",S65)</f>
        <v/>
      </c>
      <c r="AL65" s="310"/>
      <c r="AM65" s="15">
        <v>60</v>
      </c>
      <c r="AN65" s="15">
        <f t="shared" si="3"/>
        <v>18</v>
      </c>
      <c r="AO65" s="15">
        <f t="shared" si="4"/>
        <v>17</v>
      </c>
      <c r="AP65" s="15" t="s">
        <v>5642</v>
      </c>
      <c r="AQ65" s="15" t="str">
        <f t="shared" si="15"/>
        <v/>
      </c>
      <c r="AR65" s="15" t="str">
        <f t="shared" si="16"/>
        <v/>
      </c>
      <c r="AT65" s="312" t="str">
        <f t="shared" si="0"/>
        <v>B2</v>
      </c>
      <c r="AU65" s="312" t="str">
        <f t="shared" si="1"/>
        <v>B2</v>
      </c>
      <c r="AW65" s="320">
        <f t="shared" si="7"/>
        <v>0</v>
      </c>
      <c r="AX65" s="320">
        <f t="shared" si="8"/>
        <v>0</v>
      </c>
      <c r="AY65" s="320">
        <f t="shared" si="9"/>
        <v>0</v>
      </c>
      <c r="AZ65" s="320">
        <f t="shared" si="10"/>
        <v>0</v>
      </c>
      <c r="BG65" s="49" t="str">
        <f t="shared" si="12"/>
        <v>0</v>
      </c>
      <c r="BH65" s="49" t="str">
        <f t="shared" si="13"/>
        <v>0</v>
      </c>
      <c r="BI65" s="49" t="str">
        <f t="shared" si="14"/>
        <v>0</v>
      </c>
    </row>
    <row r="66" spans="1:61" x14ac:dyDescent="0.25">
      <c r="A66" s="25" t="str">
        <f>C66&amp;"x"&amp;TEXT(COUNTIF(C$5:C65,C66)+1,0)</f>
        <v>B2x4</v>
      </c>
      <c r="B66" s="26" t="str">
        <f>D66&amp;"x"&amp;TEXT(COUNTIF(D$5:D65,D66)+1,0)</f>
        <v>B2x4</v>
      </c>
      <c r="C66" s="27" t="s">
        <v>5622</v>
      </c>
      <c r="D66" s="27" t="s">
        <v>5622</v>
      </c>
      <c r="E66" s="165"/>
      <c r="F66" s="27" t="s">
        <v>5829</v>
      </c>
      <c r="G66" s="242" t="s">
        <v>9321</v>
      </c>
      <c r="H66" s="242" t="s">
        <v>9322</v>
      </c>
      <c r="I66" s="242" t="s">
        <v>9323</v>
      </c>
      <c r="J66" s="194">
        <v>39018</v>
      </c>
      <c r="K66" s="165"/>
      <c r="L66" s="28"/>
      <c r="M66" s="371"/>
      <c r="N66" s="28"/>
      <c r="O66" s="236"/>
      <c r="P66" s="28" t="s">
        <v>5632</v>
      </c>
      <c r="Q66" s="28" t="s">
        <v>5632</v>
      </c>
      <c r="R66" s="28" t="s">
        <v>5622</v>
      </c>
      <c r="S66" s="466" t="str">
        <f>IF(C66=0,"",C66)</f>
        <v>B2</v>
      </c>
      <c r="T66" s="191"/>
      <c r="U66" s="30"/>
      <c r="V66" s="30"/>
      <c r="W66" s="30"/>
      <c r="X66" s="30"/>
      <c r="Y66" s="190"/>
      <c r="Z66" s="330">
        <f>lft(J66,Peildatum)</f>
        <v>15.18</v>
      </c>
      <c r="AA66" s="272"/>
      <c r="AB66" s="272"/>
      <c r="AC66" s="272"/>
      <c r="AD66" s="272"/>
      <c r="AE66" s="319" t="str">
        <f>IFERROR(VLOOKUP(LEFT(L66 &amp; "0",1),CbRc,2,0),"")</f>
        <v>NCX19J3</v>
      </c>
      <c r="AF66" s="319" t="str">
        <f>IFERROR(VLOOKUP(LEFT(M66 &amp; "0",1),CbRc,2,0),"")</f>
        <v>NCX19J3</v>
      </c>
      <c r="AG66" s="319" t="str">
        <f>IFERROR(VLOOKUP(LEFT(N66 &amp; "0",1),CbRc,2,0),"")</f>
        <v>NCX19J3</v>
      </c>
      <c r="AH66" s="319" t="str">
        <f>IF(ISNA(VLOOKUP($AE66&amp;P66,IsTm1A,1,0)),"",P66)</f>
        <v>C2</v>
      </c>
      <c r="AI66" s="319" t="str">
        <f>IF(ISNA(VLOOKUP($AF66&amp;Q66,IsTm2D,1,0)),"",Q66)</f>
        <v>C2</v>
      </c>
      <c r="AJ66" s="319" t="str">
        <f>IF(ISNA(VLOOKUP($AF66&amp;R66,IsTm3G,1,0)),"",R66)</f>
        <v>B2</v>
      </c>
      <c r="AK66" s="319" t="str">
        <f>IF(ISNA(VLOOKUP($AG66&amp;S66,IsTm4J,1,0)),"",S66)</f>
        <v/>
      </c>
      <c r="AL66" s="310"/>
      <c r="AM66" s="15">
        <v>61</v>
      </c>
      <c r="AN66" s="15">
        <f t="shared" si="3"/>
        <v>19</v>
      </c>
      <c r="AO66" s="15">
        <f t="shared" si="4"/>
        <v>18</v>
      </c>
      <c r="AP66" s="15" t="s">
        <v>5643</v>
      </c>
      <c r="AQ66" s="15" t="str">
        <f t="shared" si="15"/>
        <v/>
      </c>
      <c r="AR66" s="15" t="str">
        <f t="shared" si="16"/>
        <v/>
      </c>
      <c r="AT66" s="312" t="str">
        <f t="shared" si="0"/>
        <v>B2</v>
      </c>
      <c r="AU66" s="312" t="str">
        <f t="shared" si="1"/>
        <v>B2</v>
      </c>
      <c r="AW66" s="320">
        <f t="shared" si="7"/>
        <v>0</v>
      </c>
      <c r="AX66" s="320">
        <f t="shared" si="8"/>
        <v>0</v>
      </c>
      <c r="AY66" s="320">
        <f t="shared" si="9"/>
        <v>0</v>
      </c>
      <c r="AZ66" s="320">
        <f t="shared" si="10"/>
        <v>0</v>
      </c>
      <c r="BG66" s="49" t="str">
        <f t="shared" si="12"/>
        <v>0</v>
      </c>
      <c r="BH66" s="49" t="str">
        <f t="shared" si="13"/>
        <v>0</v>
      </c>
      <c r="BI66" s="49" t="str">
        <f t="shared" si="14"/>
        <v>0</v>
      </c>
    </row>
    <row r="67" spans="1:61" x14ac:dyDescent="0.25">
      <c r="A67" s="25" t="str">
        <f>C67&amp;"x"&amp;TEXT(COUNTIF(C$5:C66,C67)+1,0)</f>
        <v>C1x2</v>
      </c>
      <c r="B67" s="26" t="str">
        <f>D67&amp;"x"&amp;TEXT(COUNTIF(D$5:D66,D67)+1,0)</f>
        <v>C1x2</v>
      </c>
      <c r="C67" s="27" t="s">
        <v>5631</v>
      </c>
      <c r="D67" s="27" t="s">
        <v>5631</v>
      </c>
      <c r="E67" s="165"/>
      <c r="F67" s="27" t="s">
        <v>5829</v>
      </c>
      <c r="G67" s="242" t="s">
        <v>9373</v>
      </c>
      <c r="H67" s="242" t="s">
        <v>9374</v>
      </c>
      <c r="I67" s="242" t="s">
        <v>8960</v>
      </c>
      <c r="J67" s="194">
        <v>39196</v>
      </c>
      <c r="K67" s="165"/>
      <c r="L67" s="28"/>
      <c r="M67" s="371"/>
      <c r="N67" s="28"/>
      <c r="O67" s="236"/>
      <c r="P67" s="28" t="s">
        <v>5632</v>
      </c>
      <c r="Q67" s="28" t="s">
        <v>5632</v>
      </c>
      <c r="R67" s="28" t="s">
        <v>5622</v>
      </c>
      <c r="S67" s="466" t="str">
        <f>IF(C67=0,"",C67)</f>
        <v>C1</v>
      </c>
      <c r="T67" s="191"/>
      <c r="U67" s="30"/>
      <c r="V67" s="30"/>
      <c r="W67" s="30"/>
      <c r="X67" s="30"/>
      <c r="Y67" s="190"/>
      <c r="Z67" s="330">
        <f>lft(J67,Peildatum)</f>
        <v>14.69</v>
      </c>
      <c r="AA67" s="272"/>
      <c r="AB67" s="272"/>
      <c r="AC67" s="272"/>
      <c r="AD67" s="272"/>
      <c r="AE67" s="319" t="str">
        <f>IFERROR(VLOOKUP(LEFT(L67 &amp; "0",1),CbRc,2,0),"")</f>
        <v>NCX19J3</v>
      </c>
      <c r="AF67" s="319" t="str">
        <f>IFERROR(VLOOKUP(LEFT(M67 &amp; "0",1),CbRc,2,0),"")</f>
        <v>NCX19J3</v>
      </c>
      <c r="AG67" s="319" t="str">
        <f>IFERROR(VLOOKUP(LEFT(N67 &amp; "0",1),CbRc,2,0),"")</f>
        <v>NCX19J3</v>
      </c>
      <c r="AH67" s="319" t="str">
        <f>IF(ISNA(VLOOKUP($AE67&amp;P67,IsTm1A,1,0)),"",P67)</f>
        <v>C2</v>
      </c>
      <c r="AI67" s="319" t="str">
        <f>IF(ISNA(VLOOKUP($AF67&amp;Q67,IsTm2D,1,0)),"",Q67)</f>
        <v>C2</v>
      </c>
      <c r="AJ67" s="319" t="str">
        <f>IF(ISNA(VLOOKUP($AF67&amp;R67,IsTm3G,1,0)),"",R67)</f>
        <v>B2</v>
      </c>
      <c r="AK67" s="319" t="str">
        <f>IF(ISNA(VLOOKUP($AG67&amp;S67,IsTm4J,1,0)),"",S67)</f>
        <v/>
      </c>
      <c r="AL67" s="310"/>
      <c r="AM67" s="15">
        <v>62</v>
      </c>
      <c r="AN67" s="15">
        <f t="shared" si="3"/>
        <v>20</v>
      </c>
      <c r="AO67" s="15">
        <f t="shared" si="4"/>
        <v>19</v>
      </c>
      <c r="AP67" s="15" t="s">
        <v>5644</v>
      </c>
      <c r="AQ67" s="15" t="str">
        <f t="shared" si="15"/>
        <v/>
      </c>
      <c r="AR67" s="15" t="str">
        <f t="shared" si="16"/>
        <v/>
      </c>
      <c r="AT67" s="312" t="str">
        <f t="shared" si="0"/>
        <v>C1</v>
      </c>
      <c r="AU67" s="312" t="str">
        <f t="shared" si="1"/>
        <v>C1</v>
      </c>
      <c r="AW67" s="320">
        <f t="shared" si="7"/>
        <v>0</v>
      </c>
      <c r="AX67" s="320">
        <f t="shared" si="8"/>
        <v>0</v>
      </c>
      <c r="AY67" s="320">
        <f t="shared" si="9"/>
        <v>0</v>
      </c>
      <c r="AZ67" s="320">
        <f t="shared" si="10"/>
        <v>0</v>
      </c>
      <c r="BG67" s="49" t="str">
        <f t="shared" si="12"/>
        <v>0</v>
      </c>
      <c r="BH67" s="49" t="str">
        <f t="shared" si="13"/>
        <v>0</v>
      </c>
      <c r="BI67" s="49" t="str">
        <f t="shared" si="14"/>
        <v>0</v>
      </c>
    </row>
    <row r="68" spans="1:61" x14ac:dyDescent="0.25">
      <c r="A68" s="25" t="str">
        <f>C68&amp;"x"&amp;TEXT(COUNTIF(C$5:C67,C68)+1,0)</f>
        <v>B2x5</v>
      </c>
      <c r="B68" s="26" t="str">
        <f>D68&amp;"x"&amp;TEXT(COUNTIF(D$5:D67,D68)+1,0)</f>
        <v>B2x5</v>
      </c>
      <c r="C68" s="27" t="s">
        <v>5622</v>
      </c>
      <c r="D68" s="27" t="s">
        <v>5622</v>
      </c>
      <c r="E68" s="165"/>
      <c r="F68" s="27" t="s">
        <v>5829</v>
      </c>
      <c r="G68" s="242" t="s">
        <v>9327</v>
      </c>
      <c r="H68" s="242" t="s">
        <v>9328</v>
      </c>
      <c r="I68" s="242" t="s">
        <v>9329</v>
      </c>
      <c r="J68" s="194">
        <v>39346</v>
      </c>
      <c r="K68" s="165"/>
      <c r="L68" s="28"/>
      <c r="M68" s="371"/>
      <c r="N68" s="28"/>
      <c r="O68" s="236"/>
      <c r="P68" s="28" t="s">
        <v>5632</v>
      </c>
      <c r="Q68" s="28" t="s">
        <v>5633</v>
      </c>
      <c r="R68" s="28" t="s">
        <v>5622</v>
      </c>
      <c r="S68" s="466" t="str">
        <f>IF(C68=0,"",C68)</f>
        <v>B2</v>
      </c>
      <c r="T68" s="191"/>
      <c r="U68" s="30"/>
      <c r="V68" s="30"/>
      <c r="W68" s="30"/>
      <c r="X68" s="30"/>
      <c r="Y68" s="190"/>
      <c r="Z68" s="330">
        <f>lft(J68,Peildatum)</f>
        <v>14.28</v>
      </c>
      <c r="AA68" s="272"/>
      <c r="AB68" s="272"/>
      <c r="AC68" s="272"/>
      <c r="AD68" s="272"/>
      <c r="AE68" s="319" t="str">
        <f>IFERROR(VLOOKUP(LEFT(L68 &amp; "0",1),CbRc,2,0),"")</f>
        <v>NCX19J3</v>
      </c>
      <c r="AF68" s="319" t="str">
        <f>IFERROR(VLOOKUP(LEFT(M68 &amp; "0",1),CbRc,2,0),"")</f>
        <v>NCX19J3</v>
      </c>
      <c r="AG68" s="319" t="str">
        <f>IFERROR(VLOOKUP(LEFT(N68 &amp; "0",1),CbRc,2,0),"")</f>
        <v>NCX19J3</v>
      </c>
      <c r="AH68" s="319" t="str">
        <f>IF(ISNA(VLOOKUP($AE68&amp;P68,IsTm1A,1,0)),"",P68)</f>
        <v>C2</v>
      </c>
      <c r="AI68" s="319" t="str">
        <f>IF(ISNA(VLOOKUP($AF68&amp;Q68,IsTm2D,1,0)),"",Q68)</f>
        <v>C3</v>
      </c>
      <c r="AJ68" s="319" t="str">
        <f>IF(ISNA(VLOOKUP($AF68&amp;R68,IsTm3G,1,0)),"",R68)</f>
        <v>B2</v>
      </c>
      <c r="AK68" s="319" t="str">
        <f>IF(ISNA(VLOOKUP($AG68&amp;S68,IsTm4J,1,0)),"",S68)</f>
        <v/>
      </c>
      <c r="AL68" s="310"/>
      <c r="AM68" s="15">
        <v>63</v>
      </c>
      <c r="AN68" s="15">
        <f t="shared" si="3"/>
        <v>21</v>
      </c>
      <c r="AO68" s="15">
        <f t="shared" si="4"/>
        <v>20</v>
      </c>
      <c r="AP68" s="15" t="s">
        <v>5645</v>
      </c>
      <c r="AQ68" s="15" t="str">
        <f t="shared" si="15"/>
        <v/>
      </c>
      <c r="AR68" s="15" t="str">
        <f t="shared" si="16"/>
        <v/>
      </c>
      <c r="AT68" s="312" t="str">
        <f t="shared" si="0"/>
        <v>B2</v>
      </c>
      <c r="AU68" s="312" t="str">
        <f t="shared" si="1"/>
        <v>B2</v>
      </c>
      <c r="AW68" s="320">
        <f t="shared" si="7"/>
        <v>0</v>
      </c>
      <c r="AX68" s="320">
        <f t="shared" si="8"/>
        <v>0</v>
      </c>
      <c r="AY68" s="320">
        <f t="shared" si="9"/>
        <v>0</v>
      </c>
      <c r="AZ68" s="320">
        <f t="shared" si="10"/>
        <v>0</v>
      </c>
      <c r="BG68" s="49" t="str">
        <f t="shared" si="12"/>
        <v>0</v>
      </c>
      <c r="BH68" s="49" t="str">
        <f t="shared" si="13"/>
        <v>0</v>
      </c>
      <c r="BI68" s="49" t="str">
        <f t="shared" si="14"/>
        <v>0</v>
      </c>
    </row>
    <row r="69" spans="1:61" x14ac:dyDescent="0.25">
      <c r="A69" s="25" t="str">
        <f>C69&amp;"x"&amp;TEXT(COUNTIF(C$5:C68,C69)+1,0)</f>
        <v>B2x6</v>
      </c>
      <c r="B69" s="26" t="str">
        <f>D69&amp;"x"&amp;TEXT(COUNTIF(D$5:D68,D69)+1,0)</f>
        <v>B2x6</v>
      </c>
      <c r="C69" s="27" t="s">
        <v>5622</v>
      </c>
      <c r="D69" s="27" t="s">
        <v>5622</v>
      </c>
      <c r="E69" s="165"/>
      <c r="F69" s="27" t="s">
        <v>5829</v>
      </c>
      <c r="G69" s="242" t="s">
        <v>9324</v>
      </c>
      <c r="H69" s="242" t="s">
        <v>9325</v>
      </c>
      <c r="I69" s="242" t="s">
        <v>9326</v>
      </c>
      <c r="J69" s="194">
        <v>39420</v>
      </c>
      <c r="K69" s="165"/>
      <c r="L69" s="28"/>
      <c r="M69" s="371"/>
      <c r="N69" s="28"/>
      <c r="O69" s="236"/>
      <c r="P69" s="28" t="s">
        <v>5632</v>
      </c>
      <c r="Q69" s="28" t="s">
        <v>5632</v>
      </c>
      <c r="R69" s="28" t="s">
        <v>5622</v>
      </c>
      <c r="S69" s="466" t="str">
        <f>IF(C69=0,"",C69)</f>
        <v>B2</v>
      </c>
      <c r="T69" s="191"/>
      <c r="U69" s="30"/>
      <c r="V69" s="30"/>
      <c r="W69" s="30"/>
      <c r="X69" s="30"/>
      <c r="Y69" s="190"/>
      <c r="Z69" s="330">
        <f>lft(J69,Peildatum)</f>
        <v>14.08</v>
      </c>
      <c r="AA69" s="272"/>
      <c r="AB69" s="272"/>
      <c r="AC69" s="272"/>
      <c r="AD69" s="272"/>
      <c r="AE69" s="319" t="str">
        <f>IFERROR(VLOOKUP(LEFT(L69 &amp; "0",1),CbRc,2,0),"")</f>
        <v>NCX19J3</v>
      </c>
      <c r="AF69" s="319" t="str">
        <f>IFERROR(VLOOKUP(LEFT(M69 &amp; "0",1),CbRc,2,0),"")</f>
        <v>NCX19J3</v>
      </c>
      <c r="AG69" s="319" t="str">
        <f>IFERROR(VLOOKUP(LEFT(N69 &amp; "0",1),CbRc,2,0),"")</f>
        <v>NCX19J3</v>
      </c>
      <c r="AH69" s="319" t="str">
        <f>IF(ISNA(VLOOKUP($AE69&amp;P69,IsTm1A,1,0)),"",P69)</f>
        <v>C2</v>
      </c>
      <c r="AI69" s="319" t="str">
        <f>IF(ISNA(VLOOKUP($AF69&amp;Q69,IsTm2D,1,0)),"",Q69)</f>
        <v>C2</v>
      </c>
      <c r="AJ69" s="319" t="str">
        <f>IF(ISNA(VLOOKUP($AF69&amp;R69,IsTm3G,1,0)),"",R69)</f>
        <v>B2</v>
      </c>
      <c r="AK69" s="319" t="str">
        <f>IF(ISNA(VLOOKUP($AG69&amp;S69,IsTm4J,1,0)),"",S69)</f>
        <v/>
      </c>
      <c r="AL69" s="310"/>
      <c r="AM69" s="15">
        <v>64</v>
      </c>
      <c r="AN69" s="15">
        <f t="shared" si="3"/>
        <v>22</v>
      </c>
      <c r="AO69" s="15">
        <f t="shared" si="4"/>
        <v>21</v>
      </c>
      <c r="AP69" s="15" t="s">
        <v>5646</v>
      </c>
      <c r="AQ69" s="15" t="str">
        <f t="shared" si="15"/>
        <v/>
      </c>
      <c r="AR69" s="15" t="str">
        <f t="shared" si="16"/>
        <v/>
      </c>
      <c r="AT69" s="312" t="str">
        <f t="shared" ref="AT69:AT132" si="17">IF(C69="","",IFERROR(VLOOKUP(C69,AQ:AQ,1,0),"FOUT"))</f>
        <v>B2</v>
      </c>
      <c r="AU69" s="312" t="str">
        <f t="shared" ref="AU69:AU132" si="18">IF(D69="","",IFERROR(VLOOKUP(D69,AR:AR,1,0),"FOUT"))</f>
        <v>B2</v>
      </c>
      <c r="AW69" s="320">
        <f t="shared" si="7"/>
        <v>0</v>
      </c>
      <c r="AX69" s="320">
        <f t="shared" si="8"/>
        <v>0</v>
      </c>
      <c r="AY69" s="320">
        <f t="shared" si="9"/>
        <v>0</v>
      </c>
      <c r="AZ69" s="320">
        <f t="shared" si="10"/>
        <v>0</v>
      </c>
      <c r="BG69" s="49" t="str">
        <f t="shared" si="12"/>
        <v>0</v>
      </c>
      <c r="BH69" s="49" t="str">
        <f t="shared" si="13"/>
        <v>0</v>
      </c>
      <c r="BI69" s="49" t="str">
        <f t="shared" si="14"/>
        <v>0</v>
      </c>
    </row>
    <row r="70" spans="1:61" x14ac:dyDescent="0.25">
      <c r="A70" s="25" t="str">
        <f>C70&amp;"x"&amp;TEXT(COUNTIF(C$5:C69,C70)+1,0)</f>
        <v>B3x1</v>
      </c>
      <c r="B70" s="26" t="str">
        <f>D70&amp;"x"&amp;TEXT(COUNTIF(D$5:D69,D70)+1,0)</f>
        <v>B3x1</v>
      </c>
      <c r="C70" s="27" t="s">
        <v>5623</v>
      </c>
      <c r="D70" s="27" t="s">
        <v>5623</v>
      </c>
      <c r="E70" s="165"/>
      <c r="F70" s="27" t="s">
        <v>5580</v>
      </c>
      <c r="G70" s="242" t="s">
        <v>9331</v>
      </c>
      <c r="H70" s="242" t="s">
        <v>9332</v>
      </c>
      <c r="I70" s="242" t="s">
        <v>9081</v>
      </c>
      <c r="J70" s="194">
        <v>38900</v>
      </c>
      <c r="K70" s="165"/>
      <c r="L70" s="28"/>
      <c r="M70" s="371"/>
      <c r="N70" s="28"/>
      <c r="O70" s="236"/>
      <c r="P70" s="28" t="s">
        <v>5624</v>
      </c>
      <c r="Q70" s="28" t="s">
        <v>5623</v>
      </c>
      <c r="R70" s="28" t="s">
        <v>5623</v>
      </c>
      <c r="S70" s="466" t="str">
        <f>IF(C70=0,"",C70)</f>
        <v>B3</v>
      </c>
      <c r="T70" s="191"/>
      <c r="U70" s="30"/>
      <c r="V70" s="30"/>
      <c r="W70" s="30"/>
      <c r="X70" s="30"/>
      <c r="Y70" s="190"/>
      <c r="Z70" s="330">
        <f>lft(J70,Peildatum)</f>
        <v>15.5</v>
      </c>
      <c r="AA70" s="272"/>
      <c r="AB70" s="272"/>
      <c r="AC70" s="272"/>
      <c r="AD70" s="272"/>
      <c r="AE70" s="319" t="str">
        <f>IFERROR(VLOOKUP(LEFT(L70 &amp; "0",1),CbRc,2,0),"")</f>
        <v>NCX19J3</v>
      </c>
      <c r="AF70" s="319" t="str">
        <f>IFERROR(VLOOKUP(LEFT(M70 &amp; "0",1),CbRc,2,0),"")</f>
        <v>NCX19J3</v>
      </c>
      <c r="AG70" s="319" t="str">
        <f>IFERROR(VLOOKUP(LEFT(N70 &amp; "0",1),CbRc,2,0),"")</f>
        <v>NCX19J3</v>
      </c>
      <c r="AH70" s="319" t="str">
        <f>IF(ISNA(VLOOKUP($AE70&amp;P70,IsTm1A,1,0)),"",P70)</f>
        <v>B4</v>
      </c>
      <c r="AI70" s="319" t="str">
        <f>IF(ISNA(VLOOKUP($AF70&amp;Q70,IsTm2D,1,0)),"",Q70)</f>
        <v>B3</v>
      </c>
      <c r="AJ70" s="319" t="str">
        <f>IF(ISNA(VLOOKUP($AF70&amp;R70,IsTm3G,1,0)),"",R70)</f>
        <v>B3</v>
      </c>
      <c r="AK70" s="319" t="str">
        <f>IF(ISNA(VLOOKUP($AG70&amp;S70,IsTm4J,1,0)),"",S70)</f>
        <v/>
      </c>
      <c r="AL70" s="310"/>
      <c r="AM70" s="15">
        <v>65</v>
      </c>
      <c r="AN70" s="15">
        <f t="shared" ref="AN70:AN104" si="19">AN69+IF(COUNTIF(C:C,AP70)=0,0,1)</f>
        <v>22</v>
      </c>
      <c r="AO70" s="15">
        <f t="shared" ref="AO70:AO104" si="20">AO69+IF(COUNTIF(D:D,AP70)=0,0,1)</f>
        <v>21</v>
      </c>
      <c r="AP70" s="15" t="s">
        <v>5647</v>
      </c>
      <c r="AQ70" s="15" t="str">
        <f t="shared" ref="AQ70:AQ101" si="21">IFERROR(VLOOKUP(AM70,AN:AP,3,0),"")</f>
        <v/>
      </c>
      <c r="AR70" s="15" t="str">
        <f t="shared" ref="AR70:AR101" si="22">IFERROR(VLOOKUP(AM70,AO:AQ,2,0),"")</f>
        <v/>
      </c>
      <c r="AT70" s="312" t="str">
        <f t="shared" si="17"/>
        <v>B3</v>
      </c>
      <c r="AU70" s="312" t="str">
        <f t="shared" si="18"/>
        <v>B3</v>
      </c>
      <c r="AW70" s="320">
        <f t="shared" ref="AW70:AW133" si="23">IF(OR(P70="",U70=""),0,SUMIFS(U$5:U$1004,$BG$5:$BG$1004,$BG70,P$5:P$1004,P70))</f>
        <v>0</v>
      </c>
      <c r="AX70" s="320">
        <f t="shared" ref="AX70:AX133" si="24">IF(OR(Q70="",V70=""),0,SUMIFS(V$5:V$1004,$BH$5:$BH$1004,$BH70,Q$5:Q$1004,Q70))</f>
        <v>0</v>
      </c>
      <c r="AY70" s="320">
        <f t="shared" ref="AY70:AY133" si="25">IF(OR(R70="",W70=""),0,SUMIFS(W$5:W$1004,$BH$5:$BH$1004,$BH70,R$5:R$1004,R70))</f>
        <v>0</v>
      </c>
      <c r="AZ70" s="320">
        <f t="shared" ref="AZ70:AZ133" si="26">IF(OR(S70="",X70=""),0,SUMIFS(X$5:X$1004,$BI$5:$BI$1004,$BI70,S$5:S$1004,S70))</f>
        <v>0</v>
      </c>
      <c r="BG70" s="49" t="str">
        <f t="shared" si="12"/>
        <v>0</v>
      </c>
      <c r="BH70" s="49" t="str">
        <f t="shared" si="13"/>
        <v>0</v>
      </c>
      <c r="BI70" s="49" t="str">
        <f t="shared" si="14"/>
        <v>0</v>
      </c>
    </row>
    <row r="71" spans="1:61" x14ac:dyDescent="0.25">
      <c r="A71" s="25" t="str">
        <f>C71&amp;"x"&amp;TEXT(COUNTIF(C$5:C70,C71)+1,0)</f>
        <v>B3x2</v>
      </c>
      <c r="B71" s="26" t="str">
        <f>D71&amp;"x"&amp;TEXT(COUNTIF(D$5:D70,D71)+1,0)</f>
        <v>B3x2</v>
      </c>
      <c r="C71" s="27" t="s">
        <v>5623</v>
      </c>
      <c r="D71" s="27" t="s">
        <v>5623</v>
      </c>
      <c r="E71" s="165"/>
      <c r="F71" s="27" t="s">
        <v>5580</v>
      </c>
      <c r="G71" s="242" t="s">
        <v>9333</v>
      </c>
      <c r="H71" s="242" t="s">
        <v>9334</v>
      </c>
      <c r="I71" s="242" t="s">
        <v>9237</v>
      </c>
      <c r="J71" s="194">
        <v>39427</v>
      </c>
      <c r="K71" s="165"/>
      <c r="L71" s="28"/>
      <c r="M71" s="371"/>
      <c r="N71" s="28"/>
      <c r="O71" s="236"/>
      <c r="P71" s="28" t="s">
        <v>5645</v>
      </c>
      <c r="Q71" s="28" t="s">
        <v>5634</v>
      </c>
      <c r="R71" s="28" t="s">
        <v>5623</v>
      </c>
      <c r="S71" s="466" t="str">
        <f>IF(C71=0,"",C71)</f>
        <v>B3</v>
      </c>
      <c r="T71" s="191"/>
      <c r="U71" s="30"/>
      <c r="V71" s="30"/>
      <c r="W71" s="30"/>
      <c r="X71" s="30"/>
      <c r="Y71" s="190"/>
      <c r="Z71" s="330">
        <f>lft(J71,Peildatum)</f>
        <v>14.06</v>
      </c>
      <c r="AA71" s="272"/>
      <c r="AB71" s="272"/>
      <c r="AC71" s="272"/>
      <c r="AD71" s="272"/>
      <c r="AE71" s="319" t="str">
        <f>IFERROR(VLOOKUP(LEFT(L71 &amp; "0",1),CbRc,2,0),"")</f>
        <v>NCX19J3</v>
      </c>
      <c r="AF71" s="319" t="str">
        <f>IFERROR(VLOOKUP(LEFT(M71 &amp; "0",1),CbRc,2,0),"")</f>
        <v>NCX19J3</v>
      </c>
      <c r="AG71" s="319" t="str">
        <f>IFERROR(VLOOKUP(LEFT(N71 &amp; "0",1),CbRc,2,0),"")</f>
        <v>NCX19J3</v>
      </c>
      <c r="AH71" s="319" t="str">
        <f>IF(ISNA(VLOOKUP($AE71&amp;P71,IsTm1A,1,0)),"",P71)</f>
        <v>D3</v>
      </c>
      <c r="AI71" s="319" t="str">
        <f>IF(ISNA(VLOOKUP($AF71&amp;Q71,IsTm2D,1,0)),"",Q71)</f>
        <v>C4</v>
      </c>
      <c r="AJ71" s="319" t="str">
        <f>IF(ISNA(VLOOKUP($AF71&amp;R71,IsTm3G,1,0)),"",R71)</f>
        <v>B3</v>
      </c>
      <c r="AK71" s="319" t="str">
        <f>IF(ISNA(VLOOKUP($AG71&amp;S71,IsTm4J,1,0)),"",S71)</f>
        <v/>
      </c>
      <c r="AL71" s="310"/>
      <c r="AM71" s="15">
        <v>66</v>
      </c>
      <c r="AN71" s="15">
        <f t="shared" si="19"/>
        <v>22</v>
      </c>
      <c r="AO71" s="15">
        <f t="shared" si="20"/>
        <v>21</v>
      </c>
      <c r="AP71" s="15" t="s">
        <v>5648</v>
      </c>
      <c r="AQ71" s="15" t="str">
        <f t="shared" si="21"/>
        <v/>
      </c>
      <c r="AR71" s="15" t="str">
        <f t="shared" si="22"/>
        <v/>
      </c>
      <c r="AT71" s="312" t="str">
        <f t="shared" si="17"/>
        <v>B3</v>
      </c>
      <c r="AU71" s="312" t="str">
        <f t="shared" si="18"/>
        <v>B3</v>
      </c>
      <c r="AW71" s="320">
        <f t="shared" si="23"/>
        <v>0</v>
      </c>
      <c r="AX71" s="320">
        <f t="shared" si="24"/>
        <v>0</v>
      </c>
      <c r="AY71" s="320">
        <f t="shared" si="25"/>
        <v>0</v>
      </c>
      <c r="AZ71" s="320">
        <f t="shared" si="26"/>
        <v>0</v>
      </c>
      <c r="BG71" s="49" t="str">
        <f t="shared" si="12"/>
        <v>0</v>
      </c>
      <c r="BH71" s="49" t="str">
        <f t="shared" si="13"/>
        <v>0</v>
      </c>
      <c r="BI71" s="49" t="str">
        <f t="shared" si="14"/>
        <v>0</v>
      </c>
    </row>
    <row r="72" spans="1:61" x14ac:dyDescent="0.25">
      <c r="A72" s="25" t="str">
        <f>C72&amp;"x"&amp;TEXT(COUNTIF(C$5:C71,C72)+1,0)</f>
        <v>B2x7</v>
      </c>
      <c r="B72" s="26" t="str">
        <f>D72&amp;"x"&amp;TEXT(COUNTIF(D$5:D71,D72)+1,0)</f>
        <v>B2x7</v>
      </c>
      <c r="C72" s="27" t="s">
        <v>5622</v>
      </c>
      <c r="D72" s="27" t="s">
        <v>5622</v>
      </c>
      <c r="E72" s="165"/>
      <c r="F72" s="27" t="s">
        <v>5829</v>
      </c>
      <c r="G72" s="242" t="s">
        <v>9318</v>
      </c>
      <c r="H72" s="242" t="s">
        <v>9319</v>
      </c>
      <c r="I72" s="242" t="s">
        <v>9320</v>
      </c>
      <c r="J72" s="194">
        <v>39100</v>
      </c>
      <c r="K72" s="165"/>
      <c r="L72" s="28"/>
      <c r="M72" s="371"/>
      <c r="N72" s="28"/>
      <c r="O72" s="236"/>
      <c r="P72" s="28" t="s">
        <v>5633</v>
      </c>
      <c r="Q72" s="28" t="s">
        <v>5623</v>
      </c>
      <c r="R72" s="28" t="s">
        <v>5623</v>
      </c>
      <c r="S72" s="466" t="str">
        <f>IF(C72=0,"",C72)</f>
        <v>B2</v>
      </c>
      <c r="T72" s="191"/>
      <c r="U72" s="30"/>
      <c r="V72" s="30"/>
      <c r="W72" s="30"/>
      <c r="X72" s="30"/>
      <c r="Y72" s="190"/>
      <c r="Z72" s="330">
        <f>lft(J72,Peildatum)</f>
        <v>14.95</v>
      </c>
      <c r="AA72" s="272"/>
      <c r="AB72" s="272"/>
      <c r="AC72" s="272"/>
      <c r="AD72" s="272"/>
      <c r="AE72" s="319" t="str">
        <f>IFERROR(VLOOKUP(LEFT(L72 &amp; "0",1),CbRc,2,0),"")</f>
        <v>NCX19J3</v>
      </c>
      <c r="AF72" s="319" t="str">
        <f>IFERROR(VLOOKUP(LEFT(M72 &amp; "0",1),CbRc,2,0),"")</f>
        <v>NCX19J3</v>
      </c>
      <c r="AG72" s="319" t="str">
        <f>IFERROR(VLOOKUP(LEFT(N72 &amp; "0",1),CbRc,2,0),"")</f>
        <v>NCX19J3</v>
      </c>
      <c r="AH72" s="319" t="str">
        <f>IF(ISNA(VLOOKUP($AE72&amp;P72,IsTm1A,1,0)),"",P72)</f>
        <v>C3</v>
      </c>
      <c r="AI72" s="319" t="str">
        <f>IF(ISNA(VLOOKUP($AF72&amp;Q72,IsTm2D,1,0)),"",Q72)</f>
        <v>B3</v>
      </c>
      <c r="AJ72" s="319" t="str">
        <f>IF(ISNA(VLOOKUP($AF72&amp;R72,IsTm3G,1,0)),"",R72)</f>
        <v>B3</v>
      </c>
      <c r="AK72" s="319" t="str">
        <f>IF(ISNA(VLOOKUP($AG72&amp;S72,IsTm4J,1,0)),"",S72)</f>
        <v/>
      </c>
      <c r="AL72" s="310"/>
      <c r="AM72" s="15">
        <v>67</v>
      </c>
      <c r="AN72" s="15">
        <f t="shared" si="19"/>
        <v>22</v>
      </c>
      <c r="AO72" s="15">
        <f t="shared" si="20"/>
        <v>21</v>
      </c>
      <c r="AP72" s="15" t="s">
        <v>5649</v>
      </c>
      <c r="AQ72" s="15" t="str">
        <f t="shared" si="21"/>
        <v/>
      </c>
      <c r="AR72" s="15" t="str">
        <f t="shared" si="22"/>
        <v/>
      </c>
      <c r="AT72" s="312" t="str">
        <f t="shared" si="17"/>
        <v>B2</v>
      </c>
      <c r="AU72" s="312" t="str">
        <f t="shared" si="18"/>
        <v>B2</v>
      </c>
      <c r="AW72" s="320">
        <f t="shared" si="23"/>
        <v>0</v>
      </c>
      <c r="AX72" s="320">
        <f t="shared" si="24"/>
        <v>0</v>
      </c>
      <c r="AY72" s="320">
        <f t="shared" si="25"/>
        <v>0</v>
      </c>
      <c r="AZ72" s="320">
        <f t="shared" si="26"/>
        <v>0</v>
      </c>
      <c r="BG72" s="49" t="str">
        <f t="shared" si="12"/>
        <v>0</v>
      </c>
      <c r="BH72" s="49" t="str">
        <f t="shared" si="13"/>
        <v>0</v>
      </c>
      <c r="BI72" s="49" t="str">
        <f t="shared" si="14"/>
        <v>0</v>
      </c>
    </row>
    <row r="73" spans="1:61" x14ac:dyDescent="0.25">
      <c r="A73" s="25" t="str">
        <f>C73&amp;"x"&amp;TEXT(COUNTIF(C$5:C72,C73)+1,0)</f>
        <v>B3x3</v>
      </c>
      <c r="B73" s="26" t="str">
        <f>D73&amp;"x"&amp;TEXT(COUNTIF(D$5:D72,D73)+1,0)</f>
        <v>B3x3</v>
      </c>
      <c r="C73" s="27" t="s">
        <v>5623</v>
      </c>
      <c r="D73" s="27" t="s">
        <v>5623</v>
      </c>
      <c r="E73" s="165"/>
      <c r="F73" s="27" t="s">
        <v>5829</v>
      </c>
      <c r="G73" s="242" t="s">
        <v>9348</v>
      </c>
      <c r="H73" s="242" t="s">
        <v>9349</v>
      </c>
      <c r="I73" s="242" t="s">
        <v>9350</v>
      </c>
      <c r="J73" s="194">
        <v>39123</v>
      </c>
      <c r="K73" s="165"/>
      <c r="L73" s="28"/>
      <c r="M73" s="371"/>
      <c r="N73" s="28"/>
      <c r="O73" s="236"/>
      <c r="P73" s="28" t="s">
        <v>5633</v>
      </c>
      <c r="Q73" s="28" t="s">
        <v>5634</v>
      </c>
      <c r="R73" s="28" t="s">
        <v>5623</v>
      </c>
      <c r="S73" s="466" t="str">
        <f>IF(C73=0,"",C73)</f>
        <v>B3</v>
      </c>
      <c r="T73" s="191"/>
      <c r="U73" s="30"/>
      <c r="V73" s="30"/>
      <c r="W73" s="30"/>
      <c r="X73" s="30"/>
      <c r="Y73" s="190"/>
      <c r="Z73" s="330">
        <f>lft(J73,Peildatum)</f>
        <v>14.89</v>
      </c>
      <c r="AA73" s="272"/>
      <c r="AB73" s="272"/>
      <c r="AC73" s="272"/>
      <c r="AD73" s="272"/>
      <c r="AE73" s="319" t="str">
        <f>IFERROR(VLOOKUP(LEFT(L73 &amp; "0",1),CbRc,2,0),"")</f>
        <v>NCX19J3</v>
      </c>
      <c r="AF73" s="319" t="str">
        <f>IFERROR(VLOOKUP(LEFT(M73 &amp; "0",1),CbRc,2,0),"")</f>
        <v>NCX19J3</v>
      </c>
      <c r="AG73" s="319" t="str">
        <f>IFERROR(VLOOKUP(LEFT(N73 &amp; "0",1),CbRc,2,0),"")</f>
        <v>NCX19J3</v>
      </c>
      <c r="AH73" s="319" t="str">
        <f>IF(ISNA(VLOOKUP($AE73&amp;P73,IsTm1A,1,0)),"",P73)</f>
        <v>C3</v>
      </c>
      <c r="AI73" s="319" t="str">
        <f>IF(ISNA(VLOOKUP($AF73&amp;Q73,IsTm2D,1,0)),"",Q73)</f>
        <v>C4</v>
      </c>
      <c r="AJ73" s="319" t="str">
        <f>IF(ISNA(VLOOKUP($AF73&amp;R73,IsTm3G,1,0)),"",R73)</f>
        <v>B3</v>
      </c>
      <c r="AK73" s="319" t="str">
        <f>IF(ISNA(VLOOKUP($AG73&amp;S73,IsTm4J,1,0)),"",S73)</f>
        <v/>
      </c>
      <c r="AL73" s="310"/>
      <c r="AM73" s="15">
        <v>68</v>
      </c>
      <c r="AN73" s="15">
        <f t="shared" si="19"/>
        <v>22</v>
      </c>
      <c r="AO73" s="15">
        <f t="shared" si="20"/>
        <v>21</v>
      </c>
      <c r="AP73" s="15" t="s">
        <v>5650</v>
      </c>
      <c r="AQ73" s="15" t="str">
        <f t="shared" si="21"/>
        <v/>
      </c>
      <c r="AR73" s="15" t="str">
        <f t="shared" si="22"/>
        <v/>
      </c>
      <c r="AT73" s="312" t="str">
        <f t="shared" si="17"/>
        <v>B3</v>
      </c>
      <c r="AU73" s="312" t="str">
        <f t="shared" si="18"/>
        <v>B3</v>
      </c>
      <c r="AW73" s="320">
        <f t="shared" si="23"/>
        <v>0</v>
      </c>
      <c r="AX73" s="320">
        <f t="shared" si="24"/>
        <v>0</v>
      </c>
      <c r="AY73" s="320">
        <f t="shared" si="25"/>
        <v>0</v>
      </c>
      <c r="AZ73" s="320">
        <f t="shared" si="26"/>
        <v>0</v>
      </c>
      <c r="BG73" s="49" t="str">
        <f t="shared" si="12"/>
        <v>0</v>
      </c>
      <c r="BH73" s="49" t="str">
        <f t="shared" si="13"/>
        <v>0</v>
      </c>
      <c r="BI73" s="49" t="str">
        <f t="shared" si="14"/>
        <v>0</v>
      </c>
    </row>
    <row r="74" spans="1:61" x14ac:dyDescent="0.25">
      <c r="A74" s="25" t="str">
        <f>C74&amp;"x"&amp;TEXT(COUNTIF(C$5:C73,C74)+1,0)</f>
        <v>B3x4</v>
      </c>
      <c r="B74" s="26" t="str">
        <f>D74&amp;"x"&amp;TEXT(COUNTIF(D$5:D73,D74)+1,0)</f>
        <v>B3x4</v>
      </c>
      <c r="C74" s="27" t="s">
        <v>5623</v>
      </c>
      <c r="D74" s="27" t="s">
        <v>5623</v>
      </c>
      <c r="E74" s="165"/>
      <c r="F74" s="27" t="s">
        <v>5829</v>
      </c>
      <c r="G74" s="242" t="s">
        <v>9351</v>
      </c>
      <c r="H74" s="242" t="s">
        <v>9352</v>
      </c>
      <c r="I74" s="242" t="s">
        <v>9353</v>
      </c>
      <c r="J74" s="194">
        <v>39187</v>
      </c>
      <c r="K74" s="165"/>
      <c r="L74" s="28"/>
      <c r="M74" s="371"/>
      <c r="N74" s="28"/>
      <c r="O74" s="236"/>
      <c r="P74" s="28" t="s">
        <v>5633</v>
      </c>
      <c r="Q74" s="28" t="s">
        <v>5634</v>
      </c>
      <c r="R74" s="28" t="s">
        <v>5623</v>
      </c>
      <c r="S74" s="466" t="str">
        <f>IF(C74=0,"",C74)</f>
        <v>B3</v>
      </c>
      <c r="T74" s="191"/>
      <c r="U74" s="30"/>
      <c r="V74" s="30"/>
      <c r="W74" s="30"/>
      <c r="X74" s="30"/>
      <c r="Y74" s="190"/>
      <c r="Z74" s="330">
        <f>lft(J74,Peildatum)</f>
        <v>14.71</v>
      </c>
      <c r="AA74" s="272"/>
      <c r="AB74" s="272"/>
      <c r="AC74" s="272"/>
      <c r="AD74" s="272"/>
      <c r="AE74" s="319" t="str">
        <f>IFERROR(VLOOKUP(LEFT(L74 &amp; "0",1),CbRc,2,0),"")</f>
        <v>NCX19J3</v>
      </c>
      <c r="AF74" s="319" t="str">
        <f>IFERROR(VLOOKUP(LEFT(M74 &amp; "0",1),CbRc,2,0),"")</f>
        <v>NCX19J3</v>
      </c>
      <c r="AG74" s="319" t="str">
        <f>IFERROR(VLOOKUP(LEFT(N74 &amp; "0",1),CbRc,2,0),"")</f>
        <v>NCX19J3</v>
      </c>
      <c r="AH74" s="319" t="str">
        <f>IF(ISNA(VLOOKUP($AE74&amp;P74,IsTm1A,1,0)),"",P74)</f>
        <v>C3</v>
      </c>
      <c r="AI74" s="319" t="str">
        <f>IF(ISNA(VLOOKUP($AF74&amp;Q74,IsTm2D,1,0)),"",Q74)</f>
        <v>C4</v>
      </c>
      <c r="AJ74" s="319" t="str">
        <f>IF(ISNA(VLOOKUP($AF74&amp;R74,IsTm3G,1,0)),"",R74)</f>
        <v>B3</v>
      </c>
      <c r="AK74" s="319" t="str">
        <f>IF(ISNA(VLOOKUP($AG74&amp;S74,IsTm4J,1,0)),"",S74)</f>
        <v/>
      </c>
      <c r="AL74" s="310"/>
      <c r="AM74" s="15">
        <v>69</v>
      </c>
      <c r="AN74" s="15">
        <f t="shared" si="19"/>
        <v>22</v>
      </c>
      <c r="AO74" s="15">
        <f t="shared" si="20"/>
        <v>21</v>
      </c>
      <c r="AP74" s="15" t="s">
        <v>5651</v>
      </c>
      <c r="AQ74" s="15" t="str">
        <f t="shared" si="21"/>
        <v/>
      </c>
      <c r="AR74" s="15" t="str">
        <f t="shared" si="22"/>
        <v/>
      </c>
      <c r="AT74" s="312" t="str">
        <f t="shared" si="17"/>
        <v>B3</v>
      </c>
      <c r="AU74" s="312" t="str">
        <f t="shared" si="18"/>
        <v>B3</v>
      </c>
      <c r="AW74" s="320">
        <f t="shared" si="23"/>
        <v>0</v>
      </c>
      <c r="AX74" s="320">
        <f t="shared" si="24"/>
        <v>0</v>
      </c>
      <c r="AY74" s="320">
        <f t="shared" si="25"/>
        <v>0</v>
      </c>
      <c r="AZ74" s="320">
        <f t="shared" si="26"/>
        <v>0</v>
      </c>
      <c r="BG74" s="49" t="str">
        <f t="shared" ref="BG74:BG137" si="27">LEFT(L74&amp;"0",1)</f>
        <v>0</v>
      </c>
      <c r="BH74" s="49" t="str">
        <f t="shared" ref="BH74:BH137" si="28">LEFT(M74&amp;"0",1)</f>
        <v>0</v>
      </c>
      <c r="BI74" s="49" t="str">
        <f t="shared" ref="BI74:BI137" si="29">LEFT(N74&amp;"0",1)</f>
        <v>0</v>
      </c>
    </row>
    <row r="75" spans="1:61" x14ac:dyDescent="0.25">
      <c r="A75" s="25" t="str">
        <f>C75&amp;"x"&amp;TEXT(COUNTIF(C$5:C74,C75)+1,0)</f>
        <v>B3x5</v>
      </c>
      <c r="B75" s="26" t="str">
        <f>D75&amp;"x"&amp;TEXT(COUNTIF(D$5:D74,D75)+1,0)</f>
        <v>B3x5</v>
      </c>
      <c r="C75" s="27" t="s">
        <v>5623</v>
      </c>
      <c r="D75" s="27" t="s">
        <v>5623</v>
      </c>
      <c r="E75" s="165"/>
      <c r="F75" s="27" t="s">
        <v>5829</v>
      </c>
      <c r="G75" s="242" t="s">
        <v>9345</v>
      </c>
      <c r="H75" s="242" t="s">
        <v>9346</v>
      </c>
      <c r="I75" s="242" t="s">
        <v>9347</v>
      </c>
      <c r="J75" s="194">
        <v>39363</v>
      </c>
      <c r="K75" s="165"/>
      <c r="L75" s="28"/>
      <c r="M75" s="371"/>
      <c r="N75" s="28"/>
      <c r="O75" s="236"/>
      <c r="P75" s="28" t="s">
        <v>5633</v>
      </c>
      <c r="Q75" s="28" t="s">
        <v>5634</v>
      </c>
      <c r="R75" s="28" t="s">
        <v>5623</v>
      </c>
      <c r="S75" s="466" t="str">
        <f>IF(C75=0,"",C75)</f>
        <v>B3</v>
      </c>
      <c r="T75" s="191"/>
      <c r="U75" s="30"/>
      <c r="V75" s="30"/>
      <c r="W75" s="30"/>
      <c r="X75" s="30"/>
      <c r="Y75" s="190"/>
      <c r="Z75" s="330">
        <f>lft(J75,Peildatum)</f>
        <v>14.23</v>
      </c>
      <c r="AA75" s="272"/>
      <c r="AB75" s="272"/>
      <c r="AC75" s="272"/>
      <c r="AD75" s="272"/>
      <c r="AE75" s="319" t="str">
        <f>IFERROR(VLOOKUP(LEFT(L75 &amp; "0",1),CbRc,2,0),"")</f>
        <v>NCX19J3</v>
      </c>
      <c r="AF75" s="319" t="str">
        <f>IFERROR(VLOOKUP(LEFT(M75 &amp; "0",1),CbRc,2,0),"")</f>
        <v>NCX19J3</v>
      </c>
      <c r="AG75" s="319" t="str">
        <f>IFERROR(VLOOKUP(LEFT(N75 &amp; "0",1),CbRc,2,0),"")</f>
        <v>NCX19J3</v>
      </c>
      <c r="AH75" s="319" t="str">
        <f>IF(ISNA(VLOOKUP($AE75&amp;P75,IsTm1A,1,0)),"",P75)</f>
        <v>C3</v>
      </c>
      <c r="AI75" s="319" t="str">
        <f>IF(ISNA(VLOOKUP($AF75&amp;Q75,IsTm2D,1,0)),"",Q75)</f>
        <v>C4</v>
      </c>
      <c r="AJ75" s="319" t="str">
        <f>IF(ISNA(VLOOKUP($AF75&amp;R75,IsTm3G,1,0)),"",R75)</f>
        <v>B3</v>
      </c>
      <c r="AK75" s="319" t="str">
        <f>IF(ISNA(VLOOKUP($AG75&amp;S75,IsTm4J,1,0)),"",S75)</f>
        <v/>
      </c>
      <c r="AL75" s="310"/>
      <c r="AM75" s="15">
        <v>70</v>
      </c>
      <c r="AN75" s="15">
        <f t="shared" si="19"/>
        <v>22</v>
      </c>
      <c r="AO75" s="15">
        <f t="shared" si="20"/>
        <v>21</v>
      </c>
      <c r="AP75" s="15" t="s">
        <v>5652</v>
      </c>
      <c r="AQ75" s="15" t="str">
        <f t="shared" si="21"/>
        <v/>
      </c>
      <c r="AR75" s="15" t="str">
        <f t="shared" si="22"/>
        <v/>
      </c>
      <c r="AT75" s="312" t="str">
        <f t="shared" si="17"/>
        <v>B3</v>
      </c>
      <c r="AU75" s="312" t="str">
        <f t="shared" si="18"/>
        <v>B3</v>
      </c>
      <c r="AW75" s="320">
        <f t="shared" si="23"/>
        <v>0</v>
      </c>
      <c r="AX75" s="320">
        <f t="shared" si="24"/>
        <v>0</v>
      </c>
      <c r="AY75" s="320">
        <f t="shared" si="25"/>
        <v>0</v>
      </c>
      <c r="AZ75" s="320">
        <f t="shared" si="26"/>
        <v>0</v>
      </c>
      <c r="BG75" s="49" t="str">
        <f t="shared" si="27"/>
        <v>0</v>
      </c>
      <c r="BH75" s="49" t="str">
        <f t="shared" si="28"/>
        <v>0</v>
      </c>
      <c r="BI75" s="49" t="str">
        <f t="shared" si="29"/>
        <v>0</v>
      </c>
    </row>
    <row r="76" spans="1:61" x14ac:dyDescent="0.25">
      <c r="A76" s="25" t="str">
        <f>C76&amp;"x"&amp;TEXT(COUNTIF(C$5:C75,C76)+1,0)</f>
        <v>B3x6</v>
      </c>
      <c r="B76" s="26" t="str">
        <f>D76&amp;"x"&amp;TEXT(COUNTIF(D$5:D75,D76)+1,0)</f>
        <v>B3x6</v>
      </c>
      <c r="C76" s="27" t="s">
        <v>5623</v>
      </c>
      <c r="D76" s="27" t="s">
        <v>5623</v>
      </c>
      <c r="E76" s="165"/>
      <c r="F76" s="27" t="s">
        <v>5829</v>
      </c>
      <c r="G76" s="242" t="s">
        <v>9342</v>
      </c>
      <c r="H76" s="242" t="s">
        <v>9343</v>
      </c>
      <c r="I76" s="242" t="s">
        <v>9344</v>
      </c>
      <c r="J76" s="194">
        <v>39402</v>
      </c>
      <c r="K76" s="165"/>
      <c r="L76" s="28"/>
      <c r="M76" s="371"/>
      <c r="N76" s="28"/>
      <c r="O76" s="236"/>
      <c r="P76" s="28" t="s">
        <v>5633</v>
      </c>
      <c r="Q76" s="28" t="s">
        <v>5634</v>
      </c>
      <c r="R76" s="28" t="s">
        <v>5623</v>
      </c>
      <c r="S76" s="466" t="str">
        <f>IF(C76=0,"",C76)</f>
        <v>B3</v>
      </c>
      <c r="T76" s="191"/>
      <c r="U76" s="30"/>
      <c r="V76" s="30"/>
      <c r="W76" s="30"/>
      <c r="X76" s="30"/>
      <c r="Y76" s="190"/>
      <c r="Z76" s="330">
        <f>lft(J76,Peildatum)</f>
        <v>14.12</v>
      </c>
      <c r="AA76" s="272"/>
      <c r="AB76" s="272"/>
      <c r="AC76" s="272"/>
      <c r="AD76" s="272"/>
      <c r="AE76" s="319" t="str">
        <f>IFERROR(VLOOKUP(LEFT(L76 &amp; "0",1),CbRc,2,0),"")</f>
        <v>NCX19J3</v>
      </c>
      <c r="AF76" s="319" t="str">
        <f>IFERROR(VLOOKUP(LEFT(M76 &amp; "0",1),CbRc,2,0),"")</f>
        <v>NCX19J3</v>
      </c>
      <c r="AG76" s="319" t="str">
        <f>IFERROR(VLOOKUP(LEFT(N76 &amp; "0",1),CbRc,2,0),"")</f>
        <v>NCX19J3</v>
      </c>
      <c r="AH76" s="319" t="str">
        <f>IF(ISNA(VLOOKUP($AE76&amp;P76,IsTm1A,1,0)),"",P76)</f>
        <v>C3</v>
      </c>
      <c r="AI76" s="319" t="str">
        <f>IF(ISNA(VLOOKUP($AF76&amp;Q76,IsTm2D,1,0)),"",Q76)</f>
        <v>C4</v>
      </c>
      <c r="AJ76" s="319" t="str">
        <f>IF(ISNA(VLOOKUP($AF76&amp;R76,IsTm3G,1,0)),"",R76)</f>
        <v>B3</v>
      </c>
      <c r="AK76" s="319" t="str">
        <f>IF(ISNA(VLOOKUP($AG76&amp;S76,IsTm4J,1,0)),"",S76)</f>
        <v/>
      </c>
      <c r="AL76" s="310"/>
      <c r="AM76" s="15">
        <v>71</v>
      </c>
      <c r="AN76" s="15">
        <f t="shared" si="19"/>
        <v>22</v>
      </c>
      <c r="AO76" s="15">
        <f t="shared" si="20"/>
        <v>21</v>
      </c>
      <c r="AP76" s="15" t="s">
        <v>5653</v>
      </c>
      <c r="AQ76" s="15" t="str">
        <f t="shared" si="21"/>
        <v/>
      </c>
      <c r="AR76" s="15" t="str">
        <f t="shared" si="22"/>
        <v/>
      </c>
      <c r="AT76" s="312" t="str">
        <f t="shared" si="17"/>
        <v>B3</v>
      </c>
      <c r="AU76" s="312" t="str">
        <f t="shared" si="18"/>
        <v>B3</v>
      </c>
      <c r="AW76" s="320">
        <f t="shared" si="23"/>
        <v>0</v>
      </c>
      <c r="AX76" s="320">
        <f t="shared" si="24"/>
        <v>0</v>
      </c>
      <c r="AY76" s="320">
        <f t="shared" si="25"/>
        <v>0</v>
      </c>
      <c r="AZ76" s="320">
        <f t="shared" si="26"/>
        <v>0</v>
      </c>
      <c r="BG76" s="49" t="str">
        <f t="shared" si="27"/>
        <v>0</v>
      </c>
      <c r="BH76" s="49" t="str">
        <f t="shared" si="28"/>
        <v>0</v>
      </c>
      <c r="BI76" s="49" t="str">
        <f t="shared" si="29"/>
        <v>0</v>
      </c>
    </row>
    <row r="77" spans="1:61" x14ac:dyDescent="0.25">
      <c r="A77" s="25" t="str">
        <f>C77&amp;"x"&amp;TEXT(COUNTIF(C$5:C76,C77)+1,0)</f>
        <v>B3x7</v>
      </c>
      <c r="B77" s="26" t="str">
        <f>D77&amp;"x"&amp;TEXT(COUNTIF(D$5:D76,D77)+1,0)</f>
        <v>B3x7</v>
      </c>
      <c r="C77" s="27" t="s">
        <v>5623</v>
      </c>
      <c r="D77" s="27" t="s">
        <v>5623</v>
      </c>
      <c r="E77" s="165"/>
      <c r="F77" s="27" t="s">
        <v>5829</v>
      </c>
      <c r="G77" s="242" t="s">
        <v>9339</v>
      </c>
      <c r="H77" s="242" t="s">
        <v>9340</v>
      </c>
      <c r="I77" s="242" t="s">
        <v>9341</v>
      </c>
      <c r="J77" s="194">
        <v>39402</v>
      </c>
      <c r="K77" s="165"/>
      <c r="L77" s="28"/>
      <c r="M77" s="371"/>
      <c r="N77" s="28"/>
      <c r="O77" s="236"/>
      <c r="P77" s="28" t="s">
        <v>5633</v>
      </c>
      <c r="Q77" s="28" t="s">
        <v>5634</v>
      </c>
      <c r="R77" s="28" t="s">
        <v>5623</v>
      </c>
      <c r="S77" s="466" t="str">
        <f>IF(C77=0,"",C77)</f>
        <v>B3</v>
      </c>
      <c r="T77" s="191"/>
      <c r="U77" s="30"/>
      <c r="V77" s="30"/>
      <c r="W77" s="30"/>
      <c r="X77" s="30"/>
      <c r="Y77" s="190"/>
      <c r="Z77" s="330">
        <f>lft(J77,Peildatum)</f>
        <v>14.12</v>
      </c>
      <c r="AA77" s="272"/>
      <c r="AB77" s="272"/>
      <c r="AC77" s="272"/>
      <c r="AD77" s="272"/>
      <c r="AE77" s="319" t="str">
        <f>IFERROR(VLOOKUP(LEFT(L77 &amp; "0",1),CbRc,2,0),"")</f>
        <v>NCX19J3</v>
      </c>
      <c r="AF77" s="319" t="str">
        <f>IFERROR(VLOOKUP(LEFT(M77 &amp; "0",1),CbRc,2,0),"")</f>
        <v>NCX19J3</v>
      </c>
      <c r="AG77" s="319" t="str">
        <f>IFERROR(VLOOKUP(LEFT(N77 &amp; "0",1),CbRc,2,0),"")</f>
        <v>NCX19J3</v>
      </c>
      <c r="AH77" s="319" t="str">
        <f>IF(ISNA(VLOOKUP($AE77&amp;P77,IsTm1A,1,0)),"",P77)</f>
        <v>C3</v>
      </c>
      <c r="AI77" s="319" t="str">
        <f>IF(ISNA(VLOOKUP($AF77&amp;Q77,IsTm2D,1,0)),"",Q77)</f>
        <v>C4</v>
      </c>
      <c r="AJ77" s="319" t="str">
        <f>IF(ISNA(VLOOKUP($AF77&amp;R77,IsTm3G,1,0)),"",R77)</f>
        <v>B3</v>
      </c>
      <c r="AK77" s="319" t="str">
        <f>IF(ISNA(VLOOKUP($AG77&amp;S77,IsTm4J,1,0)),"",S77)</f>
        <v/>
      </c>
      <c r="AL77" s="310"/>
      <c r="AM77" s="15">
        <v>72</v>
      </c>
      <c r="AN77" s="15">
        <f t="shared" si="19"/>
        <v>22</v>
      </c>
      <c r="AO77" s="15">
        <f t="shared" si="20"/>
        <v>21</v>
      </c>
      <c r="AP77" s="15" t="s">
        <v>5654</v>
      </c>
      <c r="AQ77" s="15" t="str">
        <f t="shared" si="21"/>
        <v/>
      </c>
      <c r="AR77" s="15" t="str">
        <f t="shared" si="22"/>
        <v/>
      </c>
      <c r="AT77" s="312" t="str">
        <f t="shared" si="17"/>
        <v>B3</v>
      </c>
      <c r="AU77" s="312" t="str">
        <f t="shared" si="18"/>
        <v>B3</v>
      </c>
      <c r="AW77" s="320">
        <f t="shared" si="23"/>
        <v>0</v>
      </c>
      <c r="AX77" s="320">
        <f t="shared" si="24"/>
        <v>0</v>
      </c>
      <c r="AY77" s="320">
        <f t="shared" si="25"/>
        <v>0</v>
      </c>
      <c r="AZ77" s="320">
        <f t="shared" si="26"/>
        <v>0</v>
      </c>
      <c r="BG77" s="49" t="str">
        <f t="shared" si="27"/>
        <v>0</v>
      </c>
      <c r="BH77" s="49" t="str">
        <f t="shared" si="28"/>
        <v>0</v>
      </c>
      <c r="BI77" s="49" t="str">
        <f t="shared" si="29"/>
        <v>0</v>
      </c>
    </row>
    <row r="78" spans="1:61" x14ac:dyDescent="0.25">
      <c r="A78" s="25" t="str">
        <f>C78&amp;"x"&amp;TEXT(COUNTIF(C$5:C77,C78)+1,0)</f>
        <v>C1x3</v>
      </c>
      <c r="B78" s="26" t="str">
        <f>D78&amp;"x"&amp;TEXT(COUNTIF(D$5:D77,D78)+1,0)</f>
        <v>C1x3</v>
      </c>
      <c r="C78" s="27" t="s">
        <v>5631</v>
      </c>
      <c r="D78" s="27" t="s">
        <v>5631</v>
      </c>
      <c r="E78" s="165"/>
      <c r="F78" s="27" t="s">
        <v>5580</v>
      </c>
      <c r="G78" s="242" t="s">
        <v>9354</v>
      </c>
      <c r="H78" s="242" t="s">
        <v>9355</v>
      </c>
      <c r="I78" s="242" t="s">
        <v>9356</v>
      </c>
      <c r="J78" s="194">
        <v>39538</v>
      </c>
      <c r="K78" s="165"/>
      <c r="L78" s="28"/>
      <c r="M78" s="371"/>
      <c r="N78" s="28"/>
      <c r="O78" s="236"/>
      <c r="P78" s="28" t="s">
        <v>5643</v>
      </c>
      <c r="Q78" s="28" t="s">
        <v>5632</v>
      </c>
      <c r="R78" s="28" t="s">
        <v>5631</v>
      </c>
      <c r="S78" s="466" t="str">
        <f>IF(C78=0,"",C78)</f>
        <v>C1</v>
      </c>
      <c r="T78" s="191"/>
      <c r="U78" s="30"/>
      <c r="V78" s="30"/>
      <c r="W78" s="30"/>
      <c r="X78" s="30"/>
      <c r="Y78" s="190"/>
      <c r="Z78" s="330">
        <f>lft(J78,Peildatum)</f>
        <v>13.75</v>
      </c>
      <c r="AA78" s="272"/>
      <c r="AB78" s="272"/>
      <c r="AC78" s="272"/>
      <c r="AD78" s="272"/>
      <c r="AE78" s="319" t="str">
        <f>IFERROR(VLOOKUP(LEFT(L78 &amp; "0",1),CbRc,2,0),"")</f>
        <v>NCX19J3</v>
      </c>
      <c r="AF78" s="319" t="str">
        <f>IFERROR(VLOOKUP(LEFT(M78 &amp; "0",1),CbRc,2,0),"")</f>
        <v>NCX19J3</v>
      </c>
      <c r="AG78" s="319" t="str">
        <f>IFERROR(VLOOKUP(LEFT(N78 &amp; "0",1),CbRc,2,0),"")</f>
        <v>NCX19J3</v>
      </c>
      <c r="AH78" s="319" t="str">
        <f>IF(ISNA(VLOOKUP($AE78&amp;P78,IsTm1A,1,0)),"",P78)</f>
        <v>D1</v>
      </c>
      <c r="AI78" s="319" t="str">
        <f>IF(ISNA(VLOOKUP($AF78&amp;Q78,IsTm2D,1,0)),"",Q78)</f>
        <v>C2</v>
      </c>
      <c r="AJ78" s="319" t="str">
        <f>IF(ISNA(VLOOKUP($AF78&amp;R78,IsTm3G,1,0)),"",R78)</f>
        <v>C1</v>
      </c>
      <c r="AK78" s="319" t="str">
        <f>IF(ISNA(VLOOKUP($AG78&amp;S78,IsTm4J,1,0)),"",S78)</f>
        <v/>
      </c>
      <c r="AL78" s="310"/>
      <c r="AM78" s="15">
        <v>73</v>
      </c>
      <c r="AN78" s="15">
        <f t="shared" si="19"/>
        <v>23</v>
      </c>
      <c r="AO78" s="15">
        <f t="shared" si="20"/>
        <v>22</v>
      </c>
      <c r="AP78" s="15" t="s">
        <v>5655</v>
      </c>
      <c r="AQ78" s="15" t="str">
        <f t="shared" si="21"/>
        <v/>
      </c>
      <c r="AR78" s="15" t="str">
        <f t="shared" si="22"/>
        <v/>
      </c>
      <c r="AT78" s="312" t="str">
        <f t="shared" si="17"/>
        <v>C1</v>
      </c>
      <c r="AU78" s="312" t="str">
        <f t="shared" si="18"/>
        <v>C1</v>
      </c>
      <c r="AW78" s="320">
        <f t="shared" si="23"/>
        <v>0</v>
      </c>
      <c r="AX78" s="320">
        <f t="shared" si="24"/>
        <v>0</v>
      </c>
      <c r="AY78" s="320">
        <f t="shared" si="25"/>
        <v>0</v>
      </c>
      <c r="AZ78" s="320">
        <f t="shared" si="26"/>
        <v>0</v>
      </c>
      <c r="BG78" s="49" t="str">
        <f t="shared" si="27"/>
        <v>0</v>
      </c>
      <c r="BH78" s="49" t="str">
        <f t="shared" si="28"/>
        <v>0</v>
      </c>
      <c r="BI78" s="49" t="str">
        <f t="shared" si="29"/>
        <v>0</v>
      </c>
    </row>
    <row r="79" spans="1:61" x14ac:dyDescent="0.25">
      <c r="A79" s="25" t="str">
        <f>C79&amp;"x"&amp;TEXT(COUNTIF(C$5:C78,C79)+1,0)</f>
        <v>C1x4</v>
      </c>
      <c r="B79" s="26" t="str">
        <f>D79&amp;"x"&amp;TEXT(COUNTIF(D$5:D78,D79)+1,0)</f>
        <v>C1x4</v>
      </c>
      <c r="C79" s="27" t="s">
        <v>5631</v>
      </c>
      <c r="D79" s="27" t="s">
        <v>5631</v>
      </c>
      <c r="E79" s="165"/>
      <c r="F79" s="27" t="s">
        <v>5580</v>
      </c>
      <c r="G79" s="242" t="s">
        <v>9360</v>
      </c>
      <c r="H79" s="242" t="s">
        <v>9361</v>
      </c>
      <c r="I79" s="242" t="s">
        <v>9362</v>
      </c>
      <c r="J79" s="194">
        <v>39629</v>
      </c>
      <c r="K79" s="165"/>
      <c r="L79" s="28"/>
      <c r="M79" s="371"/>
      <c r="N79" s="28"/>
      <c r="O79" s="236"/>
      <c r="P79" s="28" t="s">
        <v>5643</v>
      </c>
      <c r="Q79" s="28" t="s">
        <v>5632</v>
      </c>
      <c r="R79" s="28" t="s">
        <v>5631</v>
      </c>
      <c r="S79" s="466" t="str">
        <f>IF(C79=0,"",C79)</f>
        <v>C1</v>
      </c>
      <c r="T79" s="191"/>
      <c r="U79" s="30"/>
      <c r="V79" s="30"/>
      <c r="W79" s="30"/>
      <c r="X79" s="30"/>
      <c r="Y79" s="190"/>
      <c r="Z79" s="330">
        <f>lft(J79,Peildatum)</f>
        <v>13.5</v>
      </c>
      <c r="AA79" s="272"/>
      <c r="AB79" s="272"/>
      <c r="AC79" s="272"/>
      <c r="AD79" s="272"/>
      <c r="AE79" s="319" t="str">
        <f>IFERROR(VLOOKUP(LEFT(L79 &amp; "0",1),CbRc,2,0),"")</f>
        <v>NCX19J3</v>
      </c>
      <c r="AF79" s="319" t="str">
        <f>IFERROR(VLOOKUP(LEFT(M79 &amp; "0",1),CbRc,2,0),"")</f>
        <v>NCX19J3</v>
      </c>
      <c r="AG79" s="319" t="str">
        <f>IFERROR(VLOOKUP(LEFT(N79 &amp; "0",1),CbRc,2,0),"")</f>
        <v>NCX19J3</v>
      </c>
      <c r="AH79" s="319" t="str">
        <f>IF(ISNA(VLOOKUP($AE79&amp;P79,IsTm1A,1,0)),"",P79)</f>
        <v>D1</v>
      </c>
      <c r="AI79" s="319" t="str">
        <f>IF(ISNA(VLOOKUP($AF79&amp;Q79,IsTm2D,1,0)),"",Q79)</f>
        <v>C2</v>
      </c>
      <c r="AJ79" s="319" t="str">
        <f>IF(ISNA(VLOOKUP($AF79&amp;R79,IsTm3G,1,0)),"",R79)</f>
        <v>C1</v>
      </c>
      <c r="AK79" s="319" t="str">
        <f>IF(ISNA(VLOOKUP($AG79&amp;S79,IsTm4J,1,0)),"",S79)</f>
        <v/>
      </c>
      <c r="AL79" s="310"/>
      <c r="AM79" s="15">
        <v>74</v>
      </c>
      <c r="AN79" s="15">
        <f t="shared" si="19"/>
        <v>24</v>
      </c>
      <c r="AO79" s="15">
        <f t="shared" si="20"/>
        <v>23</v>
      </c>
      <c r="AP79" s="15" t="s">
        <v>5656</v>
      </c>
      <c r="AQ79" s="15" t="str">
        <f t="shared" si="21"/>
        <v/>
      </c>
      <c r="AR79" s="15" t="str">
        <f t="shared" si="22"/>
        <v/>
      </c>
      <c r="AT79" s="312" t="str">
        <f t="shared" si="17"/>
        <v>C1</v>
      </c>
      <c r="AU79" s="312" t="str">
        <f t="shared" si="18"/>
        <v>C1</v>
      </c>
      <c r="AW79" s="320">
        <f t="shared" si="23"/>
        <v>0</v>
      </c>
      <c r="AX79" s="320">
        <f t="shared" si="24"/>
        <v>0</v>
      </c>
      <c r="AY79" s="320">
        <f t="shared" si="25"/>
        <v>0</v>
      </c>
      <c r="AZ79" s="320">
        <f t="shared" si="26"/>
        <v>0</v>
      </c>
      <c r="BG79" s="49" t="str">
        <f t="shared" si="27"/>
        <v>0</v>
      </c>
      <c r="BH79" s="49" t="str">
        <f t="shared" si="28"/>
        <v>0</v>
      </c>
      <c r="BI79" s="49" t="str">
        <f t="shared" si="29"/>
        <v>0</v>
      </c>
    </row>
    <row r="80" spans="1:61" x14ac:dyDescent="0.25">
      <c r="A80" s="25" t="str">
        <f>C80&amp;"x"&amp;TEXT(COUNTIF(C$5:C79,C80)+1,0)</f>
        <v>C1x5</v>
      </c>
      <c r="B80" s="26" t="str">
        <f>D80&amp;"x"&amp;TEXT(COUNTIF(D$5:D79,D80)+1,0)</f>
        <v>C1x5</v>
      </c>
      <c r="C80" s="27" t="s">
        <v>5631</v>
      </c>
      <c r="D80" s="27" t="s">
        <v>5631</v>
      </c>
      <c r="E80" s="165"/>
      <c r="F80" s="27" t="s">
        <v>5580</v>
      </c>
      <c r="G80" s="242" t="s">
        <v>9357</v>
      </c>
      <c r="H80" s="242" t="s">
        <v>9358</v>
      </c>
      <c r="I80" s="242" t="s">
        <v>9359</v>
      </c>
      <c r="J80" s="194">
        <v>39760</v>
      </c>
      <c r="K80" s="165"/>
      <c r="L80" s="28"/>
      <c r="M80" s="371"/>
      <c r="N80" s="28"/>
      <c r="O80" s="236"/>
      <c r="P80" s="28" t="s">
        <v>5643</v>
      </c>
      <c r="Q80" s="28" t="s">
        <v>5631</v>
      </c>
      <c r="R80" s="28" t="s">
        <v>5631</v>
      </c>
      <c r="S80" s="466" t="str">
        <f>IF(C80=0,"",C80)</f>
        <v>C1</v>
      </c>
      <c r="T80" s="191"/>
      <c r="U80" s="30"/>
      <c r="V80" s="30"/>
      <c r="W80" s="30"/>
      <c r="X80" s="30"/>
      <c r="Y80" s="190"/>
      <c r="Z80" s="330">
        <f>lft(J80,Peildatum)</f>
        <v>13.14</v>
      </c>
      <c r="AA80" s="272"/>
      <c r="AB80" s="272"/>
      <c r="AC80" s="272"/>
      <c r="AD80" s="272"/>
      <c r="AE80" s="319" t="str">
        <f>IFERROR(VLOOKUP(LEFT(L80 &amp; "0",1),CbRc,2,0),"")</f>
        <v>NCX19J3</v>
      </c>
      <c r="AF80" s="319" t="str">
        <f>IFERROR(VLOOKUP(LEFT(M80 &amp; "0",1),CbRc,2,0),"")</f>
        <v>NCX19J3</v>
      </c>
      <c r="AG80" s="319" t="str">
        <f>IFERROR(VLOOKUP(LEFT(N80 &amp; "0",1),CbRc,2,0),"")</f>
        <v>NCX19J3</v>
      </c>
      <c r="AH80" s="319" t="str">
        <f>IF(ISNA(VLOOKUP($AE80&amp;P80,IsTm1A,1,0)),"",P80)</f>
        <v>D1</v>
      </c>
      <c r="AI80" s="319" t="str">
        <f>IF(ISNA(VLOOKUP($AF80&amp;Q80,IsTm2D,1,0)),"",Q80)</f>
        <v>C1</v>
      </c>
      <c r="AJ80" s="319" t="str">
        <f>IF(ISNA(VLOOKUP($AF80&amp;R80,IsTm3G,1,0)),"",R80)</f>
        <v>C1</v>
      </c>
      <c r="AK80" s="319" t="str">
        <f>IF(ISNA(VLOOKUP($AG80&amp;S80,IsTm4J,1,0)),"",S80)</f>
        <v/>
      </c>
      <c r="AL80" s="310"/>
      <c r="AM80" s="15">
        <v>75</v>
      </c>
      <c r="AN80" s="15">
        <f t="shared" si="19"/>
        <v>25</v>
      </c>
      <c r="AO80" s="15">
        <f t="shared" si="20"/>
        <v>24</v>
      </c>
      <c r="AP80" s="15" t="s">
        <v>5657</v>
      </c>
      <c r="AQ80" s="15" t="str">
        <f t="shared" si="21"/>
        <v/>
      </c>
      <c r="AR80" s="15" t="str">
        <f t="shared" si="22"/>
        <v/>
      </c>
      <c r="AT80" s="312" t="str">
        <f t="shared" si="17"/>
        <v>C1</v>
      </c>
      <c r="AU80" s="312" t="str">
        <f t="shared" si="18"/>
        <v>C1</v>
      </c>
      <c r="AW80" s="320">
        <f t="shared" si="23"/>
        <v>0</v>
      </c>
      <c r="AX80" s="320">
        <f t="shared" si="24"/>
        <v>0</v>
      </c>
      <c r="AY80" s="320">
        <f t="shared" si="25"/>
        <v>0</v>
      </c>
      <c r="AZ80" s="320">
        <f t="shared" si="26"/>
        <v>0</v>
      </c>
      <c r="BG80" s="49" t="str">
        <f t="shared" si="27"/>
        <v>0</v>
      </c>
      <c r="BH80" s="49" t="str">
        <f t="shared" si="28"/>
        <v>0</v>
      </c>
      <c r="BI80" s="49" t="str">
        <f t="shared" si="29"/>
        <v>0</v>
      </c>
    </row>
    <row r="81" spans="1:61" x14ac:dyDescent="0.25">
      <c r="A81" s="25" t="str">
        <f>C81&amp;"x"&amp;TEXT(COUNTIF(C$5:C80,C81)+1,0)</f>
        <v>C2x1</v>
      </c>
      <c r="B81" s="26" t="str">
        <f>D81&amp;"x"&amp;TEXT(COUNTIF(D$5:D80,D81)+1,0)</f>
        <v>C2x1</v>
      </c>
      <c r="C81" s="27" t="s">
        <v>5632</v>
      </c>
      <c r="D81" s="27" t="s">
        <v>5632</v>
      </c>
      <c r="E81" s="165"/>
      <c r="F81" s="27" t="s">
        <v>5580</v>
      </c>
      <c r="G81" s="242" t="s">
        <v>9389</v>
      </c>
      <c r="H81" s="242" t="s">
        <v>9390</v>
      </c>
      <c r="I81" s="242" t="s">
        <v>9391</v>
      </c>
      <c r="J81" s="194">
        <v>39961</v>
      </c>
      <c r="K81" s="165"/>
      <c r="L81" s="28"/>
      <c r="M81" s="371"/>
      <c r="N81" s="28"/>
      <c r="O81" s="236"/>
      <c r="P81" s="28" t="s">
        <v>5644</v>
      </c>
      <c r="Q81" s="28" t="s">
        <v>5643</v>
      </c>
      <c r="R81" s="28" t="s">
        <v>5631</v>
      </c>
      <c r="S81" s="466" t="str">
        <f>IF(C81=0,"",C81)</f>
        <v>C2</v>
      </c>
      <c r="T81" s="191"/>
      <c r="U81" s="30"/>
      <c r="V81" s="30"/>
      <c r="W81" s="30"/>
      <c r="X81" s="30"/>
      <c r="Y81" s="190"/>
      <c r="Z81" s="330">
        <f>lft(J81,Peildatum)</f>
        <v>12.59</v>
      </c>
      <c r="AA81" s="272"/>
      <c r="AB81" s="272"/>
      <c r="AC81" s="272"/>
      <c r="AD81" s="272"/>
      <c r="AE81" s="319" t="str">
        <f>IFERROR(VLOOKUP(LEFT(L81 &amp; "0",1),CbRc,2,0),"")</f>
        <v>NCX19J3</v>
      </c>
      <c r="AF81" s="319" t="str">
        <f>IFERROR(VLOOKUP(LEFT(M81 &amp; "0",1),CbRc,2,0),"")</f>
        <v>NCX19J3</v>
      </c>
      <c r="AG81" s="319" t="str">
        <f>IFERROR(VLOOKUP(LEFT(N81 &amp; "0",1),CbRc,2,0),"")</f>
        <v>NCX19J3</v>
      </c>
      <c r="AH81" s="319" t="str">
        <f>IF(ISNA(VLOOKUP($AE81&amp;P81,IsTm1A,1,0)),"",P81)</f>
        <v>D2</v>
      </c>
      <c r="AI81" s="319" t="str">
        <f>IF(ISNA(VLOOKUP($AF81&amp;Q81,IsTm2D,1,0)),"",Q81)</f>
        <v>D1</v>
      </c>
      <c r="AJ81" s="319" t="str">
        <f>IF(ISNA(VLOOKUP($AF81&amp;R81,IsTm3G,1,0)),"",R81)</f>
        <v>C1</v>
      </c>
      <c r="AK81" s="319" t="str">
        <f>IF(ISNA(VLOOKUP($AG81&amp;S81,IsTm4J,1,0)),"",S81)</f>
        <v/>
      </c>
      <c r="AL81" s="310"/>
      <c r="AM81" s="15">
        <v>76</v>
      </c>
      <c r="AN81" s="15">
        <f t="shared" si="19"/>
        <v>26</v>
      </c>
      <c r="AO81" s="15">
        <f t="shared" si="20"/>
        <v>25</v>
      </c>
      <c r="AP81" s="15" t="s">
        <v>5658</v>
      </c>
      <c r="AQ81" s="15" t="str">
        <f t="shared" si="21"/>
        <v/>
      </c>
      <c r="AR81" s="15" t="str">
        <f t="shared" si="22"/>
        <v/>
      </c>
      <c r="AT81" s="312" t="str">
        <f t="shared" si="17"/>
        <v>C2</v>
      </c>
      <c r="AU81" s="312" t="str">
        <f t="shared" si="18"/>
        <v>C2</v>
      </c>
      <c r="AW81" s="320">
        <f t="shared" si="23"/>
        <v>0</v>
      </c>
      <c r="AX81" s="320">
        <f t="shared" si="24"/>
        <v>0</v>
      </c>
      <c r="AY81" s="320">
        <f t="shared" si="25"/>
        <v>0</v>
      </c>
      <c r="AZ81" s="320">
        <f t="shared" si="26"/>
        <v>0</v>
      </c>
      <c r="BG81" s="49" t="str">
        <f t="shared" si="27"/>
        <v>0</v>
      </c>
      <c r="BH81" s="49" t="str">
        <f t="shared" si="28"/>
        <v>0</v>
      </c>
      <c r="BI81" s="49" t="str">
        <f t="shared" si="29"/>
        <v>0</v>
      </c>
    </row>
    <row r="82" spans="1:61" x14ac:dyDescent="0.25">
      <c r="A82" s="25" t="str">
        <f>C82&amp;"x"&amp;TEXT(COUNTIF(C$5:C81,C82)+1,0)</f>
        <v>C1x6</v>
      </c>
      <c r="B82" s="26" t="str">
        <f>D82&amp;"x"&amp;TEXT(COUNTIF(D$5:D81,D82)+1,0)</f>
        <v>C1x6</v>
      </c>
      <c r="C82" s="27" t="s">
        <v>5631</v>
      </c>
      <c r="D82" s="27" t="s">
        <v>5631</v>
      </c>
      <c r="E82" s="165"/>
      <c r="F82" s="27" t="s">
        <v>5580</v>
      </c>
      <c r="G82" s="242" t="s">
        <v>9363</v>
      </c>
      <c r="H82" s="242" t="s">
        <v>9364</v>
      </c>
      <c r="I82" s="242" t="s">
        <v>9175</v>
      </c>
      <c r="J82" s="194">
        <v>39993</v>
      </c>
      <c r="K82" s="165"/>
      <c r="L82" s="28"/>
      <c r="M82" s="371"/>
      <c r="N82" s="28"/>
      <c r="O82" s="236"/>
      <c r="P82" s="28" t="s">
        <v>5644</v>
      </c>
      <c r="Q82" s="28" t="s">
        <v>5643</v>
      </c>
      <c r="R82" s="28" t="s">
        <v>5631</v>
      </c>
      <c r="S82" s="466" t="str">
        <f>IF(C82=0,"",C82)</f>
        <v>C1</v>
      </c>
      <c r="T82" s="191"/>
      <c r="U82" s="30"/>
      <c r="V82" s="30"/>
      <c r="W82" s="30"/>
      <c r="X82" s="30"/>
      <c r="Y82" s="190"/>
      <c r="Z82" s="330">
        <f>lft(J82,Peildatum)</f>
        <v>12.51</v>
      </c>
      <c r="AA82" s="272"/>
      <c r="AB82" s="272"/>
      <c r="AC82" s="272"/>
      <c r="AD82" s="272"/>
      <c r="AE82" s="319" t="str">
        <f>IFERROR(VLOOKUP(LEFT(L82 &amp; "0",1),CbRc,2,0),"")</f>
        <v>NCX19J3</v>
      </c>
      <c r="AF82" s="319" t="str">
        <f>IFERROR(VLOOKUP(LEFT(M82 &amp; "0",1),CbRc,2,0),"")</f>
        <v>NCX19J3</v>
      </c>
      <c r="AG82" s="319" t="str">
        <f>IFERROR(VLOOKUP(LEFT(N82 &amp; "0",1),CbRc,2,0),"")</f>
        <v>NCX19J3</v>
      </c>
      <c r="AH82" s="319" t="str">
        <f>IF(ISNA(VLOOKUP($AE82&amp;P82,IsTm1A,1,0)),"",P82)</f>
        <v>D2</v>
      </c>
      <c r="AI82" s="319" t="str">
        <f>IF(ISNA(VLOOKUP($AF82&amp;Q82,IsTm2D,1,0)),"",Q82)</f>
        <v>D1</v>
      </c>
      <c r="AJ82" s="319" t="str">
        <f>IF(ISNA(VLOOKUP($AF82&amp;R82,IsTm3G,1,0)),"",R82)</f>
        <v>C1</v>
      </c>
      <c r="AK82" s="319" t="str">
        <f>IF(ISNA(VLOOKUP($AG82&amp;S82,IsTm4J,1,0)),"",S82)</f>
        <v/>
      </c>
      <c r="AL82" s="310"/>
      <c r="AM82" s="15">
        <v>77</v>
      </c>
      <c r="AN82" s="15">
        <f t="shared" si="19"/>
        <v>27</v>
      </c>
      <c r="AO82" s="15">
        <f t="shared" si="20"/>
        <v>26</v>
      </c>
      <c r="AP82" s="15" t="s">
        <v>5659</v>
      </c>
      <c r="AQ82" s="15" t="str">
        <f t="shared" si="21"/>
        <v/>
      </c>
      <c r="AR82" s="15" t="str">
        <f t="shared" si="22"/>
        <v/>
      </c>
      <c r="AT82" s="312" t="str">
        <f t="shared" si="17"/>
        <v>C1</v>
      </c>
      <c r="AU82" s="312" t="str">
        <f t="shared" si="18"/>
        <v>C1</v>
      </c>
      <c r="AW82" s="320">
        <f t="shared" si="23"/>
        <v>0</v>
      </c>
      <c r="AX82" s="320">
        <f t="shared" si="24"/>
        <v>0</v>
      </c>
      <c r="AY82" s="320">
        <f t="shared" si="25"/>
        <v>0</v>
      </c>
      <c r="AZ82" s="320">
        <f t="shared" si="26"/>
        <v>0</v>
      </c>
      <c r="BG82" s="49" t="str">
        <f t="shared" si="27"/>
        <v>0</v>
      </c>
      <c r="BH82" s="49" t="str">
        <f t="shared" si="28"/>
        <v>0</v>
      </c>
      <c r="BI82" s="49" t="str">
        <f t="shared" si="29"/>
        <v>0</v>
      </c>
    </row>
    <row r="83" spans="1:61" x14ac:dyDescent="0.25">
      <c r="A83" s="25" t="str">
        <f>C83&amp;"x"&amp;TEXT(COUNTIF(C$5:C82,C83)+1,0)</f>
        <v>C1x7</v>
      </c>
      <c r="B83" s="26" t="str">
        <f>D83&amp;"x"&amp;TEXT(COUNTIF(D$5:D82,D83)+1,0)</f>
        <v>C1x7</v>
      </c>
      <c r="C83" s="27" t="s">
        <v>5631</v>
      </c>
      <c r="D83" s="27" t="s">
        <v>5631</v>
      </c>
      <c r="E83" s="165"/>
      <c r="F83" s="27" t="s">
        <v>5829</v>
      </c>
      <c r="G83" s="242" t="s">
        <v>9370</v>
      </c>
      <c r="H83" s="242" t="s">
        <v>9371</v>
      </c>
      <c r="I83" s="242" t="s">
        <v>9372</v>
      </c>
      <c r="J83" s="194">
        <v>39623</v>
      </c>
      <c r="K83" s="165"/>
      <c r="L83" s="28"/>
      <c r="M83" s="371"/>
      <c r="N83" s="28"/>
      <c r="O83" s="236"/>
      <c r="P83" s="28" t="s">
        <v>5643</v>
      </c>
      <c r="Q83" s="28" t="s">
        <v>5632</v>
      </c>
      <c r="R83" s="28" t="s">
        <v>5631</v>
      </c>
      <c r="S83" s="466" t="str">
        <f>IF(C83=0,"",C83)</f>
        <v>C1</v>
      </c>
      <c r="T83" s="191"/>
      <c r="U83" s="30"/>
      <c r="V83" s="30"/>
      <c r="W83" s="30"/>
      <c r="X83" s="30"/>
      <c r="Y83" s="190"/>
      <c r="Z83" s="330">
        <f>lft(J83,Peildatum)</f>
        <v>13.52</v>
      </c>
      <c r="AA83" s="272"/>
      <c r="AB83" s="272"/>
      <c r="AC83" s="272"/>
      <c r="AD83" s="272"/>
      <c r="AE83" s="319" t="str">
        <f>IFERROR(VLOOKUP(LEFT(L83 &amp; "0",1),CbRc,2,0),"")</f>
        <v>NCX19J3</v>
      </c>
      <c r="AF83" s="319" t="str">
        <f>IFERROR(VLOOKUP(LEFT(M83 &amp; "0",1),CbRc,2,0),"")</f>
        <v>NCX19J3</v>
      </c>
      <c r="AG83" s="319" t="str">
        <f>IFERROR(VLOOKUP(LEFT(N83 &amp; "0",1),CbRc,2,0),"")</f>
        <v>NCX19J3</v>
      </c>
      <c r="AH83" s="319" t="str">
        <f>IF(ISNA(VLOOKUP($AE83&amp;P83,IsTm1A,1,0)),"",P83)</f>
        <v>D1</v>
      </c>
      <c r="AI83" s="319" t="str">
        <f>IF(ISNA(VLOOKUP($AF83&amp;Q83,IsTm2D,1,0)),"",Q83)</f>
        <v>C2</v>
      </c>
      <c r="AJ83" s="319" t="str">
        <f>IF(ISNA(VLOOKUP($AF83&amp;R83,IsTm3G,1,0)),"",R83)</f>
        <v>C1</v>
      </c>
      <c r="AK83" s="319" t="str">
        <f>IF(ISNA(VLOOKUP($AG83&amp;S83,IsTm4J,1,0)),"",S83)</f>
        <v/>
      </c>
      <c r="AL83" s="310"/>
      <c r="AM83" s="15">
        <v>78</v>
      </c>
      <c r="AN83" s="15">
        <f t="shared" si="19"/>
        <v>28</v>
      </c>
      <c r="AO83" s="15">
        <f t="shared" si="20"/>
        <v>27</v>
      </c>
      <c r="AP83" s="15" t="s">
        <v>5660</v>
      </c>
      <c r="AQ83" s="15" t="str">
        <f t="shared" si="21"/>
        <v/>
      </c>
      <c r="AR83" s="15" t="str">
        <f t="shared" si="22"/>
        <v/>
      </c>
      <c r="AT83" s="312" t="str">
        <f t="shared" si="17"/>
        <v>C1</v>
      </c>
      <c r="AU83" s="312" t="str">
        <f t="shared" si="18"/>
        <v>C1</v>
      </c>
      <c r="AW83" s="320">
        <f t="shared" si="23"/>
        <v>0</v>
      </c>
      <c r="AX83" s="320">
        <f t="shared" si="24"/>
        <v>0</v>
      </c>
      <c r="AY83" s="320">
        <f t="shared" si="25"/>
        <v>0</v>
      </c>
      <c r="AZ83" s="320">
        <f t="shared" si="26"/>
        <v>0</v>
      </c>
      <c r="BG83" s="49" t="str">
        <f t="shared" si="27"/>
        <v>0</v>
      </c>
      <c r="BH83" s="49" t="str">
        <f t="shared" si="28"/>
        <v>0</v>
      </c>
      <c r="BI83" s="49" t="str">
        <f t="shared" si="29"/>
        <v>0</v>
      </c>
    </row>
    <row r="84" spans="1:61" x14ac:dyDescent="0.25">
      <c r="A84" s="25" t="str">
        <f>C84&amp;"x"&amp;TEXT(COUNTIF(C$5:C83,C84)+1,0)</f>
        <v>C1x8</v>
      </c>
      <c r="B84" s="26" t="str">
        <f>D84&amp;"x"&amp;TEXT(COUNTIF(D$5:D83,D84)+1,0)</f>
        <v>C1x8</v>
      </c>
      <c r="C84" s="27" t="s">
        <v>5631</v>
      </c>
      <c r="D84" s="27" t="s">
        <v>5631</v>
      </c>
      <c r="E84" s="165"/>
      <c r="F84" s="27" t="s">
        <v>5829</v>
      </c>
      <c r="G84" s="242" t="s">
        <v>9375</v>
      </c>
      <c r="H84" s="242" t="s">
        <v>9376</v>
      </c>
      <c r="I84" s="242" t="s">
        <v>676</v>
      </c>
      <c r="J84" s="194">
        <v>39655</v>
      </c>
      <c r="K84" s="165"/>
      <c r="L84" s="28"/>
      <c r="M84" s="371"/>
      <c r="N84" s="28"/>
      <c r="O84" s="236"/>
      <c r="P84" s="28" t="s">
        <v>5643</v>
      </c>
      <c r="Q84" s="28" t="s">
        <v>5632</v>
      </c>
      <c r="R84" s="28" t="s">
        <v>5631</v>
      </c>
      <c r="S84" s="466" t="str">
        <f>IF(C84=0,"",C84)</f>
        <v>C1</v>
      </c>
      <c r="T84" s="191"/>
      <c r="U84" s="30"/>
      <c r="V84" s="30"/>
      <c r="W84" s="30"/>
      <c r="X84" s="30"/>
      <c r="Y84" s="190"/>
      <c r="Z84" s="330">
        <f>lft(J84,Peildatum)</f>
        <v>13.43</v>
      </c>
      <c r="AA84" s="272"/>
      <c r="AB84" s="272"/>
      <c r="AC84" s="272"/>
      <c r="AD84" s="272"/>
      <c r="AE84" s="319" t="str">
        <f>IFERROR(VLOOKUP(LEFT(L84 &amp; "0",1),CbRc,2,0),"")</f>
        <v>NCX19J3</v>
      </c>
      <c r="AF84" s="319" t="str">
        <f>IFERROR(VLOOKUP(LEFT(M84 &amp; "0",1),CbRc,2,0),"")</f>
        <v>NCX19J3</v>
      </c>
      <c r="AG84" s="319" t="str">
        <f>IFERROR(VLOOKUP(LEFT(N84 &amp; "0",1),CbRc,2,0),"")</f>
        <v>NCX19J3</v>
      </c>
      <c r="AH84" s="319" t="str">
        <f>IF(ISNA(VLOOKUP($AE84&amp;P84,IsTm1A,1,0)),"",P84)</f>
        <v>D1</v>
      </c>
      <c r="AI84" s="319" t="str">
        <f>IF(ISNA(VLOOKUP($AF84&amp;Q84,IsTm2D,1,0)),"",Q84)</f>
        <v>C2</v>
      </c>
      <c r="AJ84" s="319" t="str">
        <f>IF(ISNA(VLOOKUP($AF84&amp;R84,IsTm3G,1,0)),"",R84)</f>
        <v>C1</v>
      </c>
      <c r="AK84" s="319" t="str">
        <f>IF(ISNA(VLOOKUP($AG84&amp;S84,IsTm4J,1,0)),"",S84)</f>
        <v/>
      </c>
      <c r="AL84" s="310"/>
      <c r="AM84" s="15">
        <v>79</v>
      </c>
      <c r="AN84" s="15">
        <f t="shared" si="19"/>
        <v>28</v>
      </c>
      <c r="AO84" s="15">
        <f t="shared" si="20"/>
        <v>27</v>
      </c>
      <c r="AP84" s="15" t="s">
        <v>5661</v>
      </c>
      <c r="AQ84" s="15" t="str">
        <f t="shared" si="21"/>
        <v/>
      </c>
      <c r="AR84" s="15" t="str">
        <f t="shared" si="22"/>
        <v/>
      </c>
      <c r="AT84" s="312" t="str">
        <f t="shared" si="17"/>
        <v>C1</v>
      </c>
      <c r="AU84" s="312" t="str">
        <f t="shared" si="18"/>
        <v>C1</v>
      </c>
      <c r="AW84" s="320">
        <f t="shared" si="23"/>
        <v>0</v>
      </c>
      <c r="AX84" s="320">
        <f t="shared" si="24"/>
        <v>0</v>
      </c>
      <c r="AY84" s="320">
        <f t="shared" si="25"/>
        <v>0</v>
      </c>
      <c r="AZ84" s="320">
        <f t="shared" si="26"/>
        <v>0</v>
      </c>
      <c r="BG84" s="49" t="str">
        <f t="shared" si="27"/>
        <v>0</v>
      </c>
      <c r="BH84" s="49" t="str">
        <f t="shared" si="28"/>
        <v>0</v>
      </c>
      <c r="BI84" s="49" t="str">
        <f t="shared" si="29"/>
        <v>0</v>
      </c>
    </row>
    <row r="85" spans="1:61" x14ac:dyDescent="0.25">
      <c r="A85" s="25" t="str">
        <f>C85&amp;"x"&amp;TEXT(COUNTIF(C$5:C84,C85)+1,0)</f>
        <v>C1x9</v>
      </c>
      <c r="B85" s="26" t="str">
        <f>D85&amp;"x"&amp;TEXT(COUNTIF(D$5:D84,D85)+1,0)</f>
        <v>C1x9</v>
      </c>
      <c r="C85" s="27" t="s">
        <v>5631</v>
      </c>
      <c r="D85" s="27" t="s">
        <v>5631</v>
      </c>
      <c r="E85" s="165"/>
      <c r="F85" s="27" t="s">
        <v>5829</v>
      </c>
      <c r="G85" s="242" t="s">
        <v>9377</v>
      </c>
      <c r="H85" s="242" t="s">
        <v>9378</v>
      </c>
      <c r="I85" s="242" t="s">
        <v>9379</v>
      </c>
      <c r="J85" s="194">
        <v>39686</v>
      </c>
      <c r="K85" s="165"/>
      <c r="L85" s="28"/>
      <c r="M85" s="371"/>
      <c r="N85" s="28"/>
      <c r="O85" s="236"/>
      <c r="P85" s="28" t="s">
        <v>5631</v>
      </c>
      <c r="Q85" s="28" t="s">
        <v>5631</v>
      </c>
      <c r="R85" s="28" t="s">
        <v>5631</v>
      </c>
      <c r="S85" s="466" t="str">
        <f>IF(C85=0,"",C85)</f>
        <v>C1</v>
      </c>
      <c r="T85" s="191"/>
      <c r="U85" s="30"/>
      <c r="V85" s="30"/>
      <c r="W85" s="30"/>
      <c r="X85" s="30"/>
      <c r="Y85" s="190"/>
      <c r="Z85" s="330">
        <f>lft(J85,Peildatum)</f>
        <v>13.35</v>
      </c>
      <c r="AA85" s="272"/>
      <c r="AB85" s="272"/>
      <c r="AC85" s="272"/>
      <c r="AD85" s="272"/>
      <c r="AE85" s="319" t="str">
        <f>IFERROR(VLOOKUP(LEFT(L85 &amp; "0",1),CbRc,2,0),"")</f>
        <v>NCX19J3</v>
      </c>
      <c r="AF85" s="319" t="str">
        <f>IFERROR(VLOOKUP(LEFT(M85 &amp; "0",1),CbRc,2,0),"")</f>
        <v>NCX19J3</v>
      </c>
      <c r="AG85" s="319" t="str">
        <f>IFERROR(VLOOKUP(LEFT(N85 &amp; "0",1),CbRc,2,0),"")</f>
        <v>NCX19J3</v>
      </c>
      <c r="AH85" s="319" t="str">
        <f>IF(ISNA(VLOOKUP($AE85&amp;P85,IsTm1A,1,0)),"",P85)</f>
        <v>C1</v>
      </c>
      <c r="AI85" s="319" t="str">
        <f>IF(ISNA(VLOOKUP($AF85&amp;Q85,IsTm2D,1,0)),"",Q85)</f>
        <v>C1</v>
      </c>
      <c r="AJ85" s="319" t="str">
        <f>IF(ISNA(VLOOKUP($AF85&amp;R85,IsTm3G,1,0)),"",R85)</f>
        <v>C1</v>
      </c>
      <c r="AK85" s="319" t="str">
        <f>IF(ISNA(VLOOKUP($AG85&amp;S85,IsTm4J,1,0)),"",S85)</f>
        <v/>
      </c>
      <c r="AL85" s="310"/>
      <c r="AM85" s="15">
        <v>80</v>
      </c>
      <c r="AN85" s="15">
        <f t="shared" si="19"/>
        <v>28</v>
      </c>
      <c r="AO85" s="15">
        <f t="shared" si="20"/>
        <v>27</v>
      </c>
      <c r="AP85" s="15" t="s">
        <v>5662</v>
      </c>
      <c r="AQ85" s="15" t="str">
        <f t="shared" si="21"/>
        <v/>
      </c>
      <c r="AR85" s="15" t="str">
        <f t="shared" si="22"/>
        <v/>
      </c>
      <c r="AT85" s="312" t="str">
        <f t="shared" si="17"/>
        <v>C1</v>
      </c>
      <c r="AU85" s="312" t="str">
        <f t="shared" si="18"/>
        <v>C1</v>
      </c>
      <c r="AW85" s="320">
        <f t="shared" si="23"/>
        <v>0</v>
      </c>
      <c r="AX85" s="320">
        <f t="shared" si="24"/>
        <v>0</v>
      </c>
      <c r="AY85" s="320">
        <f t="shared" si="25"/>
        <v>0</v>
      </c>
      <c r="AZ85" s="320">
        <f t="shared" si="26"/>
        <v>0</v>
      </c>
      <c r="BG85" s="49" t="str">
        <f t="shared" si="27"/>
        <v>0</v>
      </c>
      <c r="BH85" s="49" t="str">
        <f t="shared" si="28"/>
        <v>0</v>
      </c>
      <c r="BI85" s="49" t="str">
        <f t="shared" si="29"/>
        <v>0</v>
      </c>
    </row>
    <row r="86" spans="1:61" x14ac:dyDescent="0.25">
      <c r="A86" s="25" t="str">
        <f>C86&amp;"x"&amp;TEXT(COUNTIF(C$5:C85,C86)+1,0)</f>
        <v>C2x2</v>
      </c>
      <c r="B86" s="26" t="str">
        <f>D86&amp;"x"&amp;TEXT(COUNTIF(D$5:D85,D86)+1,0)</f>
        <v>C2x2</v>
      </c>
      <c r="C86" s="27" t="s">
        <v>5632</v>
      </c>
      <c r="D86" s="27" t="s">
        <v>5632</v>
      </c>
      <c r="E86" s="165"/>
      <c r="F86" s="27" t="s">
        <v>5829</v>
      </c>
      <c r="G86" s="242" t="s">
        <v>9395</v>
      </c>
      <c r="H86" s="242" t="s">
        <v>9396</v>
      </c>
      <c r="I86" s="242" t="s">
        <v>9291</v>
      </c>
      <c r="J86" s="194">
        <v>39744</v>
      </c>
      <c r="K86" s="165"/>
      <c r="L86" s="28"/>
      <c r="M86" s="371"/>
      <c r="N86" s="28"/>
      <c r="O86" s="236"/>
      <c r="P86" s="28" t="s">
        <v>5643</v>
      </c>
      <c r="Q86" s="28" t="s">
        <v>5632</v>
      </c>
      <c r="R86" s="28" t="s">
        <v>5631</v>
      </c>
      <c r="S86" s="466" t="str">
        <f>IF(C86=0,"",C86)</f>
        <v>C2</v>
      </c>
      <c r="T86" s="191"/>
      <c r="U86" s="30"/>
      <c r="V86" s="30"/>
      <c r="W86" s="30"/>
      <c r="X86" s="30"/>
      <c r="Y86" s="190"/>
      <c r="Z86" s="330">
        <f>lft(J86,Peildatum)</f>
        <v>13.19</v>
      </c>
      <c r="AA86" s="272"/>
      <c r="AB86" s="272"/>
      <c r="AC86" s="272"/>
      <c r="AD86" s="272"/>
      <c r="AE86" s="319" t="str">
        <f>IFERROR(VLOOKUP(LEFT(L86 &amp; "0",1),CbRc,2,0),"")</f>
        <v>NCX19J3</v>
      </c>
      <c r="AF86" s="319" t="str">
        <f>IFERROR(VLOOKUP(LEFT(M86 &amp; "0",1),CbRc,2,0),"")</f>
        <v>NCX19J3</v>
      </c>
      <c r="AG86" s="319" t="str">
        <f>IFERROR(VLOOKUP(LEFT(N86 &amp; "0",1),CbRc,2,0),"")</f>
        <v>NCX19J3</v>
      </c>
      <c r="AH86" s="319" t="str">
        <f>IF(ISNA(VLOOKUP($AE86&amp;P86,IsTm1A,1,0)),"",P86)</f>
        <v>D1</v>
      </c>
      <c r="AI86" s="319" t="str">
        <f>IF(ISNA(VLOOKUP($AF86&amp;Q86,IsTm2D,1,0)),"",Q86)</f>
        <v>C2</v>
      </c>
      <c r="AJ86" s="319" t="str">
        <f>IF(ISNA(VLOOKUP($AF86&amp;R86,IsTm3G,1,0)),"",R86)</f>
        <v>C1</v>
      </c>
      <c r="AK86" s="319" t="str">
        <f>IF(ISNA(VLOOKUP($AG86&amp;S86,IsTm4J,1,0)),"",S86)</f>
        <v/>
      </c>
      <c r="AL86" s="310"/>
      <c r="AM86" s="15">
        <v>81</v>
      </c>
      <c r="AN86" s="15">
        <f t="shared" si="19"/>
        <v>28</v>
      </c>
      <c r="AO86" s="15">
        <f t="shared" si="20"/>
        <v>27</v>
      </c>
      <c r="AP86" s="15" t="s">
        <v>5663</v>
      </c>
      <c r="AQ86" s="15" t="str">
        <f t="shared" si="21"/>
        <v/>
      </c>
      <c r="AR86" s="15" t="str">
        <f t="shared" si="22"/>
        <v/>
      </c>
      <c r="AT86" s="312" t="str">
        <f t="shared" si="17"/>
        <v>C2</v>
      </c>
      <c r="AU86" s="312" t="str">
        <f t="shared" si="18"/>
        <v>C2</v>
      </c>
      <c r="AW86" s="320">
        <f t="shared" si="23"/>
        <v>0</v>
      </c>
      <c r="AX86" s="320">
        <f t="shared" si="24"/>
        <v>0</v>
      </c>
      <c r="AY86" s="320">
        <f t="shared" si="25"/>
        <v>0</v>
      </c>
      <c r="AZ86" s="320">
        <f t="shared" si="26"/>
        <v>0</v>
      </c>
      <c r="BG86" s="49" t="str">
        <f t="shared" si="27"/>
        <v>0</v>
      </c>
      <c r="BH86" s="49" t="str">
        <f t="shared" si="28"/>
        <v>0</v>
      </c>
      <c r="BI86" s="49" t="str">
        <f t="shared" si="29"/>
        <v>0</v>
      </c>
    </row>
    <row r="87" spans="1:61" x14ac:dyDescent="0.25">
      <c r="A87" s="25" t="str">
        <f>C87&amp;"x"&amp;TEXT(COUNTIF(C$5:C86,C87)+1,0)</f>
        <v>C1x10</v>
      </c>
      <c r="B87" s="26" t="str">
        <f>D87&amp;"x"&amp;TEXT(COUNTIF(D$5:D86,D87)+1,0)</f>
        <v>C1x10</v>
      </c>
      <c r="C87" s="27" t="s">
        <v>5631</v>
      </c>
      <c r="D87" s="27" t="s">
        <v>5631</v>
      </c>
      <c r="E87" s="165"/>
      <c r="F87" s="27" t="s">
        <v>5829</v>
      </c>
      <c r="G87" s="242" t="s">
        <v>9368</v>
      </c>
      <c r="H87" s="242" t="s">
        <v>9369</v>
      </c>
      <c r="I87" s="242" t="s">
        <v>9300</v>
      </c>
      <c r="J87" s="194">
        <v>40169</v>
      </c>
      <c r="K87" s="165"/>
      <c r="L87" s="28"/>
      <c r="M87" s="371"/>
      <c r="N87" s="28"/>
      <c r="O87" s="236"/>
      <c r="P87" s="28" t="s">
        <v>5645</v>
      </c>
      <c r="Q87" s="28" t="s">
        <v>5644</v>
      </c>
      <c r="R87" s="28" t="s">
        <v>5631</v>
      </c>
      <c r="S87" s="466" t="str">
        <f>IF(C87=0,"",C87)</f>
        <v>C1</v>
      </c>
      <c r="T87" s="191"/>
      <c r="U87" s="30"/>
      <c r="V87" s="30"/>
      <c r="W87" s="30"/>
      <c r="X87" s="30"/>
      <c r="Y87" s="190"/>
      <c r="Z87" s="330">
        <f>lft(J87,Peildatum)</f>
        <v>12.02</v>
      </c>
      <c r="AA87" s="272"/>
      <c r="AB87" s="272"/>
      <c r="AC87" s="272"/>
      <c r="AD87" s="272"/>
      <c r="AE87" s="319" t="str">
        <f>IFERROR(VLOOKUP(LEFT(L87 &amp; "0",1),CbRc,2,0),"")</f>
        <v>NCX19J3</v>
      </c>
      <c r="AF87" s="319" t="str">
        <f>IFERROR(VLOOKUP(LEFT(M87 &amp; "0",1),CbRc,2,0),"")</f>
        <v>NCX19J3</v>
      </c>
      <c r="AG87" s="319" t="str">
        <f>IFERROR(VLOOKUP(LEFT(N87 &amp; "0",1),CbRc,2,0),"")</f>
        <v>NCX19J3</v>
      </c>
      <c r="AH87" s="319" t="str">
        <f>IF(ISNA(VLOOKUP($AE87&amp;P87,IsTm1A,1,0)),"",P87)</f>
        <v>D3</v>
      </c>
      <c r="AI87" s="319" t="str">
        <f>IF(ISNA(VLOOKUP($AF87&amp;Q87,IsTm2D,1,0)),"",Q87)</f>
        <v>D2</v>
      </c>
      <c r="AJ87" s="319" t="str">
        <f>IF(ISNA(VLOOKUP($AF87&amp;R87,IsTm3G,1,0)),"",R87)</f>
        <v>C1</v>
      </c>
      <c r="AK87" s="319" t="str">
        <f>IF(ISNA(VLOOKUP($AG87&amp;S87,IsTm4J,1,0)),"",S87)</f>
        <v/>
      </c>
      <c r="AL87" s="310"/>
      <c r="AM87" s="15">
        <v>82</v>
      </c>
      <c r="AN87" s="15">
        <f t="shared" si="19"/>
        <v>28</v>
      </c>
      <c r="AO87" s="15">
        <f t="shared" si="20"/>
        <v>27</v>
      </c>
      <c r="AP87" s="15" t="s">
        <v>5664</v>
      </c>
      <c r="AQ87" s="15" t="str">
        <f t="shared" si="21"/>
        <v/>
      </c>
      <c r="AR87" s="15" t="str">
        <f t="shared" si="22"/>
        <v/>
      </c>
      <c r="AT87" s="312" t="str">
        <f t="shared" si="17"/>
        <v>C1</v>
      </c>
      <c r="AU87" s="312" t="str">
        <f t="shared" si="18"/>
        <v>C1</v>
      </c>
      <c r="AW87" s="320">
        <f t="shared" si="23"/>
        <v>0</v>
      </c>
      <c r="AX87" s="320">
        <f t="shared" si="24"/>
        <v>0</v>
      </c>
      <c r="AY87" s="320">
        <f t="shared" si="25"/>
        <v>0</v>
      </c>
      <c r="AZ87" s="320">
        <f t="shared" si="26"/>
        <v>0</v>
      </c>
      <c r="BG87" s="49" t="str">
        <f t="shared" si="27"/>
        <v>0</v>
      </c>
      <c r="BH87" s="49" t="str">
        <f t="shared" si="28"/>
        <v>0</v>
      </c>
      <c r="BI87" s="49" t="str">
        <f t="shared" si="29"/>
        <v>0</v>
      </c>
    </row>
    <row r="88" spans="1:61" x14ac:dyDescent="0.25">
      <c r="A88" s="25" t="str">
        <f>C88&amp;"x"&amp;TEXT(COUNTIF(C$5:C87,C88)+1,0)</f>
        <v>C2x3</v>
      </c>
      <c r="B88" s="26" t="str">
        <f>D88&amp;"x"&amp;TEXT(COUNTIF(D$5:D87,D88)+1,0)</f>
        <v>C2x3</v>
      </c>
      <c r="C88" s="27" t="s">
        <v>5632</v>
      </c>
      <c r="D88" s="27" t="s">
        <v>5632</v>
      </c>
      <c r="E88" s="165"/>
      <c r="F88" s="27" t="s">
        <v>5580</v>
      </c>
      <c r="G88" s="242" t="s">
        <v>9392</v>
      </c>
      <c r="H88" s="242" t="s">
        <v>9393</v>
      </c>
      <c r="I88" s="242" t="s">
        <v>9394</v>
      </c>
      <c r="J88" s="194">
        <v>39562</v>
      </c>
      <c r="K88" s="165"/>
      <c r="L88" s="28"/>
      <c r="M88" s="371"/>
      <c r="N88" s="28"/>
      <c r="O88" s="236"/>
      <c r="P88" s="28" t="s">
        <v>5643</v>
      </c>
      <c r="Q88" s="28" t="s">
        <v>5632</v>
      </c>
      <c r="R88" s="28" t="s">
        <v>5632</v>
      </c>
      <c r="S88" s="466" t="str">
        <f>IF(C88=0,"",C88)</f>
        <v>C2</v>
      </c>
      <c r="T88" s="191"/>
      <c r="U88" s="30"/>
      <c r="V88" s="30"/>
      <c r="W88" s="30"/>
      <c r="X88" s="30"/>
      <c r="Y88" s="190"/>
      <c r="Z88" s="330">
        <f>lft(J88,Peildatum)</f>
        <v>13.69</v>
      </c>
      <c r="AA88" s="272"/>
      <c r="AB88" s="272"/>
      <c r="AC88" s="272"/>
      <c r="AD88" s="272"/>
      <c r="AE88" s="319" t="str">
        <f>IFERROR(VLOOKUP(LEFT(L88 &amp; "0",1),CbRc,2,0),"")</f>
        <v>NCX19J3</v>
      </c>
      <c r="AF88" s="319" t="str">
        <f>IFERROR(VLOOKUP(LEFT(M88 &amp; "0",1),CbRc,2,0),"")</f>
        <v>NCX19J3</v>
      </c>
      <c r="AG88" s="319" t="str">
        <f>IFERROR(VLOOKUP(LEFT(N88 &amp; "0",1),CbRc,2,0),"")</f>
        <v>NCX19J3</v>
      </c>
      <c r="AH88" s="319" t="str">
        <f>IF(ISNA(VLOOKUP($AE88&amp;P88,IsTm1A,1,0)),"",P88)</f>
        <v>D1</v>
      </c>
      <c r="AI88" s="319" t="str">
        <f>IF(ISNA(VLOOKUP($AF88&amp;Q88,IsTm2D,1,0)),"",Q88)</f>
        <v>C2</v>
      </c>
      <c r="AJ88" s="319" t="str">
        <f>IF(ISNA(VLOOKUP($AF88&amp;R88,IsTm3G,1,0)),"",R88)</f>
        <v>C2</v>
      </c>
      <c r="AK88" s="319" t="str">
        <f>IF(ISNA(VLOOKUP($AG88&amp;S88,IsTm4J,1,0)),"",S88)</f>
        <v/>
      </c>
      <c r="AL88" s="310"/>
      <c r="AM88" s="15">
        <v>83</v>
      </c>
      <c r="AN88" s="15">
        <f t="shared" si="19"/>
        <v>28</v>
      </c>
      <c r="AO88" s="15">
        <f t="shared" si="20"/>
        <v>27</v>
      </c>
      <c r="AP88" s="15" t="s">
        <v>5665</v>
      </c>
      <c r="AQ88" s="15" t="str">
        <f t="shared" si="21"/>
        <v/>
      </c>
      <c r="AR88" s="15" t="str">
        <f t="shared" si="22"/>
        <v/>
      </c>
      <c r="AT88" s="312" t="str">
        <f t="shared" si="17"/>
        <v>C2</v>
      </c>
      <c r="AU88" s="312" t="str">
        <f t="shared" si="18"/>
        <v>C2</v>
      </c>
      <c r="AW88" s="320">
        <f t="shared" si="23"/>
        <v>0</v>
      </c>
      <c r="AX88" s="320">
        <f t="shared" si="24"/>
        <v>0</v>
      </c>
      <c r="AY88" s="320">
        <f t="shared" si="25"/>
        <v>0</v>
      </c>
      <c r="AZ88" s="320">
        <f t="shared" si="26"/>
        <v>0</v>
      </c>
      <c r="BG88" s="49" t="str">
        <f t="shared" si="27"/>
        <v>0</v>
      </c>
      <c r="BH88" s="49" t="str">
        <f t="shared" si="28"/>
        <v>0</v>
      </c>
      <c r="BI88" s="49" t="str">
        <f t="shared" si="29"/>
        <v>0</v>
      </c>
    </row>
    <row r="89" spans="1:61" x14ac:dyDescent="0.25">
      <c r="A89" s="25" t="str">
        <f>C89&amp;"x"&amp;TEXT(COUNTIF(C$5:C88,C89)+1,0)</f>
        <v>C2x4</v>
      </c>
      <c r="B89" s="26" t="str">
        <f>D89&amp;"x"&amp;TEXT(COUNTIF(D$5:D88,D89)+1,0)</f>
        <v>C2x4</v>
      </c>
      <c r="C89" s="27" t="s">
        <v>5632</v>
      </c>
      <c r="D89" s="27" t="s">
        <v>5632</v>
      </c>
      <c r="E89" s="165"/>
      <c r="F89" s="27" t="s">
        <v>5580</v>
      </c>
      <c r="G89" s="242" t="s">
        <v>9383</v>
      </c>
      <c r="H89" s="242" t="s">
        <v>9384</v>
      </c>
      <c r="I89" s="242" t="s">
        <v>9385</v>
      </c>
      <c r="J89" s="194">
        <v>39589</v>
      </c>
      <c r="K89" s="165"/>
      <c r="L89" s="28"/>
      <c r="M89" s="371"/>
      <c r="N89" s="28"/>
      <c r="O89" s="236"/>
      <c r="P89" s="28" t="s">
        <v>5643</v>
      </c>
      <c r="Q89" s="28" t="s">
        <v>5632</v>
      </c>
      <c r="R89" s="28" t="s">
        <v>5632</v>
      </c>
      <c r="S89" s="466" t="str">
        <f>IF(C89=0,"",C89)</f>
        <v>C2</v>
      </c>
      <c r="T89" s="191"/>
      <c r="U89" s="30"/>
      <c r="V89" s="30"/>
      <c r="W89" s="30"/>
      <c r="X89" s="30"/>
      <c r="Y89" s="190"/>
      <c r="Z89" s="330">
        <f>lft(J89,Peildatum)</f>
        <v>13.61</v>
      </c>
      <c r="AA89" s="272"/>
      <c r="AB89" s="272"/>
      <c r="AC89" s="272"/>
      <c r="AD89" s="272"/>
      <c r="AE89" s="319" t="str">
        <f>IFERROR(VLOOKUP(LEFT(L89 &amp; "0",1),CbRc,2,0),"")</f>
        <v>NCX19J3</v>
      </c>
      <c r="AF89" s="319" t="str">
        <f>IFERROR(VLOOKUP(LEFT(M89 &amp; "0",1),CbRc,2,0),"")</f>
        <v>NCX19J3</v>
      </c>
      <c r="AG89" s="319" t="str">
        <f>IFERROR(VLOOKUP(LEFT(N89 &amp; "0",1),CbRc,2,0),"")</f>
        <v>NCX19J3</v>
      </c>
      <c r="AH89" s="319" t="str">
        <f>IF(ISNA(VLOOKUP($AE89&amp;P89,IsTm1A,1,0)),"",P89)</f>
        <v>D1</v>
      </c>
      <c r="AI89" s="319" t="str">
        <f>IF(ISNA(VLOOKUP($AF89&amp;Q89,IsTm2D,1,0)),"",Q89)</f>
        <v>C2</v>
      </c>
      <c r="AJ89" s="319" t="str">
        <f>IF(ISNA(VLOOKUP($AF89&amp;R89,IsTm3G,1,0)),"",R89)</f>
        <v>C2</v>
      </c>
      <c r="AK89" s="319" t="str">
        <f>IF(ISNA(VLOOKUP($AG89&amp;S89,IsTm4J,1,0)),"",S89)</f>
        <v/>
      </c>
      <c r="AL89" s="310"/>
      <c r="AM89" s="15">
        <v>84</v>
      </c>
      <c r="AN89" s="15">
        <f t="shared" si="19"/>
        <v>28</v>
      </c>
      <c r="AO89" s="15">
        <f t="shared" si="20"/>
        <v>27</v>
      </c>
      <c r="AP89" s="15" t="s">
        <v>5666</v>
      </c>
      <c r="AQ89" s="15" t="str">
        <f t="shared" si="21"/>
        <v/>
      </c>
      <c r="AR89" s="15" t="str">
        <f t="shared" si="22"/>
        <v/>
      </c>
      <c r="AT89" s="312" t="str">
        <f t="shared" si="17"/>
        <v>C2</v>
      </c>
      <c r="AU89" s="312" t="str">
        <f t="shared" si="18"/>
        <v>C2</v>
      </c>
      <c r="AW89" s="320">
        <f t="shared" si="23"/>
        <v>0</v>
      </c>
      <c r="AX89" s="320">
        <f t="shared" si="24"/>
        <v>0</v>
      </c>
      <c r="AY89" s="320">
        <f t="shared" si="25"/>
        <v>0</v>
      </c>
      <c r="AZ89" s="320">
        <f t="shared" si="26"/>
        <v>0</v>
      </c>
      <c r="BG89" s="49" t="str">
        <f t="shared" si="27"/>
        <v>0</v>
      </c>
      <c r="BH89" s="49" t="str">
        <f t="shared" si="28"/>
        <v>0</v>
      </c>
      <c r="BI89" s="49" t="str">
        <f t="shared" si="29"/>
        <v>0</v>
      </c>
    </row>
    <row r="90" spans="1:61" x14ac:dyDescent="0.25">
      <c r="A90" s="25" t="str">
        <f>C90&amp;"x"&amp;TEXT(COUNTIF(C$5:C89,C90)+1,0)</f>
        <v>C2x5</v>
      </c>
      <c r="B90" s="26" t="str">
        <f>D90&amp;"x"&amp;TEXT(COUNTIF(D$5:D89,D90)+1,0)</f>
        <v>C2x5</v>
      </c>
      <c r="C90" s="27" t="s">
        <v>5632</v>
      </c>
      <c r="D90" s="27" t="s">
        <v>5632</v>
      </c>
      <c r="E90" s="165"/>
      <c r="F90" s="27" t="s">
        <v>5580</v>
      </c>
      <c r="G90" s="242" t="s">
        <v>9386</v>
      </c>
      <c r="H90" s="242" t="s">
        <v>9387</v>
      </c>
      <c r="I90" s="242" t="s">
        <v>9388</v>
      </c>
      <c r="J90" s="194">
        <v>39878</v>
      </c>
      <c r="K90" s="165"/>
      <c r="L90" s="28"/>
      <c r="M90" s="371"/>
      <c r="N90" s="28"/>
      <c r="O90" s="236"/>
      <c r="P90" s="28" t="s">
        <v>5644</v>
      </c>
      <c r="Q90" s="28" t="s">
        <v>5643</v>
      </c>
      <c r="R90" s="28" t="s">
        <v>5632</v>
      </c>
      <c r="S90" s="466" t="str">
        <f>IF(C90=0,"",C90)</f>
        <v>C2</v>
      </c>
      <c r="T90" s="191"/>
      <c r="U90" s="30"/>
      <c r="V90" s="30"/>
      <c r="W90" s="30"/>
      <c r="X90" s="30"/>
      <c r="Y90" s="190"/>
      <c r="Z90" s="330">
        <f>lft(J90,Peildatum)</f>
        <v>12.82</v>
      </c>
      <c r="AA90" s="272"/>
      <c r="AB90" s="272"/>
      <c r="AC90" s="272"/>
      <c r="AD90" s="272"/>
      <c r="AE90" s="319" t="str">
        <f>IFERROR(VLOOKUP(LEFT(L90 &amp; "0",1),CbRc,2,0),"")</f>
        <v>NCX19J3</v>
      </c>
      <c r="AF90" s="319" t="str">
        <f>IFERROR(VLOOKUP(LEFT(M90 &amp; "0",1),CbRc,2,0),"")</f>
        <v>NCX19J3</v>
      </c>
      <c r="AG90" s="319" t="str">
        <f>IFERROR(VLOOKUP(LEFT(N90 &amp; "0",1),CbRc,2,0),"")</f>
        <v>NCX19J3</v>
      </c>
      <c r="AH90" s="319" t="str">
        <f>IF(ISNA(VLOOKUP($AE90&amp;P90,IsTm1A,1,0)),"",P90)</f>
        <v>D2</v>
      </c>
      <c r="AI90" s="319" t="str">
        <f>IF(ISNA(VLOOKUP($AF90&amp;Q90,IsTm2D,1,0)),"",Q90)</f>
        <v>D1</v>
      </c>
      <c r="AJ90" s="319" t="str">
        <f>IF(ISNA(VLOOKUP($AF90&amp;R90,IsTm3G,1,0)),"",R90)</f>
        <v>C2</v>
      </c>
      <c r="AK90" s="319" t="str">
        <f>IF(ISNA(VLOOKUP($AG90&amp;S90,IsTm4J,1,0)),"",S90)</f>
        <v/>
      </c>
      <c r="AL90" s="310"/>
      <c r="AM90" s="15">
        <v>85</v>
      </c>
      <c r="AN90" s="15">
        <f t="shared" si="19"/>
        <v>28</v>
      </c>
      <c r="AO90" s="15">
        <f t="shared" si="20"/>
        <v>27</v>
      </c>
      <c r="AP90" s="15" t="s">
        <v>5667</v>
      </c>
      <c r="AQ90" s="15" t="str">
        <f t="shared" si="21"/>
        <v/>
      </c>
      <c r="AR90" s="15" t="str">
        <f t="shared" si="22"/>
        <v/>
      </c>
      <c r="AT90" s="312" t="str">
        <f t="shared" si="17"/>
        <v>C2</v>
      </c>
      <c r="AU90" s="312" t="str">
        <f t="shared" si="18"/>
        <v>C2</v>
      </c>
      <c r="AW90" s="320">
        <f t="shared" si="23"/>
        <v>0</v>
      </c>
      <c r="AX90" s="320">
        <f t="shared" si="24"/>
        <v>0</v>
      </c>
      <c r="AY90" s="320">
        <f t="shared" si="25"/>
        <v>0</v>
      </c>
      <c r="AZ90" s="320">
        <f t="shared" si="26"/>
        <v>0</v>
      </c>
      <c r="BG90" s="49" t="str">
        <f t="shared" si="27"/>
        <v>0</v>
      </c>
      <c r="BH90" s="49" t="str">
        <f t="shared" si="28"/>
        <v>0</v>
      </c>
      <c r="BI90" s="49" t="str">
        <f t="shared" si="29"/>
        <v>0</v>
      </c>
    </row>
    <row r="91" spans="1:61" x14ac:dyDescent="0.25">
      <c r="A91" s="25" t="str">
        <f>C91&amp;"x"&amp;TEXT(COUNTIF(C$5:C90,C91)+1,0)</f>
        <v>C2x6</v>
      </c>
      <c r="B91" s="26" t="str">
        <f>D91&amp;"x"&amp;TEXT(COUNTIF(D$5:D90,D91)+1,0)</f>
        <v>C2x6</v>
      </c>
      <c r="C91" s="27" t="s">
        <v>5632</v>
      </c>
      <c r="D91" s="27" t="s">
        <v>5632</v>
      </c>
      <c r="E91" s="165"/>
      <c r="F91" s="27" t="s">
        <v>5580</v>
      </c>
      <c r="G91" s="242" t="s">
        <v>9380</v>
      </c>
      <c r="H91" s="242" t="s">
        <v>9381</v>
      </c>
      <c r="I91" s="242" t="s">
        <v>9382</v>
      </c>
      <c r="J91" s="194">
        <v>40169</v>
      </c>
      <c r="K91" s="165"/>
      <c r="L91" s="28"/>
      <c r="M91" s="371"/>
      <c r="N91" s="28"/>
      <c r="O91" s="236"/>
      <c r="P91" s="28" t="s">
        <v>5645</v>
      </c>
      <c r="Q91" s="28" t="s">
        <v>5644</v>
      </c>
      <c r="R91" s="28" t="s">
        <v>5632</v>
      </c>
      <c r="S91" s="466" t="str">
        <f>IF(C91=0,"",C91)</f>
        <v>C2</v>
      </c>
      <c r="T91" s="191"/>
      <c r="U91" s="30"/>
      <c r="V91" s="30"/>
      <c r="W91" s="30"/>
      <c r="X91" s="30"/>
      <c r="Y91" s="190"/>
      <c r="Z91" s="330">
        <f>lft(J91,Peildatum)</f>
        <v>12.02</v>
      </c>
      <c r="AA91" s="272"/>
      <c r="AB91" s="272"/>
      <c r="AC91" s="272"/>
      <c r="AD91" s="272"/>
      <c r="AE91" s="319" t="str">
        <f>IFERROR(VLOOKUP(LEFT(L91 &amp; "0",1),CbRc,2,0),"")</f>
        <v>NCX19J3</v>
      </c>
      <c r="AF91" s="319" t="str">
        <f>IFERROR(VLOOKUP(LEFT(M91 &amp; "0",1),CbRc,2,0),"")</f>
        <v>NCX19J3</v>
      </c>
      <c r="AG91" s="319" t="str">
        <f>IFERROR(VLOOKUP(LEFT(N91 &amp; "0",1),CbRc,2,0),"")</f>
        <v>NCX19J3</v>
      </c>
      <c r="AH91" s="319" t="str">
        <f>IF(ISNA(VLOOKUP($AE91&amp;P91,IsTm1A,1,0)),"",P91)</f>
        <v>D3</v>
      </c>
      <c r="AI91" s="319" t="str">
        <f>IF(ISNA(VLOOKUP($AF91&amp;Q91,IsTm2D,1,0)),"",Q91)</f>
        <v>D2</v>
      </c>
      <c r="AJ91" s="319" t="str">
        <f>IF(ISNA(VLOOKUP($AF91&amp;R91,IsTm3G,1,0)),"",R91)</f>
        <v>C2</v>
      </c>
      <c r="AK91" s="319" t="str">
        <f>IF(ISNA(VLOOKUP($AG91&amp;S91,IsTm4J,1,0)),"",S91)</f>
        <v/>
      </c>
      <c r="AL91" s="310"/>
      <c r="AM91" s="15">
        <v>86</v>
      </c>
      <c r="AN91" s="15">
        <f t="shared" si="19"/>
        <v>28</v>
      </c>
      <c r="AO91" s="15">
        <f t="shared" si="20"/>
        <v>27</v>
      </c>
      <c r="AP91" s="15" t="s">
        <v>5668</v>
      </c>
      <c r="AQ91" s="15" t="str">
        <f t="shared" si="21"/>
        <v/>
      </c>
      <c r="AR91" s="15" t="str">
        <f t="shared" si="22"/>
        <v/>
      </c>
      <c r="AT91" s="312" t="str">
        <f t="shared" si="17"/>
        <v>C2</v>
      </c>
      <c r="AU91" s="312" t="str">
        <f t="shared" si="18"/>
        <v>C2</v>
      </c>
      <c r="AW91" s="320">
        <f t="shared" si="23"/>
        <v>0</v>
      </c>
      <c r="AX91" s="320">
        <f t="shared" si="24"/>
        <v>0</v>
      </c>
      <c r="AY91" s="320">
        <f t="shared" si="25"/>
        <v>0</v>
      </c>
      <c r="AZ91" s="320">
        <f t="shared" si="26"/>
        <v>0</v>
      </c>
      <c r="BG91" s="49" t="str">
        <f t="shared" si="27"/>
        <v>0</v>
      </c>
      <c r="BH91" s="49" t="str">
        <f t="shared" si="28"/>
        <v>0</v>
      </c>
      <c r="BI91" s="49" t="str">
        <f t="shared" si="29"/>
        <v>0</v>
      </c>
    </row>
    <row r="92" spans="1:61" x14ac:dyDescent="0.25">
      <c r="A92" s="25" t="str">
        <f>C92&amp;"x"&amp;TEXT(COUNTIF(C$5:C91,C92)+1,0)</f>
        <v>C2x7</v>
      </c>
      <c r="B92" s="26" t="str">
        <f>D92&amp;"x"&amp;TEXT(COUNTIF(D$5:D91,D92)+1,0)</f>
        <v>C2x7</v>
      </c>
      <c r="C92" s="27" t="s">
        <v>5632</v>
      </c>
      <c r="D92" s="27" t="s">
        <v>5632</v>
      </c>
      <c r="E92" s="165"/>
      <c r="F92" s="27" t="s">
        <v>5829</v>
      </c>
      <c r="G92" s="242" t="s">
        <v>9400</v>
      </c>
      <c r="H92" s="242" t="s">
        <v>9401</v>
      </c>
      <c r="I92" s="242" t="s">
        <v>9402</v>
      </c>
      <c r="J92" s="194">
        <v>39646</v>
      </c>
      <c r="K92" s="165"/>
      <c r="L92" s="28"/>
      <c r="M92" s="371"/>
      <c r="N92" s="28"/>
      <c r="O92" s="236"/>
      <c r="P92" s="28" t="s">
        <v>5643</v>
      </c>
      <c r="Q92" s="28" t="s">
        <v>5633</v>
      </c>
      <c r="R92" s="28" t="s">
        <v>5632</v>
      </c>
      <c r="S92" s="466" t="str">
        <f>IF(C92=0,"",C92)</f>
        <v>C2</v>
      </c>
      <c r="T92" s="191"/>
      <c r="U92" s="30"/>
      <c r="V92" s="30"/>
      <c r="W92" s="30"/>
      <c r="X92" s="30"/>
      <c r="Y92" s="190"/>
      <c r="Z92" s="330">
        <f>lft(J92,Peildatum)</f>
        <v>13.46</v>
      </c>
      <c r="AA92" s="272"/>
      <c r="AB92" s="272"/>
      <c r="AC92" s="272"/>
      <c r="AD92" s="272"/>
      <c r="AE92" s="319" t="str">
        <f>IFERROR(VLOOKUP(LEFT(L92 &amp; "0",1),CbRc,2,0),"")</f>
        <v>NCX19J3</v>
      </c>
      <c r="AF92" s="319" t="str">
        <f>IFERROR(VLOOKUP(LEFT(M92 &amp; "0",1),CbRc,2,0),"")</f>
        <v>NCX19J3</v>
      </c>
      <c r="AG92" s="319" t="str">
        <f>IFERROR(VLOOKUP(LEFT(N92 &amp; "0",1),CbRc,2,0),"")</f>
        <v>NCX19J3</v>
      </c>
      <c r="AH92" s="319" t="str">
        <f>IF(ISNA(VLOOKUP($AE92&amp;P92,IsTm1A,1,0)),"",P92)</f>
        <v>D1</v>
      </c>
      <c r="AI92" s="319" t="str">
        <f>IF(ISNA(VLOOKUP($AF92&amp;Q92,IsTm2D,1,0)),"",Q92)</f>
        <v>C3</v>
      </c>
      <c r="AJ92" s="319" t="str">
        <f>IF(ISNA(VLOOKUP($AF92&amp;R92,IsTm3G,1,0)),"",R92)</f>
        <v>C2</v>
      </c>
      <c r="AK92" s="319" t="str">
        <f>IF(ISNA(VLOOKUP($AG92&amp;S92,IsTm4J,1,0)),"",S92)</f>
        <v/>
      </c>
      <c r="AL92" s="310"/>
      <c r="AM92" s="15">
        <v>87</v>
      </c>
      <c r="AN92" s="15">
        <f t="shared" si="19"/>
        <v>28</v>
      </c>
      <c r="AO92" s="15">
        <f t="shared" si="20"/>
        <v>27</v>
      </c>
      <c r="AP92" s="15" t="s">
        <v>5669</v>
      </c>
      <c r="AQ92" s="15" t="str">
        <f t="shared" si="21"/>
        <v/>
      </c>
      <c r="AR92" s="15" t="str">
        <f t="shared" si="22"/>
        <v/>
      </c>
      <c r="AT92" s="312" t="str">
        <f t="shared" si="17"/>
        <v>C2</v>
      </c>
      <c r="AU92" s="312" t="str">
        <f t="shared" si="18"/>
        <v>C2</v>
      </c>
      <c r="AW92" s="320">
        <f t="shared" si="23"/>
        <v>0</v>
      </c>
      <c r="AX92" s="320">
        <f t="shared" si="24"/>
        <v>0</v>
      </c>
      <c r="AY92" s="320">
        <f t="shared" si="25"/>
        <v>0</v>
      </c>
      <c r="AZ92" s="320">
        <f t="shared" si="26"/>
        <v>0</v>
      </c>
      <c r="BG92" s="49" t="str">
        <f t="shared" si="27"/>
        <v>0</v>
      </c>
      <c r="BH92" s="49" t="str">
        <f t="shared" si="28"/>
        <v>0</v>
      </c>
      <c r="BI92" s="49" t="str">
        <f t="shared" si="29"/>
        <v>0</v>
      </c>
    </row>
    <row r="93" spans="1:61" x14ac:dyDescent="0.25">
      <c r="A93" s="25" t="str">
        <f>C93&amp;"x"&amp;TEXT(COUNTIF(C$5:C92,C93)+1,0)</f>
        <v>C2x8</v>
      </c>
      <c r="B93" s="26" t="str">
        <f>D93&amp;"x"&amp;TEXT(COUNTIF(D$5:D92,D93)+1,0)</f>
        <v>C2x8</v>
      </c>
      <c r="C93" s="27" t="s">
        <v>5632</v>
      </c>
      <c r="D93" s="27" t="s">
        <v>5632</v>
      </c>
      <c r="E93" s="165"/>
      <c r="F93" s="27" t="s">
        <v>5829</v>
      </c>
      <c r="G93" s="242" t="s">
        <v>9397</v>
      </c>
      <c r="H93" s="242" t="s">
        <v>9398</v>
      </c>
      <c r="I93" s="242" t="s">
        <v>9399</v>
      </c>
      <c r="J93" s="194">
        <v>39753</v>
      </c>
      <c r="K93" s="165"/>
      <c r="L93" s="28"/>
      <c r="M93" s="371"/>
      <c r="N93" s="28"/>
      <c r="O93" s="236"/>
      <c r="P93" s="28" t="s">
        <v>5643</v>
      </c>
      <c r="Q93" s="28" t="s">
        <v>5633</v>
      </c>
      <c r="R93" s="28" t="s">
        <v>5632</v>
      </c>
      <c r="S93" s="466" t="str">
        <f>IF(C93=0,"",C93)</f>
        <v>C2</v>
      </c>
      <c r="T93" s="191"/>
      <c r="U93" s="30"/>
      <c r="V93" s="30"/>
      <c r="W93" s="30"/>
      <c r="X93" s="30"/>
      <c r="Y93" s="190"/>
      <c r="Z93" s="330">
        <f>lft(J93,Peildatum)</f>
        <v>13.16</v>
      </c>
      <c r="AA93" s="272"/>
      <c r="AB93" s="272"/>
      <c r="AC93" s="272"/>
      <c r="AD93" s="272"/>
      <c r="AE93" s="319" t="str">
        <f>IFERROR(VLOOKUP(LEFT(L93 &amp; "0",1),CbRc,2,0),"")</f>
        <v>NCX19J3</v>
      </c>
      <c r="AF93" s="319" t="str">
        <f>IFERROR(VLOOKUP(LEFT(M93 &amp; "0",1),CbRc,2,0),"")</f>
        <v>NCX19J3</v>
      </c>
      <c r="AG93" s="319" t="str">
        <f>IFERROR(VLOOKUP(LEFT(N93 &amp; "0",1),CbRc,2,0),"")</f>
        <v>NCX19J3</v>
      </c>
      <c r="AH93" s="319" t="str">
        <f>IF(ISNA(VLOOKUP($AE93&amp;P93,IsTm1A,1,0)),"",P93)</f>
        <v>D1</v>
      </c>
      <c r="AI93" s="319" t="str">
        <f>IF(ISNA(VLOOKUP($AF93&amp;Q93,IsTm2D,1,0)),"",Q93)</f>
        <v>C3</v>
      </c>
      <c r="AJ93" s="319" t="str">
        <f>IF(ISNA(VLOOKUP($AF93&amp;R93,IsTm3G,1,0)),"",R93)</f>
        <v>C2</v>
      </c>
      <c r="AK93" s="319" t="str">
        <f>IF(ISNA(VLOOKUP($AG93&amp;S93,IsTm4J,1,0)),"",S93)</f>
        <v/>
      </c>
      <c r="AL93" s="310"/>
      <c r="AM93" s="15">
        <v>88</v>
      </c>
      <c r="AN93" s="15">
        <f t="shared" si="19"/>
        <v>29</v>
      </c>
      <c r="AO93" s="15">
        <f t="shared" si="20"/>
        <v>28</v>
      </c>
      <c r="AP93" s="15" t="s">
        <v>5670</v>
      </c>
      <c r="AQ93" s="15" t="str">
        <f t="shared" si="21"/>
        <v/>
      </c>
      <c r="AR93" s="15" t="str">
        <f t="shared" si="22"/>
        <v/>
      </c>
      <c r="AT93" s="312" t="str">
        <f t="shared" si="17"/>
        <v>C2</v>
      </c>
      <c r="AU93" s="312" t="str">
        <f t="shared" si="18"/>
        <v>C2</v>
      </c>
      <c r="AW93" s="320">
        <f t="shared" si="23"/>
        <v>0</v>
      </c>
      <c r="AX93" s="320">
        <f t="shared" si="24"/>
        <v>0</v>
      </c>
      <c r="AY93" s="320">
        <f t="shared" si="25"/>
        <v>0</v>
      </c>
      <c r="AZ93" s="320">
        <f t="shared" si="26"/>
        <v>0</v>
      </c>
      <c r="BG93" s="49" t="str">
        <f t="shared" si="27"/>
        <v>0</v>
      </c>
      <c r="BH93" s="49" t="str">
        <f t="shared" si="28"/>
        <v>0</v>
      </c>
      <c r="BI93" s="49" t="str">
        <f t="shared" si="29"/>
        <v>0</v>
      </c>
    </row>
    <row r="94" spans="1:61" x14ac:dyDescent="0.25">
      <c r="A94" s="25" t="str">
        <f>C94&amp;"x"&amp;TEXT(COUNTIF(C$5:C93,C94)+1,0)</f>
        <v>C2x9</v>
      </c>
      <c r="B94" s="26" t="str">
        <f>D94&amp;"x"&amp;TEXT(COUNTIF(D$5:D93,D94)+1,0)</f>
        <v>C2x9</v>
      </c>
      <c r="C94" s="27" t="s">
        <v>5632</v>
      </c>
      <c r="D94" s="27" t="s">
        <v>5632</v>
      </c>
      <c r="E94" s="165"/>
      <c r="F94" s="27" t="s">
        <v>5829</v>
      </c>
      <c r="G94" s="242" t="s">
        <v>9406</v>
      </c>
      <c r="H94" s="242" t="s">
        <v>9407</v>
      </c>
      <c r="I94" s="242" t="s">
        <v>9408</v>
      </c>
      <c r="J94" s="194">
        <v>40058</v>
      </c>
      <c r="K94" s="165"/>
      <c r="L94" s="28"/>
      <c r="M94" s="371"/>
      <c r="N94" s="28"/>
      <c r="O94" s="236"/>
      <c r="P94" s="28" t="s">
        <v>5644</v>
      </c>
      <c r="Q94" s="28" t="s">
        <v>5643</v>
      </c>
      <c r="R94" s="28" t="s">
        <v>5632</v>
      </c>
      <c r="S94" s="466" t="str">
        <f>IF(C94=0,"",C94)</f>
        <v>C2</v>
      </c>
      <c r="T94" s="191"/>
      <c r="U94" s="30"/>
      <c r="V94" s="30"/>
      <c r="W94" s="30"/>
      <c r="X94" s="30"/>
      <c r="Y94" s="190"/>
      <c r="Z94" s="330">
        <f>lft(J94,Peildatum)</f>
        <v>12.33</v>
      </c>
      <c r="AA94" s="272"/>
      <c r="AB94" s="272"/>
      <c r="AC94" s="272"/>
      <c r="AD94" s="272"/>
      <c r="AE94" s="319" t="str">
        <f>IFERROR(VLOOKUP(LEFT(L94 &amp; "0",1),CbRc,2,0),"")</f>
        <v>NCX19J3</v>
      </c>
      <c r="AF94" s="319" t="str">
        <f>IFERROR(VLOOKUP(LEFT(M94 &amp; "0",1),CbRc,2,0),"")</f>
        <v>NCX19J3</v>
      </c>
      <c r="AG94" s="319" t="str">
        <f>IFERROR(VLOOKUP(LEFT(N94 &amp; "0",1),CbRc,2,0),"")</f>
        <v>NCX19J3</v>
      </c>
      <c r="AH94" s="319" t="str">
        <f>IF(ISNA(VLOOKUP($AE94&amp;P94,IsTm1A,1,0)),"",P94)</f>
        <v>D2</v>
      </c>
      <c r="AI94" s="319" t="str">
        <f>IF(ISNA(VLOOKUP($AF94&amp;Q94,IsTm2D,1,0)),"",Q94)</f>
        <v>D1</v>
      </c>
      <c r="AJ94" s="319" t="str">
        <f>IF(ISNA(VLOOKUP($AF94&amp;R94,IsTm3G,1,0)),"",R94)</f>
        <v>C2</v>
      </c>
      <c r="AK94" s="319" t="str">
        <f>IF(ISNA(VLOOKUP($AG94&amp;S94,IsTm4J,1,0)),"",S94)</f>
        <v/>
      </c>
      <c r="AL94" s="310"/>
      <c r="AM94" s="15">
        <v>89</v>
      </c>
      <c r="AN94" s="15">
        <f t="shared" si="19"/>
        <v>30</v>
      </c>
      <c r="AO94" s="15">
        <f t="shared" si="20"/>
        <v>29</v>
      </c>
      <c r="AP94" s="15" t="s">
        <v>5671</v>
      </c>
      <c r="AQ94" s="15" t="str">
        <f t="shared" si="21"/>
        <v/>
      </c>
      <c r="AR94" s="15" t="str">
        <f t="shared" si="22"/>
        <v/>
      </c>
      <c r="AT94" s="312" t="str">
        <f t="shared" si="17"/>
        <v>C2</v>
      </c>
      <c r="AU94" s="312" t="str">
        <f t="shared" si="18"/>
        <v>C2</v>
      </c>
      <c r="AW94" s="320">
        <f t="shared" si="23"/>
        <v>0</v>
      </c>
      <c r="AX94" s="320">
        <f t="shared" si="24"/>
        <v>0</v>
      </c>
      <c r="AY94" s="320">
        <f t="shared" si="25"/>
        <v>0</v>
      </c>
      <c r="AZ94" s="320">
        <f t="shared" si="26"/>
        <v>0</v>
      </c>
      <c r="BG94" s="49" t="str">
        <f t="shared" si="27"/>
        <v>0</v>
      </c>
      <c r="BH94" s="49" t="str">
        <f t="shared" si="28"/>
        <v>0</v>
      </c>
      <c r="BI94" s="49" t="str">
        <f t="shared" si="29"/>
        <v>0</v>
      </c>
    </row>
    <row r="95" spans="1:61" x14ac:dyDescent="0.25">
      <c r="A95" s="25" t="str">
        <f>C95&amp;"x"&amp;TEXT(COUNTIF(C$5:C94,C95)+1,0)</f>
        <v>C2x10</v>
      </c>
      <c r="B95" s="26" t="str">
        <f>D95&amp;"x"&amp;TEXT(COUNTIF(D$5:D94,D95)+1,0)</f>
        <v>C2x10</v>
      </c>
      <c r="C95" s="27" t="s">
        <v>5632</v>
      </c>
      <c r="D95" s="27" t="s">
        <v>5632</v>
      </c>
      <c r="E95" s="165"/>
      <c r="F95" s="27" t="s">
        <v>5829</v>
      </c>
      <c r="G95" s="242" t="s">
        <v>9403</v>
      </c>
      <c r="H95" s="242" t="s">
        <v>9404</v>
      </c>
      <c r="I95" s="242" t="s">
        <v>9405</v>
      </c>
      <c r="J95" s="194">
        <v>40100</v>
      </c>
      <c r="K95" s="165"/>
      <c r="L95" s="28"/>
      <c r="M95" s="371"/>
      <c r="N95" s="28"/>
      <c r="O95" s="236"/>
      <c r="P95" s="28" t="s">
        <v>5645</v>
      </c>
      <c r="Q95" s="28" t="s">
        <v>5644</v>
      </c>
      <c r="R95" s="28" t="s">
        <v>5632</v>
      </c>
      <c r="S95" s="466" t="str">
        <f>IF(C95=0,"",C95)</f>
        <v>C2</v>
      </c>
      <c r="T95" s="191"/>
      <c r="U95" s="30"/>
      <c r="V95" s="30"/>
      <c r="W95" s="30"/>
      <c r="X95" s="30"/>
      <c r="Y95" s="190"/>
      <c r="Z95" s="330">
        <f>lft(J95,Peildatum)</f>
        <v>12.21</v>
      </c>
      <c r="AA95" s="272"/>
      <c r="AB95" s="272"/>
      <c r="AC95" s="272"/>
      <c r="AD95" s="272"/>
      <c r="AE95" s="319" t="str">
        <f>IFERROR(VLOOKUP(LEFT(L95 &amp; "0",1),CbRc,2,0),"")</f>
        <v>NCX19J3</v>
      </c>
      <c r="AF95" s="319" t="str">
        <f>IFERROR(VLOOKUP(LEFT(M95 &amp; "0",1),CbRc,2,0),"")</f>
        <v>NCX19J3</v>
      </c>
      <c r="AG95" s="319" t="str">
        <f>IFERROR(VLOOKUP(LEFT(N95 &amp; "0",1),CbRc,2,0),"")</f>
        <v>NCX19J3</v>
      </c>
      <c r="AH95" s="319" t="str">
        <f>IF(ISNA(VLOOKUP($AE95&amp;P95,IsTm1A,1,0)),"",P95)</f>
        <v>D3</v>
      </c>
      <c r="AI95" s="319" t="str">
        <f>IF(ISNA(VLOOKUP($AF95&amp;Q95,IsTm2D,1,0)),"",Q95)</f>
        <v>D2</v>
      </c>
      <c r="AJ95" s="319" t="str">
        <f>IF(ISNA(VLOOKUP($AF95&amp;R95,IsTm3G,1,0)),"",R95)</f>
        <v>C2</v>
      </c>
      <c r="AK95" s="319" t="str">
        <f>IF(ISNA(VLOOKUP($AG95&amp;S95,IsTm4J,1,0)),"",S95)</f>
        <v/>
      </c>
      <c r="AL95" s="310"/>
      <c r="AM95" s="15">
        <v>90</v>
      </c>
      <c r="AN95" s="15">
        <f t="shared" si="19"/>
        <v>31</v>
      </c>
      <c r="AO95" s="15">
        <f t="shared" si="20"/>
        <v>30</v>
      </c>
      <c r="AP95" s="15" t="s">
        <v>5672</v>
      </c>
      <c r="AQ95" s="15" t="str">
        <f t="shared" si="21"/>
        <v/>
      </c>
      <c r="AR95" s="15" t="str">
        <f t="shared" si="22"/>
        <v/>
      </c>
      <c r="AT95" s="312" t="str">
        <f t="shared" si="17"/>
        <v>C2</v>
      </c>
      <c r="AU95" s="312" t="str">
        <f t="shared" si="18"/>
        <v>C2</v>
      </c>
      <c r="AW95" s="320">
        <f t="shared" si="23"/>
        <v>0</v>
      </c>
      <c r="AX95" s="320">
        <f t="shared" si="24"/>
        <v>0</v>
      </c>
      <c r="AY95" s="320">
        <f t="shared" si="25"/>
        <v>0</v>
      </c>
      <c r="AZ95" s="320">
        <f t="shared" si="26"/>
        <v>0</v>
      </c>
      <c r="BG95" s="49" t="str">
        <f t="shared" si="27"/>
        <v>0</v>
      </c>
      <c r="BH95" s="49" t="str">
        <f t="shared" si="28"/>
        <v>0</v>
      </c>
      <c r="BI95" s="49" t="str">
        <f t="shared" si="29"/>
        <v>0</v>
      </c>
    </row>
    <row r="96" spans="1:61" x14ac:dyDescent="0.25">
      <c r="A96" s="25" t="str">
        <f>C96&amp;"x"&amp;TEXT(COUNTIF(C$5:C95,C96)+1,0)</f>
        <v>C3x1</v>
      </c>
      <c r="B96" s="26" t="str">
        <f>D96&amp;"x"&amp;TEXT(COUNTIF(D$5:D95,D96)+1,0)</f>
        <v>C3x1</v>
      </c>
      <c r="C96" s="27" t="s">
        <v>5633</v>
      </c>
      <c r="D96" s="27" t="s">
        <v>5633</v>
      </c>
      <c r="E96" s="165"/>
      <c r="F96" s="27" t="s">
        <v>5829</v>
      </c>
      <c r="G96" s="242" t="s">
        <v>9423</v>
      </c>
      <c r="H96" s="242" t="s">
        <v>9424</v>
      </c>
      <c r="I96" s="242" t="s">
        <v>9425</v>
      </c>
      <c r="J96" s="194">
        <v>40112</v>
      </c>
      <c r="K96" s="165"/>
      <c r="L96" s="28"/>
      <c r="M96" s="371"/>
      <c r="N96" s="28"/>
      <c r="O96" s="236"/>
      <c r="P96" s="28" t="s">
        <v>5645</v>
      </c>
      <c r="Q96" s="28" t="s">
        <v>5645</v>
      </c>
      <c r="R96" s="28" t="s">
        <v>5632</v>
      </c>
      <c r="S96" s="466" t="str">
        <f>IF(C96=0,"",C96)</f>
        <v>C3</v>
      </c>
      <c r="T96" s="191"/>
      <c r="U96" s="30"/>
      <c r="V96" s="30"/>
      <c r="W96" s="30"/>
      <c r="X96" s="30"/>
      <c r="Y96" s="190"/>
      <c r="Z96" s="330">
        <f>lft(J96,Peildatum)</f>
        <v>12.18</v>
      </c>
      <c r="AA96" s="272"/>
      <c r="AB96" s="272"/>
      <c r="AC96" s="272"/>
      <c r="AD96" s="272"/>
      <c r="AE96" s="319" t="str">
        <f>IFERROR(VLOOKUP(LEFT(L96 &amp; "0",1),CbRc,2,0),"")</f>
        <v>NCX19J3</v>
      </c>
      <c r="AF96" s="319" t="str">
        <f>IFERROR(VLOOKUP(LEFT(M96 &amp; "0",1),CbRc,2,0),"")</f>
        <v>NCX19J3</v>
      </c>
      <c r="AG96" s="319" t="str">
        <f>IFERROR(VLOOKUP(LEFT(N96 &amp; "0",1),CbRc,2,0),"")</f>
        <v>NCX19J3</v>
      </c>
      <c r="AH96" s="319" t="str">
        <f>IF(ISNA(VLOOKUP($AE96&amp;P96,IsTm1A,1,0)),"",P96)</f>
        <v>D3</v>
      </c>
      <c r="AI96" s="319" t="str">
        <f>IF(ISNA(VLOOKUP($AF96&amp;Q96,IsTm2D,1,0)),"",Q96)</f>
        <v>D3</v>
      </c>
      <c r="AJ96" s="319" t="str">
        <f>IF(ISNA(VLOOKUP($AF96&amp;R96,IsTm3G,1,0)),"",R96)</f>
        <v>C2</v>
      </c>
      <c r="AK96" s="319" t="str">
        <f>IF(ISNA(VLOOKUP($AG96&amp;S96,IsTm4J,1,0)),"",S96)</f>
        <v/>
      </c>
      <c r="AL96" s="310"/>
      <c r="AM96" s="15">
        <v>91</v>
      </c>
      <c r="AN96" s="15">
        <f t="shared" si="19"/>
        <v>31</v>
      </c>
      <c r="AO96" s="15">
        <f t="shared" si="20"/>
        <v>30</v>
      </c>
      <c r="AP96" s="15" t="s">
        <v>5673</v>
      </c>
      <c r="AQ96" s="15" t="str">
        <f t="shared" si="21"/>
        <v/>
      </c>
      <c r="AR96" s="15" t="str">
        <f t="shared" si="22"/>
        <v/>
      </c>
      <c r="AT96" s="312" t="str">
        <f t="shared" si="17"/>
        <v>C3</v>
      </c>
      <c r="AU96" s="312" t="str">
        <f t="shared" si="18"/>
        <v>C3</v>
      </c>
      <c r="AW96" s="320">
        <f t="shared" si="23"/>
        <v>0</v>
      </c>
      <c r="AX96" s="320">
        <f t="shared" si="24"/>
        <v>0</v>
      </c>
      <c r="AY96" s="320">
        <f t="shared" si="25"/>
        <v>0</v>
      </c>
      <c r="AZ96" s="320">
        <f t="shared" si="26"/>
        <v>0</v>
      </c>
      <c r="BG96" s="49" t="str">
        <f t="shared" si="27"/>
        <v>0</v>
      </c>
      <c r="BH96" s="49" t="str">
        <f t="shared" si="28"/>
        <v>0</v>
      </c>
      <c r="BI96" s="49" t="str">
        <f t="shared" si="29"/>
        <v>0</v>
      </c>
    </row>
    <row r="97" spans="1:61" x14ac:dyDescent="0.25">
      <c r="A97" s="25" t="str">
        <f>C97&amp;"x"&amp;TEXT(COUNTIF(C$5:C96,C97)+1,0)</f>
        <v>C3x2</v>
      </c>
      <c r="B97" s="26" t="str">
        <f>D97&amp;"x"&amp;TEXT(COUNTIF(D$5:D96,D97)+1,0)</f>
        <v>C3x2</v>
      </c>
      <c r="C97" s="27" t="s">
        <v>5633</v>
      </c>
      <c r="D97" s="27" t="s">
        <v>5633</v>
      </c>
      <c r="E97" s="165"/>
      <c r="F97" s="27" t="s">
        <v>5580</v>
      </c>
      <c r="G97" s="242" t="s">
        <v>9412</v>
      </c>
      <c r="H97" s="242" t="s">
        <v>9413</v>
      </c>
      <c r="I97" s="242" t="s">
        <v>9414</v>
      </c>
      <c r="J97" s="194">
        <v>39635</v>
      </c>
      <c r="K97" s="165"/>
      <c r="L97" s="28"/>
      <c r="M97" s="371"/>
      <c r="N97" s="28"/>
      <c r="O97" s="236"/>
      <c r="P97" s="28" t="s">
        <v>5644</v>
      </c>
      <c r="Q97" s="28" t="s">
        <v>5633</v>
      </c>
      <c r="R97" s="28" t="s">
        <v>5633</v>
      </c>
      <c r="S97" s="466" t="str">
        <f>IF(C97=0,"",C97)</f>
        <v>C3</v>
      </c>
      <c r="T97" s="191"/>
      <c r="U97" s="30"/>
      <c r="V97" s="30"/>
      <c r="W97" s="30"/>
      <c r="X97" s="30"/>
      <c r="Y97" s="190"/>
      <c r="Z97" s="330">
        <f>lft(J97,Peildatum)</f>
        <v>13.49</v>
      </c>
      <c r="AA97" s="272"/>
      <c r="AB97" s="272"/>
      <c r="AC97" s="272"/>
      <c r="AD97" s="272"/>
      <c r="AE97" s="319" t="str">
        <f>IFERROR(VLOOKUP(LEFT(L97 &amp; "0",1),CbRc,2,0),"")</f>
        <v>NCX19J3</v>
      </c>
      <c r="AF97" s="319" t="str">
        <f>IFERROR(VLOOKUP(LEFT(M97 &amp; "0",1),CbRc,2,0),"")</f>
        <v>NCX19J3</v>
      </c>
      <c r="AG97" s="319" t="str">
        <f>IFERROR(VLOOKUP(LEFT(N97 &amp; "0",1),CbRc,2,0),"")</f>
        <v>NCX19J3</v>
      </c>
      <c r="AH97" s="319" t="str">
        <f>IF(ISNA(VLOOKUP($AE97&amp;P97,IsTm1A,1,0)),"",P97)</f>
        <v>D2</v>
      </c>
      <c r="AI97" s="319" t="str">
        <f>IF(ISNA(VLOOKUP($AF97&amp;Q97,IsTm2D,1,0)),"",Q97)</f>
        <v>C3</v>
      </c>
      <c r="AJ97" s="319" t="str">
        <f>IF(ISNA(VLOOKUP($AF97&amp;R97,IsTm3G,1,0)),"",R97)</f>
        <v>C3</v>
      </c>
      <c r="AK97" s="319" t="str">
        <f>IF(ISNA(VLOOKUP($AG97&amp;S97,IsTm4J,1,0)),"",S97)</f>
        <v/>
      </c>
      <c r="AL97" s="310"/>
      <c r="AM97" s="15">
        <v>92</v>
      </c>
      <c r="AN97" s="15">
        <f t="shared" si="19"/>
        <v>31</v>
      </c>
      <c r="AO97" s="15">
        <f t="shared" si="20"/>
        <v>30</v>
      </c>
      <c r="AP97" s="15" t="s">
        <v>5674</v>
      </c>
      <c r="AQ97" s="15" t="str">
        <f t="shared" si="21"/>
        <v/>
      </c>
      <c r="AR97" s="15" t="str">
        <f t="shared" si="22"/>
        <v/>
      </c>
      <c r="AT97" s="312" t="str">
        <f t="shared" si="17"/>
        <v>C3</v>
      </c>
      <c r="AU97" s="312" t="str">
        <f t="shared" si="18"/>
        <v>C3</v>
      </c>
      <c r="AW97" s="320">
        <f t="shared" si="23"/>
        <v>0</v>
      </c>
      <c r="AX97" s="320">
        <f t="shared" si="24"/>
        <v>0</v>
      </c>
      <c r="AY97" s="320">
        <f t="shared" si="25"/>
        <v>0</v>
      </c>
      <c r="AZ97" s="320">
        <f t="shared" si="26"/>
        <v>0</v>
      </c>
      <c r="BG97" s="49" t="str">
        <f t="shared" si="27"/>
        <v>0</v>
      </c>
      <c r="BH97" s="49" t="str">
        <f t="shared" si="28"/>
        <v>0</v>
      </c>
      <c r="BI97" s="49" t="str">
        <f t="shared" si="29"/>
        <v>0</v>
      </c>
    </row>
    <row r="98" spans="1:61" x14ac:dyDescent="0.25">
      <c r="A98" s="25" t="str">
        <f>C98&amp;"x"&amp;TEXT(COUNTIF(C$5:C97,C98)+1,0)</f>
        <v>B2x8</v>
      </c>
      <c r="B98" s="26" t="str">
        <f>D98&amp;"x"&amp;TEXT(COUNTIF(D$5:D97,D98)+1,0)</f>
        <v>B2x8</v>
      </c>
      <c r="C98" s="27" t="s">
        <v>5622</v>
      </c>
      <c r="D98" s="27" t="s">
        <v>5622</v>
      </c>
      <c r="E98" s="165"/>
      <c r="F98" s="27" t="s">
        <v>5580</v>
      </c>
      <c r="G98" s="242" t="s">
        <v>9315</v>
      </c>
      <c r="H98" s="242" t="s">
        <v>9316</v>
      </c>
      <c r="I98" s="242" t="s">
        <v>9317</v>
      </c>
      <c r="J98" s="194">
        <v>39751</v>
      </c>
      <c r="K98" s="165"/>
      <c r="L98" s="28"/>
      <c r="M98" s="371"/>
      <c r="N98" s="28"/>
      <c r="O98" s="236"/>
      <c r="P98" s="28" t="s">
        <v>5644</v>
      </c>
      <c r="Q98" s="28" t="s">
        <v>5633</v>
      </c>
      <c r="R98" s="28" t="s">
        <v>5633</v>
      </c>
      <c r="S98" s="466" t="str">
        <f>IF(C98=0,"",C98)</f>
        <v>B2</v>
      </c>
      <c r="T98" s="191"/>
      <c r="U98" s="30"/>
      <c r="V98" s="30"/>
      <c r="W98" s="30"/>
      <c r="X98" s="30"/>
      <c r="Y98" s="190"/>
      <c r="Z98" s="330">
        <f>lft(J98,Peildatum)</f>
        <v>13.17</v>
      </c>
      <c r="AA98" s="272"/>
      <c r="AB98" s="272"/>
      <c r="AC98" s="272"/>
      <c r="AD98" s="272"/>
      <c r="AE98" s="319" t="str">
        <f>IFERROR(VLOOKUP(LEFT(L98 &amp; "0",1),CbRc,2,0),"")</f>
        <v>NCX19J3</v>
      </c>
      <c r="AF98" s="319" t="str">
        <f>IFERROR(VLOOKUP(LEFT(M98 &amp; "0",1),CbRc,2,0),"")</f>
        <v>NCX19J3</v>
      </c>
      <c r="AG98" s="319" t="str">
        <f>IFERROR(VLOOKUP(LEFT(N98 &amp; "0",1),CbRc,2,0),"")</f>
        <v>NCX19J3</v>
      </c>
      <c r="AH98" s="319" t="str">
        <f>IF(ISNA(VLOOKUP($AE98&amp;P98,IsTm1A,1,0)),"",P98)</f>
        <v>D2</v>
      </c>
      <c r="AI98" s="319" t="str">
        <f>IF(ISNA(VLOOKUP($AF98&amp;Q98,IsTm2D,1,0)),"",Q98)</f>
        <v>C3</v>
      </c>
      <c r="AJ98" s="319" t="str">
        <f>IF(ISNA(VLOOKUP($AF98&amp;R98,IsTm3G,1,0)),"",R98)</f>
        <v>C3</v>
      </c>
      <c r="AK98" s="319" t="str">
        <f>IF(ISNA(VLOOKUP($AG98&amp;S98,IsTm4J,1,0)),"",S98)</f>
        <v/>
      </c>
      <c r="AL98" s="310"/>
      <c r="AM98" s="15">
        <v>93</v>
      </c>
      <c r="AN98" s="15">
        <f t="shared" si="19"/>
        <v>31</v>
      </c>
      <c r="AO98" s="15">
        <f t="shared" si="20"/>
        <v>30</v>
      </c>
      <c r="AP98" s="15" t="s">
        <v>5675</v>
      </c>
      <c r="AQ98" s="15" t="str">
        <f t="shared" si="21"/>
        <v/>
      </c>
      <c r="AR98" s="15" t="str">
        <f t="shared" si="22"/>
        <v/>
      </c>
      <c r="AT98" s="312" t="str">
        <f t="shared" si="17"/>
        <v>B2</v>
      </c>
      <c r="AU98" s="312" t="str">
        <f t="shared" si="18"/>
        <v>B2</v>
      </c>
      <c r="AW98" s="320">
        <f t="shared" si="23"/>
        <v>0</v>
      </c>
      <c r="AX98" s="320">
        <f t="shared" si="24"/>
        <v>0</v>
      </c>
      <c r="AY98" s="320">
        <f t="shared" si="25"/>
        <v>0</v>
      </c>
      <c r="AZ98" s="320">
        <f t="shared" si="26"/>
        <v>0</v>
      </c>
      <c r="BG98" s="49" t="str">
        <f t="shared" si="27"/>
        <v>0</v>
      </c>
      <c r="BH98" s="49" t="str">
        <f t="shared" si="28"/>
        <v>0</v>
      </c>
      <c r="BI98" s="49" t="str">
        <f t="shared" si="29"/>
        <v>0</v>
      </c>
    </row>
    <row r="99" spans="1:61" x14ac:dyDescent="0.25">
      <c r="A99" s="25" t="str">
        <f>C99&amp;"x"&amp;TEXT(COUNTIF(C$5:C98,C99)+1,0)</f>
        <v>B2x9</v>
      </c>
      <c r="B99" s="26" t="str">
        <f>D99&amp;"x"&amp;TEXT(COUNTIF(D$5:D98,D99)+1,0)</f>
        <v>B2x9</v>
      </c>
      <c r="C99" s="27" t="s">
        <v>5622</v>
      </c>
      <c r="D99" s="27" t="s">
        <v>5622</v>
      </c>
      <c r="E99" s="165"/>
      <c r="F99" s="27" t="s">
        <v>5580</v>
      </c>
      <c r="G99" s="242" t="s">
        <v>9310</v>
      </c>
      <c r="H99" s="242" t="s">
        <v>9311</v>
      </c>
      <c r="I99" s="242" t="s">
        <v>9312</v>
      </c>
      <c r="J99" s="194">
        <v>39804</v>
      </c>
      <c r="K99" s="165"/>
      <c r="L99" s="28"/>
      <c r="M99" s="371"/>
      <c r="N99" s="28"/>
      <c r="O99" s="236"/>
      <c r="P99" s="28" t="s">
        <v>5644</v>
      </c>
      <c r="Q99" s="28" t="s">
        <v>5633</v>
      </c>
      <c r="R99" s="28" t="s">
        <v>5633</v>
      </c>
      <c r="S99" s="466" t="str">
        <f>IF(C99=0,"",C99)</f>
        <v>B2</v>
      </c>
      <c r="T99" s="191"/>
      <c r="U99" s="30"/>
      <c r="V99" s="30"/>
      <c r="W99" s="30"/>
      <c r="X99" s="30"/>
      <c r="Y99" s="190"/>
      <c r="Z99" s="330">
        <f>lft(J99,Peildatum)</f>
        <v>13.02</v>
      </c>
      <c r="AA99" s="272"/>
      <c r="AB99" s="272"/>
      <c r="AC99" s="272"/>
      <c r="AD99" s="272"/>
      <c r="AE99" s="319" t="str">
        <f>IFERROR(VLOOKUP(LEFT(L99 &amp; "0",1),CbRc,2,0),"")</f>
        <v>NCX19J3</v>
      </c>
      <c r="AF99" s="319" t="str">
        <f>IFERROR(VLOOKUP(LEFT(M99 &amp; "0",1),CbRc,2,0),"")</f>
        <v>NCX19J3</v>
      </c>
      <c r="AG99" s="319" t="str">
        <f>IFERROR(VLOOKUP(LEFT(N99 &amp; "0",1),CbRc,2,0),"")</f>
        <v>NCX19J3</v>
      </c>
      <c r="AH99" s="319" t="str">
        <f>IF(ISNA(VLOOKUP($AE99&amp;P99,IsTm1A,1,0)),"",P99)</f>
        <v>D2</v>
      </c>
      <c r="AI99" s="319" t="str">
        <f>IF(ISNA(VLOOKUP($AF99&amp;Q99,IsTm2D,1,0)),"",Q99)</f>
        <v>C3</v>
      </c>
      <c r="AJ99" s="319" t="str">
        <f>IF(ISNA(VLOOKUP($AF99&amp;R99,IsTm3G,1,0)),"",R99)</f>
        <v>C3</v>
      </c>
      <c r="AK99" s="319" t="str">
        <f>IF(ISNA(VLOOKUP($AG99&amp;S99,IsTm4J,1,0)),"",S99)</f>
        <v/>
      </c>
      <c r="AL99" s="310"/>
      <c r="AM99" s="15">
        <v>94</v>
      </c>
      <c r="AN99" s="15">
        <f t="shared" si="19"/>
        <v>31</v>
      </c>
      <c r="AO99" s="15">
        <f t="shared" si="20"/>
        <v>30</v>
      </c>
      <c r="AP99" s="15" t="s">
        <v>5676</v>
      </c>
      <c r="AQ99" s="15" t="str">
        <f t="shared" si="21"/>
        <v/>
      </c>
      <c r="AR99" s="15" t="str">
        <f t="shared" si="22"/>
        <v/>
      </c>
      <c r="AT99" s="312" t="str">
        <f t="shared" si="17"/>
        <v>B2</v>
      </c>
      <c r="AU99" s="312" t="str">
        <f t="shared" si="18"/>
        <v>B2</v>
      </c>
      <c r="AW99" s="320">
        <f t="shared" si="23"/>
        <v>0</v>
      </c>
      <c r="AX99" s="320">
        <f t="shared" si="24"/>
        <v>0</v>
      </c>
      <c r="AY99" s="320">
        <f t="shared" si="25"/>
        <v>0</v>
      </c>
      <c r="AZ99" s="320">
        <f t="shared" si="26"/>
        <v>0</v>
      </c>
      <c r="BG99" s="49" t="str">
        <f t="shared" si="27"/>
        <v>0</v>
      </c>
      <c r="BH99" s="49" t="str">
        <f t="shared" si="28"/>
        <v>0</v>
      </c>
      <c r="BI99" s="49" t="str">
        <f t="shared" si="29"/>
        <v>0</v>
      </c>
    </row>
    <row r="100" spans="1:61" x14ac:dyDescent="0.25">
      <c r="A100" s="25" t="str">
        <f>C100&amp;"x"&amp;TEXT(COUNTIF(C$5:C99,C100)+1,0)</f>
        <v>C3x3</v>
      </c>
      <c r="B100" s="26" t="str">
        <f>D100&amp;"x"&amp;TEXT(COUNTIF(D$5:D99,D100)+1,0)</f>
        <v>C3x3</v>
      </c>
      <c r="C100" s="27" t="s">
        <v>5633</v>
      </c>
      <c r="D100" s="27" t="s">
        <v>5633</v>
      </c>
      <c r="E100" s="165"/>
      <c r="F100" s="27" t="s">
        <v>5580</v>
      </c>
      <c r="G100" s="242" t="s">
        <v>9415</v>
      </c>
      <c r="H100" s="242" t="s">
        <v>9416</v>
      </c>
      <c r="I100" s="242" t="s">
        <v>9417</v>
      </c>
      <c r="J100" s="194">
        <v>39861</v>
      </c>
      <c r="K100" s="165"/>
      <c r="L100" s="28"/>
      <c r="M100" s="371"/>
      <c r="N100" s="28"/>
      <c r="O100" s="236"/>
      <c r="P100" s="28" t="s">
        <v>5645</v>
      </c>
      <c r="Q100" s="28" t="s">
        <v>5645</v>
      </c>
      <c r="R100" s="28" t="s">
        <v>5633</v>
      </c>
      <c r="S100" s="466" t="str">
        <f>IF(C100=0,"",C100)</f>
        <v>C3</v>
      </c>
      <c r="T100" s="191"/>
      <c r="U100" s="30"/>
      <c r="V100" s="30"/>
      <c r="W100" s="30"/>
      <c r="X100" s="30"/>
      <c r="Y100" s="190"/>
      <c r="Z100" s="330">
        <f>lft(J100,Peildatum)</f>
        <v>12.87</v>
      </c>
      <c r="AA100" s="272"/>
      <c r="AB100" s="272"/>
      <c r="AC100" s="272"/>
      <c r="AD100" s="272"/>
      <c r="AE100" s="319" t="str">
        <f>IFERROR(VLOOKUP(LEFT(L100 &amp; "0",1),CbRc,2,0),"")</f>
        <v>NCX19J3</v>
      </c>
      <c r="AF100" s="319" t="str">
        <f>IFERROR(VLOOKUP(LEFT(M100 &amp; "0",1),CbRc,2,0),"")</f>
        <v>NCX19J3</v>
      </c>
      <c r="AG100" s="319" t="str">
        <f>IFERROR(VLOOKUP(LEFT(N100 &amp; "0",1),CbRc,2,0),"")</f>
        <v>NCX19J3</v>
      </c>
      <c r="AH100" s="319" t="str">
        <f>IF(ISNA(VLOOKUP($AE100&amp;P100,IsTm1A,1,0)),"",P100)</f>
        <v>D3</v>
      </c>
      <c r="AI100" s="319" t="str">
        <f>IF(ISNA(VLOOKUP($AF100&amp;Q100,IsTm2D,1,0)),"",Q100)</f>
        <v>D3</v>
      </c>
      <c r="AJ100" s="319" t="str">
        <f>IF(ISNA(VLOOKUP($AF100&amp;R100,IsTm3G,1,0)),"",R100)</f>
        <v>C3</v>
      </c>
      <c r="AK100" s="319" t="str">
        <f>IF(ISNA(VLOOKUP($AG100&amp;S100,IsTm4J,1,0)),"",S100)</f>
        <v/>
      </c>
      <c r="AL100" s="310"/>
      <c r="AM100" s="15">
        <v>95</v>
      </c>
      <c r="AN100" s="15">
        <f t="shared" si="19"/>
        <v>31</v>
      </c>
      <c r="AO100" s="15">
        <f t="shared" si="20"/>
        <v>30</v>
      </c>
      <c r="AP100" s="15" t="s">
        <v>5677</v>
      </c>
      <c r="AQ100" s="15" t="str">
        <f t="shared" si="21"/>
        <v/>
      </c>
      <c r="AR100" s="15" t="str">
        <f t="shared" si="22"/>
        <v/>
      </c>
      <c r="AT100" s="312" t="str">
        <f t="shared" si="17"/>
        <v>C3</v>
      </c>
      <c r="AU100" s="312" t="str">
        <f t="shared" si="18"/>
        <v>C3</v>
      </c>
      <c r="AW100" s="320">
        <f t="shared" si="23"/>
        <v>0</v>
      </c>
      <c r="AX100" s="320">
        <f t="shared" si="24"/>
        <v>0</v>
      </c>
      <c r="AY100" s="320">
        <f t="shared" si="25"/>
        <v>0</v>
      </c>
      <c r="AZ100" s="320">
        <f t="shared" si="26"/>
        <v>0</v>
      </c>
      <c r="BG100" s="49" t="str">
        <f t="shared" si="27"/>
        <v>0</v>
      </c>
      <c r="BH100" s="49" t="str">
        <f t="shared" si="28"/>
        <v>0</v>
      </c>
      <c r="BI100" s="49" t="str">
        <f t="shared" si="29"/>
        <v>0</v>
      </c>
    </row>
    <row r="101" spans="1:61" x14ac:dyDescent="0.25">
      <c r="A101" s="25" t="str">
        <f>C101&amp;"x"&amp;TEXT(COUNTIF(C$5:C100,C101)+1,0)</f>
        <v>C3x4</v>
      </c>
      <c r="B101" s="26" t="str">
        <f>D101&amp;"x"&amp;TEXT(COUNTIF(D$5:D100,D101)+1,0)</f>
        <v>C3x4</v>
      </c>
      <c r="C101" s="27" t="s">
        <v>5633</v>
      </c>
      <c r="D101" s="27" t="s">
        <v>5633</v>
      </c>
      <c r="E101" s="165"/>
      <c r="F101" s="27" t="s">
        <v>5580</v>
      </c>
      <c r="G101" s="242" t="s">
        <v>9409</v>
      </c>
      <c r="H101" s="242" t="s">
        <v>9410</v>
      </c>
      <c r="I101" s="242" t="s">
        <v>9411</v>
      </c>
      <c r="J101" s="194">
        <v>40015</v>
      </c>
      <c r="K101" s="165"/>
      <c r="L101" s="28"/>
      <c r="M101" s="371"/>
      <c r="N101" s="28"/>
      <c r="O101" s="236"/>
      <c r="P101" s="28" t="s">
        <v>5645</v>
      </c>
      <c r="Q101" s="28" t="s">
        <v>5645</v>
      </c>
      <c r="R101" s="28" t="s">
        <v>5633</v>
      </c>
      <c r="S101" s="466" t="str">
        <f>IF(C101=0,"",C101)</f>
        <v>C3</v>
      </c>
      <c r="T101" s="191"/>
      <c r="U101" s="30"/>
      <c r="V101" s="30"/>
      <c r="W101" s="30"/>
      <c r="X101" s="30"/>
      <c r="Y101" s="190"/>
      <c r="Z101" s="330">
        <f>lft(J101,Peildatum)</f>
        <v>12.45</v>
      </c>
      <c r="AA101" s="272"/>
      <c r="AB101" s="272"/>
      <c r="AC101" s="272"/>
      <c r="AD101" s="272"/>
      <c r="AE101" s="319" t="str">
        <f>IFERROR(VLOOKUP(LEFT(L101 &amp; "0",1),CbRc,2,0),"")</f>
        <v>NCX19J3</v>
      </c>
      <c r="AF101" s="319" t="str">
        <f>IFERROR(VLOOKUP(LEFT(M101 &amp; "0",1),CbRc,2,0),"")</f>
        <v>NCX19J3</v>
      </c>
      <c r="AG101" s="319" t="str">
        <f>IFERROR(VLOOKUP(LEFT(N101 &amp; "0",1),CbRc,2,0),"")</f>
        <v>NCX19J3</v>
      </c>
      <c r="AH101" s="319" t="str">
        <f>IF(ISNA(VLOOKUP($AE101&amp;P101,IsTm1A,1,0)),"",P101)</f>
        <v>D3</v>
      </c>
      <c r="AI101" s="319" t="str">
        <f>IF(ISNA(VLOOKUP($AF101&amp;Q101,IsTm2D,1,0)),"",Q101)</f>
        <v>D3</v>
      </c>
      <c r="AJ101" s="319" t="str">
        <f>IF(ISNA(VLOOKUP($AF101&amp;R101,IsTm3G,1,0)),"",R101)</f>
        <v>C3</v>
      </c>
      <c r="AK101" s="319" t="str">
        <f>IF(ISNA(VLOOKUP($AG101&amp;S101,IsTm4J,1,0)),"",S101)</f>
        <v/>
      </c>
      <c r="AL101" s="310"/>
      <c r="AM101" s="15">
        <v>96</v>
      </c>
      <c r="AN101" s="15">
        <f t="shared" si="19"/>
        <v>31</v>
      </c>
      <c r="AO101" s="15">
        <f t="shared" si="20"/>
        <v>30</v>
      </c>
      <c r="AP101" s="15" t="s">
        <v>5678</v>
      </c>
      <c r="AQ101" s="15" t="str">
        <f t="shared" si="21"/>
        <v/>
      </c>
      <c r="AR101" s="15" t="str">
        <f t="shared" si="22"/>
        <v/>
      </c>
      <c r="AT101" s="312" t="str">
        <f t="shared" si="17"/>
        <v>C3</v>
      </c>
      <c r="AU101" s="312" t="str">
        <f t="shared" si="18"/>
        <v>C3</v>
      </c>
      <c r="AW101" s="320">
        <f t="shared" si="23"/>
        <v>0</v>
      </c>
      <c r="AX101" s="320">
        <f t="shared" si="24"/>
        <v>0</v>
      </c>
      <c r="AY101" s="320">
        <f t="shared" si="25"/>
        <v>0</v>
      </c>
      <c r="AZ101" s="320">
        <f t="shared" si="26"/>
        <v>0</v>
      </c>
      <c r="BG101" s="49" t="str">
        <f t="shared" si="27"/>
        <v>0</v>
      </c>
      <c r="BH101" s="49" t="str">
        <f t="shared" si="28"/>
        <v>0</v>
      </c>
      <c r="BI101" s="49" t="str">
        <f t="shared" si="29"/>
        <v>0</v>
      </c>
    </row>
    <row r="102" spans="1:61" x14ac:dyDescent="0.25">
      <c r="A102" s="25" t="str">
        <f>C102&amp;"x"&amp;TEXT(COUNTIF(C$5:C101,C102)+1,0)</f>
        <v>C3x5</v>
      </c>
      <c r="B102" s="26" t="str">
        <f>D102&amp;"x"&amp;TEXT(COUNTIF(D$5:D101,D102)+1,0)</f>
        <v>C3x5</v>
      </c>
      <c r="C102" s="27" t="s">
        <v>5633</v>
      </c>
      <c r="D102" s="27" t="s">
        <v>5633</v>
      </c>
      <c r="E102" s="165"/>
      <c r="F102" s="27" t="s">
        <v>5580</v>
      </c>
      <c r="G102" s="242" t="s">
        <v>9418</v>
      </c>
      <c r="H102" s="242" t="s">
        <v>9419</v>
      </c>
      <c r="I102" s="242" t="s">
        <v>8939</v>
      </c>
      <c r="J102" s="194">
        <v>40097</v>
      </c>
      <c r="K102" s="165"/>
      <c r="L102" s="28"/>
      <c r="M102" s="371"/>
      <c r="N102" s="28"/>
      <c r="O102" s="236"/>
      <c r="P102" s="28" t="s">
        <v>5645</v>
      </c>
      <c r="Q102" s="28" t="s">
        <v>5645</v>
      </c>
      <c r="R102" s="28" t="s">
        <v>5633</v>
      </c>
      <c r="S102" s="466" t="str">
        <f>IF(C102=0,"",C102)</f>
        <v>C3</v>
      </c>
      <c r="T102" s="191"/>
      <c r="U102" s="30"/>
      <c r="V102" s="30"/>
      <c r="W102" s="30"/>
      <c r="X102" s="30"/>
      <c r="Y102" s="190"/>
      <c r="Z102" s="330">
        <f>lft(J102,Peildatum)</f>
        <v>12.22</v>
      </c>
      <c r="AA102" s="272"/>
      <c r="AB102" s="272"/>
      <c r="AC102" s="272"/>
      <c r="AD102" s="272"/>
      <c r="AE102" s="319" t="str">
        <f>IFERROR(VLOOKUP(LEFT(L102 &amp; "0",1),CbRc,2,0),"")</f>
        <v>NCX19J3</v>
      </c>
      <c r="AF102" s="319" t="str">
        <f>IFERROR(VLOOKUP(LEFT(M102 &amp; "0",1),CbRc,2,0),"")</f>
        <v>NCX19J3</v>
      </c>
      <c r="AG102" s="319" t="str">
        <f>IFERROR(VLOOKUP(LEFT(N102 &amp; "0",1),CbRc,2,0),"")</f>
        <v>NCX19J3</v>
      </c>
      <c r="AH102" s="319" t="str">
        <f>IF(ISNA(VLOOKUP($AE102&amp;P102,IsTm1A,1,0)),"",P102)</f>
        <v>D3</v>
      </c>
      <c r="AI102" s="319" t="str">
        <f>IF(ISNA(VLOOKUP($AF102&amp;Q102,IsTm2D,1,0)),"",Q102)</f>
        <v>D3</v>
      </c>
      <c r="AJ102" s="319" t="str">
        <f>IF(ISNA(VLOOKUP($AF102&amp;R102,IsTm3G,1,0)),"",R102)</f>
        <v>C3</v>
      </c>
      <c r="AK102" s="319" t="str">
        <f>IF(ISNA(VLOOKUP($AG102&amp;S102,IsTm4J,1,0)),"",S102)</f>
        <v/>
      </c>
      <c r="AL102" s="310"/>
      <c r="AM102" s="15">
        <v>97</v>
      </c>
      <c r="AN102" s="15">
        <f t="shared" si="19"/>
        <v>31</v>
      </c>
      <c r="AO102" s="15">
        <f t="shared" si="20"/>
        <v>30</v>
      </c>
      <c r="AP102" s="15" t="s">
        <v>5679</v>
      </c>
      <c r="AQ102" s="15" t="str">
        <f>IFERROR(VLOOKUP(AM102,AN:AP,3,0),"")</f>
        <v/>
      </c>
      <c r="AR102" s="15" t="str">
        <f>IFERROR(VLOOKUP(AM102,AO:AQ,2,0),"")</f>
        <v/>
      </c>
      <c r="AT102" s="312" t="str">
        <f t="shared" si="17"/>
        <v>C3</v>
      </c>
      <c r="AU102" s="312" t="str">
        <f t="shared" si="18"/>
        <v>C3</v>
      </c>
      <c r="AW102" s="320">
        <f t="shared" si="23"/>
        <v>0</v>
      </c>
      <c r="AX102" s="320">
        <f t="shared" si="24"/>
        <v>0</v>
      </c>
      <c r="AY102" s="320">
        <f t="shared" si="25"/>
        <v>0</v>
      </c>
      <c r="AZ102" s="320">
        <f t="shared" si="26"/>
        <v>0</v>
      </c>
      <c r="BG102" s="49" t="str">
        <f t="shared" si="27"/>
        <v>0</v>
      </c>
      <c r="BH102" s="49" t="str">
        <f t="shared" si="28"/>
        <v>0</v>
      </c>
      <c r="BI102" s="49" t="str">
        <f t="shared" si="29"/>
        <v>0</v>
      </c>
    </row>
    <row r="103" spans="1:61" x14ac:dyDescent="0.25">
      <c r="A103" s="25" t="str">
        <f>C103&amp;"x"&amp;TEXT(COUNTIF(C$5:C102,C103)+1,0)</f>
        <v>C3x6</v>
      </c>
      <c r="B103" s="26" t="str">
        <f>D103&amp;"x"&amp;TEXT(COUNTIF(D$5:D102,D103)+1,0)</f>
        <v>C3x6</v>
      </c>
      <c r="C103" s="27" t="s">
        <v>5633</v>
      </c>
      <c r="D103" s="27" t="s">
        <v>5633</v>
      </c>
      <c r="E103" s="165"/>
      <c r="F103" s="27" t="s">
        <v>5829</v>
      </c>
      <c r="G103" s="242" t="s">
        <v>9426</v>
      </c>
      <c r="H103" s="242" t="s">
        <v>9427</v>
      </c>
      <c r="I103" s="242" t="s">
        <v>9428</v>
      </c>
      <c r="J103" s="194">
        <v>39629</v>
      </c>
      <c r="K103" s="165"/>
      <c r="L103" s="28"/>
      <c r="M103" s="371"/>
      <c r="N103" s="28"/>
      <c r="O103" s="236"/>
      <c r="P103" s="28" t="s">
        <v>5644</v>
      </c>
      <c r="Q103" s="28" t="s">
        <v>5633</v>
      </c>
      <c r="R103" s="28" t="s">
        <v>5633</v>
      </c>
      <c r="S103" s="466" t="str">
        <f>IF(C103=0,"",C103)</f>
        <v>C3</v>
      </c>
      <c r="T103" s="191"/>
      <c r="U103" s="30"/>
      <c r="V103" s="30"/>
      <c r="W103" s="30"/>
      <c r="X103" s="30"/>
      <c r="Y103" s="190"/>
      <c r="Z103" s="330">
        <f>lft(J103,Peildatum)</f>
        <v>13.5</v>
      </c>
      <c r="AA103" s="272"/>
      <c r="AB103" s="272"/>
      <c r="AC103" s="272"/>
      <c r="AD103" s="272"/>
      <c r="AE103" s="319" t="str">
        <f>IFERROR(VLOOKUP(LEFT(L103 &amp; "0",1),CbRc,2,0),"")</f>
        <v>NCX19J3</v>
      </c>
      <c r="AF103" s="319" t="str">
        <f>IFERROR(VLOOKUP(LEFT(M103 &amp; "0",1),CbRc,2,0),"")</f>
        <v>NCX19J3</v>
      </c>
      <c r="AG103" s="319" t="str">
        <f>IFERROR(VLOOKUP(LEFT(N103 &amp; "0",1),CbRc,2,0),"")</f>
        <v>NCX19J3</v>
      </c>
      <c r="AH103" s="319" t="str">
        <f>IF(ISNA(VLOOKUP($AE103&amp;P103,IsTm1A,1,0)),"",P103)</f>
        <v>D2</v>
      </c>
      <c r="AI103" s="319" t="str">
        <f>IF(ISNA(VLOOKUP($AF103&amp;Q103,IsTm2D,1,0)),"",Q103)</f>
        <v>C3</v>
      </c>
      <c r="AJ103" s="319" t="str">
        <f>IF(ISNA(VLOOKUP($AF103&amp;R103,IsTm3G,1,0)),"",R103)</f>
        <v>C3</v>
      </c>
      <c r="AK103" s="319" t="str">
        <f>IF(ISNA(VLOOKUP($AG103&amp;S103,IsTm4J,1,0)),"",S103)</f>
        <v/>
      </c>
      <c r="AL103" s="310"/>
      <c r="AM103" s="15">
        <v>98</v>
      </c>
      <c r="AN103" s="15">
        <f t="shared" si="19"/>
        <v>31</v>
      </c>
      <c r="AO103" s="15">
        <f t="shared" si="20"/>
        <v>30</v>
      </c>
      <c r="AP103" s="15" t="s">
        <v>5680</v>
      </c>
      <c r="AQ103" s="15" t="str">
        <f>IFERROR(VLOOKUP(AM103,AN:AP,3,0),"")</f>
        <v/>
      </c>
      <c r="AR103" s="15" t="str">
        <f>IFERROR(VLOOKUP(AM103,AO:AQ,2,0),"")</f>
        <v/>
      </c>
      <c r="AT103" s="312" t="str">
        <f t="shared" si="17"/>
        <v>C3</v>
      </c>
      <c r="AU103" s="312" t="str">
        <f t="shared" si="18"/>
        <v>C3</v>
      </c>
      <c r="AW103" s="320">
        <f t="shared" si="23"/>
        <v>0</v>
      </c>
      <c r="AX103" s="320">
        <f t="shared" si="24"/>
        <v>0</v>
      </c>
      <c r="AY103" s="320">
        <f t="shared" si="25"/>
        <v>0</v>
      </c>
      <c r="AZ103" s="320">
        <f t="shared" si="26"/>
        <v>0</v>
      </c>
      <c r="BG103" s="49" t="str">
        <f t="shared" si="27"/>
        <v>0</v>
      </c>
      <c r="BH103" s="49" t="str">
        <f t="shared" si="28"/>
        <v>0</v>
      </c>
      <c r="BI103" s="49" t="str">
        <f t="shared" si="29"/>
        <v>0</v>
      </c>
    </row>
    <row r="104" spans="1:61" x14ac:dyDescent="0.25">
      <c r="A104" s="25" t="str">
        <f>C104&amp;"x"&amp;TEXT(COUNTIF(C$5:C103,C104)+1,0)</f>
        <v>B3x8</v>
      </c>
      <c r="B104" s="26" t="str">
        <f>D104&amp;"x"&amp;TEXT(COUNTIF(D$5:D103,D104)+1,0)</f>
        <v>B3x8</v>
      </c>
      <c r="C104" s="27" t="s">
        <v>5623</v>
      </c>
      <c r="D104" s="27" t="s">
        <v>5623</v>
      </c>
      <c r="E104" s="165"/>
      <c r="F104" s="27" t="s">
        <v>5829</v>
      </c>
      <c r="G104" s="242" t="s">
        <v>9335</v>
      </c>
      <c r="H104" s="242" t="s">
        <v>9336</v>
      </c>
      <c r="I104" s="242" t="s">
        <v>9337</v>
      </c>
      <c r="J104" s="194">
        <v>39676</v>
      </c>
      <c r="K104" s="165"/>
      <c r="L104" s="28"/>
      <c r="M104" s="371"/>
      <c r="N104" s="28"/>
      <c r="O104" s="236"/>
      <c r="P104" s="28" t="s">
        <v>5645</v>
      </c>
      <c r="Q104" s="28" t="s">
        <v>5634</v>
      </c>
      <c r="R104" s="28" t="s">
        <v>5633</v>
      </c>
      <c r="S104" s="466" t="str">
        <f>IF(C104=0,"",C104)</f>
        <v>B3</v>
      </c>
      <c r="T104" s="191"/>
      <c r="U104" s="30"/>
      <c r="V104" s="30"/>
      <c r="W104" s="30"/>
      <c r="X104" s="30"/>
      <c r="Y104" s="190"/>
      <c r="Z104" s="330">
        <f>lft(J104,Peildatum)</f>
        <v>13.37</v>
      </c>
      <c r="AA104" s="272"/>
      <c r="AB104" s="272"/>
      <c r="AC104" s="272"/>
      <c r="AD104" s="272"/>
      <c r="AE104" s="319" t="str">
        <f>IFERROR(VLOOKUP(LEFT(L104 &amp; "0",1),CbRc,2,0),"")</f>
        <v>NCX19J3</v>
      </c>
      <c r="AF104" s="319" t="str">
        <f>IFERROR(VLOOKUP(LEFT(M104 &amp; "0",1),CbRc,2,0),"")</f>
        <v>NCX19J3</v>
      </c>
      <c r="AG104" s="319" t="str">
        <f>IFERROR(VLOOKUP(LEFT(N104 &amp; "0",1),CbRc,2,0),"")</f>
        <v>NCX19J3</v>
      </c>
      <c r="AH104" s="319" t="str">
        <f>IF(ISNA(VLOOKUP($AE104&amp;P104,IsTm1A,1,0)),"",P104)</f>
        <v>D3</v>
      </c>
      <c r="AI104" s="319" t="str">
        <f>IF(ISNA(VLOOKUP($AF104&amp;Q104,IsTm2D,1,0)),"",Q104)</f>
        <v>C4</v>
      </c>
      <c r="AJ104" s="319" t="str">
        <f>IF(ISNA(VLOOKUP($AF104&amp;R104,IsTm3G,1,0)),"",R104)</f>
        <v>C3</v>
      </c>
      <c r="AK104" s="319" t="str">
        <f>IF(ISNA(VLOOKUP($AG104&amp;S104,IsTm4J,1,0)),"",S104)</f>
        <v/>
      </c>
      <c r="AL104" s="310"/>
      <c r="AM104" s="15">
        <v>99</v>
      </c>
      <c r="AN104" s="15">
        <f t="shared" si="19"/>
        <v>31</v>
      </c>
      <c r="AO104" s="15">
        <f t="shared" si="20"/>
        <v>30</v>
      </c>
      <c r="AP104" s="15" t="s">
        <v>5681</v>
      </c>
      <c r="AQ104" s="15" t="str">
        <f>IFERROR(VLOOKUP(AM104,AN:AP,3,0),"")</f>
        <v/>
      </c>
      <c r="AR104" s="15" t="str">
        <f>IFERROR(VLOOKUP(AM104,AO:AQ,2,0),"")</f>
        <v/>
      </c>
      <c r="AT104" s="312" t="str">
        <f t="shared" si="17"/>
        <v>B3</v>
      </c>
      <c r="AU104" s="312" t="str">
        <f t="shared" si="18"/>
        <v>B3</v>
      </c>
      <c r="AW104" s="320">
        <f t="shared" si="23"/>
        <v>0</v>
      </c>
      <c r="AX104" s="320">
        <f t="shared" si="24"/>
        <v>0</v>
      </c>
      <c r="AY104" s="320">
        <f t="shared" si="25"/>
        <v>0</v>
      </c>
      <c r="AZ104" s="320">
        <f t="shared" si="26"/>
        <v>0</v>
      </c>
      <c r="BG104" s="49" t="str">
        <f t="shared" si="27"/>
        <v>0</v>
      </c>
      <c r="BH104" s="49" t="str">
        <f t="shared" si="28"/>
        <v>0</v>
      </c>
      <c r="BI104" s="49" t="str">
        <f t="shared" si="29"/>
        <v>0</v>
      </c>
    </row>
    <row r="105" spans="1:61" x14ac:dyDescent="0.25">
      <c r="A105" s="25" t="str">
        <f>C105&amp;"x"&amp;TEXT(COUNTIF(C$5:C104,C105)+1,0)</f>
        <v>C3x7</v>
      </c>
      <c r="B105" s="26" t="str">
        <f>D105&amp;"x"&amp;TEXT(COUNTIF(D$5:D104,D105)+1,0)</f>
        <v>C3x7</v>
      </c>
      <c r="C105" s="27" t="s">
        <v>5633</v>
      </c>
      <c r="D105" s="27" t="s">
        <v>5633</v>
      </c>
      <c r="E105" s="165"/>
      <c r="F105" s="27" t="s">
        <v>5829</v>
      </c>
      <c r="G105" s="242" t="s">
        <v>9420</v>
      </c>
      <c r="H105" s="242" t="s">
        <v>9421</v>
      </c>
      <c r="I105" s="242" t="s">
        <v>9422</v>
      </c>
      <c r="J105" s="194">
        <v>39693</v>
      </c>
      <c r="K105" s="165"/>
      <c r="L105" s="28"/>
      <c r="M105" s="371"/>
      <c r="N105" s="28"/>
      <c r="O105" s="236"/>
      <c r="P105" s="28" t="s">
        <v>5644</v>
      </c>
      <c r="Q105" s="28" t="s">
        <v>5633</v>
      </c>
      <c r="R105" s="28" t="s">
        <v>5633</v>
      </c>
      <c r="S105" s="466" t="str">
        <f>IF(C105=0,"",C105)</f>
        <v>C3</v>
      </c>
      <c r="T105" s="191"/>
      <c r="U105" s="30"/>
      <c r="V105" s="30"/>
      <c r="W105" s="30"/>
      <c r="X105" s="30"/>
      <c r="Y105" s="190"/>
      <c r="Z105" s="330">
        <f>lft(J105,Peildatum)</f>
        <v>13.33</v>
      </c>
      <c r="AA105" s="272"/>
      <c r="AB105" s="272"/>
      <c r="AC105" s="272"/>
      <c r="AD105" s="272"/>
      <c r="AE105" s="319" t="str">
        <f>IFERROR(VLOOKUP(LEFT(L105 &amp; "0",1),CbRc,2,0),"")</f>
        <v>NCX19J3</v>
      </c>
      <c r="AF105" s="319" t="str">
        <f>IFERROR(VLOOKUP(LEFT(M105 &amp; "0",1),CbRc,2,0),"")</f>
        <v>NCX19J3</v>
      </c>
      <c r="AG105" s="319" t="str">
        <f>IFERROR(VLOOKUP(LEFT(N105 &amp; "0",1),CbRc,2,0),"")</f>
        <v>NCX19J3</v>
      </c>
      <c r="AH105" s="319" t="str">
        <f>IF(ISNA(VLOOKUP($AE105&amp;P105,IsTm1A,1,0)),"",P105)</f>
        <v>D2</v>
      </c>
      <c r="AI105" s="319" t="str">
        <f>IF(ISNA(VLOOKUP($AF105&amp;Q105,IsTm2D,1,0)),"",Q105)</f>
        <v>C3</v>
      </c>
      <c r="AJ105" s="319" t="str">
        <f>IF(ISNA(VLOOKUP($AF105&amp;R105,IsTm3G,1,0)),"",R105)</f>
        <v>C3</v>
      </c>
      <c r="AK105" s="319" t="str">
        <f>IF(ISNA(VLOOKUP($AG105&amp;S105,IsTm4J,1,0)),"",S105)</f>
        <v/>
      </c>
      <c r="AL105" s="310"/>
      <c r="AT105" s="312" t="str">
        <f t="shared" si="17"/>
        <v>C3</v>
      </c>
      <c r="AU105" s="312" t="str">
        <f t="shared" si="18"/>
        <v>C3</v>
      </c>
      <c r="AW105" s="320">
        <f t="shared" si="23"/>
        <v>0</v>
      </c>
      <c r="AX105" s="320">
        <f t="shared" si="24"/>
        <v>0</v>
      </c>
      <c r="AY105" s="320">
        <f t="shared" si="25"/>
        <v>0</v>
      </c>
      <c r="AZ105" s="320">
        <f t="shared" si="26"/>
        <v>0</v>
      </c>
      <c r="BG105" s="49" t="str">
        <f t="shared" si="27"/>
        <v>0</v>
      </c>
      <c r="BH105" s="49" t="str">
        <f t="shared" si="28"/>
        <v>0</v>
      </c>
      <c r="BI105" s="49" t="str">
        <f t="shared" si="29"/>
        <v>0</v>
      </c>
    </row>
    <row r="106" spans="1:61" x14ac:dyDescent="0.25">
      <c r="A106" s="25" t="str">
        <f>C106&amp;"x"&amp;TEXT(COUNTIF(C$5:C105,C106)+1,0)</f>
        <v>C3x8</v>
      </c>
      <c r="B106" s="26" t="str">
        <f>D106&amp;"x"&amp;TEXT(COUNTIF(D$5:D105,D106)+1,0)</f>
        <v>C3x8</v>
      </c>
      <c r="C106" s="27" t="s">
        <v>5633</v>
      </c>
      <c r="D106" s="27" t="s">
        <v>5633</v>
      </c>
      <c r="E106" s="165"/>
      <c r="F106" s="27" t="s">
        <v>5829</v>
      </c>
      <c r="G106" s="242" t="s">
        <v>9435</v>
      </c>
      <c r="H106" s="242" t="s">
        <v>9436</v>
      </c>
      <c r="I106" s="242" t="s">
        <v>9437</v>
      </c>
      <c r="J106" s="194">
        <v>39829</v>
      </c>
      <c r="K106" s="165"/>
      <c r="L106" s="28"/>
      <c r="M106" s="371"/>
      <c r="N106" s="28"/>
      <c r="O106" s="236"/>
      <c r="P106" s="28" t="s">
        <v>5645</v>
      </c>
      <c r="Q106" s="28" t="s">
        <v>5645</v>
      </c>
      <c r="R106" s="28" t="s">
        <v>5633</v>
      </c>
      <c r="S106" s="466" t="str">
        <f>IF(C106=0,"",C106)</f>
        <v>C3</v>
      </c>
      <c r="T106" s="191"/>
      <c r="U106" s="30"/>
      <c r="V106" s="30"/>
      <c r="W106" s="30"/>
      <c r="X106" s="30"/>
      <c r="Y106" s="190"/>
      <c r="Z106" s="330">
        <f>lft(J106,Peildatum)</f>
        <v>12.96</v>
      </c>
      <c r="AA106" s="272"/>
      <c r="AB106" s="272"/>
      <c r="AC106" s="272"/>
      <c r="AD106" s="272"/>
      <c r="AE106" s="319" t="str">
        <f>IFERROR(VLOOKUP(LEFT(L106 &amp; "0",1),CbRc,2,0),"")</f>
        <v>NCX19J3</v>
      </c>
      <c r="AF106" s="319" t="str">
        <f>IFERROR(VLOOKUP(LEFT(M106 &amp; "0",1),CbRc,2,0),"")</f>
        <v>NCX19J3</v>
      </c>
      <c r="AG106" s="319" t="str">
        <f>IFERROR(VLOOKUP(LEFT(N106 &amp; "0",1),CbRc,2,0),"")</f>
        <v>NCX19J3</v>
      </c>
      <c r="AH106" s="319" t="str">
        <f>IF(ISNA(VLOOKUP($AE106&amp;P106,IsTm1A,1,0)),"",P106)</f>
        <v>D3</v>
      </c>
      <c r="AI106" s="319" t="str">
        <f>IF(ISNA(VLOOKUP($AF106&amp;Q106,IsTm2D,1,0)),"",Q106)</f>
        <v>D3</v>
      </c>
      <c r="AJ106" s="319" t="str">
        <f>IF(ISNA(VLOOKUP($AF106&amp;R106,IsTm3G,1,0)),"",R106)</f>
        <v>C3</v>
      </c>
      <c r="AK106" s="319" t="str">
        <f>IF(ISNA(VLOOKUP($AG106&amp;S106,IsTm4J,1,0)),"",S106)</f>
        <v/>
      </c>
      <c r="AL106" s="310"/>
      <c r="AT106" s="312" t="str">
        <f t="shared" si="17"/>
        <v>C3</v>
      </c>
      <c r="AU106" s="312" t="str">
        <f t="shared" si="18"/>
        <v>C3</v>
      </c>
      <c r="AW106" s="320">
        <f t="shared" si="23"/>
        <v>0</v>
      </c>
      <c r="AX106" s="320">
        <f t="shared" si="24"/>
        <v>0</v>
      </c>
      <c r="AY106" s="320">
        <f t="shared" si="25"/>
        <v>0</v>
      </c>
      <c r="AZ106" s="320">
        <f t="shared" si="26"/>
        <v>0</v>
      </c>
      <c r="BG106" s="49" t="str">
        <f t="shared" si="27"/>
        <v>0</v>
      </c>
      <c r="BH106" s="49" t="str">
        <f t="shared" si="28"/>
        <v>0</v>
      </c>
      <c r="BI106" s="49" t="str">
        <f t="shared" si="29"/>
        <v>0</v>
      </c>
    </row>
    <row r="107" spans="1:61" x14ac:dyDescent="0.25">
      <c r="A107" s="25" t="str">
        <f>C107&amp;"x"&amp;TEXT(COUNTIF(C$5:C106,C107)+1,0)</f>
        <v>C3x9</v>
      </c>
      <c r="B107" s="26" t="str">
        <f>D107&amp;"x"&amp;TEXT(COUNTIF(D$5:D106,D107)+1,0)</f>
        <v>C3x9</v>
      </c>
      <c r="C107" s="27" t="s">
        <v>5633</v>
      </c>
      <c r="D107" s="27" t="s">
        <v>5633</v>
      </c>
      <c r="E107" s="165"/>
      <c r="F107" s="27" t="s">
        <v>5829</v>
      </c>
      <c r="G107" s="242" t="s">
        <v>9432</v>
      </c>
      <c r="H107" s="242" t="s">
        <v>9433</v>
      </c>
      <c r="I107" s="242" t="s">
        <v>9434</v>
      </c>
      <c r="J107" s="194">
        <v>39878</v>
      </c>
      <c r="K107" s="165"/>
      <c r="L107" s="28"/>
      <c r="M107" s="371"/>
      <c r="N107" s="28"/>
      <c r="O107" s="236"/>
      <c r="P107" s="28" t="s">
        <v>5645</v>
      </c>
      <c r="Q107" s="28" t="s">
        <v>5645</v>
      </c>
      <c r="R107" s="28" t="s">
        <v>5633</v>
      </c>
      <c r="S107" s="466" t="str">
        <f>IF(C107=0,"",C107)</f>
        <v>C3</v>
      </c>
      <c r="T107" s="191"/>
      <c r="U107" s="30"/>
      <c r="V107" s="30"/>
      <c r="W107" s="30"/>
      <c r="X107" s="30"/>
      <c r="Y107" s="190"/>
      <c r="Z107" s="330">
        <f>lft(J107,Peildatum)</f>
        <v>12.82</v>
      </c>
      <c r="AA107" s="272"/>
      <c r="AB107" s="272"/>
      <c r="AC107" s="272"/>
      <c r="AD107" s="272"/>
      <c r="AE107" s="319" t="str">
        <f>IFERROR(VLOOKUP(LEFT(L107 &amp; "0",1),CbRc,2,0),"")</f>
        <v>NCX19J3</v>
      </c>
      <c r="AF107" s="319" t="str">
        <f>IFERROR(VLOOKUP(LEFT(M107 &amp; "0",1),CbRc,2,0),"")</f>
        <v>NCX19J3</v>
      </c>
      <c r="AG107" s="319" t="str">
        <f>IFERROR(VLOOKUP(LEFT(N107 &amp; "0",1),CbRc,2,0),"")</f>
        <v>NCX19J3</v>
      </c>
      <c r="AH107" s="319" t="str">
        <f>IF(ISNA(VLOOKUP($AE107&amp;P107,IsTm1A,1,0)),"",P107)</f>
        <v>D3</v>
      </c>
      <c r="AI107" s="319" t="str">
        <f>IF(ISNA(VLOOKUP($AF107&amp;Q107,IsTm2D,1,0)),"",Q107)</f>
        <v>D3</v>
      </c>
      <c r="AJ107" s="319" t="str">
        <f>IF(ISNA(VLOOKUP($AF107&amp;R107,IsTm3G,1,0)),"",R107)</f>
        <v>C3</v>
      </c>
      <c r="AK107" s="319" t="str">
        <f>IF(ISNA(VLOOKUP($AG107&amp;S107,IsTm4J,1,0)),"",S107)</f>
        <v/>
      </c>
      <c r="AL107" s="310"/>
      <c r="AT107" s="312" t="str">
        <f t="shared" si="17"/>
        <v>C3</v>
      </c>
      <c r="AU107" s="312" t="str">
        <f t="shared" si="18"/>
        <v>C3</v>
      </c>
      <c r="AW107" s="320">
        <f t="shared" si="23"/>
        <v>0</v>
      </c>
      <c r="AX107" s="320">
        <f t="shared" si="24"/>
        <v>0</v>
      </c>
      <c r="AY107" s="320">
        <f t="shared" si="25"/>
        <v>0</v>
      </c>
      <c r="AZ107" s="320">
        <f t="shared" si="26"/>
        <v>0</v>
      </c>
      <c r="BG107" s="49" t="str">
        <f t="shared" si="27"/>
        <v>0</v>
      </c>
      <c r="BH107" s="49" t="str">
        <f t="shared" si="28"/>
        <v>0</v>
      </c>
      <c r="BI107" s="49" t="str">
        <f t="shared" si="29"/>
        <v>0</v>
      </c>
    </row>
    <row r="108" spans="1:61" x14ac:dyDescent="0.25">
      <c r="A108" s="25" t="str">
        <f>C108&amp;"x"&amp;TEXT(COUNTIF(C$5:C107,C108)+1,0)</f>
        <v>C3x10</v>
      </c>
      <c r="B108" s="26" t="str">
        <f>D108&amp;"x"&amp;TEXT(COUNTIF(D$5:D107,D108)+1,0)</f>
        <v>C3x10</v>
      </c>
      <c r="C108" s="27" t="s">
        <v>5633</v>
      </c>
      <c r="D108" s="27" t="s">
        <v>5633</v>
      </c>
      <c r="E108" s="165"/>
      <c r="F108" s="27" t="s">
        <v>5829</v>
      </c>
      <c r="G108" s="242" t="s">
        <v>9429</v>
      </c>
      <c r="H108" s="242" t="s">
        <v>9430</v>
      </c>
      <c r="I108" s="242" t="s">
        <v>9431</v>
      </c>
      <c r="J108" s="194">
        <v>39996</v>
      </c>
      <c r="K108" s="165"/>
      <c r="L108" s="28"/>
      <c r="M108" s="371"/>
      <c r="N108" s="28"/>
      <c r="O108" s="236"/>
      <c r="P108" s="28" t="s">
        <v>5645</v>
      </c>
      <c r="Q108" s="28" t="s">
        <v>5645</v>
      </c>
      <c r="R108" s="28" t="s">
        <v>5633</v>
      </c>
      <c r="S108" s="466" t="str">
        <f>IF(C108=0,"",C108)</f>
        <v>C3</v>
      </c>
      <c r="T108" s="191"/>
      <c r="U108" s="30"/>
      <c r="V108" s="30"/>
      <c r="W108" s="30"/>
      <c r="X108" s="30"/>
      <c r="Y108" s="190"/>
      <c r="Z108" s="330">
        <f>lft(J108,Peildatum)</f>
        <v>12.5</v>
      </c>
      <c r="AA108" s="272"/>
      <c r="AB108" s="272"/>
      <c r="AC108" s="272"/>
      <c r="AD108" s="272"/>
      <c r="AE108" s="319" t="str">
        <f>IFERROR(VLOOKUP(LEFT(L108 &amp; "0",1),CbRc,2,0),"")</f>
        <v>NCX19J3</v>
      </c>
      <c r="AF108" s="319" t="str">
        <f>IFERROR(VLOOKUP(LEFT(M108 &amp; "0",1),CbRc,2,0),"")</f>
        <v>NCX19J3</v>
      </c>
      <c r="AG108" s="319" t="str">
        <f>IFERROR(VLOOKUP(LEFT(N108 &amp; "0",1),CbRc,2,0),"")</f>
        <v>NCX19J3</v>
      </c>
      <c r="AH108" s="319" t="str">
        <f>IF(ISNA(VLOOKUP($AE108&amp;P108,IsTm1A,1,0)),"",P108)</f>
        <v>D3</v>
      </c>
      <c r="AI108" s="319" t="str">
        <f>IF(ISNA(VLOOKUP($AF108&amp;Q108,IsTm2D,1,0)),"",Q108)</f>
        <v>D3</v>
      </c>
      <c r="AJ108" s="319" t="str">
        <f>IF(ISNA(VLOOKUP($AF108&amp;R108,IsTm3G,1,0)),"",R108)</f>
        <v>C3</v>
      </c>
      <c r="AK108" s="319" t="str">
        <f>IF(ISNA(VLOOKUP($AG108&amp;S108,IsTm4J,1,0)),"",S108)</f>
        <v/>
      </c>
      <c r="AL108" s="310"/>
      <c r="AT108" s="312" t="str">
        <f t="shared" si="17"/>
        <v>C3</v>
      </c>
      <c r="AU108" s="312" t="str">
        <f t="shared" si="18"/>
        <v>C3</v>
      </c>
      <c r="AW108" s="320">
        <f t="shared" si="23"/>
        <v>0</v>
      </c>
      <c r="AX108" s="320">
        <f t="shared" si="24"/>
        <v>0</v>
      </c>
      <c r="AY108" s="320">
        <f t="shared" si="25"/>
        <v>0</v>
      </c>
      <c r="AZ108" s="320">
        <f t="shared" si="26"/>
        <v>0</v>
      </c>
      <c r="BG108" s="49" t="str">
        <f t="shared" si="27"/>
        <v>0</v>
      </c>
      <c r="BH108" s="49" t="str">
        <f t="shared" si="28"/>
        <v>0</v>
      </c>
      <c r="BI108" s="49" t="str">
        <f t="shared" si="29"/>
        <v>0</v>
      </c>
    </row>
    <row r="109" spans="1:61" x14ac:dyDescent="0.25">
      <c r="A109" s="25" t="str">
        <f>C109&amp;"x"&amp;TEXT(COUNTIF(C$5:C108,C109)+1,0)</f>
        <v>D1x1</v>
      </c>
      <c r="B109" s="26" t="str">
        <f>D109&amp;"x"&amp;TEXT(COUNTIF(D$5:D108,D109)+1,0)</f>
        <v>D1x1</v>
      </c>
      <c r="C109" s="27" t="s">
        <v>5643</v>
      </c>
      <c r="D109" s="27" t="s">
        <v>5643</v>
      </c>
      <c r="E109" s="165"/>
      <c r="F109" s="27" t="s">
        <v>5580</v>
      </c>
      <c r="G109" s="242" t="s">
        <v>9444</v>
      </c>
      <c r="H109" s="242" t="s">
        <v>9445</v>
      </c>
      <c r="I109" s="242" t="s">
        <v>8966</v>
      </c>
      <c r="J109" s="194">
        <v>40189</v>
      </c>
      <c r="K109" s="165"/>
      <c r="L109" s="28"/>
      <c r="M109" s="371"/>
      <c r="N109" s="28"/>
      <c r="O109" s="236"/>
      <c r="P109" s="28" t="s">
        <v>5657</v>
      </c>
      <c r="Q109" s="28" t="s">
        <v>5644</v>
      </c>
      <c r="R109" s="28" t="s">
        <v>5643</v>
      </c>
      <c r="S109" s="466" t="str">
        <f>IF(C109=0,"",C109)</f>
        <v>D1</v>
      </c>
      <c r="T109" s="191"/>
      <c r="U109" s="30"/>
      <c r="V109" s="30"/>
      <c r="W109" s="30"/>
      <c r="X109" s="30"/>
      <c r="Y109" s="190"/>
      <c r="Z109" s="330">
        <f>lft(J109,Peildatum)</f>
        <v>11.97</v>
      </c>
      <c r="AA109" s="272"/>
      <c r="AB109" s="272"/>
      <c r="AC109" s="272"/>
      <c r="AD109" s="272"/>
      <c r="AE109" s="319" t="str">
        <f>IFERROR(VLOOKUP(LEFT(L109 &amp; "0",1),CbRc,2,0),"")</f>
        <v>NCX19J3</v>
      </c>
      <c r="AF109" s="319" t="str">
        <f>IFERROR(VLOOKUP(LEFT(M109 &amp; "0",1),CbRc,2,0),"")</f>
        <v>NCX19J3</v>
      </c>
      <c r="AG109" s="319" t="str">
        <f>IFERROR(VLOOKUP(LEFT(N109 &amp; "0",1),CbRc,2,0),"")</f>
        <v>NCX19J3</v>
      </c>
      <c r="AH109" s="319" t="str">
        <f>IF(ISNA(VLOOKUP($AE109&amp;P109,IsTm1A,1,0)),"",P109)</f>
        <v>E3</v>
      </c>
      <c r="AI109" s="319" t="str">
        <f>IF(ISNA(VLOOKUP($AF109&amp;Q109,IsTm2D,1,0)),"",Q109)</f>
        <v>D2</v>
      </c>
      <c r="AJ109" s="319" t="str">
        <f>IF(ISNA(VLOOKUP($AF109&amp;R109,IsTm3G,1,0)),"",R109)</f>
        <v>D1</v>
      </c>
      <c r="AK109" s="319" t="str">
        <f>IF(ISNA(VLOOKUP($AG109&amp;S109,IsTm4J,1,0)),"",S109)</f>
        <v/>
      </c>
      <c r="AL109" s="310"/>
      <c r="AT109" s="312" t="str">
        <f t="shared" si="17"/>
        <v>D1</v>
      </c>
      <c r="AU109" s="312" t="str">
        <f t="shared" si="18"/>
        <v>D1</v>
      </c>
      <c r="AW109" s="320">
        <f t="shared" si="23"/>
        <v>0</v>
      </c>
      <c r="AX109" s="320">
        <f t="shared" si="24"/>
        <v>0</v>
      </c>
      <c r="AY109" s="320">
        <f t="shared" si="25"/>
        <v>0</v>
      </c>
      <c r="AZ109" s="320">
        <f t="shared" si="26"/>
        <v>0</v>
      </c>
      <c r="BG109" s="49" t="str">
        <f t="shared" si="27"/>
        <v>0</v>
      </c>
      <c r="BH109" s="49" t="str">
        <f t="shared" si="28"/>
        <v>0</v>
      </c>
      <c r="BI109" s="49" t="str">
        <f t="shared" si="29"/>
        <v>0</v>
      </c>
    </row>
    <row r="110" spans="1:61" x14ac:dyDescent="0.25">
      <c r="A110" s="25" t="str">
        <f>C110&amp;"x"&amp;TEXT(COUNTIF(C$5:C109,C110)+1,0)</f>
        <v>D1x2</v>
      </c>
      <c r="B110" s="26" t="str">
        <f>D110&amp;"x"&amp;TEXT(COUNTIF(D$5:D109,D110)+1,0)</f>
        <v>D1x2</v>
      </c>
      <c r="C110" s="27" t="s">
        <v>5643</v>
      </c>
      <c r="D110" s="27" t="s">
        <v>5643</v>
      </c>
      <c r="E110" s="165"/>
      <c r="F110" s="27" t="s">
        <v>5580</v>
      </c>
      <c r="G110" s="242" t="s">
        <v>9449</v>
      </c>
      <c r="H110" s="242" t="s">
        <v>9450</v>
      </c>
      <c r="I110" s="242" t="s">
        <v>9451</v>
      </c>
      <c r="J110" s="194">
        <v>40227</v>
      </c>
      <c r="K110" s="165"/>
      <c r="L110" s="28"/>
      <c r="M110" s="371"/>
      <c r="N110" s="28"/>
      <c r="O110" s="236"/>
      <c r="P110" s="28" t="s">
        <v>5655</v>
      </c>
      <c r="Q110" s="28" t="s">
        <v>5643</v>
      </c>
      <c r="R110" s="28" t="s">
        <v>5643</v>
      </c>
      <c r="S110" s="466" t="str">
        <f>IF(C110=0,"",C110)</f>
        <v>D1</v>
      </c>
      <c r="T110" s="191"/>
      <c r="U110" s="30"/>
      <c r="V110" s="30"/>
      <c r="W110" s="30"/>
      <c r="X110" s="30"/>
      <c r="Y110" s="190"/>
      <c r="Z110" s="330">
        <f>lft(J110,Peildatum)</f>
        <v>11.87</v>
      </c>
      <c r="AA110" s="272"/>
      <c r="AB110" s="272"/>
      <c r="AC110" s="272"/>
      <c r="AD110" s="272"/>
      <c r="AE110" s="319" t="str">
        <f>IFERROR(VLOOKUP(LEFT(L110 &amp; "0",1),CbRc,2,0),"")</f>
        <v>NCX19J3</v>
      </c>
      <c r="AF110" s="319" t="str">
        <f>IFERROR(VLOOKUP(LEFT(M110 &amp; "0",1),CbRc,2,0),"")</f>
        <v>NCX19J3</v>
      </c>
      <c r="AG110" s="319" t="str">
        <f>IFERROR(VLOOKUP(LEFT(N110 &amp; "0",1),CbRc,2,0),"")</f>
        <v>NCX19J3</v>
      </c>
      <c r="AH110" s="319" t="str">
        <f>IF(ISNA(VLOOKUP($AE110&amp;P110,IsTm1A,1,0)),"",P110)</f>
        <v>E1</v>
      </c>
      <c r="AI110" s="319" t="str">
        <f>IF(ISNA(VLOOKUP($AF110&amp;Q110,IsTm2D,1,0)),"",Q110)</f>
        <v>D1</v>
      </c>
      <c r="AJ110" s="319" t="str">
        <f>IF(ISNA(VLOOKUP($AF110&amp;R110,IsTm3G,1,0)),"",R110)</f>
        <v>D1</v>
      </c>
      <c r="AK110" s="319" t="str">
        <f>IF(ISNA(VLOOKUP($AG110&amp;S110,IsTm4J,1,0)),"",S110)</f>
        <v/>
      </c>
      <c r="AL110" s="310"/>
      <c r="AT110" s="312" t="str">
        <f t="shared" si="17"/>
        <v>D1</v>
      </c>
      <c r="AU110" s="312" t="str">
        <f t="shared" si="18"/>
        <v>D1</v>
      </c>
      <c r="AW110" s="320">
        <f t="shared" si="23"/>
        <v>0</v>
      </c>
      <c r="AX110" s="320">
        <f t="shared" si="24"/>
        <v>0</v>
      </c>
      <c r="AY110" s="320">
        <f t="shared" si="25"/>
        <v>0</v>
      </c>
      <c r="AZ110" s="320">
        <f t="shared" si="26"/>
        <v>0</v>
      </c>
      <c r="BG110" s="49" t="str">
        <f t="shared" si="27"/>
        <v>0</v>
      </c>
      <c r="BH110" s="49" t="str">
        <f t="shared" si="28"/>
        <v>0</v>
      </c>
      <c r="BI110" s="49" t="str">
        <f t="shared" si="29"/>
        <v>0</v>
      </c>
    </row>
    <row r="111" spans="1:61" x14ac:dyDescent="0.25">
      <c r="A111" s="25" t="str">
        <f>C111&amp;"x"&amp;TEXT(COUNTIF(C$5:C110,C111)+1,0)</f>
        <v>D1x3</v>
      </c>
      <c r="B111" s="26" t="str">
        <f>D111&amp;"x"&amp;TEXT(COUNTIF(D$5:D110,D111)+1,0)</f>
        <v>D1x3</v>
      </c>
      <c r="C111" s="27" t="s">
        <v>5643</v>
      </c>
      <c r="D111" s="27" t="s">
        <v>5643</v>
      </c>
      <c r="E111" s="165"/>
      <c r="F111" s="27" t="s">
        <v>5580</v>
      </c>
      <c r="G111" s="242" t="s">
        <v>9441</v>
      </c>
      <c r="H111" s="242" t="s">
        <v>9442</v>
      </c>
      <c r="I111" s="242" t="s">
        <v>9443</v>
      </c>
      <c r="J111" s="194">
        <v>40239</v>
      </c>
      <c r="K111" s="165"/>
      <c r="L111" s="28"/>
      <c r="M111" s="371"/>
      <c r="N111" s="28"/>
      <c r="O111" s="236"/>
      <c r="P111" s="28" t="s">
        <v>5655</v>
      </c>
      <c r="Q111" s="28" t="s">
        <v>5643</v>
      </c>
      <c r="R111" s="28" t="s">
        <v>5643</v>
      </c>
      <c r="S111" s="466" t="str">
        <f>IF(C111=0,"",C111)</f>
        <v>D1</v>
      </c>
      <c r="T111" s="191"/>
      <c r="U111" s="30"/>
      <c r="V111" s="30"/>
      <c r="W111" s="30"/>
      <c r="X111" s="30"/>
      <c r="Y111" s="190"/>
      <c r="Z111" s="330">
        <f>lft(J111,Peildatum)</f>
        <v>11.83</v>
      </c>
      <c r="AA111" s="272"/>
      <c r="AB111" s="272"/>
      <c r="AC111" s="272"/>
      <c r="AD111" s="272"/>
      <c r="AE111" s="319" t="str">
        <f>IFERROR(VLOOKUP(LEFT(L111 &amp; "0",1),CbRc,2,0),"")</f>
        <v>NCX19J3</v>
      </c>
      <c r="AF111" s="319" t="str">
        <f>IFERROR(VLOOKUP(LEFT(M111 &amp; "0",1),CbRc,2,0),"")</f>
        <v>NCX19J3</v>
      </c>
      <c r="AG111" s="319" t="str">
        <f>IFERROR(VLOOKUP(LEFT(N111 &amp; "0",1),CbRc,2,0),"")</f>
        <v>NCX19J3</v>
      </c>
      <c r="AH111" s="319" t="str">
        <f>IF(ISNA(VLOOKUP($AE111&amp;P111,IsTm1A,1,0)),"",P111)</f>
        <v>E1</v>
      </c>
      <c r="AI111" s="319" t="str">
        <f>IF(ISNA(VLOOKUP($AF111&amp;Q111,IsTm2D,1,0)),"",Q111)</f>
        <v>D1</v>
      </c>
      <c r="AJ111" s="319" t="str">
        <f>IF(ISNA(VLOOKUP($AF111&amp;R111,IsTm3G,1,0)),"",R111)</f>
        <v>D1</v>
      </c>
      <c r="AK111" s="319" t="str">
        <f>IF(ISNA(VLOOKUP($AG111&amp;S111,IsTm4J,1,0)),"",S111)</f>
        <v/>
      </c>
      <c r="AL111" s="310"/>
      <c r="AT111" s="312" t="str">
        <f t="shared" si="17"/>
        <v>D1</v>
      </c>
      <c r="AU111" s="312" t="str">
        <f t="shared" si="18"/>
        <v>D1</v>
      </c>
      <c r="AW111" s="320">
        <f t="shared" si="23"/>
        <v>0</v>
      </c>
      <c r="AX111" s="320">
        <f t="shared" si="24"/>
        <v>0</v>
      </c>
      <c r="AY111" s="320">
        <f t="shared" si="25"/>
        <v>0</v>
      </c>
      <c r="AZ111" s="320">
        <f t="shared" si="26"/>
        <v>0</v>
      </c>
      <c r="BG111" s="49" t="str">
        <f t="shared" si="27"/>
        <v>0</v>
      </c>
      <c r="BH111" s="49" t="str">
        <f t="shared" si="28"/>
        <v>0</v>
      </c>
      <c r="BI111" s="49" t="str">
        <f t="shared" si="29"/>
        <v>0</v>
      </c>
    </row>
    <row r="112" spans="1:61" x14ac:dyDescent="0.25">
      <c r="A112" s="25" t="str">
        <f>C112&amp;"x"&amp;TEXT(COUNTIF(C$5:C111,C112)+1,0)</f>
        <v>D1x4</v>
      </c>
      <c r="B112" s="26" t="str">
        <f>D112&amp;"x"&amp;TEXT(COUNTIF(D$5:D111,D112)+1,0)</f>
        <v>D1x4</v>
      </c>
      <c r="C112" s="27" t="s">
        <v>5643</v>
      </c>
      <c r="D112" s="27" t="s">
        <v>5643</v>
      </c>
      <c r="E112" s="165"/>
      <c r="F112" s="27" t="s">
        <v>5580</v>
      </c>
      <c r="G112" s="242" t="s">
        <v>9438</v>
      </c>
      <c r="H112" s="242" t="s">
        <v>9439</v>
      </c>
      <c r="I112" s="242" t="s">
        <v>9440</v>
      </c>
      <c r="J112" s="194">
        <v>40429</v>
      </c>
      <c r="K112" s="165"/>
      <c r="L112" s="28"/>
      <c r="M112" s="371"/>
      <c r="N112" s="28"/>
      <c r="O112" s="236"/>
      <c r="P112" s="28" t="s">
        <v>5656</v>
      </c>
      <c r="Q112" s="28" t="s">
        <v>5644</v>
      </c>
      <c r="R112" s="28" t="s">
        <v>5643</v>
      </c>
      <c r="S112" s="466" t="str">
        <f>IF(C112=0,"",C112)</f>
        <v>D1</v>
      </c>
      <c r="T112" s="191"/>
      <c r="U112" s="30"/>
      <c r="V112" s="30"/>
      <c r="W112" s="30"/>
      <c r="X112" s="30"/>
      <c r="Y112" s="190"/>
      <c r="Z112" s="330">
        <f>lft(J112,Peildatum)</f>
        <v>11.31</v>
      </c>
      <c r="AA112" s="272"/>
      <c r="AB112" s="272"/>
      <c r="AC112" s="272"/>
      <c r="AD112" s="272"/>
      <c r="AE112" s="319" t="str">
        <f>IFERROR(VLOOKUP(LEFT(L112 &amp; "0",1),CbRc,2,0),"")</f>
        <v>NCX19J3</v>
      </c>
      <c r="AF112" s="319" t="str">
        <f>IFERROR(VLOOKUP(LEFT(M112 &amp; "0",1),CbRc,2,0),"")</f>
        <v>NCX19J3</v>
      </c>
      <c r="AG112" s="319" t="str">
        <f>IFERROR(VLOOKUP(LEFT(N112 &amp; "0",1),CbRc,2,0),"")</f>
        <v>NCX19J3</v>
      </c>
      <c r="AH112" s="319" t="str">
        <f>IF(ISNA(VLOOKUP($AE112&amp;P112,IsTm1A,1,0)),"",P112)</f>
        <v>E2</v>
      </c>
      <c r="AI112" s="319" t="str">
        <f>IF(ISNA(VLOOKUP($AF112&amp;Q112,IsTm2D,1,0)),"",Q112)</f>
        <v>D2</v>
      </c>
      <c r="AJ112" s="319" t="str">
        <f>IF(ISNA(VLOOKUP($AF112&amp;R112,IsTm3G,1,0)),"",R112)</f>
        <v>D1</v>
      </c>
      <c r="AK112" s="319" t="str">
        <f>IF(ISNA(VLOOKUP($AG112&amp;S112,IsTm4J,1,0)),"",S112)</f>
        <v/>
      </c>
      <c r="AL112" s="310"/>
      <c r="AT112" s="312" t="str">
        <f t="shared" si="17"/>
        <v>D1</v>
      </c>
      <c r="AU112" s="312" t="str">
        <f t="shared" si="18"/>
        <v>D1</v>
      </c>
      <c r="AW112" s="320">
        <f t="shared" si="23"/>
        <v>0</v>
      </c>
      <c r="AX112" s="320">
        <f t="shared" si="24"/>
        <v>0</v>
      </c>
      <c r="AY112" s="320">
        <f t="shared" si="25"/>
        <v>0</v>
      </c>
      <c r="AZ112" s="320">
        <f t="shared" si="26"/>
        <v>0</v>
      </c>
      <c r="BG112" s="49" t="str">
        <f t="shared" si="27"/>
        <v>0</v>
      </c>
      <c r="BH112" s="49" t="str">
        <f t="shared" si="28"/>
        <v>0</v>
      </c>
      <c r="BI112" s="49" t="str">
        <f t="shared" si="29"/>
        <v>0</v>
      </c>
    </row>
    <row r="113" spans="1:61" x14ac:dyDescent="0.25">
      <c r="A113" s="25" t="str">
        <f>C113&amp;"x"&amp;TEXT(COUNTIF(C$5:C112,C113)+1,0)</f>
        <v>D1x5</v>
      </c>
      <c r="B113" s="26" t="str">
        <f>D113&amp;"x"&amp;TEXT(COUNTIF(D$5:D112,D113)+1,0)</f>
        <v>D1x5</v>
      </c>
      <c r="C113" s="27" t="s">
        <v>5643</v>
      </c>
      <c r="D113" s="27" t="s">
        <v>5643</v>
      </c>
      <c r="E113" s="165"/>
      <c r="F113" s="27" t="s">
        <v>5580</v>
      </c>
      <c r="G113" s="242" t="s">
        <v>9446</v>
      </c>
      <c r="H113" s="242" t="s">
        <v>9447</v>
      </c>
      <c r="I113" s="242" t="s">
        <v>9448</v>
      </c>
      <c r="J113" s="194">
        <v>40439</v>
      </c>
      <c r="K113" s="165"/>
      <c r="L113" s="28"/>
      <c r="M113" s="371"/>
      <c r="N113" s="28"/>
      <c r="O113" s="236"/>
      <c r="P113" s="28" t="s">
        <v>5655</v>
      </c>
      <c r="Q113" s="28" t="s">
        <v>5643</v>
      </c>
      <c r="R113" s="28" t="s">
        <v>5643</v>
      </c>
      <c r="S113" s="466" t="str">
        <f>IF(C113=0,"",C113)</f>
        <v>D1</v>
      </c>
      <c r="T113" s="191"/>
      <c r="U113" s="30"/>
      <c r="V113" s="30"/>
      <c r="W113" s="30"/>
      <c r="X113" s="30"/>
      <c r="Y113" s="190"/>
      <c r="Z113" s="330">
        <f>lft(J113,Peildatum)</f>
        <v>11.29</v>
      </c>
      <c r="AA113" s="272"/>
      <c r="AB113" s="272"/>
      <c r="AC113" s="272"/>
      <c r="AD113" s="272"/>
      <c r="AE113" s="319" t="str">
        <f>IFERROR(VLOOKUP(LEFT(L113 &amp; "0",1),CbRc,2,0),"")</f>
        <v>NCX19J3</v>
      </c>
      <c r="AF113" s="319" t="str">
        <f>IFERROR(VLOOKUP(LEFT(M113 &amp; "0",1),CbRc,2,0),"")</f>
        <v>NCX19J3</v>
      </c>
      <c r="AG113" s="319" t="str">
        <f>IFERROR(VLOOKUP(LEFT(N113 &amp; "0",1),CbRc,2,0),"")</f>
        <v>NCX19J3</v>
      </c>
      <c r="AH113" s="319" t="str">
        <f>IF(ISNA(VLOOKUP($AE113&amp;P113,IsTm1A,1,0)),"",P113)</f>
        <v>E1</v>
      </c>
      <c r="AI113" s="319" t="str">
        <f>IF(ISNA(VLOOKUP($AF113&amp;Q113,IsTm2D,1,0)),"",Q113)</f>
        <v>D1</v>
      </c>
      <c r="AJ113" s="319" t="str">
        <f>IF(ISNA(VLOOKUP($AF113&amp;R113,IsTm3G,1,0)),"",R113)</f>
        <v>D1</v>
      </c>
      <c r="AK113" s="319" t="str">
        <f>IF(ISNA(VLOOKUP($AG113&amp;S113,IsTm4J,1,0)),"",S113)</f>
        <v/>
      </c>
      <c r="AL113" s="310"/>
      <c r="AT113" s="312" t="str">
        <f t="shared" si="17"/>
        <v>D1</v>
      </c>
      <c r="AU113" s="312" t="str">
        <f t="shared" si="18"/>
        <v>D1</v>
      </c>
      <c r="AW113" s="320">
        <f t="shared" si="23"/>
        <v>0</v>
      </c>
      <c r="AX113" s="320">
        <f t="shared" si="24"/>
        <v>0</v>
      </c>
      <c r="AY113" s="320">
        <f t="shared" si="25"/>
        <v>0</v>
      </c>
      <c r="AZ113" s="320">
        <f t="shared" si="26"/>
        <v>0</v>
      </c>
      <c r="BG113" s="49" t="str">
        <f t="shared" si="27"/>
        <v>0</v>
      </c>
      <c r="BH113" s="49" t="str">
        <f t="shared" si="28"/>
        <v>0</v>
      </c>
      <c r="BI113" s="49" t="str">
        <f t="shared" si="29"/>
        <v>0</v>
      </c>
    </row>
    <row r="114" spans="1:61" x14ac:dyDescent="0.25">
      <c r="A114" s="25" t="str">
        <f>C114&amp;"x"&amp;TEXT(COUNTIF(C$5:C113,C114)+1,0)</f>
        <v>D1x6</v>
      </c>
      <c r="B114" s="26" t="str">
        <f>D114&amp;"x"&amp;TEXT(COUNTIF(D$5:D113,D114)+1,0)</f>
        <v>D1x6</v>
      </c>
      <c r="C114" s="27" t="s">
        <v>5643</v>
      </c>
      <c r="D114" s="27" t="s">
        <v>5643</v>
      </c>
      <c r="E114" s="165"/>
      <c r="F114" s="27" t="s">
        <v>5829</v>
      </c>
      <c r="G114" s="242" t="s">
        <v>9458</v>
      </c>
      <c r="H114" s="242" t="s">
        <v>9459</v>
      </c>
      <c r="I114" s="242" t="s">
        <v>676</v>
      </c>
      <c r="J114" s="194">
        <v>40381</v>
      </c>
      <c r="K114" s="165"/>
      <c r="L114" s="28"/>
      <c r="M114" s="371"/>
      <c r="N114" s="28"/>
      <c r="O114" s="236"/>
      <c r="P114" s="28" t="s">
        <v>5655</v>
      </c>
      <c r="Q114" s="28" t="s">
        <v>5643</v>
      </c>
      <c r="R114" s="28" t="s">
        <v>5643</v>
      </c>
      <c r="S114" s="466" t="str">
        <f>IF(C114=0,"",C114)</f>
        <v>D1</v>
      </c>
      <c r="T114" s="191"/>
      <c r="U114" s="30"/>
      <c r="V114" s="30"/>
      <c r="W114" s="30"/>
      <c r="X114" s="30"/>
      <c r="Y114" s="190"/>
      <c r="Z114" s="330">
        <f>lft(J114,Peildatum)</f>
        <v>11.44</v>
      </c>
      <c r="AA114" s="272"/>
      <c r="AB114" s="272"/>
      <c r="AC114" s="272"/>
      <c r="AD114" s="272"/>
      <c r="AE114" s="319" t="str">
        <f>IFERROR(VLOOKUP(LEFT(L114 &amp; "0",1),CbRc,2,0),"")</f>
        <v>NCX19J3</v>
      </c>
      <c r="AF114" s="319" t="str">
        <f>IFERROR(VLOOKUP(LEFT(M114 &amp; "0",1),CbRc,2,0),"")</f>
        <v>NCX19J3</v>
      </c>
      <c r="AG114" s="319" t="str">
        <f>IFERROR(VLOOKUP(LEFT(N114 &amp; "0",1),CbRc,2,0),"")</f>
        <v>NCX19J3</v>
      </c>
      <c r="AH114" s="319" t="str">
        <f>IF(ISNA(VLOOKUP($AE114&amp;P114,IsTm1A,1,0)),"",P114)</f>
        <v>E1</v>
      </c>
      <c r="AI114" s="319" t="str">
        <f>IF(ISNA(VLOOKUP($AF114&amp;Q114,IsTm2D,1,0)),"",Q114)</f>
        <v>D1</v>
      </c>
      <c r="AJ114" s="319" t="str">
        <f>IF(ISNA(VLOOKUP($AF114&amp;R114,IsTm3G,1,0)),"",R114)</f>
        <v>D1</v>
      </c>
      <c r="AK114" s="319" t="str">
        <f>IF(ISNA(VLOOKUP($AG114&amp;S114,IsTm4J,1,0)),"",S114)</f>
        <v/>
      </c>
      <c r="AL114" s="310"/>
      <c r="AT114" s="312" t="str">
        <f t="shared" si="17"/>
        <v>D1</v>
      </c>
      <c r="AU114" s="312" t="str">
        <f t="shared" si="18"/>
        <v>D1</v>
      </c>
      <c r="AW114" s="320">
        <f t="shared" si="23"/>
        <v>0</v>
      </c>
      <c r="AX114" s="320">
        <f t="shared" si="24"/>
        <v>0</v>
      </c>
      <c r="AY114" s="320">
        <f t="shared" si="25"/>
        <v>0</v>
      </c>
      <c r="AZ114" s="320">
        <f t="shared" si="26"/>
        <v>0</v>
      </c>
      <c r="BG114" s="49" t="str">
        <f t="shared" si="27"/>
        <v>0</v>
      </c>
      <c r="BH114" s="49" t="str">
        <f t="shared" si="28"/>
        <v>0</v>
      </c>
      <c r="BI114" s="49" t="str">
        <f t="shared" si="29"/>
        <v>0</v>
      </c>
    </row>
    <row r="115" spans="1:61" x14ac:dyDescent="0.25">
      <c r="A115" s="25" t="str">
        <f>C115&amp;"x"&amp;TEXT(COUNTIF(C$5:C114,C115)+1,0)</f>
        <v>D1x7</v>
      </c>
      <c r="B115" s="26" t="str">
        <f>D115&amp;"x"&amp;TEXT(COUNTIF(D$5:D114,D115)+1,0)</f>
        <v>D1x7</v>
      </c>
      <c r="C115" s="27" t="s">
        <v>5643</v>
      </c>
      <c r="D115" s="27" t="s">
        <v>5643</v>
      </c>
      <c r="E115" s="165"/>
      <c r="F115" s="27" t="s">
        <v>5829</v>
      </c>
      <c r="G115" s="242" t="s">
        <v>9460</v>
      </c>
      <c r="H115" s="242" t="s">
        <v>9461</v>
      </c>
      <c r="I115" s="242" t="s">
        <v>9462</v>
      </c>
      <c r="J115" s="194">
        <v>40413</v>
      </c>
      <c r="K115" s="165"/>
      <c r="L115" s="28"/>
      <c r="M115" s="371"/>
      <c r="N115" s="28"/>
      <c r="O115" s="236"/>
      <c r="P115" s="28" t="s">
        <v>5655</v>
      </c>
      <c r="Q115" s="28" t="s">
        <v>5643</v>
      </c>
      <c r="R115" s="28" t="s">
        <v>5643</v>
      </c>
      <c r="S115" s="466" t="str">
        <f>IF(C115=0,"",C115)</f>
        <v>D1</v>
      </c>
      <c r="T115" s="191"/>
      <c r="U115" s="30"/>
      <c r="V115" s="30"/>
      <c r="W115" s="30"/>
      <c r="X115" s="30"/>
      <c r="Y115" s="190"/>
      <c r="Z115" s="330">
        <f>lft(J115,Peildatum)</f>
        <v>11.36</v>
      </c>
      <c r="AA115" s="272"/>
      <c r="AB115" s="272"/>
      <c r="AC115" s="272"/>
      <c r="AD115" s="272"/>
      <c r="AE115" s="319" t="str">
        <f>IFERROR(VLOOKUP(LEFT(L115 &amp; "0",1),CbRc,2,0),"")</f>
        <v>NCX19J3</v>
      </c>
      <c r="AF115" s="319" t="str">
        <f>IFERROR(VLOOKUP(LEFT(M115 &amp; "0",1),CbRc,2,0),"")</f>
        <v>NCX19J3</v>
      </c>
      <c r="AG115" s="319" t="str">
        <f>IFERROR(VLOOKUP(LEFT(N115 &amp; "0",1),CbRc,2,0),"")</f>
        <v>NCX19J3</v>
      </c>
      <c r="AH115" s="319" t="str">
        <f>IF(ISNA(VLOOKUP($AE115&amp;P115,IsTm1A,1,0)),"",P115)</f>
        <v>E1</v>
      </c>
      <c r="AI115" s="319" t="str">
        <f>IF(ISNA(VLOOKUP($AF115&amp;Q115,IsTm2D,1,0)),"",Q115)</f>
        <v>D1</v>
      </c>
      <c r="AJ115" s="319" t="str">
        <f>IF(ISNA(VLOOKUP($AF115&amp;R115,IsTm3G,1,0)),"",R115)</f>
        <v>D1</v>
      </c>
      <c r="AK115" s="319" t="str">
        <f>IF(ISNA(VLOOKUP($AG115&amp;S115,IsTm4J,1,0)),"",S115)</f>
        <v/>
      </c>
      <c r="AL115" s="310"/>
      <c r="AT115" s="312" t="str">
        <f t="shared" si="17"/>
        <v>D1</v>
      </c>
      <c r="AU115" s="312" t="str">
        <f t="shared" si="18"/>
        <v>D1</v>
      </c>
      <c r="AW115" s="320">
        <f t="shared" si="23"/>
        <v>0</v>
      </c>
      <c r="AX115" s="320">
        <f t="shared" si="24"/>
        <v>0</v>
      </c>
      <c r="AY115" s="320">
        <f t="shared" si="25"/>
        <v>0</v>
      </c>
      <c r="AZ115" s="320">
        <f t="shared" si="26"/>
        <v>0</v>
      </c>
      <c r="BG115" s="49" t="str">
        <f t="shared" si="27"/>
        <v>0</v>
      </c>
      <c r="BH115" s="49" t="str">
        <f t="shared" si="28"/>
        <v>0</v>
      </c>
      <c r="BI115" s="49" t="str">
        <f t="shared" si="29"/>
        <v>0</v>
      </c>
    </row>
    <row r="116" spans="1:61" x14ac:dyDescent="0.25">
      <c r="A116" s="25" t="str">
        <f>C116&amp;"x"&amp;TEXT(COUNTIF(C$5:C115,C116)+1,0)</f>
        <v>D1x8</v>
      </c>
      <c r="B116" s="26" t="str">
        <f>D116&amp;"x"&amp;TEXT(COUNTIF(D$5:D115,D116)+1,0)</f>
        <v>D1x8</v>
      </c>
      <c r="C116" s="27" t="s">
        <v>5643</v>
      </c>
      <c r="D116" s="27" t="s">
        <v>5643</v>
      </c>
      <c r="E116" s="165"/>
      <c r="F116" s="27" t="s">
        <v>5829</v>
      </c>
      <c r="G116" s="242" t="s">
        <v>9463</v>
      </c>
      <c r="H116" s="242" t="s">
        <v>9464</v>
      </c>
      <c r="I116" s="242" t="s">
        <v>9018</v>
      </c>
      <c r="J116" s="194">
        <v>40446</v>
      </c>
      <c r="K116" s="165"/>
      <c r="L116" s="28"/>
      <c r="M116" s="371"/>
      <c r="N116" s="28"/>
      <c r="O116" s="236"/>
      <c r="P116" s="28" t="s">
        <v>5656</v>
      </c>
      <c r="Q116" s="28" t="s">
        <v>5644</v>
      </c>
      <c r="R116" s="28" t="s">
        <v>5643</v>
      </c>
      <c r="S116" s="466" t="str">
        <f>IF(C116=0,"",C116)</f>
        <v>D1</v>
      </c>
      <c r="T116" s="191"/>
      <c r="U116" s="30"/>
      <c r="V116" s="30"/>
      <c r="W116" s="30"/>
      <c r="X116" s="30"/>
      <c r="Y116" s="190"/>
      <c r="Z116" s="330">
        <f>lft(J116,Peildatum)</f>
        <v>11.27</v>
      </c>
      <c r="AA116" s="272"/>
      <c r="AB116" s="272"/>
      <c r="AC116" s="272"/>
      <c r="AD116" s="272"/>
      <c r="AE116" s="319" t="str">
        <f>IFERROR(VLOOKUP(LEFT(L116 &amp; "0",1),CbRc,2,0),"")</f>
        <v>NCX19J3</v>
      </c>
      <c r="AF116" s="319" t="str">
        <f>IFERROR(VLOOKUP(LEFT(M116 &amp; "0",1),CbRc,2,0),"")</f>
        <v>NCX19J3</v>
      </c>
      <c r="AG116" s="319" t="str">
        <f>IFERROR(VLOOKUP(LEFT(N116 &amp; "0",1),CbRc,2,0),"")</f>
        <v>NCX19J3</v>
      </c>
      <c r="AH116" s="319" t="str">
        <f>IF(ISNA(VLOOKUP($AE116&amp;P116,IsTm1A,1,0)),"",P116)</f>
        <v>E2</v>
      </c>
      <c r="AI116" s="319" t="str">
        <f>IF(ISNA(VLOOKUP($AF116&amp;Q116,IsTm2D,1,0)),"",Q116)</f>
        <v>D2</v>
      </c>
      <c r="AJ116" s="319" t="str">
        <f>IF(ISNA(VLOOKUP($AF116&amp;R116,IsTm3G,1,0)),"",R116)</f>
        <v>D1</v>
      </c>
      <c r="AK116" s="319" t="str">
        <f>IF(ISNA(VLOOKUP($AG116&amp;S116,IsTm4J,1,0)),"",S116)</f>
        <v/>
      </c>
      <c r="AL116" s="310"/>
      <c r="AT116" s="312" t="str">
        <f t="shared" si="17"/>
        <v>D1</v>
      </c>
      <c r="AU116" s="312" t="str">
        <f t="shared" si="18"/>
        <v>D1</v>
      </c>
      <c r="AW116" s="320">
        <f t="shared" si="23"/>
        <v>0</v>
      </c>
      <c r="AX116" s="320">
        <f t="shared" si="24"/>
        <v>0</v>
      </c>
      <c r="AY116" s="320">
        <f t="shared" si="25"/>
        <v>0</v>
      </c>
      <c r="AZ116" s="320">
        <f t="shared" si="26"/>
        <v>0</v>
      </c>
      <c r="BG116" s="49" t="str">
        <f t="shared" si="27"/>
        <v>0</v>
      </c>
      <c r="BH116" s="49" t="str">
        <f t="shared" si="28"/>
        <v>0</v>
      </c>
      <c r="BI116" s="49" t="str">
        <f t="shared" si="29"/>
        <v>0</v>
      </c>
    </row>
    <row r="117" spans="1:61" x14ac:dyDescent="0.25">
      <c r="A117" s="25" t="str">
        <f>C117&amp;"x"&amp;TEXT(COUNTIF(C$5:C116,C117)+1,0)</f>
        <v>D2x1</v>
      </c>
      <c r="B117" s="26" t="str">
        <f>D117&amp;"x"&amp;TEXT(COUNTIF(D$5:D116,D117)+1,0)</f>
        <v>D2x1</v>
      </c>
      <c r="C117" s="27" t="s">
        <v>5644</v>
      </c>
      <c r="D117" s="27" t="s">
        <v>5644</v>
      </c>
      <c r="E117" s="165"/>
      <c r="F117" s="27" t="s">
        <v>5580</v>
      </c>
      <c r="G117" s="242" t="s">
        <v>9474</v>
      </c>
      <c r="H117" s="242" t="s">
        <v>9475</v>
      </c>
      <c r="I117" s="242" t="s">
        <v>8966</v>
      </c>
      <c r="J117" s="194">
        <v>40327</v>
      </c>
      <c r="K117" s="165"/>
      <c r="L117" s="28"/>
      <c r="M117" s="371"/>
      <c r="N117" s="28"/>
      <c r="O117" s="236"/>
      <c r="P117" s="28" t="s">
        <v>5659</v>
      </c>
      <c r="Q117" s="28" t="s">
        <v>5645</v>
      </c>
      <c r="R117" s="28" t="s">
        <v>5644</v>
      </c>
      <c r="S117" s="466" t="str">
        <f>IF(C117=0,"",C117)</f>
        <v>D2</v>
      </c>
      <c r="T117" s="191"/>
      <c r="U117" s="30"/>
      <c r="V117" s="30"/>
      <c r="W117" s="30"/>
      <c r="X117" s="30"/>
      <c r="Y117" s="190"/>
      <c r="Z117" s="330">
        <f>lft(J117,Peildatum)</f>
        <v>11.59</v>
      </c>
      <c r="AA117" s="272"/>
      <c r="AB117" s="272"/>
      <c r="AC117" s="272"/>
      <c r="AD117" s="272"/>
      <c r="AE117" s="319" t="str">
        <f>IFERROR(VLOOKUP(LEFT(L117 &amp; "0",1),CbRc,2,0),"")</f>
        <v>NCX19J3</v>
      </c>
      <c r="AF117" s="319" t="str">
        <f>IFERROR(VLOOKUP(LEFT(M117 &amp; "0",1),CbRc,2,0),"")</f>
        <v>NCX19J3</v>
      </c>
      <c r="AG117" s="319" t="str">
        <f>IFERROR(VLOOKUP(LEFT(N117 &amp; "0",1),CbRc,2,0),"")</f>
        <v>NCX19J3</v>
      </c>
      <c r="AH117" s="319" t="str">
        <f>IF(ISNA(VLOOKUP($AE117&amp;P117,IsTm1A,1,0)),"",P117)</f>
        <v>E5</v>
      </c>
      <c r="AI117" s="319" t="str">
        <f>IF(ISNA(VLOOKUP($AF117&amp;Q117,IsTm2D,1,0)),"",Q117)</f>
        <v>D3</v>
      </c>
      <c r="AJ117" s="319" t="str">
        <f>IF(ISNA(VLOOKUP($AF117&amp;R117,IsTm3G,1,0)),"",R117)</f>
        <v>D2</v>
      </c>
      <c r="AK117" s="319" t="str">
        <f>IF(ISNA(VLOOKUP($AG117&amp;S117,IsTm4J,1,0)),"",S117)</f>
        <v/>
      </c>
      <c r="AL117" s="310"/>
      <c r="AT117" s="312" t="str">
        <f t="shared" si="17"/>
        <v>D2</v>
      </c>
      <c r="AU117" s="312" t="str">
        <f t="shared" si="18"/>
        <v>D2</v>
      </c>
      <c r="AW117" s="320">
        <f t="shared" si="23"/>
        <v>0</v>
      </c>
      <c r="AX117" s="320">
        <f t="shared" si="24"/>
        <v>0</v>
      </c>
      <c r="AY117" s="320">
        <f t="shared" si="25"/>
        <v>0</v>
      </c>
      <c r="AZ117" s="320">
        <f t="shared" si="26"/>
        <v>0</v>
      </c>
      <c r="BG117" s="49" t="str">
        <f t="shared" si="27"/>
        <v>0</v>
      </c>
      <c r="BH117" s="49" t="str">
        <f t="shared" si="28"/>
        <v>0</v>
      </c>
      <c r="BI117" s="49" t="str">
        <f t="shared" si="29"/>
        <v>0</v>
      </c>
    </row>
    <row r="118" spans="1:61" x14ac:dyDescent="0.25">
      <c r="A118" s="25" t="str">
        <f>C118&amp;"x"&amp;TEXT(COUNTIF(C$5:C117,C118)+1,0)</f>
        <v>D2x2</v>
      </c>
      <c r="B118" s="26" t="str">
        <f>D118&amp;"x"&amp;TEXT(COUNTIF(D$5:D117,D118)+1,0)</f>
        <v>D2x2</v>
      </c>
      <c r="C118" s="27" t="s">
        <v>5644</v>
      </c>
      <c r="D118" s="27" t="s">
        <v>5644</v>
      </c>
      <c r="E118" s="165"/>
      <c r="F118" s="27" t="s">
        <v>5580</v>
      </c>
      <c r="G118" s="242" t="s">
        <v>9468</v>
      </c>
      <c r="H118" s="242" t="s">
        <v>9469</v>
      </c>
      <c r="I118" s="242" t="s">
        <v>9470</v>
      </c>
      <c r="J118" s="194">
        <v>40328</v>
      </c>
      <c r="K118" s="165"/>
      <c r="L118" s="28"/>
      <c r="M118" s="371"/>
      <c r="N118" s="28"/>
      <c r="O118" s="236"/>
      <c r="P118" s="28" t="s">
        <v>5659</v>
      </c>
      <c r="Q118" s="28" t="s">
        <v>5645</v>
      </c>
      <c r="R118" s="28" t="s">
        <v>5644</v>
      </c>
      <c r="S118" s="466" t="str">
        <f>IF(C118=0,"",C118)</f>
        <v>D2</v>
      </c>
      <c r="T118" s="191"/>
      <c r="U118" s="30"/>
      <c r="V118" s="30"/>
      <c r="W118" s="30"/>
      <c r="X118" s="30"/>
      <c r="Y118" s="190"/>
      <c r="Z118" s="330">
        <f>lft(J118,Peildatum)</f>
        <v>11.59</v>
      </c>
      <c r="AA118" s="272"/>
      <c r="AB118" s="272"/>
      <c r="AC118" s="272"/>
      <c r="AD118" s="272"/>
      <c r="AE118" s="319" t="str">
        <f>IFERROR(VLOOKUP(LEFT(L118 &amp; "0",1),CbRc,2,0),"")</f>
        <v>NCX19J3</v>
      </c>
      <c r="AF118" s="319" t="str">
        <f>IFERROR(VLOOKUP(LEFT(M118 &amp; "0",1),CbRc,2,0),"")</f>
        <v>NCX19J3</v>
      </c>
      <c r="AG118" s="319" t="str">
        <f>IFERROR(VLOOKUP(LEFT(N118 &amp; "0",1),CbRc,2,0),"")</f>
        <v>NCX19J3</v>
      </c>
      <c r="AH118" s="319" t="str">
        <f>IF(ISNA(VLOOKUP($AE118&amp;P118,IsTm1A,1,0)),"",P118)</f>
        <v>E5</v>
      </c>
      <c r="AI118" s="319" t="str">
        <f>IF(ISNA(VLOOKUP($AF118&amp;Q118,IsTm2D,1,0)),"",Q118)</f>
        <v>D3</v>
      </c>
      <c r="AJ118" s="319" t="str">
        <f>IF(ISNA(VLOOKUP($AF118&amp;R118,IsTm3G,1,0)),"",R118)</f>
        <v>D2</v>
      </c>
      <c r="AK118" s="319" t="str">
        <f>IF(ISNA(VLOOKUP($AG118&amp;S118,IsTm4J,1,0)),"",S118)</f>
        <v/>
      </c>
      <c r="AL118" s="310"/>
      <c r="AT118" s="312" t="str">
        <f t="shared" si="17"/>
        <v>D2</v>
      </c>
      <c r="AU118" s="312" t="str">
        <f t="shared" si="18"/>
        <v>D2</v>
      </c>
      <c r="AW118" s="320">
        <f t="shared" si="23"/>
        <v>0</v>
      </c>
      <c r="AX118" s="320">
        <f t="shared" si="24"/>
        <v>0</v>
      </c>
      <c r="AY118" s="320">
        <f t="shared" si="25"/>
        <v>0</v>
      </c>
      <c r="AZ118" s="320">
        <f t="shared" si="26"/>
        <v>0</v>
      </c>
      <c r="BG118" s="49" t="str">
        <f t="shared" si="27"/>
        <v>0</v>
      </c>
      <c r="BH118" s="49" t="str">
        <f t="shared" si="28"/>
        <v>0</v>
      </c>
      <c r="BI118" s="49" t="str">
        <f t="shared" si="29"/>
        <v>0</v>
      </c>
    </row>
    <row r="119" spans="1:61" x14ac:dyDescent="0.25">
      <c r="A119" s="25" t="str">
        <f>C119&amp;"x"&amp;TEXT(COUNTIF(C$5:C118,C119)+1,0)</f>
        <v>D2x3</v>
      </c>
      <c r="B119" s="26" t="str">
        <f>D119&amp;"x"&amp;TEXT(COUNTIF(D$5:D118,D119)+1,0)</f>
        <v>D2x3</v>
      </c>
      <c r="C119" s="27" t="s">
        <v>5644</v>
      </c>
      <c r="D119" s="27" t="s">
        <v>5644</v>
      </c>
      <c r="E119" s="165"/>
      <c r="F119" s="27" t="s">
        <v>5580</v>
      </c>
      <c r="G119" s="242" t="s">
        <v>9465</v>
      </c>
      <c r="H119" s="242" t="s">
        <v>9466</v>
      </c>
      <c r="I119" s="242" t="s">
        <v>9467</v>
      </c>
      <c r="J119" s="194">
        <v>40344</v>
      </c>
      <c r="K119" s="165"/>
      <c r="L119" s="28"/>
      <c r="M119" s="371"/>
      <c r="N119" s="28"/>
      <c r="O119" s="236"/>
      <c r="P119" s="28" t="s">
        <v>5657</v>
      </c>
      <c r="Q119" s="28" t="s">
        <v>5646</v>
      </c>
      <c r="R119" s="28" t="s">
        <v>5644</v>
      </c>
      <c r="S119" s="466" t="str">
        <f>IF(C119=0,"",C119)</f>
        <v>D2</v>
      </c>
      <c r="T119" s="191"/>
      <c r="U119" s="30"/>
      <c r="V119" s="30"/>
      <c r="W119" s="30"/>
      <c r="X119" s="30"/>
      <c r="Y119" s="190"/>
      <c r="Z119" s="330">
        <f>lft(J119,Peildatum)</f>
        <v>11.55</v>
      </c>
      <c r="AA119" s="272"/>
      <c r="AB119" s="272"/>
      <c r="AC119" s="272"/>
      <c r="AD119" s="272"/>
      <c r="AE119" s="319" t="str">
        <f>IFERROR(VLOOKUP(LEFT(L119 &amp; "0",1),CbRc,2,0),"")</f>
        <v>NCX19J3</v>
      </c>
      <c r="AF119" s="319" t="str">
        <f>IFERROR(VLOOKUP(LEFT(M119 &amp; "0",1),CbRc,2,0),"")</f>
        <v>NCX19J3</v>
      </c>
      <c r="AG119" s="319" t="str">
        <f>IFERROR(VLOOKUP(LEFT(N119 &amp; "0",1),CbRc,2,0),"")</f>
        <v>NCX19J3</v>
      </c>
      <c r="AH119" s="319" t="str">
        <f>IF(ISNA(VLOOKUP($AE119&amp;P119,IsTm1A,1,0)),"",P119)</f>
        <v>E3</v>
      </c>
      <c r="AI119" s="319" t="str">
        <f>IF(ISNA(VLOOKUP($AF119&amp;Q119,IsTm2D,1,0)),"",Q119)</f>
        <v>D4</v>
      </c>
      <c r="AJ119" s="319" t="str">
        <f>IF(ISNA(VLOOKUP($AF119&amp;R119,IsTm3G,1,0)),"",R119)</f>
        <v>D2</v>
      </c>
      <c r="AK119" s="319" t="str">
        <f>IF(ISNA(VLOOKUP($AG119&amp;S119,IsTm4J,1,0)),"",S119)</f>
        <v/>
      </c>
      <c r="AL119" s="310"/>
      <c r="AT119" s="312" t="str">
        <f t="shared" si="17"/>
        <v>D2</v>
      </c>
      <c r="AU119" s="312" t="str">
        <f t="shared" si="18"/>
        <v>D2</v>
      </c>
      <c r="AW119" s="320">
        <f t="shared" si="23"/>
        <v>0</v>
      </c>
      <c r="AX119" s="320">
        <f t="shared" si="24"/>
        <v>0</v>
      </c>
      <c r="AY119" s="320">
        <f t="shared" si="25"/>
        <v>0</v>
      </c>
      <c r="AZ119" s="320">
        <f t="shared" si="26"/>
        <v>0</v>
      </c>
      <c r="BG119" s="49" t="str">
        <f t="shared" si="27"/>
        <v>0</v>
      </c>
      <c r="BH119" s="49" t="str">
        <f t="shared" si="28"/>
        <v>0</v>
      </c>
      <c r="BI119" s="49" t="str">
        <f t="shared" si="29"/>
        <v>0</v>
      </c>
    </row>
    <row r="120" spans="1:61" x14ac:dyDescent="0.25">
      <c r="A120" s="25" t="str">
        <f>C120&amp;"x"&amp;TEXT(COUNTIF(C$5:C119,C120)+1,0)</f>
        <v>D2x4</v>
      </c>
      <c r="B120" s="26" t="str">
        <f>D120&amp;"x"&amp;TEXT(COUNTIF(D$5:D119,D120)+1,0)</f>
        <v>D2x4</v>
      </c>
      <c r="C120" s="27" t="s">
        <v>5644</v>
      </c>
      <c r="D120" s="27" t="s">
        <v>5644</v>
      </c>
      <c r="E120" s="165"/>
      <c r="F120" s="27" t="s">
        <v>5580</v>
      </c>
      <c r="G120" s="242" t="s">
        <v>9481</v>
      </c>
      <c r="H120" s="242" t="s">
        <v>9482</v>
      </c>
      <c r="I120" s="242" t="s">
        <v>9483</v>
      </c>
      <c r="J120" s="194">
        <v>40409</v>
      </c>
      <c r="K120" s="165"/>
      <c r="L120" s="28"/>
      <c r="M120" s="371"/>
      <c r="N120" s="28"/>
      <c r="O120" s="236"/>
      <c r="P120" s="28" t="s">
        <v>5657</v>
      </c>
      <c r="Q120" s="28" t="s">
        <v>5644</v>
      </c>
      <c r="R120" s="28" t="s">
        <v>5644</v>
      </c>
      <c r="S120" s="466" t="str">
        <f>IF(C120=0,"",C120)</f>
        <v>D2</v>
      </c>
      <c r="T120" s="191"/>
      <c r="U120" s="30"/>
      <c r="V120" s="30"/>
      <c r="W120" s="30"/>
      <c r="X120" s="30"/>
      <c r="Y120" s="190"/>
      <c r="Z120" s="330">
        <f>lft(J120,Peildatum)</f>
        <v>11.37</v>
      </c>
      <c r="AA120" s="272"/>
      <c r="AB120" s="272"/>
      <c r="AC120" s="272"/>
      <c r="AD120" s="272"/>
      <c r="AE120" s="319" t="str">
        <f>IFERROR(VLOOKUP(LEFT(L120 &amp; "0",1),CbRc,2,0),"")</f>
        <v>NCX19J3</v>
      </c>
      <c r="AF120" s="319" t="str">
        <f>IFERROR(VLOOKUP(LEFT(M120 &amp; "0",1),CbRc,2,0),"")</f>
        <v>NCX19J3</v>
      </c>
      <c r="AG120" s="319" t="str">
        <f>IFERROR(VLOOKUP(LEFT(N120 &amp; "0",1),CbRc,2,0),"")</f>
        <v>NCX19J3</v>
      </c>
      <c r="AH120" s="319" t="str">
        <f>IF(ISNA(VLOOKUP($AE120&amp;P120,IsTm1A,1,0)),"",P120)</f>
        <v>E3</v>
      </c>
      <c r="AI120" s="319" t="str">
        <f>IF(ISNA(VLOOKUP($AF120&amp;Q120,IsTm2D,1,0)),"",Q120)</f>
        <v>D2</v>
      </c>
      <c r="AJ120" s="319" t="str">
        <f>IF(ISNA(VLOOKUP($AF120&amp;R120,IsTm3G,1,0)),"",R120)</f>
        <v>D2</v>
      </c>
      <c r="AK120" s="319" t="str">
        <f>IF(ISNA(VLOOKUP($AG120&amp;S120,IsTm4J,1,0)),"",S120)</f>
        <v/>
      </c>
      <c r="AL120" s="310"/>
      <c r="AT120" s="312" t="str">
        <f t="shared" si="17"/>
        <v>D2</v>
      </c>
      <c r="AU120" s="312" t="str">
        <f t="shared" si="18"/>
        <v>D2</v>
      </c>
      <c r="AW120" s="320">
        <f t="shared" si="23"/>
        <v>0</v>
      </c>
      <c r="AX120" s="320">
        <f t="shared" si="24"/>
        <v>0</v>
      </c>
      <c r="AY120" s="320">
        <f t="shared" si="25"/>
        <v>0</v>
      </c>
      <c r="AZ120" s="320">
        <f t="shared" si="26"/>
        <v>0</v>
      </c>
      <c r="BG120" s="49" t="str">
        <f t="shared" si="27"/>
        <v>0</v>
      </c>
      <c r="BH120" s="49" t="str">
        <f t="shared" si="28"/>
        <v>0</v>
      </c>
      <c r="BI120" s="49" t="str">
        <f t="shared" si="29"/>
        <v>0</v>
      </c>
    </row>
    <row r="121" spans="1:61" x14ac:dyDescent="0.25">
      <c r="A121" s="25" t="str">
        <f>C121&amp;"x"&amp;TEXT(COUNTIF(C$5:C120,C121)+1,0)</f>
        <v>D2x5</v>
      </c>
      <c r="B121" s="26" t="str">
        <f>D121&amp;"x"&amp;TEXT(COUNTIF(D$5:D120,D121)+1,0)</f>
        <v>D2x5</v>
      </c>
      <c r="C121" s="27" t="s">
        <v>5644</v>
      </c>
      <c r="D121" s="27" t="s">
        <v>5644</v>
      </c>
      <c r="E121" s="165"/>
      <c r="F121" s="27" t="s">
        <v>5580</v>
      </c>
      <c r="G121" s="242" t="s">
        <v>9476</v>
      </c>
      <c r="H121" s="242" t="s">
        <v>9477</v>
      </c>
      <c r="I121" s="242" t="s">
        <v>9309</v>
      </c>
      <c r="J121" s="194">
        <v>40446</v>
      </c>
      <c r="K121" s="165"/>
      <c r="L121" s="28"/>
      <c r="M121" s="371"/>
      <c r="N121" s="28"/>
      <c r="O121" s="236"/>
      <c r="P121" s="28" t="s">
        <v>5656</v>
      </c>
      <c r="Q121" s="28" t="s">
        <v>5644</v>
      </c>
      <c r="R121" s="28" t="s">
        <v>5644</v>
      </c>
      <c r="S121" s="466" t="str">
        <f>IF(C121=0,"",C121)</f>
        <v>D2</v>
      </c>
      <c r="T121" s="191"/>
      <c r="U121" s="30"/>
      <c r="V121" s="30"/>
      <c r="W121" s="30"/>
      <c r="X121" s="30"/>
      <c r="Y121" s="190"/>
      <c r="Z121" s="330">
        <f>lft(J121,Peildatum)</f>
        <v>11.27</v>
      </c>
      <c r="AA121" s="272"/>
      <c r="AB121" s="272"/>
      <c r="AC121" s="272"/>
      <c r="AD121" s="272"/>
      <c r="AE121" s="319" t="str">
        <f>IFERROR(VLOOKUP(LEFT(L121 &amp; "0",1),CbRc,2,0),"")</f>
        <v>NCX19J3</v>
      </c>
      <c r="AF121" s="319" t="str">
        <f>IFERROR(VLOOKUP(LEFT(M121 &amp; "0",1),CbRc,2,0),"")</f>
        <v>NCX19J3</v>
      </c>
      <c r="AG121" s="319" t="str">
        <f>IFERROR(VLOOKUP(LEFT(N121 &amp; "0",1),CbRc,2,0),"")</f>
        <v>NCX19J3</v>
      </c>
      <c r="AH121" s="319" t="str">
        <f>IF(ISNA(VLOOKUP($AE121&amp;P121,IsTm1A,1,0)),"",P121)</f>
        <v>E2</v>
      </c>
      <c r="AI121" s="319" t="str">
        <f>IF(ISNA(VLOOKUP($AF121&amp;Q121,IsTm2D,1,0)),"",Q121)</f>
        <v>D2</v>
      </c>
      <c r="AJ121" s="319" t="str">
        <f>IF(ISNA(VLOOKUP($AF121&amp;R121,IsTm3G,1,0)),"",R121)</f>
        <v>D2</v>
      </c>
      <c r="AK121" s="319" t="str">
        <f>IF(ISNA(VLOOKUP($AG121&amp;S121,IsTm4J,1,0)),"",S121)</f>
        <v/>
      </c>
      <c r="AL121" s="310"/>
      <c r="AT121" s="312" t="str">
        <f t="shared" si="17"/>
        <v>D2</v>
      </c>
      <c r="AU121" s="312" t="str">
        <f t="shared" si="18"/>
        <v>D2</v>
      </c>
      <c r="AW121" s="320">
        <f t="shared" si="23"/>
        <v>0</v>
      </c>
      <c r="AX121" s="320">
        <f t="shared" si="24"/>
        <v>0</v>
      </c>
      <c r="AY121" s="320">
        <f t="shared" si="25"/>
        <v>0</v>
      </c>
      <c r="AZ121" s="320">
        <f t="shared" si="26"/>
        <v>0</v>
      </c>
      <c r="BG121" s="49" t="str">
        <f t="shared" si="27"/>
        <v>0</v>
      </c>
      <c r="BH121" s="49" t="str">
        <f t="shared" si="28"/>
        <v>0</v>
      </c>
      <c r="BI121" s="49" t="str">
        <f t="shared" si="29"/>
        <v>0</v>
      </c>
    </row>
    <row r="122" spans="1:61" x14ac:dyDescent="0.25">
      <c r="A122" s="25" t="str">
        <f>C122&amp;"x"&amp;TEXT(COUNTIF(C$5:C121,C122)+1,0)</f>
        <v>D2x6</v>
      </c>
      <c r="B122" s="26" t="str">
        <f>D122&amp;"x"&amp;TEXT(COUNTIF(D$5:D121,D122)+1,0)</f>
        <v>D2x6</v>
      </c>
      <c r="C122" s="27" t="s">
        <v>5644</v>
      </c>
      <c r="D122" s="27" t="s">
        <v>5644</v>
      </c>
      <c r="E122" s="165"/>
      <c r="F122" s="27" t="s">
        <v>5580</v>
      </c>
      <c r="G122" s="242" t="s">
        <v>9484</v>
      </c>
      <c r="H122" s="242" t="s">
        <v>9485</v>
      </c>
      <c r="I122" s="242" t="s">
        <v>9443</v>
      </c>
      <c r="J122" s="194">
        <v>40538</v>
      </c>
      <c r="K122" s="165"/>
      <c r="L122" s="28"/>
      <c r="M122" s="371"/>
      <c r="N122" s="28"/>
      <c r="O122" s="236"/>
      <c r="P122" s="28" t="s">
        <v>5659</v>
      </c>
      <c r="Q122" s="28" t="s">
        <v>5645</v>
      </c>
      <c r="R122" s="28" t="s">
        <v>5644</v>
      </c>
      <c r="S122" s="466" t="str">
        <f>IF(C122=0,"",C122)</f>
        <v>D2</v>
      </c>
      <c r="T122" s="191"/>
      <c r="U122" s="30"/>
      <c r="V122" s="30"/>
      <c r="W122" s="30"/>
      <c r="X122" s="30"/>
      <c r="Y122" s="190"/>
      <c r="Z122" s="330">
        <f>lft(J122,Peildatum)</f>
        <v>11.01</v>
      </c>
      <c r="AA122" s="272"/>
      <c r="AB122" s="272"/>
      <c r="AC122" s="272"/>
      <c r="AD122" s="272"/>
      <c r="AE122" s="319" t="str">
        <f>IFERROR(VLOOKUP(LEFT(L122 &amp; "0",1),CbRc,2,0),"")</f>
        <v>NCX19J3</v>
      </c>
      <c r="AF122" s="319" t="str">
        <f>IFERROR(VLOOKUP(LEFT(M122 &amp; "0",1),CbRc,2,0),"")</f>
        <v>NCX19J3</v>
      </c>
      <c r="AG122" s="319" t="str">
        <f>IFERROR(VLOOKUP(LEFT(N122 &amp; "0",1),CbRc,2,0),"")</f>
        <v>NCX19J3</v>
      </c>
      <c r="AH122" s="319" t="str">
        <f>IF(ISNA(VLOOKUP($AE122&amp;P122,IsTm1A,1,0)),"",P122)</f>
        <v>E5</v>
      </c>
      <c r="AI122" s="319" t="str">
        <f>IF(ISNA(VLOOKUP($AF122&amp;Q122,IsTm2D,1,0)),"",Q122)</f>
        <v>D3</v>
      </c>
      <c r="AJ122" s="319" t="str">
        <f>IF(ISNA(VLOOKUP($AF122&amp;R122,IsTm3G,1,0)),"",R122)</f>
        <v>D2</v>
      </c>
      <c r="AK122" s="319" t="str">
        <f>IF(ISNA(VLOOKUP($AG122&amp;S122,IsTm4J,1,0)),"",S122)</f>
        <v/>
      </c>
      <c r="AL122" s="310"/>
      <c r="AT122" s="312" t="str">
        <f t="shared" si="17"/>
        <v>D2</v>
      </c>
      <c r="AU122" s="312" t="str">
        <f t="shared" si="18"/>
        <v>D2</v>
      </c>
      <c r="AW122" s="320">
        <f t="shared" si="23"/>
        <v>0</v>
      </c>
      <c r="AX122" s="320">
        <f t="shared" si="24"/>
        <v>0</v>
      </c>
      <c r="AY122" s="320">
        <f t="shared" si="25"/>
        <v>0</v>
      </c>
      <c r="AZ122" s="320">
        <f t="shared" si="26"/>
        <v>0</v>
      </c>
      <c r="BG122" s="49" t="str">
        <f t="shared" si="27"/>
        <v>0</v>
      </c>
      <c r="BH122" s="49" t="str">
        <f t="shared" si="28"/>
        <v>0</v>
      </c>
      <c r="BI122" s="49" t="str">
        <f t="shared" si="29"/>
        <v>0</v>
      </c>
    </row>
    <row r="123" spans="1:61" x14ac:dyDescent="0.25">
      <c r="A123" s="25" t="str">
        <f>C123&amp;"x"&amp;TEXT(COUNTIF(C$5:C122,C123)+1,0)</f>
        <v>D2x7</v>
      </c>
      <c r="B123" s="26" t="str">
        <f>D123&amp;"x"&amp;TEXT(COUNTIF(D$5:D122,D123)+1,0)</f>
        <v>D2x7</v>
      </c>
      <c r="C123" s="27" t="s">
        <v>5644</v>
      </c>
      <c r="D123" s="27" t="s">
        <v>5644</v>
      </c>
      <c r="E123" s="165"/>
      <c r="F123" s="27" t="s">
        <v>5580</v>
      </c>
      <c r="G123" s="242" t="s">
        <v>9478</v>
      </c>
      <c r="H123" s="242" t="s">
        <v>9479</v>
      </c>
      <c r="I123" s="242" t="s">
        <v>9480</v>
      </c>
      <c r="J123" s="194">
        <v>40561</v>
      </c>
      <c r="K123" s="165"/>
      <c r="L123" s="28"/>
      <c r="M123" s="371"/>
      <c r="N123" s="28"/>
      <c r="O123" s="236"/>
      <c r="P123" s="28" t="s">
        <v>5660</v>
      </c>
      <c r="Q123" s="28" t="s">
        <v>5655</v>
      </c>
      <c r="R123" s="28" t="s">
        <v>5644</v>
      </c>
      <c r="S123" s="466" t="str">
        <f>IF(C123=0,"",C123)</f>
        <v>D2</v>
      </c>
      <c r="T123" s="191"/>
      <c r="U123" s="30"/>
      <c r="V123" s="30"/>
      <c r="W123" s="30"/>
      <c r="X123" s="30"/>
      <c r="Y123" s="190"/>
      <c r="Z123" s="330">
        <f>lft(J123,Peildatum)</f>
        <v>10.95</v>
      </c>
      <c r="AA123" s="272"/>
      <c r="AB123" s="272"/>
      <c r="AC123" s="272"/>
      <c r="AD123" s="272"/>
      <c r="AE123" s="319" t="str">
        <f>IFERROR(VLOOKUP(LEFT(L123 &amp; "0",1),CbRc,2,0),"")</f>
        <v>NCX19J3</v>
      </c>
      <c r="AF123" s="319" t="str">
        <f>IFERROR(VLOOKUP(LEFT(M123 &amp; "0",1),CbRc,2,0),"")</f>
        <v>NCX19J3</v>
      </c>
      <c r="AG123" s="319" t="str">
        <f>IFERROR(VLOOKUP(LEFT(N123 &amp; "0",1),CbRc,2,0),"")</f>
        <v>NCX19J3</v>
      </c>
      <c r="AH123" s="319" t="str">
        <f>IF(ISNA(VLOOKUP($AE123&amp;P123,IsTm1A,1,0)),"",P123)</f>
        <v>E6</v>
      </c>
      <c r="AI123" s="319" t="str">
        <f>IF(ISNA(VLOOKUP($AF123&amp;Q123,IsTm2D,1,0)),"",Q123)</f>
        <v>E1</v>
      </c>
      <c r="AJ123" s="319" t="str">
        <f>IF(ISNA(VLOOKUP($AF123&amp;R123,IsTm3G,1,0)),"",R123)</f>
        <v>D2</v>
      </c>
      <c r="AK123" s="319" t="str">
        <f>IF(ISNA(VLOOKUP($AG123&amp;S123,IsTm4J,1,0)),"",S123)</f>
        <v/>
      </c>
      <c r="AL123" s="310"/>
      <c r="AT123" s="312" t="str">
        <f t="shared" si="17"/>
        <v>D2</v>
      </c>
      <c r="AU123" s="312" t="str">
        <f t="shared" si="18"/>
        <v>D2</v>
      </c>
      <c r="AW123" s="320">
        <f t="shared" si="23"/>
        <v>0</v>
      </c>
      <c r="AX123" s="320">
        <f t="shared" si="24"/>
        <v>0</v>
      </c>
      <c r="AY123" s="320">
        <f t="shared" si="25"/>
        <v>0</v>
      </c>
      <c r="AZ123" s="320">
        <f t="shared" si="26"/>
        <v>0</v>
      </c>
      <c r="BG123" s="49" t="str">
        <f t="shared" si="27"/>
        <v>0</v>
      </c>
      <c r="BH123" s="49" t="str">
        <f t="shared" si="28"/>
        <v>0</v>
      </c>
      <c r="BI123" s="49" t="str">
        <f t="shared" si="29"/>
        <v>0</v>
      </c>
    </row>
    <row r="124" spans="1:61" x14ac:dyDescent="0.25">
      <c r="A124" s="25" t="str">
        <f>C124&amp;"x"&amp;TEXT(COUNTIF(C$5:C123,C124)+1,0)</f>
        <v>D2x8</v>
      </c>
      <c r="B124" s="26" t="str">
        <f>D124&amp;"x"&amp;TEXT(COUNTIF(D$5:D123,D124)+1,0)</f>
        <v>D2x8</v>
      </c>
      <c r="C124" s="27" t="s">
        <v>5644</v>
      </c>
      <c r="D124" s="27" t="s">
        <v>5644</v>
      </c>
      <c r="E124" s="165"/>
      <c r="F124" s="27" t="s">
        <v>5580</v>
      </c>
      <c r="G124" s="242" t="s">
        <v>9471</v>
      </c>
      <c r="H124" s="242" t="s">
        <v>9472</v>
      </c>
      <c r="I124" s="242" t="s">
        <v>9473</v>
      </c>
      <c r="J124" s="194">
        <v>40786</v>
      </c>
      <c r="K124" s="165"/>
      <c r="L124" s="28"/>
      <c r="M124" s="371"/>
      <c r="N124" s="28"/>
      <c r="O124" s="236"/>
      <c r="P124" s="28" t="s">
        <v>5660</v>
      </c>
      <c r="Q124" s="28" t="s">
        <v>5655</v>
      </c>
      <c r="R124" s="28" t="s">
        <v>5644</v>
      </c>
      <c r="S124" s="466" t="str">
        <f>IF(C124=0,"",C124)</f>
        <v>D2</v>
      </c>
      <c r="T124" s="191"/>
      <c r="U124" s="30"/>
      <c r="V124" s="30"/>
      <c r="W124" s="30"/>
      <c r="X124" s="30"/>
      <c r="Y124" s="190"/>
      <c r="Z124" s="330">
        <f>lft(J124,Peildatum)</f>
        <v>10.34</v>
      </c>
      <c r="AA124" s="272"/>
      <c r="AB124" s="272"/>
      <c r="AC124" s="272"/>
      <c r="AD124" s="272"/>
      <c r="AE124" s="319" t="str">
        <f>IFERROR(VLOOKUP(LEFT(L124 &amp; "0",1),CbRc,2,0),"")</f>
        <v>NCX19J3</v>
      </c>
      <c r="AF124" s="319" t="str">
        <f>IFERROR(VLOOKUP(LEFT(M124 &amp; "0",1),CbRc,2,0),"")</f>
        <v>NCX19J3</v>
      </c>
      <c r="AG124" s="319" t="str">
        <f>IFERROR(VLOOKUP(LEFT(N124 &amp; "0",1),CbRc,2,0),"")</f>
        <v>NCX19J3</v>
      </c>
      <c r="AH124" s="319" t="str">
        <f>IF(ISNA(VLOOKUP($AE124&amp;P124,IsTm1A,1,0)),"",P124)</f>
        <v>E6</v>
      </c>
      <c r="AI124" s="319" t="str">
        <f>IF(ISNA(VLOOKUP($AF124&amp;Q124,IsTm2D,1,0)),"",Q124)</f>
        <v>E1</v>
      </c>
      <c r="AJ124" s="319" t="str">
        <f>IF(ISNA(VLOOKUP($AF124&amp;R124,IsTm3G,1,0)),"",R124)</f>
        <v>D2</v>
      </c>
      <c r="AK124" s="319" t="str">
        <f>IF(ISNA(VLOOKUP($AG124&amp;S124,IsTm4J,1,0)),"",S124)</f>
        <v/>
      </c>
      <c r="AL124" s="310"/>
      <c r="AT124" s="312" t="str">
        <f t="shared" si="17"/>
        <v>D2</v>
      </c>
      <c r="AU124" s="312" t="str">
        <f t="shared" si="18"/>
        <v>D2</v>
      </c>
      <c r="AW124" s="320">
        <f t="shared" si="23"/>
        <v>0</v>
      </c>
      <c r="AX124" s="320">
        <f t="shared" si="24"/>
        <v>0</v>
      </c>
      <c r="AY124" s="320">
        <f t="shared" si="25"/>
        <v>0</v>
      </c>
      <c r="AZ124" s="320">
        <f t="shared" si="26"/>
        <v>0</v>
      </c>
      <c r="BG124" s="49" t="str">
        <f t="shared" si="27"/>
        <v>0</v>
      </c>
      <c r="BH124" s="49" t="str">
        <f t="shared" si="28"/>
        <v>0</v>
      </c>
      <c r="BI124" s="49" t="str">
        <f t="shared" si="29"/>
        <v>0</v>
      </c>
    </row>
    <row r="125" spans="1:61" x14ac:dyDescent="0.25">
      <c r="A125" s="25" t="str">
        <f>C125&amp;"x"&amp;TEXT(COUNTIF(C$5:C124,C125)+1,0)</f>
        <v>D1x9</v>
      </c>
      <c r="B125" s="26" t="str">
        <f>D125&amp;"x"&amp;TEXT(COUNTIF(D$5:D124,D125)+1,0)</f>
        <v>D1x9</v>
      </c>
      <c r="C125" s="27" t="s">
        <v>5643</v>
      </c>
      <c r="D125" s="27" t="s">
        <v>5643</v>
      </c>
      <c r="E125" s="165"/>
      <c r="F125" s="27" t="s">
        <v>5829</v>
      </c>
      <c r="G125" s="242" t="s">
        <v>9452</v>
      </c>
      <c r="H125" s="242" t="s">
        <v>9453</v>
      </c>
      <c r="I125" s="242" t="s">
        <v>9454</v>
      </c>
      <c r="J125" s="194">
        <v>40557</v>
      </c>
      <c r="K125" s="165"/>
      <c r="L125" s="28"/>
      <c r="M125" s="371"/>
      <c r="N125" s="28"/>
      <c r="O125" s="236"/>
      <c r="P125" s="28" t="s">
        <v>5660</v>
      </c>
      <c r="Q125" s="28" t="s">
        <v>5655</v>
      </c>
      <c r="R125" s="28" t="s">
        <v>5644</v>
      </c>
      <c r="S125" s="466" t="str">
        <f>IF(C125=0,"",C125)</f>
        <v>D1</v>
      </c>
      <c r="T125" s="191"/>
      <c r="U125" s="30"/>
      <c r="V125" s="30"/>
      <c r="W125" s="30"/>
      <c r="X125" s="30"/>
      <c r="Y125" s="190"/>
      <c r="Z125" s="330">
        <f>lft(J125,Peildatum)</f>
        <v>10.96</v>
      </c>
      <c r="AA125" s="272"/>
      <c r="AB125" s="272"/>
      <c r="AC125" s="272"/>
      <c r="AD125" s="272"/>
      <c r="AE125" s="319" t="str">
        <f>IFERROR(VLOOKUP(LEFT(L125 &amp; "0",1),CbRc,2,0),"")</f>
        <v>NCX19J3</v>
      </c>
      <c r="AF125" s="319" t="str">
        <f>IFERROR(VLOOKUP(LEFT(M125 &amp; "0",1),CbRc,2,0),"")</f>
        <v>NCX19J3</v>
      </c>
      <c r="AG125" s="319" t="str">
        <f>IFERROR(VLOOKUP(LEFT(N125 &amp; "0",1),CbRc,2,0),"")</f>
        <v>NCX19J3</v>
      </c>
      <c r="AH125" s="319" t="str">
        <f>IF(ISNA(VLOOKUP($AE125&amp;P125,IsTm1A,1,0)),"",P125)</f>
        <v>E6</v>
      </c>
      <c r="AI125" s="319" t="str">
        <f>IF(ISNA(VLOOKUP($AF125&amp;Q125,IsTm2D,1,0)),"",Q125)</f>
        <v>E1</v>
      </c>
      <c r="AJ125" s="319" t="str">
        <f>IF(ISNA(VLOOKUP($AF125&amp;R125,IsTm3G,1,0)),"",R125)</f>
        <v>D2</v>
      </c>
      <c r="AK125" s="319" t="str">
        <f>IF(ISNA(VLOOKUP($AG125&amp;S125,IsTm4J,1,0)),"",S125)</f>
        <v/>
      </c>
      <c r="AL125" s="310"/>
      <c r="AT125" s="312" t="str">
        <f t="shared" si="17"/>
        <v>D1</v>
      </c>
      <c r="AU125" s="312" t="str">
        <f t="shared" si="18"/>
        <v>D1</v>
      </c>
      <c r="AW125" s="320">
        <f t="shared" si="23"/>
        <v>0</v>
      </c>
      <c r="AX125" s="320">
        <f t="shared" si="24"/>
        <v>0</v>
      </c>
      <c r="AY125" s="320">
        <f t="shared" si="25"/>
        <v>0</v>
      </c>
      <c r="AZ125" s="320">
        <f t="shared" si="26"/>
        <v>0</v>
      </c>
      <c r="BG125" s="49" t="str">
        <f t="shared" si="27"/>
        <v>0</v>
      </c>
      <c r="BH125" s="49" t="str">
        <f t="shared" si="28"/>
        <v>0</v>
      </c>
      <c r="BI125" s="49" t="str">
        <f t="shared" si="29"/>
        <v>0</v>
      </c>
    </row>
    <row r="126" spans="1:61" x14ac:dyDescent="0.25">
      <c r="A126" s="25" t="str">
        <f>C126&amp;"x"&amp;TEXT(COUNTIF(C$5:C125,C126)+1,0)</f>
        <v>D1x10</v>
      </c>
      <c r="B126" s="26" t="str">
        <f>D126&amp;"x"&amp;TEXT(COUNTIF(D$5:D125,D126)+1,0)</f>
        <v>D1x10</v>
      </c>
      <c r="C126" s="27" t="s">
        <v>5643</v>
      </c>
      <c r="D126" s="27" t="s">
        <v>5643</v>
      </c>
      <c r="E126" s="165"/>
      <c r="F126" s="27" t="s">
        <v>5829</v>
      </c>
      <c r="G126" s="242" t="s">
        <v>9455</v>
      </c>
      <c r="H126" s="242" t="s">
        <v>9456</v>
      </c>
      <c r="I126" s="242" t="s">
        <v>9457</v>
      </c>
      <c r="J126" s="194">
        <v>40626</v>
      </c>
      <c r="K126" s="165"/>
      <c r="L126" s="28"/>
      <c r="M126" s="371"/>
      <c r="N126" s="28"/>
      <c r="O126" s="236"/>
      <c r="P126" s="28" t="s">
        <v>5660</v>
      </c>
      <c r="Q126" s="28" t="s">
        <v>5655</v>
      </c>
      <c r="R126" s="28" t="s">
        <v>5644</v>
      </c>
      <c r="S126" s="466" t="str">
        <f>IF(C126=0,"",C126)</f>
        <v>D1</v>
      </c>
      <c r="T126" s="191"/>
      <c r="U126" s="30"/>
      <c r="V126" s="30"/>
      <c r="W126" s="30"/>
      <c r="X126" s="30"/>
      <c r="Y126" s="190"/>
      <c r="Z126" s="330">
        <f>lft(J126,Peildatum)</f>
        <v>10.77</v>
      </c>
      <c r="AA126" s="272"/>
      <c r="AB126" s="272"/>
      <c r="AC126" s="272"/>
      <c r="AD126" s="272"/>
      <c r="AE126" s="319" t="str">
        <f>IFERROR(VLOOKUP(LEFT(L126 &amp; "0",1),CbRc,2,0),"")</f>
        <v>NCX19J3</v>
      </c>
      <c r="AF126" s="319" t="str">
        <f>IFERROR(VLOOKUP(LEFT(M126 &amp; "0",1),CbRc,2,0),"")</f>
        <v>NCX19J3</v>
      </c>
      <c r="AG126" s="319" t="str">
        <f>IFERROR(VLOOKUP(LEFT(N126 &amp; "0",1),CbRc,2,0),"")</f>
        <v>NCX19J3</v>
      </c>
      <c r="AH126" s="319" t="str">
        <f>IF(ISNA(VLOOKUP($AE126&amp;P126,IsTm1A,1,0)),"",P126)</f>
        <v>E6</v>
      </c>
      <c r="AI126" s="319" t="str">
        <f>IF(ISNA(VLOOKUP($AF126&amp;Q126,IsTm2D,1,0)),"",Q126)</f>
        <v>E1</v>
      </c>
      <c r="AJ126" s="319" t="str">
        <f>IF(ISNA(VLOOKUP($AF126&amp;R126,IsTm3G,1,0)),"",R126)</f>
        <v>D2</v>
      </c>
      <c r="AK126" s="319" t="str">
        <f>IF(ISNA(VLOOKUP($AG126&amp;S126,IsTm4J,1,0)),"",S126)</f>
        <v/>
      </c>
      <c r="AL126" s="310"/>
      <c r="AT126" s="312" t="str">
        <f t="shared" si="17"/>
        <v>D1</v>
      </c>
      <c r="AU126" s="312" t="str">
        <f t="shared" si="18"/>
        <v>D1</v>
      </c>
      <c r="AW126" s="320">
        <f t="shared" si="23"/>
        <v>0</v>
      </c>
      <c r="AX126" s="320">
        <f t="shared" si="24"/>
        <v>0</v>
      </c>
      <c r="AY126" s="320">
        <f t="shared" si="25"/>
        <v>0</v>
      </c>
      <c r="AZ126" s="320">
        <f t="shared" si="26"/>
        <v>0</v>
      </c>
      <c r="BG126" s="49" t="str">
        <f t="shared" si="27"/>
        <v>0</v>
      </c>
      <c r="BH126" s="49" t="str">
        <f t="shared" si="28"/>
        <v>0</v>
      </c>
      <c r="BI126" s="49" t="str">
        <f t="shared" si="29"/>
        <v>0</v>
      </c>
    </row>
    <row r="127" spans="1:61" x14ac:dyDescent="0.25">
      <c r="A127" s="25" t="str">
        <f>C127&amp;"x"&amp;TEXT(COUNTIF(C$5:C126,C127)+1,0)</f>
        <v>D2x9</v>
      </c>
      <c r="B127" s="26" t="str">
        <f>D127&amp;"x"&amp;TEXT(COUNTIF(D$5:D126,D127)+1,0)</f>
        <v>D2x9</v>
      </c>
      <c r="C127" s="27" t="s">
        <v>5644</v>
      </c>
      <c r="D127" s="27" t="s">
        <v>5644</v>
      </c>
      <c r="E127" s="165"/>
      <c r="F127" s="27" t="s">
        <v>5829</v>
      </c>
      <c r="G127" s="242" t="s">
        <v>9486</v>
      </c>
      <c r="H127" s="242" t="s">
        <v>9487</v>
      </c>
      <c r="I127" s="242" t="s">
        <v>9488</v>
      </c>
      <c r="J127" s="194">
        <v>40806</v>
      </c>
      <c r="K127" s="165"/>
      <c r="L127" s="28"/>
      <c r="M127" s="371"/>
      <c r="N127" s="28"/>
      <c r="O127" s="236"/>
      <c r="P127" s="28" t="s">
        <v>5660</v>
      </c>
      <c r="Q127" s="28" t="s">
        <v>5655</v>
      </c>
      <c r="R127" s="28" t="s">
        <v>5644</v>
      </c>
      <c r="S127" s="466" t="str">
        <f>IF(C127=0,"",C127)</f>
        <v>D2</v>
      </c>
      <c r="T127" s="191"/>
      <c r="U127" s="30"/>
      <c r="V127" s="30"/>
      <c r="W127" s="30"/>
      <c r="X127" s="30"/>
      <c r="Y127" s="190"/>
      <c r="Z127" s="330">
        <f>lft(J127,Peildatum)</f>
        <v>10.28</v>
      </c>
      <c r="AA127" s="272"/>
      <c r="AB127" s="272"/>
      <c r="AC127" s="272"/>
      <c r="AD127" s="272"/>
      <c r="AE127" s="319" t="str">
        <f>IFERROR(VLOOKUP(LEFT(L127 &amp; "0",1),CbRc,2,0),"")</f>
        <v>NCX19J3</v>
      </c>
      <c r="AF127" s="319" t="str">
        <f>IFERROR(VLOOKUP(LEFT(M127 &amp; "0",1),CbRc,2,0),"")</f>
        <v>NCX19J3</v>
      </c>
      <c r="AG127" s="319" t="str">
        <f>IFERROR(VLOOKUP(LEFT(N127 &amp; "0",1),CbRc,2,0),"")</f>
        <v>NCX19J3</v>
      </c>
      <c r="AH127" s="319" t="str">
        <f>IF(ISNA(VLOOKUP($AE127&amp;P127,IsTm1A,1,0)),"",P127)</f>
        <v>E6</v>
      </c>
      <c r="AI127" s="319" t="str">
        <f>IF(ISNA(VLOOKUP($AF127&amp;Q127,IsTm2D,1,0)),"",Q127)</f>
        <v>E1</v>
      </c>
      <c r="AJ127" s="319" t="str">
        <f>IF(ISNA(VLOOKUP($AF127&amp;R127,IsTm3G,1,0)),"",R127)</f>
        <v>D2</v>
      </c>
      <c r="AK127" s="319" t="str">
        <f>IF(ISNA(VLOOKUP($AG127&amp;S127,IsTm4J,1,0)),"",S127)</f>
        <v/>
      </c>
      <c r="AL127" s="310"/>
      <c r="AT127" s="312" t="str">
        <f t="shared" si="17"/>
        <v>D2</v>
      </c>
      <c r="AU127" s="312" t="str">
        <f t="shared" si="18"/>
        <v>D2</v>
      </c>
      <c r="AW127" s="320">
        <f t="shared" si="23"/>
        <v>0</v>
      </c>
      <c r="AX127" s="320">
        <f t="shared" si="24"/>
        <v>0</v>
      </c>
      <c r="AY127" s="320">
        <f t="shared" si="25"/>
        <v>0</v>
      </c>
      <c r="AZ127" s="320">
        <f t="shared" si="26"/>
        <v>0</v>
      </c>
      <c r="BG127" s="49" t="str">
        <f t="shared" si="27"/>
        <v>0</v>
      </c>
      <c r="BH127" s="49" t="str">
        <f t="shared" si="28"/>
        <v>0</v>
      </c>
      <c r="BI127" s="49" t="str">
        <f t="shared" si="29"/>
        <v>0</v>
      </c>
    </row>
    <row r="128" spans="1:61" x14ac:dyDescent="0.25">
      <c r="A128" s="25" t="str">
        <f>C128&amp;"x"&amp;TEXT(COUNTIF(C$5:C127,C128)+1,0)</f>
        <v>D3x1</v>
      </c>
      <c r="B128" s="26" t="str">
        <f>D128&amp;"x"&amp;TEXT(COUNTIF(D$5:D127,D128)+1,0)</f>
        <v>D3x1</v>
      </c>
      <c r="C128" s="27" t="s">
        <v>5645</v>
      </c>
      <c r="D128" s="27" t="s">
        <v>5645</v>
      </c>
      <c r="E128" s="165"/>
      <c r="F128" s="27" t="s">
        <v>5580</v>
      </c>
      <c r="G128" s="242" t="s">
        <v>9497</v>
      </c>
      <c r="H128" s="242" t="s">
        <v>9498</v>
      </c>
      <c r="I128" s="242" t="s">
        <v>9499</v>
      </c>
      <c r="J128" s="194">
        <v>40143</v>
      </c>
      <c r="K128" s="165"/>
      <c r="L128" s="28"/>
      <c r="M128" s="371"/>
      <c r="N128" s="28"/>
      <c r="O128" s="236"/>
      <c r="P128" s="28" t="s">
        <v>5645</v>
      </c>
      <c r="Q128" s="28" t="s">
        <v>5646</v>
      </c>
      <c r="R128" s="28" t="s">
        <v>5645</v>
      </c>
      <c r="S128" s="466" t="str">
        <f>IF(C128=0,"",C128)</f>
        <v>D3</v>
      </c>
      <c r="T128" s="191"/>
      <c r="U128" s="30"/>
      <c r="V128" s="30"/>
      <c r="W128" s="30"/>
      <c r="X128" s="30"/>
      <c r="Y128" s="190"/>
      <c r="Z128" s="330">
        <f>lft(J128,Peildatum)</f>
        <v>12.1</v>
      </c>
      <c r="AA128" s="272"/>
      <c r="AB128" s="272"/>
      <c r="AC128" s="272"/>
      <c r="AD128" s="272"/>
      <c r="AE128" s="319" t="str">
        <f>IFERROR(VLOOKUP(LEFT(L128 &amp; "0",1),CbRc,2,0),"")</f>
        <v>NCX19J3</v>
      </c>
      <c r="AF128" s="319" t="str">
        <f>IFERROR(VLOOKUP(LEFT(M128 &amp; "0",1),CbRc,2,0),"")</f>
        <v>NCX19J3</v>
      </c>
      <c r="AG128" s="319" t="str">
        <f>IFERROR(VLOOKUP(LEFT(N128 &amp; "0",1),CbRc,2,0),"")</f>
        <v>NCX19J3</v>
      </c>
      <c r="AH128" s="319" t="str">
        <f>IF(ISNA(VLOOKUP($AE128&amp;P128,IsTm1A,1,0)),"",P128)</f>
        <v>D3</v>
      </c>
      <c r="AI128" s="319" t="str">
        <f>IF(ISNA(VLOOKUP($AF128&amp;Q128,IsTm2D,1,0)),"",Q128)</f>
        <v>D4</v>
      </c>
      <c r="AJ128" s="319" t="str">
        <f>IF(ISNA(VLOOKUP($AF128&amp;R128,IsTm3G,1,0)),"",R128)</f>
        <v>D3</v>
      </c>
      <c r="AK128" s="319" t="str">
        <f>IF(ISNA(VLOOKUP($AG128&amp;S128,IsTm4J,1,0)),"",S128)</f>
        <v/>
      </c>
      <c r="AL128" s="310"/>
      <c r="AT128" s="312" t="str">
        <f t="shared" si="17"/>
        <v>D3</v>
      </c>
      <c r="AU128" s="312" t="str">
        <f t="shared" si="18"/>
        <v>D3</v>
      </c>
      <c r="AW128" s="320">
        <f t="shared" si="23"/>
        <v>0</v>
      </c>
      <c r="AX128" s="320">
        <f t="shared" si="24"/>
        <v>0</v>
      </c>
      <c r="AY128" s="320">
        <f t="shared" si="25"/>
        <v>0</v>
      </c>
      <c r="AZ128" s="320">
        <f t="shared" si="26"/>
        <v>0</v>
      </c>
      <c r="BG128" s="49" t="str">
        <f t="shared" si="27"/>
        <v>0</v>
      </c>
      <c r="BH128" s="49" t="str">
        <f t="shared" si="28"/>
        <v>0</v>
      </c>
      <c r="BI128" s="49" t="str">
        <f t="shared" si="29"/>
        <v>0</v>
      </c>
    </row>
    <row r="129" spans="1:61" x14ac:dyDescent="0.25">
      <c r="A129" s="25" t="str">
        <f>C129&amp;"x"&amp;TEXT(COUNTIF(C$5:C128,C129)+1,0)</f>
        <v>D3x2</v>
      </c>
      <c r="B129" s="26" t="str">
        <f>D129&amp;"x"&amp;TEXT(COUNTIF(D$5:D128,D129)+1,0)</f>
        <v>D3x2</v>
      </c>
      <c r="C129" s="27" t="s">
        <v>5645</v>
      </c>
      <c r="D129" s="27" t="s">
        <v>5645</v>
      </c>
      <c r="E129" s="165"/>
      <c r="F129" s="27" t="s">
        <v>5580</v>
      </c>
      <c r="G129" s="242" t="s">
        <v>9502</v>
      </c>
      <c r="H129" s="242" t="s">
        <v>9503</v>
      </c>
      <c r="I129" s="242" t="s">
        <v>9504</v>
      </c>
      <c r="J129" s="194">
        <v>40243</v>
      </c>
      <c r="K129" s="165"/>
      <c r="L129" s="28"/>
      <c r="M129" s="371"/>
      <c r="N129" s="28"/>
      <c r="O129" s="236"/>
      <c r="P129" s="28" t="s">
        <v>5658</v>
      </c>
      <c r="Q129" s="28" t="s">
        <v>5646</v>
      </c>
      <c r="R129" s="28" t="s">
        <v>5645</v>
      </c>
      <c r="S129" s="466" t="str">
        <f>IF(C129=0,"",C129)</f>
        <v>D3</v>
      </c>
      <c r="T129" s="191"/>
      <c r="U129" s="30"/>
      <c r="V129" s="30"/>
      <c r="W129" s="30"/>
      <c r="X129" s="30"/>
      <c r="Y129" s="190"/>
      <c r="Z129" s="330">
        <f>lft(J129,Peildatum)</f>
        <v>11.82</v>
      </c>
      <c r="AA129" s="272"/>
      <c r="AB129" s="272"/>
      <c r="AC129" s="272"/>
      <c r="AD129" s="272"/>
      <c r="AE129" s="319" t="str">
        <f>IFERROR(VLOOKUP(LEFT(L129 &amp; "0",1),CbRc,2,0),"")</f>
        <v>NCX19J3</v>
      </c>
      <c r="AF129" s="319" t="str">
        <f>IFERROR(VLOOKUP(LEFT(M129 &amp; "0",1),CbRc,2,0),"")</f>
        <v>NCX19J3</v>
      </c>
      <c r="AG129" s="319" t="str">
        <f>IFERROR(VLOOKUP(LEFT(N129 &amp; "0",1),CbRc,2,0),"")</f>
        <v>NCX19J3</v>
      </c>
      <c r="AH129" s="319" t="str">
        <f>IF(ISNA(VLOOKUP($AE129&amp;P129,IsTm1A,1,0)),"",P129)</f>
        <v>E4</v>
      </c>
      <c r="AI129" s="319" t="str">
        <f>IF(ISNA(VLOOKUP($AF129&amp;Q129,IsTm2D,1,0)),"",Q129)</f>
        <v>D4</v>
      </c>
      <c r="AJ129" s="319" t="str">
        <f>IF(ISNA(VLOOKUP($AF129&amp;R129,IsTm3G,1,0)),"",R129)</f>
        <v>D3</v>
      </c>
      <c r="AK129" s="319" t="str">
        <f>IF(ISNA(VLOOKUP($AG129&amp;S129,IsTm4J,1,0)),"",S129)</f>
        <v/>
      </c>
      <c r="AL129" s="310"/>
      <c r="AT129" s="312" t="str">
        <f t="shared" si="17"/>
        <v>D3</v>
      </c>
      <c r="AU129" s="312" t="str">
        <f t="shared" si="18"/>
        <v>D3</v>
      </c>
      <c r="AW129" s="320">
        <f t="shared" si="23"/>
        <v>0</v>
      </c>
      <c r="AX129" s="320">
        <f t="shared" si="24"/>
        <v>0</v>
      </c>
      <c r="AY129" s="320">
        <f t="shared" si="25"/>
        <v>0</v>
      </c>
      <c r="AZ129" s="320">
        <f t="shared" si="26"/>
        <v>0</v>
      </c>
      <c r="BG129" s="49" t="str">
        <f t="shared" si="27"/>
        <v>0</v>
      </c>
      <c r="BH129" s="49" t="str">
        <f t="shared" si="28"/>
        <v>0</v>
      </c>
      <c r="BI129" s="49" t="str">
        <f t="shared" si="29"/>
        <v>0</v>
      </c>
    </row>
    <row r="130" spans="1:61" x14ac:dyDescent="0.25">
      <c r="A130" s="25" t="str">
        <f>C130&amp;"x"&amp;TEXT(COUNTIF(C$5:C129,C130)+1,0)</f>
        <v>D3x3</v>
      </c>
      <c r="B130" s="26" t="str">
        <f>D130&amp;"x"&amp;TEXT(COUNTIF(D$5:D129,D130)+1,0)</f>
        <v>D3x3</v>
      </c>
      <c r="C130" s="27" t="s">
        <v>5645</v>
      </c>
      <c r="D130" s="27" t="s">
        <v>5645</v>
      </c>
      <c r="E130" s="165"/>
      <c r="F130" s="27" t="s">
        <v>5580</v>
      </c>
      <c r="G130" s="242" t="s">
        <v>9491</v>
      </c>
      <c r="H130" s="242" t="s">
        <v>9492</v>
      </c>
      <c r="I130" s="242" t="s">
        <v>9493</v>
      </c>
      <c r="J130" s="194">
        <v>40498</v>
      </c>
      <c r="K130" s="165"/>
      <c r="L130" s="28"/>
      <c r="M130" s="371"/>
      <c r="N130" s="28"/>
      <c r="O130" s="236"/>
      <c r="P130" s="28" t="s">
        <v>5657</v>
      </c>
      <c r="Q130" s="28" t="s">
        <v>5646</v>
      </c>
      <c r="R130" s="28" t="s">
        <v>5645</v>
      </c>
      <c r="S130" s="466" t="str">
        <f>IF(C130=0,"",C130)</f>
        <v>D3</v>
      </c>
      <c r="T130" s="191"/>
      <c r="U130" s="30"/>
      <c r="V130" s="30"/>
      <c r="W130" s="30"/>
      <c r="X130" s="30"/>
      <c r="Y130" s="190"/>
      <c r="Z130" s="330">
        <f>lft(J130,Peildatum)</f>
        <v>11.12</v>
      </c>
      <c r="AA130" s="272"/>
      <c r="AB130" s="272"/>
      <c r="AC130" s="272"/>
      <c r="AD130" s="272"/>
      <c r="AE130" s="319" t="str">
        <f>IFERROR(VLOOKUP(LEFT(L130 &amp; "0",1),CbRc,2,0),"")</f>
        <v>NCX19J3</v>
      </c>
      <c r="AF130" s="319" t="str">
        <f>IFERROR(VLOOKUP(LEFT(M130 &amp; "0",1),CbRc,2,0),"")</f>
        <v>NCX19J3</v>
      </c>
      <c r="AG130" s="319" t="str">
        <f>IFERROR(VLOOKUP(LEFT(N130 &amp; "0",1),CbRc,2,0),"")</f>
        <v>NCX19J3</v>
      </c>
      <c r="AH130" s="319" t="str">
        <f>IF(ISNA(VLOOKUP($AE130&amp;P130,IsTm1A,1,0)),"",P130)</f>
        <v>E3</v>
      </c>
      <c r="AI130" s="319" t="str">
        <f>IF(ISNA(VLOOKUP($AF130&amp;Q130,IsTm2D,1,0)),"",Q130)</f>
        <v>D4</v>
      </c>
      <c r="AJ130" s="319" t="str">
        <f>IF(ISNA(VLOOKUP($AF130&amp;R130,IsTm3G,1,0)),"",R130)</f>
        <v>D3</v>
      </c>
      <c r="AK130" s="319" t="str">
        <f>IF(ISNA(VLOOKUP($AG130&amp;S130,IsTm4J,1,0)),"",S130)</f>
        <v/>
      </c>
      <c r="AL130" s="310"/>
      <c r="AT130" s="312" t="str">
        <f t="shared" si="17"/>
        <v>D3</v>
      </c>
      <c r="AU130" s="312" t="str">
        <f t="shared" si="18"/>
        <v>D3</v>
      </c>
      <c r="AW130" s="320">
        <f t="shared" si="23"/>
        <v>0</v>
      </c>
      <c r="AX130" s="320">
        <f t="shared" si="24"/>
        <v>0</v>
      </c>
      <c r="AY130" s="320">
        <f t="shared" si="25"/>
        <v>0</v>
      </c>
      <c r="AZ130" s="320">
        <f t="shared" si="26"/>
        <v>0</v>
      </c>
      <c r="BG130" s="49" t="str">
        <f t="shared" si="27"/>
        <v>0</v>
      </c>
      <c r="BH130" s="49" t="str">
        <f t="shared" si="28"/>
        <v>0</v>
      </c>
      <c r="BI130" s="49" t="str">
        <f t="shared" si="29"/>
        <v>0</v>
      </c>
    </row>
    <row r="131" spans="1:61" x14ac:dyDescent="0.25">
      <c r="A131" s="25" t="str">
        <f>C131&amp;"x"&amp;TEXT(COUNTIF(C$5:C130,C131)+1,0)</f>
        <v>D3x4</v>
      </c>
      <c r="B131" s="26" t="str">
        <f>D131&amp;"x"&amp;TEXT(COUNTIF(D$5:D130,D131)+1,0)</f>
        <v>D3x4</v>
      </c>
      <c r="C131" s="27" t="s">
        <v>5645</v>
      </c>
      <c r="D131" s="27" t="s">
        <v>5645</v>
      </c>
      <c r="E131" s="165"/>
      <c r="F131" s="27" t="s">
        <v>5580</v>
      </c>
      <c r="G131" s="242" t="s">
        <v>9494</v>
      </c>
      <c r="H131" s="242" t="s">
        <v>9495</v>
      </c>
      <c r="I131" s="242" t="s">
        <v>9496</v>
      </c>
      <c r="J131" s="194">
        <v>40512</v>
      </c>
      <c r="K131" s="165"/>
      <c r="L131" s="28"/>
      <c r="M131" s="371"/>
      <c r="N131" s="28"/>
      <c r="O131" s="236"/>
      <c r="P131" s="28" t="s">
        <v>5658</v>
      </c>
      <c r="Q131" s="28" t="s">
        <v>5646</v>
      </c>
      <c r="R131" s="28" t="s">
        <v>5645</v>
      </c>
      <c r="S131" s="466" t="str">
        <f>IF(C131=0,"",C131)</f>
        <v>D3</v>
      </c>
      <c r="T131" s="191"/>
      <c r="U131" s="30"/>
      <c r="V131" s="30"/>
      <c r="W131" s="30"/>
      <c r="X131" s="30"/>
      <c r="Y131" s="190"/>
      <c r="Z131" s="330">
        <f>lft(J131,Peildatum)</f>
        <v>11.09</v>
      </c>
      <c r="AA131" s="272"/>
      <c r="AB131" s="272"/>
      <c r="AC131" s="272"/>
      <c r="AD131" s="272"/>
      <c r="AE131" s="319" t="str">
        <f>IFERROR(VLOOKUP(LEFT(L131 &amp; "0",1),CbRc,2,0),"")</f>
        <v>NCX19J3</v>
      </c>
      <c r="AF131" s="319" t="str">
        <f>IFERROR(VLOOKUP(LEFT(M131 &amp; "0",1),CbRc,2,0),"")</f>
        <v>NCX19J3</v>
      </c>
      <c r="AG131" s="319" t="str">
        <f>IFERROR(VLOOKUP(LEFT(N131 &amp; "0",1),CbRc,2,0),"")</f>
        <v>NCX19J3</v>
      </c>
      <c r="AH131" s="319" t="str">
        <f>IF(ISNA(VLOOKUP($AE131&amp;P131,IsTm1A,1,0)),"",P131)</f>
        <v>E4</v>
      </c>
      <c r="AI131" s="319" t="str">
        <f>IF(ISNA(VLOOKUP($AF131&amp;Q131,IsTm2D,1,0)),"",Q131)</f>
        <v>D4</v>
      </c>
      <c r="AJ131" s="319" t="str">
        <f>IF(ISNA(VLOOKUP($AF131&amp;R131,IsTm3G,1,0)),"",R131)</f>
        <v>D3</v>
      </c>
      <c r="AK131" s="319" t="str">
        <f>IF(ISNA(VLOOKUP($AG131&amp;S131,IsTm4J,1,0)),"",S131)</f>
        <v/>
      </c>
      <c r="AL131" s="310"/>
      <c r="AT131" s="312" t="str">
        <f t="shared" si="17"/>
        <v>D3</v>
      </c>
      <c r="AU131" s="312" t="str">
        <f t="shared" si="18"/>
        <v>D3</v>
      </c>
      <c r="AW131" s="320">
        <f t="shared" si="23"/>
        <v>0</v>
      </c>
      <c r="AX131" s="320">
        <f t="shared" si="24"/>
        <v>0</v>
      </c>
      <c r="AY131" s="320">
        <f t="shared" si="25"/>
        <v>0</v>
      </c>
      <c r="AZ131" s="320">
        <f t="shared" si="26"/>
        <v>0</v>
      </c>
      <c r="BG131" s="49" t="str">
        <f t="shared" si="27"/>
        <v>0</v>
      </c>
      <c r="BH131" s="49" t="str">
        <f t="shared" si="28"/>
        <v>0</v>
      </c>
      <c r="BI131" s="49" t="str">
        <f t="shared" si="29"/>
        <v>0</v>
      </c>
    </row>
    <row r="132" spans="1:61" x14ac:dyDescent="0.25">
      <c r="A132" s="25" t="str">
        <f>C132&amp;"x"&amp;TEXT(COUNTIF(C$5:C131,C132)+1,0)</f>
        <v>D3x5</v>
      </c>
      <c r="B132" s="26" t="str">
        <f>D132&amp;"x"&amp;TEXT(COUNTIF(D$5:D131,D132)+1,0)</f>
        <v>D3x5</v>
      </c>
      <c r="C132" s="27" t="s">
        <v>5645</v>
      </c>
      <c r="D132" s="27" t="s">
        <v>5645</v>
      </c>
      <c r="E132" s="165"/>
      <c r="F132" s="27" t="s">
        <v>5580</v>
      </c>
      <c r="G132" s="242" t="s">
        <v>9500</v>
      </c>
      <c r="H132" s="242" t="s">
        <v>9501</v>
      </c>
      <c r="I132" s="242" t="s">
        <v>9451</v>
      </c>
      <c r="J132" s="194">
        <v>40652</v>
      </c>
      <c r="K132" s="165"/>
      <c r="L132" s="28"/>
      <c r="M132" s="371"/>
      <c r="N132" s="28"/>
      <c r="O132" s="236"/>
      <c r="P132" s="28" t="s">
        <v>5658</v>
      </c>
      <c r="Q132" s="28" t="s">
        <v>5646</v>
      </c>
      <c r="R132" s="28" t="s">
        <v>5645</v>
      </c>
      <c r="S132" s="466" t="str">
        <f>IF(C132=0,"",C132)</f>
        <v>D3</v>
      </c>
      <c r="T132" s="191"/>
      <c r="U132" s="30"/>
      <c r="V132" s="30"/>
      <c r="W132" s="30"/>
      <c r="X132" s="30"/>
      <c r="Y132" s="190"/>
      <c r="Z132" s="330">
        <f>lft(J132,Peildatum)</f>
        <v>10.7</v>
      </c>
      <c r="AA132" s="272"/>
      <c r="AB132" s="272"/>
      <c r="AC132" s="272"/>
      <c r="AD132" s="272"/>
      <c r="AE132" s="319" t="str">
        <f>IFERROR(VLOOKUP(LEFT(L132 &amp; "0",1),CbRc,2,0),"")</f>
        <v>NCX19J3</v>
      </c>
      <c r="AF132" s="319" t="str">
        <f>IFERROR(VLOOKUP(LEFT(M132 &amp; "0",1),CbRc,2,0),"")</f>
        <v>NCX19J3</v>
      </c>
      <c r="AG132" s="319" t="str">
        <f>IFERROR(VLOOKUP(LEFT(N132 &amp; "0",1),CbRc,2,0),"")</f>
        <v>NCX19J3</v>
      </c>
      <c r="AH132" s="319" t="str">
        <f>IF(ISNA(VLOOKUP($AE132&amp;P132,IsTm1A,1,0)),"",P132)</f>
        <v>E4</v>
      </c>
      <c r="AI132" s="319" t="str">
        <f>IF(ISNA(VLOOKUP($AF132&amp;Q132,IsTm2D,1,0)),"",Q132)</f>
        <v>D4</v>
      </c>
      <c r="AJ132" s="319" t="str">
        <f>IF(ISNA(VLOOKUP($AF132&amp;R132,IsTm3G,1,0)),"",R132)</f>
        <v>D3</v>
      </c>
      <c r="AK132" s="319" t="str">
        <f>IF(ISNA(VLOOKUP($AG132&amp;S132,IsTm4J,1,0)),"",S132)</f>
        <v/>
      </c>
      <c r="AL132" s="310"/>
      <c r="AT132" s="312" t="str">
        <f t="shared" si="17"/>
        <v>D3</v>
      </c>
      <c r="AU132" s="312" t="str">
        <f t="shared" si="18"/>
        <v>D3</v>
      </c>
      <c r="AW132" s="320">
        <f t="shared" si="23"/>
        <v>0</v>
      </c>
      <c r="AX132" s="320">
        <f t="shared" si="24"/>
        <v>0</v>
      </c>
      <c r="AY132" s="320">
        <f t="shared" si="25"/>
        <v>0</v>
      </c>
      <c r="AZ132" s="320">
        <f t="shared" si="26"/>
        <v>0</v>
      </c>
      <c r="BG132" s="49" t="str">
        <f t="shared" si="27"/>
        <v>0</v>
      </c>
      <c r="BH132" s="49" t="str">
        <f t="shared" si="28"/>
        <v>0</v>
      </c>
      <c r="BI132" s="49" t="str">
        <f t="shared" si="29"/>
        <v>0</v>
      </c>
    </row>
    <row r="133" spans="1:61" x14ac:dyDescent="0.25">
      <c r="A133" s="25" t="str">
        <f>C133&amp;"x"&amp;TEXT(COUNTIF(C$5:C132,C133)+1,0)</f>
        <v>D3x6</v>
      </c>
      <c r="B133" s="26" t="str">
        <f>D133&amp;"x"&amp;TEXT(COUNTIF(D$5:D132,D133)+1,0)</f>
        <v>D3x6</v>
      </c>
      <c r="C133" s="27" t="s">
        <v>5645</v>
      </c>
      <c r="D133" s="27" t="s">
        <v>5645</v>
      </c>
      <c r="E133" s="165"/>
      <c r="F133" s="27" t="s">
        <v>5580</v>
      </c>
      <c r="G133" s="242" t="s">
        <v>9505</v>
      </c>
      <c r="H133" s="242" t="s">
        <v>9726</v>
      </c>
      <c r="I133" s="242" t="s">
        <v>9506</v>
      </c>
      <c r="J133" s="194">
        <v>40822</v>
      </c>
      <c r="K133" s="165"/>
      <c r="L133" s="28"/>
      <c r="M133" s="371"/>
      <c r="N133" s="28"/>
      <c r="O133" s="236"/>
      <c r="P133" s="28" t="s">
        <v>5658</v>
      </c>
      <c r="Q133" s="28" t="s">
        <v>5658</v>
      </c>
      <c r="R133" s="28" t="s">
        <v>5645</v>
      </c>
      <c r="S133" s="466" t="str">
        <f>IF(C133=0,"",C133)</f>
        <v>D3</v>
      </c>
      <c r="T133" s="191"/>
      <c r="U133" s="30"/>
      <c r="V133" s="30"/>
      <c r="W133" s="30"/>
      <c r="X133" s="30"/>
      <c r="Y133" s="190"/>
      <c r="Z133" s="330">
        <f>lft(J133,Peildatum)</f>
        <v>10.24</v>
      </c>
      <c r="AA133" s="272"/>
      <c r="AB133" s="272"/>
      <c r="AC133" s="272"/>
      <c r="AD133" s="272"/>
      <c r="AE133" s="319" t="str">
        <f>IFERROR(VLOOKUP(LEFT(L133 &amp; "0",1),CbRc,2,0),"")</f>
        <v>NCX19J3</v>
      </c>
      <c r="AF133" s="319" t="str">
        <f>IFERROR(VLOOKUP(LEFT(M133 &amp; "0",1),CbRc,2,0),"")</f>
        <v>NCX19J3</v>
      </c>
      <c r="AG133" s="319" t="str">
        <f>IFERROR(VLOOKUP(LEFT(N133 &amp; "0",1),CbRc,2,0),"")</f>
        <v>NCX19J3</v>
      </c>
      <c r="AH133" s="319" t="str">
        <f>IF(ISNA(VLOOKUP($AE133&amp;P133,IsTm1A,1,0)),"",P133)</f>
        <v>E4</v>
      </c>
      <c r="AI133" s="319" t="str">
        <f>IF(ISNA(VLOOKUP($AF133&amp;Q133,IsTm2D,1,0)),"",Q133)</f>
        <v>E4</v>
      </c>
      <c r="AJ133" s="319" t="str">
        <f>IF(ISNA(VLOOKUP($AF133&amp;R133,IsTm3G,1,0)),"",R133)</f>
        <v>D3</v>
      </c>
      <c r="AK133" s="319" t="str">
        <f>IF(ISNA(VLOOKUP($AG133&amp;S133,IsTm4J,1,0)),"",S133)</f>
        <v/>
      </c>
      <c r="AL133" s="310"/>
      <c r="AT133" s="312" t="str">
        <f t="shared" ref="AT133:AT196" si="30">IF(C133="","",IFERROR(VLOOKUP(C133,AQ:AQ,1,0),"FOUT"))</f>
        <v>D3</v>
      </c>
      <c r="AU133" s="312" t="str">
        <f t="shared" ref="AU133:AU196" si="31">IF(D133="","",IFERROR(VLOOKUP(D133,AR:AR,1,0),"FOUT"))</f>
        <v>D3</v>
      </c>
      <c r="AW133" s="320">
        <f t="shared" si="23"/>
        <v>0</v>
      </c>
      <c r="AX133" s="320">
        <f t="shared" si="24"/>
        <v>0</v>
      </c>
      <c r="AY133" s="320">
        <f t="shared" si="25"/>
        <v>0</v>
      </c>
      <c r="AZ133" s="320">
        <f t="shared" si="26"/>
        <v>0</v>
      </c>
      <c r="BG133" s="49" t="str">
        <f t="shared" si="27"/>
        <v>0</v>
      </c>
      <c r="BH133" s="49" t="str">
        <f t="shared" si="28"/>
        <v>0</v>
      </c>
      <c r="BI133" s="49" t="str">
        <f t="shared" si="29"/>
        <v>0</v>
      </c>
    </row>
    <row r="134" spans="1:61" x14ac:dyDescent="0.25">
      <c r="A134" s="25" t="str">
        <f>C134&amp;"x"&amp;TEXT(COUNTIF(C$5:C133,C134)+1,0)</f>
        <v>D3x7</v>
      </c>
      <c r="B134" s="26" t="str">
        <f>D134&amp;"x"&amp;TEXT(COUNTIF(D$5:D133,D134)+1,0)</f>
        <v>D3x7</v>
      </c>
      <c r="C134" s="27" t="s">
        <v>5645</v>
      </c>
      <c r="D134" s="27" t="s">
        <v>5645</v>
      </c>
      <c r="E134" s="165"/>
      <c r="F134" s="27" t="s">
        <v>5829</v>
      </c>
      <c r="G134" s="242" t="s">
        <v>9507</v>
      </c>
      <c r="H134" s="242" t="s">
        <v>9508</v>
      </c>
      <c r="I134" s="242" t="s">
        <v>9509</v>
      </c>
      <c r="J134" s="194">
        <v>40093</v>
      </c>
      <c r="K134" s="165"/>
      <c r="L134" s="28"/>
      <c r="M134" s="371"/>
      <c r="N134" s="28"/>
      <c r="O134" s="236"/>
      <c r="P134" s="28" t="s">
        <v>5658</v>
      </c>
      <c r="Q134" s="28" t="s">
        <v>5646</v>
      </c>
      <c r="R134" s="28" t="s">
        <v>5645</v>
      </c>
      <c r="S134" s="466" t="str">
        <f>IF(C134=0,"",C134)</f>
        <v>D3</v>
      </c>
      <c r="T134" s="191"/>
      <c r="U134" s="30"/>
      <c r="V134" s="30"/>
      <c r="W134" s="30"/>
      <c r="X134" s="30"/>
      <c r="Y134" s="190"/>
      <c r="Z134" s="330">
        <f>lft(J134,Peildatum)</f>
        <v>12.23</v>
      </c>
      <c r="AA134" s="272"/>
      <c r="AB134" s="272"/>
      <c r="AC134" s="272"/>
      <c r="AD134" s="272"/>
      <c r="AE134" s="319" t="str">
        <f>IFERROR(VLOOKUP(LEFT(L134 &amp; "0",1),CbRc,2,0),"")</f>
        <v>NCX19J3</v>
      </c>
      <c r="AF134" s="319" t="str">
        <f>IFERROR(VLOOKUP(LEFT(M134 &amp; "0",1),CbRc,2,0),"")</f>
        <v>NCX19J3</v>
      </c>
      <c r="AG134" s="319" t="str">
        <f>IFERROR(VLOOKUP(LEFT(N134 &amp; "0",1),CbRc,2,0),"")</f>
        <v>NCX19J3</v>
      </c>
      <c r="AH134" s="319" t="str">
        <f>IF(ISNA(VLOOKUP($AE134&amp;P134,IsTm1A,1,0)),"",P134)</f>
        <v>E4</v>
      </c>
      <c r="AI134" s="319" t="str">
        <f>IF(ISNA(VLOOKUP($AF134&amp;Q134,IsTm2D,1,0)),"",Q134)</f>
        <v>D4</v>
      </c>
      <c r="AJ134" s="319" t="str">
        <f>IF(ISNA(VLOOKUP($AF134&amp;R134,IsTm3G,1,0)),"",R134)</f>
        <v>D3</v>
      </c>
      <c r="AK134" s="319" t="str">
        <f>IF(ISNA(VLOOKUP($AG134&amp;S134,IsTm4J,1,0)),"",S134)</f>
        <v/>
      </c>
      <c r="AL134" s="310"/>
      <c r="AT134" s="312" t="str">
        <f t="shared" si="30"/>
        <v>D3</v>
      </c>
      <c r="AU134" s="312" t="str">
        <f t="shared" si="31"/>
        <v>D3</v>
      </c>
      <c r="AW134" s="320">
        <f t="shared" ref="AW134:AW197" si="32">IF(OR(P134="",U134=""),0,SUMIFS(U$5:U$1004,$BG$5:$BG$1004,$BG134,P$5:P$1004,P134))</f>
        <v>0</v>
      </c>
      <c r="AX134" s="320">
        <f t="shared" ref="AX134:AX197" si="33">IF(OR(Q134="",V134=""),0,SUMIFS(V$5:V$1004,$BH$5:$BH$1004,$BH134,Q$5:Q$1004,Q134))</f>
        <v>0</v>
      </c>
      <c r="AY134" s="320">
        <f t="shared" ref="AY134:AY197" si="34">IF(OR(R134="",W134=""),0,SUMIFS(W$5:W$1004,$BH$5:$BH$1004,$BH134,R$5:R$1004,R134))</f>
        <v>0</v>
      </c>
      <c r="AZ134" s="320">
        <f t="shared" ref="AZ134:AZ197" si="35">IF(OR(S134="",X134=""),0,SUMIFS(X$5:X$1004,$BI$5:$BI$1004,$BI134,S$5:S$1004,S134))</f>
        <v>0</v>
      </c>
      <c r="BG134" s="49" t="str">
        <f t="shared" si="27"/>
        <v>0</v>
      </c>
      <c r="BH134" s="49" t="str">
        <f t="shared" si="28"/>
        <v>0</v>
      </c>
      <c r="BI134" s="49" t="str">
        <f t="shared" si="29"/>
        <v>0</v>
      </c>
    </row>
    <row r="135" spans="1:61" x14ac:dyDescent="0.25">
      <c r="A135" s="25" t="str">
        <f>C135&amp;"x"&amp;TEXT(COUNTIF(C$5:C134,C135)+1,0)</f>
        <v>D3x8</v>
      </c>
      <c r="B135" s="26" t="str">
        <f>D135&amp;"x"&amp;TEXT(COUNTIF(D$5:D134,D135)+1,0)</f>
        <v>D3x8</v>
      </c>
      <c r="C135" s="27" t="s">
        <v>5645</v>
      </c>
      <c r="D135" s="27" t="s">
        <v>5645</v>
      </c>
      <c r="E135" s="165"/>
      <c r="F135" s="27" t="s">
        <v>5829</v>
      </c>
      <c r="G135" s="242" t="s">
        <v>9516</v>
      </c>
      <c r="H135" s="242" t="s">
        <v>9517</v>
      </c>
      <c r="I135" s="242" t="s">
        <v>9379</v>
      </c>
      <c r="J135" s="194">
        <v>40227</v>
      </c>
      <c r="K135" s="165"/>
      <c r="L135" s="28"/>
      <c r="M135" s="371"/>
      <c r="N135" s="28"/>
      <c r="O135" s="236"/>
      <c r="P135" s="28" t="s">
        <v>5659</v>
      </c>
      <c r="Q135" s="28" t="s">
        <v>5659</v>
      </c>
      <c r="R135" s="28" t="s">
        <v>5645</v>
      </c>
      <c r="S135" s="466" t="str">
        <f>IF(C135=0,"",C135)</f>
        <v>D3</v>
      </c>
      <c r="T135" s="191"/>
      <c r="U135" s="30"/>
      <c r="V135" s="30"/>
      <c r="W135" s="30"/>
      <c r="X135" s="30"/>
      <c r="Y135" s="190"/>
      <c r="Z135" s="330">
        <f>lft(J135,Peildatum)</f>
        <v>11.87</v>
      </c>
      <c r="AA135" s="272"/>
      <c r="AB135" s="272"/>
      <c r="AC135" s="272"/>
      <c r="AD135" s="272"/>
      <c r="AE135" s="319" t="str">
        <f>IFERROR(VLOOKUP(LEFT(L135 &amp; "0",1),CbRc,2,0),"")</f>
        <v>NCX19J3</v>
      </c>
      <c r="AF135" s="319" t="str">
        <f>IFERROR(VLOOKUP(LEFT(M135 &amp; "0",1),CbRc,2,0),"")</f>
        <v>NCX19J3</v>
      </c>
      <c r="AG135" s="319" t="str">
        <f>IFERROR(VLOOKUP(LEFT(N135 &amp; "0",1),CbRc,2,0),"")</f>
        <v>NCX19J3</v>
      </c>
      <c r="AH135" s="319" t="str">
        <f>IF(ISNA(VLOOKUP($AE135&amp;P135,IsTm1A,1,0)),"",P135)</f>
        <v>E5</v>
      </c>
      <c r="AI135" s="319" t="str">
        <f>IF(ISNA(VLOOKUP($AF135&amp;Q135,IsTm2D,1,0)),"",Q135)</f>
        <v>E5</v>
      </c>
      <c r="AJ135" s="319" t="str">
        <f>IF(ISNA(VLOOKUP($AF135&amp;R135,IsTm3G,1,0)),"",R135)</f>
        <v>D3</v>
      </c>
      <c r="AK135" s="319" t="str">
        <f>IF(ISNA(VLOOKUP($AG135&amp;S135,IsTm4J,1,0)),"",S135)</f>
        <v/>
      </c>
      <c r="AL135" s="310"/>
      <c r="AT135" s="312" t="str">
        <f t="shared" si="30"/>
        <v>D3</v>
      </c>
      <c r="AU135" s="312" t="str">
        <f t="shared" si="31"/>
        <v>D3</v>
      </c>
      <c r="AW135" s="320">
        <f t="shared" si="32"/>
        <v>0</v>
      </c>
      <c r="AX135" s="320">
        <f t="shared" si="33"/>
        <v>0</v>
      </c>
      <c r="AY135" s="320">
        <f t="shared" si="34"/>
        <v>0</v>
      </c>
      <c r="AZ135" s="320">
        <f t="shared" si="35"/>
        <v>0</v>
      </c>
      <c r="BG135" s="49" t="str">
        <f t="shared" si="27"/>
        <v>0</v>
      </c>
      <c r="BH135" s="49" t="str">
        <f t="shared" si="28"/>
        <v>0</v>
      </c>
      <c r="BI135" s="49" t="str">
        <f t="shared" si="29"/>
        <v>0</v>
      </c>
    </row>
    <row r="136" spans="1:61" x14ac:dyDescent="0.25">
      <c r="A136" s="25" t="str">
        <f>C136&amp;"x"&amp;TEXT(COUNTIF(C$5:C135,C136)+1,0)</f>
        <v>D3x9</v>
      </c>
      <c r="B136" s="26" t="str">
        <f>D136&amp;"x"&amp;TEXT(COUNTIF(D$5:D135,D136)+1,0)</f>
        <v>D3x9</v>
      </c>
      <c r="C136" s="27" t="s">
        <v>5645</v>
      </c>
      <c r="D136" s="27" t="s">
        <v>5645</v>
      </c>
      <c r="E136" s="165"/>
      <c r="F136" s="27" t="s">
        <v>5829</v>
      </c>
      <c r="G136" s="242" t="s">
        <v>9510</v>
      </c>
      <c r="H136" s="242" t="s">
        <v>9511</v>
      </c>
      <c r="I136" s="242" t="s">
        <v>9512</v>
      </c>
      <c r="J136" s="194">
        <v>40253</v>
      </c>
      <c r="K136" s="165"/>
      <c r="L136" s="28"/>
      <c r="M136" s="371"/>
      <c r="N136" s="28"/>
      <c r="O136" s="236"/>
      <c r="P136" s="28" t="s">
        <v>5658</v>
      </c>
      <c r="Q136" s="28" t="s">
        <v>5646</v>
      </c>
      <c r="R136" s="28" t="s">
        <v>5645</v>
      </c>
      <c r="S136" s="466" t="str">
        <f>IF(C136=0,"",C136)</f>
        <v>D3</v>
      </c>
      <c r="T136" s="191"/>
      <c r="U136" s="30"/>
      <c r="V136" s="30"/>
      <c r="W136" s="30"/>
      <c r="X136" s="30"/>
      <c r="Y136" s="190"/>
      <c r="Z136" s="330">
        <f>lft(J136,Peildatum)</f>
        <v>11.79</v>
      </c>
      <c r="AA136" s="272"/>
      <c r="AB136" s="272"/>
      <c r="AC136" s="272"/>
      <c r="AD136" s="272"/>
      <c r="AE136" s="319" t="str">
        <f>IFERROR(VLOOKUP(LEFT(L136 &amp; "0",1),CbRc,2,0),"")</f>
        <v>NCX19J3</v>
      </c>
      <c r="AF136" s="319" t="str">
        <f>IFERROR(VLOOKUP(LEFT(M136 &amp; "0",1),CbRc,2,0),"")</f>
        <v>NCX19J3</v>
      </c>
      <c r="AG136" s="319" t="str">
        <f>IFERROR(VLOOKUP(LEFT(N136 &amp; "0",1),CbRc,2,0),"")</f>
        <v>NCX19J3</v>
      </c>
      <c r="AH136" s="319" t="str">
        <f>IF(ISNA(VLOOKUP($AE136&amp;P136,IsTm1A,1,0)),"",P136)</f>
        <v>E4</v>
      </c>
      <c r="AI136" s="319" t="str">
        <f>IF(ISNA(VLOOKUP($AF136&amp;Q136,IsTm2D,1,0)),"",Q136)</f>
        <v>D4</v>
      </c>
      <c r="AJ136" s="319" t="str">
        <f>IF(ISNA(VLOOKUP($AF136&amp;R136,IsTm3G,1,0)),"",R136)</f>
        <v>D3</v>
      </c>
      <c r="AK136" s="319" t="str">
        <f>IF(ISNA(VLOOKUP($AG136&amp;S136,IsTm4J,1,0)),"",S136)</f>
        <v/>
      </c>
      <c r="AL136" s="310"/>
      <c r="AT136" s="312" t="str">
        <f t="shared" si="30"/>
        <v>D3</v>
      </c>
      <c r="AU136" s="312" t="str">
        <f t="shared" si="31"/>
        <v>D3</v>
      </c>
      <c r="AW136" s="320">
        <f t="shared" si="32"/>
        <v>0</v>
      </c>
      <c r="AX136" s="320">
        <f t="shared" si="33"/>
        <v>0</v>
      </c>
      <c r="AY136" s="320">
        <f t="shared" si="34"/>
        <v>0</v>
      </c>
      <c r="AZ136" s="320">
        <f t="shared" si="35"/>
        <v>0</v>
      </c>
      <c r="BG136" s="49" t="str">
        <f t="shared" si="27"/>
        <v>0</v>
      </c>
      <c r="BH136" s="49" t="str">
        <f t="shared" si="28"/>
        <v>0</v>
      </c>
      <c r="BI136" s="49" t="str">
        <f t="shared" si="29"/>
        <v>0</v>
      </c>
    </row>
    <row r="137" spans="1:61" x14ac:dyDescent="0.25">
      <c r="A137" s="25" t="str">
        <f>C137&amp;"x"&amp;TEXT(COUNTIF(C$5:C136,C137)+1,0)</f>
        <v>D3x10</v>
      </c>
      <c r="B137" s="26" t="str">
        <f>D137&amp;"x"&amp;TEXT(COUNTIF(D$5:D136,D137)+1,0)</f>
        <v>D3x10</v>
      </c>
      <c r="C137" s="27" t="s">
        <v>5645</v>
      </c>
      <c r="D137" s="27" t="s">
        <v>5645</v>
      </c>
      <c r="E137" s="165"/>
      <c r="F137" s="27" t="s">
        <v>5829</v>
      </c>
      <c r="G137" s="242" t="s">
        <v>9513</v>
      </c>
      <c r="H137" s="242" t="s">
        <v>9514</v>
      </c>
      <c r="I137" s="242" t="s">
        <v>9515</v>
      </c>
      <c r="J137" s="194">
        <v>40309</v>
      </c>
      <c r="K137" s="165"/>
      <c r="L137" s="28"/>
      <c r="M137" s="371"/>
      <c r="N137" s="28"/>
      <c r="O137" s="236"/>
      <c r="P137" s="28" t="s">
        <v>5659</v>
      </c>
      <c r="Q137" s="28" t="s">
        <v>5646</v>
      </c>
      <c r="R137" s="28" t="s">
        <v>5645</v>
      </c>
      <c r="S137" s="466" t="str">
        <f>IF(C137=0,"",C137)</f>
        <v>D3</v>
      </c>
      <c r="T137" s="191"/>
      <c r="U137" s="30"/>
      <c r="V137" s="30"/>
      <c r="W137" s="30"/>
      <c r="X137" s="30"/>
      <c r="Y137" s="190"/>
      <c r="Z137" s="330">
        <f>lft(J137,Peildatum)</f>
        <v>11.64</v>
      </c>
      <c r="AA137" s="272"/>
      <c r="AB137" s="272"/>
      <c r="AC137" s="272"/>
      <c r="AD137" s="272"/>
      <c r="AE137" s="319" t="str">
        <f>IFERROR(VLOOKUP(LEFT(L137 &amp; "0",1),CbRc,2,0),"")</f>
        <v>NCX19J3</v>
      </c>
      <c r="AF137" s="319" t="str">
        <f>IFERROR(VLOOKUP(LEFT(M137 &amp; "0",1),CbRc,2,0),"")</f>
        <v>NCX19J3</v>
      </c>
      <c r="AG137" s="319" t="str">
        <f>IFERROR(VLOOKUP(LEFT(N137 &amp; "0",1),CbRc,2,0),"")</f>
        <v>NCX19J3</v>
      </c>
      <c r="AH137" s="319" t="str">
        <f>IF(ISNA(VLOOKUP($AE137&amp;P137,IsTm1A,1,0)),"",P137)</f>
        <v>E5</v>
      </c>
      <c r="AI137" s="319" t="str">
        <f>IF(ISNA(VLOOKUP($AF137&amp;Q137,IsTm2D,1,0)),"",Q137)</f>
        <v>D4</v>
      </c>
      <c r="AJ137" s="319" t="str">
        <f>IF(ISNA(VLOOKUP($AF137&amp;R137,IsTm3G,1,0)),"",R137)</f>
        <v>D3</v>
      </c>
      <c r="AK137" s="319" t="str">
        <f>IF(ISNA(VLOOKUP($AG137&amp;S137,IsTm4J,1,0)),"",S137)</f>
        <v/>
      </c>
      <c r="AL137" s="310"/>
      <c r="AT137" s="312" t="str">
        <f t="shared" si="30"/>
        <v>D3</v>
      </c>
      <c r="AU137" s="312" t="str">
        <f t="shared" si="31"/>
        <v>D3</v>
      </c>
      <c r="AW137" s="320">
        <f t="shared" si="32"/>
        <v>0</v>
      </c>
      <c r="AX137" s="320">
        <f t="shared" si="33"/>
        <v>0</v>
      </c>
      <c r="AY137" s="320">
        <f t="shared" si="34"/>
        <v>0</v>
      </c>
      <c r="AZ137" s="320">
        <f t="shared" si="35"/>
        <v>0</v>
      </c>
      <c r="BG137" s="49" t="str">
        <f t="shared" si="27"/>
        <v>0</v>
      </c>
      <c r="BH137" s="49" t="str">
        <f t="shared" si="28"/>
        <v>0</v>
      </c>
      <c r="BI137" s="49" t="str">
        <f t="shared" si="29"/>
        <v>0</v>
      </c>
    </row>
    <row r="138" spans="1:61" x14ac:dyDescent="0.25">
      <c r="A138" s="25" t="str">
        <f>C138&amp;"x"&amp;TEXT(COUNTIF(C$5:C137,C138)+1,0)</f>
        <v>D4x1</v>
      </c>
      <c r="B138" s="26" t="str">
        <f>D138&amp;"x"&amp;TEXT(COUNTIF(D$5:D137,D138)+1,0)</f>
        <v>D4x1</v>
      </c>
      <c r="C138" s="27" t="s">
        <v>5646</v>
      </c>
      <c r="D138" s="27" t="s">
        <v>5646</v>
      </c>
      <c r="E138" s="165"/>
      <c r="F138" s="27" t="s">
        <v>5580</v>
      </c>
      <c r="G138" s="242" t="s">
        <v>9535</v>
      </c>
      <c r="H138" s="242" t="s">
        <v>9536</v>
      </c>
      <c r="I138" s="242" t="s">
        <v>9537</v>
      </c>
      <c r="J138" s="194">
        <v>40226</v>
      </c>
      <c r="K138" s="165"/>
      <c r="L138" s="28"/>
      <c r="M138" s="371"/>
      <c r="N138" s="28"/>
      <c r="O138" s="236"/>
      <c r="P138" s="28" t="s">
        <v>5661</v>
      </c>
      <c r="Q138" s="28" t="s">
        <v>5656</v>
      </c>
      <c r="R138" s="28" t="s">
        <v>5646</v>
      </c>
      <c r="S138" s="466" t="str">
        <f>IF(C138=0,"",C138)</f>
        <v>D4</v>
      </c>
      <c r="T138" s="191"/>
      <c r="U138" s="30"/>
      <c r="V138" s="30"/>
      <c r="W138" s="30"/>
      <c r="X138" s="30"/>
      <c r="Y138" s="190"/>
      <c r="Z138" s="330">
        <f>lft(J138,Peildatum)</f>
        <v>11.87</v>
      </c>
      <c r="AA138" s="272"/>
      <c r="AB138" s="272"/>
      <c r="AC138" s="272"/>
      <c r="AD138" s="272"/>
      <c r="AE138" s="319" t="str">
        <f>IFERROR(VLOOKUP(LEFT(L138 &amp; "0",1),CbRc,2,0),"")</f>
        <v>NCX19J3</v>
      </c>
      <c r="AF138" s="319" t="str">
        <f>IFERROR(VLOOKUP(LEFT(M138 &amp; "0",1),CbRc,2,0),"")</f>
        <v>NCX19J3</v>
      </c>
      <c r="AG138" s="319" t="str">
        <f>IFERROR(VLOOKUP(LEFT(N138 &amp; "0",1),CbRc,2,0),"")</f>
        <v>NCX19J3</v>
      </c>
      <c r="AH138" s="319" t="str">
        <f>IF(ISNA(VLOOKUP($AE138&amp;P138,IsTm1A,1,0)),"",P138)</f>
        <v>E7</v>
      </c>
      <c r="AI138" s="319" t="str">
        <f>IF(ISNA(VLOOKUP($AF138&amp;Q138,IsTm2D,1,0)),"",Q138)</f>
        <v>E2</v>
      </c>
      <c r="AJ138" s="319" t="str">
        <f>IF(ISNA(VLOOKUP($AF138&amp;R138,IsTm3G,1,0)),"",R138)</f>
        <v>D4</v>
      </c>
      <c r="AK138" s="319" t="str">
        <f>IF(ISNA(VLOOKUP($AG138&amp;S138,IsTm4J,1,0)),"",S138)</f>
        <v/>
      </c>
      <c r="AL138" s="310"/>
      <c r="AT138" s="312" t="str">
        <f t="shared" si="30"/>
        <v>D4</v>
      </c>
      <c r="AU138" s="312" t="str">
        <f t="shared" si="31"/>
        <v>D4</v>
      </c>
      <c r="AW138" s="320">
        <f t="shared" si="32"/>
        <v>0</v>
      </c>
      <c r="AX138" s="320">
        <f t="shared" si="33"/>
        <v>0</v>
      </c>
      <c r="AY138" s="320">
        <f t="shared" si="34"/>
        <v>0</v>
      </c>
      <c r="AZ138" s="320">
        <f t="shared" si="35"/>
        <v>0</v>
      </c>
      <c r="BG138" s="49" t="str">
        <f t="shared" ref="BG138:BG201" si="36">LEFT(L138&amp;"0",1)</f>
        <v>0</v>
      </c>
      <c r="BH138" s="49" t="str">
        <f t="shared" ref="BH138:BH201" si="37">LEFT(M138&amp;"0",1)</f>
        <v>0</v>
      </c>
      <c r="BI138" s="49" t="str">
        <f t="shared" ref="BI138:BI201" si="38">LEFT(N138&amp;"0",1)</f>
        <v>0</v>
      </c>
    </row>
    <row r="139" spans="1:61" x14ac:dyDescent="0.25">
      <c r="A139" s="25" t="str">
        <f>C139&amp;"x"&amp;TEXT(COUNTIF(C$5:C138,C139)+1,0)</f>
        <v>D4x2</v>
      </c>
      <c r="B139" s="26" t="str">
        <f>D139&amp;"x"&amp;TEXT(COUNTIF(D$5:D138,D139)+1,0)</f>
        <v>D4x2</v>
      </c>
      <c r="C139" s="27" t="s">
        <v>5646</v>
      </c>
      <c r="D139" s="27" t="s">
        <v>5646</v>
      </c>
      <c r="E139" s="165"/>
      <c r="F139" s="27" t="s">
        <v>5580</v>
      </c>
      <c r="G139" s="242" t="s">
        <v>9523</v>
      </c>
      <c r="H139" s="242" t="s">
        <v>9524</v>
      </c>
      <c r="I139" s="242" t="s">
        <v>9525</v>
      </c>
      <c r="J139" s="194">
        <v>40329</v>
      </c>
      <c r="K139" s="165"/>
      <c r="L139" s="28"/>
      <c r="M139" s="371"/>
      <c r="N139" s="28"/>
      <c r="O139" s="236"/>
      <c r="P139" s="28" t="s">
        <v>5659</v>
      </c>
      <c r="Q139" s="28" t="s">
        <v>5659</v>
      </c>
      <c r="R139" s="28" t="s">
        <v>5646</v>
      </c>
      <c r="S139" s="466" t="str">
        <f>IF(C139=0,"",C139)</f>
        <v>D4</v>
      </c>
      <c r="T139" s="191"/>
      <c r="U139" s="30"/>
      <c r="V139" s="30"/>
      <c r="W139" s="30"/>
      <c r="X139" s="30"/>
      <c r="Y139" s="190"/>
      <c r="Z139" s="330">
        <f>lft(J139,Peildatum)</f>
        <v>11.59</v>
      </c>
      <c r="AA139" s="272"/>
      <c r="AB139" s="272"/>
      <c r="AC139" s="272"/>
      <c r="AD139" s="272"/>
      <c r="AE139" s="319" t="str">
        <f>IFERROR(VLOOKUP(LEFT(L139 &amp; "0",1),CbRc,2,0),"")</f>
        <v>NCX19J3</v>
      </c>
      <c r="AF139" s="319" t="str">
        <f>IFERROR(VLOOKUP(LEFT(M139 &amp; "0",1),CbRc,2,0),"")</f>
        <v>NCX19J3</v>
      </c>
      <c r="AG139" s="319" t="str">
        <f>IFERROR(VLOOKUP(LEFT(N139 &amp; "0",1),CbRc,2,0),"")</f>
        <v>NCX19J3</v>
      </c>
      <c r="AH139" s="319" t="str">
        <f>IF(ISNA(VLOOKUP($AE139&amp;P139,IsTm1A,1,0)),"",P139)</f>
        <v>E5</v>
      </c>
      <c r="AI139" s="319" t="str">
        <f>IF(ISNA(VLOOKUP($AF139&amp;Q139,IsTm2D,1,0)),"",Q139)</f>
        <v>E5</v>
      </c>
      <c r="AJ139" s="319" t="str">
        <f>IF(ISNA(VLOOKUP($AF139&amp;R139,IsTm3G,1,0)),"",R139)</f>
        <v>D4</v>
      </c>
      <c r="AK139" s="319" t="str">
        <f>IF(ISNA(VLOOKUP($AG139&amp;S139,IsTm4J,1,0)),"",S139)</f>
        <v/>
      </c>
      <c r="AL139" s="310"/>
      <c r="AT139" s="312" t="str">
        <f t="shared" si="30"/>
        <v>D4</v>
      </c>
      <c r="AU139" s="312" t="str">
        <f t="shared" si="31"/>
        <v>D4</v>
      </c>
      <c r="AW139" s="320">
        <f t="shared" si="32"/>
        <v>0</v>
      </c>
      <c r="AX139" s="320">
        <f t="shared" si="33"/>
        <v>0</v>
      </c>
      <c r="AY139" s="320">
        <f t="shared" si="34"/>
        <v>0</v>
      </c>
      <c r="AZ139" s="320">
        <f t="shared" si="35"/>
        <v>0</v>
      </c>
      <c r="BG139" s="49" t="str">
        <f t="shared" si="36"/>
        <v>0</v>
      </c>
      <c r="BH139" s="49" t="str">
        <f t="shared" si="37"/>
        <v>0</v>
      </c>
      <c r="BI139" s="49" t="str">
        <f t="shared" si="38"/>
        <v>0</v>
      </c>
    </row>
    <row r="140" spans="1:61" x14ac:dyDescent="0.25">
      <c r="A140" s="25" t="str">
        <f>C140&amp;"x"&amp;TEXT(COUNTIF(C$5:C139,C140)+1,0)</f>
        <v>D4x3</v>
      </c>
      <c r="B140" s="26" t="str">
        <f>D140&amp;"x"&amp;TEXT(COUNTIF(D$5:D139,D140)+1,0)</f>
        <v>D4x3</v>
      </c>
      <c r="C140" s="27" t="s">
        <v>5646</v>
      </c>
      <c r="D140" s="27" t="s">
        <v>5646</v>
      </c>
      <c r="E140" s="165"/>
      <c r="F140" s="27" t="s">
        <v>5580</v>
      </c>
      <c r="G140" s="242" t="s">
        <v>9520</v>
      </c>
      <c r="H140" s="242" t="s">
        <v>9521</v>
      </c>
      <c r="I140" s="242" t="s">
        <v>9522</v>
      </c>
      <c r="J140" s="194">
        <v>40373</v>
      </c>
      <c r="K140" s="165"/>
      <c r="L140" s="28"/>
      <c r="M140" s="371"/>
      <c r="N140" s="28"/>
      <c r="O140" s="236"/>
      <c r="P140" s="28" t="s">
        <v>5659</v>
      </c>
      <c r="Q140" s="28" t="s">
        <v>5659</v>
      </c>
      <c r="R140" s="28" t="s">
        <v>5646</v>
      </c>
      <c r="S140" s="466" t="str">
        <f>IF(C140=0,"",C140)</f>
        <v>D4</v>
      </c>
      <c r="T140" s="191"/>
      <c r="U140" s="30"/>
      <c r="V140" s="30"/>
      <c r="W140" s="30"/>
      <c r="X140" s="30"/>
      <c r="Y140" s="190"/>
      <c r="Z140" s="330">
        <f>lft(J140,Peildatum)</f>
        <v>11.47</v>
      </c>
      <c r="AA140" s="272"/>
      <c r="AB140" s="272"/>
      <c r="AC140" s="272"/>
      <c r="AD140" s="272"/>
      <c r="AE140" s="319" t="str">
        <f>IFERROR(VLOOKUP(LEFT(L140 &amp; "0",1),CbRc,2,0),"")</f>
        <v>NCX19J3</v>
      </c>
      <c r="AF140" s="319" t="str">
        <f>IFERROR(VLOOKUP(LEFT(M140 &amp; "0",1),CbRc,2,0),"")</f>
        <v>NCX19J3</v>
      </c>
      <c r="AG140" s="319" t="str">
        <f>IFERROR(VLOOKUP(LEFT(N140 &amp; "0",1),CbRc,2,0),"")</f>
        <v>NCX19J3</v>
      </c>
      <c r="AH140" s="319" t="str">
        <f>IF(ISNA(VLOOKUP($AE140&amp;P140,IsTm1A,1,0)),"",P140)</f>
        <v>E5</v>
      </c>
      <c r="AI140" s="319" t="str">
        <f>IF(ISNA(VLOOKUP($AF140&amp;Q140,IsTm2D,1,0)),"",Q140)</f>
        <v>E5</v>
      </c>
      <c r="AJ140" s="319" t="str">
        <f>IF(ISNA(VLOOKUP($AF140&amp;R140,IsTm3G,1,0)),"",R140)</f>
        <v>D4</v>
      </c>
      <c r="AK140" s="319" t="str">
        <f>IF(ISNA(VLOOKUP($AG140&amp;S140,IsTm4J,1,0)),"",S140)</f>
        <v/>
      </c>
      <c r="AL140" s="310"/>
      <c r="AT140" s="312" t="str">
        <f t="shared" si="30"/>
        <v>D4</v>
      </c>
      <c r="AU140" s="312" t="str">
        <f t="shared" si="31"/>
        <v>D4</v>
      </c>
      <c r="AW140" s="320">
        <f t="shared" si="32"/>
        <v>0</v>
      </c>
      <c r="AX140" s="320">
        <f t="shared" si="33"/>
        <v>0</v>
      </c>
      <c r="AY140" s="320">
        <f t="shared" si="34"/>
        <v>0</v>
      </c>
      <c r="AZ140" s="320">
        <f t="shared" si="35"/>
        <v>0</v>
      </c>
      <c r="BG140" s="49" t="str">
        <f t="shared" si="36"/>
        <v>0</v>
      </c>
      <c r="BH140" s="49" t="str">
        <f t="shared" si="37"/>
        <v>0</v>
      </c>
      <c r="BI140" s="49" t="str">
        <f t="shared" si="38"/>
        <v>0</v>
      </c>
    </row>
    <row r="141" spans="1:61" x14ac:dyDescent="0.25">
      <c r="A141" s="25" t="str">
        <f>C141&amp;"x"&amp;TEXT(COUNTIF(C$5:C140,C141)+1,0)</f>
        <v>D4x4</v>
      </c>
      <c r="B141" s="26" t="str">
        <f>D141&amp;"x"&amp;TEXT(COUNTIF(D$5:D140,D141)+1,0)</f>
        <v>D4x4</v>
      </c>
      <c r="C141" s="27" t="s">
        <v>5646</v>
      </c>
      <c r="D141" s="27" t="s">
        <v>5646</v>
      </c>
      <c r="E141" s="165"/>
      <c r="F141" s="27" t="s">
        <v>5580</v>
      </c>
      <c r="G141" s="242" t="s">
        <v>9528</v>
      </c>
      <c r="H141" s="242" t="s">
        <v>9529</v>
      </c>
      <c r="I141" s="242" t="s">
        <v>9530</v>
      </c>
      <c r="J141" s="194">
        <v>40722</v>
      </c>
      <c r="K141" s="165"/>
      <c r="L141" s="28"/>
      <c r="M141" s="371"/>
      <c r="N141" s="28"/>
      <c r="O141" s="236"/>
      <c r="P141" s="28" t="s">
        <v>5818</v>
      </c>
      <c r="Q141" s="28" t="s">
        <v>5656</v>
      </c>
      <c r="R141" s="28" t="s">
        <v>5646</v>
      </c>
      <c r="S141" s="466" t="str">
        <f>IF(C141=0,"",C141)</f>
        <v>D4</v>
      </c>
      <c r="T141" s="191"/>
      <c r="U141" s="30"/>
      <c r="V141" s="30"/>
      <c r="W141" s="30"/>
      <c r="X141" s="30"/>
      <c r="Y141" s="190"/>
      <c r="Z141" s="330">
        <f>lft(J141,Peildatum)</f>
        <v>10.51</v>
      </c>
      <c r="AA141" s="272"/>
      <c r="AB141" s="272"/>
      <c r="AC141" s="272"/>
      <c r="AD141" s="272"/>
      <c r="AE141" s="319" t="str">
        <f>IFERROR(VLOOKUP(LEFT(L141 &amp; "0",1),CbRc,2,0),"")</f>
        <v>NCX19J3</v>
      </c>
      <c r="AF141" s="319" t="str">
        <f>IFERROR(VLOOKUP(LEFT(M141 &amp; "0",1),CbRc,2,0),"")</f>
        <v>NCX19J3</v>
      </c>
      <c r="AG141" s="319" t="str">
        <f>IFERROR(VLOOKUP(LEFT(N141 &amp; "0",1),CbRc,2,0),"")</f>
        <v>NCX19J3</v>
      </c>
      <c r="AH141" s="319" t="str">
        <f>IF(ISNA(VLOOKUP($AE141&amp;P141,IsTm1A,1,0)),"",P141)</f>
        <v/>
      </c>
      <c r="AI141" s="319" t="str">
        <f>IF(ISNA(VLOOKUP($AF141&amp;Q141,IsTm2D,1,0)),"",Q141)</f>
        <v>E2</v>
      </c>
      <c r="AJ141" s="319" t="str">
        <f>IF(ISNA(VLOOKUP($AF141&amp;R141,IsTm3G,1,0)),"",R141)</f>
        <v>D4</v>
      </c>
      <c r="AK141" s="319" t="str">
        <f>IF(ISNA(VLOOKUP($AG141&amp;S141,IsTm4J,1,0)),"",S141)</f>
        <v/>
      </c>
      <c r="AL141" s="310"/>
      <c r="AT141" s="312" t="str">
        <f t="shared" si="30"/>
        <v>D4</v>
      </c>
      <c r="AU141" s="312" t="str">
        <f t="shared" si="31"/>
        <v>D4</v>
      </c>
      <c r="AW141" s="320">
        <f t="shared" si="32"/>
        <v>0</v>
      </c>
      <c r="AX141" s="320">
        <f t="shared" si="33"/>
        <v>0</v>
      </c>
      <c r="AY141" s="320">
        <f t="shared" si="34"/>
        <v>0</v>
      </c>
      <c r="AZ141" s="320">
        <f t="shared" si="35"/>
        <v>0</v>
      </c>
      <c r="BG141" s="49" t="str">
        <f t="shared" si="36"/>
        <v>0</v>
      </c>
      <c r="BH141" s="49" t="str">
        <f t="shared" si="37"/>
        <v>0</v>
      </c>
      <c r="BI141" s="49" t="str">
        <f t="shared" si="38"/>
        <v>0</v>
      </c>
    </row>
    <row r="142" spans="1:61" x14ac:dyDescent="0.25">
      <c r="A142" s="25" t="str">
        <f>C142&amp;"x"&amp;TEXT(COUNTIF(C$5:C141,C142)+1,0)</f>
        <v>D4x5</v>
      </c>
      <c r="B142" s="26" t="str">
        <f>D142&amp;"x"&amp;TEXT(COUNTIF(D$5:D141,D142)+1,0)</f>
        <v>D4x5</v>
      </c>
      <c r="C142" s="27" t="s">
        <v>5646</v>
      </c>
      <c r="D142" s="27" t="s">
        <v>5646</v>
      </c>
      <c r="E142" s="165"/>
      <c r="F142" s="27" t="s">
        <v>5829</v>
      </c>
      <c r="G142" s="242" t="s">
        <v>9541</v>
      </c>
      <c r="H142" s="242" t="s">
        <v>9464</v>
      </c>
      <c r="I142" s="242" t="s">
        <v>9121</v>
      </c>
      <c r="J142" s="194">
        <v>40790</v>
      </c>
      <c r="K142" s="165"/>
      <c r="L142" s="28"/>
      <c r="M142" s="371"/>
      <c r="N142" s="28"/>
      <c r="O142" s="236"/>
      <c r="P142" s="28" t="s">
        <v>5818</v>
      </c>
      <c r="Q142" s="28" t="s">
        <v>5656</v>
      </c>
      <c r="R142" s="28" t="s">
        <v>5646</v>
      </c>
      <c r="S142" s="466" t="str">
        <f>IF(C142=0,"",C142)</f>
        <v>D4</v>
      </c>
      <c r="T142" s="191"/>
      <c r="U142" s="30"/>
      <c r="V142" s="30"/>
      <c r="W142" s="30"/>
      <c r="X142" s="30"/>
      <c r="Y142" s="190"/>
      <c r="Z142" s="330">
        <f>lft(J142,Peildatum)</f>
        <v>10.32</v>
      </c>
      <c r="AA142" s="272"/>
      <c r="AB142" s="272"/>
      <c r="AC142" s="272"/>
      <c r="AD142" s="272"/>
      <c r="AE142" s="319" t="str">
        <f>IFERROR(VLOOKUP(LEFT(L142 &amp; "0",1),CbRc,2,0),"")</f>
        <v>NCX19J3</v>
      </c>
      <c r="AF142" s="319" t="str">
        <f>IFERROR(VLOOKUP(LEFT(M142 &amp; "0",1),CbRc,2,0),"")</f>
        <v>NCX19J3</v>
      </c>
      <c r="AG142" s="319" t="str">
        <f>IFERROR(VLOOKUP(LEFT(N142 &amp; "0",1),CbRc,2,0),"")</f>
        <v>NCX19J3</v>
      </c>
      <c r="AH142" s="319" t="str">
        <f>IF(ISNA(VLOOKUP($AE142&amp;P142,IsTm1A,1,0)),"",P142)</f>
        <v/>
      </c>
      <c r="AI142" s="319" t="str">
        <f>IF(ISNA(VLOOKUP($AF142&amp;Q142,IsTm2D,1,0)),"",Q142)</f>
        <v>E2</v>
      </c>
      <c r="AJ142" s="319" t="str">
        <f>IF(ISNA(VLOOKUP($AF142&amp;R142,IsTm3G,1,0)),"",R142)</f>
        <v>D4</v>
      </c>
      <c r="AK142" s="319" t="str">
        <f>IF(ISNA(VLOOKUP($AG142&amp;S142,IsTm4J,1,0)),"",S142)</f>
        <v/>
      </c>
      <c r="AL142" s="310"/>
      <c r="AT142" s="312" t="str">
        <f t="shared" si="30"/>
        <v>D4</v>
      </c>
      <c r="AU142" s="312" t="str">
        <f t="shared" si="31"/>
        <v>D4</v>
      </c>
      <c r="AW142" s="320">
        <f t="shared" si="32"/>
        <v>0</v>
      </c>
      <c r="AX142" s="320">
        <f t="shared" si="33"/>
        <v>0</v>
      </c>
      <c r="AY142" s="320">
        <f t="shared" si="34"/>
        <v>0</v>
      </c>
      <c r="AZ142" s="320">
        <f t="shared" si="35"/>
        <v>0</v>
      </c>
      <c r="BG142" s="49" t="str">
        <f t="shared" si="36"/>
        <v>0</v>
      </c>
      <c r="BH142" s="49" t="str">
        <f t="shared" si="37"/>
        <v>0</v>
      </c>
      <c r="BI142" s="49" t="str">
        <f t="shared" si="38"/>
        <v>0</v>
      </c>
    </row>
    <row r="143" spans="1:61" x14ac:dyDescent="0.25">
      <c r="A143" s="25" t="str">
        <f>C143&amp;"x"&amp;TEXT(COUNTIF(C$5:C142,C143)+1,0)</f>
        <v>E2x1</v>
      </c>
      <c r="B143" s="26" t="str">
        <f>D143&amp;"x"&amp;TEXT(COUNTIF(D$5:D142,D143)+1,0)</f>
        <v>E2x1</v>
      </c>
      <c r="C143" s="27" t="s">
        <v>5656</v>
      </c>
      <c r="D143" s="27" t="s">
        <v>5656</v>
      </c>
      <c r="E143" s="165"/>
      <c r="F143" s="27" t="s">
        <v>5580</v>
      </c>
      <c r="G143" s="242" t="s">
        <v>9555</v>
      </c>
      <c r="H143" s="242" t="s">
        <v>9556</v>
      </c>
      <c r="I143" s="242" t="s">
        <v>9557</v>
      </c>
      <c r="J143" s="194">
        <v>40937</v>
      </c>
      <c r="K143" s="165"/>
      <c r="L143" s="28"/>
      <c r="M143" s="371"/>
      <c r="N143" s="28"/>
      <c r="O143" s="236"/>
      <c r="P143" s="28" t="s">
        <v>5818</v>
      </c>
      <c r="Q143" s="28" t="s">
        <v>5818</v>
      </c>
      <c r="R143" s="28" t="s">
        <v>5655</v>
      </c>
      <c r="S143" s="466" t="str">
        <f>IF(C143=0,"",C143)</f>
        <v>E2</v>
      </c>
      <c r="T143" s="191"/>
      <c r="U143" s="30"/>
      <c r="V143" s="30"/>
      <c r="W143" s="30"/>
      <c r="X143" s="30"/>
      <c r="Y143" s="190"/>
      <c r="Z143" s="330">
        <f>lft(J143,Peildatum)</f>
        <v>9.92</v>
      </c>
      <c r="AA143" s="272"/>
      <c r="AB143" s="272"/>
      <c r="AC143" s="272"/>
      <c r="AD143" s="272"/>
      <c r="AE143" s="319" t="str">
        <f>IFERROR(VLOOKUP(LEFT(L143 &amp; "0",1),CbRc,2,0),"")</f>
        <v>NCX19J3</v>
      </c>
      <c r="AF143" s="319" t="str">
        <f>IFERROR(VLOOKUP(LEFT(M143 &amp; "0",1),CbRc,2,0),"")</f>
        <v>NCX19J3</v>
      </c>
      <c r="AG143" s="319" t="str">
        <f>IFERROR(VLOOKUP(LEFT(N143 &amp; "0",1),CbRc,2,0),"")</f>
        <v>NCX19J3</v>
      </c>
      <c r="AH143" s="319" t="str">
        <f>IF(ISNA(VLOOKUP($AE143&amp;P143,IsTm1A,1,0)),"",P143)</f>
        <v/>
      </c>
      <c r="AI143" s="319" t="str">
        <f>IF(ISNA(VLOOKUP($AF143&amp;Q143,IsTm2D,1,0)),"",Q143)</f>
        <v/>
      </c>
      <c r="AJ143" s="319" t="str">
        <f>IF(ISNA(VLOOKUP($AF143&amp;R143,IsTm3G,1,0)),"",R143)</f>
        <v>E1</v>
      </c>
      <c r="AK143" s="319" t="str">
        <f>IF(ISNA(VLOOKUP($AG143&amp;S143,IsTm4J,1,0)),"",S143)</f>
        <v/>
      </c>
      <c r="AL143" s="310"/>
      <c r="AT143" s="312" t="str">
        <f t="shared" si="30"/>
        <v>E2</v>
      </c>
      <c r="AU143" s="312" t="str">
        <f t="shared" si="31"/>
        <v>E2</v>
      </c>
      <c r="AW143" s="320">
        <f t="shared" si="32"/>
        <v>0</v>
      </c>
      <c r="AX143" s="320">
        <f t="shared" si="33"/>
        <v>0</v>
      </c>
      <c r="AY143" s="320">
        <f t="shared" si="34"/>
        <v>0</v>
      </c>
      <c r="AZ143" s="320">
        <f t="shared" si="35"/>
        <v>0</v>
      </c>
      <c r="BG143" s="49" t="str">
        <f t="shared" si="36"/>
        <v>0</v>
      </c>
      <c r="BH143" s="49" t="str">
        <f t="shared" si="37"/>
        <v>0</v>
      </c>
      <c r="BI143" s="49" t="str">
        <f t="shared" si="38"/>
        <v>0</v>
      </c>
    </row>
    <row r="144" spans="1:61" x14ac:dyDescent="0.25">
      <c r="A144" s="25" t="str">
        <f>C144&amp;"x"&amp;TEXT(COUNTIF(C$5:C143,C144)+1,0)</f>
        <v>E1x1</v>
      </c>
      <c r="B144" s="26" t="str">
        <f>D144&amp;"x"&amp;TEXT(COUNTIF(D$5:D143,D144)+1,0)</f>
        <v>E1x1</v>
      </c>
      <c r="C144" s="27" t="s">
        <v>5655</v>
      </c>
      <c r="D144" s="27" t="s">
        <v>5655</v>
      </c>
      <c r="E144" s="165"/>
      <c r="F144" s="27" t="s">
        <v>5580</v>
      </c>
      <c r="G144" s="242" t="s">
        <v>9546</v>
      </c>
      <c r="H144" s="242" t="s">
        <v>9547</v>
      </c>
      <c r="I144" s="242" t="s">
        <v>9196</v>
      </c>
      <c r="J144" s="194">
        <v>40995</v>
      </c>
      <c r="K144" s="165"/>
      <c r="L144" s="28"/>
      <c r="M144" s="371"/>
      <c r="N144" s="28"/>
      <c r="O144" s="236"/>
      <c r="P144" s="28" t="s">
        <v>5670</v>
      </c>
      <c r="Q144" s="28" t="s">
        <v>5657</v>
      </c>
      <c r="R144" s="28" t="s">
        <v>5655</v>
      </c>
      <c r="S144" s="466" t="str">
        <f>IF(C144=0,"",C144)</f>
        <v>E1</v>
      </c>
      <c r="T144" s="191"/>
      <c r="U144" s="30"/>
      <c r="V144" s="30"/>
      <c r="W144" s="30"/>
      <c r="X144" s="30"/>
      <c r="Y144" s="190"/>
      <c r="Z144" s="330">
        <f>lft(J144,Peildatum)</f>
        <v>9.76</v>
      </c>
      <c r="AA144" s="272"/>
      <c r="AB144" s="272"/>
      <c r="AC144" s="272"/>
      <c r="AD144" s="272"/>
      <c r="AE144" s="319" t="str">
        <f>IFERROR(VLOOKUP(LEFT(L144 &amp; "0",1),CbRc,2,0),"")</f>
        <v>NCX19J3</v>
      </c>
      <c r="AF144" s="319" t="str">
        <f>IFERROR(VLOOKUP(LEFT(M144 &amp; "0",1),CbRc,2,0),"")</f>
        <v>NCX19J3</v>
      </c>
      <c r="AG144" s="319" t="str">
        <f>IFERROR(VLOOKUP(LEFT(N144 &amp; "0",1),CbRc,2,0),"")</f>
        <v>NCX19J3</v>
      </c>
      <c r="AH144" s="319" t="str">
        <f>IF(ISNA(VLOOKUP($AE144&amp;P144,IsTm1A,1,0)),"",P144)</f>
        <v>F1</v>
      </c>
      <c r="AI144" s="319" t="str">
        <f>IF(ISNA(VLOOKUP($AF144&amp;Q144,IsTm2D,1,0)),"",Q144)</f>
        <v>E3</v>
      </c>
      <c r="AJ144" s="319" t="str">
        <f>IF(ISNA(VLOOKUP($AF144&amp;R144,IsTm3G,1,0)),"",R144)</f>
        <v>E1</v>
      </c>
      <c r="AK144" s="319" t="str">
        <f>IF(ISNA(VLOOKUP($AG144&amp;S144,IsTm4J,1,0)),"",S144)</f>
        <v/>
      </c>
      <c r="AL144" s="310"/>
      <c r="AT144" s="312" t="str">
        <f t="shared" si="30"/>
        <v>E1</v>
      </c>
      <c r="AU144" s="312" t="str">
        <f t="shared" si="31"/>
        <v>E1</v>
      </c>
      <c r="AW144" s="320">
        <f t="shared" si="32"/>
        <v>0</v>
      </c>
      <c r="AX144" s="320">
        <f t="shared" si="33"/>
        <v>0</v>
      </c>
      <c r="AY144" s="320">
        <f t="shared" si="34"/>
        <v>0</v>
      </c>
      <c r="AZ144" s="320">
        <f t="shared" si="35"/>
        <v>0</v>
      </c>
      <c r="BG144" s="49" t="str">
        <f t="shared" si="36"/>
        <v>0</v>
      </c>
      <c r="BH144" s="49" t="str">
        <f t="shared" si="37"/>
        <v>0</v>
      </c>
      <c r="BI144" s="49" t="str">
        <f t="shared" si="38"/>
        <v>0</v>
      </c>
    </row>
    <row r="145" spans="1:61" x14ac:dyDescent="0.25">
      <c r="A145" s="25" t="str">
        <f>C145&amp;"x"&amp;TEXT(COUNTIF(C$5:C144,C145)+1,0)</f>
        <v>E3x1</v>
      </c>
      <c r="B145" s="26" t="str">
        <f>D145&amp;"x"&amp;TEXT(COUNTIF(D$5:D144,D145)+1,0)</f>
        <v>E3x1</v>
      </c>
      <c r="C145" s="27" t="s">
        <v>5657</v>
      </c>
      <c r="D145" s="27" t="s">
        <v>5657</v>
      </c>
      <c r="E145" s="165"/>
      <c r="F145" s="27" t="s">
        <v>5580</v>
      </c>
      <c r="G145" s="242" t="s">
        <v>9564</v>
      </c>
      <c r="H145" s="242" t="s">
        <v>9565</v>
      </c>
      <c r="I145" s="242" t="s">
        <v>9204</v>
      </c>
      <c r="J145" s="194">
        <v>41014</v>
      </c>
      <c r="K145" s="165"/>
      <c r="L145" s="28"/>
      <c r="M145" s="371"/>
      <c r="N145" s="28"/>
      <c r="O145" s="236"/>
      <c r="P145" s="28" t="s">
        <v>5670</v>
      </c>
      <c r="Q145" s="28" t="s">
        <v>5657</v>
      </c>
      <c r="R145" s="28" t="s">
        <v>5655</v>
      </c>
      <c r="S145" s="466" t="str">
        <f>IF(C145=0,"",C145)</f>
        <v>E3</v>
      </c>
      <c r="T145" s="191"/>
      <c r="U145" s="30"/>
      <c r="V145" s="30"/>
      <c r="W145" s="30"/>
      <c r="X145" s="30"/>
      <c r="Y145" s="190"/>
      <c r="Z145" s="330">
        <f>lft(J145,Peildatum)</f>
        <v>9.7100000000000009</v>
      </c>
      <c r="AA145" s="272"/>
      <c r="AB145" s="272"/>
      <c r="AC145" s="272"/>
      <c r="AD145" s="272"/>
      <c r="AE145" s="319" t="str">
        <f>IFERROR(VLOOKUP(LEFT(L145 &amp; "0",1),CbRc,2,0),"")</f>
        <v>NCX19J3</v>
      </c>
      <c r="AF145" s="319" t="str">
        <f>IFERROR(VLOOKUP(LEFT(M145 &amp; "0",1),CbRc,2,0),"")</f>
        <v>NCX19J3</v>
      </c>
      <c r="AG145" s="319" t="str">
        <f>IFERROR(VLOOKUP(LEFT(N145 &amp; "0",1),CbRc,2,0),"")</f>
        <v>NCX19J3</v>
      </c>
      <c r="AH145" s="319" t="str">
        <f>IF(ISNA(VLOOKUP($AE145&amp;P145,IsTm1A,1,0)),"",P145)</f>
        <v>F1</v>
      </c>
      <c r="AI145" s="319" t="str">
        <f>IF(ISNA(VLOOKUP($AF145&amp;Q145,IsTm2D,1,0)),"",Q145)</f>
        <v>E3</v>
      </c>
      <c r="AJ145" s="319" t="str">
        <f>IF(ISNA(VLOOKUP($AF145&amp;R145,IsTm3G,1,0)),"",R145)</f>
        <v>E1</v>
      </c>
      <c r="AK145" s="319" t="str">
        <f>IF(ISNA(VLOOKUP($AG145&amp;S145,IsTm4J,1,0)),"",S145)</f>
        <v/>
      </c>
      <c r="AL145" s="310"/>
      <c r="AT145" s="312" t="str">
        <f t="shared" si="30"/>
        <v>E3</v>
      </c>
      <c r="AU145" s="312" t="str">
        <f t="shared" si="31"/>
        <v>E3</v>
      </c>
      <c r="AW145" s="320">
        <f t="shared" si="32"/>
        <v>0</v>
      </c>
      <c r="AX145" s="320">
        <f t="shared" si="33"/>
        <v>0</v>
      </c>
      <c r="AY145" s="320">
        <f t="shared" si="34"/>
        <v>0</v>
      </c>
      <c r="AZ145" s="320">
        <f t="shared" si="35"/>
        <v>0</v>
      </c>
      <c r="BG145" s="49" t="str">
        <f t="shared" si="36"/>
        <v>0</v>
      </c>
      <c r="BH145" s="49" t="str">
        <f t="shared" si="37"/>
        <v>0</v>
      </c>
      <c r="BI145" s="49" t="str">
        <f t="shared" si="38"/>
        <v>0</v>
      </c>
    </row>
    <row r="146" spans="1:61" x14ac:dyDescent="0.25">
      <c r="A146" s="25" t="str">
        <f>C146&amp;"x"&amp;TEXT(COUNTIF(C$5:C145,C146)+1,0)</f>
        <v>E1x2</v>
      </c>
      <c r="B146" s="26" t="str">
        <f>D146&amp;"x"&amp;TEXT(COUNTIF(D$5:D145,D146)+1,0)</f>
        <v>E1x2</v>
      </c>
      <c r="C146" s="27" t="s">
        <v>5655</v>
      </c>
      <c r="D146" s="27" t="s">
        <v>5655</v>
      </c>
      <c r="E146" s="165"/>
      <c r="F146" s="27" t="s">
        <v>5829</v>
      </c>
      <c r="G146" s="242" t="s">
        <v>9548</v>
      </c>
      <c r="H146" s="242" t="s">
        <v>9549</v>
      </c>
      <c r="I146" s="242" t="s">
        <v>9550</v>
      </c>
      <c r="J146" s="194">
        <v>40929</v>
      </c>
      <c r="K146" s="165"/>
      <c r="L146" s="28"/>
      <c r="M146" s="371"/>
      <c r="N146" s="28"/>
      <c r="O146" s="236"/>
      <c r="P146" s="28" t="s">
        <v>5670</v>
      </c>
      <c r="Q146" s="28" t="s">
        <v>5657</v>
      </c>
      <c r="R146" s="28" t="s">
        <v>5655</v>
      </c>
      <c r="S146" s="466" t="str">
        <f>IF(C146=0,"",C146)</f>
        <v>E1</v>
      </c>
      <c r="T146" s="191"/>
      <c r="U146" s="30"/>
      <c r="V146" s="30"/>
      <c r="W146" s="30"/>
      <c r="X146" s="30"/>
      <c r="Y146" s="190"/>
      <c r="Z146" s="330">
        <f>lft(J146,Peildatum)</f>
        <v>9.94</v>
      </c>
      <c r="AA146" s="272"/>
      <c r="AB146" s="272"/>
      <c r="AC146" s="272"/>
      <c r="AD146" s="272"/>
      <c r="AE146" s="319" t="str">
        <f>IFERROR(VLOOKUP(LEFT(L146 &amp; "0",1),CbRc,2,0),"")</f>
        <v>NCX19J3</v>
      </c>
      <c r="AF146" s="319" t="str">
        <f>IFERROR(VLOOKUP(LEFT(M146 &amp; "0",1),CbRc,2,0),"")</f>
        <v>NCX19J3</v>
      </c>
      <c r="AG146" s="319" t="str">
        <f>IFERROR(VLOOKUP(LEFT(N146 &amp; "0",1),CbRc,2,0),"")</f>
        <v>NCX19J3</v>
      </c>
      <c r="AH146" s="319" t="str">
        <f>IF(ISNA(VLOOKUP($AE146&amp;P146,IsTm1A,1,0)),"",P146)</f>
        <v>F1</v>
      </c>
      <c r="AI146" s="319" t="str">
        <f>IF(ISNA(VLOOKUP($AF146&amp;Q146,IsTm2D,1,0)),"",Q146)</f>
        <v>E3</v>
      </c>
      <c r="AJ146" s="319" t="str">
        <f>IF(ISNA(VLOOKUP($AF146&amp;R146,IsTm3G,1,0)),"",R146)</f>
        <v>E1</v>
      </c>
      <c r="AK146" s="319" t="str">
        <f>IF(ISNA(VLOOKUP($AG146&amp;S146,IsTm4J,1,0)),"",S146)</f>
        <v/>
      </c>
      <c r="AL146" s="310"/>
      <c r="AT146" s="312" t="str">
        <f t="shared" si="30"/>
        <v>E1</v>
      </c>
      <c r="AU146" s="312" t="str">
        <f t="shared" si="31"/>
        <v>E1</v>
      </c>
      <c r="AW146" s="320">
        <f t="shared" si="32"/>
        <v>0</v>
      </c>
      <c r="AX146" s="320">
        <f t="shared" si="33"/>
        <v>0</v>
      </c>
      <c r="AY146" s="320">
        <f t="shared" si="34"/>
        <v>0</v>
      </c>
      <c r="AZ146" s="320">
        <f t="shared" si="35"/>
        <v>0</v>
      </c>
      <c r="BG146" s="49" t="str">
        <f t="shared" si="36"/>
        <v>0</v>
      </c>
      <c r="BH146" s="49" t="str">
        <f t="shared" si="37"/>
        <v>0</v>
      </c>
      <c r="BI146" s="49" t="str">
        <f t="shared" si="38"/>
        <v>0</v>
      </c>
    </row>
    <row r="147" spans="1:61" x14ac:dyDescent="0.25">
      <c r="A147" s="25" t="str">
        <f>C147&amp;"x"&amp;TEXT(COUNTIF(C$5:C146,C147)+1,0)</f>
        <v>E3x2</v>
      </c>
      <c r="B147" s="26" t="str">
        <f>D147&amp;"x"&amp;TEXT(COUNTIF(D$5:D146,D147)+1,0)</f>
        <v>E3x2</v>
      </c>
      <c r="C147" s="27" t="s">
        <v>5657</v>
      </c>
      <c r="D147" s="27" t="s">
        <v>5657</v>
      </c>
      <c r="E147" s="165"/>
      <c r="F147" s="27" t="s">
        <v>5829</v>
      </c>
      <c r="G147" s="242" t="s">
        <v>9571</v>
      </c>
      <c r="H147" s="242" t="s">
        <v>9572</v>
      </c>
      <c r="I147" s="242" t="s">
        <v>9573</v>
      </c>
      <c r="J147" s="194">
        <v>40974</v>
      </c>
      <c r="K147" s="165"/>
      <c r="L147" s="28"/>
      <c r="M147" s="371"/>
      <c r="N147" s="28"/>
      <c r="O147" s="236"/>
      <c r="P147" s="28" t="s">
        <v>5670</v>
      </c>
      <c r="Q147" s="28" t="s">
        <v>5657</v>
      </c>
      <c r="R147" s="28" t="s">
        <v>5655</v>
      </c>
      <c r="S147" s="466" t="str">
        <f>IF(C147=0,"",C147)</f>
        <v>E3</v>
      </c>
      <c r="T147" s="191"/>
      <c r="U147" s="30"/>
      <c r="V147" s="30"/>
      <c r="W147" s="30"/>
      <c r="X147" s="30"/>
      <c r="Y147" s="190"/>
      <c r="Z147" s="330">
        <f>lft(J147,Peildatum)</f>
        <v>9.82</v>
      </c>
      <c r="AA147" s="272"/>
      <c r="AB147" s="272"/>
      <c r="AC147" s="272"/>
      <c r="AD147" s="272"/>
      <c r="AE147" s="319" t="str">
        <f>IFERROR(VLOOKUP(LEFT(L147 &amp; "0",1),CbRc,2,0),"")</f>
        <v>NCX19J3</v>
      </c>
      <c r="AF147" s="319" t="str">
        <f>IFERROR(VLOOKUP(LEFT(M147 &amp; "0",1),CbRc,2,0),"")</f>
        <v>NCX19J3</v>
      </c>
      <c r="AG147" s="319" t="str">
        <f>IFERROR(VLOOKUP(LEFT(N147 &amp; "0",1),CbRc,2,0),"")</f>
        <v>NCX19J3</v>
      </c>
      <c r="AH147" s="319" t="str">
        <f>IF(ISNA(VLOOKUP($AE147&amp;P147,IsTm1A,1,0)),"",P147)</f>
        <v>F1</v>
      </c>
      <c r="AI147" s="319" t="str">
        <f>IF(ISNA(VLOOKUP($AF147&amp;Q147,IsTm2D,1,0)),"",Q147)</f>
        <v>E3</v>
      </c>
      <c r="AJ147" s="319" t="str">
        <f>IF(ISNA(VLOOKUP($AF147&amp;R147,IsTm3G,1,0)),"",R147)</f>
        <v>E1</v>
      </c>
      <c r="AK147" s="319" t="str">
        <f>IF(ISNA(VLOOKUP($AG147&amp;S147,IsTm4J,1,0)),"",S147)</f>
        <v/>
      </c>
      <c r="AL147" s="310"/>
      <c r="AT147" s="312" t="str">
        <f t="shared" si="30"/>
        <v>E3</v>
      </c>
      <c r="AU147" s="312" t="str">
        <f t="shared" si="31"/>
        <v>E3</v>
      </c>
      <c r="AW147" s="320">
        <f t="shared" si="32"/>
        <v>0</v>
      </c>
      <c r="AX147" s="320">
        <f t="shared" si="33"/>
        <v>0</v>
      </c>
      <c r="AY147" s="320">
        <f t="shared" si="34"/>
        <v>0</v>
      </c>
      <c r="AZ147" s="320">
        <f t="shared" si="35"/>
        <v>0</v>
      </c>
      <c r="BG147" s="49" t="str">
        <f t="shared" si="36"/>
        <v>0</v>
      </c>
      <c r="BH147" s="49" t="str">
        <f t="shared" si="37"/>
        <v>0</v>
      </c>
      <c r="BI147" s="49" t="str">
        <f t="shared" si="38"/>
        <v>0</v>
      </c>
    </row>
    <row r="148" spans="1:61" x14ac:dyDescent="0.25">
      <c r="A148" s="25" t="str">
        <f>C148&amp;"x"&amp;TEXT(COUNTIF(C$5:C147,C148)+1,0)</f>
        <v>E2x2</v>
      </c>
      <c r="B148" s="26" t="str">
        <f>D148&amp;"x"&amp;TEXT(COUNTIF(D$5:D147,D148)+1,0)</f>
        <v>E2x2</v>
      </c>
      <c r="C148" s="27" t="s">
        <v>5656</v>
      </c>
      <c r="D148" s="27" t="s">
        <v>5656</v>
      </c>
      <c r="E148" s="165"/>
      <c r="F148" s="27" t="s">
        <v>5829</v>
      </c>
      <c r="G148" s="242" t="s">
        <v>9561</v>
      </c>
      <c r="H148" s="242" t="s">
        <v>9562</v>
      </c>
      <c r="I148" s="242" t="s">
        <v>9563</v>
      </c>
      <c r="J148" s="194">
        <v>41179</v>
      </c>
      <c r="K148" s="165"/>
      <c r="L148" s="28"/>
      <c r="M148" s="371"/>
      <c r="N148" s="28"/>
      <c r="O148" s="236"/>
      <c r="P148" s="28" t="s">
        <v>5670</v>
      </c>
      <c r="Q148" s="28" t="s">
        <v>5657</v>
      </c>
      <c r="R148" s="28" t="s">
        <v>5655</v>
      </c>
      <c r="S148" s="466" t="str">
        <f>IF(C148=0,"",C148)</f>
        <v>E2</v>
      </c>
      <c r="T148" s="191"/>
      <c r="U148" s="30"/>
      <c r="V148" s="30"/>
      <c r="W148" s="30"/>
      <c r="X148" s="30"/>
      <c r="Y148" s="190"/>
      <c r="Z148" s="330">
        <f>lft(J148,Peildatum)</f>
        <v>9.26</v>
      </c>
      <c r="AA148" s="272"/>
      <c r="AB148" s="272"/>
      <c r="AC148" s="272"/>
      <c r="AD148" s="272"/>
      <c r="AE148" s="319" t="str">
        <f>IFERROR(VLOOKUP(LEFT(L148 &amp; "0",1),CbRc,2,0),"")</f>
        <v>NCX19J3</v>
      </c>
      <c r="AF148" s="319" t="str">
        <f>IFERROR(VLOOKUP(LEFT(M148 &amp; "0",1),CbRc,2,0),"")</f>
        <v>NCX19J3</v>
      </c>
      <c r="AG148" s="319" t="str">
        <f>IFERROR(VLOOKUP(LEFT(N148 &amp; "0",1),CbRc,2,0),"")</f>
        <v>NCX19J3</v>
      </c>
      <c r="AH148" s="319" t="str">
        <f>IF(ISNA(VLOOKUP($AE148&amp;P148,IsTm1A,1,0)),"",P148)</f>
        <v>F1</v>
      </c>
      <c r="AI148" s="319" t="str">
        <f>IF(ISNA(VLOOKUP($AF148&amp;Q148,IsTm2D,1,0)),"",Q148)</f>
        <v>E3</v>
      </c>
      <c r="AJ148" s="319" t="str">
        <f>IF(ISNA(VLOOKUP($AF148&amp;R148,IsTm3G,1,0)),"",R148)</f>
        <v>E1</v>
      </c>
      <c r="AK148" s="319" t="str">
        <f>IF(ISNA(VLOOKUP($AG148&amp;S148,IsTm4J,1,0)),"",S148)</f>
        <v/>
      </c>
      <c r="AL148" s="310"/>
      <c r="AT148" s="312" t="str">
        <f t="shared" si="30"/>
        <v>E2</v>
      </c>
      <c r="AU148" s="312" t="str">
        <f t="shared" si="31"/>
        <v>E2</v>
      </c>
      <c r="AW148" s="320">
        <f t="shared" si="32"/>
        <v>0</v>
      </c>
      <c r="AX148" s="320">
        <f t="shared" si="33"/>
        <v>0</v>
      </c>
      <c r="AY148" s="320">
        <f t="shared" si="34"/>
        <v>0</v>
      </c>
      <c r="AZ148" s="320">
        <f t="shared" si="35"/>
        <v>0</v>
      </c>
      <c r="BG148" s="49" t="str">
        <f t="shared" si="36"/>
        <v>0</v>
      </c>
      <c r="BH148" s="49" t="str">
        <f t="shared" si="37"/>
        <v>0</v>
      </c>
      <c r="BI148" s="49" t="str">
        <f t="shared" si="38"/>
        <v>0</v>
      </c>
    </row>
    <row r="149" spans="1:61" x14ac:dyDescent="0.25">
      <c r="A149" s="25" t="str">
        <f>C149&amp;"x"&amp;TEXT(COUNTIF(C$5:C148,C149)+1,0)</f>
        <v>E1x3</v>
      </c>
      <c r="B149" s="26" t="str">
        <f>D149&amp;"x"&amp;TEXT(COUNTIF(D$5:D148,D149)+1,0)</f>
        <v>E1x3</v>
      </c>
      <c r="C149" s="27" t="s">
        <v>5655</v>
      </c>
      <c r="D149" s="27" t="s">
        <v>5655</v>
      </c>
      <c r="E149" s="165"/>
      <c r="F149" s="27" t="s">
        <v>5580</v>
      </c>
      <c r="G149" s="242" t="s">
        <v>9544</v>
      </c>
      <c r="H149" s="242" t="s">
        <v>9545</v>
      </c>
      <c r="I149" s="242" t="s">
        <v>9084</v>
      </c>
      <c r="J149" s="194">
        <v>41047</v>
      </c>
      <c r="K149" s="165"/>
      <c r="L149" s="28"/>
      <c r="M149" s="371"/>
      <c r="N149" s="28"/>
      <c r="O149" s="236"/>
      <c r="P149" s="28" t="s">
        <v>5671</v>
      </c>
      <c r="Q149" s="28" t="s">
        <v>5658</v>
      </c>
      <c r="R149" s="28" t="s">
        <v>5656</v>
      </c>
      <c r="S149" s="466" t="str">
        <f>IF(C149=0,"",C149)</f>
        <v>E1</v>
      </c>
      <c r="T149" s="191"/>
      <c r="U149" s="30"/>
      <c r="V149" s="30"/>
      <c r="W149" s="30"/>
      <c r="X149" s="30"/>
      <c r="Y149" s="190"/>
      <c r="Z149" s="330">
        <f>lft(J149,Peildatum)</f>
        <v>9.6199999999999992</v>
      </c>
      <c r="AA149" s="272"/>
      <c r="AB149" s="272"/>
      <c r="AC149" s="272"/>
      <c r="AD149" s="272"/>
      <c r="AE149" s="319" t="str">
        <f>IFERROR(VLOOKUP(LEFT(L149 &amp; "0",1),CbRc,2,0),"")</f>
        <v>NCX19J3</v>
      </c>
      <c r="AF149" s="319" t="str">
        <f>IFERROR(VLOOKUP(LEFT(M149 &amp; "0",1),CbRc,2,0),"")</f>
        <v>NCX19J3</v>
      </c>
      <c r="AG149" s="319" t="str">
        <f>IFERROR(VLOOKUP(LEFT(N149 &amp; "0",1),CbRc,2,0),"")</f>
        <v>NCX19J3</v>
      </c>
      <c r="AH149" s="319" t="str">
        <f>IF(ISNA(VLOOKUP($AE149&amp;P149,IsTm1A,1,0)),"",P149)</f>
        <v>F2</v>
      </c>
      <c r="AI149" s="319" t="str">
        <f>IF(ISNA(VLOOKUP($AF149&amp;Q149,IsTm2D,1,0)),"",Q149)</f>
        <v>E4</v>
      </c>
      <c r="AJ149" s="319" t="str">
        <f>IF(ISNA(VLOOKUP($AF149&amp;R149,IsTm3G,1,0)),"",R149)</f>
        <v>E2</v>
      </c>
      <c r="AK149" s="319" t="str">
        <f>IF(ISNA(VLOOKUP($AG149&amp;S149,IsTm4J,1,0)),"",S149)</f>
        <v/>
      </c>
      <c r="AL149" s="310"/>
      <c r="AT149" s="312" t="str">
        <f t="shared" si="30"/>
        <v>E1</v>
      </c>
      <c r="AU149" s="312" t="str">
        <f t="shared" si="31"/>
        <v>E1</v>
      </c>
      <c r="AW149" s="320">
        <f t="shared" si="32"/>
        <v>0</v>
      </c>
      <c r="AX149" s="320">
        <f t="shared" si="33"/>
        <v>0</v>
      </c>
      <c r="AY149" s="320">
        <f t="shared" si="34"/>
        <v>0</v>
      </c>
      <c r="AZ149" s="320">
        <f t="shared" si="35"/>
        <v>0</v>
      </c>
      <c r="BG149" s="49" t="str">
        <f t="shared" si="36"/>
        <v>0</v>
      </c>
      <c r="BH149" s="49" t="str">
        <f t="shared" si="37"/>
        <v>0</v>
      </c>
      <c r="BI149" s="49" t="str">
        <f t="shared" si="38"/>
        <v>0</v>
      </c>
    </row>
    <row r="150" spans="1:61" x14ac:dyDescent="0.25">
      <c r="A150" s="25" t="str">
        <f>C150&amp;"x"&amp;TEXT(COUNTIF(C$5:C149,C150)+1,0)</f>
        <v>E2x3</v>
      </c>
      <c r="B150" s="26" t="str">
        <f>D150&amp;"x"&amp;TEXT(COUNTIF(D$5:D149,D150)+1,0)</f>
        <v>E2x3</v>
      </c>
      <c r="C150" s="27" t="s">
        <v>5656</v>
      </c>
      <c r="D150" s="27" t="s">
        <v>5656</v>
      </c>
      <c r="E150" s="165"/>
      <c r="F150" s="27" t="s">
        <v>5580</v>
      </c>
      <c r="G150" s="242" t="s">
        <v>9553</v>
      </c>
      <c r="H150" s="242" t="s">
        <v>9554</v>
      </c>
      <c r="I150" s="242" t="s">
        <v>9081</v>
      </c>
      <c r="J150" s="194">
        <v>41123</v>
      </c>
      <c r="K150" s="165"/>
      <c r="L150" s="28"/>
      <c r="M150" s="371"/>
      <c r="N150" s="28"/>
      <c r="O150" s="236"/>
      <c r="P150" s="28" t="s">
        <v>5818</v>
      </c>
      <c r="Q150" s="28" t="s">
        <v>5658</v>
      </c>
      <c r="R150" s="28" t="s">
        <v>5656</v>
      </c>
      <c r="S150" s="466" t="str">
        <f>IF(C150=0,"",C150)</f>
        <v>E2</v>
      </c>
      <c r="T150" s="191"/>
      <c r="U150" s="30"/>
      <c r="V150" s="30"/>
      <c r="W150" s="30"/>
      <c r="X150" s="30"/>
      <c r="Y150" s="190"/>
      <c r="Z150" s="330">
        <f>lft(J150,Peildatum)</f>
        <v>9.41</v>
      </c>
      <c r="AA150" s="272"/>
      <c r="AB150" s="272"/>
      <c r="AC150" s="272"/>
      <c r="AD150" s="272"/>
      <c r="AE150" s="319" t="str">
        <f>IFERROR(VLOOKUP(LEFT(L150 &amp; "0",1),CbRc,2,0),"")</f>
        <v>NCX19J3</v>
      </c>
      <c r="AF150" s="319" t="str">
        <f>IFERROR(VLOOKUP(LEFT(M150 &amp; "0",1),CbRc,2,0),"")</f>
        <v>NCX19J3</v>
      </c>
      <c r="AG150" s="319" t="str">
        <f>IFERROR(VLOOKUP(LEFT(N150 &amp; "0",1),CbRc,2,0),"")</f>
        <v>NCX19J3</v>
      </c>
      <c r="AH150" s="319" t="str">
        <f>IF(ISNA(VLOOKUP($AE150&amp;P150,IsTm1A,1,0)),"",P150)</f>
        <v/>
      </c>
      <c r="AI150" s="319" t="str">
        <f>IF(ISNA(VLOOKUP($AF150&amp;Q150,IsTm2D,1,0)),"",Q150)</f>
        <v>E4</v>
      </c>
      <c r="AJ150" s="319" t="str">
        <f>IF(ISNA(VLOOKUP($AF150&amp;R150,IsTm3G,1,0)),"",R150)</f>
        <v>E2</v>
      </c>
      <c r="AK150" s="319" t="str">
        <f>IF(ISNA(VLOOKUP($AG150&amp;S150,IsTm4J,1,0)),"",S150)</f>
        <v/>
      </c>
      <c r="AL150" s="310"/>
      <c r="AT150" s="312" t="str">
        <f t="shared" si="30"/>
        <v>E2</v>
      </c>
      <c r="AU150" s="312" t="str">
        <f t="shared" si="31"/>
        <v>E2</v>
      </c>
      <c r="AW150" s="320">
        <f t="shared" si="32"/>
        <v>0</v>
      </c>
      <c r="AX150" s="320">
        <f t="shared" si="33"/>
        <v>0</v>
      </c>
      <c r="AY150" s="320">
        <f t="shared" si="34"/>
        <v>0</v>
      </c>
      <c r="AZ150" s="320">
        <f t="shared" si="35"/>
        <v>0</v>
      </c>
      <c r="BG150" s="49" t="str">
        <f t="shared" si="36"/>
        <v>0</v>
      </c>
      <c r="BH150" s="49" t="str">
        <f t="shared" si="37"/>
        <v>0</v>
      </c>
      <c r="BI150" s="49" t="str">
        <f t="shared" si="38"/>
        <v>0</v>
      </c>
    </row>
    <row r="151" spans="1:61" x14ac:dyDescent="0.25">
      <c r="A151" s="25" t="str">
        <f>C151&amp;"x"&amp;TEXT(COUNTIF(C$5:C150,C151)+1,0)</f>
        <v>D4x6</v>
      </c>
      <c r="B151" s="26" t="str">
        <f>D151&amp;"x"&amp;TEXT(COUNTIF(D$5:D150,D151)+1,0)</f>
        <v>D4x6</v>
      </c>
      <c r="C151" s="27" t="s">
        <v>5646</v>
      </c>
      <c r="D151" s="27" t="s">
        <v>5646</v>
      </c>
      <c r="E151" s="165"/>
      <c r="F151" s="27" t="s">
        <v>5580</v>
      </c>
      <c r="G151" s="242" t="s">
        <v>9531</v>
      </c>
      <c r="H151" s="242" t="s">
        <v>9532</v>
      </c>
      <c r="I151" s="242" t="s">
        <v>9204</v>
      </c>
      <c r="J151" s="194">
        <v>41167</v>
      </c>
      <c r="K151" s="165"/>
      <c r="L151" s="28"/>
      <c r="M151" s="371"/>
      <c r="N151" s="28"/>
      <c r="O151" s="236"/>
      <c r="P151" s="28" t="s">
        <v>5818</v>
      </c>
      <c r="Q151" s="28" t="s">
        <v>5656</v>
      </c>
      <c r="R151" s="28" t="s">
        <v>5656</v>
      </c>
      <c r="S151" s="466" t="str">
        <f>IF(C151=0,"",C151)</f>
        <v>D4</v>
      </c>
      <c r="T151" s="191"/>
      <c r="U151" s="30"/>
      <c r="V151" s="30"/>
      <c r="W151" s="30"/>
      <c r="X151" s="30"/>
      <c r="Y151" s="190"/>
      <c r="Z151" s="330">
        <f>lft(J151,Peildatum)</f>
        <v>9.2899999999999991</v>
      </c>
      <c r="AA151" s="272"/>
      <c r="AB151" s="272"/>
      <c r="AC151" s="272"/>
      <c r="AD151" s="272"/>
      <c r="AE151" s="319" t="str">
        <f>IFERROR(VLOOKUP(LEFT(L151 &amp; "0",1),CbRc,2,0),"")</f>
        <v>NCX19J3</v>
      </c>
      <c r="AF151" s="319" t="str">
        <f>IFERROR(VLOOKUP(LEFT(M151 &amp; "0",1),CbRc,2,0),"")</f>
        <v>NCX19J3</v>
      </c>
      <c r="AG151" s="319" t="str">
        <f>IFERROR(VLOOKUP(LEFT(N151 &amp; "0",1),CbRc,2,0),"")</f>
        <v>NCX19J3</v>
      </c>
      <c r="AH151" s="319" t="str">
        <f>IF(ISNA(VLOOKUP($AE151&amp;P151,IsTm1A,1,0)),"",P151)</f>
        <v/>
      </c>
      <c r="AI151" s="319" t="str">
        <f>IF(ISNA(VLOOKUP($AF151&amp;Q151,IsTm2D,1,0)),"",Q151)</f>
        <v>E2</v>
      </c>
      <c r="AJ151" s="319" t="str">
        <f>IF(ISNA(VLOOKUP($AF151&amp;R151,IsTm3G,1,0)),"",R151)</f>
        <v>E2</v>
      </c>
      <c r="AK151" s="319" t="str">
        <f>IF(ISNA(VLOOKUP($AG151&amp;S151,IsTm4J,1,0)),"",S151)</f>
        <v/>
      </c>
      <c r="AL151" s="310"/>
      <c r="AT151" s="312" t="str">
        <f t="shared" si="30"/>
        <v>D4</v>
      </c>
      <c r="AU151" s="312" t="str">
        <f t="shared" si="31"/>
        <v>D4</v>
      </c>
      <c r="AW151" s="320">
        <f t="shared" si="32"/>
        <v>0</v>
      </c>
      <c r="AX151" s="320">
        <f t="shared" si="33"/>
        <v>0</v>
      </c>
      <c r="AY151" s="320">
        <f t="shared" si="34"/>
        <v>0</v>
      </c>
      <c r="AZ151" s="320">
        <f t="shared" si="35"/>
        <v>0</v>
      </c>
      <c r="BG151" s="49" t="str">
        <f t="shared" si="36"/>
        <v>0</v>
      </c>
      <c r="BH151" s="49" t="str">
        <f t="shared" si="37"/>
        <v>0</v>
      </c>
      <c r="BI151" s="49" t="str">
        <f t="shared" si="38"/>
        <v>0</v>
      </c>
    </row>
    <row r="152" spans="1:61" x14ac:dyDescent="0.25">
      <c r="A152" s="25" t="str">
        <f>C152&amp;"x"&amp;TEXT(COUNTIF(C$5:C151,C152)+1,0)</f>
        <v>E1x4</v>
      </c>
      <c r="B152" s="26" t="str">
        <f>D152&amp;"x"&amp;TEXT(COUNTIF(D$5:D151,D152)+1,0)</f>
        <v>E1x4</v>
      </c>
      <c r="C152" s="27" t="s">
        <v>5655</v>
      </c>
      <c r="D152" s="27" t="s">
        <v>5655</v>
      </c>
      <c r="E152" s="165"/>
      <c r="F152" s="27" t="s">
        <v>5580</v>
      </c>
      <c r="G152" s="242" t="s">
        <v>9542</v>
      </c>
      <c r="H152" s="242" t="s">
        <v>9543</v>
      </c>
      <c r="I152" s="242" t="s">
        <v>9237</v>
      </c>
      <c r="J152" s="194">
        <v>41214</v>
      </c>
      <c r="K152" s="165"/>
      <c r="L152" s="28"/>
      <c r="M152" s="371"/>
      <c r="N152" s="28"/>
      <c r="O152" s="236"/>
      <c r="P152" s="28" t="s">
        <v>5671</v>
      </c>
      <c r="Q152" s="28" t="s">
        <v>5658</v>
      </c>
      <c r="R152" s="28" t="s">
        <v>5656</v>
      </c>
      <c r="S152" s="466" t="str">
        <f>IF(C152=0,"",C152)</f>
        <v>E1</v>
      </c>
      <c r="T152" s="191"/>
      <c r="U152" s="30"/>
      <c r="V152" s="30"/>
      <c r="W152" s="30"/>
      <c r="X152" s="30"/>
      <c r="Y152" s="190"/>
      <c r="Z152" s="330">
        <f>lft(J152,Peildatum)</f>
        <v>9.16</v>
      </c>
      <c r="AA152" s="272"/>
      <c r="AB152" s="272"/>
      <c r="AC152" s="272"/>
      <c r="AD152" s="272"/>
      <c r="AE152" s="319" t="str">
        <f>IFERROR(VLOOKUP(LEFT(L152 &amp; "0",1),CbRc,2,0),"")</f>
        <v>NCX19J3</v>
      </c>
      <c r="AF152" s="319" t="str">
        <f>IFERROR(VLOOKUP(LEFT(M152 &amp; "0",1),CbRc,2,0),"")</f>
        <v>NCX19J3</v>
      </c>
      <c r="AG152" s="319" t="str">
        <f>IFERROR(VLOOKUP(LEFT(N152 &amp; "0",1),CbRc,2,0),"")</f>
        <v>NCX19J3</v>
      </c>
      <c r="AH152" s="319" t="str">
        <f>IF(ISNA(VLOOKUP($AE152&amp;P152,IsTm1A,1,0)),"",P152)</f>
        <v>F2</v>
      </c>
      <c r="AI152" s="319" t="str">
        <f>IF(ISNA(VLOOKUP($AF152&amp;Q152,IsTm2D,1,0)),"",Q152)</f>
        <v>E4</v>
      </c>
      <c r="AJ152" s="319" t="str">
        <f>IF(ISNA(VLOOKUP($AF152&amp;R152,IsTm3G,1,0)),"",R152)</f>
        <v>E2</v>
      </c>
      <c r="AK152" s="319" t="str">
        <f>IF(ISNA(VLOOKUP($AG152&amp;S152,IsTm4J,1,0)),"",S152)</f>
        <v/>
      </c>
      <c r="AL152" s="310"/>
      <c r="AT152" s="312" t="str">
        <f t="shared" si="30"/>
        <v>E1</v>
      </c>
      <c r="AU152" s="312" t="str">
        <f t="shared" si="31"/>
        <v>E1</v>
      </c>
      <c r="AW152" s="320">
        <f t="shared" si="32"/>
        <v>0</v>
      </c>
      <c r="AX152" s="320">
        <f t="shared" si="33"/>
        <v>0</v>
      </c>
      <c r="AY152" s="320">
        <f t="shared" si="34"/>
        <v>0</v>
      </c>
      <c r="AZ152" s="320">
        <f t="shared" si="35"/>
        <v>0</v>
      </c>
      <c r="BG152" s="49" t="str">
        <f t="shared" si="36"/>
        <v>0</v>
      </c>
      <c r="BH152" s="49" t="str">
        <f t="shared" si="37"/>
        <v>0</v>
      </c>
      <c r="BI152" s="49" t="str">
        <f t="shared" si="38"/>
        <v>0</v>
      </c>
    </row>
    <row r="153" spans="1:61" x14ac:dyDescent="0.25">
      <c r="A153" s="25" t="str">
        <f>C153&amp;"x"&amp;TEXT(COUNTIF(C$5:C152,C153)+1,0)</f>
        <v>D4x7</v>
      </c>
      <c r="B153" s="26" t="str">
        <f>D153&amp;"x"&amp;TEXT(COUNTIF(D$5:D152,D153)+1,0)</f>
        <v>D4x7</v>
      </c>
      <c r="C153" s="27" t="s">
        <v>5646</v>
      </c>
      <c r="D153" s="27" t="s">
        <v>5646</v>
      </c>
      <c r="E153" s="165"/>
      <c r="F153" s="27" t="s">
        <v>5829</v>
      </c>
      <c r="G153" s="242" t="s">
        <v>9538</v>
      </c>
      <c r="H153" s="242" t="s">
        <v>9539</v>
      </c>
      <c r="I153" s="242" t="s">
        <v>9540</v>
      </c>
      <c r="J153" s="194">
        <v>40750</v>
      </c>
      <c r="K153" s="165"/>
      <c r="L153" s="28"/>
      <c r="M153" s="371"/>
      <c r="N153" s="28"/>
      <c r="O153" s="236"/>
      <c r="P153" s="28" t="s">
        <v>5661</v>
      </c>
      <c r="Q153" s="28" t="s">
        <v>5656</v>
      </c>
      <c r="R153" s="28" t="s">
        <v>5656</v>
      </c>
      <c r="S153" s="466" t="str">
        <f>IF(C153=0,"",C153)</f>
        <v>D4</v>
      </c>
      <c r="T153" s="191"/>
      <c r="U153" s="30"/>
      <c r="V153" s="30"/>
      <c r="W153" s="30"/>
      <c r="X153" s="30"/>
      <c r="Y153" s="190"/>
      <c r="Z153" s="330">
        <f>lft(J153,Peildatum)</f>
        <v>10.43</v>
      </c>
      <c r="AA153" s="272"/>
      <c r="AB153" s="272"/>
      <c r="AC153" s="272"/>
      <c r="AD153" s="272"/>
      <c r="AE153" s="319" t="str">
        <f>IFERROR(VLOOKUP(LEFT(L153 &amp; "0",1),CbRc,2,0),"")</f>
        <v>NCX19J3</v>
      </c>
      <c r="AF153" s="319" t="str">
        <f>IFERROR(VLOOKUP(LEFT(M153 &amp; "0",1),CbRc,2,0),"")</f>
        <v>NCX19J3</v>
      </c>
      <c r="AG153" s="319" t="str">
        <f>IFERROR(VLOOKUP(LEFT(N153 &amp; "0",1),CbRc,2,0),"")</f>
        <v>NCX19J3</v>
      </c>
      <c r="AH153" s="319" t="str">
        <f>IF(ISNA(VLOOKUP($AE153&amp;P153,IsTm1A,1,0)),"",P153)</f>
        <v>E7</v>
      </c>
      <c r="AI153" s="319" t="str">
        <f>IF(ISNA(VLOOKUP($AF153&amp;Q153,IsTm2D,1,0)),"",Q153)</f>
        <v>E2</v>
      </c>
      <c r="AJ153" s="319" t="str">
        <f>IF(ISNA(VLOOKUP($AF153&amp;R153,IsTm3G,1,0)),"",R153)</f>
        <v>E2</v>
      </c>
      <c r="AK153" s="319" t="str">
        <f>IF(ISNA(VLOOKUP($AG153&amp;S153,IsTm4J,1,0)),"",S153)</f>
        <v/>
      </c>
      <c r="AL153" s="310"/>
      <c r="AT153" s="312" t="str">
        <f t="shared" si="30"/>
        <v>D4</v>
      </c>
      <c r="AU153" s="312" t="str">
        <f t="shared" si="31"/>
        <v>D4</v>
      </c>
      <c r="AW153" s="320">
        <f t="shared" si="32"/>
        <v>0</v>
      </c>
      <c r="AX153" s="320">
        <f t="shared" si="33"/>
        <v>0</v>
      </c>
      <c r="AY153" s="320">
        <f t="shared" si="34"/>
        <v>0</v>
      </c>
      <c r="AZ153" s="320">
        <f t="shared" si="35"/>
        <v>0</v>
      </c>
      <c r="BG153" s="49" t="str">
        <f t="shared" si="36"/>
        <v>0</v>
      </c>
      <c r="BH153" s="49" t="str">
        <f t="shared" si="37"/>
        <v>0</v>
      </c>
      <c r="BI153" s="49" t="str">
        <f t="shared" si="38"/>
        <v>0</v>
      </c>
    </row>
    <row r="154" spans="1:61" x14ac:dyDescent="0.25">
      <c r="A154" s="25" t="str">
        <f>C154&amp;"x"&amp;TEXT(COUNTIF(C$5:C153,C154)+1,0)</f>
        <v>E2x4</v>
      </c>
      <c r="B154" s="26" t="str">
        <f>D154&amp;"x"&amp;TEXT(COUNTIF(D$5:D153,D154)+1,0)</f>
        <v>E2x4</v>
      </c>
      <c r="C154" s="27" t="s">
        <v>5656</v>
      </c>
      <c r="D154" s="27" t="s">
        <v>5656</v>
      </c>
      <c r="E154" s="165"/>
      <c r="F154" s="27" t="s">
        <v>5829</v>
      </c>
      <c r="G154" s="242" t="s">
        <v>9558</v>
      </c>
      <c r="H154" s="242" t="s">
        <v>9559</v>
      </c>
      <c r="I154" s="242" t="s">
        <v>9560</v>
      </c>
      <c r="J154" s="194">
        <v>40957</v>
      </c>
      <c r="K154" s="165"/>
      <c r="L154" s="28"/>
      <c r="M154" s="371"/>
      <c r="N154" s="28"/>
      <c r="O154" s="236"/>
      <c r="P154" s="28" t="s">
        <v>5818</v>
      </c>
      <c r="Q154" s="28" t="s">
        <v>5818</v>
      </c>
      <c r="R154" s="28" t="s">
        <v>5656</v>
      </c>
      <c r="S154" s="466" t="str">
        <f>IF(C154=0,"",C154)</f>
        <v>E2</v>
      </c>
      <c r="T154" s="191"/>
      <c r="U154" s="30"/>
      <c r="V154" s="30"/>
      <c r="W154" s="30"/>
      <c r="X154" s="30"/>
      <c r="Y154" s="190"/>
      <c r="Z154" s="330">
        <f>lft(J154,Peildatum)</f>
        <v>9.8699999999999992</v>
      </c>
      <c r="AA154" s="272"/>
      <c r="AB154" s="272"/>
      <c r="AC154" s="272"/>
      <c r="AD154" s="272"/>
      <c r="AE154" s="319" t="str">
        <f>IFERROR(VLOOKUP(LEFT(L154 &amp; "0",1),CbRc,2,0),"")</f>
        <v>NCX19J3</v>
      </c>
      <c r="AF154" s="319" t="str">
        <f>IFERROR(VLOOKUP(LEFT(M154 &amp; "0",1),CbRc,2,0),"")</f>
        <v>NCX19J3</v>
      </c>
      <c r="AG154" s="319" t="str">
        <f>IFERROR(VLOOKUP(LEFT(N154 &amp; "0",1),CbRc,2,0),"")</f>
        <v>NCX19J3</v>
      </c>
      <c r="AH154" s="319" t="str">
        <f>IF(ISNA(VLOOKUP($AE154&amp;P154,IsTm1A,1,0)),"",P154)</f>
        <v/>
      </c>
      <c r="AI154" s="319" t="str">
        <f>IF(ISNA(VLOOKUP($AF154&amp;Q154,IsTm2D,1,0)),"",Q154)</f>
        <v/>
      </c>
      <c r="AJ154" s="319" t="str">
        <f>IF(ISNA(VLOOKUP($AF154&amp;R154,IsTm3G,1,0)),"",R154)</f>
        <v>E2</v>
      </c>
      <c r="AK154" s="319" t="str">
        <f>IF(ISNA(VLOOKUP($AG154&amp;S154,IsTm4J,1,0)),"",S154)</f>
        <v/>
      </c>
      <c r="AL154" s="310"/>
      <c r="AT154" s="312" t="str">
        <f t="shared" si="30"/>
        <v>E2</v>
      </c>
      <c r="AU154" s="312" t="str">
        <f t="shared" si="31"/>
        <v>E2</v>
      </c>
      <c r="AW154" s="320">
        <f t="shared" si="32"/>
        <v>0</v>
      </c>
      <c r="AX154" s="320">
        <f t="shared" si="33"/>
        <v>0</v>
      </c>
      <c r="AY154" s="320">
        <f t="shared" si="34"/>
        <v>0</v>
      </c>
      <c r="AZ154" s="320">
        <f t="shared" si="35"/>
        <v>0</v>
      </c>
      <c r="BG154" s="49" t="str">
        <f t="shared" si="36"/>
        <v>0</v>
      </c>
      <c r="BH154" s="49" t="str">
        <f t="shared" si="37"/>
        <v>0</v>
      </c>
      <c r="BI154" s="49" t="str">
        <f t="shared" si="38"/>
        <v>0</v>
      </c>
    </row>
    <row r="155" spans="1:61" x14ac:dyDescent="0.25">
      <c r="A155" s="25" t="str">
        <f>C155&amp;"x"&amp;TEXT(COUNTIF(C$5:C154,C155)+1,0)</f>
        <v>D2x10</v>
      </c>
      <c r="B155" s="26" t="str">
        <f>D155&amp;"x"&amp;TEXT(COUNTIF(D$5:D154,D155)+1,0)</f>
        <v>D2x10</v>
      </c>
      <c r="C155" s="27" t="s">
        <v>5644</v>
      </c>
      <c r="D155" s="27" t="s">
        <v>5644</v>
      </c>
      <c r="E155" s="165"/>
      <c r="F155" s="27" t="s">
        <v>5829</v>
      </c>
      <c r="G155" s="242" t="s">
        <v>9489</v>
      </c>
      <c r="H155" s="242" t="s">
        <v>9490</v>
      </c>
      <c r="I155" s="242" t="s">
        <v>8960</v>
      </c>
      <c r="J155" s="194">
        <v>41044</v>
      </c>
      <c r="K155" s="165"/>
      <c r="L155" s="28"/>
      <c r="M155" s="371"/>
      <c r="N155" s="28"/>
      <c r="O155" s="236"/>
      <c r="P155" s="28" t="s">
        <v>5671</v>
      </c>
      <c r="Q155" s="28" t="s">
        <v>5658</v>
      </c>
      <c r="R155" s="28" t="s">
        <v>5656</v>
      </c>
      <c r="S155" s="466" t="str">
        <f>IF(C155=0,"",C155)</f>
        <v>D2</v>
      </c>
      <c r="T155" s="191"/>
      <c r="U155" s="30"/>
      <c r="V155" s="30"/>
      <c r="W155" s="30"/>
      <c r="X155" s="30"/>
      <c r="Y155" s="190"/>
      <c r="Z155" s="330">
        <f>lft(J155,Peildatum)</f>
        <v>9.6300000000000008</v>
      </c>
      <c r="AA155" s="272"/>
      <c r="AB155" s="272"/>
      <c r="AC155" s="272"/>
      <c r="AD155" s="272"/>
      <c r="AE155" s="319" t="str">
        <f>IFERROR(VLOOKUP(LEFT(L155 &amp; "0",1),CbRc,2,0),"")</f>
        <v>NCX19J3</v>
      </c>
      <c r="AF155" s="319" t="str">
        <f>IFERROR(VLOOKUP(LEFT(M155 &amp; "0",1),CbRc,2,0),"")</f>
        <v>NCX19J3</v>
      </c>
      <c r="AG155" s="319" t="str">
        <f>IFERROR(VLOOKUP(LEFT(N155 &amp; "0",1),CbRc,2,0),"")</f>
        <v>NCX19J3</v>
      </c>
      <c r="AH155" s="319" t="str">
        <f>IF(ISNA(VLOOKUP($AE155&amp;P155,IsTm1A,1,0)),"",P155)</f>
        <v>F2</v>
      </c>
      <c r="AI155" s="319" t="str">
        <f>IF(ISNA(VLOOKUP($AF155&amp;Q155,IsTm2D,1,0)),"",Q155)</f>
        <v>E4</v>
      </c>
      <c r="AJ155" s="319" t="str">
        <f>IF(ISNA(VLOOKUP($AF155&amp;R155,IsTm3G,1,0)),"",R155)</f>
        <v>E2</v>
      </c>
      <c r="AK155" s="319" t="str">
        <f>IF(ISNA(VLOOKUP($AG155&amp;S155,IsTm4J,1,0)),"",S155)</f>
        <v/>
      </c>
      <c r="AL155" s="310"/>
      <c r="AT155" s="312" t="str">
        <f t="shared" si="30"/>
        <v>D2</v>
      </c>
      <c r="AU155" s="312" t="str">
        <f t="shared" si="31"/>
        <v>D2</v>
      </c>
      <c r="AW155" s="320">
        <f t="shared" si="32"/>
        <v>0</v>
      </c>
      <c r="AX155" s="320">
        <f t="shared" si="33"/>
        <v>0</v>
      </c>
      <c r="AY155" s="320">
        <f t="shared" si="34"/>
        <v>0</v>
      </c>
      <c r="AZ155" s="320">
        <f t="shared" si="35"/>
        <v>0</v>
      </c>
      <c r="BG155" s="49" t="str">
        <f t="shared" si="36"/>
        <v>0</v>
      </c>
      <c r="BH155" s="49" t="str">
        <f t="shared" si="37"/>
        <v>0</v>
      </c>
      <c r="BI155" s="49" t="str">
        <f t="shared" si="38"/>
        <v>0</v>
      </c>
    </row>
    <row r="156" spans="1:61" x14ac:dyDescent="0.25">
      <c r="A156" s="25" t="str">
        <f>C156&amp;"x"&amp;TEXT(COUNTIF(C$5:C155,C156)+1,0)</f>
        <v>E1x5</v>
      </c>
      <c r="B156" s="26" t="str">
        <f>D156&amp;"x"&amp;TEXT(COUNTIF(D$5:D155,D156)+1,0)</f>
        <v>E1x5</v>
      </c>
      <c r="C156" s="27" t="s">
        <v>5655</v>
      </c>
      <c r="D156" s="27" t="s">
        <v>5655</v>
      </c>
      <c r="E156" s="165"/>
      <c r="F156" s="27" t="s">
        <v>5829</v>
      </c>
      <c r="G156" s="242" t="s">
        <v>9551</v>
      </c>
      <c r="H156" s="242" t="s">
        <v>9436</v>
      </c>
      <c r="I156" s="242" t="s">
        <v>9552</v>
      </c>
      <c r="J156" s="194">
        <v>41121</v>
      </c>
      <c r="K156" s="165"/>
      <c r="L156" s="28"/>
      <c r="M156" s="371"/>
      <c r="N156" s="28"/>
      <c r="O156" s="236"/>
      <c r="P156" s="28" t="s">
        <v>5671</v>
      </c>
      <c r="Q156" s="28" t="s">
        <v>5658</v>
      </c>
      <c r="R156" s="28" t="s">
        <v>5656</v>
      </c>
      <c r="S156" s="466" t="str">
        <f>IF(C156=0,"",C156)</f>
        <v>E1</v>
      </c>
      <c r="T156" s="191"/>
      <c r="U156" s="30"/>
      <c r="V156" s="30"/>
      <c r="W156" s="30"/>
      <c r="X156" s="30"/>
      <c r="Y156" s="190"/>
      <c r="Z156" s="330">
        <f>lft(J156,Peildatum)</f>
        <v>9.42</v>
      </c>
      <c r="AA156" s="272"/>
      <c r="AB156" s="272"/>
      <c r="AC156" s="272"/>
      <c r="AD156" s="272"/>
      <c r="AE156" s="319" t="str">
        <f>IFERROR(VLOOKUP(LEFT(L156 &amp; "0",1),CbRc,2,0),"")</f>
        <v>NCX19J3</v>
      </c>
      <c r="AF156" s="319" t="str">
        <f>IFERROR(VLOOKUP(LEFT(M156 &amp; "0",1),CbRc,2,0),"")</f>
        <v>NCX19J3</v>
      </c>
      <c r="AG156" s="319" t="str">
        <f>IFERROR(VLOOKUP(LEFT(N156 &amp; "0",1),CbRc,2,0),"")</f>
        <v>NCX19J3</v>
      </c>
      <c r="AH156" s="319" t="str">
        <f>IF(ISNA(VLOOKUP($AE156&amp;P156,IsTm1A,1,0)),"",P156)</f>
        <v>F2</v>
      </c>
      <c r="AI156" s="319" t="str">
        <f>IF(ISNA(VLOOKUP($AF156&amp;Q156,IsTm2D,1,0)),"",Q156)</f>
        <v>E4</v>
      </c>
      <c r="AJ156" s="319" t="str">
        <f>IF(ISNA(VLOOKUP($AF156&amp;R156,IsTm3G,1,0)),"",R156)</f>
        <v>E2</v>
      </c>
      <c r="AK156" s="319" t="str">
        <f>IF(ISNA(VLOOKUP($AG156&amp;S156,IsTm4J,1,0)),"",S156)</f>
        <v/>
      </c>
      <c r="AL156" s="310"/>
      <c r="AT156" s="312" t="str">
        <f t="shared" si="30"/>
        <v>E1</v>
      </c>
      <c r="AU156" s="312" t="str">
        <f t="shared" si="31"/>
        <v>E1</v>
      </c>
      <c r="AW156" s="320">
        <f t="shared" si="32"/>
        <v>0</v>
      </c>
      <c r="AX156" s="320">
        <f t="shared" si="33"/>
        <v>0</v>
      </c>
      <c r="AY156" s="320">
        <f t="shared" si="34"/>
        <v>0</v>
      </c>
      <c r="AZ156" s="320">
        <f t="shared" si="35"/>
        <v>0</v>
      </c>
      <c r="BG156" s="49" t="str">
        <f t="shared" si="36"/>
        <v>0</v>
      </c>
      <c r="BH156" s="49" t="str">
        <f t="shared" si="37"/>
        <v>0</v>
      </c>
      <c r="BI156" s="49" t="str">
        <f t="shared" si="38"/>
        <v>0</v>
      </c>
    </row>
    <row r="157" spans="1:61" x14ac:dyDescent="0.25">
      <c r="A157" s="25" t="str">
        <f>C157&amp;"x"&amp;TEXT(COUNTIF(C$5:C156,C157)+1,0)</f>
        <v>E4x1</v>
      </c>
      <c r="B157" s="26" t="str">
        <f>D157&amp;"x"&amp;TEXT(COUNTIF(D$5:D156,D157)+1,0)</f>
        <v>E4x1</v>
      </c>
      <c r="C157" s="27" t="s">
        <v>5658</v>
      </c>
      <c r="D157" s="27" t="s">
        <v>5658</v>
      </c>
      <c r="E157" s="165"/>
      <c r="F157" s="27" t="s">
        <v>5580</v>
      </c>
      <c r="G157" s="242" t="s">
        <v>9574</v>
      </c>
      <c r="H157" s="242" t="s">
        <v>9575</v>
      </c>
      <c r="I157" s="242" t="s">
        <v>9576</v>
      </c>
      <c r="J157" s="194">
        <v>41108</v>
      </c>
      <c r="K157" s="165"/>
      <c r="L157" s="28"/>
      <c r="M157" s="371"/>
      <c r="N157" s="28"/>
      <c r="O157" s="236"/>
      <c r="P157" s="28" t="s">
        <v>5818</v>
      </c>
      <c r="Q157" s="28" t="s">
        <v>5659</v>
      </c>
      <c r="R157" s="28" t="s">
        <v>5657</v>
      </c>
      <c r="S157" s="466" t="str">
        <f>IF(C157=0,"",C157)</f>
        <v>E4</v>
      </c>
      <c r="T157" s="191"/>
      <c r="U157" s="30"/>
      <c r="V157" s="30"/>
      <c r="W157" s="30"/>
      <c r="X157" s="30"/>
      <c r="Y157" s="190"/>
      <c r="Z157" s="330">
        <f>lft(J157,Peildatum)</f>
        <v>9.4499999999999993</v>
      </c>
      <c r="AA157" s="272"/>
      <c r="AB157" s="272"/>
      <c r="AC157" s="272"/>
      <c r="AD157" s="272"/>
      <c r="AE157" s="319" t="str">
        <f>IFERROR(VLOOKUP(LEFT(L157 &amp; "0",1),CbRc,2,0),"")</f>
        <v>NCX19J3</v>
      </c>
      <c r="AF157" s="319" t="str">
        <f>IFERROR(VLOOKUP(LEFT(M157 &amp; "0",1),CbRc,2,0),"")</f>
        <v>NCX19J3</v>
      </c>
      <c r="AG157" s="319" t="str">
        <f>IFERROR(VLOOKUP(LEFT(N157 &amp; "0",1),CbRc,2,0),"")</f>
        <v>NCX19J3</v>
      </c>
      <c r="AH157" s="319" t="str">
        <f>IF(ISNA(VLOOKUP($AE157&amp;P157,IsTm1A,1,0)),"",P157)</f>
        <v/>
      </c>
      <c r="AI157" s="319" t="str">
        <f>IF(ISNA(VLOOKUP($AF157&amp;Q157,IsTm2D,1,0)),"",Q157)</f>
        <v>E5</v>
      </c>
      <c r="AJ157" s="319" t="str">
        <f>IF(ISNA(VLOOKUP($AF157&amp;R157,IsTm3G,1,0)),"",R157)</f>
        <v>E3</v>
      </c>
      <c r="AK157" s="319" t="str">
        <f>IF(ISNA(VLOOKUP($AG157&amp;S157,IsTm4J,1,0)),"",S157)</f>
        <v/>
      </c>
      <c r="AL157" s="310"/>
      <c r="AT157" s="312" t="str">
        <f t="shared" si="30"/>
        <v>E4</v>
      </c>
      <c r="AU157" s="312" t="str">
        <f t="shared" si="31"/>
        <v>E4</v>
      </c>
      <c r="AW157" s="320">
        <f t="shared" si="32"/>
        <v>0</v>
      </c>
      <c r="AX157" s="320">
        <f t="shared" si="33"/>
        <v>0</v>
      </c>
      <c r="AY157" s="320">
        <f t="shared" si="34"/>
        <v>0</v>
      </c>
      <c r="AZ157" s="320">
        <f t="shared" si="35"/>
        <v>0</v>
      </c>
      <c r="BG157" s="49" t="str">
        <f t="shared" si="36"/>
        <v>0</v>
      </c>
      <c r="BH157" s="49" t="str">
        <f t="shared" si="37"/>
        <v>0</v>
      </c>
      <c r="BI157" s="49" t="str">
        <f t="shared" si="38"/>
        <v>0</v>
      </c>
    </row>
    <row r="158" spans="1:61" x14ac:dyDescent="0.25">
      <c r="A158" s="25" t="str">
        <f>C158&amp;"x"&amp;TEXT(COUNTIF(C$5:C157,C158)+1,0)</f>
        <v>E4x2</v>
      </c>
      <c r="B158" s="26" t="str">
        <f>D158&amp;"x"&amp;TEXT(COUNTIF(D$5:D157,D158)+1,0)</f>
        <v>E4x2</v>
      </c>
      <c r="C158" s="27" t="s">
        <v>5658</v>
      </c>
      <c r="D158" s="27" t="s">
        <v>5658</v>
      </c>
      <c r="E158" s="165"/>
      <c r="F158" s="27" t="s">
        <v>5580</v>
      </c>
      <c r="G158" s="242" t="s">
        <v>9581</v>
      </c>
      <c r="H158" s="242" t="s">
        <v>9582</v>
      </c>
      <c r="I158" s="242" t="s">
        <v>9583</v>
      </c>
      <c r="J158" s="194">
        <v>41149</v>
      </c>
      <c r="K158" s="165"/>
      <c r="L158" s="28"/>
      <c r="M158" s="371"/>
      <c r="N158" s="28"/>
      <c r="O158" s="236"/>
      <c r="P158" s="28" t="s">
        <v>5818</v>
      </c>
      <c r="Q158" s="28" t="s">
        <v>5659</v>
      </c>
      <c r="R158" s="28" t="s">
        <v>5657</v>
      </c>
      <c r="S158" s="466" t="str">
        <f>IF(C158=0,"",C158)</f>
        <v>E4</v>
      </c>
      <c r="T158" s="191"/>
      <c r="U158" s="30"/>
      <c r="V158" s="30"/>
      <c r="W158" s="30"/>
      <c r="X158" s="30"/>
      <c r="Y158" s="190"/>
      <c r="Z158" s="330">
        <f>lft(J158,Peildatum)</f>
        <v>9.34</v>
      </c>
      <c r="AA158" s="272"/>
      <c r="AB158" s="272"/>
      <c r="AC158" s="272"/>
      <c r="AD158" s="272"/>
      <c r="AE158" s="319" t="str">
        <f>IFERROR(VLOOKUP(LEFT(L158 &amp; "0",1),CbRc,2,0),"")</f>
        <v>NCX19J3</v>
      </c>
      <c r="AF158" s="319" t="str">
        <f>IFERROR(VLOOKUP(LEFT(M158 &amp; "0",1),CbRc,2,0),"")</f>
        <v>NCX19J3</v>
      </c>
      <c r="AG158" s="319" t="str">
        <f>IFERROR(VLOOKUP(LEFT(N158 &amp; "0",1),CbRc,2,0),"")</f>
        <v>NCX19J3</v>
      </c>
      <c r="AH158" s="319" t="str">
        <f>IF(ISNA(VLOOKUP($AE158&amp;P158,IsTm1A,1,0)),"",P158)</f>
        <v/>
      </c>
      <c r="AI158" s="319" t="str">
        <f>IF(ISNA(VLOOKUP($AF158&amp;Q158,IsTm2D,1,0)),"",Q158)</f>
        <v>E5</v>
      </c>
      <c r="AJ158" s="319" t="str">
        <f>IF(ISNA(VLOOKUP($AF158&amp;R158,IsTm3G,1,0)),"",R158)</f>
        <v>E3</v>
      </c>
      <c r="AK158" s="319" t="str">
        <f>IF(ISNA(VLOOKUP($AG158&amp;S158,IsTm4J,1,0)),"",S158)</f>
        <v/>
      </c>
      <c r="AL158" s="310"/>
      <c r="AT158" s="312" t="str">
        <f t="shared" si="30"/>
        <v>E4</v>
      </c>
      <c r="AU158" s="312" t="str">
        <f t="shared" si="31"/>
        <v>E4</v>
      </c>
      <c r="AW158" s="320">
        <f t="shared" si="32"/>
        <v>0</v>
      </c>
      <c r="AX158" s="320">
        <f t="shared" si="33"/>
        <v>0</v>
      </c>
      <c r="AY158" s="320">
        <f t="shared" si="34"/>
        <v>0</v>
      </c>
      <c r="AZ158" s="320">
        <f t="shared" si="35"/>
        <v>0</v>
      </c>
      <c r="BG158" s="49" t="str">
        <f t="shared" si="36"/>
        <v>0</v>
      </c>
      <c r="BH158" s="49" t="str">
        <f t="shared" si="37"/>
        <v>0</v>
      </c>
      <c r="BI158" s="49" t="str">
        <f t="shared" si="38"/>
        <v>0</v>
      </c>
    </row>
    <row r="159" spans="1:61" x14ac:dyDescent="0.25">
      <c r="A159" s="25" t="str">
        <f>C159&amp;"x"&amp;TEXT(COUNTIF(C$5:C158,C159)+1,0)</f>
        <v>E4x3</v>
      </c>
      <c r="B159" s="26" t="str">
        <f>D159&amp;"x"&amp;TEXT(COUNTIF(D$5:D158,D159)+1,0)</f>
        <v>E4x3</v>
      </c>
      <c r="C159" s="27" t="s">
        <v>5658</v>
      </c>
      <c r="D159" s="27" t="s">
        <v>5658</v>
      </c>
      <c r="E159" s="165"/>
      <c r="F159" s="27" t="s">
        <v>5580</v>
      </c>
      <c r="G159" s="242" t="s">
        <v>9577</v>
      </c>
      <c r="H159" s="242" t="s">
        <v>9578</v>
      </c>
      <c r="I159" s="242" t="s">
        <v>9440</v>
      </c>
      <c r="J159" s="194">
        <v>41159</v>
      </c>
      <c r="K159" s="165"/>
      <c r="L159" s="28"/>
      <c r="M159" s="371"/>
      <c r="N159" s="28"/>
      <c r="O159" s="236"/>
      <c r="P159" s="28" t="s">
        <v>5818</v>
      </c>
      <c r="Q159" s="28" t="s">
        <v>5659</v>
      </c>
      <c r="R159" s="28" t="s">
        <v>5657</v>
      </c>
      <c r="S159" s="466" t="str">
        <f>IF(C159=0,"",C159)</f>
        <v>E4</v>
      </c>
      <c r="T159" s="191"/>
      <c r="U159" s="30"/>
      <c r="V159" s="30"/>
      <c r="W159" s="30"/>
      <c r="X159" s="30"/>
      <c r="Y159" s="190"/>
      <c r="Z159" s="330">
        <f>lft(J159,Peildatum)</f>
        <v>9.31</v>
      </c>
      <c r="AA159" s="272"/>
      <c r="AB159" s="272"/>
      <c r="AC159" s="272"/>
      <c r="AD159" s="272"/>
      <c r="AE159" s="319" t="str">
        <f>IFERROR(VLOOKUP(LEFT(L159 &amp; "0",1),CbRc,2,0),"")</f>
        <v>NCX19J3</v>
      </c>
      <c r="AF159" s="319" t="str">
        <f>IFERROR(VLOOKUP(LEFT(M159 &amp; "0",1),CbRc,2,0),"")</f>
        <v>NCX19J3</v>
      </c>
      <c r="AG159" s="319" t="str">
        <f>IFERROR(VLOOKUP(LEFT(N159 &amp; "0",1),CbRc,2,0),"")</f>
        <v>NCX19J3</v>
      </c>
      <c r="AH159" s="319" t="str">
        <f>IF(ISNA(VLOOKUP($AE159&amp;P159,IsTm1A,1,0)),"",P159)</f>
        <v/>
      </c>
      <c r="AI159" s="319" t="str">
        <f>IF(ISNA(VLOOKUP($AF159&amp;Q159,IsTm2D,1,0)),"",Q159)</f>
        <v>E5</v>
      </c>
      <c r="AJ159" s="319" t="str">
        <f>IF(ISNA(VLOOKUP($AF159&amp;R159,IsTm3G,1,0)),"",R159)</f>
        <v>E3</v>
      </c>
      <c r="AK159" s="319" t="str">
        <f>IF(ISNA(VLOOKUP($AG159&amp;S159,IsTm4J,1,0)),"",S159)</f>
        <v/>
      </c>
      <c r="AL159" s="310"/>
      <c r="AT159" s="312" t="str">
        <f t="shared" si="30"/>
        <v>E4</v>
      </c>
      <c r="AU159" s="312" t="str">
        <f t="shared" si="31"/>
        <v>E4</v>
      </c>
      <c r="AW159" s="320">
        <f t="shared" si="32"/>
        <v>0</v>
      </c>
      <c r="AX159" s="320">
        <f t="shared" si="33"/>
        <v>0</v>
      </c>
      <c r="AY159" s="320">
        <f t="shared" si="34"/>
        <v>0</v>
      </c>
      <c r="AZ159" s="320">
        <f t="shared" si="35"/>
        <v>0</v>
      </c>
      <c r="BG159" s="49" t="str">
        <f t="shared" si="36"/>
        <v>0</v>
      </c>
      <c r="BH159" s="49" t="str">
        <f t="shared" si="37"/>
        <v>0</v>
      </c>
      <c r="BI159" s="49" t="str">
        <f t="shared" si="38"/>
        <v>0</v>
      </c>
    </row>
    <row r="160" spans="1:61" x14ac:dyDescent="0.25">
      <c r="A160" s="25" t="str">
        <f>C160&amp;"x"&amp;TEXT(COUNTIF(C$5:C159,C160)+1,0)</f>
        <v>E5x1</v>
      </c>
      <c r="B160" s="26" t="str">
        <f>D160&amp;"x"&amp;TEXT(COUNTIF(D$5:D159,D160)+1,0)</f>
        <v>E5x1</v>
      </c>
      <c r="C160" s="27" t="s">
        <v>5659</v>
      </c>
      <c r="D160" s="27" t="s">
        <v>5659</v>
      </c>
      <c r="E160" s="165"/>
      <c r="F160" s="27" t="s">
        <v>5580</v>
      </c>
      <c r="G160" s="242" t="s">
        <v>9588</v>
      </c>
      <c r="H160" s="242" t="s">
        <v>9589</v>
      </c>
      <c r="I160" s="242" t="s">
        <v>9590</v>
      </c>
      <c r="J160" s="194">
        <v>41407</v>
      </c>
      <c r="K160" s="165"/>
      <c r="L160" s="28"/>
      <c r="M160" s="371"/>
      <c r="N160" s="28"/>
      <c r="O160" s="236"/>
      <c r="P160" s="28" t="s">
        <v>5672</v>
      </c>
      <c r="Q160" s="28" t="s">
        <v>5670</v>
      </c>
      <c r="R160" s="28" t="s">
        <v>5658</v>
      </c>
      <c r="S160" s="466" t="str">
        <f>IF(C160=0,"",C160)</f>
        <v>E5</v>
      </c>
      <c r="T160" s="191"/>
      <c r="U160" s="30"/>
      <c r="V160" s="30"/>
      <c r="W160" s="30"/>
      <c r="X160" s="30"/>
      <c r="Y160" s="190"/>
      <c r="Z160" s="330">
        <f>lft(J160,Peildatum)</f>
        <v>8.64</v>
      </c>
      <c r="AA160" s="272"/>
      <c r="AB160" s="272"/>
      <c r="AC160" s="272"/>
      <c r="AD160" s="272"/>
      <c r="AE160" s="319" t="str">
        <f>IFERROR(VLOOKUP(LEFT(L160 &amp; "0",1),CbRc,2,0),"")</f>
        <v>NCX19J3</v>
      </c>
      <c r="AF160" s="319" t="str">
        <f>IFERROR(VLOOKUP(LEFT(M160 &amp; "0",1),CbRc,2,0),"")</f>
        <v>NCX19J3</v>
      </c>
      <c r="AG160" s="319" t="str">
        <f>IFERROR(VLOOKUP(LEFT(N160 &amp; "0",1),CbRc,2,0),"")</f>
        <v>NCX19J3</v>
      </c>
      <c r="AH160" s="319" t="str">
        <f>IF(ISNA(VLOOKUP($AE160&amp;P160,IsTm1A,1,0)),"",P160)</f>
        <v>F3</v>
      </c>
      <c r="AI160" s="319" t="str">
        <f>IF(ISNA(VLOOKUP($AF160&amp;Q160,IsTm2D,1,0)),"",Q160)</f>
        <v>F1</v>
      </c>
      <c r="AJ160" s="319" t="str">
        <f>IF(ISNA(VLOOKUP($AF160&amp;R160,IsTm3G,1,0)),"",R160)</f>
        <v>E4</v>
      </c>
      <c r="AK160" s="319" t="str">
        <f>IF(ISNA(VLOOKUP($AG160&amp;S160,IsTm4J,1,0)),"",S160)</f>
        <v/>
      </c>
      <c r="AL160" s="310"/>
      <c r="AT160" s="312" t="str">
        <f t="shared" si="30"/>
        <v>E5</v>
      </c>
      <c r="AU160" s="312" t="str">
        <f t="shared" si="31"/>
        <v>E5</v>
      </c>
      <c r="AW160" s="320">
        <f t="shared" si="32"/>
        <v>0</v>
      </c>
      <c r="AX160" s="320">
        <f t="shared" si="33"/>
        <v>0</v>
      </c>
      <c r="AY160" s="320">
        <f t="shared" si="34"/>
        <v>0</v>
      </c>
      <c r="AZ160" s="320">
        <f t="shared" si="35"/>
        <v>0</v>
      </c>
      <c r="BG160" s="49" t="str">
        <f t="shared" si="36"/>
        <v>0</v>
      </c>
      <c r="BH160" s="49" t="str">
        <f t="shared" si="37"/>
        <v>0</v>
      </c>
      <c r="BI160" s="49" t="str">
        <f t="shared" si="38"/>
        <v>0</v>
      </c>
    </row>
    <row r="161" spans="1:61" x14ac:dyDescent="0.25">
      <c r="A161" s="25" t="str">
        <f>C161&amp;"x"&amp;TEXT(COUNTIF(C$5:C160,C161)+1,0)</f>
        <v>E5x2</v>
      </c>
      <c r="B161" s="26" t="str">
        <f>D161&amp;"x"&amp;TEXT(COUNTIF(D$5:D160,D161)+1,0)</f>
        <v>E5x2</v>
      </c>
      <c r="C161" s="27" t="s">
        <v>5659</v>
      </c>
      <c r="D161" s="27" t="s">
        <v>5659</v>
      </c>
      <c r="E161" s="165"/>
      <c r="F161" s="27" t="s">
        <v>5580</v>
      </c>
      <c r="G161" s="242" t="s">
        <v>9585</v>
      </c>
      <c r="H161" s="242" t="s">
        <v>9586</v>
      </c>
      <c r="I161" s="242" t="s">
        <v>9587</v>
      </c>
      <c r="J161" s="194">
        <v>41474</v>
      </c>
      <c r="K161" s="165"/>
      <c r="L161" s="28"/>
      <c r="M161" s="371"/>
      <c r="N161" s="28"/>
      <c r="O161" s="236"/>
      <c r="P161" s="28" t="s">
        <v>5672</v>
      </c>
      <c r="Q161" s="28" t="s">
        <v>5670</v>
      </c>
      <c r="R161" s="28" t="s">
        <v>5658</v>
      </c>
      <c r="S161" s="466" t="str">
        <f>IF(C161=0,"",C161)</f>
        <v>E5</v>
      </c>
      <c r="T161" s="191"/>
      <c r="U161" s="30"/>
      <c r="V161" s="30"/>
      <c r="W161" s="30"/>
      <c r="X161" s="30"/>
      <c r="Y161" s="190"/>
      <c r="Z161" s="330">
        <f>lft(J161,Peildatum)</f>
        <v>8.4499999999999993</v>
      </c>
      <c r="AA161" s="272"/>
      <c r="AB161" s="272"/>
      <c r="AC161" s="272"/>
      <c r="AD161" s="272"/>
      <c r="AE161" s="319" t="str">
        <f>IFERROR(VLOOKUP(LEFT(L161 &amp; "0",1),CbRc,2,0),"")</f>
        <v>NCX19J3</v>
      </c>
      <c r="AF161" s="319" t="str">
        <f>IFERROR(VLOOKUP(LEFT(M161 &amp; "0",1),CbRc,2,0),"")</f>
        <v>NCX19J3</v>
      </c>
      <c r="AG161" s="319" t="str">
        <f>IFERROR(VLOOKUP(LEFT(N161 &amp; "0",1),CbRc,2,0),"")</f>
        <v>NCX19J3</v>
      </c>
      <c r="AH161" s="319" t="str">
        <f>IF(ISNA(VLOOKUP($AE161&amp;P161,IsTm1A,1,0)),"",P161)</f>
        <v>F3</v>
      </c>
      <c r="AI161" s="319" t="str">
        <f>IF(ISNA(VLOOKUP($AF161&amp;Q161,IsTm2D,1,0)),"",Q161)</f>
        <v>F1</v>
      </c>
      <c r="AJ161" s="319" t="str">
        <f>IF(ISNA(VLOOKUP($AF161&amp;R161,IsTm3G,1,0)),"",R161)</f>
        <v>E4</v>
      </c>
      <c r="AK161" s="319" t="str">
        <f>IF(ISNA(VLOOKUP($AG161&amp;S161,IsTm4J,1,0)),"",S161)</f>
        <v/>
      </c>
      <c r="AL161" s="310"/>
      <c r="AT161" s="312" t="str">
        <f t="shared" si="30"/>
        <v>E5</v>
      </c>
      <c r="AU161" s="312" t="str">
        <f t="shared" si="31"/>
        <v>E5</v>
      </c>
      <c r="AW161" s="320">
        <f t="shared" si="32"/>
        <v>0</v>
      </c>
      <c r="AX161" s="320">
        <f t="shared" si="33"/>
        <v>0</v>
      </c>
      <c r="AY161" s="320">
        <f t="shared" si="34"/>
        <v>0</v>
      </c>
      <c r="AZ161" s="320">
        <f t="shared" si="35"/>
        <v>0</v>
      </c>
      <c r="BG161" s="49" t="str">
        <f t="shared" si="36"/>
        <v>0</v>
      </c>
      <c r="BH161" s="49" t="str">
        <f t="shared" si="37"/>
        <v>0</v>
      </c>
      <c r="BI161" s="49" t="str">
        <f t="shared" si="38"/>
        <v>0</v>
      </c>
    </row>
    <row r="162" spans="1:61" x14ac:dyDescent="0.25">
      <c r="A162" s="25" t="str">
        <f>C162&amp;"x"&amp;TEXT(COUNTIF(C$5:C161,C162)+1,0)</f>
        <v>E5x3</v>
      </c>
      <c r="B162" s="26" t="str">
        <f>D162&amp;"x"&amp;TEXT(COUNTIF(D$5:D161,D162)+1,0)</f>
        <v>E5x3</v>
      </c>
      <c r="C162" s="27" t="s">
        <v>5659</v>
      </c>
      <c r="D162" s="27" t="s">
        <v>5659</v>
      </c>
      <c r="E162" s="165"/>
      <c r="F162" s="27" t="s">
        <v>5580</v>
      </c>
      <c r="G162" s="242" t="s">
        <v>9591</v>
      </c>
      <c r="H162" s="242" t="s">
        <v>9592</v>
      </c>
      <c r="I162" s="242" t="s">
        <v>9593</v>
      </c>
      <c r="J162" s="194">
        <v>41537</v>
      </c>
      <c r="K162" s="165"/>
      <c r="L162" s="28"/>
      <c r="M162" s="371"/>
      <c r="N162" s="28"/>
      <c r="O162" s="236"/>
      <c r="P162" s="28" t="s">
        <v>5672</v>
      </c>
      <c r="Q162" s="28" t="s">
        <v>5670</v>
      </c>
      <c r="R162" s="28" t="s">
        <v>5658</v>
      </c>
      <c r="S162" s="466" t="str">
        <f>IF(C162=0,"",C162)</f>
        <v>E5</v>
      </c>
      <c r="T162" s="191"/>
      <c r="U162" s="30"/>
      <c r="V162" s="30"/>
      <c r="W162" s="30"/>
      <c r="X162" s="30"/>
      <c r="Y162" s="190"/>
      <c r="Z162" s="330">
        <f>lft(J162,Peildatum)</f>
        <v>8.2799999999999994</v>
      </c>
      <c r="AA162" s="272"/>
      <c r="AB162" s="272"/>
      <c r="AC162" s="272"/>
      <c r="AD162" s="272"/>
      <c r="AE162" s="319" t="str">
        <f>IFERROR(VLOOKUP(LEFT(L162 &amp; "0",1),CbRc,2,0),"")</f>
        <v>NCX19J3</v>
      </c>
      <c r="AF162" s="319" t="str">
        <f>IFERROR(VLOOKUP(LEFT(M162 &amp; "0",1),CbRc,2,0),"")</f>
        <v>NCX19J3</v>
      </c>
      <c r="AG162" s="319" t="str">
        <f>IFERROR(VLOOKUP(LEFT(N162 &amp; "0",1),CbRc,2,0),"")</f>
        <v>NCX19J3</v>
      </c>
      <c r="AH162" s="319" t="str">
        <f>IF(ISNA(VLOOKUP($AE162&amp;P162,IsTm1A,1,0)),"",P162)</f>
        <v>F3</v>
      </c>
      <c r="AI162" s="319" t="str">
        <f>IF(ISNA(VLOOKUP($AF162&amp;Q162,IsTm2D,1,0)),"",Q162)</f>
        <v>F1</v>
      </c>
      <c r="AJ162" s="319" t="str">
        <f>IF(ISNA(VLOOKUP($AF162&amp;R162,IsTm3G,1,0)),"",R162)</f>
        <v>E4</v>
      </c>
      <c r="AK162" s="319" t="str">
        <f>IF(ISNA(VLOOKUP($AG162&amp;S162,IsTm4J,1,0)),"",S162)</f>
        <v/>
      </c>
      <c r="AL162" s="310"/>
      <c r="AT162" s="312" t="str">
        <f t="shared" si="30"/>
        <v>E5</v>
      </c>
      <c r="AU162" s="312" t="str">
        <f t="shared" si="31"/>
        <v>E5</v>
      </c>
      <c r="AW162" s="320">
        <f t="shared" si="32"/>
        <v>0</v>
      </c>
      <c r="AX162" s="320">
        <f t="shared" si="33"/>
        <v>0</v>
      </c>
      <c r="AY162" s="320">
        <f t="shared" si="34"/>
        <v>0</v>
      </c>
      <c r="AZ162" s="320">
        <f t="shared" si="35"/>
        <v>0</v>
      </c>
      <c r="BG162" s="49" t="str">
        <f t="shared" si="36"/>
        <v>0</v>
      </c>
      <c r="BH162" s="49" t="str">
        <f t="shared" si="37"/>
        <v>0</v>
      </c>
      <c r="BI162" s="49" t="str">
        <f t="shared" si="38"/>
        <v>0</v>
      </c>
    </row>
    <row r="163" spans="1:61" x14ac:dyDescent="0.25">
      <c r="A163" s="25" t="str">
        <f>C163&amp;"x"&amp;TEXT(COUNTIF(C$5:C162,C163)+1,0)</f>
        <v>E5x4</v>
      </c>
      <c r="B163" s="26" t="str">
        <f>D163&amp;"x"&amp;TEXT(COUNTIF(D$5:D162,D163)+1,0)</f>
        <v>E5x4</v>
      </c>
      <c r="C163" s="27" t="s">
        <v>5659</v>
      </c>
      <c r="D163" s="27" t="s">
        <v>5659</v>
      </c>
      <c r="E163" s="165"/>
      <c r="F163" s="27" t="s">
        <v>5829</v>
      </c>
      <c r="G163" s="242" t="s">
        <v>9594</v>
      </c>
      <c r="H163" s="242" t="s">
        <v>9595</v>
      </c>
      <c r="I163" s="242" t="s">
        <v>9596</v>
      </c>
      <c r="J163" s="194">
        <v>41299</v>
      </c>
      <c r="K163" s="165"/>
      <c r="L163" s="28"/>
      <c r="M163" s="371"/>
      <c r="N163" s="28"/>
      <c r="O163" s="236"/>
      <c r="P163" s="28" t="s">
        <v>5818</v>
      </c>
      <c r="Q163" s="28" t="s">
        <v>5670</v>
      </c>
      <c r="R163" s="28" t="s">
        <v>5658</v>
      </c>
      <c r="S163" s="466" t="str">
        <f>IF(C163=0,"",C163)</f>
        <v>E5</v>
      </c>
      <c r="T163" s="191"/>
      <c r="U163" s="30"/>
      <c r="V163" s="30"/>
      <c r="W163" s="30"/>
      <c r="X163" s="30"/>
      <c r="Y163" s="190"/>
      <c r="Z163" s="330">
        <f>lft(J163,Peildatum)</f>
        <v>8.93</v>
      </c>
      <c r="AA163" s="272"/>
      <c r="AB163" s="272"/>
      <c r="AC163" s="272"/>
      <c r="AD163" s="272"/>
      <c r="AE163" s="319" t="str">
        <f>IFERROR(VLOOKUP(LEFT(L163 &amp; "0",1),CbRc,2,0),"")</f>
        <v>NCX19J3</v>
      </c>
      <c r="AF163" s="319" t="str">
        <f>IFERROR(VLOOKUP(LEFT(M163 &amp; "0",1),CbRc,2,0),"")</f>
        <v>NCX19J3</v>
      </c>
      <c r="AG163" s="319" t="str">
        <f>IFERROR(VLOOKUP(LEFT(N163 &amp; "0",1),CbRc,2,0),"")</f>
        <v>NCX19J3</v>
      </c>
      <c r="AH163" s="319" t="str">
        <f>IF(ISNA(VLOOKUP($AE163&amp;P163,IsTm1A,1,0)),"",P163)</f>
        <v/>
      </c>
      <c r="AI163" s="319" t="str">
        <f>IF(ISNA(VLOOKUP($AF163&amp;Q163,IsTm2D,1,0)),"",Q163)</f>
        <v>F1</v>
      </c>
      <c r="AJ163" s="319" t="str">
        <f>IF(ISNA(VLOOKUP($AF163&amp;R163,IsTm3G,1,0)),"",R163)</f>
        <v>E4</v>
      </c>
      <c r="AK163" s="319" t="str">
        <f>IF(ISNA(VLOOKUP($AG163&amp;S163,IsTm4J,1,0)),"",S163)</f>
        <v/>
      </c>
      <c r="AL163" s="310"/>
      <c r="AT163" s="312" t="str">
        <f t="shared" si="30"/>
        <v>E5</v>
      </c>
      <c r="AU163" s="312" t="str">
        <f t="shared" si="31"/>
        <v>E5</v>
      </c>
      <c r="AW163" s="320">
        <f t="shared" si="32"/>
        <v>0</v>
      </c>
      <c r="AX163" s="320">
        <f t="shared" si="33"/>
        <v>0</v>
      </c>
      <c r="AY163" s="320">
        <f t="shared" si="34"/>
        <v>0</v>
      </c>
      <c r="AZ163" s="320">
        <f t="shared" si="35"/>
        <v>0</v>
      </c>
      <c r="BG163" s="49" t="str">
        <f t="shared" si="36"/>
        <v>0</v>
      </c>
      <c r="BH163" s="49" t="str">
        <f t="shared" si="37"/>
        <v>0</v>
      </c>
      <c r="BI163" s="49" t="str">
        <f t="shared" si="38"/>
        <v>0</v>
      </c>
    </row>
    <row r="164" spans="1:61" x14ac:dyDescent="0.25">
      <c r="A164" s="25" t="str">
        <f>C164&amp;"x"&amp;TEXT(COUNTIF(C$5:C163,C164)+1,0)</f>
        <v>E5x5</v>
      </c>
      <c r="B164" s="26" t="str">
        <f>D164&amp;"x"&amp;TEXT(COUNTIF(D$5:D163,D164)+1,0)</f>
        <v>E5x5</v>
      </c>
      <c r="C164" s="27" t="s">
        <v>5659</v>
      </c>
      <c r="D164" s="27" t="s">
        <v>5659</v>
      </c>
      <c r="E164" s="165"/>
      <c r="F164" s="27" t="s">
        <v>5829</v>
      </c>
      <c r="G164" s="242" t="s">
        <v>9597</v>
      </c>
      <c r="H164" s="242" t="s">
        <v>9598</v>
      </c>
      <c r="I164" s="242" t="s">
        <v>9599</v>
      </c>
      <c r="J164" s="194">
        <v>41299</v>
      </c>
      <c r="K164" s="165"/>
      <c r="L164" s="28"/>
      <c r="M164" s="371"/>
      <c r="N164" s="28"/>
      <c r="O164" s="236"/>
      <c r="P164" s="28" t="s">
        <v>5818</v>
      </c>
      <c r="Q164" s="28" t="s">
        <v>5670</v>
      </c>
      <c r="R164" s="28" t="s">
        <v>5658</v>
      </c>
      <c r="S164" s="466" t="str">
        <f>IF(C164=0,"",C164)</f>
        <v>E5</v>
      </c>
      <c r="T164" s="191"/>
      <c r="U164" s="30"/>
      <c r="V164" s="30"/>
      <c r="W164" s="30"/>
      <c r="X164" s="30"/>
      <c r="Y164" s="190"/>
      <c r="Z164" s="330">
        <f>lft(J164,Peildatum)</f>
        <v>8.93</v>
      </c>
      <c r="AA164" s="272"/>
      <c r="AB164" s="272"/>
      <c r="AC164" s="272"/>
      <c r="AD164" s="272"/>
      <c r="AE164" s="319" t="str">
        <f>IFERROR(VLOOKUP(LEFT(L164 &amp; "0",1),CbRc,2,0),"")</f>
        <v>NCX19J3</v>
      </c>
      <c r="AF164" s="319" t="str">
        <f>IFERROR(VLOOKUP(LEFT(M164 &amp; "0",1),CbRc,2,0),"")</f>
        <v>NCX19J3</v>
      </c>
      <c r="AG164" s="319" t="str">
        <f>IFERROR(VLOOKUP(LEFT(N164 &amp; "0",1),CbRc,2,0),"")</f>
        <v>NCX19J3</v>
      </c>
      <c r="AH164" s="319" t="str">
        <f>IF(ISNA(VLOOKUP($AE164&amp;P164,IsTm1A,1,0)),"",P164)</f>
        <v/>
      </c>
      <c r="AI164" s="319" t="str">
        <f>IF(ISNA(VLOOKUP($AF164&amp;Q164,IsTm2D,1,0)),"",Q164)</f>
        <v>F1</v>
      </c>
      <c r="AJ164" s="319" t="str">
        <f>IF(ISNA(VLOOKUP($AF164&amp;R164,IsTm3G,1,0)),"",R164)</f>
        <v>E4</v>
      </c>
      <c r="AK164" s="319" t="str">
        <f>IF(ISNA(VLOOKUP($AG164&amp;S164,IsTm4J,1,0)),"",S164)</f>
        <v/>
      </c>
      <c r="AL164" s="310"/>
      <c r="AT164" s="312" t="str">
        <f t="shared" si="30"/>
        <v>E5</v>
      </c>
      <c r="AU164" s="312" t="str">
        <f t="shared" si="31"/>
        <v>E5</v>
      </c>
      <c r="AW164" s="320">
        <f t="shared" si="32"/>
        <v>0</v>
      </c>
      <c r="AX164" s="320">
        <f t="shared" si="33"/>
        <v>0</v>
      </c>
      <c r="AY164" s="320">
        <f t="shared" si="34"/>
        <v>0</v>
      </c>
      <c r="AZ164" s="320">
        <f t="shared" si="35"/>
        <v>0</v>
      </c>
      <c r="BG164" s="49" t="str">
        <f t="shared" si="36"/>
        <v>0</v>
      </c>
      <c r="BH164" s="49" t="str">
        <f t="shared" si="37"/>
        <v>0</v>
      </c>
      <c r="BI164" s="49" t="str">
        <f t="shared" si="38"/>
        <v>0</v>
      </c>
    </row>
    <row r="165" spans="1:61" x14ac:dyDescent="0.25">
      <c r="A165" s="25" t="str">
        <f>C165&amp;"x"&amp;TEXT(COUNTIF(C$5:C164,C165)+1,0)</f>
        <v>E3x3</v>
      </c>
      <c r="B165" s="26" t="str">
        <f>D165&amp;"x"&amp;TEXT(COUNTIF(D$5:D164,D165)+1,0)</f>
        <v>E3x3</v>
      </c>
      <c r="C165" s="27" t="s">
        <v>5657</v>
      </c>
      <c r="D165" s="27" t="s">
        <v>5657</v>
      </c>
      <c r="E165" s="165"/>
      <c r="F165" s="27" t="s">
        <v>5580</v>
      </c>
      <c r="G165" s="242" t="s">
        <v>9566</v>
      </c>
      <c r="H165" s="242" t="s">
        <v>9567</v>
      </c>
      <c r="I165" s="242" t="s">
        <v>9568</v>
      </c>
      <c r="J165" s="194">
        <v>41477</v>
      </c>
      <c r="K165" s="165"/>
      <c r="L165" s="28"/>
      <c r="M165" s="371"/>
      <c r="N165" s="28"/>
      <c r="O165" s="236"/>
      <c r="P165" s="28" t="s">
        <v>5818</v>
      </c>
      <c r="Q165" s="28" t="s">
        <v>5671</v>
      </c>
      <c r="R165" s="28" t="s">
        <v>5659</v>
      </c>
      <c r="S165" s="466" t="str">
        <f>IF(C165=0,"",C165)</f>
        <v>E3</v>
      </c>
      <c r="T165" s="191"/>
      <c r="U165" s="30"/>
      <c r="V165" s="30"/>
      <c r="W165" s="30"/>
      <c r="X165" s="30"/>
      <c r="Y165" s="190"/>
      <c r="Z165" s="330">
        <f>lft(J165,Peildatum)</f>
        <v>8.44</v>
      </c>
      <c r="AA165" s="272"/>
      <c r="AB165" s="272"/>
      <c r="AC165" s="272"/>
      <c r="AD165" s="272"/>
      <c r="AE165" s="319" t="str">
        <f>IFERROR(VLOOKUP(LEFT(L165 &amp; "0",1),CbRc,2,0),"")</f>
        <v>NCX19J3</v>
      </c>
      <c r="AF165" s="319" t="str">
        <f>IFERROR(VLOOKUP(LEFT(M165 &amp; "0",1),CbRc,2,0),"")</f>
        <v>NCX19J3</v>
      </c>
      <c r="AG165" s="319" t="str">
        <f>IFERROR(VLOOKUP(LEFT(N165 &amp; "0",1),CbRc,2,0),"")</f>
        <v>NCX19J3</v>
      </c>
      <c r="AH165" s="319" t="str">
        <f>IF(ISNA(VLOOKUP($AE165&amp;P165,IsTm1A,1,0)),"",P165)</f>
        <v/>
      </c>
      <c r="AI165" s="319" t="str">
        <f>IF(ISNA(VLOOKUP($AF165&amp;Q165,IsTm2D,1,0)),"",Q165)</f>
        <v>F2</v>
      </c>
      <c r="AJ165" s="319" t="str">
        <f>IF(ISNA(VLOOKUP($AF165&amp;R165,IsTm3G,1,0)),"",R165)</f>
        <v>E5</v>
      </c>
      <c r="AK165" s="319" t="str">
        <f>IF(ISNA(VLOOKUP($AG165&amp;S165,IsTm4J,1,0)),"",S165)</f>
        <v/>
      </c>
      <c r="AL165" s="310"/>
      <c r="AT165" s="312" t="str">
        <f t="shared" si="30"/>
        <v>E3</v>
      </c>
      <c r="AU165" s="312" t="str">
        <f t="shared" si="31"/>
        <v>E3</v>
      </c>
      <c r="AW165" s="320">
        <f t="shared" si="32"/>
        <v>0</v>
      </c>
      <c r="AX165" s="320">
        <f t="shared" si="33"/>
        <v>0</v>
      </c>
      <c r="AY165" s="320">
        <f t="shared" si="34"/>
        <v>0</v>
      </c>
      <c r="AZ165" s="320">
        <f t="shared" si="35"/>
        <v>0</v>
      </c>
      <c r="BG165" s="49" t="str">
        <f t="shared" si="36"/>
        <v>0</v>
      </c>
      <c r="BH165" s="49" t="str">
        <f t="shared" si="37"/>
        <v>0</v>
      </c>
      <c r="BI165" s="49" t="str">
        <f t="shared" si="38"/>
        <v>0</v>
      </c>
    </row>
    <row r="166" spans="1:61" x14ac:dyDescent="0.25">
      <c r="A166" s="25" t="str">
        <f>C166&amp;"x"&amp;TEXT(COUNTIF(C$5:C165,C166)+1,0)</f>
        <v>F2x1</v>
      </c>
      <c r="B166" s="26" t="str">
        <f>D166&amp;"x"&amp;TEXT(COUNTIF(D$5:D165,D166)+1,0)</f>
        <v>F2x1</v>
      </c>
      <c r="C166" s="27" t="s">
        <v>5671</v>
      </c>
      <c r="D166" s="27" t="s">
        <v>5671</v>
      </c>
      <c r="E166" s="165"/>
      <c r="F166" s="27" t="s">
        <v>5580</v>
      </c>
      <c r="G166" s="242" t="s">
        <v>9627</v>
      </c>
      <c r="H166" s="242" t="s">
        <v>9628</v>
      </c>
      <c r="I166" s="242" t="s">
        <v>9629</v>
      </c>
      <c r="J166" s="194">
        <v>41662</v>
      </c>
      <c r="K166" s="165"/>
      <c r="L166" s="28"/>
      <c r="M166" s="371"/>
      <c r="N166" s="28"/>
      <c r="O166" s="236"/>
      <c r="P166" s="28" t="s">
        <v>5672</v>
      </c>
      <c r="Q166" s="28" t="s">
        <v>5671</v>
      </c>
      <c r="R166" s="28" t="s">
        <v>5659</v>
      </c>
      <c r="S166" s="466" t="str">
        <f>IF(C166=0,"",C166)</f>
        <v>F2</v>
      </c>
      <c r="T166" s="191"/>
      <c r="U166" s="30"/>
      <c r="V166" s="30"/>
      <c r="W166" s="30"/>
      <c r="X166" s="30"/>
      <c r="Y166" s="190"/>
      <c r="Z166" s="330">
        <f>lft(J166,Peildatum)</f>
        <v>7.94</v>
      </c>
      <c r="AA166" s="272"/>
      <c r="AB166" s="272"/>
      <c r="AC166" s="272"/>
      <c r="AD166" s="272"/>
      <c r="AE166" s="319" t="str">
        <f>IFERROR(VLOOKUP(LEFT(L166 &amp; "0",1),CbRc,2,0),"")</f>
        <v>NCX19J3</v>
      </c>
      <c r="AF166" s="319" t="str">
        <f>IFERROR(VLOOKUP(LEFT(M166 &amp; "0",1),CbRc,2,0),"")</f>
        <v>NCX19J3</v>
      </c>
      <c r="AG166" s="319" t="str">
        <f>IFERROR(VLOOKUP(LEFT(N166 &amp; "0",1),CbRc,2,0),"")</f>
        <v>NCX19J3</v>
      </c>
      <c r="AH166" s="319" t="str">
        <f>IF(ISNA(VLOOKUP($AE166&amp;P166,IsTm1A,1,0)),"",P166)</f>
        <v>F3</v>
      </c>
      <c r="AI166" s="319" t="str">
        <f>IF(ISNA(VLOOKUP($AF166&amp;Q166,IsTm2D,1,0)),"",Q166)</f>
        <v>F2</v>
      </c>
      <c r="AJ166" s="319" t="str">
        <f>IF(ISNA(VLOOKUP($AF166&amp;R166,IsTm3G,1,0)),"",R166)</f>
        <v>E5</v>
      </c>
      <c r="AK166" s="319" t="str">
        <f>IF(ISNA(VLOOKUP($AG166&amp;S166,IsTm4J,1,0)),"",S166)</f>
        <v/>
      </c>
      <c r="AL166" s="310"/>
      <c r="AT166" s="312" t="str">
        <f t="shared" si="30"/>
        <v>F2</v>
      </c>
      <c r="AU166" s="312" t="str">
        <f t="shared" si="31"/>
        <v>F2</v>
      </c>
      <c r="AW166" s="320">
        <f t="shared" si="32"/>
        <v>0</v>
      </c>
      <c r="AX166" s="320">
        <f t="shared" si="33"/>
        <v>0</v>
      </c>
      <c r="AY166" s="320">
        <f t="shared" si="34"/>
        <v>0</v>
      </c>
      <c r="AZ166" s="320">
        <f t="shared" si="35"/>
        <v>0</v>
      </c>
      <c r="BG166" s="49" t="str">
        <f t="shared" si="36"/>
        <v>0</v>
      </c>
      <c r="BH166" s="49" t="str">
        <f t="shared" si="37"/>
        <v>0</v>
      </c>
      <c r="BI166" s="49" t="str">
        <f t="shared" si="38"/>
        <v>0</v>
      </c>
    </row>
    <row r="167" spans="1:61" x14ac:dyDescent="0.25">
      <c r="A167" s="25" t="str">
        <f>C167&amp;"x"&amp;TEXT(COUNTIF(C$5:C166,C167)+1,0)</f>
        <v>E6x1</v>
      </c>
      <c r="B167" s="26" t="str">
        <f>D167&amp;"x"&amp;TEXT(COUNTIF(D$5:D166,D167)+1,0)</f>
        <v>E6x1</v>
      </c>
      <c r="C167" s="27" t="s">
        <v>5660</v>
      </c>
      <c r="D167" s="27" t="s">
        <v>5660</v>
      </c>
      <c r="E167" s="165"/>
      <c r="F167" s="27" t="s">
        <v>5829</v>
      </c>
      <c r="G167" s="242" t="s">
        <v>9608</v>
      </c>
      <c r="H167" s="242" t="s">
        <v>9609</v>
      </c>
      <c r="I167" s="242" t="s">
        <v>9610</v>
      </c>
      <c r="J167" s="194">
        <v>41668</v>
      </c>
      <c r="K167" s="165"/>
      <c r="L167" s="28"/>
      <c r="M167" s="371"/>
      <c r="N167" s="28"/>
      <c r="O167" s="236"/>
      <c r="P167" s="28" t="s">
        <v>5672</v>
      </c>
      <c r="Q167" s="28" t="s">
        <v>5671</v>
      </c>
      <c r="R167" s="28" t="s">
        <v>5659</v>
      </c>
      <c r="S167" s="466" t="str">
        <f>IF(C167=0,"",C167)</f>
        <v>E6</v>
      </c>
      <c r="T167" s="191"/>
      <c r="U167" s="30"/>
      <c r="V167" s="30"/>
      <c r="W167" s="30"/>
      <c r="X167" s="30"/>
      <c r="Y167" s="190"/>
      <c r="Z167" s="330">
        <f>lft(J167,Peildatum)</f>
        <v>7.92</v>
      </c>
      <c r="AA167" s="272"/>
      <c r="AB167" s="272"/>
      <c r="AC167" s="272"/>
      <c r="AD167" s="272"/>
      <c r="AE167" s="319" t="str">
        <f>IFERROR(VLOOKUP(LEFT(L167 &amp; "0",1),CbRc,2,0),"")</f>
        <v>NCX19J3</v>
      </c>
      <c r="AF167" s="319" t="str">
        <f>IFERROR(VLOOKUP(LEFT(M167 &amp; "0",1),CbRc,2,0),"")</f>
        <v>NCX19J3</v>
      </c>
      <c r="AG167" s="319" t="str">
        <f>IFERROR(VLOOKUP(LEFT(N167 &amp; "0",1),CbRc,2,0),"")</f>
        <v>NCX19J3</v>
      </c>
      <c r="AH167" s="319" t="str">
        <f>IF(ISNA(VLOOKUP($AE167&amp;P167,IsTm1A,1,0)),"",P167)</f>
        <v>F3</v>
      </c>
      <c r="AI167" s="319" t="str">
        <f>IF(ISNA(VLOOKUP($AF167&amp;Q167,IsTm2D,1,0)),"",Q167)</f>
        <v>F2</v>
      </c>
      <c r="AJ167" s="319" t="str">
        <f>IF(ISNA(VLOOKUP($AF167&amp;R167,IsTm3G,1,0)),"",R167)</f>
        <v>E5</v>
      </c>
      <c r="AK167" s="319" t="str">
        <f>IF(ISNA(VLOOKUP($AG167&amp;S167,IsTm4J,1,0)),"",S167)</f>
        <v/>
      </c>
      <c r="AL167" s="310"/>
      <c r="AT167" s="312" t="str">
        <f t="shared" si="30"/>
        <v>E6</v>
      </c>
      <c r="AU167" s="312" t="str">
        <f t="shared" si="31"/>
        <v>E6</v>
      </c>
      <c r="AW167" s="320">
        <f t="shared" si="32"/>
        <v>0</v>
      </c>
      <c r="AX167" s="320">
        <f t="shared" si="33"/>
        <v>0</v>
      </c>
      <c r="AY167" s="320">
        <f t="shared" si="34"/>
        <v>0</v>
      </c>
      <c r="AZ167" s="320">
        <f t="shared" si="35"/>
        <v>0</v>
      </c>
      <c r="BG167" s="49" t="str">
        <f t="shared" si="36"/>
        <v>0</v>
      </c>
      <c r="BH167" s="49" t="str">
        <f t="shared" si="37"/>
        <v>0</v>
      </c>
      <c r="BI167" s="49" t="str">
        <f t="shared" si="38"/>
        <v>0</v>
      </c>
    </row>
    <row r="168" spans="1:61" x14ac:dyDescent="0.25">
      <c r="A168" s="25" t="str">
        <f>C168&amp;"x"&amp;TEXT(COUNTIF(C$5:C167,C168)+1,0)</f>
        <v>F1x1</v>
      </c>
      <c r="B168" s="26" t="str">
        <f>D168&amp;"x"&amp;TEXT(COUNTIF(D$5:D167,D168)+1,0)</f>
        <v>F1x1</v>
      </c>
      <c r="C168" s="27" t="s">
        <v>5670</v>
      </c>
      <c r="D168" s="27" t="s">
        <v>5670</v>
      </c>
      <c r="E168" s="165"/>
      <c r="F168" s="27" t="s">
        <v>5580</v>
      </c>
      <c r="G168" s="242" t="s">
        <v>9617</v>
      </c>
      <c r="H168" s="242" t="s">
        <v>9436</v>
      </c>
      <c r="I168" s="242" t="s">
        <v>9618</v>
      </c>
      <c r="J168" s="194">
        <v>41692</v>
      </c>
      <c r="K168" s="165"/>
      <c r="L168" s="28"/>
      <c r="M168" s="371"/>
      <c r="N168" s="28"/>
      <c r="O168" s="236"/>
      <c r="P168" s="28" t="s">
        <v>5818</v>
      </c>
      <c r="Q168" s="28" t="s">
        <v>5672</v>
      </c>
      <c r="R168" s="28" t="s">
        <v>5670</v>
      </c>
      <c r="S168" s="466" t="str">
        <f>IF(C168=0,"",C168)</f>
        <v>F1</v>
      </c>
      <c r="T168" s="191"/>
      <c r="U168" s="30"/>
      <c r="V168" s="30"/>
      <c r="W168" s="30"/>
      <c r="X168" s="30"/>
      <c r="Y168" s="190"/>
      <c r="Z168" s="330">
        <f>lft(J168,Peildatum)</f>
        <v>7.85</v>
      </c>
      <c r="AA168" s="272"/>
      <c r="AB168" s="272"/>
      <c r="AC168" s="272"/>
      <c r="AD168" s="272"/>
      <c r="AE168" s="319" t="str">
        <f>IFERROR(VLOOKUP(LEFT(L168 &amp; "0",1),CbRc,2,0),"")</f>
        <v>NCX19J3</v>
      </c>
      <c r="AF168" s="319" t="str">
        <f>IFERROR(VLOOKUP(LEFT(M168 &amp; "0",1),CbRc,2,0),"")</f>
        <v>NCX19J3</v>
      </c>
      <c r="AG168" s="319" t="str">
        <f>IFERROR(VLOOKUP(LEFT(N168 &amp; "0",1),CbRc,2,0),"")</f>
        <v>NCX19J3</v>
      </c>
      <c r="AH168" s="319" t="str">
        <f>IF(ISNA(VLOOKUP($AE168&amp;P168,IsTm1A,1,0)),"",P168)</f>
        <v/>
      </c>
      <c r="AI168" s="319" t="str">
        <f>IF(ISNA(VLOOKUP($AF168&amp;Q168,IsTm2D,1,0)),"",Q168)</f>
        <v>F3</v>
      </c>
      <c r="AJ168" s="319" t="str">
        <f>IF(ISNA(VLOOKUP($AF168&amp;R168,IsTm3G,1,0)),"",R168)</f>
        <v>F1</v>
      </c>
      <c r="AK168" s="319" t="str">
        <f>IF(ISNA(VLOOKUP($AG168&amp;S168,IsTm4J,1,0)),"",S168)</f>
        <v/>
      </c>
      <c r="AL168" s="310"/>
      <c r="AT168" s="312" t="str">
        <f t="shared" si="30"/>
        <v>F1</v>
      </c>
      <c r="AU168" s="312" t="str">
        <f t="shared" si="31"/>
        <v>F1</v>
      </c>
      <c r="AW168" s="320">
        <f t="shared" si="32"/>
        <v>0</v>
      </c>
      <c r="AX168" s="320">
        <f t="shared" si="33"/>
        <v>0</v>
      </c>
      <c r="AY168" s="320">
        <f t="shared" si="34"/>
        <v>0</v>
      </c>
      <c r="AZ168" s="320">
        <f t="shared" si="35"/>
        <v>0</v>
      </c>
      <c r="BG168" s="49" t="str">
        <f t="shared" si="36"/>
        <v>0</v>
      </c>
      <c r="BH168" s="49" t="str">
        <f t="shared" si="37"/>
        <v>0</v>
      </c>
      <c r="BI168" s="49" t="str">
        <f t="shared" si="38"/>
        <v>0</v>
      </c>
    </row>
    <row r="169" spans="1:61" x14ac:dyDescent="0.25">
      <c r="A169" s="25" t="str">
        <f>C169&amp;"x"&amp;TEXT(COUNTIF(C$5:C168,C169)+1,0)</f>
        <v>F2x2</v>
      </c>
      <c r="B169" s="26" t="str">
        <f>D169&amp;"x"&amp;TEXT(COUNTIF(D$5:D168,D169)+1,0)</f>
        <v>F2x2</v>
      </c>
      <c r="C169" s="27" t="s">
        <v>5671</v>
      </c>
      <c r="D169" s="27" t="s">
        <v>5671</v>
      </c>
      <c r="E169" s="165"/>
      <c r="F169" s="27" t="s">
        <v>5580</v>
      </c>
      <c r="G169" s="242" t="s">
        <v>9625</v>
      </c>
      <c r="H169" s="242" t="s">
        <v>9626</v>
      </c>
      <c r="I169" s="242" t="s">
        <v>9175</v>
      </c>
      <c r="J169" s="194">
        <v>41807</v>
      </c>
      <c r="K169" s="165"/>
      <c r="L169" s="28"/>
      <c r="M169" s="371"/>
      <c r="N169" s="28"/>
      <c r="O169" s="236"/>
      <c r="P169" s="28" t="s">
        <v>5818</v>
      </c>
      <c r="Q169" s="28" t="s">
        <v>5672</v>
      </c>
      <c r="R169" s="28" t="s">
        <v>5670</v>
      </c>
      <c r="S169" s="466" t="str">
        <f>IF(C169=0,"",C169)</f>
        <v>F2</v>
      </c>
      <c r="T169" s="191"/>
      <c r="U169" s="30"/>
      <c r="V169" s="30"/>
      <c r="W169" s="30"/>
      <c r="X169" s="30"/>
      <c r="Y169" s="190"/>
      <c r="Z169" s="330">
        <f>lft(J169,Peildatum)</f>
        <v>7.54</v>
      </c>
      <c r="AA169" s="272"/>
      <c r="AB169" s="272"/>
      <c r="AC169" s="272"/>
      <c r="AD169" s="272"/>
      <c r="AE169" s="319" t="str">
        <f>IFERROR(VLOOKUP(LEFT(L169 &amp; "0",1),CbRc,2,0),"")</f>
        <v>NCX19J3</v>
      </c>
      <c r="AF169" s="319" t="str">
        <f>IFERROR(VLOOKUP(LEFT(M169 &amp; "0",1),CbRc,2,0),"")</f>
        <v>NCX19J3</v>
      </c>
      <c r="AG169" s="319" t="str">
        <f>IFERROR(VLOOKUP(LEFT(N169 &amp; "0",1),CbRc,2,0),"")</f>
        <v>NCX19J3</v>
      </c>
      <c r="AH169" s="319" t="str">
        <f>IF(ISNA(VLOOKUP($AE169&amp;P169,IsTm1A,1,0)),"",P169)</f>
        <v/>
      </c>
      <c r="AI169" s="319" t="str">
        <f>IF(ISNA(VLOOKUP($AF169&amp;Q169,IsTm2D,1,0)),"",Q169)</f>
        <v>F3</v>
      </c>
      <c r="AJ169" s="319" t="str">
        <f>IF(ISNA(VLOOKUP($AF169&amp;R169,IsTm3G,1,0)),"",R169)</f>
        <v>F1</v>
      </c>
      <c r="AK169" s="319" t="str">
        <f>IF(ISNA(VLOOKUP($AG169&amp;S169,IsTm4J,1,0)),"",S169)</f>
        <v/>
      </c>
      <c r="AL169" s="310"/>
      <c r="AT169" s="312" t="str">
        <f t="shared" si="30"/>
        <v>F2</v>
      </c>
      <c r="AU169" s="312" t="str">
        <f t="shared" si="31"/>
        <v>F2</v>
      </c>
      <c r="AW169" s="320">
        <f t="shared" si="32"/>
        <v>0</v>
      </c>
      <c r="AX169" s="320">
        <f t="shared" si="33"/>
        <v>0</v>
      </c>
      <c r="AY169" s="320">
        <f t="shared" si="34"/>
        <v>0</v>
      </c>
      <c r="AZ169" s="320">
        <f t="shared" si="35"/>
        <v>0</v>
      </c>
      <c r="BG169" s="49" t="str">
        <f t="shared" si="36"/>
        <v>0</v>
      </c>
      <c r="BH169" s="49" t="str">
        <f t="shared" si="37"/>
        <v>0</v>
      </c>
      <c r="BI169" s="49" t="str">
        <f t="shared" si="38"/>
        <v>0</v>
      </c>
    </row>
    <row r="170" spans="1:61" x14ac:dyDescent="0.25">
      <c r="A170" s="25" t="str">
        <f>C170&amp;"x"&amp;TEXT(COUNTIF(C$5:C169,C170)+1,0)</f>
        <v>F2x3</v>
      </c>
      <c r="B170" s="26" t="str">
        <f>D170&amp;"x"&amp;TEXT(COUNTIF(D$5:D169,D170)+1,0)</f>
        <v>F2x3</v>
      </c>
      <c r="C170" s="27" t="s">
        <v>5671</v>
      </c>
      <c r="D170" s="27" t="s">
        <v>5671</v>
      </c>
      <c r="E170" s="165"/>
      <c r="F170" s="27" t="s">
        <v>5829</v>
      </c>
      <c r="G170" s="242" t="s">
        <v>9633</v>
      </c>
      <c r="H170" s="242" t="s">
        <v>9634</v>
      </c>
      <c r="I170" s="242" t="s">
        <v>9635</v>
      </c>
      <c r="J170" s="194">
        <v>41737</v>
      </c>
      <c r="K170" s="165"/>
      <c r="L170" s="28"/>
      <c r="M170" s="371"/>
      <c r="N170" s="28"/>
      <c r="O170" s="236"/>
      <c r="P170" s="28" t="s">
        <v>5818</v>
      </c>
      <c r="Q170" s="28" t="s">
        <v>5672</v>
      </c>
      <c r="R170" s="28" t="s">
        <v>5670</v>
      </c>
      <c r="S170" s="466" t="str">
        <f>IF(C170=0,"",C170)</f>
        <v>F2</v>
      </c>
      <c r="T170" s="191"/>
      <c r="U170" s="30"/>
      <c r="V170" s="30"/>
      <c r="W170" s="30"/>
      <c r="X170" s="30"/>
      <c r="Y170" s="190"/>
      <c r="Z170" s="330">
        <f>lft(J170,Peildatum)</f>
        <v>7.73</v>
      </c>
      <c r="AA170" s="272"/>
      <c r="AB170" s="272"/>
      <c r="AC170" s="272"/>
      <c r="AD170" s="272"/>
      <c r="AE170" s="319" t="str">
        <f>IFERROR(VLOOKUP(LEFT(L170 &amp; "0",1),CbRc,2,0),"")</f>
        <v>NCX19J3</v>
      </c>
      <c r="AF170" s="319" t="str">
        <f>IFERROR(VLOOKUP(LEFT(M170 &amp; "0",1),CbRc,2,0),"")</f>
        <v>NCX19J3</v>
      </c>
      <c r="AG170" s="319" t="str">
        <f>IFERROR(VLOOKUP(LEFT(N170 &amp; "0",1),CbRc,2,0),"")</f>
        <v>NCX19J3</v>
      </c>
      <c r="AH170" s="319" t="str">
        <f>IF(ISNA(VLOOKUP($AE170&amp;P170,IsTm1A,1,0)),"",P170)</f>
        <v/>
      </c>
      <c r="AI170" s="319" t="str">
        <f>IF(ISNA(VLOOKUP($AF170&amp;Q170,IsTm2D,1,0)),"",Q170)</f>
        <v>F3</v>
      </c>
      <c r="AJ170" s="319" t="str">
        <f>IF(ISNA(VLOOKUP($AF170&amp;R170,IsTm3G,1,0)),"",R170)</f>
        <v>F1</v>
      </c>
      <c r="AK170" s="319" t="str">
        <f>IF(ISNA(VLOOKUP($AG170&amp;S170,IsTm4J,1,0)),"",S170)</f>
        <v/>
      </c>
      <c r="AL170" s="310"/>
      <c r="AT170" s="312" t="str">
        <f t="shared" si="30"/>
        <v>F2</v>
      </c>
      <c r="AU170" s="312" t="str">
        <f t="shared" si="31"/>
        <v>F2</v>
      </c>
      <c r="AW170" s="320">
        <f t="shared" si="32"/>
        <v>0</v>
      </c>
      <c r="AX170" s="320">
        <f t="shared" si="33"/>
        <v>0</v>
      </c>
      <c r="AY170" s="320">
        <f t="shared" si="34"/>
        <v>0</v>
      </c>
      <c r="AZ170" s="320">
        <f t="shared" si="35"/>
        <v>0</v>
      </c>
      <c r="BG170" s="49" t="str">
        <f t="shared" si="36"/>
        <v>0</v>
      </c>
      <c r="BH170" s="49" t="str">
        <f t="shared" si="37"/>
        <v>0</v>
      </c>
      <c r="BI170" s="49" t="str">
        <f t="shared" si="38"/>
        <v>0</v>
      </c>
    </row>
    <row r="171" spans="1:61" x14ac:dyDescent="0.25">
      <c r="A171" s="25" t="str">
        <f>C171&amp;"x"&amp;TEXT(COUNTIF(C$5:C170,C171)+1,0)</f>
        <v>F1x2</v>
      </c>
      <c r="B171" s="26" t="str">
        <f>D171&amp;"x"&amp;TEXT(COUNTIF(D$5:D170,D171)+1,0)</f>
        <v>F1x2</v>
      </c>
      <c r="C171" s="27" t="s">
        <v>5670</v>
      </c>
      <c r="D171" s="27" t="s">
        <v>5670</v>
      </c>
      <c r="E171" s="165"/>
      <c r="F171" s="27" t="s">
        <v>5829</v>
      </c>
      <c r="G171" s="242" t="s">
        <v>9619</v>
      </c>
      <c r="H171" s="242" t="s">
        <v>9620</v>
      </c>
      <c r="I171" s="242" t="s">
        <v>9621</v>
      </c>
      <c r="J171" s="194">
        <v>41780</v>
      </c>
      <c r="K171" s="165"/>
      <c r="L171" s="28"/>
      <c r="M171" s="371"/>
      <c r="N171" s="28"/>
      <c r="O171" s="236"/>
      <c r="P171" s="28" t="s">
        <v>5818</v>
      </c>
      <c r="Q171" s="28" t="s">
        <v>5672</v>
      </c>
      <c r="R171" s="28" t="s">
        <v>5670</v>
      </c>
      <c r="S171" s="466" t="str">
        <f>IF(C171=0,"",C171)</f>
        <v>F1</v>
      </c>
      <c r="T171" s="191"/>
      <c r="U171" s="30"/>
      <c r="V171" s="30"/>
      <c r="W171" s="30"/>
      <c r="X171" s="30"/>
      <c r="Y171" s="190"/>
      <c r="Z171" s="330">
        <f>lft(J171,Peildatum)</f>
        <v>7.61</v>
      </c>
      <c r="AA171" s="272"/>
      <c r="AB171" s="272"/>
      <c r="AC171" s="272"/>
      <c r="AD171" s="272"/>
      <c r="AE171" s="319" t="str">
        <f>IFERROR(VLOOKUP(LEFT(L171 &amp; "0",1),CbRc,2,0),"")</f>
        <v>NCX19J3</v>
      </c>
      <c r="AF171" s="319" t="str">
        <f>IFERROR(VLOOKUP(LEFT(M171 &amp; "0",1),CbRc,2,0),"")</f>
        <v>NCX19J3</v>
      </c>
      <c r="AG171" s="319" t="str">
        <f>IFERROR(VLOOKUP(LEFT(N171 &amp; "0",1),CbRc,2,0),"")</f>
        <v>NCX19J3</v>
      </c>
      <c r="AH171" s="319" t="str">
        <f>IF(ISNA(VLOOKUP($AE171&amp;P171,IsTm1A,1,0)),"",P171)</f>
        <v/>
      </c>
      <c r="AI171" s="319" t="str">
        <f>IF(ISNA(VLOOKUP($AF171&amp;Q171,IsTm2D,1,0)),"",Q171)</f>
        <v>F3</v>
      </c>
      <c r="AJ171" s="319" t="str">
        <f>IF(ISNA(VLOOKUP($AF171&amp;R171,IsTm3G,1,0)),"",R171)</f>
        <v>F1</v>
      </c>
      <c r="AK171" s="319" t="str">
        <f>IF(ISNA(VLOOKUP($AG171&amp;S171,IsTm4J,1,0)),"",S171)</f>
        <v/>
      </c>
      <c r="AL171" s="310"/>
      <c r="AT171" s="312" t="str">
        <f t="shared" si="30"/>
        <v>F1</v>
      </c>
      <c r="AU171" s="312" t="str">
        <f t="shared" si="31"/>
        <v>F1</v>
      </c>
      <c r="AW171" s="320">
        <f t="shared" si="32"/>
        <v>0</v>
      </c>
      <c r="AX171" s="320">
        <f t="shared" si="33"/>
        <v>0</v>
      </c>
      <c r="AY171" s="320">
        <f t="shared" si="34"/>
        <v>0</v>
      </c>
      <c r="AZ171" s="320">
        <f t="shared" si="35"/>
        <v>0</v>
      </c>
      <c r="BG171" s="49" t="str">
        <f t="shared" si="36"/>
        <v>0</v>
      </c>
      <c r="BH171" s="49" t="str">
        <f t="shared" si="37"/>
        <v>0</v>
      </c>
      <c r="BI171" s="49" t="str">
        <f t="shared" si="38"/>
        <v>0</v>
      </c>
    </row>
    <row r="172" spans="1:61" x14ac:dyDescent="0.25">
      <c r="A172" s="25" t="str">
        <f>C172&amp;"x"&amp;TEXT(COUNTIF(C$5:C171,C172)+1,0)</f>
        <v>F2x4</v>
      </c>
      <c r="B172" s="26" t="str">
        <f>D172&amp;"x"&amp;TEXT(COUNTIF(D$5:D171,D172)+1,0)</f>
        <v>F2x4</v>
      </c>
      <c r="C172" s="27" t="s">
        <v>5671</v>
      </c>
      <c r="D172" s="27" t="s">
        <v>5671</v>
      </c>
      <c r="E172" s="165"/>
      <c r="F172" s="27" t="s">
        <v>5829</v>
      </c>
      <c r="G172" s="242" t="s">
        <v>9636</v>
      </c>
      <c r="H172" s="242" t="s">
        <v>9737</v>
      </c>
      <c r="I172" s="242" t="s">
        <v>9637</v>
      </c>
      <c r="J172" s="194">
        <v>41801</v>
      </c>
      <c r="K172" s="165"/>
      <c r="L172" s="28"/>
      <c r="M172" s="371"/>
      <c r="N172" s="28"/>
      <c r="O172" s="236"/>
      <c r="P172" s="28" t="s">
        <v>5818</v>
      </c>
      <c r="Q172" s="28" t="s">
        <v>5672</v>
      </c>
      <c r="R172" s="28" t="s">
        <v>5670</v>
      </c>
      <c r="S172" s="466" t="str">
        <f>IF(C172=0,"",C172)</f>
        <v>F2</v>
      </c>
      <c r="T172" s="191"/>
      <c r="U172" s="30"/>
      <c r="V172" s="30"/>
      <c r="W172" s="30"/>
      <c r="X172" s="30"/>
      <c r="Y172" s="190"/>
      <c r="Z172" s="330">
        <f>lft(J172,Peildatum)</f>
        <v>7.56</v>
      </c>
      <c r="AA172" s="272"/>
      <c r="AB172" s="272"/>
      <c r="AC172" s="272"/>
      <c r="AD172" s="272"/>
      <c r="AE172" s="319" t="str">
        <f>IFERROR(VLOOKUP(LEFT(L172 &amp; "0",1),CbRc,2,0),"")</f>
        <v>NCX19J3</v>
      </c>
      <c r="AF172" s="319" t="str">
        <f>IFERROR(VLOOKUP(LEFT(M172 &amp; "0",1),CbRc,2,0),"")</f>
        <v>NCX19J3</v>
      </c>
      <c r="AG172" s="319" t="str">
        <f>IFERROR(VLOOKUP(LEFT(N172 &amp; "0",1),CbRc,2,0),"")</f>
        <v>NCX19J3</v>
      </c>
      <c r="AH172" s="319" t="str">
        <f>IF(ISNA(VLOOKUP($AE172&amp;P172,IsTm1A,1,0)),"",P172)</f>
        <v/>
      </c>
      <c r="AI172" s="319" t="str">
        <f>IF(ISNA(VLOOKUP($AF172&amp;Q172,IsTm2D,1,0)),"",Q172)</f>
        <v>F3</v>
      </c>
      <c r="AJ172" s="319" t="str">
        <f>IF(ISNA(VLOOKUP($AF172&amp;R172,IsTm3G,1,0)),"",R172)</f>
        <v>F1</v>
      </c>
      <c r="AK172" s="319" t="str">
        <f>IF(ISNA(VLOOKUP($AG172&amp;S172,IsTm4J,1,0)),"",S172)</f>
        <v/>
      </c>
      <c r="AL172" s="310"/>
      <c r="AT172" s="312" t="str">
        <f t="shared" si="30"/>
        <v>F2</v>
      </c>
      <c r="AU172" s="312" t="str">
        <f t="shared" si="31"/>
        <v>F2</v>
      </c>
      <c r="AW172" s="320">
        <f t="shared" si="32"/>
        <v>0</v>
      </c>
      <c r="AX172" s="320">
        <f t="shared" si="33"/>
        <v>0</v>
      </c>
      <c r="AY172" s="320">
        <f t="shared" si="34"/>
        <v>0</v>
      </c>
      <c r="AZ172" s="320">
        <f t="shared" si="35"/>
        <v>0</v>
      </c>
      <c r="BG172" s="49" t="str">
        <f t="shared" si="36"/>
        <v>0</v>
      </c>
      <c r="BH172" s="49" t="str">
        <f t="shared" si="37"/>
        <v>0</v>
      </c>
      <c r="BI172" s="49" t="str">
        <f t="shared" si="38"/>
        <v>0</v>
      </c>
    </row>
    <row r="173" spans="1:61" x14ac:dyDescent="0.25">
      <c r="A173" s="25" t="str">
        <f>C173&amp;"x"&amp;TEXT(COUNTIF(C$5:C172,C173)+1,0)</f>
        <v>F1x3</v>
      </c>
      <c r="B173" s="26" t="str">
        <f>D173&amp;"x"&amp;TEXT(COUNTIF(D$5:D172,D173)+1,0)</f>
        <v>F1x3</v>
      </c>
      <c r="C173" s="27" t="s">
        <v>5670</v>
      </c>
      <c r="D173" s="27" t="s">
        <v>5670</v>
      </c>
      <c r="E173" s="165"/>
      <c r="F173" s="27" t="s">
        <v>5580</v>
      </c>
      <c r="G173" s="242" t="s">
        <v>9614</v>
      </c>
      <c r="H173" s="242" t="s">
        <v>9615</v>
      </c>
      <c r="I173" s="242" t="s">
        <v>9616</v>
      </c>
      <c r="J173" s="194">
        <v>41822</v>
      </c>
      <c r="K173" s="165"/>
      <c r="L173" s="28"/>
      <c r="M173" s="371"/>
      <c r="N173" s="28"/>
      <c r="O173" s="236"/>
      <c r="P173" s="28" t="s">
        <v>5818</v>
      </c>
      <c r="Q173" s="28" t="s">
        <v>5673</v>
      </c>
      <c r="R173" s="28" t="s">
        <v>5671</v>
      </c>
      <c r="S173" s="466" t="str">
        <f>IF(C173=0,"",C173)</f>
        <v>F1</v>
      </c>
      <c r="T173" s="191"/>
      <c r="U173" s="30"/>
      <c r="V173" s="30"/>
      <c r="W173" s="30"/>
      <c r="X173" s="30"/>
      <c r="Y173" s="190"/>
      <c r="Z173" s="330">
        <f>lft(J173,Peildatum)</f>
        <v>7.5</v>
      </c>
      <c r="AA173" s="272"/>
      <c r="AB173" s="272"/>
      <c r="AC173" s="272"/>
      <c r="AD173" s="272"/>
      <c r="AE173" s="319" t="str">
        <f>IFERROR(VLOOKUP(LEFT(L173 &amp; "0",1),CbRc,2,0),"")</f>
        <v>NCX19J3</v>
      </c>
      <c r="AF173" s="319" t="str">
        <f>IFERROR(VLOOKUP(LEFT(M173 &amp; "0",1),CbRc,2,0),"")</f>
        <v>NCX19J3</v>
      </c>
      <c r="AG173" s="319" t="str">
        <f>IFERROR(VLOOKUP(LEFT(N173 &amp; "0",1),CbRc,2,0),"")</f>
        <v>NCX19J3</v>
      </c>
      <c r="AH173" s="319" t="str">
        <f>IF(ISNA(VLOOKUP($AE173&amp;P173,IsTm1A,1,0)),"",P173)</f>
        <v/>
      </c>
      <c r="AI173" s="319" t="str">
        <f>IF(ISNA(VLOOKUP($AF173&amp;Q173,IsTm2D,1,0)),"",Q173)</f>
        <v>F4</v>
      </c>
      <c r="AJ173" s="319" t="str">
        <f>IF(ISNA(VLOOKUP($AF173&amp;R173,IsTm3G,1,0)),"",R173)</f>
        <v>F2</v>
      </c>
      <c r="AK173" s="319" t="str">
        <f>IF(ISNA(VLOOKUP($AG173&amp;S173,IsTm4J,1,0)),"",S173)</f>
        <v/>
      </c>
      <c r="AL173" s="310"/>
      <c r="AT173" s="312" t="str">
        <f t="shared" si="30"/>
        <v>F1</v>
      </c>
      <c r="AU173" s="312" t="str">
        <f t="shared" si="31"/>
        <v>F1</v>
      </c>
      <c r="AW173" s="320">
        <f t="shared" si="32"/>
        <v>0</v>
      </c>
      <c r="AX173" s="320">
        <f t="shared" si="33"/>
        <v>0</v>
      </c>
      <c r="AY173" s="320">
        <f t="shared" si="34"/>
        <v>0</v>
      </c>
      <c r="AZ173" s="320">
        <f t="shared" si="35"/>
        <v>0</v>
      </c>
      <c r="BG173" s="49" t="str">
        <f t="shared" si="36"/>
        <v>0</v>
      </c>
      <c r="BH173" s="49" t="str">
        <f t="shared" si="37"/>
        <v>0</v>
      </c>
      <c r="BI173" s="49" t="str">
        <f t="shared" si="38"/>
        <v>0</v>
      </c>
    </row>
    <row r="174" spans="1:61" x14ac:dyDescent="0.25">
      <c r="A174" s="25" t="str">
        <f>C174&amp;"x"&amp;TEXT(COUNTIF(C$5:C173,C174)+1,0)</f>
        <v>F1x4</v>
      </c>
      <c r="B174" s="26" t="str">
        <f>D174&amp;"x"&amp;TEXT(COUNTIF(D$5:D173,D174)+1,0)</f>
        <v>F1x4</v>
      </c>
      <c r="C174" s="27" t="s">
        <v>5670</v>
      </c>
      <c r="D174" s="27" t="s">
        <v>5670</v>
      </c>
      <c r="E174" s="165"/>
      <c r="F174" s="27" t="s">
        <v>5580</v>
      </c>
      <c r="G174" s="242" t="s">
        <v>9611</v>
      </c>
      <c r="H174" s="242" t="s">
        <v>9612</v>
      </c>
      <c r="I174" s="242" t="s">
        <v>9613</v>
      </c>
      <c r="J174" s="194">
        <v>41901</v>
      </c>
      <c r="K174" s="165"/>
      <c r="L174" s="28"/>
      <c r="M174" s="371"/>
      <c r="N174" s="28"/>
      <c r="O174" s="236"/>
      <c r="P174" s="28" t="s">
        <v>5818</v>
      </c>
      <c r="Q174" s="28" t="s">
        <v>5673</v>
      </c>
      <c r="R174" s="28" t="s">
        <v>5671</v>
      </c>
      <c r="S174" s="466" t="str">
        <f>IF(C174=0,"",C174)</f>
        <v>F1</v>
      </c>
      <c r="T174" s="191"/>
      <c r="U174" s="30"/>
      <c r="V174" s="30"/>
      <c r="W174" s="30"/>
      <c r="X174" s="30"/>
      <c r="Y174" s="190"/>
      <c r="Z174" s="330">
        <f>lft(J174,Peildatum)</f>
        <v>7.28</v>
      </c>
      <c r="AA174" s="272"/>
      <c r="AB174" s="272"/>
      <c r="AC174" s="272"/>
      <c r="AD174" s="272"/>
      <c r="AE174" s="319" t="str">
        <f>IFERROR(VLOOKUP(LEFT(L174 &amp; "0",1),CbRc,2,0),"")</f>
        <v>NCX19J3</v>
      </c>
      <c r="AF174" s="319" t="str">
        <f>IFERROR(VLOOKUP(LEFT(M174 &amp; "0",1),CbRc,2,0),"")</f>
        <v>NCX19J3</v>
      </c>
      <c r="AG174" s="319" t="str">
        <f>IFERROR(VLOOKUP(LEFT(N174 &amp; "0",1),CbRc,2,0),"")</f>
        <v>NCX19J3</v>
      </c>
      <c r="AH174" s="319" t="str">
        <f>IF(ISNA(VLOOKUP($AE174&amp;P174,IsTm1A,1,0)),"",P174)</f>
        <v/>
      </c>
      <c r="AI174" s="319" t="str">
        <f>IF(ISNA(VLOOKUP($AF174&amp;Q174,IsTm2D,1,0)),"",Q174)</f>
        <v>F4</v>
      </c>
      <c r="AJ174" s="319" t="str">
        <f>IF(ISNA(VLOOKUP($AF174&amp;R174,IsTm3G,1,0)),"",R174)</f>
        <v>F2</v>
      </c>
      <c r="AK174" s="319" t="str">
        <f>IF(ISNA(VLOOKUP($AG174&amp;S174,IsTm4J,1,0)),"",S174)</f>
        <v/>
      </c>
      <c r="AL174" s="310"/>
      <c r="AT174" s="312" t="str">
        <f t="shared" si="30"/>
        <v>F1</v>
      </c>
      <c r="AU174" s="312" t="str">
        <f t="shared" si="31"/>
        <v>F1</v>
      </c>
      <c r="AW174" s="320">
        <f t="shared" si="32"/>
        <v>0</v>
      </c>
      <c r="AX174" s="320">
        <f t="shared" si="33"/>
        <v>0</v>
      </c>
      <c r="AY174" s="320">
        <f t="shared" si="34"/>
        <v>0</v>
      </c>
      <c r="AZ174" s="320">
        <f t="shared" si="35"/>
        <v>0</v>
      </c>
      <c r="BG174" s="49" t="str">
        <f t="shared" si="36"/>
        <v>0</v>
      </c>
      <c r="BH174" s="49" t="str">
        <f t="shared" si="37"/>
        <v>0</v>
      </c>
      <c r="BI174" s="49" t="str">
        <f t="shared" si="38"/>
        <v>0</v>
      </c>
    </row>
    <row r="175" spans="1:61" x14ac:dyDescent="0.25">
      <c r="A175" s="25" t="str">
        <f>C175&amp;"x"&amp;TEXT(COUNTIF(C$5:C174,C175)+1,0)</f>
        <v>F2x5</v>
      </c>
      <c r="B175" s="26" t="str">
        <f>D175&amp;"x"&amp;TEXT(COUNTIF(D$5:D174,D175)+1,0)</f>
        <v>F2x5</v>
      </c>
      <c r="C175" s="27" t="s">
        <v>5671</v>
      </c>
      <c r="D175" s="27" t="s">
        <v>5671</v>
      </c>
      <c r="E175" s="165"/>
      <c r="F175" s="27" t="s">
        <v>5580</v>
      </c>
      <c r="G175" s="242" t="s">
        <v>9630</v>
      </c>
      <c r="H175" s="242" t="s">
        <v>9631</v>
      </c>
      <c r="I175" s="242" t="s">
        <v>9632</v>
      </c>
      <c r="J175" s="194">
        <v>42021</v>
      </c>
      <c r="K175" s="165"/>
      <c r="L175" s="28"/>
      <c r="M175" s="371"/>
      <c r="N175" s="28"/>
      <c r="O175" s="236"/>
      <c r="P175" s="28" t="s">
        <v>5818</v>
      </c>
      <c r="Q175" s="28" t="s">
        <v>5673</v>
      </c>
      <c r="R175" s="28" t="s">
        <v>5671</v>
      </c>
      <c r="S175" s="466" t="str">
        <f>IF(C175=0,"",C175)</f>
        <v>F2</v>
      </c>
      <c r="T175" s="191"/>
      <c r="U175" s="30"/>
      <c r="V175" s="30"/>
      <c r="W175" s="30"/>
      <c r="X175" s="30"/>
      <c r="Y175" s="190"/>
      <c r="Z175" s="330">
        <f>lft(J175,Peildatum)</f>
        <v>6.95</v>
      </c>
      <c r="AA175" s="272"/>
      <c r="AB175" s="272"/>
      <c r="AC175" s="272"/>
      <c r="AD175" s="272"/>
      <c r="AE175" s="319" t="str">
        <f>IFERROR(VLOOKUP(LEFT(L175 &amp; "0",1),CbRc,2,0),"")</f>
        <v>NCX19J3</v>
      </c>
      <c r="AF175" s="319" t="str">
        <f>IFERROR(VLOOKUP(LEFT(M175 &amp; "0",1),CbRc,2,0),"")</f>
        <v>NCX19J3</v>
      </c>
      <c r="AG175" s="319" t="str">
        <f>IFERROR(VLOOKUP(LEFT(N175 &amp; "0",1),CbRc,2,0),"")</f>
        <v>NCX19J3</v>
      </c>
      <c r="AH175" s="319" t="str">
        <f>IF(ISNA(VLOOKUP($AE175&amp;P175,IsTm1A,1,0)),"",P175)</f>
        <v/>
      </c>
      <c r="AI175" s="319" t="str">
        <f>IF(ISNA(VLOOKUP($AF175&amp;Q175,IsTm2D,1,0)),"",Q175)</f>
        <v>F4</v>
      </c>
      <c r="AJ175" s="319" t="str">
        <f>IF(ISNA(VLOOKUP($AF175&amp;R175,IsTm3G,1,0)),"",R175)</f>
        <v>F2</v>
      </c>
      <c r="AK175" s="319" t="str">
        <f>IF(ISNA(VLOOKUP($AG175&amp;S175,IsTm4J,1,0)),"",S175)</f>
        <v/>
      </c>
      <c r="AL175" s="310"/>
      <c r="AT175" s="312" t="str">
        <f t="shared" si="30"/>
        <v>F2</v>
      </c>
      <c r="AU175" s="312" t="str">
        <f t="shared" si="31"/>
        <v>F2</v>
      </c>
      <c r="AW175" s="320">
        <f t="shared" si="32"/>
        <v>0</v>
      </c>
      <c r="AX175" s="320">
        <f t="shared" si="33"/>
        <v>0</v>
      </c>
      <c r="AY175" s="320">
        <f t="shared" si="34"/>
        <v>0</v>
      </c>
      <c r="AZ175" s="320">
        <f t="shared" si="35"/>
        <v>0</v>
      </c>
      <c r="BG175" s="49" t="str">
        <f t="shared" si="36"/>
        <v>0</v>
      </c>
      <c r="BH175" s="49" t="str">
        <f t="shared" si="37"/>
        <v>0</v>
      </c>
      <c r="BI175" s="49" t="str">
        <f t="shared" si="38"/>
        <v>0</v>
      </c>
    </row>
    <row r="176" spans="1:61" x14ac:dyDescent="0.25">
      <c r="A176" s="25" t="str">
        <f>C176&amp;"x"&amp;TEXT(COUNTIF(C$5:C175,C176)+1,0)</f>
        <v>F3x1</v>
      </c>
      <c r="B176" s="26" t="str">
        <f>D176&amp;"x"&amp;TEXT(COUNTIF(D$5:D175,D176)+1,0)</f>
        <v>F3x1</v>
      </c>
      <c r="C176" s="27" t="s">
        <v>5672</v>
      </c>
      <c r="D176" s="27" t="s">
        <v>5672</v>
      </c>
      <c r="E176" s="165"/>
      <c r="F176" s="27" t="s">
        <v>5580</v>
      </c>
      <c r="G176" s="242" t="s">
        <v>9638</v>
      </c>
      <c r="H176" s="242" t="s">
        <v>9639</v>
      </c>
      <c r="I176" s="242" t="s">
        <v>9605</v>
      </c>
      <c r="J176" s="194">
        <v>42096</v>
      </c>
      <c r="K176" s="165"/>
      <c r="L176" s="28"/>
      <c r="M176" s="371"/>
      <c r="N176" s="28"/>
      <c r="O176" s="236"/>
      <c r="P176" s="28" t="s">
        <v>5818</v>
      </c>
      <c r="Q176" s="28" t="s">
        <v>5818</v>
      </c>
      <c r="R176" s="28" t="s">
        <v>5671</v>
      </c>
      <c r="S176" s="466" t="str">
        <f>IF(C176=0,"",C176)</f>
        <v>F3</v>
      </c>
      <c r="T176" s="191"/>
      <c r="U176" s="30"/>
      <c r="V176" s="30"/>
      <c r="W176" s="30"/>
      <c r="X176" s="30"/>
      <c r="Y176" s="190"/>
      <c r="Z176" s="330">
        <f>lft(J176,Peildatum)</f>
        <v>6.75</v>
      </c>
      <c r="AA176" s="272"/>
      <c r="AB176" s="272"/>
      <c r="AC176" s="272"/>
      <c r="AD176" s="272"/>
      <c r="AE176" s="319" t="str">
        <f>IFERROR(VLOOKUP(LEFT(L176 &amp; "0",1),CbRc,2,0),"")</f>
        <v>NCX19J3</v>
      </c>
      <c r="AF176" s="319" t="str">
        <f>IFERROR(VLOOKUP(LEFT(M176 &amp; "0",1),CbRc,2,0),"")</f>
        <v>NCX19J3</v>
      </c>
      <c r="AG176" s="319" t="str">
        <f>IFERROR(VLOOKUP(LEFT(N176 &amp; "0",1),CbRc,2,0),"")</f>
        <v>NCX19J3</v>
      </c>
      <c r="AH176" s="319" t="str">
        <f>IF(ISNA(VLOOKUP($AE176&amp;P176,IsTm1A,1,0)),"",P176)</f>
        <v/>
      </c>
      <c r="AI176" s="319" t="str">
        <f>IF(ISNA(VLOOKUP($AF176&amp;Q176,IsTm2D,1,0)),"",Q176)</f>
        <v/>
      </c>
      <c r="AJ176" s="319" t="str">
        <f>IF(ISNA(VLOOKUP($AF176&amp;R176,IsTm3G,1,0)),"",R176)</f>
        <v>F2</v>
      </c>
      <c r="AK176" s="319" t="str">
        <f>IF(ISNA(VLOOKUP($AG176&amp;S176,IsTm4J,1,0)),"",S176)</f>
        <v/>
      </c>
      <c r="AL176" s="310"/>
      <c r="AT176" s="312" t="str">
        <f t="shared" si="30"/>
        <v>F3</v>
      </c>
      <c r="AU176" s="312" t="str">
        <f t="shared" si="31"/>
        <v>F3</v>
      </c>
      <c r="AW176" s="320">
        <f t="shared" si="32"/>
        <v>0</v>
      </c>
      <c r="AX176" s="320">
        <f t="shared" si="33"/>
        <v>0</v>
      </c>
      <c r="AY176" s="320">
        <f t="shared" si="34"/>
        <v>0</v>
      </c>
      <c r="AZ176" s="320">
        <f t="shared" si="35"/>
        <v>0</v>
      </c>
      <c r="BG176" s="49" t="str">
        <f t="shared" si="36"/>
        <v>0</v>
      </c>
      <c r="BH176" s="49" t="str">
        <f t="shared" si="37"/>
        <v>0</v>
      </c>
      <c r="BI176" s="49" t="str">
        <f t="shared" si="38"/>
        <v>0</v>
      </c>
    </row>
    <row r="177" spans="1:61" x14ac:dyDescent="0.25">
      <c r="A177" s="25" t="str">
        <f>C177&amp;"x"&amp;TEXT(COUNTIF(C$5:C176,C177)+1,0)</f>
        <v>F3x2</v>
      </c>
      <c r="B177" s="26" t="str">
        <f>D177&amp;"x"&amp;TEXT(COUNTIF(D$5:D176,D177)+1,0)</f>
        <v>F3x2</v>
      </c>
      <c r="C177" s="27" t="s">
        <v>5672</v>
      </c>
      <c r="D177" s="27" t="s">
        <v>5672</v>
      </c>
      <c r="E177" s="165"/>
      <c r="F177" s="27" t="s">
        <v>5580</v>
      </c>
      <c r="G177" s="242" t="s">
        <v>9642</v>
      </c>
      <c r="H177" s="242" t="s">
        <v>9643</v>
      </c>
      <c r="I177" s="242" t="s">
        <v>8939</v>
      </c>
      <c r="J177" s="194">
        <v>42249</v>
      </c>
      <c r="K177" s="165"/>
      <c r="L177" s="28"/>
      <c r="M177" s="371"/>
      <c r="N177" s="28"/>
      <c r="O177" s="236"/>
      <c r="P177" s="28" t="s">
        <v>5818</v>
      </c>
      <c r="Q177" s="28" t="s">
        <v>5818</v>
      </c>
      <c r="R177" s="28" t="s">
        <v>5671</v>
      </c>
      <c r="S177" s="466" t="str">
        <f>IF(C177=0,"",C177)</f>
        <v>F3</v>
      </c>
      <c r="T177" s="191"/>
      <c r="U177" s="30"/>
      <c r="V177" s="30"/>
      <c r="W177" s="30"/>
      <c r="X177" s="30"/>
      <c r="Y177" s="190"/>
      <c r="Z177" s="330">
        <f>lft(J177,Peildatum)</f>
        <v>6.33</v>
      </c>
      <c r="AA177" s="272"/>
      <c r="AB177" s="272"/>
      <c r="AC177" s="272"/>
      <c r="AD177" s="272"/>
      <c r="AE177" s="319" t="str">
        <f>IFERROR(VLOOKUP(LEFT(L177 &amp; "0",1),CbRc,2,0),"")</f>
        <v>NCX19J3</v>
      </c>
      <c r="AF177" s="319" t="str">
        <f>IFERROR(VLOOKUP(LEFT(M177 &amp; "0",1),CbRc,2,0),"")</f>
        <v>NCX19J3</v>
      </c>
      <c r="AG177" s="319" t="str">
        <f>IFERROR(VLOOKUP(LEFT(N177 &amp; "0",1),CbRc,2,0),"")</f>
        <v>NCX19J3</v>
      </c>
      <c r="AH177" s="319" t="str">
        <f>IF(ISNA(VLOOKUP($AE177&amp;P177,IsTm1A,1,0)),"",P177)</f>
        <v/>
      </c>
      <c r="AI177" s="319" t="str">
        <f>IF(ISNA(VLOOKUP($AF177&amp;Q177,IsTm2D,1,0)),"",Q177)</f>
        <v/>
      </c>
      <c r="AJ177" s="319" t="str">
        <f>IF(ISNA(VLOOKUP($AF177&amp;R177,IsTm3G,1,0)),"",R177)</f>
        <v>F2</v>
      </c>
      <c r="AK177" s="319" t="str">
        <f>IF(ISNA(VLOOKUP($AG177&amp;S177,IsTm4J,1,0)),"",S177)</f>
        <v/>
      </c>
      <c r="AL177" s="310"/>
      <c r="AT177" s="312" t="str">
        <f t="shared" si="30"/>
        <v>F3</v>
      </c>
      <c r="AU177" s="312" t="str">
        <f t="shared" si="31"/>
        <v>F3</v>
      </c>
      <c r="AW177" s="320">
        <f t="shared" si="32"/>
        <v>0</v>
      </c>
      <c r="AX177" s="320">
        <f t="shared" si="33"/>
        <v>0</v>
      </c>
      <c r="AY177" s="320">
        <f t="shared" si="34"/>
        <v>0</v>
      </c>
      <c r="AZ177" s="320">
        <f t="shared" si="35"/>
        <v>0</v>
      </c>
      <c r="BG177" s="49" t="str">
        <f t="shared" si="36"/>
        <v>0</v>
      </c>
      <c r="BH177" s="49" t="str">
        <f t="shared" si="37"/>
        <v>0</v>
      </c>
      <c r="BI177" s="49" t="str">
        <f t="shared" si="38"/>
        <v>0</v>
      </c>
    </row>
    <row r="178" spans="1:61" x14ac:dyDescent="0.25">
      <c r="A178" s="25" t="str">
        <f>C178&amp;"x"&amp;TEXT(COUNTIF(C$5:C177,C178)+1,0)</f>
        <v>F1x5</v>
      </c>
      <c r="B178" s="26" t="str">
        <f>D178&amp;"x"&amp;TEXT(COUNTIF(D$5:D177,D178)+1,0)</f>
        <v>F2x6</v>
      </c>
      <c r="C178" s="27" t="s">
        <v>5670</v>
      </c>
      <c r="D178" s="27" t="s">
        <v>5671</v>
      </c>
      <c r="E178" s="165"/>
      <c r="F178" s="27" t="s">
        <v>5829</v>
      </c>
      <c r="G178" s="242" t="s">
        <v>9622</v>
      </c>
      <c r="H178" s="242" t="s">
        <v>9623</v>
      </c>
      <c r="I178" s="242" t="s">
        <v>9624</v>
      </c>
      <c r="J178" s="194">
        <v>41832</v>
      </c>
      <c r="K178" s="165"/>
      <c r="L178" s="28"/>
      <c r="M178" s="371"/>
      <c r="N178" s="28"/>
      <c r="O178" s="236"/>
      <c r="P178" s="28" t="s">
        <v>5818</v>
      </c>
      <c r="Q178" s="28" t="s">
        <v>5673</v>
      </c>
      <c r="R178" s="28" t="s">
        <v>5671</v>
      </c>
      <c r="S178" s="466" t="str">
        <f>IF(C178=0,"",C178)</f>
        <v>F1</v>
      </c>
      <c r="T178" s="191"/>
      <c r="U178" s="30"/>
      <c r="V178" s="30"/>
      <c r="W178" s="30"/>
      <c r="X178" s="30"/>
      <c r="Y178" s="190"/>
      <c r="Z178" s="330">
        <f>lft(J178,Peildatum)</f>
        <v>7.47</v>
      </c>
      <c r="AA178" s="272"/>
      <c r="AB178" s="272"/>
      <c r="AC178" s="272"/>
      <c r="AD178" s="272"/>
      <c r="AE178" s="319" t="str">
        <f>IFERROR(VLOOKUP(LEFT(L178 &amp; "0",1),CbRc,2,0),"")</f>
        <v>NCX19J3</v>
      </c>
      <c r="AF178" s="319" t="str">
        <f>IFERROR(VLOOKUP(LEFT(M178 &amp; "0",1),CbRc,2,0),"")</f>
        <v>NCX19J3</v>
      </c>
      <c r="AG178" s="319" t="str">
        <f>IFERROR(VLOOKUP(LEFT(N178 &amp; "0",1),CbRc,2,0),"")</f>
        <v>NCX19J3</v>
      </c>
      <c r="AH178" s="319" t="str">
        <f>IF(ISNA(VLOOKUP($AE178&amp;P178,IsTm1A,1,0)),"",P178)</f>
        <v/>
      </c>
      <c r="AI178" s="319" t="str">
        <f>IF(ISNA(VLOOKUP($AF178&amp;Q178,IsTm2D,1,0)),"",Q178)</f>
        <v>F4</v>
      </c>
      <c r="AJ178" s="319" t="str">
        <f>IF(ISNA(VLOOKUP($AF178&amp;R178,IsTm3G,1,0)),"",R178)</f>
        <v>F2</v>
      </c>
      <c r="AK178" s="319" t="str">
        <f>IF(ISNA(VLOOKUP($AG178&amp;S178,IsTm4J,1,0)),"",S178)</f>
        <v/>
      </c>
      <c r="AL178" s="310"/>
      <c r="AT178" s="312" t="str">
        <f t="shared" si="30"/>
        <v>F1</v>
      </c>
      <c r="AU178" s="312" t="str">
        <f t="shared" si="31"/>
        <v>F2</v>
      </c>
      <c r="AW178" s="320">
        <f t="shared" si="32"/>
        <v>0</v>
      </c>
      <c r="AX178" s="320">
        <f t="shared" si="33"/>
        <v>0</v>
      </c>
      <c r="AY178" s="320">
        <f t="shared" si="34"/>
        <v>0</v>
      </c>
      <c r="AZ178" s="320">
        <f t="shared" si="35"/>
        <v>0</v>
      </c>
      <c r="BG178" s="49" t="str">
        <f t="shared" si="36"/>
        <v>0</v>
      </c>
      <c r="BH178" s="49" t="str">
        <f t="shared" si="37"/>
        <v>0</v>
      </c>
      <c r="BI178" s="49" t="str">
        <f t="shared" si="38"/>
        <v>0</v>
      </c>
    </row>
    <row r="179" spans="1:61" x14ac:dyDescent="0.25">
      <c r="A179" s="25" t="str">
        <f>C179&amp;"x"&amp;TEXT(COUNTIF(C$5:C178,C179)+1,0)</f>
        <v>MW1x1</v>
      </c>
      <c r="B179" s="26" t="str">
        <f>D179&amp;"x"&amp;TEXT(COUNTIF(D$5:D178,D179)+1,0)</f>
        <v>x1</v>
      </c>
      <c r="C179" s="27" t="s">
        <v>5602</v>
      </c>
      <c r="D179" s="27"/>
      <c r="E179" s="165"/>
      <c r="F179" s="27" t="s">
        <v>5580</v>
      </c>
      <c r="G179" s="242" t="s">
        <v>9143</v>
      </c>
      <c r="H179" s="242" t="s">
        <v>9144</v>
      </c>
      <c r="I179" s="242" t="s">
        <v>9145</v>
      </c>
      <c r="J179" s="194">
        <v>27135</v>
      </c>
      <c r="K179" s="165"/>
      <c r="L179" s="28"/>
      <c r="M179" s="371"/>
      <c r="N179" s="28"/>
      <c r="O179" s="236"/>
      <c r="P179" s="28" t="s">
        <v>5818</v>
      </c>
      <c r="Q179" s="28" t="s">
        <v>5602</v>
      </c>
      <c r="R179" s="28" t="s">
        <v>5818</v>
      </c>
      <c r="S179" s="466" t="str">
        <f>IF(C179=0,"",C179)</f>
        <v>MW1</v>
      </c>
      <c r="T179" s="191"/>
      <c r="U179" s="30"/>
      <c r="V179" s="30"/>
      <c r="W179" s="30"/>
      <c r="X179" s="30"/>
      <c r="Y179" s="190"/>
      <c r="Z179" s="330">
        <f>lft(J179,Peildatum)</f>
        <v>47.71</v>
      </c>
      <c r="AA179" s="272"/>
      <c r="AB179" s="272"/>
      <c r="AC179" s="272"/>
      <c r="AD179" s="272"/>
      <c r="AE179" s="319" t="str">
        <f>IFERROR(VLOOKUP(LEFT(L179 &amp; "0",1),CbRc,2,0),"")</f>
        <v>NCX19J3</v>
      </c>
      <c r="AF179" s="319" t="str">
        <f>IFERROR(VLOOKUP(LEFT(M179 &amp; "0",1),CbRc,2,0),"")</f>
        <v>NCX19J3</v>
      </c>
      <c r="AG179" s="319" t="str">
        <f>IFERROR(VLOOKUP(LEFT(N179 &amp; "0",1),CbRc,2,0),"")</f>
        <v>NCX19J3</v>
      </c>
      <c r="AH179" s="319" t="str">
        <f>IF(ISNA(VLOOKUP($AE179&amp;P179,IsTm1A,1,0)),"",P179)</f>
        <v/>
      </c>
      <c r="AI179" s="319" t="str">
        <f>IF(ISNA(VLOOKUP($AF179&amp;Q179,IsTm2D,1,0)),"",Q179)</f>
        <v>MW1</v>
      </c>
      <c r="AJ179" s="319" t="str">
        <f>IF(ISNA(VLOOKUP($AF179&amp;R179,IsTm3G,1,0)),"",R179)</f>
        <v/>
      </c>
      <c r="AK179" s="319" t="str">
        <f>IF(ISNA(VLOOKUP($AG179&amp;S179,IsTm4J,1,0)),"",S179)</f>
        <v/>
      </c>
      <c r="AL179" s="310"/>
      <c r="AT179" s="312" t="str">
        <f t="shared" si="30"/>
        <v>MW1</v>
      </c>
      <c r="AU179" s="312" t="str">
        <f t="shared" si="31"/>
        <v/>
      </c>
      <c r="AW179" s="320">
        <f t="shared" si="32"/>
        <v>0</v>
      </c>
      <c r="AX179" s="320">
        <f t="shared" si="33"/>
        <v>0</v>
      </c>
      <c r="AY179" s="320">
        <f t="shared" si="34"/>
        <v>0</v>
      </c>
      <c r="AZ179" s="320">
        <f t="shared" si="35"/>
        <v>0</v>
      </c>
      <c r="BG179" s="49" t="str">
        <f t="shared" si="36"/>
        <v>0</v>
      </c>
      <c r="BH179" s="49" t="str">
        <f t="shared" si="37"/>
        <v>0</v>
      </c>
      <c r="BI179" s="49" t="str">
        <f t="shared" si="38"/>
        <v>0</v>
      </c>
    </row>
    <row r="180" spans="1:61" x14ac:dyDescent="0.25">
      <c r="A180" s="25" t="str">
        <f>C180&amp;"x"&amp;TEXT(COUNTIF(C$5:C179,C180)+1,0)</f>
        <v>MW1x2</v>
      </c>
      <c r="B180" s="26" t="str">
        <f>D180&amp;"x"&amp;TEXT(COUNTIF(D$5:D179,D180)+1,0)</f>
        <v>x1</v>
      </c>
      <c r="C180" s="27" t="s">
        <v>5602</v>
      </c>
      <c r="D180" s="27"/>
      <c r="E180" s="165"/>
      <c r="F180" s="27" t="s">
        <v>5580</v>
      </c>
      <c r="G180" s="242" t="s">
        <v>9146</v>
      </c>
      <c r="H180" s="242" t="s">
        <v>9147</v>
      </c>
      <c r="I180" s="242" t="s">
        <v>9148</v>
      </c>
      <c r="J180" s="194">
        <v>28329</v>
      </c>
      <c r="K180" s="165"/>
      <c r="L180" s="28"/>
      <c r="M180" s="371"/>
      <c r="N180" s="28"/>
      <c r="O180" s="236"/>
      <c r="P180" s="28" t="s">
        <v>5818</v>
      </c>
      <c r="Q180" s="28" t="s">
        <v>5602</v>
      </c>
      <c r="R180" s="28" t="s">
        <v>5818</v>
      </c>
      <c r="S180" s="466" t="str">
        <f>IF(C180=0,"",C180)</f>
        <v>MW1</v>
      </c>
      <c r="T180" s="191"/>
      <c r="U180" s="30"/>
      <c r="V180" s="30"/>
      <c r="W180" s="30"/>
      <c r="X180" s="30"/>
      <c r="Y180" s="190"/>
      <c r="Z180" s="330">
        <f>lft(J180,Peildatum)</f>
        <v>44.44</v>
      </c>
      <c r="AA180" s="272"/>
      <c r="AB180" s="272"/>
      <c r="AC180" s="272"/>
      <c r="AD180" s="272"/>
      <c r="AE180" s="319" t="str">
        <f>IFERROR(VLOOKUP(LEFT(L180 &amp; "0",1),CbRc,2,0),"")</f>
        <v>NCX19J3</v>
      </c>
      <c r="AF180" s="319" t="str">
        <f>IFERROR(VLOOKUP(LEFT(M180 &amp; "0",1),CbRc,2,0),"")</f>
        <v>NCX19J3</v>
      </c>
      <c r="AG180" s="319" t="str">
        <f>IFERROR(VLOOKUP(LEFT(N180 &amp; "0",1),CbRc,2,0),"")</f>
        <v>NCX19J3</v>
      </c>
      <c r="AH180" s="319" t="str">
        <f>IF(ISNA(VLOOKUP($AE180&amp;P180,IsTm1A,1,0)),"",P180)</f>
        <v/>
      </c>
      <c r="AI180" s="319" t="str">
        <f>IF(ISNA(VLOOKUP($AF180&amp;Q180,IsTm2D,1,0)),"",Q180)</f>
        <v>MW1</v>
      </c>
      <c r="AJ180" s="319" t="str">
        <f>IF(ISNA(VLOOKUP($AF180&amp;R180,IsTm3G,1,0)),"",R180)</f>
        <v/>
      </c>
      <c r="AK180" s="319" t="str">
        <f>IF(ISNA(VLOOKUP($AG180&amp;S180,IsTm4J,1,0)),"",S180)</f>
        <v/>
      </c>
      <c r="AL180" s="310"/>
      <c r="AT180" s="312" t="str">
        <f t="shared" si="30"/>
        <v>MW1</v>
      </c>
      <c r="AU180" s="312" t="str">
        <f t="shared" si="31"/>
        <v/>
      </c>
      <c r="AW180" s="320">
        <f t="shared" si="32"/>
        <v>0</v>
      </c>
      <c r="AX180" s="320">
        <f t="shared" si="33"/>
        <v>0</v>
      </c>
      <c r="AY180" s="320">
        <f t="shared" si="34"/>
        <v>0</v>
      </c>
      <c r="AZ180" s="320">
        <f t="shared" si="35"/>
        <v>0</v>
      </c>
      <c r="BG180" s="49" t="str">
        <f t="shared" si="36"/>
        <v>0</v>
      </c>
      <c r="BH180" s="49" t="str">
        <f t="shared" si="37"/>
        <v>0</v>
      </c>
      <c r="BI180" s="49" t="str">
        <f t="shared" si="38"/>
        <v>0</v>
      </c>
    </row>
    <row r="181" spans="1:61" x14ac:dyDescent="0.25">
      <c r="A181" s="25" t="str">
        <f>C181&amp;"x"&amp;TEXT(COUNTIF(C$5:C180,C181)+1,0)</f>
        <v>MW1x3</v>
      </c>
      <c r="B181" s="26" t="str">
        <f>D181&amp;"x"&amp;TEXT(COUNTIF(D$5:D180,D181)+1,0)</f>
        <v>x1</v>
      </c>
      <c r="C181" s="27" t="s">
        <v>5602</v>
      </c>
      <c r="D181" s="27"/>
      <c r="E181" s="165"/>
      <c r="F181" s="27" t="s">
        <v>5580</v>
      </c>
      <c r="G181" s="242" t="s">
        <v>9134</v>
      </c>
      <c r="H181" s="242" t="s">
        <v>9135</v>
      </c>
      <c r="I181" s="242" t="s">
        <v>9136</v>
      </c>
      <c r="J181" s="194">
        <v>28948</v>
      </c>
      <c r="K181" s="165"/>
      <c r="L181" s="28"/>
      <c r="M181" s="371"/>
      <c r="N181" s="28"/>
      <c r="O181" s="236"/>
      <c r="P181" s="28" t="s">
        <v>5818</v>
      </c>
      <c r="Q181" s="28" t="s">
        <v>5602</v>
      </c>
      <c r="R181" s="28" t="s">
        <v>5818</v>
      </c>
      <c r="S181" s="466" t="str">
        <f>IF(C181=0,"",C181)</f>
        <v>MW1</v>
      </c>
      <c r="T181" s="191"/>
      <c r="U181" s="30"/>
      <c r="V181" s="30"/>
      <c r="W181" s="30"/>
      <c r="X181" s="30"/>
      <c r="Y181" s="190"/>
      <c r="Z181" s="330">
        <f>lft(J181,Peildatum)</f>
        <v>42.75</v>
      </c>
      <c r="AA181" s="272"/>
      <c r="AB181" s="272"/>
      <c r="AC181" s="272"/>
      <c r="AD181" s="272"/>
      <c r="AE181" s="319" t="str">
        <f>IFERROR(VLOOKUP(LEFT(L181 &amp; "0",1),CbRc,2,0),"")</f>
        <v>NCX19J3</v>
      </c>
      <c r="AF181" s="319" t="str">
        <f>IFERROR(VLOOKUP(LEFT(M181 &amp; "0",1),CbRc,2,0),"")</f>
        <v>NCX19J3</v>
      </c>
      <c r="AG181" s="319" t="str">
        <f>IFERROR(VLOOKUP(LEFT(N181 &amp; "0",1),CbRc,2,0),"")</f>
        <v>NCX19J3</v>
      </c>
      <c r="AH181" s="319" t="str">
        <f>IF(ISNA(VLOOKUP($AE181&amp;P181,IsTm1A,1,0)),"",P181)</f>
        <v/>
      </c>
      <c r="AI181" s="319" t="str">
        <f>IF(ISNA(VLOOKUP($AF181&amp;Q181,IsTm2D,1,0)),"",Q181)</f>
        <v>MW1</v>
      </c>
      <c r="AJ181" s="319" t="str">
        <f>IF(ISNA(VLOOKUP($AF181&amp;R181,IsTm3G,1,0)),"",R181)</f>
        <v/>
      </c>
      <c r="AK181" s="319" t="str">
        <f>IF(ISNA(VLOOKUP($AG181&amp;S181,IsTm4J,1,0)),"",S181)</f>
        <v/>
      </c>
      <c r="AL181" s="310"/>
      <c r="AT181" s="312" t="str">
        <f t="shared" si="30"/>
        <v>MW1</v>
      </c>
      <c r="AU181" s="312" t="str">
        <f t="shared" si="31"/>
        <v/>
      </c>
      <c r="AW181" s="320">
        <f t="shared" si="32"/>
        <v>0</v>
      </c>
      <c r="AX181" s="320">
        <f t="shared" si="33"/>
        <v>0</v>
      </c>
      <c r="AY181" s="320">
        <f t="shared" si="34"/>
        <v>0</v>
      </c>
      <c r="AZ181" s="320">
        <f t="shared" si="35"/>
        <v>0</v>
      </c>
      <c r="BG181" s="49" t="str">
        <f t="shared" si="36"/>
        <v>0</v>
      </c>
      <c r="BH181" s="49" t="str">
        <f t="shared" si="37"/>
        <v>0</v>
      </c>
      <c r="BI181" s="49" t="str">
        <f t="shared" si="38"/>
        <v>0</v>
      </c>
    </row>
    <row r="182" spans="1:61" x14ac:dyDescent="0.25">
      <c r="A182" s="25" t="str">
        <f>C182&amp;"x"&amp;TEXT(COUNTIF(C$5:C181,C182)+1,0)</f>
        <v>MW1x4</v>
      </c>
      <c r="B182" s="26" t="str">
        <f>D182&amp;"x"&amp;TEXT(COUNTIF(D$5:D181,D182)+1,0)</f>
        <v>x1</v>
      </c>
      <c r="C182" s="27" t="s">
        <v>5602</v>
      </c>
      <c r="D182" s="27"/>
      <c r="E182" s="165"/>
      <c r="F182" s="27" t="s">
        <v>5580</v>
      </c>
      <c r="G182" s="242" t="s">
        <v>9131</v>
      </c>
      <c r="H182" s="242" t="s">
        <v>9132</v>
      </c>
      <c r="I182" s="242" t="s">
        <v>9133</v>
      </c>
      <c r="J182" s="194">
        <v>29885</v>
      </c>
      <c r="K182" s="165"/>
      <c r="L182" s="28"/>
      <c r="M182" s="371"/>
      <c r="N182" s="28"/>
      <c r="O182" s="236"/>
      <c r="P182" s="28" t="s">
        <v>5818</v>
      </c>
      <c r="Q182" s="28" t="s">
        <v>5602</v>
      </c>
      <c r="R182" s="28" t="s">
        <v>5818</v>
      </c>
      <c r="S182" s="466" t="str">
        <f>IF(C182=0,"",C182)</f>
        <v>MW1</v>
      </c>
      <c r="T182" s="191"/>
      <c r="U182" s="30"/>
      <c r="V182" s="30"/>
      <c r="W182" s="30"/>
      <c r="X182" s="30"/>
      <c r="Y182" s="190"/>
      <c r="Z182" s="330">
        <f>lft(J182,Peildatum)</f>
        <v>40.18</v>
      </c>
      <c r="AA182" s="272"/>
      <c r="AB182" s="272"/>
      <c r="AC182" s="272"/>
      <c r="AD182" s="272"/>
      <c r="AE182" s="319" t="str">
        <f>IFERROR(VLOOKUP(LEFT(L182 &amp; "0",1),CbRc,2,0),"")</f>
        <v>NCX19J3</v>
      </c>
      <c r="AF182" s="319" t="str">
        <f>IFERROR(VLOOKUP(LEFT(M182 &amp; "0",1),CbRc,2,0),"")</f>
        <v>NCX19J3</v>
      </c>
      <c r="AG182" s="319" t="str">
        <f>IFERROR(VLOOKUP(LEFT(N182 &amp; "0",1),CbRc,2,0),"")</f>
        <v>NCX19J3</v>
      </c>
      <c r="AH182" s="319" t="str">
        <f>IF(ISNA(VLOOKUP($AE182&amp;P182,IsTm1A,1,0)),"",P182)</f>
        <v/>
      </c>
      <c r="AI182" s="319" t="str">
        <f>IF(ISNA(VLOOKUP($AF182&amp;Q182,IsTm2D,1,0)),"",Q182)</f>
        <v>MW1</v>
      </c>
      <c r="AJ182" s="319" t="str">
        <f>IF(ISNA(VLOOKUP($AF182&amp;R182,IsTm3G,1,0)),"",R182)</f>
        <v/>
      </c>
      <c r="AK182" s="319" t="str">
        <f>IF(ISNA(VLOOKUP($AG182&amp;S182,IsTm4J,1,0)),"",S182)</f>
        <v/>
      </c>
      <c r="AL182" s="310"/>
      <c r="AT182" s="312" t="str">
        <f t="shared" si="30"/>
        <v>MW1</v>
      </c>
      <c r="AU182" s="312" t="str">
        <f t="shared" si="31"/>
        <v/>
      </c>
      <c r="AW182" s="320">
        <f t="shared" si="32"/>
        <v>0</v>
      </c>
      <c r="AX182" s="320">
        <f t="shared" si="33"/>
        <v>0</v>
      </c>
      <c r="AY182" s="320">
        <f t="shared" si="34"/>
        <v>0</v>
      </c>
      <c r="AZ182" s="320">
        <f t="shared" si="35"/>
        <v>0</v>
      </c>
      <c r="BG182" s="49" t="str">
        <f t="shared" si="36"/>
        <v>0</v>
      </c>
      <c r="BH182" s="49" t="str">
        <f t="shared" si="37"/>
        <v>0</v>
      </c>
      <c r="BI182" s="49" t="str">
        <f t="shared" si="38"/>
        <v>0</v>
      </c>
    </row>
    <row r="183" spans="1:61" x14ac:dyDescent="0.25">
      <c r="A183" s="25" t="str">
        <f>C183&amp;"x"&amp;TEXT(COUNTIF(C$5:C182,C183)+1,0)</f>
        <v>S4x1</v>
      </c>
      <c r="B183" s="26" t="str">
        <f>D183&amp;"x"&amp;TEXT(COUNTIF(D$5:D182,D183)+1,0)</f>
        <v>S4x1</v>
      </c>
      <c r="C183" s="27" t="s">
        <v>5590</v>
      </c>
      <c r="D183" s="27" t="s">
        <v>5590</v>
      </c>
      <c r="E183" s="165"/>
      <c r="F183" s="27" t="s">
        <v>5580</v>
      </c>
      <c r="G183" s="242" t="s">
        <v>9022</v>
      </c>
      <c r="H183" s="242" t="s">
        <v>9023</v>
      </c>
      <c r="I183" s="242" t="s">
        <v>9024</v>
      </c>
      <c r="J183" s="194">
        <v>30573</v>
      </c>
      <c r="K183" s="165"/>
      <c r="L183" s="28"/>
      <c r="M183" s="371"/>
      <c r="N183" s="28"/>
      <c r="O183" s="236"/>
      <c r="P183" s="28" t="s">
        <v>5590</v>
      </c>
      <c r="Q183" s="28" t="s">
        <v>5590</v>
      </c>
      <c r="R183" s="28" t="s">
        <v>5818</v>
      </c>
      <c r="S183" s="466" t="str">
        <f>IF(C183=0,"",C183)</f>
        <v>S4</v>
      </c>
      <c r="T183" s="191"/>
      <c r="U183" s="30"/>
      <c r="V183" s="30"/>
      <c r="W183" s="30"/>
      <c r="X183" s="30"/>
      <c r="Y183" s="190"/>
      <c r="Z183" s="330">
        <f>lft(J183,Peildatum)</f>
        <v>38.299999999999997</v>
      </c>
      <c r="AA183" s="272"/>
      <c r="AB183" s="272"/>
      <c r="AC183" s="272"/>
      <c r="AD183" s="272"/>
      <c r="AE183" s="319" t="str">
        <f>IFERROR(VLOOKUP(LEFT(L183 &amp; "0",1),CbRc,2,0),"")</f>
        <v>NCX19J3</v>
      </c>
      <c r="AF183" s="319" t="str">
        <f>IFERROR(VLOOKUP(LEFT(M183 &amp; "0",1),CbRc,2,0),"")</f>
        <v>NCX19J3</v>
      </c>
      <c r="AG183" s="319" t="str">
        <f>IFERROR(VLOOKUP(LEFT(N183 &amp; "0",1),CbRc,2,0),"")</f>
        <v>NCX19J3</v>
      </c>
      <c r="AH183" s="319" t="str">
        <f>IF(ISNA(VLOOKUP($AE183&amp;P183,IsTm1A,1,0)),"",P183)</f>
        <v>S4</v>
      </c>
      <c r="AI183" s="319" t="str">
        <f>IF(ISNA(VLOOKUP($AF183&amp;Q183,IsTm2D,1,0)),"",Q183)</f>
        <v>S4</v>
      </c>
      <c r="AJ183" s="319" t="str">
        <f>IF(ISNA(VLOOKUP($AF183&amp;R183,IsTm3G,1,0)),"",R183)</f>
        <v/>
      </c>
      <c r="AK183" s="319" t="str">
        <f>IF(ISNA(VLOOKUP($AG183&amp;S183,IsTm4J,1,0)),"",S183)</f>
        <v/>
      </c>
      <c r="AL183" s="310"/>
      <c r="AT183" s="312" t="str">
        <f t="shared" si="30"/>
        <v>S4</v>
      </c>
      <c r="AU183" s="312" t="str">
        <f t="shared" si="31"/>
        <v>S4</v>
      </c>
      <c r="AW183" s="320">
        <f t="shared" si="32"/>
        <v>0</v>
      </c>
      <c r="AX183" s="320">
        <f t="shared" si="33"/>
        <v>0</v>
      </c>
      <c r="AY183" s="320">
        <f t="shared" si="34"/>
        <v>0</v>
      </c>
      <c r="AZ183" s="320">
        <f t="shared" si="35"/>
        <v>0</v>
      </c>
      <c r="BG183" s="49" t="str">
        <f t="shared" si="36"/>
        <v>0</v>
      </c>
      <c r="BH183" s="49" t="str">
        <f t="shared" si="37"/>
        <v>0</v>
      </c>
      <c r="BI183" s="49" t="str">
        <f t="shared" si="38"/>
        <v>0</v>
      </c>
    </row>
    <row r="184" spans="1:61" x14ac:dyDescent="0.25">
      <c r="A184" s="25" t="str">
        <f>C184&amp;"x"&amp;TEXT(COUNTIF(C$5:C183,C184)+1,0)</f>
        <v>MW1x5</v>
      </c>
      <c r="B184" s="26" t="str">
        <f>D184&amp;"x"&amp;TEXT(COUNTIF(D$5:D183,D184)+1,0)</f>
        <v>x1</v>
      </c>
      <c r="C184" s="27" t="s">
        <v>5602</v>
      </c>
      <c r="D184" s="27"/>
      <c r="E184" s="165"/>
      <c r="F184" s="27" t="s">
        <v>5580</v>
      </c>
      <c r="G184" s="242" t="s">
        <v>9140</v>
      </c>
      <c r="H184" s="242" t="s">
        <v>9141</v>
      </c>
      <c r="I184" s="242" t="s">
        <v>9142</v>
      </c>
      <c r="J184" s="194">
        <v>31086</v>
      </c>
      <c r="K184" s="165"/>
      <c r="L184" s="28"/>
      <c r="M184" s="371"/>
      <c r="N184" s="28"/>
      <c r="O184" s="236"/>
      <c r="P184" s="28" t="s">
        <v>5818</v>
      </c>
      <c r="Q184" s="28" t="s">
        <v>5602</v>
      </c>
      <c r="R184" s="28" t="s">
        <v>5818</v>
      </c>
      <c r="S184" s="466" t="str">
        <f>IF(C184=0,"",C184)</f>
        <v>MW1</v>
      </c>
      <c r="T184" s="191"/>
      <c r="U184" s="30"/>
      <c r="V184" s="30"/>
      <c r="W184" s="30"/>
      <c r="X184" s="30"/>
      <c r="Y184" s="190"/>
      <c r="Z184" s="330">
        <f>lft(J184,Peildatum)</f>
        <v>36.89</v>
      </c>
      <c r="AA184" s="272"/>
      <c r="AB184" s="272"/>
      <c r="AC184" s="272"/>
      <c r="AD184" s="272"/>
      <c r="AE184" s="319" t="str">
        <f>IFERROR(VLOOKUP(LEFT(L184 &amp; "0",1),CbRc,2,0),"")</f>
        <v>NCX19J3</v>
      </c>
      <c r="AF184" s="319" t="str">
        <f>IFERROR(VLOOKUP(LEFT(M184 &amp; "0",1),CbRc,2,0),"")</f>
        <v>NCX19J3</v>
      </c>
      <c r="AG184" s="319" t="str">
        <f>IFERROR(VLOOKUP(LEFT(N184 &amp; "0",1),CbRc,2,0),"")</f>
        <v>NCX19J3</v>
      </c>
      <c r="AH184" s="319" t="str">
        <f>IF(ISNA(VLOOKUP($AE184&amp;P184,IsTm1A,1,0)),"",P184)</f>
        <v/>
      </c>
      <c r="AI184" s="319" t="str">
        <f>IF(ISNA(VLOOKUP($AF184&amp;Q184,IsTm2D,1,0)),"",Q184)</f>
        <v>MW1</v>
      </c>
      <c r="AJ184" s="319" t="str">
        <f>IF(ISNA(VLOOKUP($AF184&amp;R184,IsTm3G,1,0)),"",R184)</f>
        <v/>
      </c>
      <c r="AK184" s="319" t="str">
        <f>IF(ISNA(VLOOKUP($AG184&amp;S184,IsTm4J,1,0)),"",S184)</f>
        <v/>
      </c>
      <c r="AL184" s="310"/>
      <c r="AT184" s="312" t="str">
        <f t="shared" si="30"/>
        <v>MW1</v>
      </c>
      <c r="AU184" s="312" t="str">
        <f t="shared" si="31"/>
        <v/>
      </c>
      <c r="AW184" s="320">
        <f t="shared" si="32"/>
        <v>0</v>
      </c>
      <c r="AX184" s="320">
        <f t="shared" si="33"/>
        <v>0</v>
      </c>
      <c r="AY184" s="320">
        <f t="shared" si="34"/>
        <v>0</v>
      </c>
      <c r="AZ184" s="320">
        <f t="shared" si="35"/>
        <v>0</v>
      </c>
      <c r="BG184" s="49" t="str">
        <f t="shared" si="36"/>
        <v>0</v>
      </c>
      <c r="BH184" s="49" t="str">
        <f t="shared" si="37"/>
        <v>0</v>
      </c>
      <c r="BI184" s="49" t="str">
        <f t="shared" si="38"/>
        <v>0</v>
      </c>
    </row>
    <row r="185" spans="1:61" x14ac:dyDescent="0.25">
      <c r="A185" s="25" t="str">
        <f>C185&amp;"x"&amp;TEXT(COUNTIF(C$5:C184,C185)+1,0)</f>
        <v>S4x2</v>
      </c>
      <c r="B185" s="26" t="str">
        <f>D185&amp;"x"&amp;TEXT(COUNTIF(D$5:D184,D185)+1,0)</f>
        <v>S4x2</v>
      </c>
      <c r="C185" s="27" t="s">
        <v>5590</v>
      </c>
      <c r="D185" s="27" t="s">
        <v>5590</v>
      </c>
      <c r="E185" s="165"/>
      <c r="F185" s="27" t="s">
        <v>5580</v>
      </c>
      <c r="G185" s="242" t="s">
        <v>9025</v>
      </c>
      <c r="H185" s="242" t="s">
        <v>9026</v>
      </c>
      <c r="I185" s="242" t="s">
        <v>9027</v>
      </c>
      <c r="J185" s="194">
        <v>31209</v>
      </c>
      <c r="K185" s="165"/>
      <c r="L185" s="28"/>
      <c r="M185" s="371"/>
      <c r="N185" s="28"/>
      <c r="O185" s="236"/>
      <c r="P185" s="28" t="s">
        <v>5590</v>
      </c>
      <c r="Q185" s="28" t="s">
        <v>5590</v>
      </c>
      <c r="R185" s="28" t="s">
        <v>5818</v>
      </c>
      <c r="S185" s="466" t="str">
        <f>IF(C185=0,"",C185)</f>
        <v>S4</v>
      </c>
      <c r="T185" s="191"/>
      <c r="U185" s="30"/>
      <c r="V185" s="30"/>
      <c r="W185" s="30"/>
      <c r="X185" s="30"/>
      <c r="Y185" s="190"/>
      <c r="Z185" s="330">
        <f>lft(J185,Peildatum)</f>
        <v>36.56</v>
      </c>
      <c r="AA185" s="272"/>
      <c r="AB185" s="272"/>
      <c r="AC185" s="272"/>
      <c r="AD185" s="272"/>
      <c r="AE185" s="319" t="str">
        <f>IFERROR(VLOOKUP(LEFT(L185 &amp; "0",1),CbRc,2,0),"")</f>
        <v>NCX19J3</v>
      </c>
      <c r="AF185" s="319" t="str">
        <f>IFERROR(VLOOKUP(LEFT(M185 &amp; "0",1),CbRc,2,0),"")</f>
        <v>NCX19J3</v>
      </c>
      <c r="AG185" s="319" t="str">
        <f>IFERROR(VLOOKUP(LEFT(N185 &amp; "0",1),CbRc,2,0),"")</f>
        <v>NCX19J3</v>
      </c>
      <c r="AH185" s="319" t="str">
        <f>IF(ISNA(VLOOKUP($AE185&amp;P185,IsTm1A,1,0)),"",P185)</f>
        <v>S4</v>
      </c>
      <c r="AI185" s="319" t="str">
        <f>IF(ISNA(VLOOKUP($AF185&amp;Q185,IsTm2D,1,0)),"",Q185)</f>
        <v>S4</v>
      </c>
      <c r="AJ185" s="319" t="str">
        <f>IF(ISNA(VLOOKUP($AF185&amp;R185,IsTm3G,1,0)),"",R185)</f>
        <v/>
      </c>
      <c r="AK185" s="319" t="str">
        <f>IF(ISNA(VLOOKUP($AG185&amp;S185,IsTm4J,1,0)),"",S185)</f>
        <v/>
      </c>
      <c r="AL185" s="310"/>
      <c r="AT185" s="312" t="str">
        <f t="shared" si="30"/>
        <v>S4</v>
      </c>
      <c r="AU185" s="312" t="str">
        <f t="shared" si="31"/>
        <v>S4</v>
      </c>
      <c r="AW185" s="320">
        <f t="shared" si="32"/>
        <v>0</v>
      </c>
      <c r="AX185" s="320">
        <f t="shared" si="33"/>
        <v>0</v>
      </c>
      <c r="AY185" s="320">
        <f t="shared" si="34"/>
        <v>0</v>
      </c>
      <c r="AZ185" s="320">
        <f t="shared" si="35"/>
        <v>0</v>
      </c>
      <c r="BG185" s="49" t="str">
        <f t="shared" si="36"/>
        <v>0</v>
      </c>
      <c r="BH185" s="49" t="str">
        <f t="shared" si="37"/>
        <v>0</v>
      </c>
      <c r="BI185" s="49" t="str">
        <f t="shared" si="38"/>
        <v>0</v>
      </c>
    </row>
    <row r="186" spans="1:61" x14ac:dyDescent="0.25">
      <c r="A186" s="25" t="str">
        <f>C186&amp;"x"&amp;TEXT(COUNTIF(C$5:C185,C186)+1,0)</f>
        <v>S4x3</v>
      </c>
      <c r="B186" s="26" t="str">
        <f>D186&amp;"x"&amp;TEXT(COUNTIF(D$5:D185,D186)+1,0)</f>
        <v>S4x3</v>
      </c>
      <c r="C186" s="27" t="s">
        <v>5590</v>
      </c>
      <c r="D186" s="27" t="s">
        <v>5590</v>
      </c>
      <c r="E186" s="165"/>
      <c r="F186" s="27" t="s">
        <v>5580</v>
      </c>
      <c r="G186" s="242" t="s">
        <v>9031</v>
      </c>
      <c r="H186" s="242" t="s">
        <v>9032</v>
      </c>
      <c r="I186" s="242" t="s">
        <v>9033</v>
      </c>
      <c r="J186" s="194">
        <v>31732</v>
      </c>
      <c r="K186" s="165"/>
      <c r="L186" s="28"/>
      <c r="M186" s="371"/>
      <c r="N186" s="28"/>
      <c r="O186" s="236"/>
      <c r="P186" s="28" t="s">
        <v>5590</v>
      </c>
      <c r="Q186" s="28" t="s">
        <v>5590</v>
      </c>
      <c r="R186" s="28" t="s">
        <v>5818</v>
      </c>
      <c r="S186" s="466" t="str">
        <f>IF(C186=0,"",C186)</f>
        <v>S4</v>
      </c>
      <c r="T186" s="191"/>
      <c r="U186" s="30"/>
      <c r="V186" s="30"/>
      <c r="W186" s="30"/>
      <c r="X186" s="30"/>
      <c r="Y186" s="190"/>
      <c r="Z186" s="330">
        <f>lft(J186,Peildatum)</f>
        <v>35.119999999999997</v>
      </c>
      <c r="AA186" s="272"/>
      <c r="AB186" s="272"/>
      <c r="AC186" s="272"/>
      <c r="AD186" s="272"/>
      <c r="AE186" s="319" t="str">
        <f>IFERROR(VLOOKUP(LEFT(L186 &amp; "0",1),CbRc,2,0),"")</f>
        <v>NCX19J3</v>
      </c>
      <c r="AF186" s="319" t="str">
        <f>IFERROR(VLOOKUP(LEFT(M186 &amp; "0",1),CbRc,2,0),"")</f>
        <v>NCX19J3</v>
      </c>
      <c r="AG186" s="319" t="str">
        <f>IFERROR(VLOOKUP(LEFT(N186 &amp; "0",1),CbRc,2,0),"")</f>
        <v>NCX19J3</v>
      </c>
      <c r="AH186" s="319" t="str">
        <f>IF(ISNA(VLOOKUP($AE186&amp;P186,IsTm1A,1,0)),"",P186)</f>
        <v>S4</v>
      </c>
      <c r="AI186" s="319" t="str">
        <f>IF(ISNA(VLOOKUP($AF186&amp;Q186,IsTm2D,1,0)),"",Q186)</f>
        <v>S4</v>
      </c>
      <c r="AJ186" s="319" t="str">
        <f>IF(ISNA(VLOOKUP($AF186&amp;R186,IsTm3G,1,0)),"",R186)</f>
        <v/>
      </c>
      <c r="AK186" s="319" t="str">
        <f>IF(ISNA(VLOOKUP($AG186&amp;S186,IsTm4J,1,0)),"",S186)</f>
        <v/>
      </c>
      <c r="AL186" s="310"/>
      <c r="AT186" s="312" t="str">
        <f t="shared" si="30"/>
        <v>S4</v>
      </c>
      <c r="AU186" s="312" t="str">
        <f t="shared" si="31"/>
        <v>S4</v>
      </c>
      <c r="AW186" s="320">
        <f t="shared" si="32"/>
        <v>0</v>
      </c>
      <c r="AX186" s="320">
        <f t="shared" si="33"/>
        <v>0</v>
      </c>
      <c r="AY186" s="320">
        <f t="shared" si="34"/>
        <v>0</v>
      </c>
      <c r="AZ186" s="320">
        <f t="shared" si="35"/>
        <v>0</v>
      </c>
      <c r="BG186" s="49" t="str">
        <f t="shared" si="36"/>
        <v>0</v>
      </c>
      <c r="BH186" s="49" t="str">
        <f t="shared" si="37"/>
        <v>0</v>
      </c>
      <c r="BI186" s="49" t="str">
        <f t="shared" si="38"/>
        <v>0</v>
      </c>
    </row>
    <row r="187" spans="1:61" x14ac:dyDescent="0.25">
      <c r="A187" s="25" t="str">
        <f>C187&amp;"x"&amp;TEXT(COUNTIF(C$5:C186,C187)+1,0)</f>
        <v>S3x1</v>
      </c>
      <c r="B187" s="26" t="str">
        <f>D187&amp;"x"&amp;TEXT(COUNTIF(D$5:D186,D187)+1,0)</f>
        <v>S3x1</v>
      </c>
      <c r="C187" s="27" t="s">
        <v>5589</v>
      </c>
      <c r="D187" s="27" t="s">
        <v>5589</v>
      </c>
      <c r="E187" s="165"/>
      <c r="F187" s="27" t="s">
        <v>5580</v>
      </c>
      <c r="G187" s="242" t="s">
        <v>8998</v>
      </c>
      <c r="H187" s="242" t="s">
        <v>8999</v>
      </c>
      <c r="I187" s="242" t="s">
        <v>9000</v>
      </c>
      <c r="J187" s="194">
        <v>32050</v>
      </c>
      <c r="K187" s="165"/>
      <c r="L187" s="28"/>
      <c r="M187" s="371"/>
      <c r="N187" s="28"/>
      <c r="O187" s="236"/>
      <c r="P187" s="28" t="s">
        <v>5589</v>
      </c>
      <c r="Q187" s="28" t="s">
        <v>5589</v>
      </c>
      <c r="R187" s="28" t="s">
        <v>5818</v>
      </c>
      <c r="S187" s="466" t="str">
        <f>IF(C187=0,"",C187)</f>
        <v>S3</v>
      </c>
      <c r="T187" s="191"/>
      <c r="U187" s="30"/>
      <c r="V187" s="30"/>
      <c r="W187" s="30"/>
      <c r="X187" s="30"/>
      <c r="Y187" s="190"/>
      <c r="Z187" s="330">
        <f>lft(J187,Peildatum)</f>
        <v>34.25</v>
      </c>
      <c r="AA187" s="272"/>
      <c r="AB187" s="272"/>
      <c r="AC187" s="272"/>
      <c r="AD187" s="272"/>
      <c r="AE187" s="319" t="str">
        <f>IFERROR(VLOOKUP(LEFT(L187 &amp; "0",1),CbRc,2,0),"")</f>
        <v>NCX19J3</v>
      </c>
      <c r="AF187" s="319" t="str">
        <f>IFERROR(VLOOKUP(LEFT(M187 &amp; "0",1),CbRc,2,0),"")</f>
        <v>NCX19J3</v>
      </c>
      <c r="AG187" s="319" t="str">
        <f>IFERROR(VLOOKUP(LEFT(N187 &amp; "0",1),CbRc,2,0),"")</f>
        <v>NCX19J3</v>
      </c>
      <c r="AH187" s="319" t="str">
        <f>IF(ISNA(VLOOKUP($AE187&amp;P187,IsTm1A,1,0)),"",P187)</f>
        <v>S3</v>
      </c>
      <c r="AI187" s="319" t="str">
        <f>IF(ISNA(VLOOKUP($AF187&amp;Q187,IsTm2D,1,0)),"",Q187)</f>
        <v>S3</v>
      </c>
      <c r="AJ187" s="319" t="str">
        <f>IF(ISNA(VLOOKUP($AF187&amp;R187,IsTm3G,1,0)),"",R187)</f>
        <v/>
      </c>
      <c r="AK187" s="319" t="str">
        <f>IF(ISNA(VLOOKUP($AG187&amp;S187,IsTm4J,1,0)),"",S187)</f>
        <v/>
      </c>
      <c r="AL187" s="310"/>
      <c r="AT187" s="312" t="str">
        <f t="shared" si="30"/>
        <v>S3</v>
      </c>
      <c r="AU187" s="312" t="str">
        <f t="shared" si="31"/>
        <v>S3</v>
      </c>
      <c r="AW187" s="320">
        <f t="shared" si="32"/>
        <v>0</v>
      </c>
      <c r="AX187" s="320">
        <f t="shared" si="33"/>
        <v>0</v>
      </c>
      <c r="AY187" s="320">
        <f t="shared" si="34"/>
        <v>0</v>
      </c>
      <c r="AZ187" s="320">
        <f t="shared" si="35"/>
        <v>0</v>
      </c>
      <c r="BG187" s="49" t="str">
        <f t="shared" si="36"/>
        <v>0</v>
      </c>
      <c r="BH187" s="49" t="str">
        <f t="shared" si="37"/>
        <v>0</v>
      </c>
      <c r="BI187" s="49" t="str">
        <f t="shared" si="38"/>
        <v>0</v>
      </c>
    </row>
    <row r="188" spans="1:61" x14ac:dyDescent="0.25">
      <c r="A188" s="25" t="str">
        <f>C188&amp;"x"&amp;TEXT(COUNTIF(C$5:C187,C188)+1,0)</f>
        <v>S4x4</v>
      </c>
      <c r="B188" s="26" t="str">
        <f>D188&amp;"x"&amp;TEXT(COUNTIF(D$5:D187,D188)+1,0)</f>
        <v>S4x4</v>
      </c>
      <c r="C188" s="27" t="s">
        <v>5590</v>
      </c>
      <c r="D188" s="27" t="s">
        <v>5590</v>
      </c>
      <c r="E188" s="165"/>
      <c r="F188" s="27" t="s">
        <v>5580</v>
      </c>
      <c r="G188" s="242" t="s">
        <v>9028</v>
      </c>
      <c r="H188" s="242" t="s">
        <v>9029</v>
      </c>
      <c r="I188" s="242" t="s">
        <v>9030</v>
      </c>
      <c r="J188" s="194">
        <v>32119</v>
      </c>
      <c r="K188" s="165"/>
      <c r="L188" s="28"/>
      <c r="M188" s="371"/>
      <c r="N188" s="28"/>
      <c r="O188" s="236"/>
      <c r="P188" s="28" t="s">
        <v>5590</v>
      </c>
      <c r="Q188" s="28" t="s">
        <v>5590</v>
      </c>
      <c r="R188" s="28" t="s">
        <v>5818</v>
      </c>
      <c r="S188" s="466" t="str">
        <f>IF(C188=0,"",C188)</f>
        <v>S4</v>
      </c>
      <c r="T188" s="191"/>
      <c r="U188" s="30"/>
      <c r="V188" s="30"/>
      <c r="W188" s="30"/>
      <c r="X188" s="30"/>
      <c r="Y188" s="190"/>
      <c r="Z188" s="330">
        <f>lft(J188,Peildatum)</f>
        <v>34.06</v>
      </c>
      <c r="AA188" s="272"/>
      <c r="AB188" s="272"/>
      <c r="AC188" s="272"/>
      <c r="AD188" s="272"/>
      <c r="AE188" s="319" t="str">
        <f>IFERROR(VLOOKUP(LEFT(L188 &amp; "0",1),CbRc,2,0),"")</f>
        <v>NCX19J3</v>
      </c>
      <c r="AF188" s="319" t="str">
        <f>IFERROR(VLOOKUP(LEFT(M188 &amp; "0",1),CbRc,2,0),"")</f>
        <v>NCX19J3</v>
      </c>
      <c r="AG188" s="319" t="str">
        <f>IFERROR(VLOOKUP(LEFT(N188 &amp; "0",1),CbRc,2,0),"")</f>
        <v>NCX19J3</v>
      </c>
      <c r="AH188" s="319" t="str">
        <f>IF(ISNA(VLOOKUP($AE188&amp;P188,IsTm1A,1,0)),"",P188)</f>
        <v>S4</v>
      </c>
      <c r="AI188" s="319" t="str">
        <f>IF(ISNA(VLOOKUP($AF188&amp;Q188,IsTm2D,1,0)),"",Q188)</f>
        <v>S4</v>
      </c>
      <c r="AJ188" s="319" t="str">
        <f>IF(ISNA(VLOOKUP($AF188&amp;R188,IsTm3G,1,0)),"",R188)</f>
        <v/>
      </c>
      <c r="AK188" s="319" t="str">
        <f>IF(ISNA(VLOOKUP($AG188&amp;S188,IsTm4J,1,0)),"",S188)</f>
        <v/>
      </c>
      <c r="AL188" s="310"/>
      <c r="AT188" s="312" t="str">
        <f t="shared" si="30"/>
        <v>S4</v>
      </c>
      <c r="AU188" s="312" t="str">
        <f t="shared" si="31"/>
        <v>S4</v>
      </c>
      <c r="AW188" s="320">
        <f t="shared" si="32"/>
        <v>0</v>
      </c>
      <c r="AX188" s="320">
        <f t="shared" si="33"/>
        <v>0</v>
      </c>
      <c r="AY188" s="320">
        <f t="shared" si="34"/>
        <v>0</v>
      </c>
      <c r="AZ188" s="320">
        <f t="shared" si="35"/>
        <v>0</v>
      </c>
      <c r="BG188" s="49" t="str">
        <f t="shared" si="36"/>
        <v>0</v>
      </c>
      <c r="BH188" s="49" t="str">
        <f t="shared" si="37"/>
        <v>0</v>
      </c>
      <c r="BI188" s="49" t="str">
        <f t="shared" si="38"/>
        <v>0</v>
      </c>
    </row>
    <row r="189" spans="1:61" x14ac:dyDescent="0.25">
      <c r="A189" s="25" t="str">
        <f>C189&amp;"x"&amp;TEXT(COUNTIF(C$5:C188,C189)+1,0)</f>
        <v>MW1x6</v>
      </c>
      <c r="B189" s="26" t="str">
        <f>D189&amp;"x"&amp;TEXT(COUNTIF(D$5:D188,D189)+1,0)</f>
        <v>x1</v>
      </c>
      <c r="C189" s="27" t="s">
        <v>5602</v>
      </c>
      <c r="D189" s="27"/>
      <c r="E189" s="165"/>
      <c r="F189" s="27" t="s">
        <v>5580</v>
      </c>
      <c r="G189" s="242" t="s">
        <v>9137</v>
      </c>
      <c r="H189" s="242" t="s">
        <v>9138</v>
      </c>
      <c r="I189" s="242" t="s">
        <v>9139</v>
      </c>
      <c r="J189" s="194">
        <v>32197</v>
      </c>
      <c r="K189" s="165"/>
      <c r="L189" s="28"/>
      <c r="M189" s="371"/>
      <c r="N189" s="28"/>
      <c r="O189" s="236"/>
      <c r="P189" s="28" t="s">
        <v>5818</v>
      </c>
      <c r="Q189" s="28" t="s">
        <v>5602</v>
      </c>
      <c r="R189" s="28" t="s">
        <v>5818</v>
      </c>
      <c r="S189" s="466" t="str">
        <f>IF(C189=0,"",C189)</f>
        <v>MW1</v>
      </c>
      <c r="T189" s="191"/>
      <c r="U189" s="30"/>
      <c r="V189" s="30"/>
      <c r="W189" s="30"/>
      <c r="X189" s="30"/>
      <c r="Y189" s="190"/>
      <c r="Z189" s="330">
        <f>lft(J189,Peildatum)</f>
        <v>33.85</v>
      </c>
      <c r="AA189" s="272"/>
      <c r="AB189" s="272"/>
      <c r="AC189" s="272"/>
      <c r="AD189" s="272"/>
      <c r="AE189" s="319" t="str">
        <f>IFERROR(VLOOKUP(LEFT(L189 &amp; "0",1),CbRc,2,0),"")</f>
        <v>NCX19J3</v>
      </c>
      <c r="AF189" s="319" t="str">
        <f>IFERROR(VLOOKUP(LEFT(M189 &amp; "0",1),CbRc,2,0),"")</f>
        <v>NCX19J3</v>
      </c>
      <c r="AG189" s="319" t="str">
        <f>IFERROR(VLOOKUP(LEFT(N189 &amp; "0",1),CbRc,2,0),"")</f>
        <v>NCX19J3</v>
      </c>
      <c r="AH189" s="319" t="str">
        <f>IF(ISNA(VLOOKUP($AE189&amp;P189,IsTm1A,1,0)),"",P189)</f>
        <v/>
      </c>
      <c r="AI189" s="319" t="str">
        <f>IF(ISNA(VLOOKUP($AF189&amp;Q189,IsTm2D,1,0)),"",Q189)</f>
        <v>MW1</v>
      </c>
      <c r="AJ189" s="319" t="str">
        <f>IF(ISNA(VLOOKUP($AF189&amp;R189,IsTm3G,1,0)),"",R189)</f>
        <v/>
      </c>
      <c r="AK189" s="319" t="str">
        <f>IF(ISNA(VLOOKUP($AG189&amp;S189,IsTm4J,1,0)),"",S189)</f>
        <v/>
      </c>
      <c r="AL189" s="310"/>
      <c r="AT189" s="312" t="str">
        <f t="shared" si="30"/>
        <v>MW1</v>
      </c>
      <c r="AU189" s="312" t="str">
        <f t="shared" si="31"/>
        <v/>
      </c>
      <c r="AW189" s="320">
        <f t="shared" si="32"/>
        <v>0</v>
      </c>
      <c r="AX189" s="320">
        <f t="shared" si="33"/>
        <v>0</v>
      </c>
      <c r="AY189" s="320">
        <f t="shared" si="34"/>
        <v>0</v>
      </c>
      <c r="AZ189" s="320">
        <f t="shared" si="35"/>
        <v>0</v>
      </c>
      <c r="BG189" s="49" t="str">
        <f t="shared" si="36"/>
        <v>0</v>
      </c>
      <c r="BH189" s="49" t="str">
        <f t="shared" si="37"/>
        <v>0</v>
      </c>
      <c r="BI189" s="49" t="str">
        <f t="shared" si="38"/>
        <v>0</v>
      </c>
    </row>
    <row r="190" spans="1:61" x14ac:dyDescent="0.25">
      <c r="A190" s="25" t="str">
        <f>C190&amp;"x"&amp;TEXT(COUNTIF(C$5:C189,C190)+1,0)</f>
        <v>S4x5</v>
      </c>
      <c r="B190" s="26" t="str">
        <f>D190&amp;"x"&amp;TEXT(COUNTIF(D$5:D189,D190)+1,0)</f>
        <v>S4x5</v>
      </c>
      <c r="C190" s="27" t="s">
        <v>5590</v>
      </c>
      <c r="D190" s="27" t="s">
        <v>5590</v>
      </c>
      <c r="E190" s="165"/>
      <c r="F190" s="27" t="s">
        <v>5580</v>
      </c>
      <c r="G190" s="242" t="s">
        <v>9034</v>
      </c>
      <c r="H190" s="242" t="s">
        <v>9035</v>
      </c>
      <c r="I190" s="242" t="s">
        <v>8994</v>
      </c>
      <c r="J190" s="194">
        <v>33690</v>
      </c>
      <c r="K190" s="165"/>
      <c r="L190" s="28"/>
      <c r="M190" s="371"/>
      <c r="N190" s="28"/>
      <c r="O190" s="236"/>
      <c r="P190" s="28" t="s">
        <v>5590</v>
      </c>
      <c r="Q190" s="28" t="s">
        <v>5590</v>
      </c>
      <c r="R190" s="28" t="s">
        <v>5818</v>
      </c>
      <c r="S190" s="466" t="str">
        <f>IF(C190=0,"",C190)</f>
        <v>S4</v>
      </c>
      <c r="T190" s="191"/>
      <c r="U190" s="30"/>
      <c r="V190" s="30"/>
      <c r="W190" s="30"/>
      <c r="X190" s="30"/>
      <c r="Y190" s="190"/>
      <c r="Z190" s="330">
        <f>lft(J190,Peildatum)</f>
        <v>29.76</v>
      </c>
      <c r="AA190" s="272"/>
      <c r="AB190" s="272"/>
      <c r="AC190" s="272"/>
      <c r="AD190" s="272"/>
      <c r="AE190" s="319" t="str">
        <f>IFERROR(VLOOKUP(LEFT(L190 &amp; "0",1),CbRc,2,0),"")</f>
        <v>NCX19J3</v>
      </c>
      <c r="AF190" s="319" t="str">
        <f>IFERROR(VLOOKUP(LEFT(M190 &amp; "0",1),CbRc,2,0),"")</f>
        <v>NCX19J3</v>
      </c>
      <c r="AG190" s="319" t="str">
        <f>IFERROR(VLOOKUP(LEFT(N190 &amp; "0",1),CbRc,2,0),"")</f>
        <v>NCX19J3</v>
      </c>
      <c r="AH190" s="319" t="str">
        <f>IF(ISNA(VLOOKUP($AE190&amp;P190,IsTm1A,1,0)),"",P190)</f>
        <v>S4</v>
      </c>
      <c r="AI190" s="319" t="str">
        <f>IF(ISNA(VLOOKUP($AF190&amp;Q190,IsTm2D,1,0)),"",Q190)</f>
        <v>S4</v>
      </c>
      <c r="AJ190" s="319" t="str">
        <f>IF(ISNA(VLOOKUP($AF190&amp;R190,IsTm3G,1,0)),"",R190)</f>
        <v/>
      </c>
      <c r="AK190" s="319" t="str">
        <f>IF(ISNA(VLOOKUP($AG190&amp;S190,IsTm4J,1,0)),"",S190)</f>
        <v/>
      </c>
      <c r="AL190" s="310"/>
      <c r="AT190" s="312" t="str">
        <f t="shared" si="30"/>
        <v>S4</v>
      </c>
      <c r="AU190" s="312" t="str">
        <f t="shared" si="31"/>
        <v>S4</v>
      </c>
      <c r="AW190" s="320">
        <f t="shared" si="32"/>
        <v>0</v>
      </c>
      <c r="AX190" s="320">
        <f t="shared" si="33"/>
        <v>0</v>
      </c>
      <c r="AY190" s="320">
        <f t="shared" si="34"/>
        <v>0</v>
      </c>
      <c r="AZ190" s="320">
        <f t="shared" si="35"/>
        <v>0</v>
      </c>
      <c r="BG190" s="49" t="str">
        <f t="shared" si="36"/>
        <v>0</v>
      </c>
      <c r="BH190" s="49" t="str">
        <f t="shared" si="37"/>
        <v>0</v>
      </c>
      <c r="BI190" s="49" t="str">
        <f t="shared" si="38"/>
        <v>0</v>
      </c>
    </row>
    <row r="191" spans="1:61" x14ac:dyDescent="0.25">
      <c r="A191" s="25" t="str">
        <f>C191&amp;"x"&amp;TEXT(COUNTIF(C$5:C190,C191)+1,0)</f>
        <v>S3x2</v>
      </c>
      <c r="B191" s="26" t="str">
        <f>D191&amp;"x"&amp;TEXT(COUNTIF(D$5:D190,D191)+1,0)</f>
        <v>S3x2</v>
      </c>
      <c r="C191" s="27" t="s">
        <v>5589</v>
      </c>
      <c r="D191" s="27" t="s">
        <v>5589</v>
      </c>
      <c r="E191" s="165"/>
      <c r="F191" s="27" t="s">
        <v>5580</v>
      </c>
      <c r="G191" s="242" t="s">
        <v>8995</v>
      </c>
      <c r="H191" s="242" t="s">
        <v>8996</v>
      </c>
      <c r="I191" s="242" t="s">
        <v>8997</v>
      </c>
      <c r="J191" s="194">
        <v>33696</v>
      </c>
      <c r="K191" s="165"/>
      <c r="L191" s="28"/>
      <c r="M191" s="371"/>
      <c r="N191" s="28"/>
      <c r="O191" s="236"/>
      <c r="P191" s="28" t="s">
        <v>5589</v>
      </c>
      <c r="Q191" s="28" t="s">
        <v>5589</v>
      </c>
      <c r="R191" s="28" t="s">
        <v>5818</v>
      </c>
      <c r="S191" s="466" t="str">
        <f>IF(C191=0,"",C191)</f>
        <v>S3</v>
      </c>
      <c r="T191" s="191"/>
      <c r="U191" s="30"/>
      <c r="V191" s="30"/>
      <c r="W191" s="30"/>
      <c r="X191" s="30"/>
      <c r="Y191" s="190"/>
      <c r="Z191" s="330">
        <f>lft(J191,Peildatum)</f>
        <v>29.75</v>
      </c>
      <c r="AA191" s="272"/>
      <c r="AB191" s="272"/>
      <c r="AC191" s="272"/>
      <c r="AD191" s="272"/>
      <c r="AE191" s="319" t="str">
        <f>IFERROR(VLOOKUP(LEFT(L191 &amp; "0",1),CbRc,2,0),"")</f>
        <v>NCX19J3</v>
      </c>
      <c r="AF191" s="319" t="str">
        <f>IFERROR(VLOOKUP(LEFT(M191 &amp; "0",1),CbRc,2,0),"")</f>
        <v>NCX19J3</v>
      </c>
      <c r="AG191" s="319" t="str">
        <f>IFERROR(VLOOKUP(LEFT(N191 &amp; "0",1),CbRc,2,0),"")</f>
        <v>NCX19J3</v>
      </c>
      <c r="AH191" s="319" t="str">
        <f>IF(ISNA(VLOOKUP($AE191&amp;P191,IsTm1A,1,0)),"",P191)</f>
        <v>S3</v>
      </c>
      <c r="AI191" s="319" t="str">
        <f>IF(ISNA(VLOOKUP($AF191&amp;Q191,IsTm2D,1,0)),"",Q191)</f>
        <v>S3</v>
      </c>
      <c r="AJ191" s="319" t="str">
        <f>IF(ISNA(VLOOKUP($AF191&amp;R191,IsTm3G,1,0)),"",R191)</f>
        <v/>
      </c>
      <c r="AK191" s="319" t="str">
        <f>IF(ISNA(VLOOKUP($AG191&amp;S191,IsTm4J,1,0)),"",S191)</f>
        <v/>
      </c>
      <c r="AL191" s="310"/>
      <c r="AT191" s="312" t="str">
        <f t="shared" si="30"/>
        <v>S3</v>
      </c>
      <c r="AU191" s="312" t="str">
        <f t="shared" si="31"/>
        <v>S3</v>
      </c>
      <c r="AW191" s="320">
        <f t="shared" si="32"/>
        <v>0</v>
      </c>
      <c r="AX191" s="320">
        <f t="shared" si="33"/>
        <v>0</v>
      </c>
      <c r="AY191" s="320">
        <f t="shared" si="34"/>
        <v>0</v>
      </c>
      <c r="AZ191" s="320">
        <f t="shared" si="35"/>
        <v>0</v>
      </c>
      <c r="BG191" s="49" t="str">
        <f t="shared" si="36"/>
        <v>0</v>
      </c>
      <c r="BH191" s="49" t="str">
        <f t="shared" si="37"/>
        <v>0</v>
      </c>
      <c r="BI191" s="49" t="str">
        <f t="shared" si="38"/>
        <v>0</v>
      </c>
    </row>
    <row r="192" spans="1:61" x14ac:dyDescent="0.25">
      <c r="A192" s="25" t="str">
        <f>C192&amp;"x"&amp;TEXT(COUNTIF(C$5:C191,C192)+1,0)</f>
        <v>S3x3</v>
      </c>
      <c r="B192" s="26" t="str">
        <f>D192&amp;"x"&amp;TEXT(COUNTIF(D$5:D191,D192)+1,0)</f>
        <v>S3x3</v>
      </c>
      <c r="C192" s="27" t="s">
        <v>5589</v>
      </c>
      <c r="D192" s="27" t="s">
        <v>5589</v>
      </c>
      <c r="E192" s="165"/>
      <c r="F192" s="27" t="s">
        <v>5580</v>
      </c>
      <c r="G192" s="242" t="s">
        <v>9001</v>
      </c>
      <c r="H192" s="242" t="s">
        <v>9002</v>
      </c>
      <c r="I192" s="242" t="s">
        <v>8971</v>
      </c>
      <c r="J192" s="194">
        <v>33828</v>
      </c>
      <c r="K192" s="165"/>
      <c r="L192" s="28"/>
      <c r="M192" s="371"/>
      <c r="N192" s="28"/>
      <c r="O192" s="236"/>
      <c r="P192" s="28" t="s">
        <v>5589</v>
      </c>
      <c r="Q192" s="28" t="s">
        <v>5589</v>
      </c>
      <c r="R192" s="28" t="s">
        <v>5818</v>
      </c>
      <c r="S192" s="466" t="str">
        <f>IF(C192=0,"",C192)</f>
        <v>S3</v>
      </c>
      <c r="T192" s="191"/>
      <c r="U192" s="30"/>
      <c r="V192" s="30"/>
      <c r="W192" s="30"/>
      <c r="X192" s="30"/>
      <c r="Y192" s="190"/>
      <c r="Z192" s="330">
        <f>lft(J192,Peildatum)</f>
        <v>29.39</v>
      </c>
      <c r="AA192" s="272"/>
      <c r="AB192" s="272"/>
      <c r="AC192" s="272"/>
      <c r="AD192" s="272"/>
      <c r="AE192" s="319" t="str">
        <f>IFERROR(VLOOKUP(LEFT(L192 &amp; "0",1),CbRc,2,0),"")</f>
        <v>NCX19J3</v>
      </c>
      <c r="AF192" s="319" t="str">
        <f>IFERROR(VLOOKUP(LEFT(M192 &amp; "0",1),CbRc,2,0),"")</f>
        <v>NCX19J3</v>
      </c>
      <c r="AG192" s="319" t="str">
        <f>IFERROR(VLOOKUP(LEFT(N192 &amp; "0",1),CbRc,2,0),"")</f>
        <v>NCX19J3</v>
      </c>
      <c r="AH192" s="319" t="str">
        <f>IF(ISNA(VLOOKUP($AE192&amp;P192,IsTm1A,1,0)),"",P192)</f>
        <v>S3</v>
      </c>
      <c r="AI192" s="319" t="str">
        <f>IF(ISNA(VLOOKUP($AF192&amp;Q192,IsTm2D,1,0)),"",Q192)</f>
        <v>S3</v>
      </c>
      <c r="AJ192" s="319" t="str">
        <f>IF(ISNA(VLOOKUP($AF192&amp;R192,IsTm3G,1,0)),"",R192)</f>
        <v/>
      </c>
      <c r="AK192" s="319" t="str">
        <f>IF(ISNA(VLOOKUP($AG192&amp;S192,IsTm4J,1,0)),"",S192)</f>
        <v/>
      </c>
      <c r="AL192" s="310"/>
      <c r="AT192" s="312" t="str">
        <f t="shared" si="30"/>
        <v>S3</v>
      </c>
      <c r="AU192" s="312" t="str">
        <f t="shared" si="31"/>
        <v>S3</v>
      </c>
      <c r="AW192" s="320">
        <f t="shared" si="32"/>
        <v>0</v>
      </c>
      <c r="AX192" s="320">
        <f t="shared" si="33"/>
        <v>0</v>
      </c>
      <c r="AY192" s="320">
        <f t="shared" si="34"/>
        <v>0</v>
      </c>
      <c r="AZ192" s="320">
        <f t="shared" si="35"/>
        <v>0</v>
      </c>
      <c r="BG192" s="49" t="str">
        <f t="shared" si="36"/>
        <v>0</v>
      </c>
      <c r="BH192" s="49" t="str">
        <f t="shared" si="37"/>
        <v>0</v>
      </c>
      <c r="BI192" s="49" t="str">
        <f t="shared" si="38"/>
        <v>0</v>
      </c>
    </row>
    <row r="193" spans="1:61" x14ac:dyDescent="0.25">
      <c r="A193" s="25" t="str">
        <f>C193&amp;"x"&amp;TEXT(COUNTIF(C$5:C192,C193)+1,0)</f>
        <v>S1x1</v>
      </c>
      <c r="B193" s="26" t="str">
        <f>D193&amp;"x"&amp;TEXT(COUNTIF(D$5:D192,D193)+1,0)</f>
        <v>S1x1</v>
      </c>
      <c r="C193" s="27" t="s">
        <v>5587</v>
      </c>
      <c r="D193" s="27" t="s">
        <v>5587</v>
      </c>
      <c r="E193" s="165"/>
      <c r="F193" s="27" t="s">
        <v>5580</v>
      </c>
      <c r="G193" s="242" t="s">
        <v>8943</v>
      </c>
      <c r="H193" s="242" t="s">
        <v>8944</v>
      </c>
      <c r="I193" s="242" t="s">
        <v>8945</v>
      </c>
      <c r="J193" s="194">
        <v>34650</v>
      </c>
      <c r="K193" s="165"/>
      <c r="L193" s="28"/>
      <c r="M193" s="371"/>
      <c r="N193" s="28"/>
      <c r="O193" s="236"/>
      <c r="P193" s="28" t="s">
        <v>5587</v>
      </c>
      <c r="Q193" s="28" t="s">
        <v>5587</v>
      </c>
      <c r="R193" s="28" t="s">
        <v>5818</v>
      </c>
      <c r="S193" s="466" t="str">
        <f>IF(C193=0,"",C193)</f>
        <v>S1</v>
      </c>
      <c r="T193" s="191"/>
      <c r="U193" s="30"/>
      <c r="V193" s="30"/>
      <c r="W193" s="30"/>
      <c r="X193" s="30"/>
      <c r="Y193" s="190"/>
      <c r="Z193" s="330">
        <f>lft(J193,Peildatum)</f>
        <v>27.13</v>
      </c>
      <c r="AA193" s="272"/>
      <c r="AB193" s="272"/>
      <c r="AC193" s="272"/>
      <c r="AD193" s="272"/>
      <c r="AE193" s="319" t="str">
        <f>IFERROR(VLOOKUP(LEFT(L193 &amp; "0",1),CbRc,2,0),"")</f>
        <v>NCX19J3</v>
      </c>
      <c r="AF193" s="319" t="str">
        <f>IFERROR(VLOOKUP(LEFT(M193 &amp; "0",1),CbRc,2,0),"")</f>
        <v>NCX19J3</v>
      </c>
      <c r="AG193" s="319" t="str">
        <f>IFERROR(VLOOKUP(LEFT(N193 &amp; "0",1),CbRc,2,0),"")</f>
        <v>NCX19J3</v>
      </c>
      <c r="AH193" s="319" t="str">
        <f>IF(ISNA(VLOOKUP($AE193&amp;P193,IsTm1A,1,0)),"",P193)</f>
        <v>S1</v>
      </c>
      <c r="AI193" s="319" t="str">
        <f>IF(ISNA(VLOOKUP($AF193&amp;Q193,IsTm2D,1,0)),"",Q193)</f>
        <v>S1</v>
      </c>
      <c r="AJ193" s="319" t="str">
        <f>IF(ISNA(VLOOKUP($AF193&amp;R193,IsTm3G,1,0)),"",R193)</f>
        <v/>
      </c>
      <c r="AK193" s="319" t="str">
        <f>IF(ISNA(VLOOKUP($AG193&amp;S193,IsTm4J,1,0)),"",S193)</f>
        <v/>
      </c>
      <c r="AL193" s="310"/>
      <c r="AT193" s="312" t="str">
        <f t="shared" si="30"/>
        <v>S1</v>
      </c>
      <c r="AU193" s="312" t="str">
        <f t="shared" si="31"/>
        <v>S1</v>
      </c>
      <c r="AW193" s="320">
        <f t="shared" si="32"/>
        <v>0</v>
      </c>
      <c r="AX193" s="320">
        <f t="shared" si="33"/>
        <v>0</v>
      </c>
      <c r="AY193" s="320">
        <f t="shared" si="34"/>
        <v>0</v>
      </c>
      <c r="AZ193" s="320">
        <f t="shared" si="35"/>
        <v>0</v>
      </c>
      <c r="BG193" s="49" t="str">
        <f t="shared" si="36"/>
        <v>0</v>
      </c>
      <c r="BH193" s="49" t="str">
        <f t="shared" si="37"/>
        <v>0</v>
      </c>
      <c r="BI193" s="49" t="str">
        <f t="shared" si="38"/>
        <v>0</v>
      </c>
    </row>
    <row r="194" spans="1:61" x14ac:dyDescent="0.25">
      <c r="A194" s="25" t="str">
        <f>C194&amp;"x"&amp;TEXT(COUNTIF(C$5:C193,C194)+1,0)</f>
        <v>S1x2</v>
      </c>
      <c r="B194" s="26" t="str">
        <f>D194&amp;"x"&amp;TEXT(COUNTIF(D$5:D193,D194)+1,0)</f>
        <v>S1x2</v>
      </c>
      <c r="C194" s="27" t="s">
        <v>5587</v>
      </c>
      <c r="D194" s="27" t="s">
        <v>5587</v>
      </c>
      <c r="E194" s="165"/>
      <c r="F194" s="27" t="s">
        <v>5580</v>
      </c>
      <c r="G194" s="242" t="s">
        <v>8940</v>
      </c>
      <c r="H194" s="242" t="s">
        <v>8941</v>
      </c>
      <c r="I194" s="242" t="s">
        <v>8942</v>
      </c>
      <c r="J194" s="194">
        <v>34885</v>
      </c>
      <c r="K194" s="165"/>
      <c r="L194" s="28"/>
      <c r="M194" s="371"/>
      <c r="N194" s="28"/>
      <c r="O194" s="236"/>
      <c r="P194" s="28" t="s">
        <v>5587</v>
      </c>
      <c r="Q194" s="28" t="s">
        <v>5587</v>
      </c>
      <c r="R194" s="28" t="s">
        <v>5818</v>
      </c>
      <c r="S194" s="466" t="str">
        <f>IF(C194=0,"",C194)</f>
        <v>S1</v>
      </c>
      <c r="T194" s="191"/>
      <c r="U194" s="30"/>
      <c r="V194" s="30"/>
      <c r="W194" s="30"/>
      <c r="X194" s="30"/>
      <c r="Y194" s="190"/>
      <c r="Z194" s="330">
        <f>lft(J194,Peildatum)</f>
        <v>26.49</v>
      </c>
      <c r="AA194" s="272"/>
      <c r="AB194" s="272"/>
      <c r="AC194" s="272"/>
      <c r="AD194" s="272"/>
      <c r="AE194" s="319" t="str">
        <f>IFERROR(VLOOKUP(LEFT(L194 &amp; "0",1),CbRc,2,0),"")</f>
        <v>NCX19J3</v>
      </c>
      <c r="AF194" s="319" t="str">
        <f>IFERROR(VLOOKUP(LEFT(M194 &amp; "0",1),CbRc,2,0),"")</f>
        <v>NCX19J3</v>
      </c>
      <c r="AG194" s="319" t="str">
        <f>IFERROR(VLOOKUP(LEFT(N194 &amp; "0",1),CbRc,2,0),"")</f>
        <v>NCX19J3</v>
      </c>
      <c r="AH194" s="319" t="str">
        <f>IF(ISNA(VLOOKUP($AE194&amp;P194,IsTm1A,1,0)),"",P194)</f>
        <v>S1</v>
      </c>
      <c r="AI194" s="319" t="str">
        <f>IF(ISNA(VLOOKUP($AF194&amp;Q194,IsTm2D,1,0)),"",Q194)</f>
        <v>S1</v>
      </c>
      <c r="AJ194" s="319" t="str">
        <f>IF(ISNA(VLOOKUP($AF194&amp;R194,IsTm3G,1,0)),"",R194)</f>
        <v/>
      </c>
      <c r="AK194" s="319" t="str">
        <f>IF(ISNA(VLOOKUP($AG194&amp;S194,IsTm4J,1,0)),"",S194)</f>
        <v/>
      </c>
      <c r="AL194" s="310"/>
      <c r="AT194" s="312" t="str">
        <f t="shared" si="30"/>
        <v>S1</v>
      </c>
      <c r="AU194" s="312" t="str">
        <f t="shared" si="31"/>
        <v>S1</v>
      </c>
      <c r="AW194" s="320">
        <f t="shared" si="32"/>
        <v>0</v>
      </c>
      <c r="AX194" s="320">
        <f t="shared" si="33"/>
        <v>0</v>
      </c>
      <c r="AY194" s="320">
        <f t="shared" si="34"/>
        <v>0</v>
      </c>
      <c r="AZ194" s="320">
        <f t="shared" si="35"/>
        <v>0</v>
      </c>
      <c r="BG194" s="49" t="str">
        <f t="shared" si="36"/>
        <v>0</v>
      </c>
      <c r="BH194" s="49" t="str">
        <f t="shared" si="37"/>
        <v>0</v>
      </c>
      <c r="BI194" s="49" t="str">
        <f t="shared" si="38"/>
        <v>0</v>
      </c>
    </row>
    <row r="195" spans="1:61" x14ac:dyDescent="0.25">
      <c r="A195" s="25" t="str">
        <f>C195&amp;"x"&amp;TEXT(COUNTIF(C$5:C194,C195)+1,0)</f>
        <v>S3x4</v>
      </c>
      <c r="B195" s="26" t="str">
        <f>D195&amp;"x"&amp;TEXT(COUNTIF(D$5:D194,D195)+1,0)</f>
        <v>S3x4</v>
      </c>
      <c r="C195" s="27" t="s">
        <v>5589</v>
      </c>
      <c r="D195" s="27" t="s">
        <v>5589</v>
      </c>
      <c r="E195" s="165"/>
      <c r="F195" s="27" t="s">
        <v>5580</v>
      </c>
      <c r="G195" s="242" t="s">
        <v>9003</v>
      </c>
      <c r="H195" s="242" t="s">
        <v>9004</v>
      </c>
      <c r="I195" s="242" t="s">
        <v>8939</v>
      </c>
      <c r="J195" s="194">
        <v>35195</v>
      </c>
      <c r="K195" s="165"/>
      <c r="L195" s="28"/>
      <c r="M195" s="371"/>
      <c r="N195" s="28"/>
      <c r="O195" s="236"/>
      <c r="P195" s="28" t="s">
        <v>5589</v>
      </c>
      <c r="Q195" s="28" t="s">
        <v>5589</v>
      </c>
      <c r="R195" s="28" t="s">
        <v>5818</v>
      </c>
      <c r="S195" s="466" t="str">
        <f>IF(C195=0,"",C195)</f>
        <v>S3</v>
      </c>
      <c r="T195" s="191"/>
      <c r="U195" s="30"/>
      <c r="V195" s="30"/>
      <c r="W195" s="30"/>
      <c r="X195" s="30"/>
      <c r="Y195" s="190"/>
      <c r="Z195" s="330">
        <f>lft(J195,Peildatum)</f>
        <v>25.64</v>
      </c>
      <c r="AA195" s="272"/>
      <c r="AB195" s="272"/>
      <c r="AC195" s="272"/>
      <c r="AD195" s="272"/>
      <c r="AE195" s="319" t="str">
        <f>IFERROR(VLOOKUP(LEFT(L195 &amp; "0",1),CbRc,2,0),"")</f>
        <v>NCX19J3</v>
      </c>
      <c r="AF195" s="319" t="str">
        <f>IFERROR(VLOOKUP(LEFT(M195 &amp; "0",1),CbRc,2,0),"")</f>
        <v>NCX19J3</v>
      </c>
      <c r="AG195" s="319" t="str">
        <f>IFERROR(VLOOKUP(LEFT(N195 &amp; "0",1),CbRc,2,0),"")</f>
        <v>NCX19J3</v>
      </c>
      <c r="AH195" s="319" t="str">
        <f>IF(ISNA(VLOOKUP($AE195&amp;P195,IsTm1A,1,0)),"",P195)</f>
        <v>S3</v>
      </c>
      <c r="AI195" s="319" t="str">
        <f>IF(ISNA(VLOOKUP($AF195&amp;Q195,IsTm2D,1,0)),"",Q195)</f>
        <v>S3</v>
      </c>
      <c r="AJ195" s="319" t="str">
        <f>IF(ISNA(VLOOKUP($AF195&amp;R195,IsTm3G,1,0)),"",R195)</f>
        <v/>
      </c>
      <c r="AK195" s="319" t="str">
        <f>IF(ISNA(VLOOKUP($AG195&amp;S195,IsTm4J,1,0)),"",S195)</f>
        <v/>
      </c>
      <c r="AL195" s="310"/>
      <c r="AT195" s="312" t="str">
        <f t="shared" si="30"/>
        <v>S3</v>
      </c>
      <c r="AU195" s="312" t="str">
        <f t="shared" si="31"/>
        <v>S3</v>
      </c>
      <c r="AW195" s="320">
        <f t="shared" si="32"/>
        <v>0</v>
      </c>
      <c r="AX195" s="320">
        <f t="shared" si="33"/>
        <v>0</v>
      </c>
      <c r="AY195" s="320">
        <f t="shared" si="34"/>
        <v>0</v>
      </c>
      <c r="AZ195" s="320">
        <f t="shared" si="35"/>
        <v>0</v>
      </c>
      <c r="BG195" s="49" t="str">
        <f t="shared" si="36"/>
        <v>0</v>
      </c>
      <c r="BH195" s="49" t="str">
        <f t="shared" si="37"/>
        <v>0</v>
      </c>
      <c r="BI195" s="49" t="str">
        <f t="shared" si="38"/>
        <v>0</v>
      </c>
    </row>
    <row r="196" spans="1:61" x14ac:dyDescent="0.25">
      <c r="A196" s="25" t="str">
        <f>C196&amp;"x"&amp;TEXT(COUNTIF(C$5:C195,C196)+1,0)</f>
        <v>S3x5</v>
      </c>
      <c r="B196" s="26" t="str">
        <f>D196&amp;"x"&amp;TEXT(COUNTIF(D$5:D195,D196)+1,0)</f>
        <v>S3x5</v>
      </c>
      <c r="C196" s="27" t="s">
        <v>5589</v>
      </c>
      <c r="D196" s="27" t="s">
        <v>5589</v>
      </c>
      <c r="E196" s="165"/>
      <c r="F196" s="27" t="s">
        <v>5580</v>
      </c>
      <c r="G196" s="242" t="s">
        <v>8992</v>
      </c>
      <c r="H196" s="242" t="s">
        <v>8993</v>
      </c>
      <c r="I196" s="242" t="s">
        <v>8994</v>
      </c>
      <c r="J196" s="194">
        <v>35337</v>
      </c>
      <c r="K196" s="165"/>
      <c r="L196" s="28"/>
      <c r="M196" s="371"/>
      <c r="N196" s="28"/>
      <c r="O196" s="236"/>
      <c r="P196" s="28" t="s">
        <v>5589</v>
      </c>
      <c r="Q196" s="28" t="s">
        <v>5589</v>
      </c>
      <c r="R196" s="28" t="s">
        <v>5818</v>
      </c>
      <c r="S196" s="466" t="str">
        <f>IF(C196=0,"",C196)</f>
        <v>S3</v>
      </c>
      <c r="T196" s="191"/>
      <c r="U196" s="30"/>
      <c r="V196" s="30"/>
      <c r="W196" s="30"/>
      <c r="X196" s="30"/>
      <c r="Y196" s="190"/>
      <c r="Z196" s="330">
        <f>lft(J196,Peildatum)</f>
        <v>25.25</v>
      </c>
      <c r="AA196" s="272"/>
      <c r="AB196" s="272"/>
      <c r="AC196" s="272"/>
      <c r="AD196" s="272"/>
      <c r="AE196" s="319" t="str">
        <f>IFERROR(VLOOKUP(LEFT(L196 &amp; "0",1),CbRc,2,0),"")</f>
        <v>NCX19J3</v>
      </c>
      <c r="AF196" s="319" t="str">
        <f>IFERROR(VLOOKUP(LEFT(M196 &amp; "0",1),CbRc,2,0),"")</f>
        <v>NCX19J3</v>
      </c>
      <c r="AG196" s="319" t="str">
        <f>IFERROR(VLOOKUP(LEFT(N196 &amp; "0",1),CbRc,2,0),"")</f>
        <v>NCX19J3</v>
      </c>
      <c r="AH196" s="319" t="str">
        <f>IF(ISNA(VLOOKUP($AE196&amp;P196,IsTm1A,1,0)),"",P196)</f>
        <v>S3</v>
      </c>
      <c r="AI196" s="319" t="str">
        <f>IF(ISNA(VLOOKUP($AF196&amp;Q196,IsTm2D,1,0)),"",Q196)</f>
        <v>S3</v>
      </c>
      <c r="AJ196" s="319" t="str">
        <f>IF(ISNA(VLOOKUP($AF196&amp;R196,IsTm3G,1,0)),"",R196)</f>
        <v/>
      </c>
      <c r="AK196" s="319" t="str">
        <f>IF(ISNA(VLOOKUP($AG196&amp;S196,IsTm4J,1,0)),"",S196)</f>
        <v/>
      </c>
      <c r="AL196" s="310"/>
      <c r="AT196" s="312" t="str">
        <f t="shared" si="30"/>
        <v>S3</v>
      </c>
      <c r="AU196" s="312" t="str">
        <f t="shared" si="31"/>
        <v>S3</v>
      </c>
      <c r="AW196" s="320">
        <f t="shared" si="32"/>
        <v>0</v>
      </c>
      <c r="AX196" s="320">
        <f t="shared" si="33"/>
        <v>0</v>
      </c>
      <c r="AY196" s="320">
        <f t="shared" si="34"/>
        <v>0</v>
      </c>
      <c r="AZ196" s="320">
        <f t="shared" si="35"/>
        <v>0</v>
      </c>
      <c r="BG196" s="49" t="str">
        <f t="shared" si="36"/>
        <v>0</v>
      </c>
      <c r="BH196" s="49" t="str">
        <f t="shared" si="37"/>
        <v>0</v>
      </c>
      <c r="BI196" s="49" t="str">
        <f t="shared" si="38"/>
        <v>0</v>
      </c>
    </row>
    <row r="197" spans="1:61" x14ac:dyDescent="0.25">
      <c r="A197" s="25" t="str">
        <f>C197&amp;"x"&amp;TEXT(COUNTIF(C$5:C196,C197)+1,0)</f>
        <v>S2x2</v>
      </c>
      <c r="B197" s="26" t="str">
        <f>D197&amp;"x"&amp;TEXT(COUNTIF(D$5:D196,D197)+1,0)</f>
        <v>S2x2</v>
      </c>
      <c r="C197" s="27" t="s">
        <v>5588</v>
      </c>
      <c r="D197" s="27" t="s">
        <v>5588</v>
      </c>
      <c r="E197" s="165"/>
      <c r="F197" s="27" t="s">
        <v>5580</v>
      </c>
      <c r="G197" s="242" t="s">
        <v>8975</v>
      </c>
      <c r="H197" s="242" t="s">
        <v>8976</v>
      </c>
      <c r="I197" s="242" t="s">
        <v>8977</v>
      </c>
      <c r="J197" s="194">
        <v>36011</v>
      </c>
      <c r="K197" s="165"/>
      <c r="L197" s="28"/>
      <c r="M197" s="371"/>
      <c r="N197" s="28"/>
      <c r="O197" s="236"/>
      <c r="P197" s="28" t="s">
        <v>5588</v>
      </c>
      <c r="Q197" s="28" t="s">
        <v>5588</v>
      </c>
      <c r="R197" s="28" t="s">
        <v>5818</v>
      </c>
      <c r="S197" s="466" t="str">
        <f>IF(C197=0,"",C197)</f>
        <v>S2</v>
      </c>
      <c r="T197" s="191"/>
      <c r="U197" s="30"/>
      <c r="V197" s="30"/>
      <c r="W197" s="30"/>
      <c r="X197" s="30"/>
      <c r="Y197" s="190"/>
      <c r="Z197" s="330">
        <f>lft(J197,Peildatum)</f>
        <v>23.41</v>
      </c>
      <c r="AA197" s="272"/>
      <c r="AB197" s="272"/>
      <c r="AC197" s="272"/>
      <c r="AD197" s="272"/>
      <c r="AE197" s="319" t="str">
        <f>IFERROR(VLOOKUP(LEFT(L197 &amp; "0",1),CbRc,2,0),"")</f>
        <v>NCX19J3</v>
      </c>
      <c r="AF197" s="319" t="str">
        <f>IFERROR(VLOOKUP(LEFT(M197 &amp; "0",1),CbRc,2,0),"")</f>
        <v>NCX19J3</v>
      </c>
      <c r="AG197" s="319" t="str">
        <f>IFERROR(VLOOKUP(LEFT(N197 &amp; "0",1),CbRc,2,0),"")</f>
        <v>NCX19J3</v>
      </c>
      <c r="AH197" s="319" t="str">
        <f>IF(ISNA(VLOOKUP($AE197&amp;P197,IsTm1A,1,0)),"",P197)</f>
        <v>S2</v>
      </c>
      <c r="AI197" s="319" t="str">
        <f>IF(ISNA(VLOOKUP($AF197&amp;Q197,IsTm2D,1,0)),"",Q197)</f>
        <v>S2</v>
      </c>
      <c r="AJ197" s="319" t="str">
        <f>IF(ISNA(VLOOKUP($AF197&amp;R197,IsTm3G,1,0)),"",R197)</f>
        <v/>
      </c>
      <c r="AK197" s="319" t="str">
        <f>IF(ISNA(VLOOKUP($AG197&amp;S197,IsTm4J,1,0)),"",S197)</f>
        <v/>
      </c>
      <c r="AL197" s="310"/>
      <c r="AT197" s="312" t="str">
        <f t="shared" ref="AT197:AT260" si="39">IF(C197="","",IFERROR(VLOOKUP(C197,AQ:AQ,1,0),"FOUT"))</f>
        <v>S2</v>
      </c>
      <c r="AU197" s="312" t="str">
        <f t="shared" ref="AU197:AU260" si="40">IF(D197="","",IFERROR(VLOOKUP(D197,AR:AR,1,0),"FOUT"))</f>
        <v>S2</v>
      </c>
      <c r="AW197" s="320">
        <f t="shared" si="32"/>
        <v>0</v>
      </c>
      <c r="AX197" s="320">
        <f t="shared" si="33"/>
        <v>0</v>
      </c>
      <c r="AY197" s="320">
        <f t="shared" si="34"/>
        <v>0</v>
      </c>
      <c r="AZ197" s="320">
        <f t="shared" si="35"/>
        <v>0</v>
      </c>
      <c r="BG197" s="49" t="str">
        <f t="shared" si="36"/>
        <v>0</v>
      </c>
      <c r="BH197" s="49" t="str">
        <f t="shared" si="37"/>
        <v>0</v>
      </c>
      <c r="BI197" s="49" t="str">
        <f t="shared" si="38"/>
        <v>0</v>
      </c>
    </row>
    <row r="198" spans="1:61" x14ac:dyDescent="0.25">
      <c r="A198" s="25" t="str">
        <f>C198&amp;"x"&amp;TEXT(COUNTIF(C$5:C197,C198)+1,0)</f>
        <v>S5x1</v>
      </c>
      <c r="B198" s="26" t="str">
        <f>D198&amp;"x"&amp;TEXT(COUNTIF(D$5:D197,D198)+1,0)</f>
        <v>S5x1</v>
      </c>
      <c r="C198" s="27" t="s">
        <v>5591</v>
      </c>
      <c r="D198" s="27" t="s">
        <v>5591</v>
      </c>
      <c r="E198" s="165"/>
      <c r="F198" s="27" t="s">
        <v>5580</v>
      </c>
      <c r="G198" s="242" t="s">
        <v>9056</v>
      </c>
      <c r="H198" s="242" t="s">
        <v>9057</v>
      </c>
      <c r="I198" s="242" t="s">
        <v>9058</v>
      </c>
      <c r="J198" s="194">
        <v>36013</v>
      </c>
      <c r="K198" s="165"/>
      <c r="L198" s="28"/>
      <c r="M198" s="371"/>
      <c r="N198" s="28"/>
      <c r="O198" s="236"/>
      <c r="P198" s="28" t="s">
        <v>5591</v>
      </c>
      <c r="Q198" s="28" t="s">
        <v>5591</v>
      </c>
      <c r="R198" s="28" t="s">
        <v>5818</v>
      </c>
      <c r="S198" s="466" t="str">
        <f>IF(C198=0,"",C198)</f>
        <v>S5</v>
      </c>
      <c r="T198" s="191"/>
      <c r="U198" s="30"/>
      <c r="V198" s="30"/>
      <c r="W198" s="30"/>
      <c r="X198" s="30"/>
      <c r="Y198" s="190"/>
      <c r="Z198" s="330">
        <f>lft(J198,Peildatum)</f>
        <v>23.4</v>
      </c>
      <c r="AA198" s="272"/>
      <c r="AB198" s="272"/>
      <c r="AC198" s="272"/>
      <c r="AD198" s="272"/>
      <c r="AE198" s="319" t="str">
        <f>IFERROR(VLOOKUP(LEFT(L198 &amp; "0",1),CbRc,2,0),"")</f>
        <v>NCX19J3</v>
      </c>
      <c r="AF198" s="319" t="str">
        <f>IFERROR(VLOOKUP(LEFT(M198 &amp; "0",1),CbRc,2,0),"")</f>
        <v>NCX19J3</v>
      </c>
      <c r="AG198" s="319" t="str">
        <f>IFERROR(VLOOKUP(LEFT(N198 &amp; "0",1),CbRc,2,0),"")</f>
        <v>NCX19J3</v>
      </c>
      <c r="AH198" s="319" t="str">
        <f>IF(ISNA(VLOOKUP($AE198&amp;P198,IsTm1A,1,0)),"",P198)</f>
        <v>S5</v>
      </c>
      <c r="AI198" s="319" t="str">
        <f>IF(ISNA(VLOOKUP($AF198&amp;Q198,IsTm2D,1,0)),"",Q198)</f>
        <v>S5</v>
      </c>
      <c r="AJ198" s="319" t="str">
        <f>IF(ISNA(VLOOKUP($AF198&amp;R198,IsTm3G,1,0)),"",R198)</f>
        <v/>
      </c>
      <c r="AK198" s="319" t="str">
        <f>IF(ISNA(VLOOKUP($AG198&amp;S198,IsTm4J,1,0)),"",S198)</f>
        <v/>
      </c>
      <c r="AL198" s="310"/>
      <c r="AT198" s="312" t="str">
        <f t="shared" si="39"/>
        <v>S5</v>
      </c>
      <c r="AU198" s="312" t="str">
        <f t="shared" si="40"/>
        <v>S5</v>
      </c>
      <c r="AW198" s="320">
        <f t="shared" ref="AW198:AW261" si="41">IF(OR(P198="",U198=""),0,SUMIFS(U$5:U$1004,$BG$5:$BG$1004,$BG198,P$5:P$1004,P198))</f>
        <v>0</v>
      </c>
      <c r="AX198" s="320">
        <f t="shared" ref="AX198:AX261" si="42">IF(OR(Q198="",V198=""),0,SUMIFS(V$5:V$1004,$BH$5:$BH$1004,$BH198,Q$5:Q$1004,Q198))</f>
        <v>0</v>
      </c>
      <c r="AY198" s="320">
        <f t="shared" ref="AY198:AY261" si="43">IF(OR(R198="",W198=""),0,SUMIFS(W$5:W$1004,$BH$5:$BH$1004,$BH198,R$5:R$1004,R198))</f>
        <v>0</v>
      </c>
      <c r="AZ198" s="320">
        <f t="shared" ref="AZ198:AZ261" si="44">IF(OR(S198="",X198=""),0,SUMIFS(X$5:X$1004,$BI$5:$BI$1004,$BI198,S$5:S$1004,S198))</f>
        <v>0</v>
      </c>
      <c r="BG198" s="49" t="str">
        <f t="shared" si="36"/>
        <v>0</v>
      </c>
      <c r="BH198" s="49" t="str">
        <f t="shared" si="37"/>
        <v>0</v>
      </c>
      <c r="BI198" s="49" t="str">
        <f t="shared" si="38"/>
        <v>0</v>
      </c>
    </row>
    <row r="199" spans="1:61" x14ac:dyDescent="0.25">
      <c r="A199" s="25" t="str">
        <f>C199&amp;"x"&amp;TEXT(COUNTIF(C$5:C198,C199)+1,0)</f>
        <v>S5x2</v>
      </c>
      <c r="B199" s="26" t="str">
        <f>D199&amp;"x"&amp;TEXT(COUNTIF(D$5:D198,D199)+1,0)</f>
        <v>S5x2</v>
      </c>
      <c r="C199" s="27" t="s">
        <v>5591</v>
      </c>
      <c r="D199" s="27" t="s">
        <v>5591</v>
      </c>
      <c r="E199" s="165"/>
      <c r="F199" s="27" t="s">
        <v>5580</v>
      </c>
      <c r="G199" s="242" t="s">
        <v>9053</v>
      </c>
      <c r="H199" s="242" t="s">
        <v>9054</v>
      </c>
      <c r="I199" s="242" t="s">
        <v>9055</v>
      </c>
      <c r="J199" s="194">
        <v>36032</v>
      </c>
      <c r="K199" s="165"/>
      <c r="L199" s="28"/>
      <c r="M199" s="371"/>
      <c r="N199" s="28"/>
      <c r="O199" s="236"/>
      <c r="P199" s="28" t="s">
        <v>5591</v>
      </c>
      <c r="Q199" s="28" t="s">
        <v>5591</v>
      </c>
      <c r="R199" s="28" t="s">
        <v>5818</v>
      </c>
      <c r="S199" s="466" t="str">
        <f>IF(C199=0,"",C199)</f>
        <v>S5</v>
      </c>
      <c r="T199" s="191"/>
      <c r="U199" s="30"/>
      <c r="V199" s="30"/>
      <c r="W199" s="30"/>
      <c r="X199" s="30"/>
      <c r="Y199" s="190"/>
      <c r="Z199" s="330">
        <f>lft(J199,Peildatum)</f>
        <v>23.35</v>
      </c>
      <c r="AA199" s="272"/>
      <c r="AB199" s="272"/>
      <c r="AC199" s="272"/>
      <c r="AD199" s="272"/>
      <c r="AE199" s="319" t="str">
        <f>IFERROR(VLOOKUP(LEFT(L199 &amp; "0",1),CbRc,2,0),"")</f>
        <v>NCX19J3</v>
      </c>
      <c r="AF199" s="319" t="str">
        <f>IFERROR(VLOOKUP(LEFT(M199 &amp; "0",1),CbRc,2,0),"")</f>
        <v>NCX19J3</v>
      </c>
      <c r="AG199" s="319" t="str">
        <f>IFERROR(VLOOKUP(LEFT(N199 &amp; "0",1),CbRc,2,0),"")</f>
        <v>NCX19J3</v>
      </c>
      <c r="AH199" s="319" t="str">
        <f>IF(ISNA(VLOOKUP($AE199&amp;P199,IsTm1A,1,0)),"",P199)</f>
        <v>S5</v>
      </c>
      <c r="AI199" s="319" t="str">
        <f>IF(ISNA(VLOOKUP($AF199&amp;Q199,IsTm2D,1,0)),"",Q199)</f>
        <v>S5</v>
      </c>
      <c r="AJ199" s="319" t="str">
        <f>IF(ISNA(VLOOKUP($AF199&amp;R199,IsTm3G,1,0)),"",R199)</f>
        <v/>
      </c>
      <c r="AK199" s="319" t="str">
        <f>IF(ISNA(VLOOKUP($AG199&amp;S199,IsTm4J,1,0)),"",S199)</f>
        <v/>
      </c>
      <c r="AL199" s="310"/>
      <c r="AT199" s="312" t="str">
        <f t="shared" si="39"/>
        <v>S5</v>
      </c>
      <c r="AU199" s="312" t="str">
        <f t="shared" si="40"/>
        <v>S5</v>
      </c>
      <c r="AW199" s="320">
        <f t="shared" si="41"/>
        <v>0</v>
      </c>
      <c r="AX199" s="320">
        <f t="shared" si="42"/>
        <v>0</v>
      </c>
      <c r="AY199" s="320">
        <f t="shared" si="43"/>
        <v>0</v>
      </c>
      <c r="AZ199" s="320">
        <f t="shared" si="44"/>
        <v>0</v>
      </c>
      <c r="BG199" s="49" t="str">
        <f t="shared" si="36"/>
        <v>0</v>
      </c>
      <c r="BH199" s="49" t="str">
        <f t="shared" si="37"/>
        <v>0</v>
      </c>
      <c r="BI199" s="49" t="str">
        <f t="shared" si="38"/>
        <v>0</v>
      </c>
    </row>
    <row r="200" spans="1:61" x14ac:dyDescent="0.25">
      <c r="A200" s="25" t="str">
        <f>C200&amp;"x"&amp;TEXT(COUNTIF(C$5:C199,C200)+1,0)</f>
        <v>S1x3</v>
      </c>
      <c r="B200" s="26" t="str">
        <f>D200&amp;"x"&amp;TEXT(COUNTIF(D$5:D199,D200)+1,0)</f>
        <v>S1x3</v>
      </c>
      <c r="C200" s="27" t="s">
        <v>5587</v>
      </c>
      <c r="D200" s="27" t="s">
        <v>5587</v>
      </c>
      <c r="E200" s="165"/>
      <c r="F200" s="27" t="s">
        <v>5580</v>
      </c>
      <c r="G200" s="242" t="s">
        <v>8937</v>
      </c>
      <c r="H200" s="242" t="s">
        <v>8938</v>
      </c>
      <c r="I200" s="242" t="s">
        <v>8939</v>
      </c>
      <c r="J200" s="194">
        <v>36111</v>
      </c>
      <c r="K200" s="165"/>
      <c r="L200" s="28"/>
      <c r="M200" s="371"/>
      <c r="N200" s="28"/>
      <c r="O200" s="236"/>
      <c r="P200" s="28" t="s">
        <v>5587</v>
      </c>
      <c r="Q200" s="28" t="s">
        <v>5587</v>
      </c>
      <c r="R200" s="28" t="s">
        <v>5818</v>
      </c>
      <c r="S200" s="466" t="str">
        <f>IF(C200=0,"",C200)</f>
        <v>S1</v>
      </c>
      <c r="T200" s="191"/>
      <c r="U200" s="30"/>
      <c r="V200" s="30"/>
      <c r="W200" s="30"/>
      <c r="X200" s="30"/>
      <c r="Y200" s="190"/>
      <c r="Z200" s="330">
        <f>lft(J200,Peildatum)</f>
        <v>23.13</v>
      </c>
      <c r="AA200" s="272"/>
      <c r="AB200" s="272"/>
      <c r="AC200" s="272"/>
      <c r="AD200" s="272"/>
      <c r="AE200" s="319" t="str">
        <f>IFERROR(VLOOKUP(LEFT(L200 &amp; "0",1),CbRc,2,0),"")</f>
        <v>NCX19J3</v>
      </c>
      <c r="AF200" s="319" t="str">
        <f>IFERROR(VLOOKUP(LEFT(M200 &amp; "0",1),CbRc,2,0),"")</f>
        <v>NCX19J3</v>
      </c>
      <c r="AG200" s="319" t="str">
        <f>IFERROR(VLOOKUP(LEFT(N200 &amp; "0",1),CbRc,2,0),"")</f>
        <v>NCX19J3</v>
      </c>
      <c r="AH200" s="319" t="str">
        <f>IF(ISNA(VLOOKUP($AE200&amp;P200,IsTm1A,1,0)),"",P200)</f>
        <v>S1</v>
      </c>
      <c r="AI200" s="319" t="str">
        <f>IF(ISNA(VLOOKUP($AF200&amp;Q200,IsTm2D,1,0)),"",Q200)</f>
        <v>S1</v>
      </c>
      <c r="AJ200" s="319" t="str">
        <f>IF(ISNA(VLOOKUP($AF200&amp;R200,IsTm3G,1,0)),"",R200)</f>
        <v/>
      </c>
      <c r="AK200" s="319" t="str">
        <f>IF(ISNA(VLOOKUP($AG200&amp;S200,IsTm4J,1,0)),"",S200)</f>
        <v/>
      </c>
      <c r="AL200" s="310"/>
      <c r="AT200" s="312" t="str">
        <f t="shared" si="39"/>
        <v>S1</v>
      </c>
      <c r="AU200" s="312" t="str">
        <f t="shared" si="40"/>
        <v>S1</v>
      </c>
      <c r="AW200" s="320">
        <f t="shared" si="41"/>
        <v>0</v>
      </c>
      <c r="AX200" s="320">
        <f t="shared" si="42"/>
        <v>0</v>
      </c>
      <c r="AY200" s="320">
        <f t="shared" si="43"/>
        <v>0</v>
      </c>
      <c r="AZ200" s="320">
        <f t="shared" si="44"/>
        <v>0</v>
      </c>
      <c r="BG200" s="49" t="str">
        <f t="shared" si="36"/>
        <v>0</v>
      </c>
      <c r="BH200" s="49" t="str">
        <f t="shared" si="37"/>
        <v>0</v>
      </c>
      <c r="BI200" s="49" t="str">
        <f t="shared" si="38"/>
        <v>0</v>
      </c>
    </row>
    <row r="201" spans="1:61" x14ac:dyDescent="0.25">
      <c r="A201" s="25" t="str">
        <f>C201&amp;"x"&amp;TEXT(COUNTIF(C$5:C200,C201)+1,0)</f>
        <v>S2x3</v>
      </c>
      <c r="B201" s="26" t="str">
        <f>D201&amp;"x"&amp;TEXT(COUNTIF(D$5:D200,D201)+1,0)</f>
        <v>S2x3</v>
      </c>
      <c r="C201" s="27" t="s">
        <v>5588</v>
      </c>
      <c r="D201" s="27" t="s">
        <v>5588</v>
      </c>
      <c r="E201" s="165"/>
      <c r="F201" s="27" t="s">
        <v>5580</v>
      </c>
      <c r="G201" s="242" t="s">
        <v>8969</v>
      </c>
      <c r="H201" s="242" t="s">
        <v>8970</v>
      </c>
      <c r="I201" s="242" t="s">
        <v>8971</v>
      </c>
      <c r="J201" s="194">
        <v>36432</v>
      </c>
      <c r="K201" s="165"/>
      <c r="L201" s="28"/>
      <c r="M201" s="371"/>
      <c r="N201" s="28"/>
      <c r="O201" s="236"/>
      <c r="P201" s="28" t="s">
        <v>5588</v>
      </c>
      <c r="Q201" s="28" t="s">
        <v>5588</v>
      </c>
      <c r="R201" s="28" t="s">
        <v>5818</v>
      </c>
      <c r="S201" s="466" t="str">
        <f>IF(C201=0,"",C201)</f>
        <v>S2</v>
      </c>
      <c r="T201" s="191"/>
      <c r="U201" s="30"/>
      <c r="V201" s="30"/>
      <c r="W201" s="30"/>
      <c r="X201" s="30"/>
      <c r="Y201" s="190"/>
      <c r="Z201" s="330">
        <f>lft(J201,Peildatum)</f>
        <v>22.26</v>
      </c>
      <c r="AA201" s="272"/>
      <c r="AB201" s="272"/>
      <c r="AC201" s="272"/>
      <c r="AD201" s="272"/>
      <c r="AE201" s="319" t="str">
        <f>IFERROR(VLOOKUP(LEFT(L201 &amp; "0",1),CbRc,2,0),"")</f>
        <v>NCX19J3</v>
      </c>
      <c r="AF201" s="319" t="str">
        <f>IFERROR(VLOOKUP(LEFT(M201 &amp; "0",1),CbRc,2,0),"")</f>
        <v>NCX19J3</v>
      </c>
      <c r="AG201" s="319" t="str">
        <f>IFERROR(VLOOKUP(LEFT(N201 &amp; "0",1),CbRc,2,0),"")</f>
        <v>NCX19J3</v>
      </c>
      <c r="AH201" s="319" t="str">
        <f>IF(ISNA(VLOOKUP($AE201&amp;P201,IsTm1A,1,0)),"",P201)</f>
        <v>S2</v>
      </c>
      <c r="AI201" s="319" t="str">
        <f>IF(ISNA(VLOOKUP($AF201&amp;Q201,IsTm2D,1,0)),"",Q201)</f>
        <v>S2</v>
      </c>
      <c r="AJ201" s="319" t="str">
        <f>IF(ISNA(VLOOKUP($AF201&amp;R201,IsTm3G,1,0)),"",R201)</f>
        <v/>
      </c>
      <c r="AK201" s="319" t="str">
        <f>IF(ISNA(VLOOKUP($AG201&amp;S201,IsTm4J,1,0)),"",S201)</f>
        <v/>
      </c>
      <c r="AL201" s="310"/>
      <c r="AT201" s="312" t="str">
        <f t="shared" si="39"/>
        <v>S2</v>
      </c>
      <c r="AU201" s="312" t="str">
        <f t="shared" si="40"/>
        <v>S2</v>
      </c>
      <c r="AW201" s="320">
        <f t="shared" si="41"/>
        <v>0</v>
      </c>
      <c r="AX201" s="320">
        <f t="shared" si="42"/>
        <v>0</v>
      </c>
      <c r="AY201" s="320">
        <f t="shared" si="43"/>
        <v>0</v>
      </c>
      <c r="AZ201" s="320">
        <f t="shared" si="44"/>
        <v>0</v>
      </c>
      <c r="BG201" s="49" t="str">
        <f t="shared" si="36"/>
        <v>0</v>
      </c>
      <c r="BH201" s="49" t="str">
        <f t="shared" si="37"/>
        <v>0</v>
      </c>
      <c r="BI201" s="49" t="str">
        <f t="shared" si="38"/>
        <v>0</v>
      </c>
    </row>
    <row r="202" spans="1:61" x14ac:dyDescent="0.25">
      <c r="A202" s="25" t="str">
        <f>C202&amp;"x"&amp;TEXT(COUNTIF(C$5:C201,C202)+1,0)</f>
        <v>S1x4</v>
      </c>
      <c r="B202" s="26" t="str">
        <f>D202&amp;"x"&amp;TEXT(COUNTIF(D$5:D201,D202)+1,0)</f>
        <v>S1x4</v>
      </c>
      <c r="C202" s="27" t="s">
        <v>5587</v>
      </c>
      <c r="D202" s="27" t="s">
        <v>5587</v>
      </c>
      <c r="E202" s="165"/>
      <c r="F202" s="27" t="s">
        <v>5580</v>
      </c>
      <c r="G202" s="242" t="s">
        <v>8934</v>
      </c>
      <c r="H202" s="242" t="s">
        <v>8935</v>
      </c>
      <c r="I202" s="242" t="s">
        <v>8936</v>
      </c>
      <c r="J202" s="194">
        <v>36460</v>
      </c>
      <c r="K202" s="165"/>
      <c r="L202" s="28"/>
      <c r="M202" s="371"/>
      <c r="N202" s="28"/>
      <c r="O202" s="236"/>
      <c r="P202" s="28" t="s">
        <v>5588</v>
      </c>
      <c r="Q202" s="28" t="s">
        <v>5587</v>
      </c>
      <c r="R202" s="28" t="s">
        <v>5818</v>
      </c>
      <c r="S202" s="466" t="str">
        <f>IF(C202=0,"",C202)</f>
        <v>S1</v>
      </c>
      <c r="T202" s="191"/>
      <c r="U202" s="30"/>
      <c r="V202" s="30"/>
      <c r="W202" s="30"/>
      <c r="X202" s="30"/>
      <c r="Y202" s="190"/>
      <c r="Z202" s="330">
        <f>lft(J202,Peildatum)</f>
        <v>22.18</v>
      </c>
      <c r="AA202" s="272"/>
      <c r="AB202" s="272"/>
      <c r="AC202" s="272"/>
      <c r="AD202" s="272"/>
      <c r="AE202" s="319" t="str">
        <f>IFERROR(VLOOKUP(LEFT(L202 &amp; "0",1),CbRc,2,0),"")</f>
        <v>NCX19J3</v>
      </c>
      <c r="AF202" s="319" t="str">
        <f>IFERROR(VLOOKUP(LEFT(M202 &amp; "0",1),CbRc,2,0),"")</f>
        <v>NCX19J3</v>
      </c>
      <c r="AG202" s="319" t="str">
        <f>IFERROR(VLOOKUP(LEFT(N202 &amp; "0",1),CbRc,2,0),"")</f>
        <v>NCX19J3</v>
      </c>
      <c r="AH202" s="319" t="str">
        <f>IF(ISNA(VLOOKUP($AE202&amp;P202,IsTm1A,1,0)),"",P202)</f>
        <v>S2</v>
      </c>
      <c r="AI202" s="319" t="str">
        <f>IF(ISNA(VLOOKUP($AF202&amp;Q202,IsTm2D,1,0)),"",Q202)</f>
        <v>S1</v>
      </c>
      <c r="AJ202" s="319" t="str">
        <f>IF(ISNA(VLOOKUP($AF202&amp;R202,IsTm3G,1,0)),"",R202)</f>
        <v/>
      </c>
      <c r="AK202" s="319" t="str">
        <f>IF(ISNA(VLOOKUP($AG202&amp;S202,IsTm4J,1,0)),"",S202)</f>
        <v/>
      </c>
      <c r="AL202" s="310"/>
      <c r="AT202" s="312" t="str">
        <f t="shared" si="39"/>
        <v>S1</v>
      </c>
      <c r="AU202" s="312" t="str">
        <f t="shared" si="40"/>
        <v>S1</v>
      </c>
      <c r="AW202" s="320">
        <f t="shared" si="41"/>
        <v>0</v>
      </c>
      <c r="AX202" s="320">
        <f t="shared" si="42"/>
        <v>0</v>
      </c>
      <c r="AY202" s="320">
        <f t="shared" si="43"/>
        <v>0</v>
      </c>
      <c r="AZ202" s="320">
        <f t="shared" si="44"/>
        <v>0</v>
      </c>
      <c r="BG202" s="49" t="str">
        <f t="shared" ref="BG202:BG265" si="45">LEFT(L202&amp;"0",1)</f>
        <v>0</v>
      </c>
      <c r="BH202" s="49" t="str">
        <f t="shared" ref="BH202:BH265" si="46">LEFT(M202&amp;"0",1)</f>
        <v>0</v>
      </c>
      <c r="BI202" s="49" t="str">
        <f t="shared" ref="BI202:BI265" si="47">LEFT(N202&amp;"0",1)</f>
        <v>0</v>
      </c>
    </row>
    <row r="203" spans="1:61" x14ac:dyDescent="0.25">
      <c r="A203" s="25" t="str">
        <f>C203&amp;"x"&amp;TEXT(COUNTIF(C$5:C202,C203)+1,0)</f>
        <v>S6x1</v>
      </c>
      <c r="B203" s="26" t="str">
        <f>D203&amp;"x"&amp;TEXT(COUNTIF(D$5:D202,D203)+1,0)</f>
        <v>S6x1</v>
      </c>
      <c r="C203" s="27" t="s">
        <v>5592</v>
      </c>
      <c r="D203" s="27" t="s">
        <v>5592</v>
      </c>
      <c r="E203" s="165"/>
      <c r="F203" s="27" t="s">
        <v>5580</v>
      </c>
      <c r="G203" s="242" t="s">
        <v>9079</v>
      </c>
      <c r="H203" s="242" t="s">
        <v>9080</v>
      </c>
      <c r="I203" s="242" t="s">
        <v>9081</v>
      </c>
      <c r="J203" s="194">
        <v>36865</v>
      </c>
      <c r="K203" s="165"/>
      <c r="L203" s="28"/>
      <c r="M203" s="371"/>
      <c r="N203" s="28"/>
      <c r="O203" s="236"/>
      <c r="P203" s="28" t="s">
        <v>5592</v>
      </c>
      <c r="Q203" s="28" t="s">
        <v>5592</v>
      </c>
      <c r="R203" s="28" t="s">
        <v>5818</v>
      </c>
      <c r="S203" s="466" t="str">
        <f>IF(C203=0,"",C203)</f>
        <v>S6</v>
      </c>
      <c r="T203" s="191"/>
      <c r="U203" s="30"/>
      <c r="V203" s="30"/>
      <c r="W203" s="30"/>
      <c r="X203" s="30"/>
      <c r="Y203" s="190"/>
      <c r="Z203" s="330">
        <f>lft(J203,Peildatum)</f>
        <v>21.07</v>
      </c>
      <c r="AA203" s="272"/>
      <c r="AB203" s="272"/>
      <c r="AC203" s="272"/>
      <c r="AD203" s="272"/>
      <c r="AE203" s="319" t="str">
        <f>IFERROR(VLOOKUP(LEFT(L203 &amp; "0",1),CbRc,2,0),"")</f>
        <v>NCX19J3</v>
      </c>
      <c r="AF203" s="319" t="str">
        <f>IFERROR(VLOOKUP(LEFT(M203 &amp; "0",1),CbRc,2,0),"")</f>
        <v>NCX19J3</v>
      </c>
      <c r="AG203" s="319" t="str">
        <f>IFERROR(VLOOKUP(LEFT(N203 &amp; "0",1),CbRc,2,0),"")</f>
        <v>NCX19J3</v>
      </c>
      <c r="AH203" s="319" t="str">
        <f>IF(ISNA(VLOOKUP($AE203&amp;P203,IsTm1A,1,0)),"",P203)</f>
        <v>S6</v>
      </c>
      <c r="AI203" s="319" t="str">
        <f>IF(ISNA(VLOOKUP($AF203&amp;Q203,IsTm2D,1,0)),"",Q203)</f>
        <v>S6</v>
      </c>
      <c r="AJ203" s="319" t="str">
        <f>IF(ISNA(VLOOKUP($AF203&amp;R203,IsTm3G,1,0)),"",R203)</f>
        <v/>
      </c>
      <c r="AK203" s="319" t="str">
        <f>IF(ISNA(VLOOKUP($AG203&amp;S203,IsTm4J,1,0)),"",S203)</f>
        <v/>
      </c>
      <c r="AL203" s="310"/>
      <c r="AT203" s="312" t="str">
        <f t="shared" si="39"/>
        <v>S6</v>
      </c>
      <c r="AU203" s="312" t="str">
        <f t="shared" si="40"/>
        <v>S6</v>
      </c>
      <c r="AW203" s="320">
        <f t="shared" si="41"/>
        <v>0</v>
      </c>
      <c r="AX203" s="320">
        <f t="shared" si="42"/>
        <v>0</v>
      </c>
      <c r="AY203" s="320">
        <f t="shared" si="43"/>
        <v>0</v>
      </c>
      <c r="AZ203" s="320">
        <f t="shared" si="44"/>
        <v>0</v>
      </c>
      <c r="BG203" s="49" t="str">
        <f t="shared" si="45"/>
        <v>0</v>
      </c>
      <c r="BH203" s="49" t="str">
        <f t="shared" si="46"/>
        <v>0</v>
      </c>
      <c r="BI203" s="49" t="str">
        <f t="shared" si="47"/>
        <v>0</v>
      </c>
    </row>
    <row r="204" spans="1:61" x14ac:dyDescent="0.25">
      <c r="A204" s="25" t="str">
        <f>C204&amp;"x"&amp;TEXT(COUNTIF(C$5:C203,C204)+1,0)</f>
        <v>S5x3</v>
      </c>
      <c r="B204" s="26" t="str">
        <f>D204&amp;"x"&amp;TEXT(COUNTIF(D$5:D203,D204)+1,0)</f>
        <v>S5x3</v>
      </c>
      <c r="C204" s="27" t="s">
        <v>5591</v>
      </c>
      <c r="D204" s="27" t="s">
        <v>5591</v>
      </c>
      <c r="E204" s="165"/>
      <c r="F204" s="27" t="s">
        <v>5580</v>
      </c>
      <c r="G204" s="242" t="s">
        <v>9059</v>
      </c>
      <c r="H204" s="242" t="s">
        <v>9060</v>
      </c>
      <c r="I204" s="242" t="s">
        <v>9061</v>
      </c>
      <c r="J204" s="194">
        <v>36887</v>
      </c>
      <c r="K204" s="165"/>
      <c r="L204" s="28"/>
      <c r="M204" s="371"/>
      <c r="N204" s="28"/>
      <c r="O204" s="236"/>
      <c r="P204" s="28" t="s">
        <v>5591</v>
      </c>
      <c r="Q204" s="28" t="s">
        <v>5591</v>
      </c>
      <c r="R204" s="28" t="s">
        <v>5818</v>
      </c>
      <c r="S204" s="466" t="str">
        <f>IF(C204=0,"",C204)</f>
        <v>S5</v>
      </c>
      <c r="T204" s="191"/>
      <c r="U204" s="30"/>
      <c r="V204" s="30"/>
      <c r="W204" s="30"/>
      <c r="X204" s="30"/>
      <c r="Y204" s="190"/>
      <c r="Z204" s="330">
        <f>lft(J204,Peildatum)</f>
        <v>21.01</v>
      </c>
      <c r="AA204" s="272"/>
      <c r="AB204" s="272"/>
      <c r="AC204" s="272"/>
      <c r="AD204" s="272"/>
      <c r="AE204" s="319" t="str">
        <f>IFERROR(VLOOKUP(LEFT(L204 &amp; "0",1),CbRc,2,0),"")</f>
        <v>NCX19J3</v>
      </c>
      <c r="AF204" s="319" t="str">
        <f>IFERROR(VLOOKUP(LEFT(M204 &amp; "0",1),CbRc,2,0),"")</f>
        <v>NCX19J3</v>
      </c>
      <c r="AG204" s="319" t="str">
        <f>IFERROR(VLOOKUP(LEFT(N204 &amp; "0",1),CbRc,2,0),"")</f>
        <v>NCX19J3</v>
      </c>
      <c r="AH204" s="319" t="str">
        <f>IF(ISNA(VLOOKUP($AE204&amp;P204,IsTm1A,1,0)),"",P204)</f>
        <v>S5</v>
      </c>
      <c r="AI204" s="319" t="str">
        <f>IF(ISNA(VLOOKUP($AF204&amp;Q204,IsTm2D,1,0)),"",Q204)</f>
        <v>S5</v>
      </c>
      <c r="AJ204" s="319" t="str">
        <f>IF(ISNA(VLOOKUP($AF204&amp;R204,IsTm3G,1,0)),"",R204)</f>
        <v/>
      </c>
      <c r="AK204" s="319" t="str">
        <f>IF(ISNA(VLOOKUP($AG204&amp;S204,IsTm4J,1,0)),"",S204)</f>
        <v/>
      </c>
      <c r="AL204" s="310"/>
      <c r="AT204" s="312" t="str">
        <f t="shared" si="39"/>
        <v>S5</v>
      </c>
      <c r="AU204" s="312" t="str">
        <f t="shared" si="40"/>
        <v>S5</v>
      </c>
      <c r="AW204" s="320">
        <f t="shared" si="41"/>
        <v>0</v>
      </c>
      <c r="AX204" s="320">
        <f t="shared" si="42"/>
        <v>0</v>
      </c>
      <c r="AY204" s="320">
        <f t="shared" si="43"/>
        <v>0</v>
      </c>
      <c r="AZ204" s="320">
        <f t="shared" si="44"/>
        <v>0</v>
      </c>
      <c r="BG204" s="49" t="str">
        <f t="shared" si="45"/>
        <v>0</v>
      </c>
      <c r="BH204" s="49" t="str">
        <f t="shared" si="46"/>
        <v>0</v>
      </c>
      <c r="BI204" s="49" t="str">
        <f t="shared" si="47"/>
        <v>0</v>
      </c>
    </row>
    <row r="205" spans="1:61" x14ac:dyDescent="0.25">
      <c r="A205" s="25" t="str">
        <f>C205&amp;"x"&amp;TEXT(COUNTIF(C$5:C204,C205)+1,0)</f>
        <v>S2x4</v>
      </c>
      <c r="B205" s="26" t="str">
        <f>D205&amp;"x"&amp;TEXT(COUNTIF(D$5:D204,D205)+1,0)</f>
        <v>S2x4</v>
      </c>
      <c r="C205" s="27" t="s">
        <v>5588</v>
      </c>
      <c r="D205" s="27" t="s">
        <v>5588</v>
      </c>
      <c r="E205" s="165"/>
      <c r="F205" s="27" t="s">
        <v>5580</v>
      </c>
      <c r="G205" s="242" t="s">
        <v>8964</v>
      </c>
      <c r="H205" s="242" t="s">
        <v>8965</v>
      </c>
      <c r="I205" s="242" t="s">
        <v>8966</v>
      </c>
      <c r="J205" s="194">
        <v>36938</v>
      </c>
      <c r="K205" s="165"/>
      <c r="L205" s="28"/>
      <c r="M205" s="371"/>
      <c r="N205" s="28"/>
      <c r="O205" s="236"/>
      <c r="P205" s="28" t="s">
        <v>1218</v>
      </c>
      <c r="Q205" s="28" t="s">
        <v>5588</v>
      </c>
      <c r="R205" s="28" t="s">
        <v>5818</v>
      </c>
      <c r="S205" s="466" t="str">
        <f>IF(C205=0,"",C205)</f>
        <v>S2</v>
      </c>
      <c r="T205" s="191"/>
      <c r="U205" s="30"/>
      <c r="V205" s="30"/>
      <c r="W205" s="30"/>
      <c r="X205" s="30"/>
      <c r="Y205" s="190"/>
      <c r="Z205" s="330">
        <f>lft(J205,Peildatum)</f>
        <v>20.87</v>
      </c>
      <c r="AA205" s="272"/>
      <c r="AB205" s="272"/>
      <c r="AC205" s="272"/>
      <c r="AD205" s="272"/>
      <c r="AE205" s="319" t="str">
        <f>IFERROR(VLOOKUP(LEFT(L205 &amp; "0",1),CbRc,2,0),"")</f>
        <v>NCX19J3</v>
      </c>
      <c r="AF205" s="319" t="str">
        <f>IFERROR(VLOOKUP(LEFT(M205 &amp; "0",1),CbRc,2,0),"")</f>
        <v>NCX19J3</v>
      </c>
      <c r="AG205" s="319" t="str">
        <f>IFERROR(VLOOKUP(LEFT(N205 &amp; "0",1),CbRc,2,0),"")</f>
        <v>NCX19J3</v>
      </c>
      <c r="AH205" s="319" t="str">
        <f>IF(ISNA(VLOOKUP($AE205&amp;P205,IsTm1A,1,0)),"",P205)</f>
        <v>A1</v>
      </c>
      <c r="AI205" s="319" t="str">
        <f>IF(ISNA(VLOOKUP($AF205&amp;Q205,IsTm2D,1,0)),"",Q205)</f>
        <v>S2</v>
      </c>
      <c r="AJ205" s="319" t="str">
        <f>IF(ISNA(VLOOKUP($AF205&amp;R205,IsTm3G,1,0)),"",R205)</f>
        <v/>
      </c>
      <c r="AK205" s="319" t="str">
        <f>IF(ISNA(VLOOKUP($AG205&amp;S205,IsTm4J,1,0)),"",S205)</f>
        <v/>
      </c>
      <c r="AL205" s="310"/>
      <c r="AT205" s="312" t="str">
        <f t="shared" si="39"/>
        <v>S2</v>
      </c>
      <c r="AU205" s="312" t="str">
        <f t="shared" si="40"/>
        <v>S2</v>
      </c>
      <c r="AW205" s="320">
        <f t="shared" si="41"/>
        <v>0</v>
      </c>
      <c r="AX205" s="320">
        <f t="shared" si="42"/>
        <v>0</v>
      </c>
      <c r="AY205" s="320">
        <f t="shared" si="43"/>
        <v>0</v>
      </c>
      <c r="AZ205" s="320">
        <f t="shared" si="44"/>
        <v>0</v>
      </c>
      <c r="BG205" s="49" t="str">
        <f t="shared" si="45"/>
        <v>0</v>
      </c>
      <c r="BH205" s="49" t="str">
        <f t="shared" si="46"/>
        <v>0</v>
      </c>
      <c r="BI205" s="49" t="str">
        <f t="shared" si="47"/>
        <v>0</v>
      </c>
    </row>
    <row r="206" spans="1:61" x14ac:dyDescent="0.25">
      <c r="A206" s="25" t="str">
        <f>C206&amp;"x"&amp;TEXT(COUNTIF(C$5:C205,C206)+1,0)</f>
        <v>S1x5</v>
      </c>
      <c r="B206" s="26" t="str">
        <f>D206&amp;"x"&amp;TEXT(COUNTIF(D$5:D205,D206)+1,0)</f>
        <v>S1x5</v>
      </c>
      <c r="C206" s="27" t="s">
        <v>5587</v>
      </c>
      <c r="D206" s="27" t="s">
        <v>5587</v>
      </c>
      <c r="E206" s="165"/>
      <c r="F206" s="27" t="s">
        <v>5580</v>
      </c>
      <c r="G206" s="242" t="s">
        <v>8946</v>
      </c>
      <c r="H206" s="242" t="s">
        <v>8947</v>
      </c>
      <c r="I206" s="242" t="s">
        <v>8948</v>
      </c>
      <c r="J206" s="194">
        <v>37091</v>
      </c>
      <c r="K206" s="165"/>
      <c r="L206" s="28"/>
      <c r="M206" s="371"/>
      <c r="N206" s="28"/>
      <c r="O206" s="236"/>
      <c r="P206" s="28" t="s">
        <v>5587</v>
      </c>
      <c r="Q206" s="28" t="s">
        <v>5587</v>
      </c>
      <c r="R206" s="28" t="s">
        <v>5818</v>
      </c>
      <c r="S206" s="466" t="str">
        <f>IF(C206=0,"",C206)</f>
        <v>S1</v>
      </c>
      <c r="T206" s="191"/>
      <c r="U206" s="30"/>
      <c r="V206" s="30"/>
      <c r="W206" s="30"/>
      <c r="X206" s="30"/>
      <c r="Y206" s="190"/>
      <c r="Z206" s="330">
        <f>lft(J206,Peildatum)</f>
        <v>20.45</v>
      </c>
      <c r="AA206" s="272"/>
      <c r="AB206" s="272"/>
      <c r="AC206" s="272"/>
      <c r="AD206" s="272"/>
      <c r="AE206" s="319" t="str">
        <f>IFERROR(VLOOKUP(LEFT(L206 &amp; "0",1),CbRc,2,0),"")</f>
        <v>NCX19J3</v>
      </c>
      <c r="AF206" s="319" t="str">
        <f>IFERROR(VLOOKUP(LEFT(M206 &amp; "0",1),CbRc,2,0),"")</f>
        <v>NCX19J3</v>
      </c>
      <c r="AG206" s="319" t="str">
        <f>IFERROR(VLOOKUP(LEFT(N206 &amp; "0",1),CbRc,2,0),"")</f>
        <v>NCX19J3</v>
      </c>
      <c r="AH206" s="319" t="str">
        <f>IF(ISNA(VLOOKUP($AE206&amp;P206,IsTm1A,1,0)),"",P206)</f>
        <v>S1</v>
      </c>
      <c r="AI206" s="319" t="str">
        <f>IF(ISNA(VLOOKUP($AF206&amp;Q206,IsTm2D,1,0)),"",Q206)</f>
        <v>S1</v>
      </c>
      <c r="AJ206" s="319" t="str">
        <f>IF(ISNA(VLOOKUP($AF206&amp;R206,IsTm3G,1,0)),"",R206)</f>
        <v/>
      </c>
      <c r="AK206" s="319" t="str">
        <f>IF(ISNA(VLOOKUP($AG206&amp;S206,IsTm4J,1,0)),"",S206)</f>
        <v/>
      </c>
      <c r="AL206" s="310"/>
      <c r="AT206" s="312" t="str">
        <f t="shared" si="39"/>
        <v>S1</v>
      </c>
      <c r="AU206" s="312" t="str">
        <f t="shared" si="40"/>
        <v>S1</v>
      </c>
      <c r="AW206" s="320">
        <f t="shared" si="41"/>
        <v>0</v>
      </c>
      <c r="AX206" s="320">
        <f t="shared" si="42"/>
        <v>0</v>
      </c>
      <c r="AY206" s="320">
        <f t="shared" si="43"/>
        <v>0</v>
      </c>
      <c r="AZ206" s="320">
        <f t="shared" si="44"/>
        <v>0</v>
      </c>
      <c r="BG206" s="49" t="str">
        <f t="shared" si="45"/>
        <v>0</v>
      </c>
      <c r="BH206" s="49" t="str">
        <f t="shared" si="46"/>
        <v>0</v>
      </c>
      <c r="BI206" s="49" t="str">
        <f t="shared" si="47"/>
        <v>0</v>
      </c>
    </row>
    <row r="207" spans="1:61" x14ac:dyDescent="0.25">
      <c r="A207" s="25" t="str">
        <f>C207&amp;"x"&amp;TEXT(COUNTIF(C$5:C206,C207)+1,0)</f>
        <v>S6x2</v>
      </c>
      <c r="B207" s="26" t="str">
        <f>D207&amp;"x"&amp;TEXT(COUNTIF(D$5:D206,D207)+1,0)</f>
        <v>S6x2</v>
      </c>
      <c r="C207" s="27" t="s">
        <v>5592</v>
      </c>
      <c r="D207" s="27" t="s">
        <v>5592</v>
      </c>
      <c r="E207" s="165"/>
      <c r="F207" s="27" t="s">
        <v>5580</v>
      </c>
      <c r="G207" s="242" t="s">
        <v>9088</v>
      </c>
      <c r="H207" s="242" t="s">
        <v>9089</v>
      </c>
      <c r="I207" s="242" t="s">
        <v>9090</v>
      </c>
      <c r="J207" s="194">
        <v>37104</v>
      </c>
      <c r="K207" s="165"/>
      <c r="L207" s="28"/>
      <c r="M207" s="371"/>
      <c r="N207" s="28"/>
      <c r="O207" s="236"/>
      <c r="P207" s="28" t="s">
        <v>5592</v>
      </c>
      <c r="Q207" s="28" t="s">
        <v>5592</v>
      </c>
      <c r="R207" s="28" t="s">
        <v>5818</v>
      </c>
      <c r="S207" s="466" t="str">
        <f>IF(C207=0,"",C207)</f>
        <v>S6</v>
      </c>
      <c r="T207" s="191"/>
      <c r="U207" s="30"/>
      <c r="V207" s="30"/>
      <c r="W207" s="30"/>
      <c r="X207" s="30"/>
      <c r="Y207" s="190"/>
      <c r="Z207" s="330">
        <f>lft(J207,Peildatum)</f>
        <v>20.420000000000002</v>
      </c>
      <c r="AA207" s="272"/>
      <c r="AB207" s="272"/>
      <c r="AC207" s="272"/>
      <c r="AD207" s="272"/>
      <c r="AE207" s="319" t="str">
        <f>IFERROR(VLOOKUP(LEFT(L207 &amp; "0",1),CbRc,2,0),"")</f>
        <v>NCX19J3</v>
      </c>
      <c r="AF207" s="319" t="str">
        <f>IFERROR(VLOOKUP(LEFT(M207 &amp; "0",1),CbRc,2,0),"")</f>
        <v>NCX19J3</v>
      </c>
      <c r="AG207" s="319" t="str">
        <f>IFERROR(VLOOKUP(LEFT(N207 &amp; "0",1),CbRc,2,0),"")</f>
        <v>NCX19J3</v>
      </c>
      <c r="AH207" s="319" t="str">
        <f>IF(ISNA(VLOOKUP($AE207&amp;P207,IsTm1A,1,0)),"",P207)</f>
        <v>S6</v>
      </c>
      <c r="AI207" s="319" t="str">
        <f>IF(ISNA(VLOOKUP($AF207&amp;Q207,IsTm2D,1,0)),"",Q207)</f>
        <v>S6</v>
      </c>
      <c r="AJ207" s="319" t="str">
        <f>IF(ISNA(VLOOKUP($AF207&amp;R207,IsTm3G,1,0)),"",R207)</f>
        <v/>
      </c>
      <c r="AK207" s="319" t="str">
        <f>IF(ISNA(VLOOKUP($AG207&amp;S207,IsTm4J,1,0)),"",S207)</f>
        <v/>
      </c>
      <c r="AL207" s="310"/>
      <c r="AT207" s="312" t="str">
        <f t="shared" si="39"/>
        <v>S6</v>
      </c>
      <c r="AU207" s="312" t="str">
        <f t="shared" si="40"/>
        <v>S6</v>
      </c>
      <c r="AW207" s="320">
        <f t="shared" si="41"/>
        <v>0</v>
      </c>
      <c r="AX207" s="320">
        <f t="shared" si="42"/>
        <v>0</v>
      </c>
      <c r="AY207" s="320">
        <f t="shared" si="43"/>
        <v>0</v>
      </c>
      <c r="AZ207" s="320">
        <f t="shared" si="44"/>
        <v>0</v>
      </c>
      <c r="BG207" s="49" t="str">
        <f t="shared" si="45"/>
        <v>0</v>
      </c>
      <c r="BH207" s="49" t="str">
        <f t="shared" si="46"/>
        <v>0</v>
      </c>
      <c r="BI207" s="49" t="str">
        <f t="shared" si="47"/>
        <v>0</v>
      </c>
    </row>
    <row r="208" spans="1:61" x14ac:dyDescent="0.25">
      <c r="A208" s="25" t="str">
        <f>C208&amp;"x"&amp;TEXT(COUNTIF(C$5:C207,C208)+1,0)</f>
        <v>S6x3</v>
      </c>
      <c r="B208" s="26" t="str">
        <f>D208&amp;"x"&amp;TEXT(COUNTIF(D$5:D207,D208)+1,0)</f>
        <v>S6x3</v>
      </c>
      <c r="C208" s="27" t="s">
        <v>5592</v>
      </c>
      <c r="D208" s="27" t="s">
        <v>5592</v>
      </c>
      <c r="E208" s="165"/>
      <c r="F208" s="27" t="s">
        <v>5580</v>
      </c>
      <c r="G208" s="242" t="s">
        <v>9091</v>
      </c>
      <c r="H208" s="242" t="s">
        <v>9092</v>
      </c>
      <c r="I208" s="242" t="s">
        <v>9093</v>
      </c>
      <c r="J208" s="194">
        <v>37104</v>
      </c>
      <c r="K208" s="165"/>
      <c r="L208" s="28"/>
      <c r="M208" s="371"/>
      <c r="N208" s="28"/>
      <c r="O208" s="236"/>
      <c r="P208" s="28" t="s">
        <v>5592</v>
      </c>
      <c r="Q208" s="28" t="s">
        <v>5592</v>
      </c>
      <c r="R208" s="28" t="s">
        <v>5818</v>
      </c>
      <c r="S208" s="466" t="str">
        <f>IF(C208=0,"",C208)</f>
        <v>S6</v>
      </c>
      <c r="T208" s="191"/>
      <c r="U208" s="30"/>
      <c r="V208" s="30"/>
      <c r="W208" s="30"/>
      <c r="X208" s="30"/>
      <c r="Y208" s="190"/>
      <c r="Z208" s="330">
        <f>lft(J208,Peildatum)</f>
        <v>20.420000000000002</v>
      </c>
      <c r="AA208" s="272"/>
      <c r="AB208" s="272"/>
      <c r="AC208" s="272"/>
      <c r="AD208" s="272"/>
      <c r="AE208" s="319" t="str">
        <f>IFERROR(VLOOKUP(LEFT(L208 &amp; "0",1),CbRc,2,0),"")</f>
        <v>NCX19J3</v>
      </c>
      <c r="AF208" s="319" t="str">
        <f>IFERROR(VLOOKUP(LEFT(M208 &amp; "0",1),CbRc,2,0),"")</f>
        <v>NCX19J3</v>
      </c>
      <c r="AG208" s="319" t="str">
        <f>IFERROR(VLOOKUP(LEFT(N208 &amp; "0",1),CbRc,2,0),"")</f>
        <v>NCX19J3</v>
      </c>
      <c r="AH208" s="319" t="str">
        <f>IF(ISNA(VLOOKUP($AE208&amp;P208,IsTm1A,1,0)),"",P208)</f>
        <v>S6</v>
      </c>
      <c r="AI208" s="319" t="str">
        <f>IF(ISNA(VLOOKUP($AF208&amp;Q208,IsTm2D,1,0)),"",Q208)</f>
        <v>S6</v>
      </c>
      <c r="AJ208" s="319" t="str">
        <f>IF(ISNA(VLOOKUP($AF208&amp;R208,IsTm3G,1,0)),"",R208)</f>
        <v/>
      </c>
      <c r="AK208" s="319" t="str">
        <f>IF(ISNA(VLOOKUP($AG208&amp;S208,IsTm4J,1,0)),"",S208)</f>
        <v/>
      </c>
      <c r="AL208" s="310"/>
      <c r="AT208" s="312" t="str">
        <f t="shared" si="39"/>
        <v>S6</v>
      </c>
      <c r="AU208" s="312" t="str">
        <f t="shared" si="40"/>
        <v>S6</v>
      </c>
      <c r="AW208" s="320">
        <f t="shared" si="41"/>
        <v>0</v>
      </c>
      <c r="AX208" s="320">
        <f t="shared" si="42"/>
        <v>0</v>
      </c>
      <c r="AY208" s="320">
        <f t="shared" si="43"/>
        <v>0</v>
      </c>
      <c r="AZ208" s="320">
        <f t="shared" si="44"/>
        <v>0</v>
      </c>
      <c r="BG208" s="49" t="str">
        <f t="shared" si="45"/>
        <v>0</v>
      </c>
      <c r="BH208" s="49" t="str">
        <f t="shared" si="46"/>
        <v>0</v>
      </c>
      <c r="BI208" s="49" t="str">
        <f t="shared" si="47"/>
        <v>0</v>
      </c>
    </row>
    <row r="209" spans="1:61" x14ac:dyDescent="0.25">
      <c r="A209" s="25" t="str">
        <f>C209&amp;"x"&amp;TEXT(COUNTIF(C$5:C208,C209)+1,0)</f>
        <v>S5x4</v>
      </c>
      <c r="B209" s="26" t="str">
        <f>D209&amp;"x"&amp;TEXT(COUNTIF(D$5:D208,D209)+1,0)</f>
        <v>S5x4</v>
      </c>
      <c r="C209" s="27" t="s">
        <v>5591</v>
      </c>
      <c r="D209" s="27" t="s">
        <v>5591</v>
      </c>
      <c r="E209" s="165"/>
      <c r="F209" s="27" t="s">
        <v>5580</v>
      </c>
      <c r="G209" s="242" t="s">
        <v>9062</v>
      </c>
      <c r="H209" s="242" t="s">
        <v>9063</v>
      </c>
      <c r="I209" s="242" t="s">
        <v>9064</v>
      </c>
      <c r="J209" s="194">
        <v>37224</v>
      </c>
      <c r="K209" s="165"/>
      <c r="L209" s="28"/>
      <c r="M209" s="371"/>
      <c r="N209" s="28"/>
      <c r="O209" s="236"/>
      <c r="P209" s="28" t="s">
        <v>5592</v>
      </c>
      <c r="Q209" s="28" t="s">
        <v>5591</v>
      </c>
      <c r="R209" s="28" t="s">
        <v>5818</v>
      </c>
      <c r="S209" s="466" t="str">
        <f>IF(C209=0,"",C209)</f>
        <v>S5</v>
      </c>
      <c r="T209" s="191"/>
      <c r="U209" s="30"/>
      <c r="V209" s="30"/>
      <c r="W209" s="30"/>
      <c r="X209" s="30"/>
      <c r="Y209" s="190"/>
      <c r="Z209" s="330">
        <f>lft(J209,Peildatum)</f>
        <v>20.09</v>
      </c>
      <c r="AA209" s="272"/>
      <c r="AB209" s="272"/>
      <c r="AC209" s="272"/>
      <c r="AD209" s="272"/>
      <c r="AE209" s="319" t="str">
        <f>IFERROR(VLOOKUP(LEFT(L209 &amp; "0",1),CbRc,2,0),"")</f>
        <v>NCX19J3</v>
      </c>
      <c r="AF209" s="319" t="str">
        <f>IFERROR(VLOOKUP(LEFT(M209 &amp; "0",1),CbRc,2,0),"")</f>
        <v>NCX19J3</v>
      </c>
      <c r="AG209" s="319" t="str">
        <f>IFERROR(VLOOKUP(LEFT(N209 &amp; "0",1),CbRc,2,0),"")</f>
        <v>NCX19J3</v>
      </c>
      <c r="AH209" s="319" t="str">
        <f>IF(ISNA(VLOOKUP($AE209&amp;P209,IsTm1A,1,0)),"",P209)</f>
        <v>S6</v>
      </c>
      <c r="AI209" s="319" t="str">
        <f>IF(ISNA(VLOOKUP($AF209&amp;Q209,IsTm2D,1,0)),"",Q209)</f>
        <v>S5</v>
      </c>
      <c r="AJ209" s="319" t="str">
        <f>IF(ISNA(VLOOKUP($AF209&amp;R209,IsTm3G,1,0)),"",R209)</f>
        <v/>
      </c>
      <c r="AK209" s="319" t="str">
        <f>IF(ISNA(VLOOKUP($AG209&amp;S209,IsTm4J,1,0)),"",S209)</f>
        <v/>
      </c>
      <c r="AL209" s="310"/>
      <c r="AT209" s="312" t="str">
        <f t="shared" si="39"/>
        <v>S5</v>
      </c>
      <c r="AU209" s="312" t="str">
        <f t="shared" si="40"/>
        <v>S5</v>
      </c>
      <c r="AW209" s="320">
        <f t="shared" si="41"/>
        <v>0</v>
      </c>
      <c r="AX209" s="320">
        <f t="shared" si="42"/>
        <v>0</v>
      </c>
      <c r="AY209" s="320">
        <f t="shared" si="43"/>
        <v>0</v>
      </c>
      <c r="AZ209" s="320">
        <f t="shared" si="44"/>
        <v>0</v>
      </c>
      <c r="BG209" s="49" t="str">
        <f t="shared" si="45"/>
        <v>0</v>
      </c>
      <c r="BH209" s="49" t="str">
        <f t="shared" si="46"/>
        <v>0</v>
      </c>
      <c r="BI209" s="49" t="str">
        <f t="shared" si="47"/>
        <v>0</v>
      </c>
    </row>
    <row r="210" spans="1:61" x14ac:dyDescent="0.25">
      <c r="A210" s="25" t="str">
        <f>C210&amp;"x"&amp;TEXT(COUNTIF(C$5:C209,C210)+1,0)</f>
        <v>S2x5</v>
      </c>
      <c r="B210" s="26" t="str">
        <f>D210&amp;"x"&amp;TEXT(COUNTIF(D$5:D209,D210)+1,0)</f>
        <v>S2x5</v>
      </c>
      <c r="C210" s="27" t="s">
        <v>5588</v>
      </c>
      <c r="D210" s="27" t="s">
        <v>5588</v>
      </c>
      <c r="E210" s="165"/>
      <c r="F210" s="27" t="s">
        <v>5580</v>
      </c>
      <c r="G210" s="242" t="s">
        <v>8972</v>
      </c>
      <c r="H210" s="242" t="s">
        <v>8973</v>
      </c>
      <c r="I210" s="242" t="s">
        <v>8974</v>
      </c>
      <c r="J210" s="194">
        <v>37246</v>
      </c>
      <c r="K210" s="165"/>
      <c r="L210" s="28"/>
      <c r="M210" s="371"/>
      <c r="N210" s="28"/>
      <c r="O210" s="236"/>
      <c r="P210" s="28" t="s">
        <v>1218</v>
      </c>
      <c r="Q210" s="28" t="s">
        <v>5588</v>
      </c>
      <c r="R210" s="28" t="s">
        <v>5818</v>
      </c>
      <c r="S210" s="466" t="str">
        <f>IF(C210=0,"",C210)</f>
        <v>S2</v>
      </c>
      <c r="T210" s="191"/>
      <c r="U210" s="30"/>
      <c r="V210" s="30"/>
      <c r="W210" s="30"/>
      <c r="X210" s="30"/>
      <c r="Y210" s="190"/>
      <c r="Z210" s="330">
        <f>lft(J210,Peildatum)</f>
        <v>20.03</v>
      </c>
      <c r="AA210" s="272"/>
      <c r="AB210" s="272"/>
      <c r="AC210" s="272"/>
      <c r="AD210" s="272"/>
      <c r="AE210" s="319" t="str">
        <f>IFERROR(VLOOKUP(LEFT(L210 &amp; "0",1),CbRc,2,0),"")</f>
        <v>NCX19J3</v>
      </c>
      <c r="AF210" s="319" t="str">
        <f>IFERROR(VLOOKUP(LEFT(M210 &amp; "0",1),CbRc,2,0),"")</f>
        <v>NCX19J3</v>
      </c>
      <c r="AG210" s="319" t="str">
        <f>IFERROR(VLOOKUP(LEFT(N210 &amp; "0",1),CbRc,2,0),"")</f>
        <v>NCX19J3</v>
      </c>
      <c r="AH210" s="319" t="str">
        <f>IF(ISNA(VLOOKUP($AE210&amp;P210,IsTm1A,1,0)),"",P210)</f>
        <v>A1</v>
      </c>
      <c r="AI210" s="319" t="str">
        <f>IF(ISNA(VLOOKUP($AF210&amp;Q210,IsTm2D,1,0)),"",Q210)</f>
        <v>S2</v>
      </c>
      <c r="AJ210" s="319" t="str">
        <f>IF(ISNA(VLOOKUP($AF210&amp;R210,IsTm3G,1,0)),"",R210)</f>
        <v/>
      </c>
      <c r="AK210" s="319" t="str">
        <f>IF(ISNA(VLOOKUP($AG210&amp;S210,IsTm4J,1,0)),"",S210)</f>
        <v/>
      </c>
      <c r="AL210" s="310"/>
      <c r="AT210" s="312" t="str">
        <f t="shared" si="39"/>
        <v>S2</v>
      </c>
      <c r="AU210" s="312" t="str">
        <f t="shared" si="40"/>
        <v>S2</v>
      </c>
      <c r="AW210" s="320">
        <f t="shared" si="41"/>
        <v>0</v>
      </c>
      <c r="AX210" s="320">
        <f t="shared" si="42"/>
        <v>0</v>
      </c>
      <c r="AY210" s="320">
        <f t="shared" si="43"/>
        <v>0</v>
      </c>
      <c r="AZ210" s="320">
        <f t="shared" si="44"/>
        <v>0</v>
      </c>
      <c r="BG210" s="49" t="str">
        <f t="shared" si="45"/>
        <v>0</v>
      </c>
      <c r="BH210" s="49" t="str">
        <f t="shared" si="46"/>
        <v>0</v>
      </c>
      <c r="BI210" s="49" t="str">
        <f t="shared" si="47"/>
        <v>0</v>
      </c>
    </row>
    <row r="211" spans="1:61" x14ac:dyDescent="0.25">
      <c r="A211" s="25" t="str">
        <f>C211&amp;"x"&amp;TEXT(COUNTIF(C$5:C210,C211)+1,0)</f>
        <v>S6x4</v>
      </c>
      <c r="B211" s="26" t="str">
        <f>D211&amp;"x"&amp;TEXT(COUNTIF(D$5:D210,D211)+1,0)</f>
        <v>S6x4</v>
      </c>
      <c r="C211" s="27" t="s">
        <v>5592</v>
      </c>
      <c r="D211" s="27" t="s">
        <v>5592</v>
      </c>
      <c r="E211" s="165"/>
      <c r="F211" s="27" t="s">
        <v>5580</v>
      </c>
      <c r="G211" s="242" t="s">
        <v>9082</v>
      </c>
      <c r="H211" s="242" t="s">
        <v>9083</v>
      </c>
      <c r="I211" s="242" t="s">
        <v>9084</v>
      </c>
      <c r="J211" s="194">
        <v>37269</v>
      </c>
      <c r="K211" s="165"/>
      <c r="L211" s="28"/>
      <c r="M211" s="371"/>
      <c r="N211" s="28"/>
      <c r="O211" s="236"/>
      <c r="P211" s="28" t="s">
        <v>1220</v>
      </c>
      <c r="Q211" s="28" t="s">
        <v>5592</v>
      </c>
      <c r="R211" s="28" t="s">
        <v>5818</v>
      </c>
      <c r="S211" s="466" t="str">
        <f>IF(C211=0,"",C211)</f>
        <v>S6</v>
      </c>
      <c r="T211" s="191"/>
      <c r="U211" s="30"/>
      <c r="V211" s="30"/>
      <c r="W211" s="30"/>
      <c r="X211" s="30"/>
      <c r="Y211" s="190"/>
      <c r="Z211" s="330">
        <f>lft(J211,Peildatum)</f>
        <v>19.96</v>
      </c>
      <c r="AA211" s="272"/>
      <c r="AB211" s="272"/>
      <c r="AC211" s="272"/>
      <c r="AD211" s="272"/>
      <c r="AE211" s="319" t="str">
        <f>IFERROR(VLOOKUP(LEFT(L211 &amp; "0",1),CbRc,2,0),"")</f>
        <v>NCX19J3</v>
      </c>
      <c r="AF211" s="319" t="str">
        <f>IFERROR(VLOOKUP(LEFT(M211 &amp; "0",1),CbRc,2,0),"")</f>
        <v>NCX19J3</v>
      </c>
      <c r="AG211" s="319" t="str">
        <f>IFERROR(VLOOKUP(LEFT(N211 &amp; "0",1),CbRc,2,0),"")</f>
        <v>NCX19J3</v>
      </c>
      <c r="AH211" s="319" t="str">
        <f>IF(ISNA(VLOOKUP($AE211&amp;P211,IsTm1A,1,0)),"",P211)</f>
        <v>A3</v>
      </c>
      <c r="AI211" s="319" t="str">
        <f>IF(ISNA(VLOOKUP($AF211&amp;Q211,IsTm2D,1,0)),"",Q211)</f>
        <v>S6</v>
      </c>
      <c r="AJ211" s="319" t="str">
        <f>IF(ISNA(VLOOKUP($AF211&amp;R211,IsTm3G,1,0)),"",R211)</f>
        <v/>
      </c>
      <c r="AK211" s="319" t="str">
        <f>IF(ISNA(VLOOKUP($AG211&amp;S211,IsTm4J,1,0)),"",S211)</f>
        <v/>
      </c>
      <c r="AL211" s="310"/>
      <c r="AT211" s="312" t="str">
        <f t="shared" si="39"/>
        <v>S6</v>
      </c>
      <c r="AU211" s="312" t="str">
        <f t="shared" si="40"/>
        <v>S6</v>
      </c>
      <c r="AW211" s="320">
        <f t="shared" si="41"/>
        <v>0</v>
      </c>
      <c r="AX211" s="320">
        <f t="shared" si="42"/>
        <v>0</v>
      </c>
      <c r="AY211" s="320">
        <f t="shared" si="43"/>
        <v>0</v>
      </c>
      <c r="AZ211" s="320">
        <f t="shared" si="44"/>
        <v>0</v>
      </c>
      <c r="BG211" s="49" t="str">
        <f t="shared" si="45"/>
        <v>0</v>
      </c>
      <c r="BH211" s="49" t="str">
        <f t="shared" si="46"/>
        <v>0</v>
      </c>
      <c r="BI211" s="49" t="str">
        <f t="shared" si="47"/>
        <v>0</v>
      </c>
    </row>
    <row r="212" spans="1:61" x14ac:dyDescent="0.25">
      <c r="A212" s="25" t="str">
        <f>C212&amp;"x"&amp;TEXT(COUNTIF(C$5:C211,C212)+1,0)</f>
        <v>S6x5</v>
      </c>
      <c r="B212" s="26" t="str">
        <f>D212&amp;"x"&amp;TEXT(COUNTIF(D$5:D211,D212)+1,0)</f>
        <v>S6x5</v>
      </c>
      <c r="C212" s="27" t="s">
        <v>5592</v>
      </c>
      <c r="D212" s="27" t="s">
        <v>5592</v>
      </c>
      <c r="E212" s="165"/>
      <c r="F212" s="27" t="s">
        <v>5580</v>
      </c>
      <c r="G212" s="242" t="s">
        <v>9085</v>
      </c>
      <c r="H212" s="242" t="s">
        <v>9086</v>
      </c>
      <c r="I212" s="242" t="s">
        <v>9087</v>
      </c>
      <c r="J212" s="194">
        <v>37702</v>
      </c>
      <c r="K212" s="165"/>
      <c r="L212" s="28"/>
      <c r="M212" s="371"/>
      <c r="N212" s="28"/>
      <c r="O212" s="236"/>
      <c r="P212" s="28" t="s">
        <v>1220</v>
      </c>
      <c r="Q212" s="28" t="s">
        <v>5592</v>
      </c>
      <c r="R212" s="28" t="s">
        <v>5818</v>
      </c>
      <c r="S212" s="466" t="str">
        <f>IF(C212=0,"",C212)</f>
        <v>S6</v>
      </c>
      <c r="T212" s="191"/>
      <c r="U212" s="30"/>
      <c r="V212" s="30"/>
      <c r="W212" s="30"/>
      <c r="X212" s="30"/>
      <c r="Y212" s="190"/>
      <c r="Z212" s="330">
        <f>lft(J212,Peildatum)</f>
        <v>18.78</v>
      </c>
      <c r="AA212" s="272"/>
      <c r="AB212" s="272"/>
      <c r="AC212" s="272"/>
      <c r="AD212" s="272"/>
      <c r="AE212" s="319" t="str">
        <f>IFERROR(VLOOKUP(LEFT(L212 &amp; "0",1),CbRc,2,0),"")</f>
        <v>NCX19J3</v>
      </c>
      <c r="AF212" s="319" t="str">
        <f>IFERROR(VLOOKUP(LEFT(M212 &amp; "0",1),CbRc,2,0),"")</f>
        <v>NCX19J3</v>
      </c>
      <c r="AG212" s="319" t="str">
        <f>IFERROR(VLOOKUP(LEFT(N212 &amp; "0",1),CbRc,2,0),"")</f>
        <v>NCX19J3</v>
      </c>
      <c r="AH212" s="319" t="str">
        <f>IF(ISNA(VLOOKUP($AE212&amp;P212,IsTm1A,1,0)),"",P212)</f>
        <v>A3</v>
      </c>
      <c r="AI212" s="319" t="str">
        <f>IF(ISNA(VLOOKUP($AF212&amp;Q212,IsTm2D,1,0)),"",Q212)</f>
        <v>S6</v>
      </c>
      <c r="AJ212" s="319" t="str">
        <f>IF(ISNA(VLOOKUP($AF212&amp;R212,IsTm3G,1,0)),"",R212)</f>
        <v/>
      </c>
      <c r="AK212" s="319" t="str">
        <f>IF(ISNA(VLOOKUP($AG212&amp;S212,IsTm4J,1,0)),"",S212)</f>
        <v/>
      </c>
      <c r="AL212" s="310"/>
      <c r="AT212" s="312" t="str">
        <f t="shared" si="39"/>
        <v>S6</v>
      </c>
      <c r="AU212" s="312" t="str">
        <f t="shared" si="40"/>
        <v>S6</v>
      </c>
      <c r="AW212" s="320">
        <f t="shared" si="41"/>
        <v>0</v>
      </c>
      <c r="AX212" s="320">
        <f t="shared" si="42"/>
        <v>0</v>
      </c>
      <c r="AY212" s="320">
        <f t="shared" si="43"/>
        <v>0</v>
      </c>
      <c r="AZ212" s="320">
        <f t="shared" si="44"/>
        <v>0</v>
      </c>
      <c r="BG212" s="49" t="str">
        <f t="shared" si="45"/>
        <v>0</v>
      </c>
      <c r="BH212" s="49" t="str">
        <f t="shared" si="46"/>
        <v>0</v>
      </c>
      <c r="BI212" s="49" t="str">
        <f t="shared" si="47"/>
        <v>0</v>
      </c>
    </row>
    <row r="213" spans="1:61" x14ac:dyDescent="0.25">
      <c r="A213" s="25" t="str">
        <f>C213&amp;"x"&amp;TEXT(COUNTIF(C$5:C212,C213)+1,0)</f>
        <v>MW1x7</v>
      </c>
      <c r="B213" s="26" t="str">
        <f>D213&amp;"x"&amp;TEXT(COUNTIF(D$5:D212,D213)+1,0)</f>
        <v>x1</v>
      </c>
      <c r="C213" s="27" t="s">
        <v>5602</v>
      </c>
      <c r="D213" s="27"/>
      <c r="E213" s="165"/>
      <c r="F213" s="27" t="s">
        <v>5829</v>
      </c>
      <c r="G213" s="242" t="s">
        <v>9155</v>
      </c>
      <c r="H213" s="242" t="s">
        <v>9156</v>
      </c>
      <c r="I213" s="242" t="s">
        <v>9157</v>
      </c>
      <c r="J213" s="194">
        <v>25227</v>
      </c>
      <c r="K213" s="165"/>
      <c r="L213" s="28"/>
      <c r="M213" s="371"/>
      <c r="N213" s="28"/>
      <c r="O213" s="236"/>
      <c r="P213" s="28" t="s">
        <v>5818</v>
      </c>
      <c r="Q213" s="28" t="s">
        <v>5602</v>
      </c>
      <c r="R213" s="28" t="s">
        <v>5818</v>
      </c>
      <c r="S213" s="466" t="str">
        <f>IF(C213=0,"",C213)</f>
        <v>MW1</v>
      </c>
      <c r="T213" s="191"/>
      <c r="U213" s="30"/>
      <c r="V213" s="30"/>
      <c r="W213" s="30"/>
      <c r="X213" s="30"/>
      <c r="Y213" s="190"/>
      <c r="Z213" s="330">
        <f>lft(J213,Peildatum)</f>
        <v>52.93</v>
      </c>
      <c r="AA213" s="272"/>
      <c r="AB213" s="272"/>
      <c r="AC213" s="272"/>
      <c r="AD213" s="272"/>
      <c r="AE213" s="319" t="str">
        <f>IFERROR(VLOOKUP(LEFT(L213 &amp; "0",1),CbRc,2,0),"")</f>
        <v>NCX19J3</v>
      </c>
      <c r="AF213" s="319" t="str">
        <f>IFERROR(VLOOKUP(LEFT(M213 &amp; "0",1),CbRc,2,0),"")</f>
        <v>NCX19J3</v>
      </c>
      <c r="AG213" s="319" t="str">
        <f>IFERROR(VLOOKUP(LEFT(N213 &amp; "0",1),CbRc,2,0),"")</f>
        <v>NCX19J3</v>
      </c>
      <c r="AH213" s="319" t="str">
        <f>IF(ISNA(VLOOKUP($AE213&amp;P213,IsTm1A,1,0)),"",P213)</f>
        <v/>
      </c>
      <c r="AI213" s="319" t="str">
        <f>IF(ISNA(VLOOKUP($AF213&amp;Q213,IsTm2D,1,0)),"",Q213)</f>
        <v>MW1</v>
      </c>
      <c r="AJ213" s="319" t="str">
        <f>IF(ISNA(VLOOKUP($AF213&amp;R213,IsTm3G,1,0)),"",R213)</f>
        <v/>
      </c>
      <c r="AK213" s="319" t="str">
        <f>IF(ISNA(VLOOKUP($AG213&amp;S213,IsTm4J,1,0)),"",S213)</f>
        <v/>
      </c>
      <c r="AL213" s="310"/>
      <c r="AT213" s="312" t="str">
        <f t="shared" si="39"/>
        <v>MW1</v>
      </c>
      <c r="AU213" s="312" t="str">
        <f t="shared" si="40"/>
        <v/>
      </c>
      <c r="AW213" s="320">
        <f t="shared" si="41"/>
        <v>0</v>
      </c>
      <c r="AX213" s="320">
        <f t="shared" si="42"/>
        <v>0</v>
      </c>
      <c r="AY213" s="320">
        <f t="shared" si="43"/>
        <v>0</v>
      </c>
      <c r="AZ213" s="320">
        <f t="shared" si="44"/>
        <v>0</v>
      </c>
      <c r="BG213" s="49" t="str">
        <f t="shared" si="45"/>
        <v>0</v>
      </c>
      <c r="BH213" s="49" t="str">
        <f t="shared" si="46"/>
        <v>0</v>
      </c>
      <c r="BI213" s="49" t="str">
        <f t="shared" si="47"/>
        <v>0</v>
      </c>
    </row>
    <row r="214" spans="1:61" x14ac:dyDescent="0.25">
      <c r="A214" s="25" t="str">
        <f>C214&amp;"x"&amp;TEXT(COUNTIF(C$5:C213,C214)+1,0)</f>
        <v>S4x6</v>
      </c>
      <c r="B214" s="26" t="str">
        <f>D214&amp;"x"&amp;TEXT(COUNTIF(D$5:D213,D214)+1,0)</f>
        <v>S4x6</v>
      </c>
      <c r="C214" s="27" t="s">
        <v>5590</v>
      </c>
      <c r="D214" s="27" t="s">
        <v>5590</v>
      </c>
      <c r="E214" s="165"/>
      <c r="F214" s="27" t="s">
        <v>5829</v>
      </c>
      <c r="G214" s="242" t="s">
        <v>9036</v>
      </c>
      <c r="H214" s="242" t="s">
        <v>9037</v>
      </c>
      <c r="I214" s="242" t="s">
        <v>9038</v>
      </c>
      <c r="J214" s="194">
        <v>27506</v>
      </c>
      <c r="K214" s="165"/>
      <c r="L214" s="28"/>
      <c r="M214" s="371"/>
      <c r="N214" s="28"/>
      <c r="O214" s="236"/>
      <c r="P214" s="28" t="s">
        <v>5590</v>
      </c>
      <c r="Q214" s="28" t="s">
        <v>5590</v>
      </c>
      <c r="R214" s="28" t="s">
        <v>5818</v>
      </c>
      <c r="S214" s="466" t="str">
        <f>IF(C214=0,"",C214)</f>
        <v>S4</v>
      </c>
      <c r="T214" s="191"/>
      <c r="U214" s="30"/>
      <c r="V214" s="30"/>
      <c r="W214" s="30"/>
      <c r="X214" s="30"/>
      <c r="Y214" s="190"/>
      <c r="Z214" s="330">
        <f>lft(J214,Peildatum)</f>
        <v>46.69</v>
      </c>
      <c r="AA214" s="272"/>
      <c r="AB214" s="272"/>
      <c r="AC214" s="272"/>
      <c r="AD214" s="272"/>
      <c r="AE214" s="319" t="str">
        <f>IFERROR(VLOOKUP(LEFT(L214 &amp; "0",1),CbRc,2,0),"")</f>
        <v>NCX19J3</v>
      </c>
      <c r="AF214" s="319" t="str">
        <f>IFERROR(VLOOKUP(LEFT(M214 &amp; "0",1),CbRc,2,0),"")</f>
        <v>NCX19J3</v>
      </c>
      <c r="AG214" s="319" t="str">
        <f>IFERROR(VLOOKUP(LEFT(N214 &amp; "0",1),CbRc,2,0),"")</f>
        <v>NCX19J3</v>
      </c>
      <c r="AH214" s="319" t="str">
        <f>IF(ISNA(VLOOKUP($AE214&amp;P214,IsTm1A,1,0)),"",P214)</f>
        <v>S4</v>
      </c>
      <c r="AI214" s="319" t="str">
        <f>IF(ISNA(VLOOKUP($AF214&amp;Q214,IsTm2D,1,0)),"",Q214)</f>
        <v>S4</v>
      </c>
      <c r="AJ214" s="319" t="str">
        <f>IF(ISNA(VLOOKUP($AF214&amp;R214,IsTm3G,1,0)),"",R214)</f>
        <v/>
      </c>
      <c r="AK214" s="319" t="str">
        <f>IF(ISNA(VLOOKUP($AG214&amp;S214,IsTm4J,1,0)),"",S214)</f>
        <v/>
      </c>
      <c r="AL214" s="310"/>
      <c r="AT214" s="312" t="str">
        <f t="shared" si="39"/>
        <v>S4</v>
      </c>
      <c r="AU214" s="312" t="str">
        <f t="shared" si="40"/>
        <v>S4</v>
      </c>
      <c r="AW214" s="320">
        <f t="shared" si="41"/>
        <v>0</v>
      </c>
      <c r="AX214" s="320">
        <f t="shared" si="42"/>
        <v>0</v>
      </c>
      <c r="AY214" s="320">
        <f t="shared" si="43"/>
        <v>0</v>
      </c>
      <c r="AZ214" s="320">
        <f t="shared" si="44"/>
        <v>0</v>
      </c>
      <c r="BG214" s="49" t="str">
        <f t="shared" si="45"/>
        <v>0</v>
      </c>
      <c r="BH214" s="49" t="str">
        <f t="shared" si="46"/>
        <v>0</v>
      </c>
      <c r="BI214" s="49" t="str">
        <f t="shared" si="47"/>
        <v>0</v>
      </c>
    </row>
    <row r="215" spans="1:61" x14ac:dyDescent="0.25">
      <c r="A215" s="25" t="str">
        <f>C215&amp;"x"&amp;TEXT(COUNTIF(C$5:C214,C215)+1,0)</f>
        <v>MW1x8</v>
      </c>
      <c r="B215" s="26" t="str">
        <f>D215&amp;"x"&amp;TEXT(COUNTIF(D$5:D214,D215)+1,0)</f>
        <v>x1</v>
      </c>
      <c r="C215" s="27" t="s">
        <v>5602</v>
      </c>
      <c r="D215" s="27"/>
      <c r="E215" s="165"/>
      <c r="F215" s="27" t="s">
        <v>5829</v>
      </c>
      <c r="G215" s="242" t="s">
        <v>9158</v>
      </c>
      <c r="H215" s="242" t="s">
        <v>9159</v>
      </c>
      <c r="I215" s="242" t="s">
        <v>9160</v>
      </c>
      <c r="J215" s="194">
        <v>27643</v>
      </c>
      <c r="K215" s="165"/>
      <c r="L215" s="28"/>
      <c r="M215" s="371"/>
      <c r="N215" s="28"/>
      <c r="O215" s="236"/>
      <c r="P215" s="28" t="s">
        <v>5818</v>
      </c>
      <c r="Q215" s="28" t="s">
        <v>5602</v>
      </c>
      <c r="R215" s="28" t="s">
        <v>5818</v>
      </c>
      <c r="S215" s="466" t="str">
        <f>IF(C215=0,"",C215)</f>
        <v>MW1</v>
      </c>
      <c r="T215" s="191"/>
      <c r="U215" s="30"/>
      <c r="V215" s="30"/>
      <c r="W215" s="30"/>
      <c r="X215" s="30"/>
      <c r="Y215" s="190"/>
      <c r="Z215" s="330">
        <f>lft(J215,Peildatum)</f>
        <v>46.32</v>
      </c>
      <c r="AA215" s="272"/>
      <c r="AB215" s="272"/>
      <c r="AC215" s="272"/>
      <c r="AD215" s="272"/>
      <c r="AE215" s="319" t="str">
        <f>IFERROR(VLOOKUP(LEFT(L215 &amp; "0",1),CbRc,2,0),"")</f>
        <v>NCX19J3</v>
      </c>
      <c r="AF215" s="319" t="str">
        <f>IFERROR(VLOOKUP(LEFT(M215 &amp; "0",1),CbRc,2,0),"")</f>
        <v>NCX19J3</v>
      </c>
      <c r="AG215" s="319" t="str">
        <f>IFERROR(VLOOKUP(LEFT(N215 &amp; "0",1),CbRc,2,0),"")</f>
        <v>NCX19J3</v>
      </c>
      <c r="AH215" s="319" t="str">
        <f>IF(ISNA(VLOOKUP($AE215&amp;P215,IsTm1A,1,0)),"",P215)</f>
        <v/>
      </c>
      <c r="AI215" s="319" t="str">
        <f>IF(ISNA(VLOOKUP($AF215&amp;Q215,IsTm2D,1,0)),"",Q215)</f>
        <v>MW1</v>
      </c>
      <c r="AJ215" s="319" t="str">
        <f>IF(ISNA(VLOOKUP($AF215&amp;R215,IsTm3G,1,0)),"",R215)</f>
        <v/>
      </c>
      <c r="AK215" s="319" t="str">
        <f>IF(ISNA(VLOOKUP($AG215&amp;S215,IsTm4J,1,0)),"",S215)</f>
        <v/>
      </c>
      <c r="AL215" s="310"/>
      <c r="AT215" s="312" t="str">
        <f t="shared" si="39"/>
        <v>MW1</v>
      </c>
      <c r="AU215" s="312" t="str">
        <f t="shared" si="40"/>
        <v/>
      </c>
      <c r="AW215" s="320">
        <f t="shared" si="41"/>
        <v>0</v>
      </c>
      <c r="AX215" s="320">
        <f t="shared" si="42"/>
        <v>0</v>
      </c>
      <c r="AY215" s="320">
        <f t="shared" si="43"/>
        <v>0</v>
      </c>
      <c r="AZ215" s="320">
        <f t="shared" si="44"/>
        <v>0</v>
      </c>
      <c r="BG215" s="49" t="str">
        <f t="shared" si="45"/>
        <v>0</v>
      </c>
      <c r="BH215" s="49" t="str">
        <f t="shared" si="46"/>
        <v>0</v>
      </c>
      <c r="BI215" s="49" t="str">
        <f t="shared" si="47"/>
        <v>0</v>
      </c>
    </row>
    <row r="216" spans="1:61" x14ac:dyDescent="0.25">
      <c r="A216" s="25" t="str">
        <f>C216&amp;"x"&amp;TEXT(COUNTIF(C$5:C215,C216)+1,0)</f>
        <v>MW1x9</v>
      </c>
      <c r="B216" s="26" t="str">
        <f>D216&amp;"x"&amp;TEXT(COUNTIF(D$5:D215,D216)+1,0)</f>
        <v>x1</v>
      </c>
      <c r="C216" s="27" t="s">
        <v>5602</v>
      </c>
      <c r="D216" s="27"/>
      <c r="E216" s="165"/>
      <c r="F216" s="27" t="s">
        <v>5829</v>
      </c>
      <c r="G216" s="242" t="s">
        <v>9149</v>
      </c>
      <c r="H216" s="242" t="s">
        <v>9150</v>
      </c>
      <c r="I216" s="242" t="s">
        <v>9151</v>
      </c>
      <c r="J216" s="194">
        <v>28259</v>
      </c>
      <c r="K216" s="165"/>
      <c r="L216" s="28"/>
      <c r="M216" s="371"/>
      <c r="N216" s="28"/>
      <c r="O216" s="236"/>
      <c r="P216" s="28" t="s">
        <v>5818</v>
      </c>
      <c r="Q216" s="28" t="s">
        <v>5602</v>
      </c>
      <c r="R216" s="28" t="s">
        <v>5818</v>
      </c>
      <c r="S216" s="466" t="str">
        <f>IF(C216=0,"",C216)</f>
        <v>MW1</v>
      </c>
      <c r="T216" s="191"/>
      <c r="U216" s="30"/>
      <c r="V216" s="30"/>
      <c r="W216" s="30"/>
      <c r="X216" s="30"/>
      <c r="Y216" s="190"/>
      <c r="Z216" s="330">
        <f>lft(J216,Peildatum)</f>
        <v>44.63</v>
      </c>
      <c r="AA216" s="272"/>
      <c r="AB216" s="272"/>
      <c r="AC216" s="272"/>
      <c r="AD216" s="272"/>
      <c r="AE216" s="319" t="str">
        <f>IFERROR(VLOOKUP(LEFT(L216 &amp; "0",1),CbRc,2,0),"")</f>
        <v>NCX19J3</v>
      </c>
      <c r="AF216" s="319" t="str">
        <f>IFERROR(VLOOKUP(LEFT(M216 &amp; "0",1),CbRc,2,0),"")</f>
        <v>NCX19J3</v>
      </c>
      <c r="AG216" s="319" t="str">
        <f>IFERROR(VLOOKUP(LEFT(N216 &amp; "0",1),CbRc,2,0),"")</f>
        <v>NCX19J3</v>
      </c>
      <c r="AH216" s="319" t="str">
        <f>IF(ISNA(VLOOKUP($AE216&amp;P216,IsTm1A,1,0)),"",P216)</f>
        <v/>
      </c>
      <c r="AI216" s="319" t="str">
        <f>IF(ISNA(VLOOKUP($AF216&amp;Q216,IsTm2D,1,0)),"",Q216)</f>
        <v>MW1</v>
      </c>
      <c r="AJ216" s="319" t="str">
        <f>IF(ISNA(VLOOKUP($AF216&amp;R216,IsTm3G,1,0)),"",R216)</f>
        <v/>
      </c>
      <c r="AK216" s="319" t="str">
        <f>IF(ISNA(VLOOKUP($AG216&amp;S216,IsTm4J,1,0)),"",S216)</f>
        <v/>
      </c>
      <c r="AL216" s="310"/>
      <c r="AT216" s="312" t="str">
        <f t="shared" si="39"/>
        <v>MW1</v>
      </c>
      <c r="AU216" s="312" t="str">
        <f t="shared" si="40"/>
        <v/>
      </c>
      <c r="AW216" s="320">
        <f t="shared" si="41"/>
        <v>0</v>
      </c>
      <c r="AX216" s="320">
        <f t="shared" si="42"/>
        <v>0</v>
      </c>
      <c r="AY216" s="320">
        <f t="shared" si="43"/>
        <v>0</v>
      </c>
      <c r="AZ216" s="320">
        <f t="shared" si="44"/>
        <v>0</v>
      </c>
      <c r="BG216" s="49" t="str">
        <f t="shared" si="45"/>
        <v>0</v>
      </c>
      <c r="BH216" s="49" t="str">
        <f t="shared" si="46"/>
        <v>0</v>
      </c>
      <c r="BI216" s="49" t="str">
        <f t="shared" si="47"/>
        <v>0</v>
      </c>
    </row>
    <row r="217" spans="1:61" x14ac:dyDescent="0.25">
      <c r="A217" s="25" t="str">
        <f>C217&amp;"x"&amp;TEXT(COUNTIF(C$5:C216,C217)+1,0)</f>
        <v>S4x7</v>
      </c>
      <c r="B217" s="26" t="str">
        <f>D217&amp;"x"&amp;TEXT(COUNTIF(D$5:D216,D217)+1,0)</f>
        <v>S4x7</v>
      </c>
      <c r="C217" s="27" t="s">
        <v>5590</v>
      </c>
      <c r="D217" s="27" t="s">
        <v>5590</v>
      </c>
      <c r="E217" s="165"/>
      <c r="F217" s="27" t="s">
        <v>5829</v>
      </c>
      <c r="G217" s="242" t="s">
        <v>9051</v>
      </c>
      <c r="H217" s="242" t="s">
        <v>9052</v>
      </c>
      <c r="I217" s="242" t="s">
        <v>8951</v>
      </c>
      <c r="J217" s="194">
        <v>29031</v>
      </c>
      <c r="K217" s="165"/>
      <c r="L217" s="28"/>
      <c r="M217" s="371"/>
      <c r="N217" s="28"/>
      <c r="O217" s="236"/>
      <c r="P217" s="28" t="s">
        <v>5590</v>
      </c>
      <c r="Q217" s="28" t="s">
        <v>5590</v>
      </c>
      <c r="R217" s="28" t="s">
        <v>5818</v>
      </c>
      <c r="S217" s="466" t="str">
        <f>IF(C217=0,"",C217)</f>
        <v>S4</v>
      </c>
      <c r="T217" s="191"/>
      <c r="U217" s="30"/>
      <c r="V217" s="30"/>
      <c r="W217" s="30"/>
      <c r="X217" s="30"/>
      <c r="Y217" s="190"/>
      <c r="Z217" s="330">
        <f>lft(J217,Peildatum)</f>
        <v>42.52</v>
      </c>
      <c r="AA217" s="272"/>
      <c r="AB217" s="272"/>
      <c r="AC217" s="272"/>
      <c r="AD217" s="272"/>
      <c r="AE217" s="319" t="str">
        <f>IFERROR(VLOOKUP(LEFT(L217 &amp; "0",1),CbRc,2,0),"")</f>
        <v>NCX19J3</v>
      </c>
      <c r="AF217" s="319" t="str">
        <f>IFERROR(VLOOKUP(LEFT(M217 &amp; "0",1),CbRc,2,0),"")</f>
        <v>NCX19J3</v>
      </c>
      <c r="AG217" s="319" t="str">
        <f>IFERROR(VLOOKUP(LEFT(N217 &amp; "0",1),CbRc,2,0),"")</f>
        <v>NCX19J3</v>
      </c>
      <c r="AH217" s="319" t="str">
        <f>IF(ISNA(VLOOKUP($AE217&amp;P217,IsTm1A,1,0)),"",P217)</f>
        <v>S4</v>
      </c>
      <c r="AI217" s="319" t="str">
        <f>IF(ISNA(VLOOKUP($AF217&amp;Q217,IsTm2D,1,0)),"",Q217)</f>
        <v>S4</v>
      </c>
      <c r="AJ217" s="319" t="str">
        <f>IF(ISNA(VLOOKUP($AF217&amp;R217,IsTm3G,1,0)),"",R217)</f>
        <v/>
      </c>
      <c r="AK217" s="319" t="str">
        <f>IF(ISNA(VLOOKUP($AG217&amp;S217,IsTm4J,1,0)),"",S217)</f>
        <v/>
      </c>
      <c r="AL217" s="310"/>
      <c r="AT217" s="312" t="str">
        <f t="shared" si="39"/>
        <v>S4</v>
      </c>
      <c r="AU217" s="312" t="str">
        <f t="shared" si="40"/>
        <v>S4</v>
      </c>
      <c r="AW217" s="320">
        <f t="shared" si="41"/>
        <v>0</v>
      </c>
      <c r="AX217" s="320">
        <f t="shared" si="42"/>
        <v>0</v>
      </c>
      <c r="AY217" s="320">
        <f t="shared" si="43"/>
        <v>0</v>
      </c>
      <c r="AZ217" s="320">
        <f t="shared" si="44"/>
        <v>0</v>
      </c>
      <c r="BG217" s="49" t="str">
        <f t="shared" si="45"/>
        <v>0</v>
      </c>
      <c r="BH217" s="49" t="str">
        <f t="shared" si="46"/>
        <v>0</v>
      </c>
      <c r="BI217" s="49" t="str">
        <f t="shared" si="47"/>
        <v>0</v>
      </c>
    </row>
    <row r="218" spans="1:61" x14ac:dyDescent="0.25">
      <c r="A218" s="25" t="str">
        <f>C218&amp;"x"&amp;TEXT(COUNTIF(C$5:C217,C218)+1,0)</f>
        <v>S4x8</v>
      </c>
      <c r="B218" s="26" t="str">
        <f>D218&amp;"x"&amp;TEXT(COUNTIF(D$5:D217,D218)+1,0)</f>
        <v>S4x8</v>
      </c>
      <c r="C218" s="27" t="s">
        <v>5590</v>
      </c>
      <c r="D218" s="27" t="s">
        <v>5590</v>
      </c>
      <c r="E218" s="165"/>
      <c r="F218" s="27" t="s">
        <v>5829</v>
      </c>
      <c r="G218" s="242" t="s">
        <v>9045</v>
      </c>
      <c r="H218" s="242" t="s">
        <v>9046</v>
      </c>
      <c r="I218" s="242" t="s">
        <v>9047</v>
      </c>
      <c r="J218" s="194">
        <v>29340</v>
      </c>
      <c r="K218" s="165"/>
      <c r="L218" s="28"/>
      <c r="M218" s="371"/>
      <c r="N218" s="28"/>
      <c r="O218" s="236"/>
      <c r="P218" s="28" t="s">
        <v>5590</v>
      </c>
      <c r="Q218" s="28" t="s">
        <v>5590</v>
      </c>
      <c r="R218" s="28" t="s">
        <v>5818</v>
      </c>
      <c r="S218" s="466" t="str">
        <f>IF(C218=0,"",C218)</f>
        <v>S4</v>
      </c>
      <c r="T218" s="191"/>
      <c r="U218" s="30"/>
      <c r="V218" s="30"/>
      <c r="W218" s="30"/>
      <c r="X218" s="30"/>
      <c r="Y218" s="190"/>
      <c r="Z218" s="330">
        <f>lft(J218,Peildatum)</f>
        <v>41.67</v>
      </c>
      <c r="AA218" s="272"/>
      <c r="AB218" s="272"/>
      <c r="AC218" s="272"/>
      <c r="AD218" s="272"/>
      <c r="AE218" s="319" t="str">
        <f>IFERROR(VLOOKUP(LEFT(L218 &amp; "0",1),CbRc,2,0),"")</f>
        <v>NCX19J3</v>
      </c>
      <c r="AF218" s="319" t="str">
        <f>IFERROR(VLOOKUP(LEFT(M218 &amp; "0",1),CbRc,2,0),"")</f>
        <v>NCX19J3</v>
      </c>
      <c r="AG218" s="319" t="str">
        <f>IFERROR(VLOOKUP(LEFT(N218 &amp; "0",1),CbRc,2,0),"")</f>
        <v>NCX19J3</v>
      </c>
      <c r="AH218" s="319" t="str">
        <f>IF(ISNA(VLOOKUP($AE218&amp;P218,IsTm1A,1,0)),"",P218)</f>
        <v>S4</v>
      </c>
      <c r="AI218" s="319" t="str">
        <f>IF(ISNA(VLOOKUP($AF218&amp;Q218,IsTm2D,1,0)),"",Q218)</f>
        <v>S4</v>
      </c>
      <c r="AJ218" s="319" t="str">
        <f>IF(ISNA(VLOOKUP($AF218&amp;R218,IsTm3G,1,0)),"",R218)</f>
        <v/>
      </c>
      <c r="AK218" s="319" t="str">
        <f>IF(ISNA(VLOOKUP($AG218&amp;S218,IsTm4J,1,0)),"",S218)</f>
        <v/>
      </c>
      <c r="AL218" s="310"/>
      <c r="AT218" s="312" t="str">
        <f t="shared" si="39"/>
        <v>S4</v>
      </c>
      <c r="AU218" s="312" t="str">
        <f t="shared" si="40"/>
        <v>S4</v>
      </c>
      <c r="AW218" s="320">
        <f t="shared" si="41"/>
        <v>0</v>
      </c>
      <c r="AX218" s="320">
        <f t="shared" si="42"/>
        <v>0</v>
      </c>
      <c r="AY218" s="320">
        <f t="shared" si="43"/>
        <v>0</v>
      </c>
      <c r="AZ218" s="320">
        <f t="shared" si="44"/>
        <v>0</v>
      </c>
      <c r="BG218" s="49" t="str">
        <f t="shared" si="45"/>
        <v>0</v>
      </c>
      <c r="BH218" s="49" t="str">
        <f t="shared" si="46"/>
        <v>0</v>
      </c>
      <c r="BI218" s="49" t="str">
        <f t="shared" si="47"/>
        <v>0</v>
      </c>
    </row>
    <row r="219" spans="1:61" x14ac:dyDescent="0.25">
      <c r="A219" s="25" t="str">
        <f>C219&amp;"x"&amp;TEXT(COUNTIF(C$5:C218,C219)+1,0)</f>
        <v>S4x9</v>
      </c>
      <c r="B219" s="26" t="str">
        <f>D219&amp;"x"&amp;TEXT(COUNTIF(D$5:D218,D219)+1,0)</f>
        <v>S4x9</v>
      </c>
      <c r="C219" s="27" t="s">
        <v>5590</v>
      </c>
      <c r="D219" s="27" t="s">
        <v>5590</v>
      </c>
      <c r="E219" s="165"/>
      <c r="F219" s="27" t="s">
        <v>5829</v>
      </c>
      <c r="G219" s="242" t="s">
        <v>9048</v>
      </c>
      <c r="H219" s="242" t="s">
        <v>9049</v>
      </c>
      <c r="I219" s="242" t="s">
        <v>9050</v>
      </c>
      <c r="J219" s="194">
        <v>29523</v>
      </c>
      <c r="K219" s="165"/>
      <c r="L219" s="28"/>
      <c r="M219" s="371"/>
      <c r="N219" s="28"/>
      <c r="O219" s="236"/>
      <c r="P219" s="28" t="s">
        <v>5590</v>
      </c>
      <c r="Q219" s="28" t="s">
        <v>5590</v>
      </c>
      <c r="R219" s="28" t="s">
        <v>5818</v>
      </c>
      <c r="S219" s="466" t="str">
        <f>IF(C219=0,"",C219)</f>
        <v>S4</v>
      </c>
      <c r="T219" s="191"/>
      <c r="U219" s="30"/>
      <c r="V219" s="30"/>
      <c r="W219" s="30"/>
      <c r="X219" s="30"/>
      <c r="Y219" s="190"/>
      <c r="Z219" s="330">
        <f>lft(J219,Peildatum)</f>
        <v>41.17</v>
      </c>
      <c r="AA219" s="272"/>
      <c r="AB219" s="272"/>
      <c r="AC219" s="272"/>
      <c r="AD219" s="272"/>
      <c r="AE219" s="319" t="str">
        <f>IFERROR(VLOOKUP(LEFT(L219 &amp; "0",1),CbRc,2,0),"")</f>
        <v>NCX19J3</v>
      </c>
      <c r="AF219" s="319" t="str">
        <f>IFERROR(VLOOKUP(LEFT(M219 &amp; "0",1),CbRc,2,0),"")</f>
        <v>NCX19J3</v>
      </c>
      <c r="AG219" s="319" t="str">
        <f>IFERROR(VLOOKUP(LEFT(N219 &amp; "0",1),CbRc,2,0),"")</f>
        <v>NCX19J3</v>
      </c>
      <c r="AH219" s="319" t="str">
        <f>IF(ISNA(VLOOKUP($AE219&amp;P219,IsTm1A,1,0)),"",P219)</f>
        <v>S4</v>
      </c>
      <c r="AI219" s="319" t="str">
        <f>IF(ISNA(VLOOKUP($AF219&amp;Q219,IsTm2D,1,0)),"",Q219)</f>
        <v>S4</v>
      </c>
      <c r="AJ219" s="319" t="str">
        <f>IF(ISNA(VLOOKUP($AF219&amp;R219,IsTm3G,1,0)),"",R219)</f>
        <v/>
      </c>
      <c r="AK219" s="319" t="str">
        <f>IF(ISNA(VLOOKUP($AG219&amp;S219,IsTm4J,1,0)),"",S219)</f>
        <v/>
      </c>
      <c r="AL219" s="310"/>
      <c r="AT219" s="312" t="str">
        <f t="shared" si="39"/>
        <v>S4</v>
      </c>
      <c r="AU219" s="312" t="str">
        <f t="shared" si="40"/>
        <v>S4</v>
      </c>
      <c r="AW219" s="320">
        <f t="shared" si="41"/>
        <v>0</v>
      </c>
      <c r="AX219" s="320">
        <f t="shared" si="42"/>
        <v>0</v>
      </c>
      <c r="AY219" s="320">
        <f t="shared" si="43"/>
        <v>0</v>
      </c>
      <c r="AZ219" s="320">
        <f t="shared" si="44"/>
        <v>0</v>
      </c>
      <c r="BG219" s="49" t="str">
        <f t="shared" si="45"/>
        <v>0</v>
      </c>
      <c r="BH219" s="49" t="str">
        <f t="shared" si="46"/>
        <v>0</v>
      </c>
      <c r="BI219" s="49" t="str">
        <f t="shared" si="47"/>
        <v>0</v>
      </c>
    </row>
    <row r="220" spans="1:61" x14ac:dyDescent="0.25">
      <c r="A220" s="25" t="str">
        <f>C220&amp;"x"&amp;TEXT(COUNTIF(C$5:C219,C220)+1,0)</f>
        <v>MW1x10</v>
      </c>
      <c r="B220" s="26" t="str">
        <f>D220&amp;"x"&amp;TEXT(COUNTIF(D$5:D219,D220)+1,0)</f>
        <v>x1</v>
      </c>
      <c r="C220" s="27" t="s">
        <v>5602</v>
      </c>
      <c r="D220" s="27"/>
      <c r="E220" s="165"/>
      <c r="F220" s="27" t="s">
        <v>5829</v>
      </c>
      <c r="G220" s="242" t="s">
        <v>9152</v>
      </c>
      <c r="H220" s="242" t="s">
        <v>9153</v>
      </c>
      <c r="I220" s="242" t="s">
        <v>9154</v>
      </c>
      <c r="J220" s="194">
        <v>29718</v>
      </c>
      <c r="K220" s="165"/>
      <c r="L220" s="28"/>
      <c r="M220" s="371"/>
      <c r="N220" s="28"/>
      <c r="O220" s="236"/>
      <c r="P220" s="28" t="s">
        <v>5818</v>
      </c>
      <c r="Q220" s="28" t="s">
        <v>5602</v>
      </c>
      <c r="R220" s="28" t="s">
        <v>5818</v>
      </c>
      <c r="S220" s="466" t="str">
        <f>IF(C220=0,"",C220)</f>
        <v>MW1</v>
      </c>
      <c r="T220" s="191"/>
      <c r="U220" s="30"/>
      <c r="V220" s="30"/>
      <c r="W220" s="30"/>
      <c r="X220" s="30"/>
      <c r="Y220" s="190"/>
      <c r="Z220" s="330">
        <f>lft(J220,Peildatum)</f>
        <v>40.64</v>
      </c>
      <c r="AA220" s="272"/>
      <c r="AB220" s="272"/>
      <c r="AC220" s="272"/>
      <c r="AD220" s="272"/>
      <c r="AE220" s="319" t="str">
        <f>IFERROR(VLOOKUP(LEFT(L220 &amp; "0",1),CbRc,2,0),"")</f>
        <v>NCX19J3</v>
      </c>
      <c r="AF220" s="319" t="str">
        <f>IFERROR(VLOOKUP(LEFT(M220 &amp; "0",1),CbRc,2,0),"")</f>
        <v>NCX19J3</v>
      </c>
      <c r="AG220" s="319" t="str">
        <f>IFERROR(VLOOKUP(LEFT(N220 &amp; "0",1),CbRc,2,0),"")</f>
        <v>NCX19J3</v>
      </c>
      <c r="AH220" s="319" t="str">
        <f>IF(ISNA(VLOOKUP($AE220&amp;P220,IsTm1A,1,0)),"",P220)</f>
        <v/>
      </c>
      <c r="AI220" s="319" t="str">
        <f>IF(ISNA(VLOOKUP($AF220&amp;Q220,IsTm2D,1,0)),"",Q220)</f>
        <v>MW1</v>
      </c>
      <c r="AJ220" s="319" t="str">
        <f>IF(ISNA(VLOOKUP($AF220&amp;R220,IsTm3G,1,0)),"",R220)</f>
        <v/>
      </c>
      <c r="AK220" s="319" t="str">
        <f>IF(ISNA(VLOOKUP($AG220&amp;S220,IsTm4J,1,0)),"",S220)</f>
        <v/>
      </c>
      <c r="AL220" s="310"/>
      <c r="AT220" s="312" t="str">
        <f t="shared" si="39"/>
        <v>MW1</v>
      </c>
      <c r="AU220" s="312" t="str">
        <f t="shared" si="40"/>
        <v/>
      </c>
      <c r="AW220" s="320">
        <f t="shared" si="41"/>
        <v>0</v>
      </c>
      <c r="AX220" s="320">
        <f t="shared" si="42"/>
        <v>0</v>
      </c>
      <c r="AY220" s="320">
        <f t="shared" si="43"/>
        <v>0</v>
      </c>
      <c r="AZ220" s="320">
        <f t="shared" si="44"/>
        <v>0</v>
      </c>
      <c r="BG220" s="49" t="str">
        <f t="shared" si="45"/>
        <v>0</v>
      </c>
      <c r="BH220" s="49" t="str">
        <f t="shared" si="46"/>
        <v>0</v>
      </c>
      <c r="BI220" s="49" t="str">
        <f t="shared" si="47"/>
        <v>0</v>
      </c>
    </row>
    <row r="221" spans="1:61" x14ac:dyDescent="0.25">
      <c r="A221" s="25" t="str">
        <f>C221&amp;"x"&amp;TEXT(COUNTIF(C$5:C220,C221)+1,0)</f>
        <v>MW1x11</v>
      </c>
      <c r="B221" s="26" t="str">
        <f>D221&amp;"x"&amp;TEXT(COUNTIF(D$5:D220,D221)+1,0)</f>
        <v>x1</v>
      </c>
      <c r="C221" s="27" t="s">
        <v>5602</v>
      </c>
      <c r="D221" s="27"/>
      <c r="E221" s="165"/>
      <c r="F221" s="27" t="s">
        <v>5829</v>
      </c>
      <c r="G221" s="242" t="s">
        <v>9161</v>
      </c>
      <c r="H221" s="242" t="s">
        <v>9162</v>
      </c>
      <c r="I221" s="242" t="s">
        <v>9163</v>
      </c>
      <c r="J221" s="194">
        <v>30397</v>
      </c>
      <c r="K221" s="165"/>
      <c r="L221" s="28"/>
      <c r="M221" s="371"/>
      <c r="N221" s="28"/>
      <c r="O221" s="236"/>
      <c r="P221" s="28" t="s">
        <v>5818</v>
      </c>
      <c r="Q221" s="28" t="s">
        <v>5602</v>
      </c>
      <c r="R221" s="28" t="s">
        <v>5818</v>
      </c>
      <c r="S221" s="466" t="str">
        <f>IF(C221=0,"",C221)</f>
        <v>MW1</v>
      </c>
      <c r="T221" s="191"/>
      <c r="U221" s="30"/>
      <c r="V221" s="30"/>
      <c r="W221" s="30"/>
      <c r="X221" s="30"/>
      <c r="Y221" s="190"/>
      <c r="Z221" s="330">
        <f>lft(J221,Peildatum)</f>
        <v>38.78</v>
      </c>
      <c r="AA221" s="272"/>
      <c r="AB221" s="272"/>
      <c r="AC221" s="272"/>
      <c r="AD221" s="272"/>
      <c r="AE221" s="319" t="str">
        <f>IFERROR(VLOOKUP(LEFT(L221 &amp; "0",1),CbRc,2,0),"")</f>
        <v>NCX19J3</v>
      </c>
      <c r="AF221" s="319" t="str">
        <f>IFERROR(VLOOKUP(LEFT(M221 &amp; "0",1),CbRc,2,0),"")</f>
        <v>NCX19J3</v>
      </c>
      <c r="AG221" s="319" t="str">
        <f>IFERROR(VLOOKUP(LEFT(N221 &amp; "0",1),CbRc,2,0),"")</f>
        <v>NCX19J3</v>
      </c>
      <c r="AH221" s="319" t="str">
        <f>IF(ISNA(VLOOKUP($AE221&amp;P221,IsTm1A,1,0)),"",P221)</f>
        <v/>
      </c>
      <c r="AI221" s="319" t="str">
        <f>IF(ISNA(VLOOKUP($AF221&amp;Q221,IsTm2D,1,0)),"",Q221)</f>
        <v>MW1</v>
      </c>
      <c r="AJ221" s="319" t="str">
        <f>IF(ISNA(VLOOKUP($AF221&amp;R221,IsTm3G,1,0)),"",R221)</f>
        <v/>
      </c>
      <c r="AK221" s="319" t="str">
        <f>IF(ISNA(VLOOKUP($AG221&amp;S221,IsTm4J,1,0)),"",S221)</f>
        <v/>
      </c>
      <c r="AL221" s="310"/>
      <c r="AT221" s="312" t="str">
        <f t="shared" si="39"/>
        <v>MW1</v>
      </c>
      <c r="AU221" s="312" t="str">
        <f t="shared" si="40"/>
        <v/>
      </c>
      <c r="AW221" s="320">
        <f t="shared" si="41"/>
        <v>0</v>
      </c>
      <c r="AX221" s="320">
        <f t="shared" si="42"/>
        <v>0</v>
      </c>
      <c r="AY221" s="320">
        <f t="shared" si="43"/>
        <v>0</v>
      </c>
      <c r="AZ221" s="320">
        <f t="shared" si="44"/>
        <v>0</v>
      </c>
      <c r="BG221" s="49" t="str">
        <f t="shared" si="45"/>
        <v>0</v>
      </c>
      <c r="BH221" s="49" t="str">
        <f t="shared" si="46"/>
        <v>0</v>
      </c>
      <c r="BI221" s="49" t="str">
        <f t="shared" si="47"/>
        <v>0</v>
      </c>
    </row>
    <row r="222" spans="1:61" x14ac:dyDescent="0.25">
      <c r="A222" s="25" t="str">
        <f>C222&amp;"x"&amp;TEXT(COUNTIF(C$5:C221,C222)+1,0)</f>
        <v>S3x6</v>
      </c>
      <c r="B222" s="26" t="str">
        <f>D222&amp;"x"&amp;TEXT(COUNTIF(D$5:D221,D222)+1,0)</f>
        <v>S3x6</v>
      </c>
      <c r="C222" s="27" t="s">
        <v>5589</v>
      </c>
      <c r="D222" s="27" t="s">
        <v>5589</v>
      </c>
      <c r="E222" s="165"/>
      <c r="F222" s="27" t="s">
        <v>5829</v>
      </c>
      <c r="G222" s="242" t="s">
        <v>9019</v>
      </c>
      <c r="H222" s="242" t="s">
        <v>9020</v>
      </c>
      <c r="I222" s="242" t="s">
        <v>9021</v>
      </c>
      <c r="J222" s="194">
        <v>30994</v>
      </c>
      <c r="K222" s="165"/>
      <c r="L222" s="28"/>
      <c r="M222" s="371"/>
      <c r="N222" s="28"/>
      <c r="O222" s="236"/>
      <c r="P222" s="28" t="s">
        <v>5589</v>
      </c>
      <c r="Q222" s="28" t="s">
        <v>5589</v>
      </c>
      <c r="R222" s="28" t="s">
        <v>5818</v>
      </c>
      <c r="S222" s="466" t="str">
        <f>IF(C222=0,"",C222)</f>
        <v>S3</v>
      </c>
      <c r="T222" s="191"/>
      <c r="U222" s="30"/>
      <c r="V222" s="30"/>
      <c r="W222" s="30"/>
      <c r="X222" s="30"/>
      <c r="Y222" s="190"/>
      <c r="Z222" s="330">
        <f>lft(J222,Peildatum)</f>
        <v>37.14</v>
      </c>
      <c r="AA222" s="272"/>
      <c r="AB222" s="272"/>
      <c r="AC222" s="272"/>
      <c r="AD222" s="272"/>
      <c r="AE222" s="319" t="str">
        <f>IFERROR(VLOOKUP(LEFT(L222 &amp; "0",1),CbRc,2,0),"")</f>
        <v>NCX19J3</v>
      </c>
      <c r="AF222" s="319" t="str">
        <f>IFERROR(VLOOKUP(LEFT(M222 &amp; "0",1),CbRc,2,0),"")</f>
        <v>NCX19J3</v>
      </c>
      <c r="AG222" s="319" t="str">
        <f>IFERROR(VLOOKUP(LEFT(N222 &amp; "0",1),CbRc,2,0),"")</f>
        <v>NCX19J3</v>
      </c>
      <c r="AH222" s="319" t="str">
        <f>IF(ISNA(VLOOKUP($AE222&amp;P222,IsTm1A,1,0)),"",P222)</f>
        <v>S3</v>
      </c>
      <c r="AI222" s="319" t="str">
        <f>IF(ISNA(VLOOKUP($AF222&amp;Q222,IsTm2D,1,0)),"",Q222)</f>
        <v>S3</v>
      </c>
      <c r="AJ222" s="319" t="str">
        <f>IF(ISNA(VLOOKUP($AF222&amp;R222,IsTm3G,1,0)),"",R222)</f>
        <v/>
      </c>
      <c r="AK222" s="319" t="str">
        <f>IF(ISNA(VLOOKUP($AG222&amp;S222,IsTm4J,1,0)),"",S222)</f>
        <v/>
      </c>
      <c r="AL222" s="310"/>
      <c r="AT222" s="312" t="str">
        <f t="shared" si="39"/>
        <v>S3</v>
      </c>
      <c r="AU222" s="312" t="str">
        <f t="shared" si="40"/>
        <v>S3</v>
      </c>
      <c r="AW222" s="320">
        <f t="shared" si="41"/>
        <v>0</v>
      </c>
      <c r="AX222" s="320">
        <f t="shared" si="42"/>
        <v>0</v>
      </c>
      <c r="AY222" s="320">
        <f t="shared" si="43"/>
        <v>0</v>
      </c>
      <c r="AZ222" s="320">
        <f t="shared" si="44"/>
        <v>0</v>
      </c>
      <c r="BG222" s="49" t="str">
        <f t="shared" si="45"/>
        <v>0</v>
      </c>
      <c r="BH222" s="49" t="str">
        <f t="shared" si="46"/>
        <v>0</v>
      </c>
      <c r="BI222" s="49" t="str">
        <f t="shared" si="47"/>
        <v>0</v>
      </c>
    </row>
    <row r="223" spans="1:61" x14ac:dyDescent="0.25">
      <c r="A223" s="25" t="str">
        <f>C223&amp;"x"&amp;TEXT(COUNTIF(C$5:C222,C223)+1,0)</f>
        <v>S3x7</v>
      </c>
      <c r="B223" s="26" t="str">
        <f>D223&amp;"x"&amp;TEXT(COUNTIF(D$5:D222,D223)+1,0)</f>
        <v>S3x7</v>
      </c>
      <c r="C223" s="27" t="s">
        <v>5589</v>
      </c>
      <c r="D223" s="27" t="s">
        <v>5589</v>
      </c>
      <c r="E223" s="165"/>
      <c r="F223" s="27" t="s">
        <v>5829</v>
      </c>
      <c r="G223" s="242" t="s">
        <v>9016</v>
      </c>
      <c r="H223" s="242" t="s">
        <v>9017</v>
      </c>
      <c r="I223" s="242" t="s">
        <v>9018</v>
      </c>
      <c r="J223" s="194">
        <v>32357</v>
      </c>
      <c r="K223" s="165"/>
      <c r="L223" s="28"/>
      <c r="M223" s="371"/>
      <c r="N223" s="28"/>
      <c r="O223" s="236"/>
      <c r="P223" s="28" t="s">
        <v>5589</v>
      </c>
      <c r="Q223" s="28" t="s">
        <v>5589</v>
      </c>
      <c r="R223" s="28" t="s">
        <v>5818</v>
      </c>
      <c r="S223" s="466" t="str">
        <f>IF(C223=0,"",C223)</f>
        <v>S3</v>
      </c>
      <c r="T223" s="191"/>
      <c r="U223" s="30"/>
      <c r="V223" s="30"/>
      <c r="W223" s="30"/>
      <c r="X223" s="30"/>
      <c r="Y223" s="190"/>
      <c r="Z223" s="330">
        <f>lft(J223,Peildatum)</f>
        <v>33.409999999999997</v>
      </c>
      <c r="AA223" s="272"/>
      <c r="AB223" s="272"/>
      <c r="AC223" s="272"/>
      <c r="AD223" s="272"/>
      <c r="AE223" s="319" t="str">
        <f>IFERROR(VLOOKUP(LEFT(L223 &amp; "0",1),CbRc,2,0),"")</f>
        <v>NCX19J3</v>
      </c>
      <c r="AF223" s="319" t="str">
        <f>IFERROR(VLOOKUP(LEFT(M223 &amp; "0",1),CbRc,2,0),"")</f>
        <v>NCX19J3</v>
      </c>
      <c r="AG223" s="319" t="str">
        <f>IFERROR(VLOOKUP(LEFT(N223 &amp; "0",1),CbRc,2,0),"")</f>
        <v>NCX19J3</v>
      </c>
      <c r="AH223" s="319" t="str">
        <f>IF(ISNA(VLOOKUP($AE223&amp;P223,IsTm1A,1,0)),"",P223)</f>
        <v>S3</v>
      </c>
      <c r="AI223" s="319" t="str">
        <f>IF(ISNA(VLOOKUP($AF223&amp;Q223,IsTm2D,1,0)),"",Q223)</f>
        <v>S3</v>
      </c>
      <c r="AJ223" s="319" t="str">
        <f>IF(ISNA(VLOOKUP($AF223&amp;R223,IsTm3G,1,0)),"",R223)</f>
        <v/>
      </c>
      <c r="AK223" s="319" t="str">
        <f>IF(ISNA(VLOOKUP($AG223&amp;S223,IsTm4J,1,0)),"",S223)</f>
        <v/>
      </c>
      <c r="AL223" s="310"/>
      <c r="AT223" s="312" t="str">
        <f t="shared" si="39"/>
        <v>S3</v>
      </c>
      <c r="AU223" s="312" t="str">
        <f t="shared" si="40"/>
        <v>S3</v>
      </c>
      <c r="AW223" s="320">
        <f t="shared" si="41"/>
        <v>0</v>
      </c>
      <c r="AX223" s="320">
        <f t="shared" si="42"/>
        <v>0</v>
      </c>
      <c r="AY223" s="320">
        <f t="shared" si="43"/>
        <v>0</v>
      </c>
      <c r="AZ223" s="320">
        <f t="shared" si="44"/>
        <v>0</v>
      </c>
      <c r="BG223" s="49" t="str">
        <f t="shared" si="45"/>
        <v>0</v>
      </c>
      <c r="BH223" s="49" t="str">
        <f t="shared" si="46"/>
        <v>0</v>
      </c>
      <c r="BI223" s="49" t="str">
        <f t="shared" si="47"/>
        <v>0</v>
      </c>
    </row>
    <row r="224" spans="1:61" x14ac:dyDescent="0.25">
      <c r="A224" s="25" t="str">
        <f>C224&amp;"x"&amp;TEXT(COUNTIF(C$5:C223,C224)+1,0)</f>
        <v>S4x10</v>
      </c>
      <c r="B224" s="26" t="str">
        <f>D224&amp;"x"&amp;TEXT(COUNTIF(D$5:D223,D224)+1,0)</f>
        <v>S4x10</v>
      </c>
      <c r="C224" s="27" t="s">
        <v>5590</v>
      </c>
      <c r="D224" s="27" t="s">
        <v>5590</v>
      </c>
      <c r="E224" s="165"/>
      <c r="F224" s="27" t="s">
        <v>5829</v>
      </c>
      <c r="G224" s="242" t="s">
        <v>9039</v>
      </c>
      <c r="H224" s="242" t="s">
        <v>9040</v>
      </c>
      <c r="I224" s="242" t="s">
        <v>9041</v>
      </c>
      <c r="J224" s="194">
        <v>33019</v>
      </c>
      <c r="K224" s="165"/>
      <c r="L224" s="28"/>
      <c r="M224" s="371"/>
      <c r="N224" s="28"/>
      <c r="O224" s="236"/>
      <c r="P224" s="28" t="s">
        <v>5590</v>
      </c>
      <c r="Q224" s="28" t="s">
        <v>5590</v>
      </c>
      <c r="R224" s="28" t="s">
        <v>5818</v>
      </c>
      <c r="S224" s="466" t="str">
        <f>IF(C224=0,"",C224)</f>
        <v>S4</v>
      </c>
      <c r="T224" s="191"/>
      <c r="U224" s="30"/>
      <c r="V224" s="30"/>
      <c r="W224" s="30"/>
      <c r="X224" s="30"/>
      <c r="Y224" s="190"/>
      <c r="Z224" s="330">
        <f>lft(J224,Peildatum)</f>
        <v>31.6</v>
      </c>
      <c r="AA224" s="272"/>
      <c r="AB224" s="272"/>
      <c r="AC224" s="272"/>
      <c r="AD224" s="272"/>
      <c r="AE224" s="319" t="str">
        <f>IFERROR(VLOOKUP(LEFT(L224 &amp; "0",1),CbRc,2,0),"")</f>
        <v>NCX19J3</v>
      </c>
      <c r="AF224" s="319" t="str">
        <f>IFERROR(VLOOKUP(LEFT(M224 &amp; "0",1),CbRc,2,0),"")</f>
        <v>NCX19J3</v>
      </c>
      <c r="AG224" s="319" t="str">
        <f>IFERROR(VLOOKUP(LEFT(N224 &amp; "0",1),CbRc,2,0),"")</f>
        <v>NCX19J3</v>
      </c>
      <c r="AH224" s="319" t="str">
        <f>IF(ISNA(VLOOKUP($AE224&amp;P224,IsTm1A,1,0)),"",P224)</f>
        <v>S4</v>
      </c>
      <c r="AI224" s="319" t="str">
        <f>IF(ISNA(VLOOKUP($AF224&amp;Q224,IsTm2D,1,0)),"",Q224)</f>
        <v>S4</v>
      </c>
      <c r="AJ224" s="319" t="str">
        <f>IF(ISNA(VLOOKUP($AF224&amp;R224,IsTm3G,1,0)),"",R224)</f>
        <v/>
      </c>
      <c r="AK224" s="319" t="str">
        <f>IF(ISNA(VLOOKUP($AG224&amp;S224,IsTm4J,1,0)),"",S224)</f>
        <v/>
      </c>
      <c r="AL224" s="310"/>
      <c r="AT224" s="312" t="str">
        <f t="shared" si="39"/>
        <v>S4</v>
      </c>
      <c r="AU224" s="312" t="str">
        <f t="shared" si="40"/>
        <v>S4</v>
      </c>
      <c r="AW224" s="320">
        <f t="shared" si="41"/>
        <v>0</v>
      </c>
      <c r="AX224" s="320">
        <f t="shared" si="42"/>
        <v>0</v>
      </c>
      <c r="AY224" s="320">
        <f t="shared" si="43"/>
        <v>0</v>
      </c>
      <c r="AZ224" s="320">
        <f t="shared" si="44"/>
        <v>0</v>
      </c>
      <c r="BG224" s="49" t="str">
        <f t="shared" si="45"/>
        <v>0</v>
      </c>
      <c r="BH224" s="49" t="str">
        <f t="shared" si="46"/>
        <v>0</v>
      </c>
      <c r="BI224" s="49" t="str">
        <f t="shared" si="47"/>
        <v>0</v>
      </c>
    </row>
    <row r="225" spans="1:61" x14ac:dyDescent="0.25">
      <c r="A225" s="25" t="str">
        <f>C225&amp;"x"&amp;TEXT(COUNTIF(C$5:C224,C225)+1,0)</f>
        <v>S4x11</v>
      </c>
      <c r="B225" s="26" t="str">
        <f>D225&amp;"x"&amp;TEXT(COUNTIF(D$5:D224,D225)+1,0)</f>
        <v>S4x11</v>
      </c>
      <c r="C225" s="27" t="s">
        <v>5590</v>
      </c>
      <c r="D225" s="27" t="s">
        <v>5590</v>
      </c>
      <c r="E225" s="165"/>
      <c r="F225" s="27" t="s">
        <v>5829</v>
      </c>
      <c r="G225" s="242" t="s">
        <v>9042</v>
      </c>
      <c r="H225" s="242" t="s">
        <v>9043</v>
      </c>
      <c r="I225" s="242" t="s">
        <v>9044</v>
      </c>
      <c r="J225" s="194">
        <v>33058</v>
      </c>
      <c r="K225" s="165"/>
      <c r="L225" s="28"/>
      <c r="M225" s="371"/>
      <c r="N225" s="28"/>
      <c r="O225" s="236"/>
      <c r="P225" s="28" t="s">
        <v>5590</v>
      </c>
      <c r="Q225" s="28" t="s">
        <v>5590</v>
      </c>
      <c r="R225" s="28" t="s">
        <v>5818</v>
      </c>
      <c r="S225" s="466" t="str">
        <f>IF(C225=0,"",C225)</f>
        <v>S4</v>
      </c>
      <c r="T225" s="191"/>
      <c r="U225" s="30"/>
      <c r="V225" s="30"/>
      <c r="W225" s="30"/>
      <c r="X225" s="30"/>
      <c r="Y225" s="190"/>
      <c r="Z225" s="330">
        <f>lft(J225,Peildatum)</f>
        <v>31.49</v>
      </c>
      <c r="AA225" s="272"/>
      <c r="AB225" s="272"/>
      <c r="AC225" s="272"/>
      <c r="AD225" s="272"/>
      <c r="AE225" s="319" t="str">
        <f>IFERROR(VLOOKUP(LEFT(L225 &amp; "0",1),CbRc,2,0),"")</f>
        <v>NCX19J3</v>
      </c>
      <c r="AF225" s="319" t="str">
        <f>IFERROR(VLOOKUP(LEFT(M225 &amp; "0",1),CbRc,2,0),"")</f>
        <v>NCX19J3</v>
      </c>
      <c r="AG225" s="319" t="str">
        <f>IFERROR(VLOOKUP(LEFT(N225 &amp; "0",1),CbRc,2,0),"")</f>
        <v>NCX19J3</v>
      </c>
      <c r="AH225" s="319" t="str">
        <f>IF(ISNA(VLOOKUP($AE225&amp;P225,IsTm1A,1,0)),"",P225)</f>
        <v>S4</v>
      </c>
      <c r="AI225" s="319" t="str">
        <f>IF(ISNA(VLOOKUP($AF225&amp;Q225,IsTm2D,1,0)),"",Q225)</f>
        <v>S4</v>
      </c>
      <c r="AJ225" s="319" t="str">
        <f>IF(ISNA(VLOOKUP($AF225&amp;R225,IsTm3G,1,0)),"",R225)</f>
        <v/>
      </c>
      <c r="AK225" s="319" t="str">
        <f>IF(ISNA(VLOOKUP($AG225&amp;S225,IsTm4J,1,0)),"",S225)</f>
        <v/>
      </c>
      <c r="AL225" s="310"/>
      <c r="AT225" s="312" t="str">
        <f t="shared" si="39"/>
        <v>S4</v>
      </c>
      <c r="AU225" s="312" t="str">
        <f t="shared" si="40"/>
        <v>S4</v>
      </c>
      <c r="AW225" s="320">
        <f t="shared" si="41"/>
        <v>0</v>
      </c>
      <c r="AX225" s="320">
        <f t="shared" si="42"/>
        <v>0</v>
      </c>
      <c r="AY225" s="320">
        <f t="shared" si="43"/>
        <v>0</v>
      </c>
      <c r="AZ225" s="320">
        <f t="shared" si="44"/>
        <v>0</v>
      </c>
      <c r="BG225" s="49" t="str">
        <f t="shared" si="45"/>
        <v>0</v>
      </c>
      <c r="BH225" s="49" t="str">
        <f t="shared" si="46"/>
        <v>0</v>
      </c>
      <c r="BI225" s="49" t="str">
        <f t="shared" si="47"/>
        <v>0</v>
      </c>
    </row>
    <row r="226" spans="1:61" x14ac:dyDescent="0.25">
      <c r="A226" s="25" t="str">
        <f>C226&amp;"x"&amp;TEXT(COUNTIF(C$5:C225,C226)+1,0)</f>
        <v>S3x8</v>
      </c>
      <c r="B226" s="26" t="str">
        <f>D226&amp;"x"&amp;TEXT(COUNTIF(D$5:D225,D226)+1,0)</f>
        <v>S3x8</v>
      </c>
      <c r="C226" s="27" t="s">
        <v>5589</v>
      </c>
      <c r="D226" s="27" t="s">
        <v>5589</v>
      </c>
      <c r="E226" s="165"/>
      <c r="F226" s="27" t="s">
        <v>5829</v>
      </c>
      <c r="G226" s="242" t="s">
        <v>9005</v>
      </c>
      <c r="H226" s="242" t="s">
        <v>9006</v>
      </c>
      <c r="I226" s="242" t="s">
        <v>9007</v>
      </c>
      <c r="J226" s="194">
        <v>33100</v>
      </c>
      <c r="K226" s="165"/>
      <c r="L226" s="28"/>
      <c r="M226" s="371"/>
      <c r="N226" s="28"/>
      <c r="O226" s="236"/>
      <c r="P226" s="28" t="s">
        <v>5589</v>
      </c>
      <c r="Q226" s="28" t="s">
        <v>5589</v>
      </c>
      <c r="R226" s="28" t="s">
        <v>5818</v>
      </c>
      <c r="S226" s="466" t="str">
        <f>IF(C226=0,"",C226)</f>
        <v>S3</v>
      </c>
      <c r="T226" s="191"/>
      <c r="U226" s="30"/>
      <c r="V226" s="30"/>
      <c r="W226" s="30"/>
      <c r="X226" s="30"/>
      <c r="Y226" s="190"/>
      <c r="Z226" s="330">
        <f>lft(J226,Peildatum)</f>
        <v>31.38</v>
      </c>
      <c r="AA226" s="272"/>
      <c r="AB226" s="272"/>
      <c r="AC226" s="272"/>
      <c r="AD226" s="272"/>
      <c r="AE226" s="319" t="str">
        <f>IFERROR(VLOOKUP(LEFT(L226 &amp; "0",1),CbRc,2,0),"")</f>
        <v>NCX19J3</v>
      </c>
      <c r="AF226" s="319" t="str">
        <f>IFERROR(VLOOKUP(LEFT(M226 &amp; "0",1),CbRc,2,0),"")</f>
        <v>NCX19J3</v>
      </c>
      <c r="AG226" s="319" t="str">
        <f>IFERROR(VLOOKUP(LEFT(N226 &amp; "0",1),CbRc,2,0),"")</f>
        <v>NCX19J3</v>
      </c>
      <c r="AH226" s="319" t="str">
        <f>IF(ISNA(VLOOKUP($AE226&amp;P226,IsTm1A,1,0)),"",P226)</f>
        <v>S3</v>
      </c>
      <c r="AI226" s="319" t="str">
        <f>IF(ISNA(VLOOKUP($AF226&amp;Q226,IsTm2D,1,0)),"",Q226)</f>
        <v>S3</v>
      </c>
      <c r="AJ226" s="319" t="str">
        <f>IF(ISNA(VLOOKUP($AF226&amp;R226,IsTm3G,1,0)),"",R226)</f>
        <v/>
      </c>
      <c r="AK226" s="319" t="str">
        <f>IF(ISNA(VLOOKUP($AG226&amp;S226,IsTm4J,1,0)),"",S226)</f>
        <v/>
      </c>
      <c r="AL226" s="310"/>
      <c r="AT226" s="312" t="str">
        <f t="shared" si="39"/>
        <v>S3</v>
      </c>
      <c r="AU226" s="312" t="str">
        <f t="shared" si="40"/>
        <v>S3</v>
      </c>
      <c r="AW226" s="320">
        <f t="shared" si="41"/>
        <v>0</v>
      </c>
      <c r="AX226" s="320">
        <f t="shared" si="42"/>
        <v>0</v>
      </c>
      <c r="AY226" s="320">
        <f t="shared" si="43"/>
        <v>0</v>
      </c>
      <c r="AZ226" s="320">
        <f t="shared" si="44"/>
        <v>0</v>
      </c>
      <c r="BG226" s="49" t="str">
        <f t="shared" si="45"/>
        <v>0</v>
      </c>
      <c r="BH226" s="49" t="str">
        <f t="shared" si="46"/>
        <v>0</v>
      </c>
      <c r="BI226" s="49" t="str">
        <f t="shared" si="47"/>
        <v>0</v>
      </c>
    </row>
    <row r="227" spans="1:61" x14ac:dyDescent="0.25">
      <c r="A227" s="25" t="str">
        <f>C227&amp;"x"&amp;TEXT(COUNTIF(C$5:C226,C227)+1,0)</f>
        <v>S2x6</v>
      </c>
      <c r="B227" s="26" t="str">
        <f>D227&amp;"x"&amp;TEXT(COUNTIF(D$5:D226,D227)+1,0)</f>
        <v>S2x6</v>
      </c>
      <c r="C227" s="27" t="s">
        <v>5588</v>
      </c>
      <c r="D227" s="27" t="s">
        <v>5588</v>
      </c>
      <c r="E227" s="165"/>
      <c r="F227" s="27" t="s">
        <v>5829</v>
      </c>
      <c r="G227" s="242" t="s">
        <v>8989</v>
      </c>
      <c r="H227" s="242" t="s">
        <v>8990</v>
      </c>
      <c r="I227" s="242" t="s">
        <v>8991</v>
      </c>
      <c r="J227" s="194">
        <v>33241</v>
      </c>
      <c r="K227" s="165"/>
      <c r="L227" s="28"/>
      <c r="M227" s="371"/>
      <c r="N227" s="28"/>
      <c r="O227" s="236"/>
      <c r="P227" s="28" t="s">
        <v>5588</v>
      </c>
      <c r="Q227" s="28" t="s">
        <v>5588</v>
      </c>
      <c r="R227" s="28" t="s">
        <v>5818</v>
      </c>
      <c r="S227" s="466" t="str">
        <f>IF(C227=0,"",C227)</f>
        <v>S2</v>
      </c>
      <c r="T227" s="191"/>
      <c r="U227" s="30"/>
      <c r="V227" s="30"/>
      <c r="W227" s="30"/>
      <c r="X227" s="30"/>
      <c r="Y227" s="190"/>
      <c r="Z227" s="330">
        <f>lft(J227,Peildatum)</f>
        <v>30.99</v>
      </c>
      <c r="AA227" s="272"/>
      <c r="AB227" s="272"/>
      <c r="AC227" s="272"/>
      <c r="AD227" s="272"/>
      <c r="AE227" s="319" t="str">
        <f>IFERROR(VLOOKUP(LEFT(L227 &amp; "0",1),CbRc,2,0),"")</f>
        <v>NCX19J3</v>
      </c>
      <c r="AF227" s="319" t="str">
        <f>IFERROR(VLOOKUP(LEFT(M227 &amp; "0",1),CbRc,2,0),"")</f>
        <v>NCX19J3</v>
      </c>
      <c r="AG227" s="319" t="str">
        <f>IFERROR(VLOOKUP(LEFT(N227 &amp; "0",1),CbRc,2,0),"")</f>
        <v>NCX19J3</v>
      </c>
      <c r="AH227" s="319" t="str">
        <f>IF(ISNA(VLOOKUP($AE227&amp;P227,IsTm1A,1,0)),"",P227)</f>
        <v>S2</v>
      </c>
      <c r="AI227" s="319" t="str">
        <f>IF(ISNA(VLOOKUP($AF227&amp;Q227,IsTm2D,1,0)),"",Q227)</f>
        <v>S2</v>
      </c>
      <c r="AJ227" s="319" t="str">
        <f>IF(ISNA(VLOOKUP($AF227&amp;R227,IsTm3G,1,0)),"",R227)</f>
        <v/>
      </c>
      <c r="AK227" s="319" t="str">
        <f>IF(ISNA(VLOOKUP($AG227&amp;S227,IsTm4J,1,0)),"",S227)</f>
        <v/>
      </c>
      <c r="AL227" s="310"/>
      <c r="AT227" s="312" t="str">
        <f t="shared" si="39"/>
        <v>S2</v>
      </c>
      <c r="AU227" s="312" t="str">
        <f t="shared" si="40"/>
        <v>S2</v>
      </c>
      <c r="AW227" s="320">
        <f t="shared" si="41"/>
        <v>0</v>
      </c>
      <c r="AX227" s="320">
        <f t="shared" si="42"/>
        <v>0</v>
      </c>
      <c r="AY227" s="320">
        <f t="shared" si="43"/>
        <v>0</v>
      </c>
      <c r="AZ227" s="320">
        <f t="shared" si="44"/>
        <v>0</v>
      </c>
      <c r="BG227" s="49" t="str">
        <f t="shared" si="45"/>
        <v>0</v>
      </c>
      <c r="BH227" s="49" t="str">
        <f t="shared" si="46"/>
        <v>0</v>
      </c>
      <c r="BI227" s="49" t="str">
        <f t="shared" si="47"/>
        <v>0</v>
      </c>
    </row>
    <row r="228" spans="1:61" x14ac:dyDescent="0.25">
      <c r="A228" s="25" t="str">
        <f>C228&amp;"x"&amp;TEXT(COUNTIF(C$5:C227,C228)+1,0)</f>
        <v>S3x9</v>
      </c>
      <c r="B228" s="26" t="str">
        <f>D228&amp;"x"&amp;TEXT(COUNTIF(D$5:D227,D228)+1,0)</f>
        <v>S3x9</v>
      </c>
      <c r="C228" s="27" t="s">
        <v>5589</v>
      </c>
      <c r="D228" s="27" t="s">
        <v>5589</v>
      </c>
      <c r="E228" s="165"/>
      <c r="F228" s="27" t="s">
        <v>5829</v>
      </c>
      <c r="G228" s="242" t="s">
        <v>9010</v>
      </c>
      <c r="H228" s="242" t="s">
        <v>9011</v>
      </c>
      <c r="I228" s="242" t="s">
        <v>9012</v>
      </c>
      <c r="J228" s="194">
        <v>34711</v>
      </c>
      <c r="K228" s="165"/>
      <c r="L228" s="28"/>
      <c r="M228" s="371"/>
      <c r="N228" s="28"/>
      <c r="O228" s="236"/>
      <c r="P228" s="28" t="s">
        <v>5589</v>
      </c>
      <c r="Q228" s="28" t="s">
        <v>5589</v>
      </c>
      <c r="R228" s="28" t="s">
        <v>5818</v>
      </c>
      <c r="S228" s="466" t="str">
        <f>IF(C228=0,"",C228)</f>
        <v>S3</v>
      </c>
      <c r="T228" s="191"/>
      <c r="U228" s="30"/>
      <c r="V228" s="30"/>
      <c r="W228" s="30"/>
      <c r="X228" s="30"/>
      <c r="Y228" s="190"/>
      <c r="Z228" s="330">
        <f>lft(J228,Peildatum)</f>
        <v>26.97</v>
      </c>
      <c r="AA228" s="272"/>
      <c r="AB228" s="272"/>
      <c r="AC228" s="272"/>
      <c r="AD228" s="272"/>
      <c r="AE228" s="319" t="str">
        <f>IFERROR(VLOOKUP(LEFT(L228 &amp; "0",1),CbRc,2,0),"")</f>
        <v>NCX19J3</v>
      </c>
      <c r="AF228" s="319" t="str">
        <f>IFERROR(VLOOKUP(LEFT(M228 &amp; "0",1),CbRc,2,0),"")</f>
        <v>NCX19J3</v>
      </c>
      <c r="AG228" s="319" t="str">
        <f>IFERROR(VLOOKUP(LEFT(N228 &amp; "0",1),CbRc,2,0),"")</f>
        <v>NCX19J3</v>
      </c>
      <c r="AH228" s="319" t="str">
        <f>IF(ISNA(VLOOKUP($AE228&amp;P228,IsTm1A,1,0)),"",P228)</f>
        <v>S3</v>
      </c>
      <c r="AI228" s="319" t="str">
        <f>IF(ISNA(VLOOKUP($AF228&amp;Q228,IsTm2D,1,0)),"",Q228)</f>
        <v>S3</v>
      </c>
      <c r="AJ228" s="319" t="str">
        <f>IF(ISNA(VLOOKUP($AF228&amp;R228,IsTm3G,1,0)),"",R228)</f>
        <v/>
      </c>
      <c r="AK228" s="319" t="str">
        <f>IF(ISNA(VLOOKUP($AG228&amp;S228,IsTm4J,1,0)),"",S228)</f>
        <v/>
      </c>
      <c r="AL228" s="310"/>
      <c r="AT228" s="312" t="str">
        <f t="shared" si="39"/>
        <v>S3</v>
      </c>
      <c r="AU228" s="312" t="str">
        <f t="shared" si="40"/>
        <v>S3</v>
      </c>
      <c r="AW228" s="320">
        <f t="shared" si="41"/>
        <v>0</v>
      </c>
      <c r="AX228" s="320">
        <f t="shared" si="42"/>
        <v>0</v>
      </c>
      <c r="AY228" s="320">
        <f t="shared" si="43"/>
        <v>0</v>
      </c>
      <c r="AZ228" s="320">
        <f t="shared" si="44"/>
        <v>0</v>
      </c>
      <c r="BG228" s="49" t="str">
        <f t="shared" si="45"/>
        <v>0</v>
      </c>
      <c r="BH228" s="49" t="str">
        <f t="shared" si="46"/>
        <v>0</v>
      </c>
      <c r="BI228" s="49" t="str">
        <f t="shared" si="47"/>
        <v>0</v>
      </c>
    </row>
    <row r="229" spans="1:61" x14ac:dyDescent="0.25">
      <c r="A229" s="25" t="str">
        <f>C229&amp;"x"&amp;TEXT(COUNTIF(C$5:C228,C229)+1,0)</f>
        <v>S3x10</v>
      </c>
      <c r="B229" s="26" t="str">
        <f>D229&amp;"x"&amp;TEXT(COUNTIF(D$5:D228,D229)+1,0)</f>
        <v>S3x10</v>
      </c>
      <c r="C229" s="27" t="s">
        <v>5589</v>
      </c>
      <c r="D229" s="27" t="s">
        <v>5589</v>
      </c>
      <c r="E229" s="165"/>
      <c r="F229" s="27" t="s">
        <v>5829</v>
      </c>
      <c r="G229" s="242" t="s">
        <v>9008</v>
      </c>
      <c r="H229" s="242" t="s">
        <v>9009</v>
      </c>
      <c r="I229" s="242" t="s">
        <v>8951</v>
      </c>
      <c r="J229" s="194">
        <v>34900</v>
      </c>
      <c r="K229" s="165"/>
      <c r="L229" s="28"/>
      <c r="M229" s="371"/>
      <c r="N229" s="28"/>
      <c r="O229" s="236"/>
      <c r="P229" s="28" t="s">
        <v>5589</v>
      </c>
      <c r="Q229" s="28" t="s">
        <v>5589</v>
      </c>
      <c r="R229" s="28" t="s">
        <v>5818</v>
      </c>
      <c r="S229" s="466" t="str">
        <f>IF(C229=0,"",C229)</f>
        <v>S3</v>
      </c>
      <c r="T229" s="191"/>
      <c r="U229" s="30"/>
      <c r="V229" s="30"/>
      <c r="W229" s="30"/>
      <c r="X229" s="30"/>
      <c r="Y229" s="190"/>
      <c r="Z229" s="330">
        <f>lft(J229,Peildatum)</f>
        <v>26.45</v>
      </c>
      <c r="AA229" s="272"/>
      <c r="AB229" s="272"/>
      <c r="AC229" s="272"/>
      <c r="AD229" s="272"/>
      <c r="AE229" s="319" t="str">
        <f>IFERROR(VLOOKUP(LEFT(L229 &amp; "0",1),CbRc,2,0),"")</f>
        <v>NCX19J3</v>
      </c>
      <c r="AF229" s="319" t="str">
        <f>IFERROR(VLOOKUP(LEFT(M229 &amp; "0",1),CbRc,2,0),"")</f>
        <v>NCX19J3</v>
      </c>
      <c r="AG229" s="319" t="str">
        <f>IFERROR(VLOOKUP(LEFT(N229 &amp; "0",1),CbRc,2,0),"")</f>
        <v>NCX19J3</v>
      </c>
      <c r="AH229" s="319" t="str">
        <f>IF(ISNA(VLOOKUP($AE229&amp;P229,IsTm1A,1,0)),"",P229)</f>
        <v>S3</v>
      </c>
      <c r="AI229" s="319" t="str">
        <f>IF(ISNA(VLOOKUP($AF229&amp;Q229,IsTm2D,1,0)),"",Q229)</f>
        <v>S3</v>
      </c>
      <c r="AJ229" s="319" t="str">
        <f>IF(ISNA(VLOOKUP($AF229&amp;R229,IsTm3G,1,0)),"",R229)</f>
        <v/>
      </c>
      <c r="AK229" s="319" t="str">
        <f>IF(ISNA(VLOOKUP($AG229&amp;S229,IsTm4J,1,0)),"",S229)</f>
        <v/>
      </c>
      <c r="AL229" s="310"/>
      <c r="AT229" s="312" t="str">
        <f t="shared" si="39"/>
        <v>S3</v>
      </c>
      <c r="AU229" s="312" t="str">
        <f t="shared" si="40"/>
        <v>S3</v>
      </c>
      <c r="AW229" s="320">
        <f t="shared" si="41"/>
        <v>0</v>
      </c>
      <c r="AX229" s="320">
        <f t="shared" si="42"/>
        <v>0</v>
      </c>
      <c r="AY229" s="320">
        <f t="shared" si="43"/>
        <v>0</v>
      </c>
      <c r="AZ229" s="320">
        <f t="shared" si="44"/>
        <v>0</v>
      </c>
      <c r="BG229" s="49" t="str">
        <f t="shared" si="45"/>
        <v>0</v>
      </c>
      <c r="BH229" s="49" t="str">
        <f t="shared" si="46"/>
        <v>0</v>
      </c>
      <c r="BI229" s="49" t="str">
        <f t="shared" si="47"/>
        <v>0</v>
      </c>
    </row>
    <row r="230" spans="1:61" x14ac:dyDescent="0.25">
      <c r="A230" s="25" t="str">
        <f>C230&amp;"x"&amp;TEXT(COUNTIF(C$5:C229,C230)+1,0)</f>
        <v>S3x11</v>
      </c>
      <c r="B230" s="26" t="str">
        <f>D230&amp;"x"&amp;TEXT(COUNTIF(D$5:D229,D230)+1,0)</f>
        <v>S3x11</v>
      </c>
      <c r="C230" s="27" t="s">
        <v>5589</v>
      </c>
      <c r="D230" s="27" t="s">
        <v>5589</v>
      </c>
      <c r="E230" s="165"/>
      <c r="F230" s="27" t="s">
        <v>5829</v>
      </c>
      <c r="G230" s="242" t="s">
        <v>9013</v>
      </c>
      <c r="H230" s="242" t="s">
        <v>9014</v>
      </c>
      <c r="I230" s="242" t="s">
        <v>9015</v>
      </c>
      <c r="J230" s="194">
        <v>35145</v>
      </c>
      <c r="K230" s="165"/>
      <c r="L230" s="28"/>
      <c r="M230" s="371"/>
      <c r="N230" s="28"/>
      <c r="O230" s="236"/>
      <c r="P230" s="28" t="s">
        <v>5589</v>
      </c>
      <c r="Q230" s="28" t="s">
        <v>5589</v>
      </c>
      <c r="R230" s="28" t="s">
        <v>5818</v>
      </c>
      <c r="S230" s="466" t="str">
        <f>IF(C230=0,"",C230)</f>
        <v>S3</v>
      </c>
      <c r="T230" s="191"/>
      <c r="U230" s="30"/>
      <c r="V230" s="30"/>
      <c r="W230" s="30"/>
      <c r="X230" s="30"/>
      <c r="Y230" s="190"/>
      <c r="Z230" s="330">
        <f>lft(J230,Peildatum)</f>
        <v>25.78</v>
      </c>
      <c r="AA230" s="272"/>
      <c r="AB230" s="272"/>
      <c r="AC230" s="272"/>
      <c r="AD230" s="272"/>
      <c r="AE230" s="319" t="str">
        <f>IFERROR(VLOOKUP(LEFT(L230 &amp; "0",1),CbRc,2,0),"")</f>
        <v>NCX19J3</v>
      </c>
      <c r="AF230" s="319" t="str">
        <f>IFERROR(VLOOKUP(LEFT(M230 &amp; "0",1),CbRc,2,0),"")</f>
        <v>NCX19J3</v>
      </c>
      <c r="AG230" s="319" t="str">
        <f>IFERROR(VLOOKUP(LEFT(N230 &amp; "0",1),CbRc,2,0),"")</f>
        <v>NCX19J3</v>
      </c>
      <c r="AH230" s="319" t="str">
        <f>IF(ISNA(VLOOKUP($AE230&amp;P230,IsTm1A,1,0)),"",P230)</f>
        <v>S3</v>
      </c>
      <c r="AI230" s="319" t="str">
        <f>IF(ISNA(VLOOKUP($AF230&amp;Q230,IsTm2D,1,0)),"",Q230)</f>
        <v>S3</v>
      </c>
      <c r="AJ230" s="319" t="str">
        <f>IF(ISNA(VLOOKUP($AF230&amp;R230,IsTm3G,1,0)),"",R230)</f>
        <v/>
      </c>
      <c r="AK230" s="319" t="str">
        <f>IF(ISNA(VLOOKUP($AG230&amp;S230,IsTm4J,1,0)),"",S230)</f>
        <v/>
      </c>
      <c r="AL230" s="310"/>
      <c r="AT230" s="312" t="str">
        <f t="shared" si="39"/>
        <v>S3</v>
      </c>
      <c r="AU230" s="312" t="str">
        <f t="shared" si="40"/>
        <v>S3</v>
      </c>
      <c r="AW230" s="320">
        <f t="shared" si="41"/>
        <v>0</v>
      </c>
      <c r="AX230" s="320">
        <f t="shared" si="42"/>
        <v>0</v>
      </c>
      <c r="AY230" s="320">
        <f t="shared" si="43"/>
        <v>0</v>
      </c>
      <c r="AZ230" s="320">
        <f t="shared" si="44"/>
        <v>0</v>
      </c>
      <c r="BG230" s="49" t="str">
        <f t="shared" si="45"/>
        <v>0</v>
      </c>
      <c r="BH230" s="49" t="str">
        <f t="shared" si="46"/>
        <v>0</v>
      </c>
      <c r="BI230" s="49" t="str">
        <f t="shared" si="47"/>
        <v>0</v>
      </c>
    </row>
    <row r="231" spans="1:61" x14ac:dyDescent="0.25">
      <c r="A231" s="25" t="str">
        <f>C231&amp;"x"&amp;TEXT(COUNTIF(C$5:C230,C231)+1,0)</f>
        <v>S2x7</v>
      </c>
      <c r="B231" s="26" t="str">
        <f>D231&amp;"x"&amp;TEXT(COUNTIF(D$5:D230,D231)+1,0)</f>
        <v>S2x7</v>
      </c>
      <c r="C231" s="27" t="s">
        <v>5588</v>
      </c>
      <c r="D231" s="27" t="s">
        <v>5588</v>
      </c>
      <c r="E231" s="165"/>
      <c r="F231" s="27" t="s">
        <v>5829</v>
      </c>
      <c r="G231" s="242" t="s">
        <v>8984</v>
      </c>
      <c r="H231" s="242" t="s">
        <v>8985</v>
      </c>
      <c r="I231" s="242" t="s">
        <v>8939</v>
      </c>
      <c r="J231" s="194">
        <v>35246</v>
      </c>
      <c r="K231" s="165"/>
      <c r="L231" s="28"/>
      <c r="M231" s="371"/>
      <c r="N231" s="28"/>
      <c r="O231" s="236"/>
      <c r="P231" s="28" t="s">
        <v>5587</v>
      </c>
      <c r="Q231" s="28" t="s">
        <v>5588</v>
      </c>
      <c r="R231" s="28" t="s">
        <v>5818</v>
      </c>
      <c r="S231" s="466" t="str">
        <f>IF(C231=0,"",C231)</f>
        <v>S2</v>
      </c>
      <c r="T231" s="191"/>
      <c r="U231" s="30"/>
      <c r="V231" s="30"/>
      <c r="W231" s="30"/>
      <c r="X231" s="30"/>
      <c r="Y231" s="190"/>
      <c r="Z231" s="330">
        <f>lft(J231,Peildatum)</f>
        <v>25.5</v>
      </c>
      <c r="AA231" s="272"/>
      <c r="AB231" s="272"/>
      <c r="AC231" s="272"/>
      <c r="AD231" s="272"/>
      <c r="AE231" s="319" t="str">
        <f>IFERROR(VLOOKUP(LEFT(L231 &amp; "0",1),CbRc,2,0),"")</f>
        <v>NCX19J3</v>
      </c>
      <c r="AF231" s="319" t="str">
        <f>IFERROR(VLOOKUP(LEFT(M231 &amp; "0",1),CbRc,2,0),"")</f>
        <v>NCX19J3</v>
      </c>
      <c r="AG231" s="319" t="str">
        <f>IFERROR(VLOOKUP(LEFT(N231 &amp; "0",1),CbRc,2,0),"")</f>
        <v>NCX19J3</v>
      </c>
      <c r="AH231" s="319" t="str">
        <f>IF(ISNA(VLOOKUP($AE231&amp;P231,IsTm1A,1,0)),"",P231)</f>
        <v>S1</v>
      </c>
      <c r="AI231" s="319" t="str">
        <f>IF(ISNA(VLOOKUP($AF231&amp;Q231,IsTm2D,1,0)),"",Q231)</f>
        <v>S2</v>
      </c>
      <c r="AJ231" s="319" t="str">
        <f>IF(ISNA(VLOOKUP($AF231&amp;R231,IsTm3G,1,0)),"",R231)</f>
        <v/>
      </c>
      <c r="AK231" s="319" t="str">
        <f>IF(ISNA(VLOOKUP($AG231&amp;S231,IsTm4J,1,0)),"",S231)</f>
        <v/>
      </c>
      <c r="AL231" s="310"/>
      <c r="AT231" s="312" t="str">
        <f t="shared" si="39"/>
        <v>S2</v>
      </c>
      <c r="AU231" s="312" t="str">
        <f t="shared" si="40"/>
        <v>S2</v>
      </c>
      <c r="AW231" s="320">
        <f t="shared" si="41"/>
        <v>0</v>
      </c>
      <c r="AX231" s="320">
        <f t="shared" si="42"/>
        <v>0</v>
      </c>
      <c r="AY231" s="320">
        <f t="shared" si="43"/>
        <v>0</v>
      </c>
      <c r="AZ231" s="320">
        <f t="shared" si="44"/>
        <v>0</v>
      </c>
      <c r="BG231" s="49" t="str">
        <f t="shared" si="45"/>
        <v>0</v>
      </c>
      <c r="BH231" s="49" t="str">
        <f t="shared" si="46"/>
        <v>0</v>
      </c>
      <c r="BI231" s="49" t="str">
        <f t="shared" si="47"/>
        <v>0</v>
      </c>
    </row>
    <row r="232" spans="1:61" x14ac:dyDescent="0.25">
      <c r="A232" s="25" t="str">
        <f>C232&amp;"x"&amp;TEXT(COUNTIF(C$5:C231,C232)+1,0)</f>
        <v>S1x6</v>
      </c>
      <c r="B232" s="26" t="str">
        <f>D232&amp;"x"&amp;TEXT(COUNTIF(D$5:D231,D232)+1,0)</f>
        <v>S1x6</v>
      </c>
      <c r="C232" s="27" t="s">
        <v>5587</v>
      </c>
      <c r="D232" s="27" t="s">
        <v>5587</v>
      </c>
      <c r="E232" s="165"/>
      <c r="F232" s="27" t="s">
        <v>5829</v>
      </c>
      <c r="G232" s="242" t="s">
        <v>8958</v>
      </c>
      <c r="H232" s="242" t="s">
        <v>8959</v>
      </c>
      <c r="I232" s="242" t="s">
        <v>8960</v>
      </c>
      <c r="J232" s="194">
        <v>35270</v>
      </c>
      <c r="K232" s="165"/>
      <c r="L232" s="28"/>
      <c r="M232" s="371"/>
      <c r="N232" s="28"/>
      <c r="O232" s="236"/>
      <c r="P232" s="28" t="s">
        <v>5588</v>
      </c>
      <c r="Q232" s="28" t="s">
        <v>5587</v>
      </c>
      <c r="R232" s="28" t="s">
        <v>5818</v>
      </c>
      <c r="S232" s="466" t="str">
        <f>IF(C232=0,"",C232)</f>
        <v>S1</v>
      </c>
      <c r="T232" s="191"/>
      <c r="U232" s="30"/>
      <c r="V232" s="30"/>
      <c r="W232" s="30"/>
      <c r="X232" s="30"/>
      <c r="Y232" s="190"/>
      <c r="Z232" s="330">
        <f>lft(J232,Peildatum)</f>
        <v>25.44</v>
      </c>
      <c r="AA232" s="272"/>
      <c r="AB232" s="272"/>
      <c r="AC232" s="272"/>
      <c r="AD232" s="272"/>
      <c r="AE232" s="319" t="str">
        <f>IFERROR(VLOOKUP(LEFT(L232 &amp; "0",1),CbRc,2,0),"")</f>
        <v>NCX19J3</v>
      </c>
      <c r="AF232" s="319" t="str">
        <f>IFERROR(VLOOKUP(LEFT(M232 &amp; "0",1),CbRc,2,0),"")</f>
        <v>NCX19J3</v>
      </c>
      <c r="AG232" s="319" t="str">
        <f>IFERROR(VLOOKUP(LEFT(N232 &amp; "0",1),CbRc,2,0),"")</f>
        <v>NCX19J3</v>
      </c>
      <c r="AH232" s="319" t="str">
        <f>IF(ISNA(VLOOKUP($AE232&amp;P232,IsTm1A,1,0)),"",P232)</f>
        <v>S2</v>
      </c>
      <c r="AI232" s="319" t="str">
        <f>IF(ISNA(VLOOKUP($AF232&amp;Q232,IsTm2D,1,0)),"",Q232)</f>
        <v>S1</v>
      </c>
      <c r="AJ232" s="319" t="str">
        <f>IF(ISNA(VLOOKUP($AF232&amp;R232,IsTm3G,1,0)),"",R232)</f>
        <v/>
      </c>
      <c r="AK232" s="319" t="str">
        <f>IF(ISNA(VLOOKUP($AG232&amp;S232,IsTm4J,1,0)),"",S232)</f>
        <v/>
      </c>
      <c r="AL232" s="310"/>
      <c r="AT232" s="312" t="str">
        <f t="shared" si="39"/>
        <v>S1</v>
      </c>
      <c r="AU232" s="312" t="str">
        <f t="shared" si="40"/>
        <v>S1</v>
      </c>
      <c r="AW232" s="320">
        <f t="shared" si="41"/>
        <v>0</v>
      </c>
      <c r="AX232" s="320">
        <f t="shared" si="42"/>
        <v>0</v>
      </c>
      <c r="AY232" s="320">
        <f t="shared" si="43"/>
        <v>0</v>
      </c>
      <c r="AZ232" s="320">
        <f t="shared" si="44"/>
        <v>0</v>
      </c>
      <c r="BG232" s="49" t="str">
        <f t="shared" si="45"/>
        <v>0</v>
      </c>
      <c r="BH232" s="49" t="str">
        <f t="shared" si="46"/>
        <v>0</v>
      </c>
      <c r="BI232" s="49" t="str">
        <f t="shared" si="47"/>
        <v>0</v>
      </c>
    </row>
    <row r="233" spans="1:61" x14ac:dyDescent="0.25">
      <c r="A233" s="25" t="str">
        <f>C233&amp;"x"&amp;TEXT(COUNTIF(C$5:C232,C233)+1,0)</f>
        <v>S1x7</v>
      </c>
      <c r="B233" s="26" t="str">
        <f>D233&amp;"x"&amp;TEXT(COUNTIF(D$5:D232,D233)+1,0)</f>
        <v>S1x7</v>
      </c>
      <c r="C233" s="27" t="s">
        <v>5587</v>
      </c>
      <c r="D233" s="27" t="s">
        <v>5587</v>
      </c>
      <c r="E233" s="165"/>
      <c r="F233" s="27" t="s">
        <v>5829</v>
      </c>
      <c r="G233" s="242" t="s">
        <v>8961</v>
      </c>
      <c r="H233" s="242" t="s">
        <v>8962</v>
      </c>
      <c r="I233" s="242" t="s">
        <v>8963</v>
      </c>
      <c r="J233" s="194">
        <v>35330</v>
      </c>
      <c r="K233" s="165"/>
      <c r="L233" s="28"/>
      <c r="M233" s="371"/>
      <c r="N233" s="28"/>
      <c r="O233" s="236"/>
      <c r="P233" s="28" t="s">
        <v>5587</v>
      </c>
      <c r="Q233" s="28" t="s">
        <v>5587</v>
      </c>
      <c r="R233" s="28" t="s">
        <v>5818</v>
      </c>
      <c r="S233" s="466" t="str">
        <f>IF(C233=0,"",C233)</f>
        <v>S1</v>
      </c>
      <c r="T233" s="191"/>
      <c r="U233" s="30"/>
      <c r="V233" s="30"/>
      <c r="W233" s="30"/>
      <c r="X233" s="30"/>
      <c r="Y233" s="190"/>
      <c r="Z233" s="330">
        <f>lft(J233,Peildatum)</f>
        <v>25.27</v>
      </c>
      <c r="AA233" s="272"/>
      <c r="AB233" s="272"/>
      <c r="AC233" s="272"/>
      <c r="AD233" s="272"/>
      <c r="AE233" s="319" t="str">
        <f>IFERROR(VLOOKUP(LEFT(L233 &amp; "0",1),CbRc,2,0),"")</f>
        <v>NCX19J3</v>
      </c>
      <c r="AF233" s="319" t="str">
        <f>IFERROR(VLOOKUP(LEFT(M233 &amp; "0",1),CbRc,2,0),"")</f>
        <v>NCX19J3</v>
      </c>
      <c r="AG233" s="319" t="str">
        <f>IFERROR(VLOOKUP(LEFT(N233 &amp; "0",1),CbRc,2,0),"")</f>
        <v>NCX19J3</v>
      </c>
      <c r="AH233" s="319" t="str">
        <f>IF(ISNA(VLOOKUP($AE233&amp;P233,IsTm1A,1,0)),"",P233)</f>
        <v>S1</v>
      </c>
      <c r="AI233" s="319" t="str">
        <f>IF(ISNA(VLOOKUP($AF233&amp;Q233,IsTm2D,1,0)),"",Q233)</f>
        <v>S1</v>
      </c>
      <c r="AJ233" s="319" t="str">
        <f>IF(ISNA(VLOOKUP($AF233&amp;R233,IsTm3G,1,0)),"",R233)</f>
        <v/>
      </c>
      <c r="AK233" s="319" t="str">
        <f>IF(ISNA(VLOOKUP($AG233&amp;S233,IsTm4J,1,0)),"",S233)</f>
        <v/>
      </c>
      <c r="AL233" s="310"/>
      <c r="AT233" s="312" t="str">
        <f t="shared" si="39"/>
        <v>S1</v>
      </c>
      <c r="AU233" s="312" t="str">
        <f t="shared" si="40"/>
        <v>S1</v>
      </c>
      <c r="AW233" s="320">
        <f t="shared" si="41"/>
        <v>0</v>
      </c>
      <c r="AX233" s="320">
        <f t="shared" si="42"/>
        <v>0</v>
      </c>
      <c r="AY233" s="320">
        <f t="shared" si="43"/>
        <v>0</v>
      </c>
      <c r="AZ233" s="320">
        <f t="shared" si="44"/>
        <v>0</v>
      </c>
      <c r="BG233" s="49" t="str">
        <f t="shared" si="45"/>
        <v>0</v>
      </c>
      <c r="BH233" s="49" t="str">
        <f t="shared" si="46"/>
        <v>0</v>
      </c>
      <c r="BI233" s="49" t="str">
        <f t="shared" si="47"/>
        <v>0</v>
      </c>
    </row>
    <row r="234" spans="1:61" x14ac:dyDescent="0.25">
      <c r="A234" s="25" t="str">
        <f>C234&amp;"x"&amp;TEXT(COUNTIF(C$5:C233,C234)+1,0)</f>
        <v>S2x8</v>
      </c>
      <c r="B234" s="26" t="str">
        <f>D234&amp;"x"&amp;TEXT(COUNTIF(D$5:D233,D234)+1,0)</f>
        <v>S2x8</v>
      </c>
      <c r="C234" s="27" t="s">
        <v>5588</v>
      </c>
      <c r="D234" s="27" t="s">
        <v>5588</v>
      </c>
      <c r="E234" s="165"/>
      <c r="F234" s="27" t="s">
        <v>5829</v>
      </c>
      <c r="G234" s="242" t="s">
        <v>8986</v>
      </c>
      <c r="H234" s="242" t="s">
        <v>8987</v>
      </c>
      <c r="I234" s="242" t="s">
        <v>8988</v>
      </c>
      <c r="J234" s="194">
        <v>35372</v>
      </c>
      <c r="K234" s="165"/>
      <c r="L234" s="28"/>
      <c r="M234" s="371"/>
      <c r="N234" s="28"/>
      <c r="O234" s="236"/>
      <c r="P234" s="28" t="s">
        <v>5588</v>
      </c>
      <c r="Q234" s="28" t="s">
        <v>5588</v>
      </c>
      <c r="R234" s="28" t="s">
        <v>5818</v>
      </c>
      <c r="S234" s="466" t="str">
        <f>IF(C234=0,"",C234)</f>
        <v>S2</v>
      </c>
      <c r="T234" s="191"/>
      <c r="U234" s="30"/>
      <c r="V234" s="30"/>
      <c r="W234" s="30"/>
      <c r="X234" s="30"/>
      <c r="Y234" s="190"/>
      <c r="Z234" s="330">
        <f>lft(J234,Peildatum)</f>
        <v>25.16</v>
      </c>
      <c r="AA234" s="272"/>
      <c r="AB234" s="272"/>
      <c r="AC234" s="272"/>
      <c r="AD234" s="272"/>
      <c r="AE234" s="319" t="str">
        <f>IFERROR(VLOOKUP(LEFT(L234 &amp; "0",1),CbRc,2,0),"")</f>
        <v>NCX19J3</v>
      </c>
      <c r="AF234" s="319" t="str">
        <f>IFERROR(VLOOKUP(LEFT(M234 &amp; "0",1),CbRc,2,0),"")</f>
        <v>NCX19J3</v>
      </c>
      <c r="AG234" s="319" t="str">
        <f>IFERROR(VLOOKUP(LEFT(N234 &amp; "0",1),CbRc,2,0),"")</f>
        <v>NCX19J3</v>
      </c>
      <c r="AH234" s="319" t="str">
        <f>IF(ISNA(VLOOKUP($AE234&amp;P234,IsTm1A,1,0)),"",P234)</f>
        <v>S2</v>
      </c>
      <c r="AI234" s="319" t="str">
        <f>IF(ISNA(VLOOKUP($AF234&amp;Q234,IsTm2D,1,0)),"",Q234)</f>
        <v>S2</v>
      </c>
      <c r="AJ234" s="319" t="str">
        <f>IF(ISNA(VLOOKUP($AF234&amp;R234,IsTm3G,1,0)),"",R234)</f>
        <v/>
      </c>
      <c r="AK234" s="319" t="str">
        <f>IF(ISNA(VLOOKUP($AG234&amp;S234,IsTm4J,1,0)),"",S234)</f>
        <v/>
      </c>
      <c r="AL234" s="310"/>
      <c r="AT234" s="312" t="str">
        <f t="shared" si="39"/>
        <v>S2</v>
      </c>
      <c r="AU234" s="312" t="str">
        <f t="shared" si="40"/>
        <v>S2</v>
      </c>
      <c r="AW234" s="320">
        <f t="shared" si="41"/>
        <v>0</v>
      </c>
      <c r="AX234" s="320">
        <f t="shared" si="42"/>
        <v>0</v>
      </c>
      <c r="AY234" s="320">
        <f t="shared" si="43"/>
        <v>0</v>
      </c>
      <c r="AZ234" s="320">
        <f t="shared" si="44"/>
        <v>0</v>
      </c>
      <c r="BG234" s="49" t="str">
        <f t="shared" si="45"/>
        <v>0</v>
      </c>
      <c r="BH234" s="49" t="str">
        <f t="shared" si="46"/>
        <v>0</v>
      </c>
      <c r="BI234" s="49" t="str">
        <f t="shared" si="47"/>
        <v>0</v>
      </c>
    </row>
    <row r="235" spans="1:61" x14ac:dyDescent="0.25">
      <c r="A235" s="25" t="str">
        <f>C235&amp;"x"&amp;TEXT(COUNTIF(C$5:C234,C235)+1,0)</f>
        <v>S1x8</v>
      </c>
      <c r="B235" s="26" t="str">
        <f>D235&amp;"x"&amp;TEXT(COUNTIF(D$5:D234,D235)+1,0)</f>
        <v>S1x8</v>
      </c>
      <c r="C235" s="27" t="s">
        <v>5587</v>
      </c>
      <c r="D235" s="27" t="s">
        <v>5587</v>
      </c>
      <c r="E235" s="165"/>
      <c r="F235" s="27" t="s">
        <v>5829</v>
      </c>
      <c r="G235" s="242" t="s">
        <v>8952</v>
      </c>
      <c r="H235" s="242" t="s">
        <v>8953</v>
      </c>
      <c r="I235" s="242" t="s">
        <v>8954</v>
      </c>
      <c r="J235" s="194">
        <v>35550</v>
      </c>
      <c r="K235" s="165"/>
      <c r="L235" s="28"/>
      <c r="M235" s="371"/>
      <c r="N235" s="28"/>
      <c r="O235" s="236"/>
      <c r="P235" s="28" t="s">
        <v>5588</v>
      </c>
      <c r="Q235" s="28" t="s">
        <v>5587</v>
      </c>
      <c r="R235" s="28" t="s">
        <v>5818</v>
      </c>
      <c r="S235" s="466" t="str">
        <f>IF(C235=0,"",C235)</f>
        <v>S1</v>
      </c>
      <c r="T235" s="191"/>
      <c r="U235" s="30"/>
      <c r="V235" s="30"/>
      <c r="W235" s="30"/>
      <c r="X235" s="30"/>
      <c r="Y235" s="190"/>
      <c r="Z235" s="330">
        <f>lft(J235,Peildatum)</f>
        <v>24.67</v>
      </c>
      <c r="AA235" s="272"/>
      <c r="AB235" s="272"/>
      <c r="AC235" s="272"/>
      <c r="AD235" s="272"/>
      <c r="AE235" s="319" t="str">
        <f>IFERROR(VLOOKUP(LEFT(L235 &amp; "0",1),CbRc,2,0),"")</f>
        <v>NCX19J3</v>
      </c>
      <c r="AF235" s="319" t="str">
        <f>IFERROR(VLOOKUP(LEFT(M235 &amp; "0",1),CbRc,2,0),"")</f>
        <v>NCX19J3</v>
      </c>
      <c r="AG235" s="319" t="str">
        <f>IFERROR(VLOOKUP(LEFT(N235 &amp; "0",1),CbRc,2,0),"")</f>
        <v>NCX19J3</v>
      </c>
      <c r="AH235" s="319" t="str">
        <f>IF(ISNA(VLOOKUP($AE235&amp;P235,IsTm1A,1,0)),"",P235)</f>
        <v>S2</v>
      </c>
      <c r="AI235" s="319" t="str">
        <f>IF(ISNA(VLOOKUP($AF235&amp;Q235,IsTm2D,1,0)),"",Q235)</f>
        <v>S1</v>
      </c>
      <c r="AJ235" s="319" t="str">
        <f>IF(ISNA(VLOOKUP($AF235&amp;R235,IsTm3G,1,0)),"",R235)</f>
        <v/>
      </c>
      <c r="AK235" s="319" t="str">
        <f>IF(ISNA(VLOOKUP($AG235&amp;S235,IsTm4J,1,0)),"",S235)</f>
        <v/>
      </c>
      <c r="AL235" s="310"/>
      <c r="AT235" s="312" t="str">
        <f t="shared" si="39"/>
        <v>S1</v>
      </c>
      <c r="AU235" s="312" t="str">
        <f t="shared" si="40"/>
        <v>S1</v>
      </c>
      <c r="AW235" s="320">
        <f t="shared" si="41"/>
        <v>0</v>
      </c>
      <c r="AX235" s="320">
        <f t="shared" si="42"/>
        <v>0</v>
      </c>
      <c r="AY235" s="320">
        <f t="shared" si="43"/>
        <v>0</v>
      </c>
      <c r="AZ235" s="320">
        <f t="shared" si="44"/>
        <v>0</v>
      </c>
      <c r="BG235" s="49" t="str">
        <f t="shared" si="45"/>
        <v>0</v>
      </c>
      <c r="BH235" s="49" t="str">
        <f t="shared" si="46"/>
        <v>0</v>
      </c>
      <c r="BI235" s="49" t="str">
        <f t="shared" si="47"/>
        <v>0</v>
      </c>
    </row>
    <row r="236" spans="1:61" x14ac:dyDescent="0.25">
      <c r="A236" s="25" t="str">
        <f>C236&amp;"x"&amp;TEXT(COUNTIF(C$5:C235,C236)+1,0)</f>
        <v>S5x5</v>
      </c>
      <c r="B236" s="26" t="str">
        <f>D236&amp;"x"&amp;TEXT(COUNTIF(D$5:D235,D236)+1,0)</f>
        <v>S5x5</v>
      </c>
      <c r="C236" s="27" t="s">
        <v>5591</v>
      </c>
      <c r="D236" s="27" t="s">
        <v>5591</v>
      </c>
      <c r="E236" s="165"/>
      <c r="F236" s="27" t="s">
        <v>5829</v>
      </c>
      <c r="G236" s="242" t="s">
        <v>9073</v>
      </c>
      <c r="H236" s="242" t="s">
        <v>9074</v>
      </c>
      <c r="I236" s="242" t="s">
        <v>9075</v>
      </c>
      <c r="J236" s="194">
        <v>35797</v>
      </c>
      <c r="K236" s="165"/>
      <c r="L236" s="28"/>
      <c r="M236" s="371"/>
      <c r="N236" s="28"/>
      <c r="O236" s="236"/>
      <c r="P236" s="28" t="s">
        <v>5591</v>
      </c>
      <c r="Q236" s="28" t="s">
        <v>5591</v>
      </c>
      <c r="R236" s="28" t="s">
        <v>5818</v>
      </c>
      <c r="S236" s="466" t="str">
        <f>IF(C236=0,"",C236)</f>
        <v>S5</v>
      </c>
      <c r="T236" s="191"/>
      <c r="U236" s="30"/>
      <c r="V236" s="30"/>
      <c r="W236" s="30"/>
      <c r="X236" s="30"/>
      <c r="Y236" s="190"/>
      <c r="Z236" s="330">
        <f>lft(J236,Peildatum)</f>
        <v>23.99</v>
      </c>
      <c r="AA236" s="272"/>
      <c r="AB236" s="272"/>
      <c r="AC236" s="272"/>
      <c r="AD236" s="272"/>
      <c r="AE236" s="319" t="str">
        <f>IFERROR(VLOOKUP(LEFT(L236 &amp; "0",1),CbRc,2,0),"")</f>
        <v>NCX19J3</v>
      </c>
      <c r="AF236" s="319" t="str">
        <f>IFERROR(VLOOKUP(LEFT(M236 &amp; "0",1),CbRc,2,0),"")</f>
        <v>NCX19J3</v>
      </c>
      <c r="AG236" s="319" t="str">
        <f>IFERROR(VLOOKUP(LEFT(N236 &amp; "0",1),CbRc,2,0),"")</f>
        <v>NCX19J3</v>
      </c>
      <c r="AH236" s="319" t="str">
        <f>IF(ISNA(VLOOKUP($AE236&amp;P236,IsTm1A,1,0)),"",P236)</f>
        <v>S5</v>
      </c>
      <c r="AI236" s="319" t="str">
        <f>IF(ISNA(VLOOKUP($AF236&amp;Q236,IsTm2D,1,0)),"",Q236)</f>
        <v>S5</v>
      </c>
      <c r="AJ236" s="319" t="str">
        <f>IF(ISNA(VLOOKUP($AF236&amp;R236,IsTm3G,1,0)),"",R236)</f>
        <v/>
      </c>
      <c r="AK236" s="319" t="str">
        <f>IF(ISNA(VLOOKUP($AG236&amp;S236,IsTm4J,1,0)),"",S236)</f>
        <v/>
      </c>
      <c r="AL236" s="310"/>
      <c r="AT236" s="312" t="str">
        <f t="shared" si="39"/>
        <v>S5</v>
      </c>
      <c r="AU236" s="312" t="str">
        <f t="shared" si="40"/>
        <v>S5</v>
      </c>
      <c r="AW236" s="320">
        <f t="shared" si="41"/>
        <v>0</v>
      </c>
      <c r="AX236" s="320">
        <f t="shared" si="42"/>
        <v>0</v>
      </c>
      <c r="AY236" s="320">
        <f t="shared" si="43"/>
        <v>0</v>
      </c>
      <c r="AZ236" s="320">
        <f t="shared" si="44"/>
        <v>0</v>
      </c>
      <c r="BG236" s="49" t="str">
        <f t="shared" si="45"/>
        <v>0</v>
      </c>
      <c r="BH236" s="49" t="str">
        <f t="shared" si="46"/>
        <v>0</v>
      </c>
      <c r="BI236" s="49" t="str">
        <f t="shared" si="47"/>
        <v>0</v>
      </c>
    </row>
    <row r="237" spans="1:61" x14ac:dyDescent="0.25">
      <c r="A237" s="25" t="str">
        <f>C237&amp;"x"&amp;TEXT(COUNTIF(C$5:C236,C237)+1,0)</f>
        <v>S2x9</v>
      </c>
      <c r="B237" s="26" t="str">
        <f>D237&amp;"x"&amp;TEXT(COUNTIF(D$5:D236,D237)+1,0)</f>
        <v>S2x9</v>
      </c>
      <c r="C237" s="27" t="s">
        <v>5588</v>
      </c>
      <c r="D237" s="27" t="s">
        <v>5588</v>
      </c>
      <c r="E237" s="165"/>
      <c r="F237" s="27" t="s">
        <v>5829</v>
      </c>
      <c r="G237" s="242" t="s">
        <v>8978</v>
      </c>
      <c r="H237" s="242" t="s">
        <v>8979</v>
      </c>
      <c r="I237" s="242" t="s">
        <v>8980</v>
      </c>
      <c r="J237" s="194">
        <v>35873</v>
      </c>
      <c r="K237" s="165"/>
      <c r="L237" s="28"/>
      <c r="M237" s="371"/>
      <c r="N237" s="28"/>
      <c r="O237" s="236"/>
      <c r="P237" s="28" t="s">
        <v>5588</v>
      </c>
      <c r="Q237" s="28" t="s">
        <v>5588</v>
      </c>
      <c r="R237" s="28" t="s">
        <v>5818</v>
      </c>
      <c r="S237" s="466" t="str">
        <f>IF(C237=0,"",C237)</f>
        <v>S2</v>
      </c>
      <c r="T237" s="191"/>
      <c r="U237" s="30"/>
      <c r="V237" s="30"/>
      <c r="W237" s="30"/>
      <c r="X237" s="30"/>
      <c r="Y237" s="190"/>
      <c r="Z237" s="330">
        <f>lft(J237,Peildatum)</f>
        <v>23.79</v>
      </c>
      <c r="AA237" s="272"/>
      <c r="AB237" s="272"/>
      <c r="AC237" s="272"/>
      <c r="AD237" s="272"/>
      <c r="AE237" s="319" t="str">
        <f>IFERROR(VLOOKUP(LEFT(L237 &amp; "0",1),CbRc,2,0),"")</f>
        <v>NCX19J3</v>
      </c>
      <c r="AF237" s="319" t="str">
        <f>IFERROR(VLOOKUP(LEFT(M237 &amp; "0",1),CbRc,2,0),"")</f>
        <v>NCX19J3</v>
      </c>
      <c r="AG237" s="319" t="str">
        <f>IFERROR(VLOOKUP(LEFT(N237 &amp; "0",1),CbRc,2,0),"")</f>
        <v>NCX19J3</v>
      </c>
      <c r="AH237" s="319" t="str">
        <f>IF(ISNA(VLOOKUP($AE237&amp;P237,IsTm1A,1,0)),"",P237)</f>
        <v>S2</v>
      </c>
      <c r="AI237" s="319" t="str">
        <f>IF(ISNA(VLOOKUP($AF237&amp;Q237,IsTm2D,1,0)),"",Q237)</f>
        <v>S2</v>
      </c>
      <c r="AJ237" s="319" t="str">
        <f>IF(ISNA(VLOOKUP($AF237&amp;R237,IsTm3G,1,0)),"",R237)</f>
        <v/>
      </c>
      <c r="AK237" s="319" t="str">
        <f>IF(ISNA(VLOOKUP($AG237&amp;S237,IsTm4J,1,0)),"",S237)</f>
        <v/>
      </c>
      <c r="AL237" s="310"/>
      <c r="AT237" s="312" t="str">
        <f t="shared" si="39"/>
        <v>S2</v>
      </c>
      <c r="AU237" s="312" t="str">
        <f t="shared" si="40"/>
        <v>S2</v>
      </c>
      <c r="AW237" s="320">
        <f t="shared" si="41"/>
        <v>0</v>
      </c>
      <c r="AX237" s="320">
        <f t="shared" si="42"/>
        <v>0</v>
      </c>
      <c r="AY237" s="320">
        <f t="shared" si="43"/>
        <v>0</v>
      </c>
      <c r="AZ237" s="320">
        <f t="shared" si="44"/>
        <v>0</v>
      </c>
      <c r="BG237" s="49" t="str">
        <f t="shared" si="45"/>
        <v>0</v>
      </c>
      <c r="BH237" s="49" t="str">
        <f t="shared" si="46"/>
        <v>0</v>
      </c>
      <c r="BI237" s="49" t="str">
        <f t="shared" si="47"/>
        <v>0</v>
      </c>
    </row>
    <row r="238" spans="1:61" x14ac:dyDescent="0.25">
      <c r="A238" s="25" t="str">
        <f>C238&amp;"x"&amp;TEXT(COUNTIF(C$5:C237,C238)+1,0)</f>
        <v>S1x9</v>
      </c>
      <c r="B238" s="26" t="str">
        <f>D238&amp;"x"&amp;TEXT(COUNTIF(D$5:D237,D238)+1,0)</f>
        <v>S1x9</v>
      </c>
      <c r="C238" s="27" t="s">
        <v>5587</v>
      </c>
      <c r="D238" s="27" t="s">
        <v>5587</v>
      </c>
      <c r="E238" s="165"/>
      <c r="F238" s="27" t="s">
        <v>5829</v>
      </c>
      <c r="G238" s="242" t="s">
        <v>8949</v>
      </c>
      <c r="H238" s="242" t="s">
        <v>8950</v>
      </c>
      <c r="I238" s="242" t="s">
        <v>8951</v>
      </c>
      <c r="J238" s="194">
        <v>36077</v>
      </c>
      <c r="K238" s="165"/>
      <c r="L238" s="28"/>
      <c r="M238" s="371"/>
      <c r="N238" s="28"/>
      <c r="O238" s="236"/>
      <c r="P238" s="28" t="s">
        <v>5587</v>
      </c>
      <c r="Q238" s="28" t="s">
        <v>5587</v>
      </c>
      <c r="R238" s="28" t="s">
        <v>5818</v>
      </c>
      <c r="S238" s="466" t="str">
        <f>IF(C238=0,"",C238)</f>
        <v>S1</v>
      </c>
      <c r="T238" s="191"/>
      <c r="U238" s="30"/>
      <c r="V238" s="30"/>
      <c r="W238" s="30"/>
      <c r="X238" s="30"/>
      <c r="Y238" s="190"/>
      <c r="Z238" s="330">
        <f>lft(J238,Peildatum)</f>
        <v>23.23</v>
      </c>
      <c r="AA238" s="272"/>
      <c r="AB238" s="272"/>
      <c r="AC238" s="272"/>
      <c r="AD238" s="272"/>
      <c r="AE238" s="319" t="str">
        <f>IFERROR(VLOOKUP(LEFT(L238 &amp; "0",1),CbRc,2,0),"")</f>
        <v>NCX19J3</v>
      </c>
      <c r="AF238" s="319" t="str">
        <f>IFERROR(VLOOKUP(LEFT(M238 &amp; "0",1),CbRc,2,0),"")</f>
        <v>NCX19J3</v>
      </c>
      <c r="AG238" s="319" t="str">
        <f>IFERROR(VLOOKUP(LEFT(N238 &amp; "0",1),CbRc,2,0),"")</f>
        <v>NCX19J3</v>
      </c>
      <c r="AH238" s="319" t="str">
        <f>IF(ISNA(VLOOKUP($AE238&amp;P238,IsTm1A,1,0)),"",P238)</f>
        <v>S1</v>
      </c>
      <c r="AI238" s="319" t="str">
        <f>IF(ISNA(VLOOKUP($AF238&amp;Q238,IsTm2D,1,0)),"",Q238)</f>
        <v>S1</v>
      </c>
      <c r="AJ238" s="319" t="str">
        <f>IF(ISNA(VLOOKUP($AF238&amp;R238,IsTm3G,1,0)),"",R238)</f>
        <v/>
      </c>
      <c r="AK238" s="319" t="str">
        <f>IF(ISNA(VLOOKUP($AG238&amp;S238,IsTm4J,1,0)),"",S238)</f>
        <v/>
      </c>
      <c r="AL238" s="310"/>
      <c r="AT238" s="312" t="str">
        <f t="shared" si="39"/>
        <v>S1</v>
      </c>
      <c r="AU238" s="312" t="str">
        <f t="shared" si="40"/>
        <v>S1</v>
      </c>
      <c r="AW238" s="320">
        <f t="shared" si="41"/>
        <v>0</v>
      </c>
      <c r="AX238" s="320">
        <f t="shared" si="42"/>
        <v>0</v>
      </c>
      <c r="AY238" s="320">
        <f t="shared" si="43"/>
        <v>0</v>
      </c>
      <c r="AZ238" s="320">
        <f t="shared" si="44"/>
        <v>0</v>
      </c>
      <c r="BG238" s="49" t="str">
        <f t="shared" si="45"/>
        <v>0</v>
      </c>
      <c r="BH238" s="49" t="str">
        <f t="shared" si="46"/>
        <v>0</v>
      </c>
      <c r="BI238" s="49" t="str">
        <f t="shared" si="47"/>
        <v>0</v>
      </c>
    </row>
    <row r="239" spans="1:61" x14ac:dyDescent="0.25">
      <c r="A239" s="25" t="str">
        <f>C239&amp;"x"&amp;TEXT(COUNTIF(C$5:C238,C239)+1,0)</f>
        <v>S5x6</v>
      </c>
      <c r="B239" s="26" t="str">
        <f>D239&amp;"x"&amp;TEXT(COUNTIF(D$5:D238,D239)+1,0)</f>
        <v>S5x6</v>
      </c>
      <c r="C239" s="27" t="s">
        <v>5591</v>
      </c>
      <c r="D239" s="27" t="s">
        <v>5591</v>
      </c>
      <c r="E239" s="165"/>
      <c r="F239" s="27" t="s">
        <v>5829</v>
      </c>
      <c r="G239" s="242" t="s">
        <v>9076</v>
      </c>
      <c r="H239" s="242" t="s">
        <v>9077</v>
      </c>
      <c r="I239" s="242" t="s">
        <v>9078</v>
      </c>
      <c r="J239" s="194">
        <v>36143</v>
      </c>
      <c r="K239" s="165"/>
      <c r="L239" s="28"/>
      <c r="M239" s="371"/>
      <c r="N239" s="28"/>
      <c r="O239" s="236"/>
      <c r="P239" s="28" t="s">
        <v>5591</v>
      </c>
      <c r="Q239" s="28" t="s">
        <v>5591</v>
      </c>
      <c r="R239" s="28" t="s">
        <v>5818</v>
      </c>
      <c r="S239" s="466" t="str">
        <f>IF(C239=0,"",C239)</f>
        <v>S5</v>
      </c>
      <c r="T239" s="191"/>
      <c r="U239" s="30"/>
      <c r="V239" s="30"/>
      <c r="W239" s="30"/>
      <c r="X239" s="30"/>
      <c r="Y239" s="190"/>
      <c r="Z239" s="330">
        <f>lft(J239,Peildatum)</f>
        <v>23.05</v>
      </c>
      <c r="AA239" s="272"/>
      <c r="AB239" s="272"/>
      <c r="AC239" s="272"/>
      <c r="AD239" s="272"/>
      <c r="AE239" s="319" t="str">
        <f>IFERROR(VLOOKUP(LEFT(L239 &amp; "0",1),CbRc,2,0),"")</f>
        <v>NCX19J3</v>
      </c>
      <c r="AF239" s="319" t="str">
        <f>IFERROR(VLOOKUP(LEFT(M239 &amp; "0",1),CbRc,2,0),"")</f>
        <v>NCX19J3</v>
      </c>
      <c r="AG239" s="319" t="str">
        <f>IFERROR(VLOOKUP(LEFT(N239 &amp; "0",1),CbRc,2,0),"")</f>
        <v>NCX19J3</v>
      </c>
      <c r="AH239" s="319" t="str">
        <f>IF(ISNA(VLOOKUP($AE239&amp;P239,IsTm1A,1,0)),"",P239)</f>
        <v>S5</v>
      </c>
      <c r="AI239" s="319" t="str">
        <f>IF(ISNA(VLOOKUP($AF239&amp;Q239,IsTm2D,1,0)),"",Q239)</f>
        <v>S5</v>
      </c>
      <c r="AJ239" s="319" t="str">
        <f>IF(ISNA(VLOOKUP($AF239&amp;R239,IsTm3G,1,0)),"",R239)</f>
        <v/>
      </c>
      <c r="AK239" s="319" t="str">
        <f>IF(ISNA(VLOOKUP($AG239&amp;S239,IsTm4J,1,0)),"",S239)</f>
        <v/>
      </c>
      <c r="AL239" s="310"/>
      <c r="AT239" s="312" t="str">
        <f t="shared" si="39"/>
        <v>S5</v>
      </c>
      <c r="AU239" s="312" t="str">
        <f t="shared" si="40"/>
        <v>S5</v>
      </c>
      <c r="AW239" s="320">
        <f t="shared" si="41"/>
        <v>0</v>
      </c>
      <c r="AX239" s="320">
        <f t="shared" si="42"/>
        <v>0</v>
      </c>
      <c r="AY239" s="320">
        <f t="shared" si="43"/>
        <v>0</v>
      </c>
      <c r="AZ239" s="320">
        <f t="shared" si="44"/>
        <v>0</v>
      </c>
      <c r="BG239" s="49" t="str">
        <f t="shared" si="45"/>
        <v>0</v>
      </c>
      <c r="BH239" s="49" t="str">
        <f t="shared" si="46"/>
        <v>0</v>
      </c>
      <c r="BI239" s="49" t="str">
        <f t="shared" si="47"/>
        <v>0</v>
      </c>
    </row>
    <row r="240" spans="1:61" x14ac:dyDescent="0.25">
      <c r="A240" s="25" t="str">
        <f>C240&amp;"x"&amp;TEXT(COUNTIF(C$5:C239,C240)+1,0)</f>
        <v>S7x7</v>
      </c>
      <c r="B240" s="26" t="str">
        <f>D240&amp;"x"&amp;TEXT(COUNTIF(D$5:D239,D240)+1,0)</f>
        <v>S7x7</v>
      </c>
      <c r="C240" s="27" t="s">
        <v>5593</v>
      </c>
      <c r="D240" s="27" t="s">
        <v>5593</v>
      </c>
      <c r="E240" s="165"/>
      <c r="F240" s="27" t="s">
        <v>5829</v>
      </c>
      <c r="G240" s="242" t="s">
        <v>9122</v>
      </c>
      <c r="H240" s="242" t="s">
        <v>9123</v>
      </c>
      <c r="I240" s="242" t="s">
        <v>9124</v>
      </c>
      <c r="J240" s="194">
        <v>36308</v>
      </c>
      <c r="K240" s="165"/>
      <c r="L240" s="28"/>
      <c r="M240" s="371"/>
      <c r="N240" s="28"/>
      <c r="O240" s="236"/>
      <c r="P240" s="28" t="s">
        <v>5592</v>
      </c>
      <c r="Q240" s="28" t="s">
        <v>5592</v>
      </c>
      <c r="R240" s="28" t="s">
        <v>5818</v>
      </c>
      <c r="S240" s="466" t="str">
        <f>IF(C240=0,"",C240)</f>
        <v>S7</v>
      </c>
      <c r="T240" s="191"/>
      <c r="U240" s="30"/>
      <c r="V240" s="30"/>
      <c r="W240" s="30"/>
      <c r="X240" s="30"/>
      <c r="Y240" s="190"/>
      <c r="Z240" s="330">
        <f>lft(J240,Peildatum)</f>
        <v>22.6</v>
      </c>
      <c r="AA240" s="272"/>
      <c r="AB240" s="272"/>
      <c r="AC240" s="272"/>
      <c r="AD240" s="272"/>
      <c r="AE240" s="319" t="str">
        <f>IFERROR(VLOOKUP(LEFT(L240 &amp; "0",1),CbRc,2,0),"")</f>
        <v>NCX19J3</v>
      </c>
      <c r="AF240" s="319" t="str">
        <f>IFERROR(VLOOKUP(LEFT(M240 &amp; "0",1),CbRc,2,0),"")</f>
        <v>NCX19J3</v>
      </c>
      <c r="AG240" s="319" t="str">
        <f>IFERROR(VLOOKUP(LEFT(N240 &amp; "0",1),CbRc,2,0),"")</f>
        <v>NCX19J3</v>
      </c>
      <c r="AH240" s="319" t="str">
        <f>IF(ISNA(VLOOKUP($AE240&amp;P240,IsTm1A,1,0)),"",P240)</f>
        <v>S6</v>
      </c>
      <c r="AI240" s="319" t="str">
        <f>IF(ISNA(VLOOKUP($AF240&amp;Q240,IsTm2D,1,0)),"",Q240)</f>
        <v>S6</v>
      </c>
      <c r="AJ240" s="319" t="str">
        <f>IF(ISNA(VLOOKUP($AF240&amp;R240,IsTm3G,1,0)),"",R240)</f>
        <v/>
      </c>
      <c r="AK240" s="319" t="str">
        <f>IF(ISNA(VLOOKUP($AG240&amp;S240,IsTm4J,1,0)),"",S240)</f>
        <v/>
      </c>
      <c r="AL240" s="310"/>
      <c r="AT240" s="312" t="str">
        <f t="shared" si="39"/>
        <v>S7</v>
      </c>
      <c r="AU240" s="312" t="str">
        <f t="shared" si="40"/>
        <v>S7</v>
      </c>
      <c r="AW240" s="320">
        <f t="shared" si="41"/>
        <v>0</v>
      </c>
      <c r="AX240" s="320">
        <f t="shared" si="42"/>
        <v>0</v>
      </c>
      <c r="AY240" s="320">
        <f t="shared" si="43"/>
        <v>0</v>
      </c>
      <c r="AZ240" s="320">
        <f t="shared" si="44"/>
        <v>0</v>
      </c>
      <c r="BG240" s="49" t="str">
        <f t="shared" si="45"/>
        <v>0</v>
      </c>
      <c r="BH240" s="49" t="str">
        <f t="shared" si="46"/>
        <v>0</v>
      </c>
      <c r="BI240" s="49" t="str">
        <f t="shared" si="47"/>
        <v>0</v>
      </c>
    </row>
    <row r="241" spans="1:61" x14ac:dyDescent="0.25">
      <c r="A241" s="25" t="str">
        <f>C241&amp;"x"&amp;TEXT(COUNTIF(C$5:C240,C241)+1,0)</f>
        <v>S6x6</v>
      </c>
      <c r="B241" s="26" t="str">
        <f>D241&amp;"x"&amp;TEXT(COUNTIF(D$5:D240,D241)+1,0)</f>
        <v>S6x6</v>
      </c>
      <c r="C241" s="27" t="s">
        <v>5592</v>
      </c>
      <c r="D241" s="27" t="s">
        <v>5592</v>
      </c>
      <c r="E241" s="165"/>
      <c r="F241" s="27" t="s">
        <v>5829</v>
      </c>
      <c r="G241" s="242" t="s">
        <v>9099</v>
      </c>
      <c r="H241" s="242" t="s">
        <v>9100</v>
      </c>
      <c r="I241" s="242" t="s">
        <v>9101</v>
      </c>
      <c r="J241" s="194">
        <v>36465</v>
      </c>
      <c r="K241" s="165"/>
      <c r="L241" s="28"/>
      <c r="M241" s="371"/>
      <c r="N241" s="28"/>
      <c r="O241" s="236"/>
      <c r="P241" s="28" t="s">
        <v>5592</v>
      </c>
      <c r="Q241" s="28" t="s">
        <v>5592</v>
      </c>
      <c r="R241" s="28" t="s">
        <v>5818</v>
      </c>
      <c r="S241" s="466" t="str">
        <f>IF(C241=0,"",C241)</f>
        <v>S6</v>
      </c>
      <c r="T241" s="191"/>
      <c r="U241" s="30"/>
      <c r="V241" s="30"/>
      <c r="W241" s="30"/>
      <c r="X241" s="30"/>
      <c r="Y241" s="190"/>
      <c r="Z241" s="330">
        <f>lft(J241,Peildatum)</f>
        <v>22.17</v>
      </c>
      <c r="AA241" s="272"/>
      <c r="AB241" s="272"/>
      <c r="AC241" s="272"/>
      <c r="AD241" s="272"/>
      <c r="AE241" s="319" t="str">
        <f>IFERROR(VLOOKUP(LEFT(L241 &amp; "0",1),CbRc,2,0),"")</f>
        <v>NCX19J3</v>
      </c>
      <c r="AF241" s="319" t="str">
        <f>IFERROR(VLOOKUP(LEFT(M241 &amp; "0",1),CbRc,2,0),"")</f>
        <v>NCX19J3</v>
      </c>
      <c r="AG241" s="319" t="str">
        <f>IFERROR(VLOOKUP(LEFT(N241 &amp; "0",1),CbRc,2,0),"")</f>
        <v>NCX19J3</v>
      </c>
      <c r="AH241" s="319" t="str">
        <f>IF(ISNA(VLOOKUP($AE241&amp;P241,IsTm1A,1,0)),"",P241)</f>
        <v>S6</v>
      </c>
      <c r="AI241" s="319" t="str">
        <f>IF(ISNA(VLOOKUP($AF241&amp;Q241,IsTm2D,1,0)),"",Q241)</f>
        <v>S6</v>
      </c>
      <c r="AJ241" s="319" t="str">
        <f>IF(ISNA(VLOOKUP($AF241&amp;R241,IsTm3G,1,0)),"",R241)</f>
        <v/>
      </c>
      <c r="AK241" s="319" t="str">
        <f>IF(ISNA(VLOOKUP($AG241&amp;S241,IsTm4J,1,0)),"",S241)</f>
        <v/>
      </c>
      <c r="AL241" s="310"/>
      <c r="AT241" s="312" t="str">
        <f t="shared" si="39"/>
        <v>S6</v>
      </c>
      <c r="AU241" s="312" t="str">
        <f t="shared" si="40"/>
        <v>S6</v>
      </c>
      <c r="AW241" s="320">
        <f t="shared" si="41"/>
        <v>0</v>
      </c>
      <c r="AX241" s="320">
        <f t="shared" si="42"/>
        <v>0</v>
      </c>
      <c r="AY241" s="320">
        <f t="shared" si="43"/>
        <v>0</v>
      </c>
      <c r="AZ241" s="320">
        <f t="shared" si="44"/>
        <v>0</v>
      </c>
      <c r="BG241" s="49" t="str">
        <f t="shared" si="45"/>
        <v>0</v>
      </c>
      <c r="BH241" s="49" t="str">
        <f t="shared" si="46"/>
        <v>0</v>
      </c>
      <c r="BI241" s="49" t="str">
        <f t="shared" si="47"/>
        <v>0</v>
      </c>
    </row>
    <row r="242" spans="1:61" x14ac:dyDescent="0.25">
      <c r="A242" s="25" t="str">
        <f>C242&amp;"x"&amp;TEXT(COUNTIF(C$5:C241,C242)+1,0)</f>
        <v>S2x10</v>
      </c>
      <c r="B242" s="26" t="str">
        <f>D242&amp;"x"&amp;TEXT(COUNTIF(D$5:D241,D242)+1,0)</f>
        <v>S2x10</v>
      </c>
      <c r="C242" s="27" t="s">
        <v>5588</v>
      </c>
      <c r="D242" s="27" t="s">
        <v>5588</v>
      </c>
      <c r="E242" s="165"/>
      <c r="F242" s="27" t="s">
        <v>5829</v>
      </c>
      <c r="G242" s="242" t="s">
        <v>8981</v>
      </c>
      <c r="H242" s="242" t="s">
        <v>8982</v>
      </c>
      <c r="I242" s="242" t="s">
        <v>8983</v>
      </c>
      <c r="J242" s="194">
        <v>36567</v>
      </c>
      <c r="K242" s="165"/>
      <c r="L242" s="28"/>
      <c r="M242" s="371"/>
      <c r="N242" s="28"/>
      <c r="O242" s="236"/>
      <c r="P242" s="28" t="s">
        <v>5588</v>
      </c>
      <c r="Q242" s="28" t="s">
        <v>5588</v>
      </c>
      <c r="R242" s="28" t="s">
        <v>5818</v>
      </c>
      <c r="S242" s="466" t="str">
        <f>IF(C242=0,"",C242)</f>
        <v>S2</v>
      </c>
      <c r="T242" s="191"/>
      <c r="U242" s="30"/>
      <c r="V242" s="30"/>
      <c r="W242" s="30"/>
      <c r="X242" s="30"/>
      <c r="Y242" s="190"/>
      <c r="Z242" s="330">
        <f>lft(J242,Peildatum)</f>
        <v>21.89</v>
      </c>
      <c r="AA242" s="272"/>
      <c r="AB242" s="272"/>
      <c r="AC242" s="272"/>
      <c r="AD242" s="272"/>
      <c r="AE242" s="319" t="str">
        <f>IFERROR(VLOOKUP(LEFT(L242 &amp; "0",1),CbRc,2,0),"")</f>
        <v>NCX19J3</v>
      </c>
      <c r="AF242" s="319" t="str">
        <f>IFERROR(VLOOKUP(LEFT(M242 &amp; "0",1),CbRc,2,0),"")</f>
        <v>NCX19J3</v>
      </c>
      <c r="AG242" s="319" t="str">
        <f>IFERROR(VLOOKUP(LEFT(N242 &amp; "0",1),CbRc,2,0),"")</f>
        <v>NCX19J3</v>
      </c>
      <c r="AH242" s="319" t="str">
        <f>IF(ISNA(VLOOKUP($AE242&amp;P242,IsTm1A,1,0)),"",P242)</f>
        <v>S2</v>
      </c>
      <c r="AI242" s="319" t="str">
        <f>IF(ISNA(VLOOKUP($AF242&amp;Q242,IsTm2D,1,0)),"",Q242)</f>
        <v>S2</v>
      </c>
      <c r="AJ242" s="319" t="str">
        <f>IF(ISNA(VLOOKUP($AF242&amp;R242,IsTm3G,1,0)),"",R242)</f>
        <v/>
      </c>
      <c r="AK242" s="319" t="str">
        <f>IF(ISNA(VLOOKUP($AG242&amp;S242,IsTm4J,1,0)),"",S242)</f>
        <v/>
      </c>
      <c r="AL242" s="310"/>
      <c r="AT242" s="312" t="str">
        <f t="shared" si="39"/>
        <v>S2</v>
      </c>
      <c r="AU242" s="312" t="str">
        <f t="shared" si="40"/>
        <v>S2</v>
      </c>
      <c r="AW242" s="320">
        <f t="shared" si="41"/>
        <v>0</v>
      </c>
      <c r="AX242" s="320">
        <f t="shared" si="42"/>
        <v>0</v>
      </c>
      <c r="AY242" s="320">
        <f t="shared" si="43"/>
        <v>0</v>
      </c>
      <c r="AZ242" s="320">
        <f t="shared" si="44"/>
        <v>0</v>
      </c>
      <c r="BG242" s="49" t="str">
        <f t="shared" si="45"/>
        <v>0</v>
      </c>
      <c r="BH242" s="49" t="str">
        <f t="shared" si="46"/>
        <v>0</v>
      </c>
      <c r="BI242" s="49" t="str">
        <f t="shared" si="47"/>
        <v>0</v>
      </c>
    </row>
    <row r="243" spans="1:61" x14ac:dyDescent="0.25">
      <c r="A243" s="25" t="str">
        <f>C243&amp;"x"&amp;TEXT(COUNTIF(C$5:C242,C243)+1,0)</f>
        <v>S6x7</v>
      </c>
      <c r="B243" s="26" t="str">
        <f>D243&amp;"x"&amp;TEXT(COUNTIF(D$5:D242,D243)+1,0)</f>
        <v>S6x7</v>
      </c>
      <c r="C243" s="27" t="s">
        <v>5592</v>
      </c>
      <c r="D243" s="27" t="s">
        <v>5592</v>
      </c>
      <c r="E243" s="165"/>
      <c r="F243" s="27" t="s">
        <v>5829</v>
      </c>
      <c r="G243" s="242" t="s">
        <v>9102</v>
      </c>
      <c r="H243" s="242" t="s">
        <v>9103</v>
      </c>
      <c r="I243" s="242" t="s">
        <v>9104</v>
      </c>
      <c r="J243" s="194">
        <v>36605</v>
      </c>
      <c r="K243" s="165"/>
      <c r="L243" s="28"/>
      <c r="M243" s="371"/>
      <c r="N243" s="28"/>
      <c r="O243" s="236"/>
      <c r="P243" s="28" t="s">
        <v>5592</v>
      </c>
      <c r="Q243" s="28" t="s">
        <v>5592</v>
      </c>
      <c r="R243" s="28" t="s">
        <v>5818</v>
      </c>
      <c r="S243" s="466" t="str">
        <f>IF(C243=0,"",C243)</f>
        <v>S6</v>
      </c>
      <c r="T243" s="191"/>
      <c r="U243" s="30"/>
      <c r="V243" s="30"/>
      <c r="W243" s="30"/>
      <c r="X243" s="30"/>
      <c r="Y243" s="190"/>
      <c r="Z243" s="330">
        <f>lft(J243,Peildatum)</f>
        <v>21.78</v>
      </c>
      <c r="AA243" s="272"/>
      <c r="AB243" s="272"/>
      <c r="AC243" s="272"/>
      <c r="AD243" s="272"/>
      <c r="AE243" s="319" t="str">
        <f>IFERROR(VLOOKUP(LEFT(L243 &amp; "0",1),CbRc,2,0),"")</f>
        <v>NCX19J3</v>
      </c>
      <c r="AF243" s="319" t="str">
        <f>IFERROR(VLOOKUP(LEFT(M243 &amp; "0",1),CbRc,2,0),"")</f>
        <v>NCX19J3</v>
      </c>
      <c r="AG243" s="319" t="str">
        <f>IFERROR(VLOOKUP(LEFT(N243 &amp; "0",1),CbRc,2,0),"")</f>
        <v>NCX19J3</v>
      </c>
      <c r="AH243" s="319" t="str">
        <f>IF(ISNA(VLOOKUP($AE243&amp;P243,IsTm1A,1,0)),"",P243)</f>
        <v>S6</v>
      </c>
      <c r="AI243" s="319" t="str">
        <f>IF(ISNA(VLOOKUP($AF243&amp;Q243,IsTm2D,1,0)),"",Q243)</f>
        <v>S6</v>
      </c>
      <c r="AJ243" s="319" t="str">
        <f>IF(ISNA(VLOOKUP($AF243&amp;R243,IsTm3G,1,0)),"",R243)</f>
        <v/>
      </c>
      <c r="AK243" s="319" t="str">
        <f>IF(ISNA(VLOOKUP($AG243&amp;S243,IsTm4J,1,0)),"",S243)</f>
        <v/>
      </c>
      <c r="AL243" s="310"/>
      <c r="AT243" s="312" t="str">
        <f t="shared" si="39"/>
        <v>S6</v>
      </c>
      <c r="AU243" s="312" t="str">
        <f t="shared" si="40"/>
        <v>S6</v>
      </c>
      <c r="AW243" s="320">
        <f t="shared" si="41"/>
        <v>0</v>
      </c>
      <c r="AX243" s="320">
        <f t="shared" si="42"/>
        <v>0</v>
      </c>
      <c r="AY243" s="320">
        <f t="shared" si="43"/>
        <v>0</v>
      </c>
      <c r="AZ243" s="320">
        <f t="shared" si="44"/>
        <v>0</v>
      </c>
      <c r="BG243" s="49" t="str">
        <f t="shared" si="45"/>
        <v>0</v>
      </c>
      <c r="BH243" s="49" t="str">
        <f t="shared" si="46"/>
        <v>0</v>
      </c>
      <c r="BI243" s="49" t="str">
        <f t="shared" si="47"/>
        <v>0</v>
      </c>
    </row>
    <row r="244" spans="1:61" x14ac:dyDescent="0.25">
      <c r="A244" s="25" t="str">
        <f>C244&amp;"x"&amp;TEXT(COUNTIF(C$5:C243,C244)+1,0)</f>
        <v>S6x8</v>
      </c>
      <c r="B244" s="26" t="str">
        <f>D244&amp;"x"&amp;TEXT(COUNTIF(D$5:D243,D244)+1,0)</f>
        <v>S6x8</v>
      </c>
      <c r="C244" s="27" t="s">
        <v>5592</v>
      </c>
      <c r="D244" s="27" t="s">
        <v>5592</v>
      </c>
      <c r="E244" s="165"/>
      <c r="F244" s="27" t="s">
        <v>5829</v>
      </c>
      <c r="G244" s="242" t="s">
        <v>9096</v>
      </c>
      <c r="H244" s="242" t="s">
        <v>9097</v>
      </c>
      <c r="I244" s="242" t="s">
        <v>9098</v>
      </c>
      <c r="J244" s="194">
        <v>36666</v>
      </c>
      <c r="K244" s="165"/>
      <c r="L244" s="28"/>
      <c r="M244" s="371"/>
      <c r="N244" s="28"/>
      <c r="O244" s="236"/>
      <c r="P244" s="28" t="s">
        <v>5592</v>
      </c>
      <c r="Q244" s="28" t="s">
        <v>5592</v>
      </c>
      <c r="R244" s="28" t="s">
        <v>5818</v>
      </c>
      <c r="S244" s="466" t="str">
        <f>IF(C244=0,"",C244)</f>
        <v>S6</v>
      </c>
      <c r="T244" s="191"/>
      <c r="U244" s="30"/>
      <c r="V244" s="30"/>
      <c r="W244" s="30"/>
      <c r="X244" s="30"/>
      <c r="Y244" s="190"/>
      <c r="Z244" s="330">
        <f>lft(J244,Peildatum)</f>
        <v>21.62</v>
      </c>
      <c r="AA244" s="272"/>
      <c r="AB244" s="272"/>
      <c r="AC244" s="272"/>
      <c r="AD244" s="272"/>
      <c r="AE244" s="319" t="str">
        <f>IFERROR(VLOOKUP(LEFT(L244 &amp; "0",1),CbRc,2,0),"")</f>
        <v>NCX19J3</v>
      </c>
      <c r="AF244" s="319" t="str">
        <f>IFERROR(VLOOKUP(LEFT(M244 &amp; "0",1),CbRc,2,0),"")</f>
        <v>NCX19J3</v>
      </c>
      <c r="AG244" s="319" t="str">
        <f>IFERROR(VLOOKUP(LEFT(N244 &amp; "0",1),CbRc,2,0),"")</f>
        <v>NCX19J3</v>
      </c>
      <c r="AH244" s="319" t="str">
        <f>IF(ISNA(VLOOKUP($AE244&amp;P244,IsTm1A,1,0)),"",P244)</f>
        <v>S6</v>
      </c>
      <c r="AI244" s="319" t="str">
        <f>IF(ISNA(VLOOKUP($AF244&amp;Q244,IsTm2D,1,0)),"",Q244)</f>
        <v>S6</v>
      </c>
      <c r="AJ244" s="319" t="str">
        <f>IF(ISNA(VLOOKUP($AF244&amp;R244,IsTm3G,1,0)),"",R244)</f>
        <v/>
      </c>
      <c r="AK244" s="319" t="str">
        <f>IF(ISNA(VLOOKUP($AG244&amp;S244,IsTm4J,1,0)),"",S244)</f>
        <v/>
      </c>
      <c r="AL244" s="310"/>
      <c r="AT244" s="312" t="str">
        <f t="shared" si="39"/>
        <v>S6</v>
      </c>
      <c r="AU244" s="312" t="str">
        <f t="shared" si="40"/>
        <v>S6</v>
      </c>
      <c r="AW244" s="320">
        <f t="shared" si="41"/>
        <v>0</v>
      </c>
      <c r="AX244" s="320">
        <f t="shared" si="42"/>
        <v>0</v>
      </c>
      <c r="AY244" s="320">
        <f t="shared" si="43"/>
        <v>0</v>
      </c>
      <c r="AZ244" s="320">
        <f t="shared" si="44"/>
        <v>0</v>
      </c>
      <c r="BG244" s="49" t="str">
        <f t="shared" si="45"/>
        <v>0</v>
      </c>
      <c r="BH244" s="49" t="str">
        <f t="shared" si="46"/>
        <v>0</v>
      </c>
      <c r="BI244" s="49" t="str">
        <f t="shared" si="47"/>
        <v>0</v>
      </c>
    </row>
    <row r="245" spans="1:61" x14ac:dyDescent="0.25">
      <c r="A245" s="25" t="str">
        <f>C245&amp;"x"&amp;TEXT(COUNTIF(C$5:C244,C245)+1,0)</f>
        <v>S5x7</v>
      </c>
      <c r="B245" s="26" t="str">
        <f>D245&amp;"x"&amp;TEXT(COUNTIF(D$5:D244,D245)+1,0)</f>
        <v>S5x7</v>
      </c>
      <c r="C245" s="27" t="s">
        <v>5591</v>
      </c>
      <c r="D245" s="27" t="s">
        <v>5591</v>
      </c>
      <c r="E245" s="165"/>
      <c r="F245" s="27" t="s">
        <v>5829</v>
      </c>
      <c r="G245" s="242" t="s">
        <v>9068</v>
      </c>
      <c r="H245" s="242" t="s">
        <v>9069</v>
      </c>
      <c r="I245" s="242" t="s">
        <v>9070</v>
      </c>
      <c r="J245" s="194">
        <v>36683</v>
      </c>
      <c r="K245" s="165"/>
      <c r="L245" s="28"/>
      <c r="M245" s="371"/>
      <c r="N245" s="28"/>
      <c r="O245" s="236"/>
      <c r="P245" s="28" t="s">
        <v>5592</v>
      </c>
      <c r="Q245" s="28" t="s">
        <v>5591</v>
      </c>
      <c r="R245" s="28" t="s">
        <v>5818</v>
      </c>
      <c r="S245" s="466" t="str">
        <f>IF(C245=0,"",C245)</f>
        <v>S5</v>
      </c>
      <c r="T245" s="191"/>
      <c r="U245" s="30"/>
      <c r="V245" s="30"/>
      <c r="W245" s="30"/>
      <c r="X245" s="30"/>
      <c r="Y245" s="190"/>
      <c r="Z245" s="330">
        <f>lft(J245,Peildatum)</f>
        <v>21.57</v>
      </c>
      <c r="AA245" s="272"/>
      <c r="AB245" s="272"/>
      <c r="AC245" s="272"/>
      <c r="AD245" s="272"/>
      <c r="AE245" s="319" t="str">
        <f>IFERROR(VLOOKUP(LEFT(L245 &amp; "0",1),CbRc,2,0),"")</f>
        <v>NCX19J3</v>
      </c>
      <c r="AF245" s="319" t="str">
        <f>IFERROR(VLOOKUP(LEFT(M245 &amp; "0",1),CbRc,2,0),"")</f>
        <v>NCX19J3</v>
      </c>
      <c r="AG245" s="319" t="str">
        <f>IFERROR(VLOOKUP(LEFT(N245 &amp; "0",1),CbRc,2,0),"")</f>
        <v>NCX19J3</v>
      </c>
      <c r="AH245" s="319" t="str">
        <f>IF(ISNA(VLOOKUP($AE245&amp;P245,IsTm1A,1,0)),"",P245)</f>
        <v>S6</v>
      </c>
      <c r="AI245" s="319" t="str">
        <f>IF(ISNA(VLOOKUP($AF245&amp;Q245,IsTm2D,1,0)),"",Q245)</f>
        <v>S5</v>
      </c>
      <c r="AJ245" s="319" t="str">
        <f>IF(ISNA(VLOOKUP($AF245&amp;R245,IsTm3G,1,0)),"",R245)</f>
        <v/>
      </c>
      <c r="AK245" s="319" t="str">
        <f>IF(ISNA(VLOOKUP($AG245&amp;S245,IsTm4J,1,0)),"",S245)</f>
        <v/>
      </c>
      <c r="AL245" s="310"/>
      <c r="AT245" s="312" t="str">
        <f t="shared" si="39"/>
        <v>S5</v>
      </c>
      <c r="AU245" s="312" t="str">
        <f t="shared" si="40"/>
        <v>S5</v>
      </c>
      <c r="AW245" s="320">
        <f t="shared" si="41"/>
        <v>0</v>
      </c>
      <c r="AX245" s="320">
        <f t="shared" si="42"/>
        <v>0</v>
      </c>
      <c r="AY245" s="320">
        <f t="shared" si="43"/>
        <v>0</v>
      </c>
      <c r="AZ245" s="320">
        <f t="shared" si="44"/>
        <v>0</v>
      </c>
      <c r="BG245" s="49" t="str">
        <f t="shared" si="45"/>
        <v>0</v>
      </c>
      <c r="BH245" s="49" t="str">
        <f t="shared" si="46"/>
        <v>0</v>
      </c>
      <c r="BI245" s="49" t="str">
        <f t="shared" si="47"/>
        <v>0</v>
      </c>
    </row>
    <row r="246" spans="1:61" x14ac:dyDescent="0.25">
      <c r="A246" s="25" t="str">
        <f>C246&amp;"x"&amp;TEXT(COUNTIF(C$5:C245,C246)+1,0)</f>
        <v>S5x8</v>
      </c>
      <c r="B246" s="26" t="str">
        <f>D246&amp;"x"&amp;TEXT(COUNTIF(D$5:D245,D246)+1,0)</f>
        <v>S5x8</v>
      </c>
      <c r="C246" s="27" t="s">
        <v>5591</v>
      </c>
      <c r="D246" s="27" t="s">
        <v>5591</v>
      </c>
      <c r="E246" s="165"/>
      <c r="F246" s="27" t="s">
        <v>5829</v>
      </c>
      <c r="G246" s="242" t="s">
        <v>9065</v>
      </c>
      <c r="H246" s="242" t="s">
        <v>9066</v>
      </c>
      <c r="I246" s="242" t="s">
        <v>9067</v>
      </c>
      <c r="J246" s="194">
        <v>36865</v>
      </c>
      <c r="K246" s="165"/>
      <c r="L246" s="28"/>
      <c r="M246" s="371"/>
      <c r="N246" s="28"/>
      <c r="O246" s="236"/>
      <c r="P246" s="28" t="s">
        <v>5591</v>
      </c>
      <c r="Q246" s="28" t="s">
        <v>5591</v>
      </c>
      <c r="R246" s="28" t="s">
        <v>5818</v>
      </c>
      <c r="S246" s="466" t="str">
        <f>IF(C246=0,"",C246)</f>
        <v>S5</v>
      </c>
      <c r="T246" s="191"/>
      <c r="U246" s="30"/>
      <c r="V246" s="30"/>
      <c r="W246" s="30"/>
      <c r="X246" s="30"/>
      <c r="Y246" s="190"/>
      <c r="Z246" s="330">
        <f>lft(J246,Peildatum)</f>
        <v>21.07</v>
      </c>
      <c r="AA246" s="272"/>
      <c r="AB246" s="272"/>
      <c r="AC246" s="272"/>
      <c r="AD246" s="272"/>
      <c r="AE246" s="319" t="str">
        <f>IFERROR(VLOOKUP(LEFT(L246 &amp; "0",1),CbRc,2,0),"")</f>
        <v>NCX19J3</v>
      </c>
      <c r="AF246" s="319" t="str">
        <f>IFERROR(VLOOKUP(LEFT(M246 &amp; "0",1),CbRc,2,0),"")</f>
        <v>NCX19J3</v>
      </c>
      <c r="AG246" s="319" t="str">
        <f>IFERROR(VLOOKUP(LEFT(N246 &amp; "0",1),CbRc,2,0),"")</f>
        <v>NCX19J3</v>
      </c>
      <c r="AH246" s="319" t="str">
        <f>IF(ISNA(VLOOKUP($AE246&amp;P246,IsTm1A,1,0)),"",P246)</f>
        <v>S5</v>
      </c>
      <c r="AI246" s="319" t="str">
        <f>IF(ISNA(VLOOKUP($AF246&amp;Q246,IsTm2D,1,0)),"",Q246)</f>
        <v>S5</v>
      </c>
      <c r="AJ246" s="319" t="str">
        <f>IF(ISNA(VLOOKUP($AF246&amp;R246,IsTm3G,1,0)),"",R246)</f>
        <v/>
      </c>
      <c r="AK246" s="319" t="str">
        <f>IF(ISNA(VLOOKUP($AG246&amp;S246,IsTm4J,1,0)),"",S246)</f>
        <v/>
      </c>
      <c r="AL246" s="310"/>
      <c r="AT246" s="312" t="str">
        <f t="shared" si="39"/>
        <v>S5</v>
      </c>
      <c r="AU246" s="312" t="str">
        <f t="shared" si="40"/>
        <v>S5</v>
      </c>
      <c r="AW246" s="320">
        <f t="shared" si="41"/>
        <v>0</v>
      </c>
      <c r="AX246" s="320">
        <f t="shared" si="42"/>
        <v>0</v>
      </c>
      <c r="AY246" s="320">
        <f t="shared" si="43"/>
        <v>0</v>
      </c>
      <c r="AZ246" s="320">
        <f t="shared" si="44"/>
        <v>0</v>
      </c>
      <c r="BG246" s="49" t="str">
        <f t="shared" si="45"/>
        <v>0</v>
      </c>
      <c r="BH246" s="49" t="str">
        <f t="shared" si="46"/>
        <v>0</v>
      </c>
      <c r="BI246" s="49" t="str">
        <f t="shared" si="47"/>
        <v>0</v>
      </c>
    </row>
    <row r="247" spans="1:61" x14ac:dyDescent="0.25">
      <c r="A247" s="25" t="str">
        <f>C247&amp;"x"&amp;TEXT(COUNTIF(C$5:C246,C247)+1,0)</f>
        <v>S6x9</v>
      </c>
      <c r="B247" s="26" t="str">
        <f>D247&amp;"x"&amp;TEXT(COUNTIF(D$5:D246,D247)+1,0)</f>
        <v>S6x9</v>
      </c>
      <c r="C247" s="27" t="s">
        <v>5592</v>
      </c>
      <c r="D247" s="27" t="s">
        <v>5592</v>
      </c>
      <c r="E247" s="165"/>
      <c r="F247" s="27" t="s">
        <v>5829</v>
      </c>
      <c r="G247" s="242" t="s">
        <v>9094</v>
      </c>
      <c r="H247" s="242" t="s">
        <v>9095</v>
      </c>
      <c r="I247" s="242" t="s">
        <v>9070</v>
      </c>
      <c r="J247" s="194">
        <v>36929</v>
      </c>
      <c r="K247" s="165"/>
      <c r="L247" s="28"/>
      <c r="M247" s="371"/>
      <c r="N247" s="28"/>
      <c r="O247" s="236"/>
      <c r="P247" s="28" t="s">
        <v>5592</v>
      </c>
      <c r="Q247" s="28" t="s">
        <v>5592</v>
      </c>
      <c r="R247" s="28" t="s">
        <v>5818</v>
      </c>
      <c r="S247" s="466" t="str">
        <f>IF(C247=0,"",C247)</f>
        <v>S6</v>
      </c>
      <c r="T247" s="191"/>
      <c r="U247" s="30"/>
      <c r="V247" s="30"/>
      <c r="W247" s="30"/>
      <c r="X247" s="30"/>
      <c r="Y247" s="190"/>
      <c r="Z247" s="330">
        <f>lft(J247,Peildatum)</f>
        <v>20.9</v>
      </c>
      <c r="AA247" s="272"/>
      <c r="AB247" s="272"/>
      <c r="AC247" s="272"/>
      <c r="AD247" s="272"/>
      <c r="AE247" s="319" t="str">
        <f>IFERROR(VLOOKUP(LEFT(L247 &amp; "0",1),CbRc,2,0),"")</f>
        <v>NCX19J3</v>
      </c>
      <c r="AF247" s="319" t="str">
        <f>IFERROR(VLOOKUP(LEFT(M247 &amp; "0",1),CbRc,2,0),"")</f>
        <v>NCX19J3</v>
      </c>
      <c r="AG247" s="319" t="str">
        <f>IFERROR(VLOOKUP(LEFT(N247 &amp; "0",1),CbRc,2,0),"")</f>
        <v>NCX19J3</v>
      </c>
      <c r="AH247" s="319" t="str">
        <f>IF(ISNA(VLOOKUP($AE247&amp;P247,IsTm1A,1,0)),"",P247)</f>
        <v>S6</v>
      </c>
      <c r="AI247" s="319" t="str">
        <f>IF(ISNA(VLOOKUP($AF247&amp;Q247,IsTm2D,1,0)),"",Q247)</f>
        <v>S6</v>
      </c>
      <c r="AJ247" s="319" t="str">
        <f>IF(ISNA(VLOOKUP($AF247&amp;R247,IsTm3G,1,0)),"",R247)</f>
        <v/>
      </c>
      <c r="AK247" s="319" t="str">
        <f>IF(ISNA(VLOOKUP($AG247&amp;S247,IsTm4J,1,0)),"",S247)</f>
        <v/>
      </c>
      <c r="AL247" s="310"/>
      <c r="AT247" s="312" t="str">
        <f t="shared" si="39"/>
        <v>S6</v>
      </c>
      <c r="AU247" s="312" t="str">
        <f t="shared" si="40"/>
        <v>S6</v>
      </c>
      <c r="AW247" s="320">
        <f t="shared" si="41"/>
        <v>0</v>
      </c>
      <c r="AX247" s="320">
        <f t="shared" si="42"/>
        <v>0</v>
      </c>
      <c r="AY247" s="320">
        <f t="shared" si="43"/>
        <v>0</v>
      </c>
      <c r="AZ247" s="320">
        <f t="shared" si="44"/>
        <v>0</v>
      </c>
      <c r="BG247" s="49" t="str">
        <f t="shared" si="45"/>
        <v>0</v>
      </c>
      <c r="BH247" s="49" t="str">
        <f t="shared" si="46"/>
        <v>0</v>
      </c>
      <c r="BI247" s="49" t="str">
        <f t="shared" si="47"/>
        <v>0</v>
      </c>
    </row>
    <row r="248" spans="1:61" x14ac:dyDescent="0.25">
      <c r="A248" s="25" t="str">
        <f>C248&amp;"x"&amp;TEXT(COUNTIF(C$5:C247,C248)+1,0)</f>
        <v>S5x9</v>
      </c>
      <c r="B248" s="26" t="str">
        <f>D248&amp;"x"&amp;TEXT(COUNTIF(D$5:D247,D248)+1,0)</f>
        <v>S5x9</v>
      </c>
      <c r="C248" s="27" t="s">
        <v>5591</v>
      </c>
      <c r="D248" s="27" t="s">
        <v>5591</v>
      </c>
      <c r="E248" s="165"/>
      <c r="F248" s="27" t="s">
        <v>5829</v>
      </c>
      <c r="G248" s="242" t="s">
        <v>9071</v>
      </c>
      <c r="H248" s="242" t="s">
        <v>9072</v>
      </c>
      <c r="I248" s="242" t="s">
        <v>8983</v>
      </c>
      <c r="J248" s="194">
        <v>37246</v>
      </c>
      <c r="K248" s="165"/>
      <c r="L248" s="28"/>
      <c r="M248" s="371"/>
      <c r="N248" s="28"/>
      <c r="O248" s="236"/>
      <c r="P248" s="28" t="s">
        <v>1218</v>
      </c>
      <c r="Q248" s="28" t="s">
        <v>5591</v>
      </c>
      <c r="R248" s="28" t="s">
        <v>5818</v>
      </c>
      <c r="S248" s="466" t="str">
        <f>IF(C248=0,"",C248)</f>
        <v>S5</v>
      </c>
      <c r="T248" s="191"/>
      <c r="U248" s="30"/>
      <c r="V248" s="30"/>
      <c r="W248" s="30"/>
      <c r="X248" s="30"/>
      <c r="Y248" s="190"/>
      <c r="Z248" s="330">
        <f>lft(J248,Peildatum)</f>
        <v>20.03</v>
      </c>
      <c r="AA248" s="272"/>
      <c r="AB248" s="272"/>
      <c r="AC248" s="272"/>
      <c r="AD248" s="272"/>
      <c r="AE248" s="319" t="str">
        <f>IFERROR(VLOOKUP(LEFT(L248 &amp; "0",1),CbRc,2,0),"")</f>
        <v>NCX19J3</v>
      </c>
      <c r="AF248" s="319" t="str">
        <f>IFERROR(VLOOKUP(LEFT(M248 &amp; "0",1),CbRc,2,0),"")</f>
        <v>NCX19J3</v>
      </c>
      <c r="AG248" s="319" t="str">
        <f>IFERROR(VLOOKUP(LEFT(N248 &amp; "0",1),CbRc,2,0),"")</f>
        <v>NCX19J3</v>
      </c>
      <c r="AH248" s="319" t="str">
        <f>IF(ISNA(VLOOKUP($AE248&amp;P248,IsTm1A,1,0)),"",P248)</f>
        <v>A1</v>
      </c>
      <c r="AI248" s="319" t="str">
        <f>IF(ISNA(VLOOKUP($AF248&amp;Q248,IsTm2D,1,0)),"",Q248)</f>
        <v>S5</v>
      </c>
      <c r="AJ248" s="319" t="str">
        <f>IF(ISNA(VLOOKUP($AF248&amp;R248,IsTm3G,1,0)),"",R248)</f>
        <v/>
      </c>
      <c r="AK248" s="319" t="str">
        <f>IF(ISNA(VLOOKUP($AG248&amp;S248,IsTm4J,1,0)),"",S248)</f>
        <v/>
      </c>
      <c r="AL248" s="310"/>
      <c r="AT248" s="312" t="str">
        <f t="shared" si="39"/>
        <v>S5</v>
      </c>
      <c r="AU248" s="312" t="str">
        <f t="shared" si="40"/>
        <v>S5</v>
      </c>
      <c r="AW248" s="320">
        <f t="shared" si="41"/>
        <v>0</v>
      </c>
      <c r="AX248" s="320">
        <f t="shared" si="42"/>
        <v>0</v>
      </c>
      <c r="AY248" s="320">
        <f t="shared" si="43"/>
        <v>0</v>
      </c>
      <c r="AZ248" s="320">
        <f t="shared" si="44"/>
        <v>0</v>
      </c>
      <c r="BG248" s="49" t="str">
        <f t="shared" si="45"/>
        <v>0</v>
      </c>
      <c r="BH248" s="49" t="str">
        <f t="shared" si="46"/>
        <v>0</v>
      </c>
      <c r="BI248" s="49" t="str">
        <f t="shared" si="47"/>
        <v>0</v>
      </c>
    </row>
    <row r="249" spans="1:61" x14ac:dyDescent="0.25">
      <c r="A249" s="25" t="str">
        <f>C249&amp;"x"&amp;TEXT(COUNTIF(C$5:C248,C249)+1,0)</f>
        <v>S1x10</v>
      </c>
      <c r="B249" s="26" t="str">
        <f>D249&amp;"x"&amp;TEXT(COUNTIF(D$5:D248,D249)+1,0)</f>
        <v>S1x10</v>
      </c>
      <c r="C249" s="27" t="s">
        <v>5587</v>
      </c>
      <c r="D249" s="27" t="s">
        <v>5587</v>
      </c>
      <c r="E249" s="165"/>
      <c r="F249" s="27" t="s">
        <v>5829</v>
      </c>
      <c r="G249" s="242" t="s">
        <v>8955</v>
      </c>
      <c r="H249" s="242" t="s">
        <v>8956</v>
      </c>
      <c r="I249" s="242" t="s">
        <v>8957</v>
      </c>
      <c r="J249" s="194">
        <v>37683</v>
      </c>
      <c r="K249" s="165"/>
      <c r="L249" s="28"/>
      <c r="M249" s="371"/>
      <c r="N249" s="28"/>
      <c r="O249" s="236"/>
      <c r="P249" s="28" t="s">
        <v>1218</v>
      </c>
      <c r="Q249" s="28" t="s">
        <v>5587</v>
      </c>
      <c r="R249" s="28" t="s">
        <v>5818</v>
      </c>
      <c r="S249" s="466" t="str">
        <f>IF(C249=0,"",C249)</f>
        <v>S1</v>
      </c>
      <c r="T249" s="191"/>
      <c r="U249" s="30"/>
      <c r="V249" s="30"/>
      <c r="W249" s="30"/>
      <c r="X249" s="30"/>
      <c r="Y249" s="190"/>
      <c r="Z249" s="330">
        <f>lft(J249,Peildatum)</f>
        <v>18.829999999999998</v>
      </c>
      <c r="AA249" s="272"/>
      <c r="AB249" s="272"/>
      <c r="AC249" s="272"/>
      <c r="AD249" s="272"/>
      <c r="AE249" s="319" t="str">
        <f>IFERROR(VLOOKUP(LEFT(L249 &amp; "0",1),CbRc,2,0),"")</f>
        <v>NCX19J3</v>
      </c>
      <c r="AF249" s="319" t="str">
        <f>IFERROR(VLOOKUP(LEFT(M249 &amp; "0",1),CbRc,2,0),"")</f>
        <v>NCX19J3</v>
      </c>
      <c r="AG249" s="319" t="str">
        <f>IFERROR(VLOOKUP(LEFT(N249 &amp; "0",1),CbRc,2,0),"")</f>
        <v>NCX19J3</v>
      </c>
      <c r="AH249" s="319" t="str">
        <f>IF(ISNA(VLOOKUP($AE249&amp;P249,IsTm1A,1,0)),"",P249)</f>
        <v>A1</v>
      </c>
      <c r="AI249" s="319" t="str">
        <f>IF(ISNA(VLOOKUP($AF249&amp;Q249,IsTm2D,1,0)),"",Q249)</f>
        <v>S1</v>
      </c>
      <c r="AJ249" s="319" t="str">
        <f>IF(ISNA(VLOOKUP($AF249&amp;R249,IsTm3G,1,0)),"",R249)</f>
        <v/>
      </c>
      <c r="AK249" s="319" t="str">
        <f>IF(ISNA(VLOOKUP($AG249&amp;S249,IsTm4J,1,0)),"",S249)</f>
        <v/>
      </c>
      <c r="AL249" s="310"/>
      <c r="AT249" s="312" t="str">
        <f t="shared" si="39"/>
        <v>S1</v>
      </c>
      <c r="AU249" s="312" t="str">
        <f t="shared" si="40"/>
        <v>S1</v>
      </c>
      <c r="AW249" s="320">
        <f t="shared" si="41"/>
        <v>0</v>
      </c>
      <c r="AX249" s="320">
        <f t="shared" si="42"/>
        <v>0</v>
      </c>
      <c r="AY249" s="320">
        <f t="shared" si="43"/>
        <v>0</v>
      </c>
      <c r="AZ249" s="320">
        <f t="shared" si="44"/>
        <v>0</v>
      </c>
      <c r="BG249" s="49" t="str">
        <f t="shared" si="45"/>
        <v>0</v>
      </c>
      <c r="BH249" s="49" t="str">
        <f t="shared" si="46"/>
        <v>0</v>
      </c>
      <c r="BI249" s="49" t="str">
        <f t="shared" si="47"/>
        <v>0</v>
      </c>
    </row>
    <row r="250" spans="1:61" x14ac:dyDescent="0.25">
      <c r="A250" s="25" t="str">
        <f>C250&amp;"x"&amp;TEXT(COUNTIF(C$5:C249,C250)+1,0)</f>
        <v>x1</v>
      </c>
      <c r="B250" s="26" t="str">
        <f>D250&amp;"x"&amp;TEXT(COUNTIF(D$5:D249,D250)+1,0)</f>
        <v>x1</v>
      </c>
      <c r="C250" s="27"/>
      <c r="D250" s="27"/>
      <c r="E250" s="165"/>
      <c r="F250" s="27" t="s">
        <v>5580</v>
      </c>
      <c r="G250" s="242" t="s">
        <v>9660</v>
      </c>
      <c r="H250" s="242" t="s">
        <v>9661</v>
      </c>
      <c r="I250" s="242" t="s">
        <v>9662</v>
      </c>
      <c r="J250" s="194">
        <v>27565</v>
      </c>
      <c r="K250" s="165"/>
      <c r="L250" s="28"/>
      <c r="M250" s="371"/>
      <c r="N250" s="28"/>
      <c r="O250" s="236"/>
      <c r="P250" s="28"/>
      <c r="Q250" s="28"/>
      <c r="R250" s="28"/>
      <c r="S250" s="466" t="str">
        <f>IF(C250=0,"",C250)</f>
        <v/>
      </c>
      <c r="T250" s="191"/>
      <c r="U250" s="30"/>
      <c r="V250" s="30"/>
      <c r="W250" s="30"/>
      <c r="X250" s="30"/>
      <c r="Y250" s="190"/>
      <c r="Z250" s="330">
        <f>lft(J250,Peildatum)</f>
        <v>46.53</v>
      </c>
      <c r="AA250" s="272"/>
      <c r="AB250" s="272"/>
      <c r="AC250" s="272"/>
      <c r="AD250" s="272"/>
      <c r="AE250" s="319" t="str">
        <f>IFERROR(VLOOKUP(LEFT(L250 &amp; "0",1),CbRc,2,0),"")</f>
        <v>NCX19J3</v>
      </c>
      <c r="AF250" s="319" t="str">
        <f>IFERROR(VLOOKUP(LEFT(M250 &amp; "0",1),CbRc,2,0),"")</f>
        <v>NCX19J3</v>
      </c>
      <c r="AG250" s="319" t="str">
        <f>IFERROR(VLOOKUP(LEFT(N250 &amp; "0",1),CbRc,2,0),"")</f>
        <v>NCX19J3</v>
      </c>
      <c r="AH250" s="319" t="str">
        <f>IF(ISNA(VLOOKUP($AE250&amp;P250,IsTm1A,1,0)),"",P250)</f>
        <v/>
      </c>
      <c r="AI250" s="319" t="str">
        <f>IF(ISNA(VLOOKUP($AF250&amp;Q250,IsTm2D,1,0)),"",Q250)</f>
        <v/>
      </c>
      <c r="AJ250" s="319" t="str">
        <f>IF(ISNA(VLOOKUP($AF250&amp;R250,IsTm3G,1,0)),"",R250)</f>
        <v/>
      </c>
      <c r="AK250" s="319" t="str">
        <f>IF(ISNA(VLOOKUP($AG250&amp;S250,IsTm4J,1,0)),"",S250)</f>
        <v/>
      </c>
      <c r="AL250" s="310"/>
      <c r="AT250" s="312" t="str">
        <f t="shared" si="39"/>
        <v/>
      </c>
      <c r="AU250" s="312" t="str">
        <f t="shared" si="40"/>
        <v/>
      </c>
      <c r="AW250" s="320">
        <f t="shared" si="41"/>
        <v>0</v>
      </c>
      <c r="AX250" s="320">
        <f t="shared" si="42"/>
        <v>0</v>
      </c>
      <c r="AY250" s="320">
        <f t="shared" si="43"/>
        <v>0</v>
      </c>
      <c r="AZ250" s="320">
        <f t="shared" si="44"/>
        <v>0</v>
      </c>
      <c r="BG250" s="49" t="str">
        <f t="shared" si="45"/>
        <v>0</v>
      </c>
      <c r="BH250" s="49" t="str">
        <f t="shared" si="46"/>
        <v>0</v>
      </c>
      <c r="BI250" s="49" t="str">
        <f t="shared" si="47"/>
        <v>0</v>
      </c>
    </row>
    <row r="251" spans="1:61" x14ac:dyDescent="0.25">
      <c r="A251" s="25" t="str">
        <f>C251&amp;"x"&amp;TEXT(COUNTIF(C$5:C250,C251)+1,0)</f>
        <v>x1</v>
      </c>
      <c r="B251" s="26" t="str">
        <f>D251&amp;"x"&amp;TEXT(COUNTIF(D$5:D250,D251)+1,0)</f>
        <v>x1</v>
      </c>
      <c r="C251" s="27"/>
      <c r="D251" s="27"/>
      <c r="E251" s="165"/>
      <c r="F251" s="27" t="s">
        <v>5580</v>
      </c>
      <c r="G251" s="242" t="s">
        <v>9785</v>
      </c>
      <c r="H251" s="242" t="s">
        <v>9786</v>
      </c>
      <c r="I251" s="242" t="s">
        <v>9659</v>
      </c>
      <c r="J251" s="194">
        <v>28346</v>
      </c>
      <c r="K251" s="165"/>
      <c r="L251" s="28"/>
      <c r="M251" s="371"/>
      <c r="N251" s="28"/>
      <c r="O251" s="236"/>
      <c r="P251" s="28"/>
      <c r="Q251" s="28"/>
      <c r="R251" s="28"/>
      <c r="S251" s="466" t="str">
        <f>IF(C251=0,"",C251)</f>
        <v/>
      </c>
      <c r="T251" s="191"/>
      <c r="U251" s="30"/>
      <c r="V251" s="30"/>
      <c r="W251" s="30"/>
      <c r="X251" s="30"/>
      <c r="Y251" s="190"/>
      <c r="Z251" s="330">
        <f>lft(J251,Peildatum)</f>
        <v>44.39</v>
      </c>
      <c r="AA251" s="272"/>
      <c r="AB251" s="272"/>
      <c r="AC251" s="272"/>
      <c r="AD251" s="272"/>
      <c r="AE251" s="319" t="str">
        <f>IFERROR(VLOOKUP(LEFT(L251 &amp; "0",1),CbRc,2,0),"")</f>
        <v>NCX19J3</v>
      </c>
      <c r="AF251" s="319" t="str">
        <f>IFERROR(VLOOKUP(LEFT(M251 &amp; "0",1),CbRc,2,0),"")</f>
        <v>NCX19J3</v>
      </c>
      <c r="AG251" s="319" t="str">
        <f>IFERROR(VLOOKUP(LEFT(N251 &amp; "0",1),CbRc,2,0),"")</f>
        <v>NCX19J3</v>
      </c>
      <c r="AH251" s="319" t="str">
        <f>IF(ISNA(VLOOKUP($AE251&amp;P251,IsTm1A,1,0)),"",P251)</f>
        <v/>
      </c>
      <c r="AI251" s="319" t="str">
        <f>IF(ISNA(VLOOKUP($AF251&amp;Q251,IsTm2D,1,0)),"",Q251)</f>
        <v/>
      </c>
      <c r="AJ251" s="319" t="str">
        <f>IF(ISNA(VLOOKUP($AF251&amp;R251,IsTm3G,1,0)),"",R251)</f>
        <v/>
      </c>
      <c r="AK251" s="319" t="str">
        <f>IF(ISNA(VLOOKUP($AG251&amp;S251,IsTm4J,1,0)),"",S251)</f>
        <v/>
      </c>
      <c r="AL251" s="310"/>
      <c r="AT251" s="312" t="str">
        <f t="shared" si="39"/>
        <v/>
      </c>
      <c r="AU251" s="312" t="str">
        <f t="shared" si="40"/>
        <v/>
      </c>
      <c r="AW251" s="320">
        <f t="shared" si="41"/>
        <v>0</v>
      </c>
      <c r="AX251" s="320">
        <f t="shared" si="42"/>
        <v>0</v>
      </c>
      <c r="AY251" s="320">
        <f t="shared" si="43"/>
        <v>0</v>
      </c>
      <c r="AZ251" s="320">
        <f t="shared" si="44"/>
        <v>0</v>
      </c>
      <c r="BG251" s="49" t="str">
        <f t="shared" si="45"/>
        <v>0</v>
      </c>
      <c r="BH251" s="49" t="str">
        <f t="shared" si="46"/>
        <v>0</v>
      </c>
      <c r="BI251" s="49" t="str">
        <f t="shared" si="47"/>
        <v>0</v>
      </c>
    </row>
    <row r="252" spans="1:61" x14ac:dyDescent="0.25">
      <c r="A252" s="25" t="str">
        <f>C252&amp;"x"&amp;TEXT(COUNTIF(C$5:C251,C252)+1,0)</f>
        <v>x1</v>
      </c>
      <c r="B252" s="26" t="str">
        <f>D252&amp;"x"&amp;TEXT(COUNTIF(D$5:D251,D252)+1,0)</f>
        <v>x1</v>
      </c>
      <c r="C252" s="27"/>
      <c r="D252" s="27"/>
      <c r="E252" s="165"/>
      <c r="F252" s="27" t="s">
        <v>5580</v>
      </c>
      <c r="G252" s="242" t="s">
        <v>9750</v>
      </c>
      <c r="H252" s="242" t="s">
        <v>9751</v>
      </c>
      <c r="I252" s="242" t="s">
        <v>9033</v>
      </c>
      <c r="J252" s="194">
        <v>30344</v>
      </c>
      <c r="K252" s="165"/>
      <c r="L252" s="28"/>
      <c r="M252" s="371"/>
      <c r="N252" s="28"/>
      <c r="O252" s="236"/>
      <c r="P252" s="28"/>
      <c r="Q252" s="28"/>
      <c r="R252" s="28"/>
      <c r="S252" s="466" t="str">
        <f>IF(C252=0,"",C252)</f>
        <v/>
      </c>
      <c r="T252" s="191"/>
      <c r="U252" s="30"/>
      <c r="V252" s="30"/>
      <c r="W252" s="30"/>
      <c r="X252" s="30"/>
      <c r="Y252" s="190"/>
      <c r="Z252" s="330">
        <f>lft(J252,Peildatum)</f>
        <v>38.92</v>
      </c>
      <c r="AA252" s="272"/>
      <c r="AB252" s="272"/>
      <c r="AC252" s="272"/>
      <c r="AD252" s="272"/>
      <c r="AE252" s="319" t="str">
        <f>IFERROR(VLOOKUP(LEFT(L252 &amp; "0",1),CbRc,2,0),"")</f>
        <v>NCX19J3</v>
      </c>
      <c r="AF252" s="319" t="str">
        <f>IFERROR(VLOOKUP(LEFT(M252 &amp; "0",1),CbRc,2,0),"")</f>
        <v>NCX19J3</v>
      </c>
      <c r="AG252" s="319" t="str">
        <f>IFERROR(VLOOKUP(LEFT(N252 &amp; "0",1),CbRc,2,0),"")</f>
        <v>NCX19J3</v>
      </c>
      <c r="AH252" s="319" t="str">
        <f>IF(ISNA(VLOOKUP($AE252&amp;P252,IsTm1A,1,0)),"",P252)</f>
        <v/>
      </c>
      <c r="AI252" s="319" t="str">
        <f>IF(ISNA(VLOOKUP($AF252&amp;Q252,IsTm2D,1,0)),"",Q252)</f>
        <v/>
      </c>
      <c r="AJ252" s="319" t="str">
        <f>IF(ISNA(VLOOKUP($AF252&amp;R252,IsTm3G,1,0)),"",R252)</f>
        <v/>
      </c>
      <c r="AK252" s="319" t="str">
        <f>IF(ISNA(VLOOKUP($AG252&amp;S252,IsTm4J,1,0)),"",S252)</f>
        <v/>
      </c>
      <c r="AL252" s="310"/>
      <c r="AT252" s="312" t="str">
        <f t="shared" si="39"/>
        <v/>
      </c>
      <c r="AU252" s="312" t="str">
        <f t="shared" si="40"/>
        <v/>
      </c>
      <c r="AW252" s="320">
        <f t="shared" si="41"/>
        <v>0</v>
      </c>
      <c r="AX252" s="320">
        <f t="shared" si="42"/>
        <v>0</v>
      </c>
      <c r="AY252" s="320">
        <f t="shared" si="43"/>
        <v>0</v>
      </c>
      <c r="AZ252" s="320">
        <f t="shared" si="44"/>
        <v>0</v>
      </c>
      <c r="BG252" s="49" t="str">
        <f t="shared" si="45"/>
        <v>0</v>
      </c>
      <c r="BH252" s="49" t="str">
        <f t="shared" si="46"/>
        <v>0</v>
      </c>
      <c r="BI252" s="49" t="str">
        <f t="shared" si="47"/>
        <v>0</v>
      </c>
    </row>
    <row r="253" spans="1:61" x14ac:dyDescent="0.25">
      <c r="A253" s="25" t="str">
        <f>C253&amp;"x"&amp;TEXT(COUNTIF(C$5:C252,C253)+1,0)</f>
        <v>x1</v>
      </c>
      <c r="B253" s="26" t="str">
        <f>D253&amp;"x"&amp;TEXT(COUNTIF(D$5:D252,D253)+1,0)</f>
        <v>x1</v>
      </c>
      <c r="C253" s="27"/>
      <c r="D253" s="27"/>
      <c r="E253" s="165"/>
      <c r="F253" s="27" t="s">
        <v>5580</v>
      </c>
      <c r="G253" s="242" t="s">
        <v>9653</v>
      </c>
      <c r="H253" s="242" t="s">
        <v>9654</v>
      </c>
      <c r="I253" s="242" t="s">
        <v>9655</v>
      </c>
      <c r="J253" s="194">
        <v>31375</v>
      </c>
      <c r="K253" s="165"/>
      <c r="L253" s="28"/>
      <c r="M253" s="371"/>
      <c r="N253" s="28"/>
      <c r="O253" s="236"/>
      <c r="P253" s="28"/>
      <c r="Q253" s="28"/>
      <c r="R253" s="28"/>
      <c r="S253" s="466" t="str">
        <f>IF(C253=0,"",C253)</f>
        <v/>
      </c>
      <c r="T253" s="191"/>
      <c r="U253" s="30"/>
      <c r="V253" s="30"/>
      <c r="W253" s="30"/>
      <c r="X253" s="30"/>
      <c r="Y253" s="190"/>
      <c r="Z253" s="330">
        <f>lft(J253,Peildatum)</f>
        <v>36.1</v>
      </c>
      <c r="AA253" s="272"/>
      <c r="AB253" s="272"/>
      <c r="AC253" s="272"/>
      <c r="AD253" s="272"/>
      <c r="AE253" s="319" t="str">
        <f>IFERROR(VLOOKUP(LEFT(L253 &amp; "0",1),CbRc,2,0),"")</f>
        <v>NCX19J3</v>
      </c>
      <c r="AF253" s="319" t="str">
        <f>IFERROR(VLOOKUP(LEFT(M253 &amp; "0",1),CbRc,2,0),"")</f>
        <v>NCX19J3</v>
      </c>
      <c r="AG253" s="319" t="str">
        <f>IFERROR(VLOOKUP(LEFT(N253 &amp; "0",1),CbRc,2,0),"")</f>
        <v>NCX19J3</v>
      </c>
      <c r="AH253" s="319" t="str">
        <f>IF(ISNA(VLOOKUP($AE253&amp;P253,IsTm1A,1,0)),"",P253)</f>
        <v/>
      </c>
      <c r="AI253" s="319" t="str">
        <f>IF(ISNA(VLOOKUP($AF253&amp;Q253,IsTm2D,1,0)),"",Q253)</f>
        <v/>
      </c>
      <c r="AJ253" s="319" t="str">
        <f>IF(ISNA(VLOOKUP($AF253&amp;R253,IsTm3G,1,0)),"",R253)</f>
        <v/>
      </c>
      <c r="AK253" s="319" t="str">
        <f>IF(ISNA(VLOOKUP($AG253&amp;S253,IsTm4J,1,0)),"",S253)</f>
        <v/>
      </c>
      <c r="AL253" s="310"/>
      <c r="AT253" s="312" t="str">
        <f t="shared" si="39"/>
        <v/>
      </c>
      <c r="AU253" s="312" t="str">
        <f t="shared" si="40"/>
        <v/>
      </c>
      <c r="AW253" s="320">
        <f t="shared" si="41"/>
        <v>0</v>
      </c>
      <c r="AX253" s="320">
        <f t="shared" si="42"/>
        <v>0</v>
      </c>
      <c r="AY253" s="320">
        <f t="shared" si="43"/>
        <v>0</v>
      </c>
      <c r="AZ253" s="320">
        <f t="shared" si="44"/>
        <v>0</v>
      </c>
      <c r="BG253" s="49" t="str">
        <f t="shared" si="45"/>
        <v>0</v>
      </c>
      <c r="BH253" s="49" t="str">
        <f t="shared" si="46"/>
        <v>0</v>
      </c>
      <c r="BI253" s="49" t="str">
        <f t="shared" si="47"/>
        <v>0</v>
      </c>
    </row>
    <row r="254" spans="1:61" x14ac:dyDescent="0.25">
      <c r="A254" s="25" t="str">
        <f>C254&amp;"x"&amp;TEXT(COUNTIF(C$5:C253,C254)+1,0)</f>
        <v>x1</v>
      </c>
      <c r="B254" s="26" t="str">
        <f>D254&amp;"x"&amp;TEXT(COUNTIF(D$5:D253,D254)+1,0)</f>
        <v>x1</v>
      </c>
      <c r="C254" s="27"/>
      <c r="D254" s="27"/>
      <c r="E254" s="165"/>
      <c r="F254" s="27" t="s">
        <v>5580</v>
      </c>
      <c r="G254" s="242" t="s">
        <v>9656</v>
      </c>
      <c r="H254" s="242" t="s">
        <v>9657</v>
      </c>
      <c r="I254" s="242" t="s">
        <v>9658</v>
      </c>
      <c r="J254" s="194">
        <v>32045</v>
      </c>
      <c r="K254" s="165"/>
      <c r="L254" s="28"/>
      <c r="M254" s="371"/>
      <c r="N254" s="28"/>
      <c r="O254" s="236"/>
      <c r="P254" s="28"/>
      <c r="Q254" s="28"/>
      <c r="R254" s="28"/>
      <c r="S254" s="466" t="str">
        <f>IF(C254=0,"",C254)</f>
        <v/>
      </c>
      <c r="T254" s="191"/>
      <c r="U254" s="30"/>
      <c r="V254" s="30"/>
      <c r="W254" s="30"/>
      <c r="X254" s="30"/>
      <c r="Y254" s="190"/>
      <c r="Z254" s="330">
        <f>lft(J254,Peildatum)</f>
        <v>34.270000000000003</v>
      </c>
      <c r="AA254" s="272"/>
      <c r="AB254" s="272"/>
      <c r="AC254" s="272"/>
      <c r="AD254" s="272"/>
      <c r="AE254" s="319" t="str">
        <f>IFERROR(VLOOKUP(LEFT(L254 &amp; "0",1),CbRc,2,0),"")</f>
        <v>NCX19J3</v>
      </c>
      <c r="AF254" s="319" t="str">
        <f>IFERROR(VLOOKUP(LEFT(M254 &amp; "0",1),CbRc,2,0),"")</f>
        <v>NCX19J3</v>
      </c>
      <c r="AG254" s="319" t="str">
        <f>IFERROR(VLOOKUP(LEFT(N254 &amp; "0",1),CbRc,2,0),"")</f>
        <v>NCX19J3</v>
      </c>
      <c r="AH254" s="319" t="str">
        <f>IF(ISNA(VLOOKUP($AE254&amp;P254,IsTm1A,1,0)),"",P254)</f>
        <v/>
      </c>
      <c r="AI254" s="319" t="str">
        <f>IF(ISNA(VLOOKUP($AF254&amp;Q254,IsTm2D,1,0)),"",Q254)</f>
        <v/>
      </c>
      <c r="AJ254" s="319" t="str">
        <f>IF(ISNA(VLOOKUP($AF254&amp;R254,IsTm3G,1,0)),"",R254)</f>
        <v/>
      </c>
      <c r="AK254" s="319" t="str">
        <f>IF(ISNA(VLOOKUP($AG254&amp;S254,IsTm4J,1,0)),"",S254)</f>
        <v/>
      </c>
      <c r="AL254" s="310"/>
      <c r="AT254" s="312" t="str">
        <f t="shared" si="39"/>
        <v/>
      </c>
      <c r="AU254" s="312" t="str">
        <f t="shared" si="40"/>
        <v/>
      </c>
      <c r="AW254" s="320">
        <f t="shared" si="41"/>
        <v>0</v>
      </c>
      <c r="AX254" s="320">
        <f t="shared" si="42"/>
        <v>0</v>
      </c>
      <c r="AY254" s="320">
        <f t="shared" si="43"/>
        <v>0</v>
      </c>
      <c r="AZ254" s="320">
        <f t="shared" si="44"/>
        <v>0</v>
      </c>
      <c r="BG254" s="49" t="str">
        <f t="shared" si="45"/>
        <v>0</v>
      </c>
      <c r="BH254" s="49" t="str">
        <f t="shared" si="46"/>
        <v>0</v>
      </c>
      <c r="BI254" s="49" t="str">
        <f t="shared" si="47"/>
        <v>0</v>
      </c>
    </row>
    <row r="255" spans="1:61" x14ac:dyDescent="0.25">
      <c r="A255" s="25" t="str">
        <f>C255&amp;"x"&amp;TEXT(COUNTIF(C$5:C254,C255)+1,0)</f>
        <v>x1</v>
      </c>
      <c r="B255" s="26" t="str">
        <f>D255&amp;"x"&amp;TEXT(COUNTIF(D$5:D254,D255)+1,0)</f>
        <v>x1</v>
      </c>
      <c r="C255" s="27"/>
      <c r="D255" s="27"/>
      <c r="E255" s="165"/>
      <c r="F255" s="27" t="s">
        <v>5580</v>
      </c>
      <c r="G255" s="242" t="s">
        <v>9663</v>
      </c>
      <c r="H255" s="242" t="s">
        <v>9664</v>
      </c>
      <c r="I255" s="242" t="s">
        <v>9665</v>
      </c>
      <c r="J255" s="194">
        <v>33146</v>
      </c>
      <c r="K255" s="165"/>
      <c r="L255" s="28"/>
      <c r="M255" s="371"/>
      <c r="N255" s="28"/>
      <c r="O255" s="236"/>
      <c r="P255" s="28"/>
      <c r="Q255" s="28"/>
      <c r="R255" s="28"/>
      <c r="S255" s="466" t="str">
        <f>IF(C255=0,"",C255)</f>
        <v/>
      </c>
      <c r="T255" s="191"/>
      <c r="U255" s="30"/>
      <c r="V255" s="30"/>
      <c r="W255" s="30"/>
      <c r="X255" s="30"/>
      <c r="Y255" s="190"/>
      <c r="Z255" s="330">
        <f>lft(J255,Peildatum)</f>
        <v>31.25</v>
      </c>
      <c r="AA255" s="272"/>
      <c r="AB255" s="272"/>
      <c r="AC255" s="272"/>
      <c r="AD255" s="272"/>
      <c r="AE255" s="319" t="str">
        <f>IFERROR(VLOOKUP(LEFT(L255 &amp; "0",1),CbRc,2,0),"")</f>
        <v>NCX19J3</v>
      </c>
      <c r="AF255" s="319" t="str">
        <f>IFERROR(VLOOKUP(LEFT(M255 &amp; "0",1),CbRc,2,0),"")</f>
        <v>NCX19J3</v>
      </c>
      <c r="AG255" s="319" t="str">
        <f>IFERROR(VLOOKUP(LEFT(N255 &amp; "0",1),CbRc,2,0),"")</f>
        <v>NCX19J3</v>
      </c>
      <c r="AH255" s="319" t="str">
        <f>IF(ISNA(VLOOKUP($AE255&amp;P255,IsTm1A,1,0)),"",P255)</f>
        <v/>
      </c>
      <c r="AI255" s="319" t="str">
        <f>IF(ISNA(VLOOKUP($AF255&amp;Q255,IsTm2D,1,0)),"",Q255)</f>
        <v/>
      </c>
      <c r="AJ255" s="319" t="str">
        <f>IF(ISNA(VLOOKUP($AF255&amp;R255,IsTm3G,1,0)),"",R255)</f>
        <v/>
      </c>
      <c r="AK255" s="319" t="str">
        <f>IF(ISNA(VLOOKUP($AG255&amp;S255,IsTm4J,1,0)),"",S255)</f>
        <v/>
      </c>
      <c r="AL255" s="310"/>
      <c r="AT255" s="312" t="str">
        <f t="shared" si="39"/>
        <v/>
      </c>
      <c r="AU255" s="312" t="str">
        <f t="shared" si="40"/>
        <v/>
      </c>
      <c r="AW255" s="320">
        <f t="shared" si="41"/>
        <v>0</v>
      </c>
      <c r="AX255" s="320">
        <f t="shared" si="42"/>
        <v>0</v>
      </c>
      <c r="AY255" s="320">
        <f t="shared" si="43"/>
        <v>0</v>
      </c>
      <c r="AZ255" s="320">
        <f t="shared" si="44"/>
        <v>0</v>
      </c>
      <c r="BG255" s="49" t="str">
        <f t="shared" si="45"/>
        <v>0</v>
      </c>
      <c r="BH255" s="49" t="str">
        <f t="shared" si="46"/>
        <v>0</v>
      </c>
      <c r="BI255" s="49" t="str">
        <f t="shared" si="47"/>
        <v>0</v>
      </c>
    </row>
    <row r="256" spans="1:61" x14ac:dyDescent="0.25">
      <c r="A256" s="25" t="str">
        <f>C256&amp;"x"&amp;TEXT(COUNTIF(C$5:C255,C256)+1,0)</f>
        <v>x1</v>
      </c>
      <c r="B256" s="26" t="str">
        <f>D256&amp;"x"&amp;TEXT(COUNTIF(D$5:D255,D256)+1,0)</f>
        <v>x1</v>
      </c>
      <c r="C256" s="27"/>
      <c r="D256" s="27"/>
      <c r="E256" s="165"/>
      <c r="F256" s="27" t="s">
        <v>5580</v>
      </c>
      <c r="G256" s="242" t="s">
        <v>9773</v>
      </c>
      <c r="H256" s="242" t="s">
        <v>9774</v>
      </c>
      <c r="I256" s="242" t="s">
        <v>9775</v>
      </c>
      <c r="J256" s="194">
        <v>35817</v>
      </c>
      <c r="K256" s="165"/>
      <c r="L256" s="28"/>
      <c r="M256" s="371"/>
      <c r="N256" s="28"/>
      <c r="O256" s="236"/>
      <c r="P256" s="28"/>
      <c r="Q256" s="28"/>
      <c r="R256" s="28"/>
      <c r="S256" s="466" t="str">
        <f>IF(C256=0,"",C256)</f>
        <v/>
      </c>
      <c r="T256" s="191"/>
      <c r="U256" s="30"/>
      <c r="V256" s="30"/>
      <c r="W256" s="30"/>
      <c r="X256" s="30"/>
      <c r="Y256" s="190"/>
      <c r="Z256" s="330">
        <f>lft(J256,Peildatum)</f>
        <v>23.94</v>
      </c>
      <c r="AA256" s="272"/>
      <c r="AB256" s="272"/>
      <c r="AC256" s="272"/>
      <c r="AD256" s="272"/>
      <c r="AE256" s="319" t="str">
        <f>IFERROR(VLOOKUP(LEFT(L256 &amp; "0",1),CbRc,2,0),"")</f>
        <v>NCX19J3</v>
      </c>
      <c r="AF256" s="319" t="str">
        <f>IFERROR(VLOOKUP(LEFT(M256 &amp; "0",1),CbRc,2,0),"")</f>
        <v>NCX19J3</v>
      </c>
      <c r="AG256" s="319" t="str">
        <f>IFERROR(VLOOKUP(LEFT(N256 &amp; "0",1),CbRc,2,0),"")</f>
        <v>NCX19J3</v>
      </c>
      <c r="AH256" s="319" t="str">
        <f>IF(ISNA(VLOOKUP($AE256&amp;P256,IsTm1A,1,0)),"",P256)</f>
        <v/>
      </c>
      <c r="AI256" s="319" t="str">
        <f>IF(ISNA(VLOOKUP($AF256&amp;Q256,IsTm2D,1,0)),"",Q256)</f>
        <v/>
      </c>
      <c r="AJ256" s="319" t="str">
        <f>IF(ISNA(VLOOKUP($AF256&amp;R256,IsTm3G,1,0)),"",R256)</f>
        <v/>
      </c>
      <c r="AK256" s="319" t="str">
        <f>IF(ISNA(VLOOKUP($AG256&amp;S256,IsTm4J,1,0)),"",S256)</f>
        <v/>
      </c>
      <c r="AL256" s="310"/>
      <c r="AT256" s="312" t="str">
        <f t="shared" si="39"/>
        <v/>
      </c>
      <c r="AU256" s="312" t="str">
        <f t="shared" si="40"/>
        <v/>
      </c>
      <c r="AW256" s="320">
        <f t="shared" si="41"/>
        <v>0</v>
      </c>
      <c r="AX256" s="320">
        <f t="shared" si="42"/>
        <v>0</v>
      </c>
      <c r="AY256" s="320">
        <f t="shared" si="43"/>
        <v>0</v>
      </c>
      <c r="AZ256" s="320">
        <f t="shared" si="44"/>
        <v>0</v>
      </c>
      <c r="BG256" s="49" t="str">
        <f t="shared" si="45"/>
        <v>0</v>
      </c>
      <c r="BH256" s="49" t="str">
        <f t="shared" si="46"/>
        <v>0</v>
      </c>
      <c r="BI256" s="49" t="str">
        <f t="shared" si="47"/>
        <v>0</v>
      </c>
    </row>
    <row r="257" spans="1:61" x14ac:dyDescent="0.25">
      <c r="A257" s="25" t="str">
        <f>C257&amp;"x"&amp;TEXT(COUNTIF(C$5:C256,C257)+1,0)</f>
        <v>x1</v>
      </c>
      <c r="B257" s="26" t="str">
        <f>D257&amp;"x"&amp;TEXT(COUNTIF(D$5:D256,D257)+1,0)</f>
        <v>x1</v>
      </c>
      <c r="C257" s="27"/>
      <c r="D257" s="27"/>
      <c r="E257" s="165"/>
      <c r="F257" s="27" t="s">
        <v>5580</v>
      </c>
      <c r="G257" s="242" t="s">
        <v>9650</v>
      </c>
      <c r="H257" s="242" t="s">
        <v>9651</v>
      </c>
      <c r="I257" s="242" t="s">
        <v>9652</v>
      </c>
      <c r="J257" s="194">
        <v>36385</v>
      </c>
      <c r="K257" s="165"/>
      <c r="L257" s="28"/>
      <c r="M257" s="371"/>
      <c r="N257" s="28"/>
      <c r="O257" s="236"/>
      <c r="P257" s="28"/>
      <c r="Q257" s="28"/>
      <c r="R257" s="28"/>
      <c r="S257" s="466" t="str">
        <f>IF(C257=0,"",C257)</f>
        <v/>
      </c>
      <c r="T257" s="191"/>
      <c r="U257" s="30"/>
      <c r="V257" s="30"/>
      <c r="W257" s="30"/>
      <c r="X257" s="30"/>
      <c r="Y257" s="190"/>
      <c r="Z257" s="330">
        <f>lft(J257,Peildatum)</f>
        <v>22.38</v>
      </c>
      <c r="AA257" s="272"/>
      <c r="AB257" s="272"/>
      <c r="AC257" s="272"/>
      <c r="AD257" s="272"/>
      <c r="AE257" s="319" t="str">
        <f>IFERROR(VLOOKUP(LEFT(L257 &amp; "0",1),CbRc,2,0),"")</f>
        <v>NCX19J3</v>
      </c>
      <c r="AF257" s="319" t="str">
        <f>IFERROR(VLOOKUP(LEFT(M257 &amp; "0",1),CbRc,2,0),"")</f>
        <v>NCX19J3</v>
      </c>
      <c r="AG257" s="319" t="str">
        <f>IFERROR(VLOOKUP(LEFT(N257 &amp; "0",1),CbRc,2,0),"")</f>
        <v>NCX19J3</v>
      </c>
      <c r="AH257" s="319" t="str">
        <f>IF(ISNA(VLOOKUP($AE257&amp;P257,IsTm1A,1,0)),"",P257)</f>
        <v/>
      </c>
      <c r="AI257" s="319" t="str">
        <f>IF(ISNA(VLOOKUP($AF257&amp;Q257,IsTm2D,1,0)),"",Q257)</f>
        <v/>
      </c>
      <c r="AJ257" s="319" t="str">
        <f>IF(ISNA(VLOOKUP($AF257&amp;R257,IsTm3G,1,0)),"",R257)</f>
        <v/>
      </c>
      <c r="AK257" s="319" t="str">
        <f>IF(ISNA(VLOOKUP($AG257&amp;S257,IsTm4J,1,0)),"",S257)</f>
        <v/>
      </c>
      <c r="AL257" s="310"/>
      <c r="AT257" s="312" t="str">
        <f t="shared" si="39"/>
        <v/>
      </c>
      <c r="AU257" s="312" t="str">
        <f t="shared" si="40"/>
        <v/>
      </c>
      <c r="AW257" s="320">
        <f t="shared" si="41"/>
        <v>0</v>
      </c>
      <c r="AX257" s="320">
        <f t="shared" si="42"/>
        <v>0</v>
      </c>
      <c r="AY257" s="320">
        <f t="shared" si="43"/>
        <v>0</v>
      </c>
      <c r="AZ257" s="320">
        <f t="shared" si="44"/>
        <v>0</v>
      </c>
      <c r="BG257" s="49" t="str">
        <f t="shared" si="45"/>
        <v>0</v>
      </c>
      <c r="BH257" s="49" t="str">
        <f t="shared" si="46"/>
        <v>0</v>
      </c>
      <c r="BI257" s="49" t="str">
        <f t="shared" si="47"/>
        <v>0</v>
      </c>
    </row>
    <row r="258" spans="1:61" x14ac:dyDescent="0.25">
      <c r="A258" s="25" t="str">
        <f>C258&amp;"x"&amp;TEXT(COUNTIF(C$5:C257,C258)+1,0)</f>
        <v>x1</v>
      </c>
      <c r="B258" s="26" t="str">
        <f>D258&amp;"x"&amp;TEXT(COUNTIF(D$5:D257,D258)+1,0)</f>
        <v>x1</v>
      </c>
      <c r="C258" s="27"/>
      <c r="D258" s="27"/>
      <c r="E258" s="165"/>
      <c r="F258" s="27" t="s">
        <v>5580</v>
      </c>
      <c r="G258" s="242" t="s">
        <v>9764</v>
      </c>
      <c r="H258" s="242" t="s">
        <v>9765</v>
      </c>
      <c r="I258" s="242" t="s">
        <v>9766</v>
      </c>
      <c r="J258" s="194">
        <v>36479</v>
      </c>
      <c r="K258" s="165"/>
      <c r="L258" s="28"/>
      <c r="M258" s="371"/>
      <c r="N258" s="28"/>
      <c r="O258" s="236"/>
      <c r="P258" s="28"/>
      <c r="Q258" s="28"/>
      <c r="R258" s="28"/>
      <c r="S258" s="466" t="str">
        <f>IF(C258=0,"",C258)</f>
        <v/>
      </c>
      <c r="T258" s="191"/>
      <c r="U258" s="30"/>
      <c r="V258" s="30"/>
      <c r="W258" s="30"/>
      <c r="X258" s="30"/>
      <c r="Y258" s="190"/>
      <c r="Z258" s="330">
        <f>lft(J258,Peildatum)</f>
        <v>22.13</v>
      </c>
      <c r="AA258" s="272"/>
      <c r="AB258" s="272"/>
      <c r="AC258" s="272"/>
      <c r="AD258" s="272"/>
      <c r="AE258" s="319" t="str">
        <f>IFERROR(VLOOKUP(LEFT(L258 &amp; "0",1),CbRc,2,0),"")</f>
        <v>NCX19J3</v>
      </c>
      <c r="AF258" s="319" t="str">
        <f>IFERROR(VLOOKUP(LEFT(M258 &amp; "0",1),CbRc,2,0),"")</f>
        <v>NCX19J3</v>
      </c>
      <c r="AG258" s="319" t="str">
        <f>IFERROR(VLOOKUP(LEFT(N258 &amp; "0",1),CbRc,2,0),"")</f>
        <v>NCX19J3</v>
      </c>
      <c r="AH258" s="319" t="str">
        <f>IF(ISNA(VLOOKUP($AE258&amp;P258,IsTm1A,1,0)),"",P258)</f>
        <v/>
      </c>
      <c r="AI258" s="319" t="str">
        <f>IF(ISNA(VLOOKUP($AF258&amp;Q258,IsTm2D,1,0)),"",Q258)</f>
        <v/>
      </c>
      <c r="AJ258" s="319" t="str">
        <f>IF(ISNA(VLOOKUP($AF258&amp;R258,IsTm3G,1,0)),"",R258)</f>
        <v/>
      </c>
      <c r="AK258" s="319" t="str">
        <f>IF(ISNA(VLOOKUP($AG258&amp;S258,IsTm4J,1,0)),"",S258)</f>
        <v/>
      </c>
      <c r="AL258" s="310"/>
      <c r="AT258" s="312" t="str">
        <f t="shared" si="39"/>
        <v/>
      </c>
      <c r="AU258" s="312" t="str">
        <f t="shared" si="40"/>
        <v/>
      </c>
      <c r="AW258" s="320">
        <f t="shared" si="41"/>
        <v>0</v>
      </c>
      <c r="AX258" s="320">
        <f t="shared" si="42"/>
        <v>0</v>
      </c>
      <c r="AY258" s="320">
        <f t="shared" si="43"/>
        <v>0</v>
      </c>
      <c r="AZ258" s="320">
        <f t="shared" si="44"/>
        <v>0</v>
      </c>
      <c r="BG258" s="49" t="str">
        <f t="shared" si="45"/>
        <v>0</v>
      </c>
      <c r="BH258" s="49" t="str">
        <f t="shared" si="46"/>
        <v>0</v>
      </c>
      <c r="BI258" s="49" t="str">
        <f t="shared" si="47"/>
        <v>0</v>
      </c>
    </row>
    <row r="259" spans="1:61" x14ac:dyDescent="0.25">
      <c r="A259" s="25" t="str">
        <f>C259&amp;"x"&amp;TEXT(COUNTIF(C$5:C258,C259)+1,0)</f>
        <v>S7x8</v>
      </c>
      <c r="B259" s="26" t="str">
        <f>D259&amp;"x"&amp;TEXT(COUNTIF(D$5:D258,D259)+1,0)</f>
        <v>S7x8</v>
      </c>
      <c r="C259" s="27" t="s">
        <v>5593</v>
      </c>
      <c r="D259" s="27" t="s">
        <v>5593</v>
      </c>
      <c r="E259" s="165"/>
      <c r="F259" s="27" t="s">
        <v>5580</v>
      </c>
      <c r="G259" s="242" t="s">
        <v>9114</v>
      </c>
      <c r="H259" s="242" t="s">
        <v>9721</v>
      </c>
      <c r="I259" s="242" t="s">
        <v>9115</v>
      </c>
      <c r="J259" s="194">
        <v>37324</v>
      </c>
      <c r="K259" s="165"/>
      <c r="L259" s="28"/>
      <c r="M259" s="371"/>
      <c r="N259" s="28"/>
      <c r="O259" s="236"/>
      <c r="P259" s="28" t="s">
        <v>1220</v>
      </c>
      <c r="Q259" s="28" t="s">
        <v>1220</v>
      </c>
      <c r="R259" s="28"/>
      <c r="S259" s="466" t="str">
        <f>IF(C259=0,"",C259)</f>
        <v>S7</v>
      </c>
      <c r="T259" s="191"/>
      <c r="U259" s="30"/>
      <c r="V259" s="30"/>
      <c r="W259" s="30"/>
      <c r="X259" s="30"/>
      <c r="Y259" s="190"/>
      <c r="Z259" s="330">
        <f>lft(J259,Peildatum)</f>
        <v>19.809999999999999</v>
      </c>
      <c r="AA259" s="272"/>
      <c r="AB259" s="272"/>
      <c r="AC259" s="272"/>
      <c r="AD259" s="272"/>
      <c r="AE259" s="319" t="str">
        <f>IFERROR(VLOOKUP(LEFT(L259 &amp; "0",1),CbRc,2,0),"")</f>
        <v>NCX19J3</v>
      </c>
      <c r="AF259" s="319" t="str">
        <f>IFERROR(VLOOKUP(LEFT(M259 &amp; "0",1),CbRc,2,0),"")</f>
        <v>NCX19J3</v>
      </c>
      <c r="AG259" s="319" t="str">
        <f>IFERROR(VLOOKUP(LEFT(N259 &amp; "0",1),CbRc,2,0),"")</f>
        <v>NCX19J3</v>
      </c>
      <c r="AH259" s="319" t="str">
        <f>IF(ISNA(VLOOKUP($AE259&amp;P259,IsTm1A,1,0)),"",P259)</f>
        <v>A3</v>
      </c>
      <c r="AI259" s="319" t="str">
        <f>IF(ISNA(VLOOKUP($AF259&amp;Q259,IsTm2D,1,0)),"",Q259)</f>
        <v>A3</v>
      </c>
      <c r="AJ259" s="319" t="str">
        <f>IF(ISNA(VLOOKUP($AF259&amp;R259,IsTm3G,1,0)),"",R259)</f>
        <v/>
      </c>
      <c r="AK259" s="319" t="str">
        <f>IF(ISNA(VLOOKUP($AG259&amp;S259,IsTm4J,1,0)),"",S259)</f>
        <v/>
      </c>
      <c r="AL259" s="310"/>
      <c r="AT259" s="312" t="str">
        <f t="shared" si="39"/>
        <v>S7</v>
      </c>
      <c r="AU259" s="312" t="str">
        <f t="shared" si="40"/>
        <v>S7</v>
      </c>
      <c r="AW259" s="320">
        <f t="shared" si="41"/>
        <v>0</v>
      </c>
      <c r="AX259" s="320">
        <f t="shared" si="42"/>
        <v>0</v>
      </c>
      <c r="AY259" s="320">
        <f t="shared" si="43"/>
        <v>0</v>
      </c>
      <c r="AZ259" s="320">
        <f t="shared" si="44"/>
        <v>0</v>
      </c>
      <c r="BG259" s="49" t="str">
        <f t="shared" si="45"/>
        <v>0</v>
      </c>
      <c r="BH259" s="49" t="str">
        <f t="shared" si="46"/>
        <v>0</v>
      </c>
      <c r="BI259" s="49" t="str">
        <f t="shared" si="47"/>
        <v>0</v>
      </c>
    </row>
    <row r="260" spans="1:61" x14ac:dyDescent="0.25">
      <c r="A260" s="25" t="str">
        <f>C260&amp;"x"&amp;TEXT(COUNTIF(C$5:C259,C260)+1,0)</f>
        <v>x1</v>
      </c>
      <c r="B260" s="26" t="str">
        <f>D260&amp;"x"&amp;TEXT(COUNTIF(D$5:D259,D260)+1,0)</f>
        <v>x1</v>
      </c>
      <c r="C260" s="27"/>
      <c r="D260" s="27"/>
      <c r="E260" s="165"/>
      <c r="F260" s="27" t="s">
        <v>5580</v>
      </c>
      <c r="G260" s="242" t="s">
        <v>9647</v>
      </c>
      <c r="H260" s="242" t="s">
        <v>9648</v>
      </c>
      <c r="I260" s="242" t="s">
        <v>9649</v>
      </c>
      <c r="J260" s="194">
        <v>37333</v>
      </c>
      <c r="K260" s="165"/>
      <c r="L260" s="28"/>
      <c r="M260" s="371"/>
      <c r="N260" s="28"/>
      <c r="O260" s="236"/>
      <c r="P260" s="28"/>
      <c r="Q260" s="28"/>
      <c r="R260" s="28"/>
      <c r="S260" s="466" t="str">
        <f>IF(C260=0,"",C260)</f>
        <v/>
      </c>
      <c r="T260" s="191"/>
      <c r="U260" s="30"/>
      <c r="V260" s="30"/>
      <c r="W260" s="30"/>
      <c r="X260" s="30"/>
      <c r="Y260" s="190"/>
      <c r="Z260" s="330">
        <f>lft(J260,Peildatum)</f>
        <v>19.79</v>
      </c>
      <c r="AA260" s="272"/>
      <c r="AB260" s="272"/>
      <c r="AC260" s="272"/>
      <c r="AD260" s="272"/>
      <c r="AE260" s="319" t="str">
        <f>IFERROR(VLOOKUP(LEFT(L260 &amp; "0",1),CbRc,2,0),"")</f>
        <v>NCX19J3</v>
      </c>
      <c r="AF260" s="319" t="str">
        <f>IFERROR(VLOOKUP(LEFT(M260 &amp; "0",1),CbRc,2,0),"")</f>
        <v>NCX19J3</v>
      </c>
      <c r="AG260" s="319" t="str">
        <f>IFERROR(VLOOKUP(LEFT(N260 &amp; "0",1),CbRc,2,0),"")</f>
        <v>NCX19J3</v>
      </c>
      <c r="AH260" s="319" t="str">
        <f>IF(ISNA(VLOOKUP($AE260&amp;P260,IsTm1A,1,0)),"",P260)</f>
        <v/>
      </c>
      <c r="AI260" s="319" t="str">
        <f>IF(ISNA(VLOOKUP($AF260&amp;Q260,IsTm2D,1,0)),"",Q260)</f>
        <v/>
      </c>
      <c r="AJ260" s="319" t="str">
        <f>IF(ISNA(VLOOKUP($AF260&amp;R260,IsTm3G,1,0)),"",R260)</f>
        <v/>
      </c>
      <c r="AK260" s="319" t="str">
        <f>IF(ISNA(VLOOKUP($AG260&amp;S260,IsTm4J,1,0)),"",S260)</f>
        <v/>
      </c>
      <c r="AL260" s="310"/>
      <c r="AT260" s="312" t="str">
        <f t="shared" si="39"/>
        <v/>
      </c>
      <c r="AU260" s="312" t="str">
        <f t="shared" si="40"/>
        <v/>
      </c>
      <c r="AW260" s="320">
        <f t="shared" si="41"/>
        <v>0</v>
      </c>
      <c r="AX260" s="320">
        <f t="shared" si="42"/>
        <v>0</v>
      </c>
      <c r="AY260" s="320">
        <f t="shared" si="43"/>
        <v>0</v>
      </c>
      <c r="AZ260" s="320">
        <f t="shared" si="44"/>
        <v>0</v>
      </c>
      <c r="BG260" s="49" t="str">
        <f t="shared" si="45"/>
        <v>0</v>
      </c>
      <c r="BH260" s="49" t="str">
        <f t="shared" si="46"/>
        <v>0</v>
      </c>
      <c r="BI260" s="49" t="str">
        <f t="shared" si="47"/>
        <v>0</v>
      </c>
    </row>
    <row r="261" spans="1:61" x14ac:dyDescent="0.25">
      <c r="A261" s="25" t="str">
        <f>C261&amp;"x"&amp;TEXT(COUNTIF(C$5:C260,C261)+1,0)</f>
        <v>A4x8</v>
      </c>
      <c r="B261" s="26" t="str">
        <f>D261&amp;"x"&amp;TEXT(COUNTIF(D$5:D260,D261)+1,0)</f>
        <v>A4x8</v>
      </c>
      <c r="C261" s="27" t="s">
        <v>1221</v>
      </c>
      <c r="D261" s="27" t="s">
        <v>1221</v>
      </c>
      <c r="E261" s="165"/>
      <c r="F261" s="27" t="s">
        <v>5580</v>
      </c>
      <c r="G261" s="242" t="s">
        <v>9255</v>
      </c>
      <c r="H261" s="242" t="s">
        <v>9722</v>
      </c>
      <c r="I261" s="242" t="s">
        <v>9248</v>
      </c>
      <c r="J261" s="194">
        <v>38201</v>
      </c>
      <c r="K261" s="165"/>
      <c r="L261" s="28"/>
      <c r="M261" s="371"/>
      <c r="N261" s="28"/>
      <c r="O261" s="236"/>
      <c r="P261" s="28" t="s">
        <v>1221</v>
      </c>
      <c r="Q261" s="28" t="s">
        <v>1221</v>
      </c>
      <c r="R261" s="28"/>
      <c r="S261" s="466" t="str">
        <f>IF(C261=0,"",C261)</f>
        <v>A4</v>
      </c>
      <c r="T261" s="191"/>
      <c r="U261" s="30"/>
      <c r="V261" s="30"/>
      <c r="W261" s="30"/>
      <c r="X261" s="30"/>
      <c r="Y261" s="190"/>
      <c r="Z261" s="330">
        <f>lft(J261,Peildatum)</f>
        <v>17.41</v>
      </c>
      <c r="AA261" s="272"/>
      <c r="AB261" s="272"/>
      <c r="AC261" s="272"/>
      <c r="AD261" s="272"/>
      <c r="AE261" s="319" t="str">
        <f>IFERROR(VLOOKUP(LEFT(L261 &amp; "0",1),CbRc,2,0),"")</f>
        <v>NCX19J3</v>
      </c>
      <c r="AF261" s="319" t="str">
        <f>IFERROR(VLOOKUP(LEFT(M261 &amp; "0",1),CbRc,2,0),"")</f>
        <v>NCX19J3</v>
      </c>
      <c r="AG261" s="319" t="str">
        <f>IFERROR(VLOOKUP(LEFT(N261 &amp; "0",1),CbRc,2,0),"")</f>
        <v>NCX19J3</v>
      </c>
      <c r="AH261" s="319" t="str">
        <f>IF(ISNA(VLOOKUP($AE261&amp;P261,IsTm1A,1,0)),"",P261)</f>
        <v>A4</v>
      </c>
      <c r="AI261" s="319" t="str">
        <f>IF(ISNA(VLOOKUP($AF261&amp;Q261,IsTm2D,1,0)),"",Q261)</f>
        <v>A4</v>
      </c>
      <c r="AJ261" s="319" t="str">
        <f>IF(ISNA(VLOOKUP($AF261&amp;R261,IsTm3G,1,0)),"",R261)</f>
        <v/>
      </c>
      <c r="AK261" s="319" t="str">
        <f>IF(ISNA(VLOOKUP($AG261&amp;S261,IsTm4J,1,0)),"",S261)</f>
        <v/>
      </c>
      <c r="AL261" s="310"/>
      <c r="AT261" s="312" t="str">
        <f t="shared" ref="AT261:AT324" si="48">IF(C261="","",IFERROR(VLOOKUP(C261,AQ:AQ,1,0),"FOUT"))</f>
        <v>A4</v>
      </c>
      <c r="AU261" s="312" t="str">
        <f t="shared" ref="AU261:AU324" si="49">IF(D261="","",IFERROR(VLOOKUP(D261,AR:AR,1,0),"FOUT"))</f>
        <v>A4</v>
      </c>
      <c r="AW261" s="320">
        <f t="shared" si="41"/>
        <v>0</v>
      </c>
      <c r="AX261" s="320">
        <f t="shared" si="42"/>
        <v>0</v>
      </c>
      <c r="AY261" s="320">
        <f t="shared" si="43"/>
        <v>0</v>
      </c>
      <c r="AZ261" s="320">
        <f t="shared" si="44"/>
        <v>0</v>
      </c>
      <c r="BG261" s="49" t="str">
        <f t="shared" si="45"/>
        <v>0</v>
      </c>
      <c r="BH261" s="49" t="str">
        <f t="shared" si="46"/>
        <v>0</v>
      </c>
      <c r="BI261" s="49" t="str">
        <f t="shared" si="47"/>
        <v>0</v>
      </c>
    </row>
    <row r="262" spans="1:61" x14ac:dyDescent="0.25">
      <c r="A262" s="25" t="str">
        <f>C262&amp;"x"&amp;TEXT(COUNTIF(C$5:C261,C262)+1,0)</f>
        <v>B1x10</v>
      </c>
      <c r="B262" s="26" t="str">
        <f>D262&amp;"x"&amp;TEXT(COUNTIF(D$5:D261,D262)+1,0)</f>
        <v>B1x10</v>
      </c>
      <c r="C262" s="27" t="s">
        <v>5621</v>
      </c>
      <c r="D262" s="27" t="s">
        <v>5621</v>
      </c>
      <c r="E262" s="165"/>
      <c r="F262" s="27" t="s">
        <v>5580</v>
      </c>
      <c r="G262" s="242" t="s">
        <v>9280</v>
      </c>
      <c r="H262" s="242" t="s">
        <v>9723</v>
      </c>
      <c r="I262" s="242" t="s">
        <v>9064</v>
      </c>
      <c r="J262" s="194">
        <v>39114</v>
      </c>
      <c r="K262" s="165"/>
      <c r="L262" s="28"/>
      <c r="M262" s="371"/>
      <c r="N262" s="28"/>
      <c r="O262" s="236"/>
      <c r="P262" s="28" t="s">
        <v>5631</v>
      </c>
      <c r="Q262" s="28" t="s">
        <v>5631</v>
      </c>
      <c r="R262" s="28"/>
      <c r="S262" s="466" t="str">
        <f>IF(C262=0,"",C262)</f>
        <v>B1</v>
      </c>
      <c r="T262" s="191"/>
      <c r="U262" s="30"/>
      <c r="V262" s="30"/>
      <c r="W262" s="30"/>
      <c r="X262" s="30"/>
      <c r="Y262" s="190"/>
      <c r="Z262" s="330">
        <f>lft(J262,Peildatum)</f>
        <v>14.91</v>
      </c>
      <c r="AA262" s="272"/>
      <c r="AB262" s="272"/>
      <c r="AC262" s="272"/>
      <c r="AD262" s="272"/>
      <c r="AE262" s="319" t="str">
        <f>IFERROR(VLOOKUP(LEFT(L262 &amp; "0",1),CbRc,2,0),"")</f>
        <v>NCX19J3</v>
      </c>
      <c r="AF262" s="319" t="str">
        <f>IFERROR(VLOOKUP(LEFT(M262 &amp; "0",1),CbRc,2,0),"")</f>
        <v>NCX19J3</v>
      </c>
      <c r="AG262" s="319" t="str">
        <f>IFERROR(VLOOKUP(LEFT(N262 &amp; "0",1),CbRc,2,0),"")</f>
        <v>NCX19J3</v>
      </c>
      <c r="AH262" s="319" t="str">
        <f>IF(ISNA(VLOOKUP($AE262&amp;P262,IsTm1A,1,0)),"",P262)</f>
        <v>C1</v>
      </c>
      <c r="AI262" s="319" t="str">
        <f>IF(ISNA(VLOOKUP($AF262&amp;Q262,IsTm2D,1,0)),"",Q262)</f>
        <v>C1</v>
      </c>
      <c r="AJ262" s="319" t="str">
        <f>IF(ISNA(VLOOKUP($AF262&amp;R262,IsTm3G,1,0)),"",R262)</f>
        <v/>
      </c>
      <c r="AK262" s="319" t="str">
        <f>IF(ISNA(VLOOKUP($AG262&amp;S262,IsTm4J,1,0)),"",S262)</f>
        <v/>
      </c>
      <c r="AL262" s="310"/>
      <c r="AT262" s="312" t="str">
        <f t="shared" si="48"/>
        <v>B1</v>
      </c>
      <c r="AU262" s="312" t="str">
        <f t="shared" si="49"/>
        <v>B1</v>
      </c>
      <c r="AW262" s="320">
        <f t="shared" ref="AW262:AW325" si="50">IF(OR(P262="",U262=""),0,SUMIFS(U$5:U$1004,$BG$5:$BG$1004,$BG262,P$5:P$1004,P262))</f>
        <v>0</v>
      </c>
      <c r="AX262" s="320">
        <f t="shared" ref="AX262:AX325" si="51">IF(OR(Q262="",V262=""),0,SUMIFS(V$5:V$1004,$BH$5:$BH$1004,$BH262,Q$5:Q$1004,Q262))</f>
        <v>0</v>
      </c>
      <c r="AY262" s="320">
        <f t="shared" ref="AY262:AY325" si="52">IF(OR(R262="",W262=""),0,SUMIFS(W$5:W$1004,$BH$5:$BH$1004,$BH262,R$5:R$1004,R262))</f>
        <v>0</v>
      </c>
      <c r="AZ262" s="320">
        <f t="shared" ref="AZ262:AZ325" si="53">IF(OR(S262="",X262=""),0,SUMIFS(X$5:X$1004,$BI$5:$BI$1004,$BI262,S$5:S$1004,S262))</f>
        <v>0</v>
      </c>
      <c r="BG262" s="49" t="str">
        <f t="shared" si="45"/>
        <v>0</v>
      </c>
      <c r="BH262" s="49" t="str">
        <f t="shared" si="46"/>
        <v>0</v>
      </c>
      <c r="BI262" s="49" t="str">
        <f t="shared" si="47"/>
        <v>0</v>
      </c>
    </row>
    <row r="263" spans="1:61" x14ac:dyDescent="0.25">
      <c r="A263" s="25" t="str">
        <f>C263&amp;"x"&amp;TEXT(COUNTIF(C$5:C262,C263)+1,0)</f>
        <v>B3x9</v>
      </c>
      <c r="B263" s="26" t="str">
        <f>D263&amp;"x"&amp;TEXT(COUNTIF(D$5:D262,D263)+1,0)</f>
        <v>B3x9</v>
      </c>
      <c r="C263" s="27" t="s">
        <v>5623</v>
      </c>
      <c r="D263" s="27" t="s">
        <v>5623</v>
      </c>
      <c r="E263" s="165"/>
      <c r="F263" s="27" t="s">
        <v>5580</v>
      </c>
      <c r="G263" s="242" t="s">
        <v>9330</v>
      </c>
      <c r="H263" s="242" t="s">
        <v>9724</v>
      </c>
      <c r="I263" s="242" t="s">
        <v>9240</v>
      </c>
      <c r="J263" s="194">
        <v>39702</v>
      </c>
      <c r="K263" s="165"/>
      <c r="L263" s="28"/>
      <c r="M263" s="371"/>
      <c r="N263" s="28"/>
      <c r="O263" s="236"/>
      <c r="P263" s="28" t="s">
        <v>5633</v>
      </c>
      <c r="Q263" s="28" t="s">
        <v>5633</v>
      </c>
      <c r="R263" s="28"/>
      <c r="S263" s="466" t="str">
        <f>IF(C263=0,"",C263)</f>
        <v>B3</v>
      </c>
      <c r="T263" s="191"/>
      <c r="U263" s="30"/>
      <c r="V263" s="30"/>
      <c r="W263" s="30"/>
      <c r="X263" s="30"/>
      <c r="Y263" s="190"/>
      <c r="Z263" s="330">
        <f>lft(J263,Peildatum)</f>
        <v>13.3</v>
      </c>
      <c r="AA263" s="272"/>
      <c r="AB263" s="272"/>
      <c r="AC263" s="272"/>
      <c r="AD263" s="272"/>
      <c r="AE263" s="319" t="str">
        <f>IFERROR(VLOOKUP(LEFT(L263 &amp; "0",1),CbRc,2,0),"")</f>
        <v>NCX19J3</v>
      </c>
      <c r="AF263" s="319" t="str">
        <f>IFERROR(VLOOKUP(LEFT(M263 &amp; "0",1),CbRc,2,0),"")</f>
        <v>NCX19J3</v>
      </c>
      <c r="AG263" s="319" t="str">
        <f>IFERROR(VLOOKUP(LEFT(N263 &amp; "0",1),CbRc,2,0),"")</f>
        <v>NCX19J3</v>
      </c>
      <c r="AH263" s="319" t="str">
        <f>IF(ISNA(VLOOKUP($AE263&amp;P263,IsTm1A,1,0)),"",P263)</f>
        <v>C3</v>
      </c>
      <c r="AI263" s="319" t="str">
        <f>IF(ISNA(VLOOKUP($AF263&amp;Q263,IsTm2D,1,0)),"",Q263)</f>
        <v>C3</v>
      </c>
      <c r="AJ263" s="319" t="str">
        <f>IF(ISNA(VLOOKUP($AF263&amp;R263,IsTm3G,1,0)),"",R263)</f>
        <v/>
      </c>
      <c r="AK263" s="319" t="str">
        <f>IF(ISNA(VLOOKUP($AG263&amp;S263,IsTm4J,1,0)),"",S263)</f>
        <v/>
      </c>
      <c r="AL263" s="310"/>
      <c r="AT263" s="312" t="str">
        <f t="shared" si="48"/>
        <v>B3</v>
      </c>
      <c r="AU263" s="312" t="str">
        <f t="shared" si="49"/>
        <v>B3</v>
      </c>
      <c r="AW263" s="320">
        <f t="shared" si="50"/>
        <v>0</v>
      </c>
      <c r="AX263" s="320">
        <f t="shared" si="51"/>
        <v>0</v>
      </c>
      <c r="AY263" s="320">
        <f t="shared" si="52"/>
        <v>0</v>
      </c>
      <c r="AZ263" s="320">
        <f t="shared" si="53"/>
        <v>0</v>
      </c>
      <c r="BG263" s="49" t="str">
        <f t="shared" si="45"/>
        <v>0</v>
      </c>
      <c r="BH263" s="49" t="str">
        <f t="shared" si="46"/>
        <v>0</v>
      </c>
      <c r="BI263" s="49" t="str">
        <f t="shared" si="47"/>
        <v>0</v>
      </c>
    </row>
    <row r="264" spans="1:61" x14ac:dyDescent="0.25">
      <c r="A264" s="25" t="str">
        <f>C264&amp;"x"&amp;TEXT(COUNTIF(C$5:C263,C264)+1,0)</f>
        <v>D4x8</v>
      </c>
      <c r="B264" s="26" t="str">
        <f>D264&amp;"x"&amp;TEXT(COUNTIF(D$5:D263,D264)+1,0)</f>
        <v>D4x8</v>
      </c>
      <c r="C264" s="27" t="s">
        <v>5646</v>
      </c>
      <c r="D264" s="27" t="s">
        <v>5646</v>
      </c>
      <c r="E264" s="165"/>
      <c r="F264" s="27" t="s">
        <v>5580</v>
      </c>
      <c r="G264" s="242" t="s">
        <v>9533</v>
      </c>
      <c r="H264" s="242" t="s">
        <v>9727</v>
      </c>
      <c r="I264" s="242" t="s">
        <v>9534</v>
      </c>
      <c r="J264" s="194">
        <v>40075</v>
      </c>
      <c r="K264" s="165"/>
      <c r="L264" s="28"/>
      <c r="M264" s="371"/>
      <c r="N264" s="28"/>
      <c r="O264" s="236"/>
      <c r="P264" s="28" t="s">
        <v>5658</v>
      </c>
      <c r="Q264" s="28" t="s">
        <v>5646</v>
      </c>
      <c r="R264" s="28"/>
      <c r="S264" s="466" t="str">
        <f>IF(C264=0,"",C264)</f>
        <v>D4</v>
      </c>
      <c r="T264" s="191"/>
      <c r="U264" s="30"/>
      <c r="V264" s="30"/>
      <c r="W264" s="30"/>
      <c r="X264" s="30"/>
      <c r="Y264" s="190"/>
      <c r="Z264" s="330">
        <f>lft(J264,Peildatum)</f>
        <v>12.28</v>
      </c>
      <c r="AA264" s="272"/>
      <c r="AB264" s="272"/>
      <c r="AC264" s="272"/>
      <c r="AD264" s="272"/>
      <c r="AE264" s="319" t="str">
        <f>IFERROR(VLOOKUP(LEFT(L264 &amp; "0",1),CbRc,2,0),"")</f>
        <v>NCX19J3</v>
      </c>
      <c r="AF264" s="319" t="str">
        <f>IFERROR(VLOOKUP(LEFT(M264 &amp; "0",1),CbRc,2,0),"")</f>
        <v>NCX19J3</v>
      </c>
      <c r="AG264" s="319" t="str">
        <f>IFERROR(VLOOKUP(LEFT(N264 &amp; "0",1),CbRc,2,0),"")</f>
        <v>NCX19J3</v>
      </c>
      <c r="AH264" s="319" t="str">
        <f>IF(ISNA(VLOOKUP($AE264&amp;P264,IsTm1A,1,0)),"",P264)</f>
        <v>E4</v>
      </c>
      <c r="AI264" s="319" t="str">
        <f>IF(ISNA(VLOOKUP($AF264&amp;Q264,IsTm2D,1,0)),"",Q264)</f>
        <v>D4</v>
      </c>
      <c r="AJ264" s="319" t="str">
        <f>IF(ISNA(VLOOKUP($AF264&amp;R264,IsTm3G,1,0)),"",R264)</f>
        <v/>
      </c>
      <c r="AK264" s="319" t="str">
        <f>IF(ISNA(VLOOKUP($AG264&amp;S264,IsTm4J,1,0)),"",S264)</f>
        <v/>
      </c>
      <c r="AL264" s="310"/>
      <c r="AT264" s="312" t="str">
        <f t="shared" si="48"/>
        <v>D4</v>
      </c>
      <c r="AU264" s="312" t="str">
        <f t="shared" si="49"/>
        <v>D4</v>
      </c>
      <c r="AW264" s="320">
        <f t="shared" si="50"/>
        <v>0</v>
      </c>
      <c r="AX264" s="320">
        <f t="shared" si="51"/>
        <v>0</v>
      </c>
      <c r="AY264" s="320">
        <f t="shared" si="52"/>
        <v>0</v>
      </c>
      <c r="AZ264" s="320">
        <f t="shared" si="53"/>
        <v>0</v>
      </c>
      <c r="BG264" s="49" t="str">
        <f t="shared" si="45"/>
        <v>0</v>
      </c>
      <c r="BH264" s="49" t="str">
        <f t="shared" si="46"/>
        <v>0</v>
      </c>
      <c r="BI264" s="49" t="str">
        <f t="shared" si="47"/>
        <v>0</v>
      </c>
    </row>
    <row r="265" spans="1:61" x14ac:dyDescent="0.25">
      <c r="A265" s="25" t="str">
        <f>C265&amp;"x"&amp;TEXT(COUNTIF(C$5:C264,C265)+1,0)</f>
        <v>D4x9</v>
      </c>
      <c r="B265" s="26" t="str">
        <f>D265&amp;"x"&amp;TEXT(COUNTIF(D$5:D264,D265)+1,0)</f>
        <v>D4x9</v>
      </c>
      <c r="C265" s="27" t="s">
        <v>5646</v>
      </c>
      <c r="D265" s="27" t="s">
        <v>5646</v>
      </c>
      <c r="E265" s="165"/>
      <c r="F265" s="27" t="s">
        <v>5580</v>
      </c>
      <c r="G265" s="242" t="s">
        <v>9518</v>
      </c>
      <c r="H265" s="242" t="s">
        <v>9728</v>
      </c>
      <c r="I265" s="242" t="s">
        <v>9519</v>
      </c>
      <c r="J265" s="194">
        <v>40637</v>
      </c>
      <c r="K265" s="165"/>
      <c r="L265" s="28"/>
      <c r="M265" s="371"/>
      <c r="N265" s="28"/>
      <c r="O265" s="236"/>
      <c r="P265" s="28" t="s">
        <v>5818</v>
      </c>
      <c r="Q265" s="28" t="s">
        <v>5818</v>
      </c>
      <c r="R265" s="28"/>
      <c r="S265" s="466" t="str">
        <f>IF(C265=0,"",C265)</f>
        <v>D4</v>
      </c>
      <c r="T265" s="191"/>
      <c r="U265" s="30"/>
      <c r="V265" s="30"/>
      <c r="W265" s="30"/>
      <c r="X265" s="30"/>
      <c r="Y265" s="190"/>
      <c r="Z265" s="330">
        <f>lft(J265,Peildatum)</f>
        <v>10.74</v>
      </c>
      <c r="AA265" s="272"/>
      <c r="AB265" s="272"/>
      <c r="AC265" s="272"/>
      <c r="AD265" s="272"/>
      <c r="AE265" s="319" t="str">
        <f>IFERROR(VLOOKUP(LEFT(L265 &amp; "0",1),CbRc,2,0),"")</f>
        <v>NCX19J3</v>
      </c>
      <c r="AF265" s="319" t="str">
        <f>IFERROR(VLOOKUP(LEFT(M265 &amp; "0",1),CbRc,2,0),"")</f>
        <v>NCX19J3</v>
      </c>
      <c r="AG265" s="319" t="str">
        <f>IFERROR(VLOOKUP(LEFT(N265 &amp; "0",1),CbRc,2,0),"")</f>
        <v>NCX19J3</v>
      </c>
      <c r="AH265" s="319" t="str">
        <f>IF(ISNA(VLOOKUP($AE265&amp;P265,IsTm1A,1,0)),"",P265)</f>
        <v/>
      </c>
      <c r="AI265" s="319" t="str">
        <f>IF(ISNA(VLOOKUP($AF265&amp;Q265,IsTm2D,1,0)),"",Q265)</f>
        <v/>
      </c>
      <c r="AJ265" s="319" t="str">
        <f>IF(ISNA(VLOOKUP($AF265&amp;R265,IsTm3G,1,0)),"",R265)</f>
        <v/>
      </c>
      <c r="AK265" s="319" t="str">
        <f>IF(ISNA(VLOOKUP($AG265&amp;S265,IsTm4J,1,0)),"",S265)</f>
        <v/>
      </c>
      <c r="AL265" s="310"/>
      <c r="AT265" s="312" t="str">
        <f t="shared" si="48"/>
        <v>D4</v>
      </c>
      <c r="AU265" s="312" t="str">
        <f t="shared" si="49"/>
        <v>D4</v>
      </c>
      <c r="AW265" s="320">
        <f t="shared" si="50"/>
        <v>0</v>
      </c>
      <c r="AX265" s="320">
        <f t="shared" si="51"/>
        <v>0</v>
      </c>
      <c r="AY265" s="320">
        <f t="shared" si="52"/>
        <v>0</v>
      </c>
      <c r="AZ265" s="320">
        <f t="shared" si="53"/>
        <v>0</v>
      </c>
      <c r="BG265" s="49" t="str">
        <f t="shared" si="45"/>
        <v>0</v>
      </c>
      <c r="BH265" s="49" t="str">
        <f t="shared" si="46"/>
        <v>0</v>
      </c>
      <c r="BI265" s="49" t="str">
        <f t="shared" si="47"/>
        <v>0</v>
      </c>
    </row>
    <row r="266" spans="1:61" x14ac:dyDescent="0.25">
      <c r="A266" s="25" t="str">
        <f>C266&amp;"x"&amp;TEXT(COUNTIF(C$5:C265,C266)+1,0)</f>
        <v>D4x10</v>
      </c>
      <c r="B266" s="26" t="str">
        <f>D266&amp;"x"&amp;TEXT(COUNTIF(D$5:D265,D266)+1,0)</f>
        <v>D4x10</v>
      </c>
      <c r="C266" s="27" t="s">
        <v>5646</v>
      </c>
      <c r="D266" s="27" t="s">
        <v>5646</v>
      </c>
      <c r="E266" s="165"/>
      <c r="F266" s="27" t="s">
        <v>5580</v>
      </c>
      <c r="G266" s="242" t="s">
        <v>9526</v>
      </c>
      <c r="H266" s="242" t="s">
        <v>9729</v>
      </c>
      <c r="I266" s="242" t="s">
        <v>9527</v>
      </c>
      <c r="J266" s="194">
        <v>40796</v>
      </c>
      <c r="K266" s="165"/>
      <c r="L266" s="28"/>
      <c r="M266" s="371"/>
      <c r="N266" s="28"/>
      <c r="O266" s="236"/>
      <c r="P266" s="28" t="s">
        <v>5818</v>
      </c>
      <c r="Q266" s="28" t="s">
        <v>5818</v>
      </c>
      <c r="R266" s="28"/>
      <c r="S266" s="466" t="str">
        <f>IF(C266=0,"",C266)</f>
        <v>D4</v>
      </c>
      <c r="T266" s="191"/>
      <c r="U266" s="30"/>
      <c r="V266" s="30"/>
      <c r="W266" s="30"/>
      <c r="X266" s="30"/>
      <c r="Y266" s="190"/>
      <c r="Z266" s="330">
        <f>lft(J266,Peildatum)</f>
        <v>10.31</v>
      </c>
      <c r="AA266" s="272"/>
      <c r="AB266" s="272"/>
      <c r="AC266" s="272"/>
      <c r="AD266" s="272"/>
      <c r="AE266" s="319" t="str">
        <f>IFERROR(VLOOKUP(LEFT(L266 &amp; "0",1),CbRc,2,0),"")</f>
        <v>NCX19J3</v>
      </c>
      <c r="AF266" s="319" t="str">
        <f>IFERROR(VLOOKUP(LEFT(M266 &amp; "0",1),CbRc,2,0),"")</f>
        <v>NCX19J3</v>
      </c>
      <c r="AG266" s="319" t="str">
        <f>IFERROR(VLOOKUP(LEFT(N266 &amp; "0",1),CbRc,2,0),"")</f>
        <v>NCX19J3</v>
      </c>
      <c r="AH266" s="319" t="str">
        <f>IF(ISNA(VLOOKUP($AE266&amp;P266,IsTm1A,1,0)),"",P266)</f>
        <v/>
      </c>
      <c r="AI266" s="319" t="str">
        <f>IF(ISNA(VLOOKUP($AF266&amp;Q266,IsTm2D,1,0)),"",Q266)</f>
        <v/>
      </c>
      <c r="AJ266" s="319" t="str">
        <f>IF(ISNA(VLOOKUP($AF266&amp;R266,IsTm3G,1,0)),"",R266)</f>
        <v/>
      </c>
      <c r="AK266" s="319" t="str">
        <f>IF(ISNA(VLOOKUP($AG266&amp;S266,IsTm4J,1,0)),"",S266)</f>
        <v/>
      </c>
      <c r="AL266" s="310"/>
      <c r="AT266" s="312" t="str">
        <f t="shared" si="48"/>
        <v>D4</v>
      </c>
      <c r="AU266" s="312" t="str">
        <f t="shared" si="49"/>
        <v>D4</v>
      </c>
      <c r="AW266" s="320">
        <f t="shared" si="50"/>
        <v>0</v>
      </c>
      <c r="AX266" s="320">
        <f t="shared" si="51"/>
        <v>0</v>
      </c>
      <c r="AY266" s="320">
        <f t="shared" si="52"/>
        <v>0</v>
      </c>
      <c r="AZ266" s="320">
        <f t="shared" si="53"/>
        <v>0</v>
      </c>
      <c r="BG266" s="49" t="str">
        <f t="shared" ref="BG266:BG329" si="54">LEFT(L266&amp;"0",1)</f>
        <v>0</v>
      </c>
      <c r="BH266" s="49" t="str">
        <f t="shared" ref="BH266:BH329" si="55">LEFT(M266&amp;"0",1)</f>
        <v>0</v>
      </c>
      <c r="BI266" s="49" t="str">
        <f t="shared" ref="BI266:BI329" si="56">LEFT(N266&amp;"0",1)</f>
        <v>0</v>
      </c>
    </row>
    <row r="267" spans="1:61" x14ac:dyDescent="0.25">
      <c r="A267" s="25" t="str">
        <f>C267&amp;"x"&amp;TEXT(COUNTIF(C$5:C266,C267)+1,0)</f>
        <v>E4x4</v>
      </c>
      <c r="B267" s="26" t="str">
        <f>D267&amp;"x"&amp;TEXT(COUNTIF(D$5:D266,D267)+1,0)</f>
        <v>E4x4</v>
      </c>
      <c r="C267" s="27" t="s">
        <v>5658</v>
      </c>
      <c r="D267" s="27" t="s">
        <v>5658</v>
      </c>
      <c r="E267" s="165"/>
      <c r="F267" s="27" t="s">
        <v>5580</v>
      </c>
      <c r="G267" s="242" t="s">
        <v>9584</v>
      </c>
      <c r="H267" s="242" t="s">
        <v>9731</v>
      </c>
      <c r="I267" s="242" t="s">
        <v>8994</v>
      </c>
      <c r="J267" s="194">
        <v>41323</v>
      </c>
      <c r="K267" s="165"/>
      <c r="L267" s="28"/>
      <c r="M267" s="371"/>
      <c r="N267" s="28"/>
      <c r="O267" s="236"/>
      <c r="P267" s="28" t="s">
        <v>5818</v>
      </c>
      <c r="Q267" s="28" t="s">
        <v>5818</v>
      </c>
      <c r="R267" s="28"/>
      <c r="S267" s="466" t="str">
        <f>IF(C267=0,"",C267)</f>
        <v>E4</v>
      </c>
      <c r="T267" s="191"/>
      <c r="U267" s="30"/>
      <c r="V267" s="30"/>
      <c r="W267" s="30"/>
      <c r="X267" s="30"/>
      <c r="Y267" s="190"/>
      <c r="Z267" s="330">
        <f>lft(J267,Peildatum)</f>
        <v>8.8699999999999992</v>
      </c>
      <c r="AA267" s="272"/>
      <c r="AB267" s="272"/>
      <c r="AC267" s="272"/>
      <c r="AD267" s="272"/>
      <c r="AE267" s="319" t="str">
        <f>IFERROR(VLOOKUP(LEFT(L267 &amp; "0",1),CbRc,2,0),"")</f>
        <v>NCX19J3</v>
      </c>
      <c r="AF267" s="319" t="str">
        <f>IFERROR(VLOOKUP(LEFT(M267 &amp; "0",1),CbRc,2,0),"")</f>
        <v>NCX19J3</v>
      </c>
      <c r="AG267" s="319" t="str">
        <f>IFERROR(VLOOKUP(LEFT(N267 &amp; "0",1),CbRc,2,0),"")</f>
        <v>NCX19J3</v>
      </c>
      <c r="AH267" s="319" t="str">
        <f>IF(ISNA(VLOOKUP($AE267&amp;P267,IsTm1A,1,0)),"",P267)</f>
        <v/>
      </c>
      <c r="AI267" s="319" t="str">
        <f>IF(ISNA(VLOOKUP($AF267&amp;Q267,IsTm2D,1,0)),"",Q267)</f>
        <v/>
      </c>
      <c r="AJ267" s="319" t="str">
        <f>IF(ISNA(VLOOKUP($AF267&amp;R267,IsTm3G,1,0)),"",R267)</f>
        <v/>
      </c>
      <c r="AK267" s="319" t="str">
        <f>IF(ISNA(VLOOKUP($AG267&amp;S267,IsTm4J,1,0)),"",S267)</f>
        <v/>
      </c>
      <c r="AL267" s="310"/>
      <c r="AT267" s="312" t="str">
        <f t="shared" si="48"/>
        <v>E4</v>
      </c>
      <c r="AU267" s="312" t="str">
        <f t="shared" si="49"/>
        <v>E4</v>
      </c>
      <c r="AW267" s="320">
        <f t="shared" si="50"/>
        <v>0</v>
      </c>
      <c r="AX267" s="320">
        <f t="shared" si="51"/>
        <v>0</v>
      </c>
      <c r="AY267" s="320">
        <f t="shared" si="52"/>
        <v>0</v>
      </c>
      <c r="AZ267" s="320">
        <f t="shared" si="53"/>
        <v>0</v>
      </c>
      <c r="BG267" s="49" t="str">
        <f t="shared" si="54"/>
        <v>0</v>
      </c>
      <c r="BH267" s="49" t="str">
        <f t="shared" si="55"/>
        <v>0</v>
      </c>
      <c r="BI267" s="49" t="str">
        <f t="shared" si="56"/>
        <v>0</v>
      </c>
    </row>
    <row r="268" spans="1:61" x14ac:dyDescent="0.25">
      <c r="A268" s="25" t="str">
        <f>C268&amp;"x"&amp;TEXT(COUNTIF(C$5:C267,C268)+1,0)</f>
        <v>E4x5</v>
      </c>
      <c r="B268" s="26" t="str">
        <f>D268&amp;"x"&amp;TEXT(COUNTIF(D$5:D267,D268)+1,0)</f>
        <v>E4x5</v>
      </c>
      <c r="C268" s="27" t="s">
        <v>5658</v>
      </c>
      <c r="D268" s="27" t="s">
        <v>5658</v>
      </c>
      <c r="E268" s="165"/>
      <c r="F268" s="27" t="s">
        <v>5580</v>
      </c>
      <c r="G268" s="242" t="s">
        <v>9579</v>
      </c>
      <c r="H268" s="242" t="s">
        <v>9732</v>
      </c>
      <c r="I268" s="242" t="s">
        <v>9580</v>
      </c>
      <c r="J268" s="194">
        <v>41398</v>
      </c>
      <c r="K268" s="165"/>
      <c r="L268" s="28"/>
      <c r="M268" s="371"/>
      <c r="N268" s="28"/>
      <c r="O268" s="236"/>
      <c r="P268" s="28" t="s">
        <v>5818</v>
      </c>
      <c r="Q268" s="28" t="s">
        <v>5818</v>
      </c>
      <c r="R268" s="28"/>
      <c r="S268" s="466" t="str">
        <f>IF(C268=0,"",C268)</f>
        <v>E4</v>
      </c>
      <c r="T268" s="191"/>
      <c r="U268" s="30"/>
      <c r="V268" s="30"/>
      <c r="W268" s="30"/>
      <c r="X268" s="30"/>
      <c r="Y268" s="190"/>
      <c r="Z268" s="330">
        <f>lft(J268,Peildatum)</f>
        <v>8.66</v>
      </c>
      <c r="AA268" s="272"/>
      <c r="AB268" s="272"/>
      <c r="AC268" s="272"/>
      <c r="AD268" s="272"/>
      <c r="AE268" s="319" t="str">
        <f>IFERROR(VLOOKUP(LEFT(L268 &amp; "0",1),CbRc,2,0),"")</f>
        <v>NCX19J3</v>
      </c>
      <c r="AF268" s="319" t="str">
        <f>IFERROR(VLOOKUP(LEFT(M268 &amp; "0",1),CbRc,2,0),"")</f>
        <v>NCX19J3</v>
      </c>
      <c r="AG268" s="319" t="str">
        <f>IFERROR(VLOOKUP(LEFT(N268 &amp; "0",1),CbRc,2,0),"")</f>
        <v>NCX19J3</v>
      </c>
      <c r="AH268" s="319" t="str">
        <f>IF(ISNA(VLOOKUP($AE268&amp;P268,IsTm1A,1,0)),"",P268)</f>
        <v/>
      </c>
      <c r="AI268" s="319" t="str">
        <f>IF(ISNA(VLOOKUP($AF268&amp;Q268,IsTm2D,1,0)),"",Q268)</f>
        <v/>
      </c>
      <c r="AJ268" s="319" t="str">
        <f>IF(ISNA(VLOOKUP($AF268&amp;R268,IsTm3G,1,0)),"",R268)</f>
        <v/>
      </c>
      <c r="AK268" s="319" t="str">
        <f>IF(ISNA(VLOOKUP($AG268&amp;S268,IsTm4J,1,0)),"",S268)</f>
        <v/>
      </c>
      <c r="AL268" s="310"/>
      <c r="AT268" s="312" t="str">
        <f t="shared" si="48"/>
        <v>E4</v>
      </c>
      <c r="AU268" s="312" t="str">
        <f t="shared" si="49"/>
        <v>E4</v>
      </c>
      <c r="AW268" s="320">
        <f t="shared" si="50"/>
        <v>0</v>
      </c>
      <c r="AX268" s="320">
        <f t="shared" si="51"/>
        <v>0</v>
      </c>
      <c r="AY268" s="320">
        <f t="shared" si="52"/>
        <v>0</v>
      </c>
      <c r="AZ268" s="320">
        <f t="shared" si="53"/>
        <v>0</v>
      </c>
      <c r="BG268" s="49" t="str">
        <f t="shared" si="54"/>
        <v>0</v>
      </c>
      <c r="BH268" s="49" t="str">
        <f t="shared" si="55"/>
        <v>0</v>
      </c>
      <c r="BI268" s="49" t="str">
        <f t="shared" si="56"/>
        <v>0</v>
      </c>
    </row>
    <row r="269" spans="1:61" x14ac:dyDescent="0.25">
      <c r="A269" s="25" t="str">
        <f>C269&amp;"x"&amp;TEXT(COUNTIF(C$5:C268,C269)+1,0)</f>
        <v>E6x2</v>
      </c>
      <c r="B269" s="26" t="str">
        <f>D269&amp;"x"&amp;TEXT(COUNTIF(D$5:D268,D269)+1,0)</f>
        <v>E6x2</v>
      </c>
      <c r="C269" s="27" t="s">
        <v>5660</v>
      </c>
      <c r="D269" s="27" t="s">
        <v>5660</v>
      </c>
      <c r="E269" s="165"/>
      <c r="F269" s="27" t="s">
        <v>5580</v>
      </c>
      <c r="G269" s="242" t="s">
        <v>9600</v>
      </c>
      <c r="H269" s="242" t="s">
        <v>9733</v>
      </c>
      <c r="I269" s="242" t="s">
        <v>9601</v>
      </c>
      <c r="J269" s="194">
        <v>41557</v>
      </c>
      <c r="K269" s="165"/>
      <c r="L269" s="28"/>
      <c r="M269" s="371"/>
      <c r="N269" s="28"/>
      <c r="O269" s="236"/>
      <c r="P269" s="28" t="s">
        <v>5818</v>
      </c>
      <c r="Q269" s="28" t="s">
        <v>5818</v>
      </c>
      <c r="R269" s="28"/>
      <c r="S269" s="466" t="str">
        <f>IF(C269=0,"",C269)</f>
        <v>E6</v>
      </c>
      <c r="T269" s="191"/>
      <c r="U269" s="30"/>
      <c r="V269" s="30"/>
      <c r="W269" s="30"/>
      <c r="X269" s="30"/>
      <c r="Y269" s="190"/>
      <c r="Z269" s="330">
        <f>lft(J269,Peildatum)</f>
        <v>8.2200000000000006</v>
      </c>
      <c r="AA269" s="272"/>
      <c r="AB269" s="272"/>
      <c r="AC269" s="272"/>
      <c r="AD269" s="272"/>
      <c r="AE269" s="319" t="str">
        <f>IFERROR(VLOOKUP(LEFT(L269 &amp; "0",1),CbRc,2,0),"")</f>
        <v>NCX19J3</v>
      </c>
      <c r="AF269" s="319" t="str">
        <f>IFERROR(VLOOKUP(LEFT(M269 &amp; "0",1),CbRc,2,0),"")</f>
        <v>NCX19J3</v>
      </c>
      <c r="AG269" s="319" t="str">
        <f>IFERROR(VLOOKUP(LEFT(N269 &amp; "0",1),CbRc,2,0),"")</f>
        <v>NCX19J3</v>
      </c>
      <c r="AH269" s="319" t="str">
        <f>IF(ISNA(VLOOKUP($AE269&amp;P269,IsTm1A,1,0)),"",P269)</f>
        <v/>
      </c>
      <c r="AI269" s="319" t="str">
        <f>IF(ISNA(VLOOKUP($AF269&amp;Q269,IsTm2D,1,0)),"",Q269)</f>
        <v/>
      </c>
      <c r="AJ269" s="319" t="str">
        <f>IF(ISNA(VLOOKUP($AF269&amp;R269,IsTm3G,1,0)),"",R269)</f>
        <v/>
      </c>
      <c r="AK269" s="319" t="str">
        <f>IF(ISNA(VLOOKUP($AG269&amp;S269,IsTm4J,1,0)),"",S269)</f>
        <v/>
      </c>
      <c r="AL269" s="310"/>
      <c r="AT269" s="312" t="str">
        <f t="shared" si="48"/>
        <v>E6</v>
      </c>
      <c r="AU269" s="312" t="str">
        <f t="shared" si="49"/>
        <v>E6</v>
      </c>
      <c r="AW269" s="320">
        <f t="shared" si="50"/>
        <v>0</v>
      </c>
      <c r="AX269" s="320">
        <f t="shared" si="51"/>
        <v>0</v>
      </c>
      <c r="AY269" s="320">
        <f t="shared" si="52"/>
        <v>0</v>
      </c>
      <c r="AZ269" s="320">
        <f t="shared" si="53"/>
        <v>0</v>
      </c>
      <c r="BG269" s="49" t="str">
        <f t="shared" si="54"/>
        <v>0</v>
      </c>
      <c r="BH269" s="49" t="str">
        <f t="shared" si="55"/>
        <v>0</v>
      </c>
      <c r="BI269" s="49" t="str">
        <f t="shared" si="56"/>
        <v>0</v>
      </c>
    </row>
    <row r="270" spans="1:61" x14ac:dyDescent="0.25">
      <c r="A270" s="25" t="str">
        <f>C270&amp;"x"&amp;TEXT(COUNTIF(C$5:C269,C270)+1,0)</f>
        <v>E6x3</v>
      </c>
      <c r="B270" s="26" t="str">
        <f>D270&amp;"x"&amp;TEXT(COUNTIF(D$5:D269,D270)+1,0)</f>
        <v>E6x3</v>
      </c>
      <c r="C270" s="27" t="s">
        <v>5660</v>
      </c>
      <c r="D270" s="27" t="s">
        <v>5660</v>
      </c>
      <c r="E270" s="165"/>
      <c r="F270" s="27" t="s">
        <v>5580</v>
      </c>
      <c r="G270" s="242" t="s">
        <v>9602</v>
      </c>
      <c r="H270" s="242" t="s">
        <v>9734</v>
      </c>
      <c r="I270" s="242" t="s">
        <v>9603</v>
      </c>
      <c r="J270" s="194">
        <v>41574</v>
      </c>
      <c r="K270" s="165"/>
      <c r="L270" s="28"/>
      <c r="M270" s="371"/>
      <c r="N270" s="28"/>
      <c r="O270" s="236"/>
      <c r="P270" s="28" t="s">
        <v>5818</v>
      </c>
      <c r="Q270" s="28" t="s">
        <v>5818</v>
      </c>
      <c r="R270" s="28"/>
      <c r="S270" s="466" t="str">
        <f>IF(C270=0,"",C270)</f>
        <v>E6</v>
      </c>
      <c r="T270" s="191"/>
      <c r="U270" s="30"/>
      <c r="V270" s="30"/>
      <c r="W270" s="30"/>
      <c r="X270" s="30"/>
      <c r="Y270" s="190"/>
      <c r="Z270" s="330">
        <f>lft(J270,Peildatum)</f>
        <v>8.18</v>
      </c>
      <c r="AA270" s="272"/>
      <c r="AB270" s="272"/>
      <c r="AC270" s="272"/>
      <c r="AD270" s="272"/>
      <c r="AE270" s="319" t="str">
        <f>IFERROR(VLOOKUP(LEFT(L270 &amp; "0",1),CbRc,2,0),"")</f>
        <v>NCX19J3</v>
      </c>
      <c r="AF270" s="319" t="str">
        <f>IFERROR(VLOOKUP(LEFT(M270 &amp; "0",1),CbRc,2,0),"")</f>
        <v>NCX19J3</v>
      </c>
      <c r="AG270" s="319" t="str">
        <f>IFERROR(VLOOKUP(LEFT(N270 &amp; "0",1),CbRc,2,0),"")</f>
        <v>NCX19J3</v>
      </c>
      <c r="AH270" s="319" t="str">
        <f>IF(ISNA(VLOOKUP($AE270&amp;P270,IsTm1A,1,0)),"",P270)</f>
        <v/>
      </c>
      <c r="AI270" s="319" t="str">
        <f>IF(ISNA(VLOOKUP($AF270&amp;Q270,IsTm2D,1,0)),"",Q270)</f>
        <v/>
      </c>
      <c r="AJ270" s="319" t="str">
        <f>IF(ISNA(VLOOKUP($AF270&amp;R270,IsTm3G,1,0)),"",R270)</f>
        <v/>
      </c>
      <c r="AK270" s="319" t="str">
        <f>IF(ISNA(VLOOKUP($AG270&amp;S270,IsTm4J,1,0)),"",S270)</f>
        <v/>
      </c>
      <c r="AL270" s="310"/>
      <c r="AT270" s="312" t="str">
        <f t="shared" si="48"/>
        <v>E6</v>
      </c>
      <c r="AU270" s="312" t="str">
        <f t="shared" si="49"/>
        <v>E6</v>
      </c>
      <c r="AW270" s="320">
        <f t="shared" si="50"/>
        <v>0</v>
      </c>
      <c r="AX270" s="320">
        <f t="shared" si="51"/>
        <v>0</v>
      </c>
      <c r="AY270" s="320">
        <f t="shared" si="52"/>
        <v>0</v>
      </c>
      <c r="AZ270" s="320">
        <f t="shared" si="53"/>
        <v>0</v>
      </c>
      <c r="BG270" s="49" t="str">
        <f t="shared" si="54"/>
        <v>0</v>
      </c>
      <c r="BH270" s="49" t="str">
        <f t="shared" si="55"/>
        <v>0</v>
      </c>
      <c r="BI270" s="49" t="str">
        <f t="shared" si="56"/>
        <v>0</v>
      </c>
    </row>
    <row r="271" spans="1:61" x14ac:dyDescent="0.25">
      <c r="A271" s="25" t="str">
        <f>C271&amp;"x"&amp;TEXT(COUNTIF(C$5:C270,C271)+1,0)</f>
        <v>E6x4</v>
      </c>
      <c r="B271" s="26" t="str">
        <f>D271&amp;"x"&amp;TEXT(COUNTIF(D$5:D270,D271)+1,0)</f>
        <v>E6x4</v>
      </c>
      <c r="C271" s="27" t="s">
        <v>5660</v>
      </c>
      <c r="D271" s="27" t="s">
        <v>5660</v>
      </c>
      <c r="E271" s="165"/>
      <c r="F271" s="27" t="s">
        <v>5580</v>
      </c>
      <c r="G271" s="242" t="s">
        <v>9604</v>
      </c>
      <c r="H271" s="242" t="s">
        <v>9735</v>
      </c>
      <c r="I271" s="242" t="s">
        <v>9605</v>
      </c>
      <c r="J271" s="194">
        <v>41761</v>
      </c>
      <c r="K271" s="165"/>
      <c r="L271" s="28"/>
      <c r="M271" s="371"/>
      <c r="N271" s="28"/>
      <c r="O271" s="236"/>
      <c r="P271" s="28" t="s">
        <v>5818</v>
      </c>
      <c r="Q271" s="28" t="s">
        <v>5818</v>
      </c>
      <c r="R271" s="28"/>
      <c r="S271" s="466" t="str">
        <f>IF(C271=0,"",C271)</f>
        <v>E6</v>
      </c>
      <c r="T271" s="191"/>
      <c r="U271" s="30"/>
      <c r="V271" s="30"/>
      <c r="W271" s="30"/>
      <c r="X271" s="30"/>
      <c r="Y271" s="190"/>
      <c r="Z271" s="330">
        <f>lft(J271,Peildatum)</f>
        <v>7.67</v>
      </c>
      <c r="AA271" s="272"/>
      <c r="AB271" s="272"/>
      <c r="AC271" s="272"/>
      <c r="AD271" s="272"/>
      <c r="AE271" s="319" t="str">
        <f>IFERROR(VLOOKUP(LEFT(L271 &amp; "0",1),CbRc,2,0),"")</f>
        <v>NCX19J3</v>
      </c>
      <c r="AF271" s="319" t="str">
        <f>IFERROR(VLOOKUP(LEFT(M271 &amp; "0",1),CbRc,2,0),"")</f>
        <v>NCX19J3</v>
      </c>
      <c r="AG271" s="319" t="str">
        <f>IFERROR(VLOOKUP(LEFT(N271 &amp; "0",1),CbRc,2,0),"")</f>
        <v>NCX19J3</v>
      </c>
      <c r="AH271" s="319" t="str">
        <f>IF(ISNA(VLOOKUP($AE271&amp;P271,IsTm1A,1,0)),"",P271)</f>
        <v/>
      </c>
      <c r="AI271" s="319" t="str">
        <f>IF(ISNA(VLOOKUP($AF271&amp;Q271,IsTm2D,1,0)),"",Q271)</f>
        <v/>
      </c>
      <c r="AJ271" s="319" t="str">
        <f>IF(ISNA(VLOOKUP($AF271&amp;R271,IsTm3G,1,0)),"",R271)</f>
        <v/>
      </c>
      <c r="AK271" s="319" t="str">
        <f>IF(ISNA(VLOOKUP($AG271&amp;S271,IsTm4J,1,0)),"",S271)</f>
        <v/>
      </c>
      <c r="AL271" s="310"/>
      <c r="AT271" s="312" t="str">
        <f t="shared" si="48"/>
        <v>E6</v>
      </c>
      <c r="AU271" s="312" t="str">
        <f t="shared" si="49"/>
        <v>E6</v>
      </c>
      <c r="AW271" s="320">
        <f t="shared" si="50"/>
        <v>0</v>
      </c>
      <c r="AX271" s="320">
        <f t="shared" si="51"/>
        <v>0</v>
      </c>
      <c r="AY271" s="320">
        <f t="shared" si="52"/>
        <v>0</v>
      </c>
      <c r="AZ271" s="320">
        <f t="shared" si="53"/>
        <v>0</v>
      </c>
      <c r="BG271" s="49" t="str">
        <f t="shared" si="54"/>
        <v>0</v>
      </c>
      <c r="BH271" s="49" t="str">
        <f t="shared" si="55"/>
        <v>0</v>
      </c>
      <c r="BI271" s="49" t="str">
        <f t="shared" si="56"/>
        <v>0</v>
      </c>
    </row>
    <row r="272" spans="1:61" x14ac:dyDescent="0.25">
      <c r="A272" s="25" t="str">
        <f>C272&amp;"x"&amp;TEXT(COUNTIF(C$5:C271,C272)+1,0)</f>
        <v>F3x3</v>
      </c>
      <c r="B272" s="26" t="str">
        <f>D272&amp;"x"&amp;TEXT(COUNTIF(D$5:D271,D272)+1,0)</f>
        <v>F3x3</v>
      </c>
      <c r="C272" s="27" t="s">
        <v>5672</v>
      </c>
      <c r="D272" s="27" t="s">
        <v>5672</v>
      </c>
      <c r="E272" s="165"/>
      <c r="F272" s="27" t="s">
        <v>5580</v>
      </c>
      <c r="G272" s="242" t="s">
        <v>9640</v>
      </c>
      <c r="H272" s="242" t="s">
        <v>9738</v>
      </c>
      <c r="I272" s="242" t="s">
        <v>9641</v>
      </c>
      <c r="J272" s="194">
        <v>42058</v>
      </c>
      <c r="K272" s="165"/>
      <c r="L272" s="28"/>
      <c r="M272" s="371"/>
      <c r="N272" s="28"/>
      <c r="O272" s="236"/>
      <c r="P272" s="28" t="s">
        <v>5818</v>
      </c>
      <c r="Q272" s="28" t="s">
        <v>5818</v>
      </c>
      <c r="R272" s="28"/>
      <c r="S272" s="466" t="str">
        <f>IF(C272=0,"",C272)</f>
        <v>F3</v>
      </c>
      <c r="T272" s="191"/>
      <c r="U272" s="30"/>
      <c r="V272" s="30"/>
      <c r="W272" s="30"/>
      <c r="X272" s="30"/>
      <c r="Y272" s="190"/>
      <c r="Z272" s="330">
        <f>lft(J272,Peildatum)</f>
        <v>6.85</v>
      </c>
      <c r="AA272" s="272"/>
      <c r="AB272" s="272"/>
      <c r="AC272" s="272"/>
      <c r="AD272" s="272"/>
      <c r="AE272" s="319" t="str">
        <f>IFERROR(VLOOKUP(LEFT(L272 &amp; "0",1),CbRc,2,0),"")</f>
        <v>NCX19J3</v>
      </c>
      <c r="AF272" s="319" t="str">
        <f>IFERROR(VLOOKUP(LEFT(M272 &amp; "0",1),CbRc,2,0),"")</f>
        <v>NCX19J3</v>
      </c>
      <c r="AG272" s="319" t="str">
        <f>IFERROR(VLOOKUP(LEFT(N272 &amp; "0",1),CbRc,2,0),"")</f>
        <v>NCX19J3</v>
      </c>
      <c r="AH272" s="319" t="str">
        <f>IF(ISNA(VLOOKUP($AE272&amp;P272,IsTm1A,1,0)),"",P272)</f>
        <v/>
      </c>
      <c r="AI272" s="319" t="str">
        <f>IF(ISNA(VLOOKUP($AF272&amp;Q272,IsTm2D,1,0)),"",Q272)</f>
        <v/>
      </c>
      <c r="AJ272" s="319" t="str">
        <f>IF(ISNA(VLOOKUP($AF272&amp;R272,IsTm3G,1,0)),"",R272)</f>
        <v/>
      </c>
      <c r="AK272" s="319" t="str">
        <f>IF(ISNA(VLOOKUP($AG272&amp;S272,IsTm4J,1,0)),"",S272)</f>
        <v/>
      </c>
      <c r="AL272" s="310"/>
      <c r="AT272" s="312" t="str">
        <f t="shared" si="48"/>
        <v>F3</v>
      </c>
      <c r="AU272" s="312" t="str">
        <f t="shared" si="49"/>
        <v>F3</v>
      </c>
      <c r="AW272" s="320">
        <f t="shared" si="50"/>
        <v>0</v>
      </c>
      <c r="AX272" s="320">
        <f t="shared" si="51"/>
        <v>0</v>
      </c>
      <c r="AY272" s="320">
        <f t="shared" si="52"/>
        <v>0</v>
      </c>
      <c r="AZ272" s="320">
        <f t="shared" si="53"/>
        <v>0</v>
      </c>
      <c r="BG272" s="49" t="str">
        <f t="shared" si="54"/>
        <v>0</v>
      </c>
      <c r="BH272" s="49" t="str">
        <f t="shared" si="55"/>
        <v>0</v>
      </c>
      <c r="BI272" s="49" t="str">
        <f t="shared" si="56"/>
        <v>0</v>
      </c>
    </row>
    <row r="273" spans="1:61" x14ac:dyDescent="0.25">
      <c r="A273" s="25" t="str">
        <f>C273&amp;"x"&amp;TEXT(COUNTIF(C$5:C272,C273)+1,0)</f>
        <v>x1</v>
      </c>
      <c r="B273" s="26" t="str">
        <f>D273&amp;"x"&amp;TEXT(COUNTIF(D$5:D272,D273)+1,0)</f>
        <v>x1</v>
      </c>
      <c r="C273" s="27"/>
      <c r="D273" s="27"/>
      <c r="E273" s="165"/>
      <c r="F273" s="27" t="s">
        <v>5829</v>
      </c>
      <c r="G273" s="242" t="s">
        <v>9782</v>
      </c>
      <c r="H273" s="242" t="s">
        <v>9783</v>
      </c>
      <c r="I273" s="242" t="s">
        <v>9784</v>
      </c>
      <c r="J273" s="194">
        <v>22358</v>
      </c>
      <c r="K273" s="165"/>
      <c r="L273" s="28"/>
      <c r="M273" s="371"/>
      <c r="N273" s="28"/>
      <c r="O273" s="236"/>
      <c r="P273" s="28"/>
      <c r="Q273" s="28"/>
      <c r="R273" s="28"/>
      <c r="S273" s="466" t="str">
        <f>IF(C273=0,"",C273)</f>
        <v/>
      </c>
      <c r="T273" s="191"/>
      <c r="U273" s="30"/>
      <c r="V273" s="30"/>
      <c r="W273" s="30"/>
      <c r="X273" s="30"/>
      <c r="Y273" s="190"/>
      <c r="Z273" s="330">
        <f>lft(J273,Peildatum)</f>
        <v>60.79</v>
      </c>
      <c r="AA273" s="272"/>
      <c r="AB273" s="272"/>
      <c r="AC273" s="272"/>
      <c r="AD273" s="272"/>
      <c r="AE273" s="319" t="str">
        <f>IFERROR(VLOOKUP(LEFT(L273 &amp; "0",1),CbRc,2,0),"")</f>
        <v>NCX19J3</v>
      </c>
      <c r="AF273" s="319" t="str">
        <f>IFERROR(VLOOKUP(LEFT(M273 &amp; "0",1),CbRc,2,0),"")</f>
        <v>NCX19J3</v>
      </c>
      <c r="AG273" s="319" t="str">
        <f>IFERROR(VLOOKUP(LEFT(N273 &amp; "0",1),CbRc,2,0),"")</f>
        <v>NCX19J3</v>
      </c>
      <c r="AH273" s="319" t="str">
        <f>IF(ISNA(VLOOKUP($AE273&amp;P273,IsTm1A,1,0)),"",P273)</f>
        <v/>
      </c>
      <c r="AI273" s="319" t="str">
        <f>IF(ISNA(VLOOKUP($AF273&amp;Q273,IsTm2D,1,0)),"",Q273)</f>
        <v/>
      </c>
      <c r="AJ273" s="319" t="str">
        <f>IF(ISNA(VLOOKUP($AF273&amp;R273,IsTm3G,1,0)),"",R273)</f>
        <v/>
      </c>
      <c r="AK273" s="319" t="str">
        <f>IF(ISNA(VLOOKUP($AG273&amp;S273,IsTm4J,1,0)),"",S273)</f>
        <v/>
      </c>
      <c r="AL273" s="310"/>
      <c r="AT273" s="312" t="str">
        <f t="shared" si="48"/>
        <v/>
      </c>
      <c r="AU273" s="312" t="str">
        <f t="shared" si="49"/>
        <v/>
      </c>
      <c r="AW273" s="320">
        <f t="shared" si="50"/>
        <v>0</v>
      </c>
      <c r="AX273" s="320">
        <f t="shared" si="51"/>
        <v>0</v>
      </c>
      <c r="AY273" s="320">
        <f t="shared" si="52"/>
        <v>0</v>
      </c>
      <c r="AZ273" s="320">
        <f t="shared" si="53"/>
        <v>0</v>
      </c>
      <c r="BG273" s="49" t="str">
        <f t="shared" si="54"/>
        <v>0</v>
      </c>
      <c r="BH273" s="49" t="str">
        <f t="shared" si="55"/>
        <v>0</v>
      </c>
      <c r="BI273" s="49" t="str">
        <f t="shared" si="56"/>
        <v>0</v>
      </c>
    </row>
    <row r="274" spans="1:61" x14ac:dyDescent="0.25">
      <c r="A274" s="25" t="str">
        <f>C274&amp;"x"&amp;TEXT(COUNTIF(C$5:C273,C274)+1,0)</f>
        <v>x1</v>
      </c>
      <c r="B274" s="26" t="str">
        <f>D274&amp;"x"&amp;TEXT(COUNTIF(D$5:D273,D274)+1,0)</f>
        <v>x1</v>
      </c>
      <c r="C274" s="27"/>
      <c r="D274" s="27"/>
      <c r="E274" s="165"/>
      <c r="F274" s="27" t="s">
        <v>5829</v>
      </c>
      <c r="G274" s="242" t="s">
        <v>9759</v>
      </c>
      <c r="H274" s="242" t="s">
        <v>9760</v>
      </c>
      <c r="I274" s="242" t="s">
        <v>9761</v>
      </c>
      <c r="J274" s="194">
        <v>22941</v>
      </c>
      <c r="K274" s="165"/>
      <c r="L274" s="28"/>
      <c r="M274" s="371"/>
      <c r="N274" s="28"/>
      <c r="O274" s="236"/>
      <c r="P274" s="28"/>
      <c r="Q274" s="28"/>
      <c r="R274" s="28"/>
      <c r="S274" s="466" t="str">
        <f>IF(C274=0,"",C274)</f>
        <v/>
      </c>
      <c r="T274" s="191"/>
      <c r="U274" s="30"/>
      <c r="V274" s="30"/>
      <c r="W274" s="30"/>
      <c r="X274" s="30"/>
      <c r="Y274" s="190"/>
      <c r="Z274" s="330">
        <f>lft(J274,Peildatum)</f>
        <v>59.19</v>
      </c>
      <c r="AA274" s="272"/>
      <c r="AB274" s="272"/>
      <c r="AC274" s="272"/>
      <c r="AD274" s="272"/>
      <c r="AE274" s="319" t="str">
        <f>IFERROR(VLOOKUP(LEFT(L274 &amp; "0",1),CbRc,2,0),"")</f>
        <v>NCX19J3</v>
      </c>
      <c r="AF274" s="319" t="str">
        <f>IFERROR(VLOOKUP(LEFT(M274 &amp; "0",1),CbRc,2,0),"")</f>
        <v>NCX19J3</v>
      </c>
      <c r="AG274" s="319" t="str">
        <f>IFERROR(VLOOKUP(LEFT(N274 &amp; "0",1),CbRc,2,0),"")</f>
        <v>NCX19J3</v>
      </c>
      <c r="AH274" s="319" t="str">
        <f>IF(ISNA(VLOOKUP($AE274&amp;P274,IsTm1A,1,0)),"",P274)</f>
        <v/>
      </c>
      <c r="AI274" s="319" t="str">
        <f>IF(ISNA(VLOOKUP($AF274&amp;Q274,IsTm2D,1,0)),"",Q274)</f>
        <v/>
      </c>
      <c r="AJ274" s="319" t="str">
        <f>IF(ISNA(VLOOKUP($AF274&amp;R274,IsTm3G,1,0)),"",R274)</f>
        <v/>
      </c>
      <c r="AK274" s="319" t="str">
        <f>IF(ISNA(VLOOKUP($AG274&amp;S274,IsTm4J,1,0)),"",S274)</f>
        <v/>
      </c>
      <c r="AL274" s="310"/>
      <c r="AT274" s="312" t="str">
        <f t="shared" si="48"/>
        <v/>
      </c>
      <c r="AU274" s="312" t="str">
        <f t="shared" si="49"/>
        <v/>
      </c>
      <c r="AW274" s="320">
        <f t="shared" si="50"/>
        <v>0</v>
      </c>
      <c r="AX274" s="320">
        <f t="shared" si="51"/>
        <v>0</v>
      </c>
      <c r="AY274" s="320">
        <f t="shared" si="52"/>
        <v>0</v>
      </c>
      <c r="AZ274" s="320">
        <f t="shared" si="53"/>
        <v>0</v>
      </c>
      <c r="BG274" s="49" t="str">
        <f t="shared" si="54"/>
        <v>0</v>
      </c>
      <c r="BH274" s="49" t="str">
        <f t="shared" si="55"/>
        <v>0</v>
      </c>
      <c r="BI274" s="49" t="str">
        <f t="shared" si="56"/>
        <v>0</v>
      </c>
    </row>
    <row r="275" spans="1:61" x14ac:dyDescent="0.25">
      <c r="A275" s="25" t="str">
        <f>C275&amp;"x"&amp;TEXT(COUNTIF(C$5:C274,C275)+1,0)</f>
        <v>x1</v>
      </c>
      <c r="B275" s="26" t="str">
        <f>D275&amp;"x"&amp;TEXT(COUNTIF(D$5:D274,D275)+1,0)</f>
        <v>x1</v>
      </c>
      <c r="C275" s="27"/>
      <c r="D275" s="27"/>
      <c r="E275" s="165"/>
      <c r="F275" s="27" t="s">
        <v>5829</v>
      </c>
      <c r="G275" s="242" t="s">
        <v>9747</v>
      </c>
      <c r="H275" s="242" t="s">
        <v>9748</v>
      </c>
      <c r="I275" s="242" t="s">
        <v>9749</v>
      </c>
      <c r="J275" s="194">
        <v>24003</v>
      </c>
      <c r="K275" s="165"/>
      <c r="L275" s="28"/>
      <c r="M275" s="371"/>
      <c r="N275" s="28"/>
      <c r="O275" s="236"/>
      <c r="P275" s="28"/>
      <c r="Q275" s="28"/>
      <c r="R275" s="28"/>
      <c r="S275" s="466" t="str">
        <f>IF(C275=0,"",C275)</f>
        <v/>
      </c>
      <c r="T275" s="191"/>
      <c r="U275" s="30"/>
      <c r="V275" s="30"/>
      <c r="W275" s="30"/>
      <c r="X275" s="30"/>
      <c r="Y275" s="190"/>
      <c r="Z275" s="330">
        <f>lft(J275,Peildatum)</f>
        <v>56.28</v>
      </c>
      <c r="AA275" s="272"/>
      <c r="AB275" s="272"/>
      <c r="AC275" s="272"/>
      <c r="AD275" s="272"/>
      <c r="AE275" s="319" t="str">
        <f>IFERROR(VLOOKUP(LEFT(L275 &amp; "0",1),CbRc,2,0),"")</f>
        <v>NCX19J3</v>
      </c>
      <c r="AF275" s="319" t="str">
        <f>IFERROR(VLOOKUP(LEFT(M275 &amp; "0",1),CbRc,2,0),"")</f>
        <v>NCX19J3</v>
      </c>
      <c r="AG275" s="319" t="str">
        <f>IFERROR(VLOOKUP(LEFT(N275 &amp; "0",1),CbRc,2,0),"")</f>
        <v>NCX19J3</v>
      </c>
      <c r="AH275" s="319" t="str">
        <f>IF(ISNA(VLOOKUP($AE275&amp;P275,IsTm1A,1,0)),"",P275)</f>
        <v/>
      </c>
      <c r="AI275" s="319" t="str">
        <f>IF(ISNA(VLOOKUP($AF275&amp;Q275,IsTm2D,1,0)),"",Q275)</f>
        <v/>
      </c>
      <c r="AJ275" s="319" t="str">
        <f>IF(ISNA(VLOOKUP($AF275&amp;R275,IsTm3G,1,0)),"",R275)</f>
        <v/>
      </c>
      <c r="AK275" s="319" t="str">
        <f>IF(ISNA(VLOOKUP($AG275&amp;S275,IsTm4J,1,0)),"",S275)</f>
        <v/>
      </c>
      <c r="AL275" s="310"/>
      <c r="AT275" s="312" t="str">
        <f t="shared" si="48"/>
        <v/>
      </c>
      <c r="AU275" s="312" t="str">
        <f t="shared" si="49"/>
        <v/>
      </c>
      <c r="AW275" s="320">
        <f t="shared" si="50"/>
        <v>0</v>
      </c>
      <c r="AX275" s="320">
        <f t="shared" si="51"/>
        <v>0</v>
      </c>
      <c r="AY275" s="320">
        <f t="shared" si="52"/>
        <v>0</v>
      </c>
      <c r="AZ275" s="320">
        <f t="shared" si="53"/>
        <v>0</v>
      </c>
      <c r="BG275" s="49" t="str">
        <f t="shared" si="54"/>
        <v>0</v>
      </c>
      <c r="BH275" s="49" t="str">
        <f t="shared" si="55"/>
        <v>0</v>
      </c>
      <c r="BI275" s="49" t="str">
        <f t="shared" si="56"/>
        <v>0</v>
      </c>
    </row>
    <row r="276" spans="1:61" x14ac:dyDescent="0.25">
      <c r="A276" s="25" t="str">
        <f>C276&amp;"x"&amp;TEXT(COUNTIF(C$5:C275,C276)+1,0)</f>
        <v>x1</v>
      </c>
      <c r="B276" s="26" t="str">
        <f>D276&amp;"x"&amp;TEXT(COUNTIF(D$5:D275,D276)+1,0)</f>
        <v>x1</v>
      </c>
      <c r="C276" s="27"/>
      <c r="D276" s="27"/>
      <c r="E276" s="165"/>
      <c r="F276" s="27" t="s">
        <v>5829</v>
      </c>
      <c r="G276" s="242" t="s">
        <v>9741</v>
      </c>
      <c r="H276" s="242" t="s">
        <v>9742</v>
      </c>
      <c r="I276" s="242" t="s">
        <v>9743</v>
      </c>
      <c r="J276" s="194">
        <v>24133</v>
      </c>
      <c r="K276" s="165"/>
      <c r="L276" s="28"/>
      <c r="M276" s="371"/>
      <c r="N276" s="28"/>
      <c r="O276" s="236"/>
      <c r="P276" s="28"/>
      <c r="Q276" s="28"/>
      <c r="R276" s="28"/>
      <c r="S276" s="466" t="str">
        <f>IF(C276=0,"",C276)</f>
        <v/>
      </c>
      <c r="T276" s="191"/>
      <c r="U276" s="30"/>
      <c r="V276" s="30"/>
      <c r="W276" s="30"/>
      <c r="X276" s="30"/>
      <c r="Y276" s="190"/>
      <c r="Z276" s="330">
        <f>lft(J276,Peildatum)</f>
        <v>55.93</v>
      </c>
      <c r="AA276" s="272"/>
      <c r="AB276" s="272"/>
      <c r="AC276" s="272"/>
      <c r="AD276" s="272"/>
      <c r="AE276" s="319" t="str">
        <f>IFERROR(VLOOKUP(LEFT(L276 &amp; "0",1),CbRc,2,0),"")</f>
        <v>NCX19J3</v>
      </c>
      <c r="AF276" s="319" t="str">
        <f>IFERROR(VLOOKUP(LEFT(M276 &amp; "0",1),CbRc,2,0),"")</f>
        <v>NCX19J3</v>
      </c>
      <c r="AG276" s="319" t="str">
        <f>IFERROR(VLOOKUP(LEFT(N276 &amp; "0",1),CbRc,2,0),"")</f>
        <v>NCX19J3</v>
      </c>
      <c r="AH276" s="319" t="str">
        <f>IF(ISNA(VLOOKUP($AE276&amp;P276,IsTm1A,1,0)),"",P276)</f>
        <v/>
      </c>
      <c r="AI276" s="319" t="str">
        <f>IF(ISNA(VLOOKUP($AF276&amp;Q276,IsTm2D,1,0)),"",Q276)</f>
        <v/>
      </c>
      <c r="AJ276" s="319" t="str">
        <f>IF(ISNA(VLOOKUP($AF276&amp;R276,IsTm3G,1,0)),"",R276)</f>
        <v/>
      </c>
      <c r="AK276" s="319" t="str">
        <f>IF(ISNA(VLOOKUP($AG276&amp;S276,IsTm4J,1,0)),"",S276)</f>
        <v/>
      </c>
      <c r="AL276" s="310"/>
      <c r="AT276" s="312" t="str">
        <f t="shared" si="48"/>
        <v/>
      </c>
      <c r="AU276" s="312" t="str">
        <f t="shared" si="49"/>
        <v/>
      </c>
      <c r="AW276" s="320">
        <f t="shared" si="50"/>
        <v>0</v>
      </c>
      <c r="AX276" s="320">
        <f t="shared" si="51"/>
        <v>0</v>
      </c>
      <c r="AY276" s="320">
        <f t="shared" si="52"/>
        <v>0</v>
      </c>
      <c r="AZ276" s="320">
        <f t="shared" si="53"/>
        <v>0</v>
      </c>
      <c r="BG276" s="49" t="str">
        <f t="shared" si="54"/>
        <v>0</v>
      </c>
      <c r="BH276" s="49" t="str">
        <f t="shared" si="55"/>
        <v>0</v>
      </c>
      <c r="BI276" s="49" t="str">
        <f t="shared" si="56"/>
        <v>0</v>
      </c>
    </row>
    <row r="277" spans="1:61" x14ac:dyDescent="0.25">
      <c r="A277" s="25" t="str">
        <f>C277&amp;"x"&amp;TEXT(COUNTIF(C$5:C276,C277)+1,0)</f>
        <v>x1</v>
      </c>
      <c r="B277" s="26" t="str">
        <f>D277&amp;"x"&amp;TEXT(COUNTIF(D$5:D276,D277)+1,0)</f>
        <v>x1</v>
      </c>
      <c r="C277" s="27"/>
      <c r="D277" s="27"/>
      <c r="E277" s="165"/>
      <c r="F277" s="27" t="s">
        <v>5829</v>
      </c>
      <c r="G277" s="242" t="s">
        <v>9757</v>
      </c>
      <c r="H277" s="242" t="s">
        <v>9758</v>
      </c>
      <c r="I277" s="242" t="s">
        <v>9012</v>
      </c>
      <c r="J277" s="194">
        <v>24583</v>
      </c>
      <c r="K277" s="165"/>
      <c r="L277" s="28"/>
      <c r="M277" s="371"/>
      <c r="N277" s="28"/>
      <c r="O277" s="236"/>
      <c r="P277" s="28"/>
      <c r="Q277" s="28"/>
      <c r="R277" s="28"/>
      <c r="S277" s="466" t="str">
        <f>IF(C277=0,"",C277)</f>
        <v/>
      </c>
      <c r="T277" s="191"/>
      <c r="U277" s="30"/>
      <c r="V277" s="30"/>
      <c r="W277" s="30"/>
      <c r="X277" s="30"/>
      <c r="Y277" s="190"/>
      <c r="Z277" s="330">
        <f>lft(J277,Peildatum)</f>
        <v>54.7</v>
      </c>
      <c r="AA277" s="272"/>
      <c r="AB277" s="272"/>
      <c r="AC277" s="272"/>
      <c r="AD277" s="272"/>
      <c r="AE277" s="319" t="str">
        <f>IFERROR(VLOOKUP(LEFT(L277 &amp; "0",1),CbRc,2,0),"")</f>
        <v>NCX19J3</v>
      </c>
      <c r="AF277" s="319" t="str">
        <f>IFERROR(VLOOKUP(LEFT(M277 &amp; "0",1),CbRc,2,0),"")</f>
        <v>NCX19J3</v>
      </c>
      <c r="AG277" s="319" t="str">
        <f>IFERROR(VLOOKUP(LEFT(N277 &amp; "0",1),CbRc,2,0),"")</f>
        <v>NCX19J3</v>
      </c>
      <c r="AH277" s="319" t="str">
        <f>IF(ISNA(VLOOKUP($AE277&amp;P277,IsTm1A,1,0)),"",P277)</f>
        <v/>
      </c>
      <c r="AI277" s="319" t="str">
        <f>IF(ISNA(VLOOKUP($AF277&amp;Q277,IsTm2D,1,0)),"",Q277)</f>
        <v/>
      </c>
      <c r="AJ277" s="319" t="str">
        <f>IF(ISNA(VLOOKUP($AF277&amp;R277,IsTm3G,1,0)),"",R277)</f>
        <v/>
      </c>
      <c r="AK277" s="319" t="str">
        <f>IF(ISNA(VLOOKUP($AG277&amp;S277,IsTm4J,1,0)),"",S277)</f>
        <v/>
      </c>
      <c r="AL277" s="310"/>
      <c r="AT277" s="312" t="str">
        <f t="shared" si="48"/>
        <v/>
      </c>
      <c r="AU277" s="312" t="str">
        <f t="shared" si="49"/>
        <v/>
      </c>
      <c r="AW277" s="320">
        <f t="shared" si="50"/>
        <v>0</v>
      </c>
      <c r="AX277" s="320">
        <f t="shared" si="51"/>
        <v>0</v>
      </c>
      <c r="AY277" s="320">
        <f t="shared" si="52"/>
        <v>0</v>
      </c>
      <c r="AZ277" s="320">
        <f t="shared" si="53"/>
        <v>0</v>
      </c>
      <c r="BG277" s="49" t="str">
        <f t="shared" si="54"/>
        <v>0</v>
      </c>
      <c r="BH277" s="49" t="str">
        <f t="shared" si="55"/>
        <v>0</v>
      </c>
      <c r="BI277" s="49" t="str">
        <f t="shared" si="56"/>
        <v>0</v>
      </c>
    </row>
    <row r="278" spans="1:61" x14ac:dyDescent="0.25">
      <c r="A278" s="25" t="str">
        <f>C278&amp;"x"&amp;TEXT(COUNTIF(C$5:C277,C278)+1,0)</f>
        <v>x1</v>
      </c>
      <c r="B278" s="26" t="str">
        <f>D278&amp;"x"&amp;TEXT(COUNTIF(D$5:D277,D278)+1,0)</f>
        <v>x1</v>
      </c>
      <c r="C278" s="27"/>
      <c r="D278" s="27"/>
      <c r="E278" s="165"/>
      <c r="F278" s="27" t="s">
        <v>5829</v>
      </c>
      <c r="G278" s="242" t="s">
        <v>9779</v>
      </c>
      <c r="H278" s="242" t="s">
        <v>9780</v>
      </c>
      <c r="I278" s="242" t="s">
        <v>9781</v>
      </c>
      <c r="J278" s="194">
        <v>24949</v>
      </c>
      <c r="K278" s="165"/>
      <c r="L278" s="28"/>
      <c r="M278" s="371"/>
      <c r="N278" s="28"/>
      <c r="O278" s="236"/>
      <c r="P278" s="28"/>
      <c r="Q278" s="28"/>
      <c r="R278" s="28"/>
      <c r="S278" s="466" t="str">
        <f>IF(C278=0,"",C278)</f>
        <v/>
      </c>
      <c r="T278" s="191"/>
      <c r="U278" s="30"/>
      <c r="V278" s="30"/>
      <c r="W278" s="30"/>
      <c r="X278" s="30"/>
      <c r="Y278" s="190"/>
      <c r="Z278" s="330">
        <f>lft(J278,Peildatum)</f>
        <v>53.69</v>
      </c>
      <c r="AA278" s="272"/>
      <c r="AB278" s="272"/>
      <c r="AC278" s="272"/>
      <c r="AD278" s="272"/>
      <c r="AE278" s="319" t="str">
        <f>IFERROR(VLOOKUP(LEFT(L278 &amp; "0",1),CbRc,2,0),"")</f>
        <v>NCX19J3</v>
      </c>
      <c r="AF278" s="319" t="str">
        <f>IFERROR(VLOOKUP(LEFT(M278 &amp; "0",1),CbRc,2,0),"")</f>
        <v>NCX19J3</v>
      </c>
      <c r="AG278" s="319" t="str">
        <f>IFERROR(VLOOKUP(LEFT(N278 &amp; "0",1),CbRc,2,0),"")</f>
        <v>NCX19J3</v>
      </c>
      <c r="AH278" s="319" t="str">
        <f>IF(ISNA(VLOOKUP($AE278&amp;P278,IsTm1A,1,0)),"",P278)</f>
        <v/>
      </c>
      <c r="AI278" s="319" t="str">
        <f>IF(ISNA(VLOOKUP($AF278&amp;Q278,IsTm2D,1,0)),"",Q278)</f>
        <v/>
      </c>
      <c r="AJ278" s="319" t="str">
        <f>IF(ISNA(VLOOKUP($AF278&amp;R278,IsTm3G,1,0)),"",R278)</f>
        <v/>
      </c>
      <c r="AK278" s="319" t="str">
        <f>IF(ISNA(VLOOKUP($AG278&amp;S278,IsTm4J,1,0)),"",S278)</f>
        <v/>
      </c>
      <c r="AL278" s="310"/>
      <c r="AT278" s="312" t="str">
        <f t="shared" si="48"/>
        <v/>
      </c>
      <c r="AU278" s="312" t="str">
        <f t="shared" si="49"/>
        <v/>
      </c>
      <c r="AW278" s="320">
        <f t="shared" si="50"/>
        <v>0</v>
      </c>
      <c r="AX278" s="320">
        <f t="shared" si="51"/>
        <v>0</v>
      </c>
      <c r="AY278" s="320">
        <f t="shared" si="52"/>
        <v>0</v>
      </c>
      <c r="AZ278" s="320">
        <f t="shared" si="53"/>
        <v>0</v>
      </c>
      <c r="BG278" s="49" t="str">
        <f t="shared" si="54"/>
        <v>0</v>
      </c>
      <c r="BH278" s="49" t="str">
        <f t="shared" si="55"/>
        <v>0</v>
      </c>
      <c r="BI278" s="49" t="str">
        <f t="shared" si="56"/>
        <v>0</v>
      </c>
    </row>
    <row r="279" spans="1:61" x14ac:dyDescent="0.25">
      <c r="A279" s="25" t="str">
        <f>C279&amp;"x"&amp;TEXT(COUNTIF(C$5:C278,C279)+1,0)</f>
        <v>x1</v>
      </c>
      <c r="B279" s="26" t="str">
        <f>D279&amp;"x"&amp;TEXT(COUNTIF(D$5:D278,D279)+1,0)</f>
        <v>x1</v>
      </c>
      <c r="C279" s="27"/>
      <c r="D279" s="27"/>
      <c r="E279" s="165"/>
      <c r="F279" s="27" t="s">
        <v>5829</v>
      </c>
      <c r="G279" s="242" t="s">
        <v>9744</v>
      </c>
      <c r="H279" s="242" t="s">
        <v>9745</v>
      </c>
      <c r="I279" s="242" t="s">
        <v>9746</v>
      </c>
      <c r="J279" s="194">
        <v>25273</v>
      </c>
      <c r="K279" s="165"/>
      <c r="L279" s="28"/>
      <c r="M279" s="371"/>
      <c r="N279" s="28"/>
      <c r="O279" s="236"/>
      <c r="P279" s="28"/>
      <c r="Q279" s="28"/>
      <c r="R279" s="28"/>
      <c r="S279" s="466" t="str">
        <f>IF(C279=0,"",C279)</f>
        <v/>
      </c>
      <c r="T279" s="191"/>
      <c r="U279" s="30"/>
      <c r="V279" s="30"/>
      <c r="W279" s="30"/>
      <c r="X279" s="30"/>
      <c r="Y279" s="190"/>
      <c r="Z279" s="330">
        <f>lft(J279,Peildatum)</f>
        <v>52.81</v>
      </c>
      <c r="AA279" s="272"/>
      <c r="AB279" s="272"/>
      <c r="AC279" s="272"/>
      <c r="AD279" s="272"/>
      <c r="AE279" s="319" t="str">
        <f>IFERROR(VLOOKUP(LEFT(L279 &amp; "0",1),CbRc,2,0),"")</f>
        <v>NCX19J3</v>
      </c>
      <c r="AF279" s="319" t="str">
        <f>IFERROR(VLOOKUP(LEFT(M279 &amp; "0",1),CbRc,2,0),"")</f>
        <v>NCX19J3</v>
      </c>
      <c r="AG279" s="319" t="str">
        <f>IFERROR(VLOOKUP(LEFT(N279 &amp; "0",1),CbRc,2,0),"")</f>
        <v>NCX19J3</v>
      </c>
      <c r="AH279" s="319" t="str">
        <f>IF(ISNA(VLOOKUP($AE279&amp;P279,IsTm1A,1,0)),"",P279)</f>
        <v/>
      </c>
      <c r="AI279" s="319" t="str">
        <f>IF(ISNA(VLOOKUP($AF279&amp;Q279,IsTm2D,1,0)),"",Q279)</f>
        <v/>
      </c>
      <c r="AJ279" s="319" t="str">
        <f>IF(ISNA(VLOOKUP($AF279&amp;R279,IsTm3G,1,0)),"",R279)</f>
        <v/>
      </c>
      <c r="AK279" s="319" t="str">
        <f>IF(ISNA(VLOOKUP($AG279&amp;S279,IsTm4J,1,0)),"",S279)</f>
        <v/>
      </c>
      <c r="AL279" s="310"/>
      <c r="AT279" s="312" t="str">
        <f t="shared" si="48"/>
        <v/>
      </c>
      <c r="AU279" s="312" t="str">
        <f t="shared" si="49"/>
        <v/>
      </c>
      <c r="AW279" s="320">
        <f t="shared" si="50"/>
        <v>0</v>
      </c>
      <c r="AX279" s="320">
        <f t="shared" si="51"/>
        <v>0</v>
      </c>
      <c r="AY279" s="320">
        <f t="shared" si="52"/>
        <v>0</v>
      </c>
      <c r="AZ279" s="320">
        <f t="shared" si="53"/>
        <v>0</v>
      </c>
      <c r="BG279" s="49" t="str">
        <f t="shared" si="54"/>
        <v>0</v>
      </c>
      <c r="BH279" s="49" t="str">
        <f t="shared" si="55"/>
        <v>0</v>
      </c>
      <c r="BI279" s="49" t="str">
        <f t="shared" si="56"/>
        <v>0</v>
      </c>
    </row>
    <row r="280" spans="1:61" x14ac:dyDescent="0.25">
      <c r="A280" s="25" t="str">
        <f>C280&amp;"x"&amp;TEXT(COUNTIF(C$5:C279,C280)+1,0)</f>
        <v>x1</v>
      </c>
      <c r="B280" s="26" t="str">
        <f>D280&amp;"x"&amp;TEXT(COUNTIF(D$5:D279,D280)+1,0)</f>
        <v>x1</v>
      </c>
      <c r="C280" s="27"/>
      <c r="D280" s="27"/>
      <c r="E280" s="165"/>
      <c r="F280" s="27" t="s">
        <v>5829</v>
      </c>
      <c r="G280" s="242" t="s">
        <v>9754</v>
      </c>
      <c r="H280" s="242" t="s">
        <v>9755</v>
      </c>
      <c r="I280" s="242" t="s">
        <v>9756</v>
      </c>
      <c r="J280" s="194">
        <v>29189</v>
      </c>
      <c r="K280" s="165"/>
      <c r="L280" s="28"/>
      <c r="M280" s="371"/>
      <c r="N280" s="28"/>
      <c r="O280" s="236"/>
      <c r="P280" s="28"/>
      <c r="Q280" s="28"/>
      <c r="R280" s="28"/>
      <c r="S280" s="466" t="str">
        <f>IF(C280=0,"",C280)</f>
        <v/>
      </c>
      <c r="T280" s="191"/>
      <c r="U280" s="30"/>
      <c r="V280" s="30"/>
      <c r="W280" s="30"/>
      <c r="X280" s="30"/>
      <c r="Y280" s="190"/>
      <c r="Z280" s="330">
        <f>lft(J280,Peildatum)</f>
        <v>42.09</v>
      </c>
      <c r="AA280" s="272"/>
      <c r="AB280" s="272"/>
      <c r="AC280" s="272"/>
      <c r="AD280" s="272"/>
      <c r="AE280" s="319" t="str">
        <f>IFERROR(VLOOKUP(LEFT(L280 &amp; "0",1),CbRc,2,0),"")</f>
        <v>NCX19J3</v>
      </c>
      <c r="AF280" s="319" t="str">
        <f>IFERROR(VLOOKUP(LEFT(M280 &amp; "0",1),CbRc,2,0),"")</f>
        <v>NCX19J3</v>
      </c>
      <c r="AG280" s="319" t="str">
        <f>IFERROR(VLOOKUP(LEFT(N280 &amp; "0",1),CbRc,2,0),"")</f>
        <v>NCX19J3</v>
      </c>
      <c r="AH280" s="319" t="str">
        <f>IF(ISNA(VLOOKUP($AE280&amp;P280,IsTm1A,1,0)),"",P280)</f>
        <v/>
      </c>
      <c r="AI280" s="319" t="str">
        <f>IF(ISNA(VLOOKUP($AF280&amp;Q280,IsTm2D,1,0)),"",Q280)</f>
        <v/>
      </c>
      <c r="AJ280" s="319" t="str">
        <f>IF(ISNA(VLOOKUP($AF280&amp;R280,IsTm3G,1,0)),"",R280)</f>
        <v/>
      </c>
      <c r="AK280" s="319" t="str">
        <f>IF(ISNA(VLOOKUP($AG280&amp;S280,IsTm4J,1,0)),"",S280)</f>
        <v/>
      </c>
      <c r="AL280" s="310"/>
      <c r="AT280" s="312" t="str">
        <f t="shared" si="48"/>
        <v/>
      </c>
      <c r="AU280" s="312" t="str">
        <f t="shared" si="49"/>
        <v/>
      </c>
      <c r="AW280" s="320">
        <f t="shared" si="50"/>
        <v>0</v>
      </c>
      <c r="AX280" s="320">
        <f t="shared" si="51"/>
        <v>0</v>
      </c>
      <c r="AY280" s="320">
        <f t="shared" si="52"/>
        <v>0</v>
      </c>
      <c r="AZ280" s="320">
        <f t="shared" si="53"/>
        <v>0</v>
      </c>
      <c r="BG280" s="49" t="str">
        <f t="shared" si="54"/>
        <v>0</v>
      </c>
      <c r="BH280" s="49" t="str">
        <f t="shared" si="55"/>
        <v>0</v>
      </c>
      <c r="BI280" s="49" t="str">
        <f t="shared" si="56"/>
        <v>0</v>
      </c>
    </row>
    <row r="281" spans="1:61" x14ac:dyDescent="0.25">
      <c r="A281" s="25" t="str">
        <f>C281&amp;"x"&amp;TEXT(COUNTIF(C$5:C280,C281)+1,0)</f>
        <v>x1</v>
      </c>
      <c r="B281" s="26" t="str">
        <f>D281&amp;"x"&amp;TEXT(COUNTIF(D$5:D280,D281)+1,0)</f>
        <v>x1</v>
      </c>
      <c r="C281" s="27"/>
      <c r="D281" s="27"/>
      <c r="E281" s="165"/>
      <c r="F281" s="27" t="s">
        <v>5829</v>
      </c>
      <c r="G281" s="242" t="s">
        <v>9752</v>
      </c>
      <c r="H281" s="242" t="s">
        <v>9753</v>
      </c>
      <c r="I281" s="242" t="s">
        <v>9044</v>
      </c>
      <c r="J281" s="194">
        <v>29709</v>
      </c>
      <c r="K281" s="165"/>
      <c r="L281" s="28"/>
      <c r="M281" s="371"/>
      <c r="N281" s="28"/>
      <c r="O281" s="236"/>
      <c r="P281" s="28"/>
      <c r="Q281" s="28"/>
      <c r="R281" s="28"/>
      <c r="S281" s="466" t="str">
        <f>IF(C281=0,"",C281)</f>
        <v/>
      </c>
      <c r="T281" s="191"/>
      <c r="U281" s="30"/>
      <c r="V281" s="30"/>
      <c r="W281" s="30"/>
      <c r="X281" s="30"/>
      <c r="Y281" s="190"/>
      <c r="Z281" s="330">
        <f>lft(J281,Peildatum)</f>
        <v>40.659999999999997</v>
      </c>
      <c r="AA281" s="272"/>
      <c r="AB281" s="272"/>
      <c r="AC281" s="272"/>
      <c r="AD281" s="272"/>
      <c r="AE281" s="319" t="str">
        <f>IFERROR(VLOOKUP(LEFT(L281 &amp; "0",1),CbRc,2,0),"")</f>
        <v>NCX19J3</v>
      </c>
      <c r="AF281" s="319" t="str">
        <f>IFERROR(VLOOKUP(LEFT(M281 &amp; "0",1),CbRc,2,0),"")</f>
        <v>NCX19J3</v>
      </c>
      <c r="AG281" s="319" t="str">
        <f>IFERROR(VLOOKUP(LEFT(N281 &amp; "0",1),CbRc,2,0),"")</f>
        <v>NCX19J3</v>
      </c>
      <c r="AH281" s="319" t="str">
        <f>IF(ISNA(VLOOKUP($AE281&amp;P281,IsTm1A,1,0)),"",P281)</f>
        <v/>
      </c>
      <c r="AI281" s="319" t="str">
        <f>IF(ISNA(VLOOKUP($AF281&amp;Q281,IsTm2D,1,0)),"",Q281)</f>
        <v/>
      </c>
      <c r="AJ281" s="319" t="str">
        <f>IF(ISNA(VLOOKUP($AF281&amp;R281,IsTm3G,1,0)),"",R281)</f>
        <v/>
      </c>
      <c r="AK281" s="319" t="str">
        <f>IF(ISNA(VLOOKUP($AG281&amp;S281,IsTm4J,1,0)),"",S281)</f>
        <v/>
      </c>
      <c r="AL281" s="310"/>
      <c r="AT281" s="312" t="str">
        <f t="shared" si="48"/>
        <v/>
      </c>
      <c r="AU281" s="312" t="str">
        <f t="shared" si="49"/>
        <v/>
      </c>
      <c r="AW281" s="320">
        <f t="shared" si="50"/>
        <v>0</v>
      </c>
      <c r="AX281" s="320">
        <f t="shared" si="51"/>
        <v>0</v>
      </c>
      <c r="AY281" s="320">
        <f t="shared" si="52"/>
        <v>0</v>
      </c>
      <c r="AZ281" s="320">
        <f t="shared" si="53"/>
        <v>0</v>
      </c>
      <c r="BG281" s="49" t="str">
        <f t="shared" si="54"/>
        <v>0</v>
      </c>
      <c r="BH281" s="49" t="str">
        <f t="shared" si="55"/>
        <v>0</v>
      </c>
      <c r="BI281" s="49" t="str">
        <f t="shared" si="56"/>
        <v>0</v>
      </c>
    </row>
    <row r="282" spans="1:61" x14ac:dyDescent="0.25">
      <c r="A282" s="25" t="str">
        <f>C282&amp;"x"&amp;TEXT(COUNTIF(C$5:C281,C282)+1,0)</f>
        <v>x1</v>
      </c>
      <c r="B282" s="26" t="str">
        <f>D282&amp;"x"&amp;TEXT(COUNTIF(D$5:D281,D282)+1,0)</f>
        <v>x1</v>
      </c>
      <c r="C282" s="27"/>
      <c r="D282" s="27"/>
      <c r="E282" s="165"/>
      <c r="F282" s="27" t="s">
        <v>5829</v>
      </c>
      <c r="G282" s="242" t="s">
        <v>9687</v>
      </c>
      <c r="H282" s="242" t="s">
        <v>9688</v>
      </c>
      <c r="I282" s="242" t="s">
        <v>9689</v>
      </c>
      <c r="J282" s="194">
        <v>29725</v>
      </c>
      <c r="K282" s="165"/>
      <c r="L282" s="28"/>
      <c r="M282" s="371"/>
      <c r="N282" s="28"/>
      <c r="O282" s="236"/>
      <c r="P282" s="28"/>
      <c r="Q282" s="28"/>
      <c r="R282" s="28"/>
      <c r="S282" s="466" t="str">
        <f>IF(C282=0,"",C282)</f>
        <v/>
      </c>
      <c r="T282" s="191"/>
      <c r="U282" s="30"/>
      <c r="V282" s="30"/>
      <c r="W282" s="30"/>
      <c r="X282" s="30"/>
      <c r="Y282" s="190"/>
      <c r="Z282" s="330">
        <f>lft(J282,Peildatum)</f>
        <v>40.619999999999997</v>
      </c>
      <c r="AA282" s="272"/>
      <c r="AB282" s="272"/>
      <c r="AC282" s="272"/>
      <c r="AD282" s="272"/>
      <c r="AE282" s="319" t="str">
        <f>IFERROR(VLOOKUP(LEFT(L282 &amp; "0",1),CbRc,2,0),"")</f>
        <v>NCX19J3</v>
      </c>
      <c r="AF282" s="319" t="str">
        <f>IFERROR(VLOOKUP(LEFT(M282 &amp; "0",1),CbRc,2,0),"")</f>
        <v>NCX19J3</v>
      </c>
      <c r="AG282" s="319" t="str">
        <f>IFERROR(VLOOKUP(LEFT(N282 &amp; "0",1),CbRc,2,0),"")</f>
        <v>NCX19J3</v>
      </c>
      <c r="AH282" s="319" t="str">
        <f>IF(ISNA(VLOOKUP($AE282&amp;P282,IsTm1A,1,0)),"",P282)</f>
        <v/>
      </c>
      <c r="AI282" s="319" t="str">
        <f>IF(ISNA(VLOOKUP($AF282&amp;Q282,IsTm2D,1,0)),"",Q282)</f>
        <v/>
      </c>
      <c r="AJ282" s="319" t="str">
        <f>IF(ISNA(VLOOKUP($AF282&amp;R282,IsTm3G,1,0)),"",R282)</f>
        <v/>
      </c>
      <c r="AK282" s="319" t="str">
        <f>IF(ISNA(VLOOKUP($AG282&amp;S282,IsTm4J,1,0)),"",S282)</f>
        <v/>
      </c>
      <c r="AL282" s="310"/>
      <c r="AT282" s="312" t="str">
        <f t="shared" si="48"/>
        <v/>
      </c>
      <c r="AU282" s="312" t="str">
        <f t="shared" si="49"/>
        <v/>
      </c>
      <c r="AW282" s="320">
        <f t="shared" si="50"/>
        <v>0</v>
      </c>
      <c r="AX282" s="320">
        <f t="shared" si="51"/>
        <v>0</v>
      </c>
      <c r="AY282" s="320">
        <f t="shared" si="52"/>
        <v>0</v>
      </c>
      <c r="AZ282" s="320">
        <f t="shared" si="53"/>
        <v>0</v>
      </c>
      <c r="BG282" s="49" t="str">
        <f t="shared" si="54"/>
        <v>0</v>
      </c>
      <c r="BH282" s="49" t="str">
        <f t="shared" si="55"/>
        <v>0</v>
      </c>
      <c r="BI282" s="49" t="str">
        <f t="shared" si="56"/>
        <v>0</v>
      </c>
    </row>
    <row r="283" spans="1:61" x14ac:dyDescent="0.25">
      <c r="A283" s="25" t="str">
        <f>C283&amp;"x"&amp;TEXT(COUNTIF(C$5:C282,C283)+1,0)</f>
        <v>x1</v>
      </c>
      <c r="B283" s="26" t="str">
        <f>D283&amp;"x"&amp;TEXT(COUNTIF(D$5:D282,D283)+1,0)</f>
        <v>x1</v>
      </c>
      <c r="C283" s="27"/>
      <c r="D283" s="27"/>
      <c r="E283" s="165"/>
      <c r="F283" s="27" t="s">
        <v>5829</v>
      </c>
      <c r="G283" s="242" t="s">
        <v>9678</v>
      </c>
      <c r="H283" s="242" t="s">
        <v>9679</v>
      </c>
      <c r="I283" s="242" t="s">
        <v>9405</v>
      </c>
      <c r="J283" s="194">
        <v>31083</v>
      </c>
      <c r="K283" s="165"/>
      <c r="L283" s="28"/>
      <c r="M283" s="371"/>
      <c r="N283" s="28"/>
      <c r="O283" s="236"/>
      <c r="P283" s="28"/>
      <c r="Q283" s="28"/>
      <c r="R283" s="28"/>
      <c r="S283" s="466" t="str">
        <f>IF(C283=0,"",C283)</f>
        <v/>
      </c>
      <c r="T283" s="191"/>
      <c r="U283" s="30"/>
      <c r="V283" s="30"/>
      <c r="W283" s="30"/>
      <c r="X283" s="30"/>
      <c r="Y283" s="190"/>
      <c r="Z283" s="330">
        <f>lft(J283,Peildatum)</f>
        <v>36.9</v>
      </c>
      <c r="AA283" s="272"/>
      <c r="AB283" s="272"/>
      <c r="AC283" s="272"/>
      <c r="AD283" s="272"/>
      <c r="AE283" s="319" t="str">
        <f>IFERROR(VLOOKUP(LEFT(L283 &amp; "0",1),CbRc,2,0),"")</f>
        <v>NCX19J3</v>
      </c>
      <c r="AF283" s="319" t="str">
        <f>IFERROR(VLOOKUP(LEFT(M283 &amp; "0",1),CbRc,2,0),"")</f>
        <v>NCX19J3</v>
      </c>
      <c r="AG283" s="319" t="str">
        <f>IFERROR(VLOOKUP(LEFT(N283 &amp; "0",1),CbRc,2,0),"")</f>
        <v>NCX19J3</v>
      </c>
      <c r="AH283" s="319" t="str">
        <f>IF(ISNA(VLOOKUP($AE283&amp;P283,IsTm1A,1,0)),"",P283)</f>
        <v/>
      </c>
      <c r="AI283" s="319" t="str">
        <f>IF(ISNA(VLOOKUP($AF283&amp;Q283,IsTm2D,1,0)),"",Q283)</f>
        <v/>
      </c>
      <c r="AJ283" s="319" t="str">
        <f>IF(ISNA(VLOOKUP($AF283&amp;R283,IsTm3G,1,0)),"",R283)</f>
        <v/>
      </c>
      <c r="AK283" s="319" t="str">
        <f>IF(ISNA(VLOOKUP($AG283&amp;S283,IsTm4J,1,0)),"",S283)</f>
        <v/>
      </c>
      <c r="AL283" s="310"/>
      <c r="AT283" s="312" t="str">
        <f t="shared" si="48"/>
        <v/>
      </c>
      <c r="AU283" s="312" t="str">
        <f t="shared" si="49"/>
        <v/>
      </c>
      <c r="AW283" s="320">
        <f t="shared" si="50"/>
        <v>0</v>
      </c>
      <c r="AX283" s="320">
        <f t="shared" si="51"/>
        <v>0</v>
      </c>
      <c r="AY283" s="320">
        <f t="shared" si="52"/>
        <v>0</v>
      </c>
      <c r="AZ283" s="320">
        <f t="shared" si="53"/>
        <v>0</v>
      </c>
      <c r="BG283" s="49" t="str">
        <f t="shared" si="54"/>
        <v>0</v>
      </c>
      <c r="BH283" s="49" t="str">
        <f t="shared" si="55"/>
        <v>0</v>
      </c>
      <c r="BI283" s="49" t="str">
        <f t="shared" si="56"/>
        <v>0</v>
      </c>
    </row>
    <row r="284" spans="1:61" x14ac:dyDescent="0.25">
      <c r="A284" s="25" t="str">
        <f>C284&amp;"x"&amp;TEXT(COUNTIF(C$5:C283,C284)+1,0)</f>
        <v>x1</v>
      </c>
      <c r="B284" s="26" t="str">
        <f>D284&amp;"x"&amp;TEXT(COUNTIF(D$5:D283,D284)+1,0)</f>
        <v>x1</v>
      </c>
      <c r="C284" s="27"/>
      <c r="D284" s="27"/>
      <c r="E284" s="165"/>
      <c r="F284" s="27" t="s">
        <v>5829</v>
      </c>
      <c r="G284" s="242" t="s">
        <v>9682</v>
      </c>
      <c r="H284" s="242" t="s">
        <v>9683</v>
      </c>
      <c r="I284" s="242" t="s">
        <v>9684</v>
      </c>
      <c r="J284" s="194">
        <v>31501</v>
      </c>
      <c r="K284" s="165"/>
      <c r="L284" s="28"/>
      <c r="M284" s="371"/>
      <c r="N284" s="28"/>
      <c r="O284" s="236"/>
      <c r="P284" s="28"/>
      <c r="Q284" s="28"/>
      <c r="R284" s="28"/>
      <c r="S284" s="466" t="str">
        <f>IF(C284=0,"",C284)</f>
        <v/>
      </c>
      <c r="T284" s="191"/>
      <c r="U284" s="30"/>
      <c r="V284" s="30"/>
      <c r="W284" s="30"/>
      <c r="X284" s="30"/>
      <c r="Y284" s="190"/>
      <c r="Z284" s="330">
        <f>lft(J284,Peildatum)</f>
        <v>35.76</v>
      </c>
      <c r="AA284" s="272"/>
      <c r="AB284" s="272"/>
      <c r="AC284" s="272"/>
      <c r="AD284" s="272"/>
      <c r="AE284" s="319" t="str">
        <f>IFERROR(VLOOKUP(LEFT(L284 &amp; "0",1),CbRc,2,0),"")</f>
        <v>NCX19J3</v>
      </c>
      <c r="AF284" s="319" t="str">
        <f>IFERROR(VLOOKUP(LEFT(M284 &amp; "0",1),CbRc,2,0),"")</f>
        <v>NCX19J3</v>
      </c>
      <c r="AG284" s="319" t="str">
        <f>IFERROR(VLOOKUP(LEFT(N284 &amp; "0",1),CbRc,2,0),"")</f>
        <v>NCX19J3</v>
      </c>
      <c r="AH284" s="319" t="str">
        <f>IF(ISNA(VLOOKUP($AE284&amp;P284,IsTm1A,1,0)),"",P284)</f>
        <v/>
      </c>
      <c r="AI284" s="319" t="str">
        <f>IF(ISNA(VLOOKUP($AF284&amp;Q284,IsTm2D,1,0)),"",Q284)</f>
        <v/>
      </c>
      <c r="AJ284" s="319" t="str">
        <f>IF(ISNA(VLOOKUP($AF284&amp;R284,IsTm3G,1,0)),"",R284)</f>
        <v/>
      </c>
      <c r="AK284" s="319" t="str">
        <f>IF(ISNA(VLOOKUP($AG284&amp;S284,IsTm4J,1,0)),"",S284)</f>
        <v/>
      </c>
      <c r="AL284" s="310"/>
      <c r="AT284" s="312" t="str">
        <f t="shared" si="48"/>
        <v/>
      </c>
      <c r="AU284" s="312" t="str">
        <f t="shared" si="49"/>
        <v/>
      </c>
      <c r="AW284" s="320">
        <f t="shared" si="50"/>
        <v>0</v>
      </c>
      <c r="AX284" s="320">
        <f t="shared" si="51"/>
        <v>0</v>
      </c>
      <c r="AY284" s="320">
        <f t="shared" si="52"/>
        <v>0</v>
      </c>
      <c r="AZ284" s="320">
        <f t="shared" si="53"/>
        <v>0</v>
      </c>
      <c r="BG284" s="49" t="str">
        <f t="shared" si="54"/>
        <v>0</v>
      </c>
      <c r="BH284" s="49" t="str">
        <f t="shared" si="55"/>
        <v>0</v>
      </c>
      <c r="BI284" s="49" t="str">
        <f t="shared" si="56"/>
        <v>0</v>
      </c>
    </row>
    <row r="285" spans="1:61" x14ac:dyDescent="0.25">
      <c r="A285" s="25" t="str">
        <f>C285&amp;"x"&amp;TEXT(COUNTIF(C$5:C284,C285)+1,0)</f>
        <v>x1</v>
      </c>
      <c r="B285" s="26" t="str">
        <f>D285&amp;"x"&amp;TEXT(COUNTIF(D$5:D284,D285)+1,0)</f>
        <v>x1</v>
      </c>
      <c r="C285" s="27"/>
      <c r="D285" s="27"/>
      <c r="E285" s="165"/>
      <c r="F285" s="27" t="s">
        <v>5829</v>
      </c>
      <c r="G285" s="242" t="s">
        <v>9762</v>
      </c>
      <c r="H285" s="242" t="s">
        <v>9763</v>
      </c>
      <c r="I285" s="242" t="s">
        <v>9669</v>
      </c>
      <c r="J285" s="194">
        <v>32205</v>
      </c>
      <c r="K285" s="165"/>
      <c r="L285" s="28"/>
      <c r="M285" s="371"/>
      <c r="N285" s="28"/>
      <c r="O285" s="236"/>
      <c r="P285" s="28"/>
      <c r="Q285" s="28"/>
      <c r="R285" s="28"/>
      <c r="S285" s="466" t="str">
        <f>IF(C285=0,"",C285)</f>
        <v/>
      </c>
      <c r="T285" s="191"/>
      <c r="U285" s="30"/>
      <c r="V285" s="30"/>
      <c r="W285" s="30"/>
      <c r="X285" s="30"/>
      <c r="Y285" s="190"/>
      <c r="Z285" s="330">
        <f>lft(J285,Peildatum)</f>
        <v>33.83</v>
      </c>
      <c r="AA285" s="272"/>
      <c r="AB285" s="272"/>
      <c r="AC285" s="272"/>
      <c r="AD285" s="272"/>
      <c r="AE285" s="319" t="str">
        <f>IFERROR(VLOOKUP(LEFT(L285 &amp; "0",1),CbRc,2,0),"")</f>
        <v>NCX19J3</v>
      </c>
      <c r="AF285" s="319" t="str">
        <f>IFERROR(VLOOKUP(LEFT(M285 &amp; "0",1),CbRc,2,0),"")</f>
        <v>NCX19J3</v>
      </c>
      <c r="AG285" s="319" t="str">
        <f>IFERROR(VLOOKUP(LEFT(N285 &amp; "0",1),CbRc,2,0),"")</f>
        <v>NCX19J3</v>
      </c>
      <c r="AH285" s="319" t="str">
        <f>IF(ISNA(VLOOKUP($AE285&amp;P285,IsTm1A,1,0)),"",P285)</f>
        <v/>
      </c>
      <c r="AI285" s="319" t="str">
        <f>IF(ISNA(VLOOKUP($AF285&amp;Q285,IsTm2D,1,0)),"",Q285)</f>
        <v/>
      </c>
      <c r="AJ285" s="319" t="str">
        <f>IF(ISNA(VLOOKUP($AF285&amp;R285,IsTm3G,1,0)),"",R285)</f>
        <v/>
      </c>
      <c r="AK285" s="319" t="str">
        <f>IF(ISNA(VLOOKUP($AG285&amp;S285,IsTm4J,1,0)),"",S285)</f>
        <v/>
      </c>
      <c r="AL285" s="310"/>
      <c r="AT285" s="312" t="str">
        <f t="shared" si="48"/>
        <v/>
      </c>
      <c r="AU285" s="312" t="str">
        <f t="shared" si="49"/>
        <v/>
      </c>
      <c r="AW285" s="320">
        <f t="shared" si="50"/>
        <v>0</v>
      </c>
      <c r="AX285" s="320">
        <f t="shared" si="51"/>
        <v>0</v>
      </c>
      <c r="AY285" s="320">
        <f t="shared" si="52"/>
        <v>0</v>
      </c>
      <c r="AZ285" s="320">
        <f t="shared" si="53"/>
        <v>0</v>
      </c>
      <c r="BG285" s="49" t="str">
        <f t="shared" si="54"/>
        <v>0</v>
      </c>
      <c r="BH285" s="49" t="str">
        <f t="shared" si="55"/>
        <v>0</v>
      </c>
      <c r="BI285" s="49" t="str">
        <f t="shared" si="56"/>
        <v>0</v>
      </c>
    </row>
    <row r="286" spans="1:61" x14ac:dyDescent="0.25">
      <c r="A286" s="25" t="str">
        <f>C286&amp;"x"&amp;TEXT(COUNTIF(C$5:C285,C286)+1,0)</f>
        <v>x1</v>
      </c>
      <c r="B286" s="26" t="str">
        <f>D286&amp;"x"&amp;TEXT(COUNTIF(D$5:D285,D286)+1,0)</f>
        <v>x1</v>
      </c>
      <c r="C286" s="27"/>
      <c r="D286" s="27"/>
      <c r="E286" s="165"/>
      <c r="F286" s="27" t="s">
        <v>5829</v>
      </c>
      <c r="G286" s="242" t="s">
        <v>9666</v>
      </c>
      <c r="H286" s="242" t="s">
        <v>9667</v>
      </c>
      <c r="I286" s="242" t="s">
        <v>9668</v>
      </c>
      <c r="J286" s="194">
        <v>32911</v>
      </c>
      <c r="K286" s="165"/>
      <c r="L286" s="28"/>
      <c r="M286" s="371"/>
      <c r="N286" s="28"/>
      <c r="O286" s="236"/>
      <c r="P286" s="28"/>
      <c r="Q286" s="28"/>
      <c r="R286" s="28"/>
      <c r="S286" s="466" t="str">
        <f>IF(C286=0,"",C286)</f>
        <v/>
      </c>
      <c r="T286" s="191"/>
      <c r="U286" s="30"/>
      <c r="V286" s="30"/>
      <c r="W286" s="30"/>
      <c r="X286" s="30"/>
      <c r="Y286" s="190"/>
      <c r="Z286" s="330">
        <f>lft(J286,Peildatum)</f>
        <v>31.9</v>
      </c>
      <c r="AA286" s="272"/>
      <c r="AB286" s="272"/>
      <c r="AC286" s="272"/>
      <c r="AD286" s="272"/>
      <c r="AE286" s="319" t="str">
        <f>IFERROR(VLOOKUP(LEFT(L286 &amp; "0",1),CbRc,2,0),"")</f>
        <v>NCX19J3</v>
      </c>
      <c r="AF286" s="319" t="str">
        <f>IFERROR(VLOOKUP(LEFT(M286 &amp; "0",1),CbRc,2,0),"")</f>
        <v>NCX19J3</v>
      </c>
      <c r="AG286" s="319" t="str">
        <f>IFERROR(VLOOKUP(LEFT(N286 &amp; "0",1),CbRc,2,0),"")</f>
        <v>NCX19J3</v>
      </c>
      <c r="AH286" s="319" t="str">
        <f>IF(ISNA(VLOOKUP($AE286&amp;P286,IsTm1A,1,0)),"",P286)</f>
        <v/>
      </c>
      <c r="AI286" s="319" t="str">
        <f>IF(ISNA(VLOOKUP($AF286&amp;Q286,IsTm2D,1,0)),"",Q286)</f>
        <v/>
      </c>
      <c r="AJ286" s="319" t="str">
        <f>IF(ISNA(VLOOKUP($AF286&amp;R286,IsTm3G,1,0)),"",R286)</f>
        <v/>
      </c>
      <c r="AK286" s="319" t="str">
        <f>IF(ISNA(VLOOKUP($AG286&amp;S286,IsTm4J,1,0)),"",S286)</f>
        <v/>
      </c>
      <c r="AL286" s="310"/>
      <c r="AT286" s="312" t="str">
        <f t="shared" si="48"/>
        <v/>
      </c>
      <c r="AU286" s="312" t="str">
        <f t="shared" si="49"/>
        <v/>
      </c>
      <c r="AW286" s="320">
        <f t="shared" si="50"/>
        <v>0</v>
      </c>
      <c r="AX286" s="320">
        <f t="shared" si="51"/>
        <v>0</v>
      </c>
      <c r="AY286" s="320">
        <f t="shared" si="52"/>
        <v>0</v>
      </c>
      <c r="AZ286" s="320">
        <f t="shared" si="53"/>
        <v>0</v>
      </c>
      <c r="BG286" s="49" t="str">
        <f t="shared" si="54"/>
        <v>0</v>
      </c>
      <c r="BH286" s="49" t="str">
        <f t="shared" si="55"/>
        <v>0</v>
      </c>
      <c r="BI286" s="49" t="str">
        <f t="shared" si="56"/>
        <v>0</v>
      </c>
    </row>
    <row r="287" spans="1:61" x14ac:dyDescent="0.25">
      <c r="A287" s="25" t="str">
        <f>C287&amp;"x"&amp;TEXT(COUNTIF(C$5:C286,C287)+1,0)</f>
        <v>x1</v>
      </c>
      <c r="B287" s="26" t="str">
        <f>D287&amp;"x"&amp;TEXT(COUNTIF(D$5:D286,D287)+1,0)</f>
        <v>x1</v>
      </c>
      <c r="C287" s="27"/>
      <c r="D287" s="27"/>
      <c r="E287" s="165"/>
      <c r="F287" s="27" t="s">
        <v>5829</v>
      </c>
      <c r="G287" s="242" t="s">
        <v>9685</v>
      </c>
      <c r="H287" s="242" t="s">
        <v>9686</v>
      </c>
      <c r="I287" s="242" t="s">
        <v>9457</v>
      </c>
      <c r="J287" s="194">
        <v>32967</v>
      </c>
      <c r="K287" s="165"/>
      <c r="L287" s="28"/>
      <c r="M287" s="371"/>
      <c r="N287" s="28"/>
      <c r="O287" s="236"/>
      <c r="P287" s="28"/>
      <c r="Q287" s="28"/>
      <c r="R287" s="28"/>
      <c r="S287" s="466" t="str">
        <f>IF(C287=0,"",C287)</f>
        <v/>
      </c>
      <c r="T287" s="191"/>
      <c r="U287" s="30"/>
      <c r="V287" s="30"/>
      <c r="W287" s="30"/>
      <c r="X287" s="30"/>
      <c r="Y287" s="190"/>
      <c r="Z287" s="330">
        <f>lft(J287,Peildatum)</f>
        <v>31.74</v>
      </c>
      <c r="AA287" s="272"/>
      <c r="AB287" s="272"/>
      <c r="AC287" s="272"/>
      <c r="AD287" s="272"/>
      <c r="AE287" s="319" t="str">
        <f>IFERROR(VLOOKUP(LEFT(L287 &amp; "0",1),CbRc,2,0),"")</f>
        <v>NCX19J3</v>
      </c>
      <c r="AF287" s="319" t="str">
        <f>IFERROR(VLOOKUP(LEFT(M287 &amp; "0",1),CbRc,2,0),"")</f>
        <v>NCX19J3</v>
      </c>
      <c r="AG287" s="319" t="str">
        <f>IFERROR(VLOOKUP(LEFT(N287 &amp; "0",1),CbRc,2,0),"")</f>
        <v>NCX19J3</v>
      </c>
      <c r="AH287" s="319" t="str">
        <f>IF(ISNA(VLOOKUP($AE287&amp;P287,IsTm1A,1,0)),"",P287)</f>
        <v/>
      </c>
      <c r="AI287" s="319" t="str">
        <f>IF(ISNA(VLOOKUP($AF287&amp;Q287,IsTm2D,1,0)),"",Q287)</f>
        <v/>
      </c>
      <c r="AJ287" s="319" t="str">
        <f>IF(ISNA(VLOOKUP($AF287&amp;R287,IsTm3G,1,0)),"",R287)</f>
        <v/>
      </c>
      <c r="AK287" s="319" t="str">
        <f>IF(ISNA(VLOOKUP($AG287&amp;S287,IsTm4J,1,0)),"",S287)</f>
        <v/>
      </c>
      <c r="AL287" s="310"/>
      <c r="AT287" s="312" t="str">
        <f t="shared" si="48"/>
        <v/>
      </c>
      <c r="AU287" s="312" t="str">
        <f t="shared" si="49"/>
        <v/>
      </c>
      <c r="AW287" s="320">
        <f t="shared" si="50"/>
        <v>0</v>
      </c>
      <c r="AX287" s="320">
        <f t="shared" si="51"/>
        <v>0</v>
      </c>
      <c r="AY287" s="320">
        <f t="shared" si="52"/>
        <v>0</v>
      </c>
      <c r="AZ287" s="320">
        <f t="shared" si="53"/>
        <v>0</v>
      </c>
      <c r="BG287" s="49" t="str">
        <f t="shared" si="54"/>
        <v>0</v>
      </c>
      <c r="BH287" s="49" t="str">
        <f t="shared" si="55"/>
        <v>0</v>
      </c>
      <c r="BI287" s="49" t="str">
        <f t="shared" si="56"/>
        <v>0</v>
      </c>
    </row>
    <row r="288" spans="1:61" x14ac:dyDescent="0.25">
      <c r="A288" s="25" t="str">
        <f>C288&amp;"x"&amp;TEXT(COUNTIF(C$5:C287,C288)+1,0)</f>
        <v>x1</v>
      </c>
      <c r="B288" s="26" t="str">
        <f>D288&amp;"x"&amp;TEXT(COUNTIF(D$5:D287,D288)+1,0)</f>
        <v>x1</v>
      </c>
      <c r="C288" s="27"/>
      <c r="D288" s="27"/>
      <c r="E288" s="165"/>
      <c r="F288" s="27" t="s">
        <v>5829</v>
      </c>
      <c r="G288" s="242" t="s">
        <v>9670</v>
      </c>
      <c r="H288" s="242" t="s">
        <v>9671</v>
      </c>
      <c r="I288" s="242" t="s">
        <v>9672</v>
      </c>
      <c r="J288" s="194">
        <v>33211</v>
      </c>
      <c r="K288" s="165"/>
      <c r="L288" s="28"/>
      <c r="M288" s="371"/>
      <c r="N288" s="28"/>
      <c r="O288" s="236"/>
      <c r="P288" s="28"/>
      <c r="Q288" s="28"/>
      <c r="R288" s="28"/>
      <c r="S288" s="466" t="str">
        <f>IF(C288=0,"",C288)</f>
        <v/>
      </c>
      <c r="T288" s="191"/>
      <c r="U288" s="30"/>
      <c r="V288" s="30"/>
      <c r="W288" s="30"/>
      <c r="X288" s="30"/>
      <c r="Y288" s="190"/>
      <c r="Z288" s="330">
        <f>lft(J288,Peildatum)</f>
        <v>31.07</v>
      </c>
      <c r="AA288" s="272"/>
      <c r="AB288" s="272"/>
      <c r="AC288" s="272"/>
      <c r="AD288" s="272"/>
      <c r="AE288" s="319" t="str">
        <f>IFERROR(VLOOKUP(LEFT(L288 &amp; "0",1),CbRc,2,0),"")</f>
        <v>NCX19J3</v>
      </c>
      <c r="AF288" s="319" t="str">
        <f>IFERROR(VLOOKUP(LEFT(M288 &amp; "0",1),CbRc,2,0),"")</f>
        <v>NCX19J3</v>
      </c>
      <c r="AG288" s="319" t="str">
        <f>IFERROR(VLOOKUP(LEFT(N288 &amp; "0",1),CbRc,2,0),"")</f>
        <v>NCX19J3</v>
      </c>
      <c r="AH288" s="319" t="str">
        <f>IF(ISNA(VLOOKUP($AE288&amp;P288,IsTm1A,1,0)),"",P288)</f>
        <v/>
      </c>
      <c r="AI288" s="319" t="str">
        <f>IF(ISNA(VLOOKUP($AF288&amp;Q288,IsTm2D,1,0)),"",Q288)</f>
        <v/>
      </c>
      <c r="AJ288" s="319" t="str">
        <f>IF(ISNA(VLOOKUP($AF288&amp;R288,IsTm3G,1,0)),"",R288)</f>
        <v/>
      </c>
      <c r="AK288" s="319" t="str">
        <f>IF(ISNA(VLOOKUP($AG288&amp;S288,IsTm4J,1,0)),"",S288)</f>
        <v/>
      </c>
      <c r="AL288" s="310"/>
      <c r="AT288" s="312" t="str">
        <f t="shared" si="48"/>
        <v/>
      </c>
      <c r="AU288" s="312" t="str">
        <f t="shared" si="49"/>
        <v/>
      </c>
      <c r="AW288" s="320">
        <f t="shared" si="50"/>
        <v>0</v>
      </c>
      <c r="AX288" s="320">
        <f t="shared" si="51"/>
        <v>0</v>
      </c>
      <c r="AY288" s="320">
        <f t="shared" si="52"/>
        <v>0</v>
      </c>
      <c r="AZ288" s="320">
        <f t="shared" si="53"/>
        <v>0</v>
      </c>
      <c r="BG288" s="49" t="str">
        <f t="shared" si="54"/>
        <v>0</v>
      </c>
      <c r="BH288" s="49" t="str">
        <f t="shared" si="55"/>
        <v>0</v>
      </c>
      <c r="BI288" s="49" t="str">
        <f t="shared" si="56"/>
        <v>0</v>
      </c>
    </row>
    <row r="289" spans="1:61" x14ac:dyDescent="0.25">
      <c r="A289" s="25" t="str">
        <f>C289&amp;"x"&amp;TEXT(COUNTIF(C$5:C288,C289)+1,0)</f>
        <v>x1</v>
      </c>
      <c r="B289" s="26" t="str">
        <f>D289&amp;"x"&amp;TEXT(COUNTIF(D$5:D288,D289)+1,0)</f>
        <v>x1</v>
      </c>
      <c r="C289" s="27"/>
      <c r="D289" s="27"/>
      <c r="E289" s="165"/>
      <c r="F289" s="27" t="s">
        <v>5829</v>
      </c>
      <c r="G289" s="242" t="s">
        <v>9673</v>
      </c>
      <c r="H289" s="242" t="s">
        <v>9674</v>
      </c>
      <c r="I289" s="242" t="s">
        <v>8991</v>
      </c>
      <c r="J289" s="194">
        <v>34255</v>
      </c>
      <c r="K289" s="165"/>
      <c r="L289" s="28"/>
      <c r="M289" s="371"/>
      <c r="N289" s="28"/>
      <c r="O289" s="236"/>
      <c r="P289" s="28"/>
      <c r="Q289" s="28"/>
      <c r="R289" s="28"/>
      <c r="S289" s="466" t="str">
        <f>IF(C289=0,"",C289)</f>
        <v/>
      </c>
      <c r="T289" s="191"/>
      <c r="U289" s="30"/>
      <c r="V289" s="30"/>
      <c r="W289" s="30"/>
      <c r="X289" s="30"/>
      <c r="Y289" s="190"/>
      <c r="Z289" s="330">
        <f>lft(J289,Peildatum)</f>
        <v>28.22</v>
      </c>
      <c r="AA289" s="272"/>
      <c r="AB289" s="272"/>
      <c r="AC289" s="272"/>
      <c r="AD289" s="272"/>
      <c r="AE289" s="319" t="str">
        <f>IFERROR(VLOOKUP(LEFT(L289 &amp; "0",1),CbRc,2,0),"")</f>
        <v>NCX19J3</v>
      </c>
      <c r="AF289" s="319" t="str">
        <f>IFERROR(VLOOKUP(LEFT(M289 &amp; "0",1),CbRc,2,0),"")</f>
        <v>NCX19J3</v>
      </c>
      <c r="AG289" s="319" t="str">
        <f>IFERROR(VLOOKUP(LEFT(N289 &amp; "0",1),CbRc,2,0),"")</f>
        <v>NCX19J3</v>
      </c>
      <c r="AH289" s="319" t="str">
        <f>IF(ISNA(VLOOKUP($AE289&amp;P289,IsTm1A,1,0)),"",P289)</f>
        <v/>
      </c>
      <c r="AI289" s="319" t="str">
        <f>IF(ISNA(VLOOKUP($AF289&amp;Q289,IsTm2D,1,0)),"",Q289)</f>
        <v/>
      </c>
      <c r="AJ289" s="319" t="str">
        <f>IF(ISNA(VLOOKUP($AF289&amp;R289,IsTm3G,1,0)),"",R289)</f>
        <v/>
      </c>
      <c r="AK289" s="319" t="str">
        <f>IF(ISNA(VLOOKUP($AG289&amp;S289,IsTm4J,1,0)),"",S289)</f>
        <v/>
      </c>
      <c r="AL289" s="310"/>
      <c r="AT289" s="312" t="str">
        <f t="shared" si="48"/>
        <v/>
      </c>
      <c r="AU289" s="312" t="str">
        <f t="shared" si="49"/>
        <v/>
      </c>
      <c r="AW289" s="320">
        <f t="shared" si="50"/>
        <v>0</v>
      </c>
      <c r="AX289" s="320">
        <f t="shared" si="51"/>
        <v>0</v>
      </c>
      <c r="AY289" s="320">
        <f t="shared" si="52"/>
        <v>0</v>
      </c>
      <c r="AZ289" s="320">
        <f t="shared" si="53"/>
        <v>0</v>
      </c>
      <c r="BG289" s="49" t="str">
        <f t="shared" si="54"/>
        <v>0</v>
      </c>
      <c r="BH289" s="49" t="str">
        <f t="shared" si="55"/>
        <v>0</v>
      </c>
      <c r="BI289" s="49" t="str">
        <f t="shared" si="56"/>
        <v>0</v>
      </c>
    </row>
    <row r="290" spans="1:61" x14ac:dyDescent="0.25">
      <c r="A290" s="25" t="str">
        <f>C290&amp;"x"&amp;TEXT(COUNTIF(C$5:C289,C290)+1,0)</f>
        <v>x1</v>
      </c>
      <c r="B290" s="26" t="str">
        <f>D290&amp;"x"&amp;TEXT(COUNTIF(D$5:D289,D290)+1,0)</f>
        <v>x1</v>
      </c>
      <c r="C290" s="27"/>
      <c r="D290" s="27"/>
      <c r="E290" s="165"/>
      <c r="F290" s="27" t="s">
        <v>5829</v>
      </c>
      <c r="G290" s="242" t="s">
        <v>9675</v>
      </c>
      <c r="H290" s="242" t="s">
        <v>9676</v>
      </c>
      <c r="I290" s="242" t="s">
        <v>9677</v>
      </c>
      <c r="J290" s="194">
        <v>35092</v>
      </c>
      <c r="K290" s="165"/>
      <c r="L290" s="28"/>
      <c r="M290" s="371"/>
      <c r="N290" s="28"/>
      <c r="O290" s="236"/>
      <c r="P290" s="28"/>
      <c r="Q290" s="28"/>
      <c r="R290" s="28"/>
      <c r="S290" s="466" t="str">
        <f>IF(C290=0,"",C290)</f>
        <v/>
      </c>
      <c r="T290" s="191"/>
      <c r="U290" s="30"/>
      <c r="V290" s="30"/>
      <c r="W290" s="30"/>
      <c r="X290" s="30"/>
      <c r="Y290" s="190"/>
      <c r="Z290" s="330">
        <f>lft(J290,Peildatum)</f>
        <v>25.92</v>
      </c>
      <c r="AA290" s="272"/>
      <c r="AB290" s="272"/>
      <c r="AC290" s="272"/>
      <c r="AD290" s="272"/>
      <c r="AE290" s="319" t="str">
        <f>IFERROR(VLOOKUP(LEFT(L290 &amp; "0",1),CbRc,2,0),"")</f>
        <v>NCX19J3</v>
      </c>
      <c r="AF290" s="319" t="str">
        <f>IFERROR(VLOOKUP(LEFT(M290 &amp; "0",1),CbRc,2,0),"")</f>
        <v>NCX19J3</v>
      </c>
      <c r="AG290" s="319" t="str">
        <f>IFERROR(VLOOKUP(LEFT(N290 &amp; "0",1),CbRc,2,0),"")</f>
        <v>NCX19J3</v>
      </c>
      <c r="AH290" s="319" t="str">
        <f>IF(ISNA(VLOOKUP($AE290&amp;P290,IsTm1A,1,0)),"",P290)</f>
        <v/>
      </c>
      <c r="AI290" s="319" t="str">
        <f>IF(ISNA(VLOOKUP($AF290&amp;Q290,IsTm2D,1,0)),"",Q290)</f>
        <v/>
      </c>
      <c r="AJ290" s="319" t="str">
        <f>IF(ISNA(VLOOKUP($AF290&amp;R290,IsTm3G,1,0)),"",R290)</f>
        <v/>
      </c>
      <c r="AK290" s="319" t="str">
        <f>IF(ISNA(VLOOKUP($AG290&amp;S290,IsTm4J,1,0)),"",S290)</f>
        <v/>
      </c>
      <c r="AL290" s="310"/>
      <c r="AT290" s="312" t="str">
        <f t="shared" si="48"/>
        <v/>
      </c>
      <c r="AU290" s="312" t="str">
        <f t="shared" si="49"/>
        <v/>
      </c>
      <c r="AW290" s="320">
        <f t="shared" si="50"/>
        <v>0</v>
      </c>
      <c r="AX290" s="320">
        <f t="shared" si="51"/>
        <v>0</v>
      </c>
      <c r="AY290" s="320">
        <f t="shared" si="52"/>
        <v>0</v>
      </c>
      <c r="AZ290" s="320">
        <f t="shared" si="53"/>
        <v>0</v>
      </c>
      <c r="BG290" s="49" t="str">
        <f t="shared" si="54"/>
        <v>0</v>
      </c>
      <c r="BH290" s="49" t="str">
        <f t="shared" si="55"/>
        <v>0</v>
      </c>
      <c r="BI290" s="49" t="str">
        <f t="shared" si="56"/>
        <v>0</v>
      </c>
    </row>
    <row r="291" spans="1:61" x14ac:dyDescent="0.25">
      <c r="A291" s="25" t="str">
        <f>C291&amp;"x"&amp;TEXT(COUNTIF(C$5:C290,C291)+1,0)</f>
        <v>x1</v>
      </c>
      <c r="B291" s="26" t="str">
        <f>D291&amp;"x"&amp;TEXT(COUNTIF(D$5:D290,D291)+1,0)</f>
        <v>x1</v>
      </c>
      <c r="C291" s="27"/>
      <c r="D291" s="27"/>
      <c r="E291" s="165"/>
      <c r="F291" s="27" t="s">
        <v>5829</v>
      </c>
      <c r="G291" s="242" t="s">
        <v>9767</v>
      </c>
      <c r="H291" s="242" t="s">
        <v>9768</v>
      </c>
      <c r="I291" s="242" t="s">
        <v>9769</v>
      </c>
      <c r="J291" s="194">
        <v>36588</v>
      </c>
      <c r="K291" s="165"/>
      <c r="L291" s="28"/>
      <c r="M291" s="371"/>
      <c r="N291" s="28"/>
      <c r="O291" s="236"/>
      <c r="P291" s="28"/>
      <c r="Q291" s="28"/>
      <c r="R291" s="28"/>
      <c r="S291" s="466" t="str">
        <f>IF(C291=0,"",C291)</f>
        <v/>
      </c>
      <c r="T291" s="191"/>
      <c r="U291" s="30"/>
      <c r="V291" s="30"/>
      <c r="W291" s="30"/>
      <c r="X291" s="30"/>
      <c r="Y291" s="190"/>
      <c r="Z291" s="330">
        <f>lft(J291,Peildatum)</f>
        <v>21.83</v>
      </c>
      <c r="AA291" s="272"/>
      <c r="AB291" s="272"/>
      <c r="AC291" s="272"/>
      <c r="AD291" s="272"/>
      <c r="AE291" s="319" t="str">
        <f>IFERROR(VLOOKUP(LEFT(L291 &amp; "0",1),CbRc,2,0),"")</f>
        <v>NCX19J3</v>
      </c>
      <c r="AF291" s="319" t="str">
        <f>IFERROR(VLOOKUP(LEFT(M291 &amp; "0",1),CbRc,2,0),"")</f>
        <v>NCX19J3</v>
      </c>
      <c r="AG291" s="319" t="str">
        <f>IFERROR(VLOOKUP(LEFT(N291 &amp; "0",1),CbRc,2,0),"")</f>
        <v>NCX19J3</v>
      </c>
      <c r="AH291" s="319" t="str">
        <f>IF(ISNA(VLOOKUP($AE291&amp;P291,IsTm1A,1,0)),"",P291)</f>
        <v/>
      </c>
      <c r="AI291" s="319" t="str">
        <f>IF(ISNA(VLOOKUP($AF291&amp;Q291,IsTm2D,1,0)),"",Q291)</f>
        <v/>
      </c>
      <c r="AJ291" s="319" t="str">
        <f>IF(ISNA(VLOOKUP($AF291&amp;R291,IsTm3G,1,0)),"",R291)</f>
        <v/>
      </c>
      <c r="AK291" s="319" t="str">
        <f>IF(ISNA(VLOOKUP($AG291&amp;S291,IsTm4J,1,0)),"",S291)</f>
        <v/>
      </c>
      <c r="AL291" s="310"/>
      <c r="AT291" s="312" t="str">
        <f t="shared" si="48"/>
        <v/>
      </c>
      <c r="AU291" s="312" t="str">
        <f t="shared" si="49"/>
        <v/>
      </c>
      <c r="AW291" s="320">
        <f t="shared" si="50"/>
        <v>0</v>
      </c>
      <c r="AX291" s="320">
        <f t="shared" si="51"/>
        <v>0</v>
      </c>
      <c r="AY291" s="320">
        <f t="shared" si="52"/>
        <v>0</v>
      </c>
      <c r="AZ291" s="320">
        <f t="shared" si="53"/>
        <v>0</v>
      </c>
      <c r="BG291" s="49" t="str">
        <f t="shared" si="54"/>
        <v>0</v>
      </c>
      <c r="BH291" s="49" t="str">
        <f t="shared" si="55"/>
        <v>0</v>
      </c>
      <c r="BI291" s="49" t="str">
        <f t="shared" si="56"/>
        <v>0</v>
      </c>
    </row>
    <row r="292" spans="1:61" x14ac:dyDescent="0.25">
      <c r="A292" s="25" t="str">
        <f>C292&amp;"x"&amp;TEXT(COUNTIF(C$5:C291,C292)+1,0)</f>
        <v>x1</v>
      </c>
      <c r="B292" s="26" t="str">
        <f>D292&amp;"x"&amp;TEXT(COUNTIF(D$5:D291,D292)+1,0)</f>
        <v>x1</v>
      </c>
      <c r="C292" s="27"/>
      <c r="D292" s="27"/>
      <c r="E292" s="165"/>
      <c r="F292" s="27" t="s">
        <v>5829</v>
      </c>
      <c r="G292" s="242" t="s">
        <v>9770</v>
      </c>
      <c r="H292" s="242" t="s">
        <v>9771</v>
      </c>
      <c r="I292" s="242" t="s">
        <v>9772</v>
      </c>
      <c r="J292" s="194">
        <v>36664</v>
      </c>
      <c r="K292" s="165"/>
      <c r="L292" s="28"/>
      <c r="M292" s="371"/>
      <c r="N292" s="28"/>
      <c r="O292" s="236"/>
      <c r="P292" s="28"/>
      <c r="Q292" s="28"/>
      <c r="R292" s="28"/>
      <c r="S292" s="466" t="str">
        <f>IF(C292=0,"",C292)</f>
        <v/>
      </c>
      <c r="T292" s="191"/>
      <c r="U292" s="30"/>
      <c r="V292" s="30"/>
      <c r="W292" s="30"/>
      <c r="X292" s="30"/>
      <c r="Y292" s="190"/>
      <c r="Z292" s="330">
        <f>lft(J292,Peildatum)</f>
        <v>21.62</v>
      </c>
      <c r="AA292" s="272"/>
      <c r="AB292" s="272"/>
      <c r="AC292" s="272"/>
      <c r="AD292" s="272"/>
      <c r="AE292" s="319" t="str">
        <f>IFERROR(VLOOKUP(LEFT(L292 &amp; "0",1),CbRc,2,0),"")</f>
        <v>NCX19J3</v>
      </c>
      <c r="AF292" s="319" t="str">
        <f>IFERROR(VLOOKUP(LEFT(M292 &amp; "0",1),CbRc,2,0),"")</f>
        <v>NCX19J3</v>
      </c>
      <c r="AG292" s="319" t="str">
        <f>IFERROR(VLOOKUP(LEFT(N292 &amp; "0",1),CbRc,2,0),"")</f>
        <v>NCX19J3</v>
      </c>
      <c r="AH292" s="319" t="str">
        <f>IF(ISNA(VLOOKUP($AE292&amp;P292,IsTm1A,1,0)),"",P292)</f>
        <v/>
      </c>
      <c r="AI292" s="319" t="str">
        <f>IF(ISNA(VLOOKUP($AF292&amp;Q292,IsTm2D,1,0)),"",Q292)</f>
        <v/>
      </c>
      <c r="AJ292" s="319" t="str">
        <f>IF(ISNA(VLOOKUP($AF292&amp;R292,IsTm3G,1,0)),"",R292)</f>
        <v/>
      </c>
      <c r="AK292" s="319" t="str">
        <f>IF(ISNA(VLOOKUP($AG292&amp;S292,IsTm4J,1,0)),"",S292)</f>
        <v/>
      </c>
      <c r="AL292" s="310"/>
      <c r="AT292" s="312" t="str">
        <f t="shared" si="48"/>
        <v/>
      </c>
      <c r="AU292" s="312" t="str">
        <f t="shared" si="49"/>
        <v/>
      </c>
      <c r="AW292" s="320">
        <f t="shared" si="50"/>
        <v>0</v>
      </c>
      <c r="AX292" s="320">
        <f t="shared" si="51"/>
        <v>0</v>
      </c>
      <c r="AY292" s="320">
        <f t="shared" si="52"/>
        <v>0</v>
      </c>
      <c r="AZ292" s="320">
        <f t="shared" si="53"/>
        <v>0</v>
      </c>
      <c r="BG292" s="49" t="str">
        <f t="shared" si="54"/>
        <v>0</v>
      </c>
      <c r="BH292" s="49" t="str">
        <f t="shared" si="55"/>
        <v>0</v>
      </c>
      <c r="BI292" s="49" t="str">
        <f t="shared" si="56"/>
        <v>0</v>
      </c>
    </row>
    <row r="293" spans="1:61" x14ac:dyDescent="0.25">
      <c r="A293" s="25" t="str">
        <f>C293&amp;"x"&amp;TEXT(COUNTIF(C$5:C292,C293)+1,0)</f>
        <v>x1</v>
      </c>
      <c r="B293" s="26" t="str">
        <f>D293&amp;"x"&amp;TEXT(COUNTIF(D$5:D292,D293)+1,0)</f>
        <v>x1</v>
      </c>
      <c r="C293" s="27"/>
      <c r="D293" s="27"/>
      <c r="E293" s="165"/>
      <c r="F293" s="27" t="s">
        <v>5829</v>
      </c>
      <c r="G293" s="242" t="s">
        <v>9680</v>
      </c>
      <c r="H293" s="242" t="s">
        <v>9681</v>
      </c>
      <c r="I293" s="242" t="s">
        <v>9563</v>
      </c>
      <c r="J293" s="194">
        <v>36833</v>
      </c>
      <c r="K293" s="165"/>
      <c r="L293" s="28"/>
      <c r="M293" s="371"/>
      <c r="N293" s="28"/>
      <c r="O293" s="236"/>
      <c r="P293" s="28"/>
      <c r="Q293" s="28"/>
      <c r="R293" s="28"/>
      <c r="S293" s="466" t="str">
        <f>IF(C293=0,"",C293)</f>
        <v/>
      </c>
      <c r="T293" s="191"/>
      <c r="U293" s="30"/>
      <c r="V293" s="30"/>
      <c r="W293" s="30"/>
      <c r="X293" s="30"/>
      <c r="Y293" s="190"/>
      <c r="Z293" s="330">
        <f>lft(J293,Peildatum)</f>
        <v>21.16</v>
      </c>
      <c r="AA293" s="272"/>
      <c r="AB293" s="272"/>
      <c r="AC293" s="272"/>
      <c r="AD293" s="272"/>
      <c r="AE293" s="319" t="str">
        <f>IFERROR(VLOOKUP(LEFT(L293 &amp; "0",1),CbRc,2,0),"")</f>
        <v>NCX19J3</v>
      </c>
      <c r="AF293" s="319" t="str">
        <f>IFERROR(VLOOKUP(LEFT(M293 &amp; "0",1),CbRc,2,0),"")</f>
        <v>NCX19J3</v>
      </c>
      <c r="AG293" s="319" t="str">
        <f>IFERROR(VLOOKUP(LEFT(N293 &amp; "0",1),CbRc,2,0),"")</f>
        <v>NCX19J3</v>
      </c>
      <c r="AH293" s="319" t="str">
        <f>IF(ISNA(VLOOKUP($AE293&amp;P293,IsTm1A,1,0)),"",P293)</f>
        <v/>
      </c>
      <c r="AI293" s="319" t="str">
        <f>IF(ISNA(VLOOKUP($AF293&amp;Q293,IsTm2D,1,0)),"",Q293)</f>
        <v/>
      </c>
      <c r="AJ293" s="319" t="str">
        <f>IF(ISNA(VLOOKUP($AF293&amp;R293,IsTm3G,1,0)),"",R293)</f>
        <v/>
      </c>
      <c r="AK293" s="319" t="str">
        <f>IF(ISNA(VLOOKUP($AG293&amp;S293,IsTm4J,1,0)),"",S293)</f>
        <v/>
      </c>
      <c r="AL293" s="310"/>
      <c r="AT293" s="312" t="str">
        <f t="shared" si="48"/>
        <v/>
      </c>
      <c r="AU293" s="312" t="str">
        <f t="shared" si="49"/>
        <v/>
      </c>
      <c r="AW293" s="320">
        <f t="shared" si="50"/>
        <v>0</v>
      </c>
      <c r="AX293" s="320">
        <f t="shared" si="51"/>
        <v>0</v>
      </c>
      <c r="AY293" s="320">
        <f t="shared" si="52"/>
        <v>0</v>
      </c>
      <c r="AZ293" s="320">
        <f t="shared" si="53"/>
        <v>0</v>
      </c>
      <c r="BG293" s="49" t="str">
        <f t="shared" si="54"/>
        <v>0</v>
      </c>
      <c r="BH293" s="49" t="str">
        <f t="shared" si="55"/>
        <v>0</v>
      </c>
      <c r="BI293" s="49" t="str">
        <f t="shared" si="56"/>
        <v>0</v>
      </c>
    </row>
    <row r="294" spans="1:61" x14ac:dyDescent="0.25">
      <c r="A294" s="25" t="str">
        <f>C294&amp;"x"&amp;TEXT(COUNTIF(C$5:C293,C294)+1,0)</f>
        <v>B3x10</v>
      </c>
      <c r="B294" s="26" t="str">
        <f>D294&amp;"x"&amp;TEXT(COUNTIF(D$5:D293,D294)+1,0)</f>
        <v>B3x10</v>
      </c>
      <c r="C294" s="27" t="s">
        <v>5623</v>
      </c>
      <c r="D294" s="27" t="s">
        <v>5623</v>
      </c>
      <c r="E294" s="165"/>
      <c r="F294" s="27" t="s">
        <v>5829</v>
      </c>
      <c r="G294" s="242" t="s">
        <v>9338</v>
      </c>
      <c r="H294" s="242" t="s">
        <v>9725</v>
      </c>
      <c r="I294" s="242" t="s">
        <v>676</v>
      </c>
      <c r="J294" s="194">
        <v>39677</v>
      </c>
      <c r="K294" s="165"/>
      <c r="L294" s="28"/>
      <c r="M294" s="371"/>
      <c r="N294" s="28"/>
      <c r="O294" s="236"/>
      <c r="P294" s="28" t="s">
        <v>5633</v>
      </c>
      <c r="Q294" s="28" t="s">
        <v>5633</v>
      </c>
      <c r="R294" s="28"/>
      <c r="S294" s="466" t="str">
        <f>IF(C294=0,"",C294)</f>
        <v>B3</v>
      </c>
      <c r="T294" s="191"/>
      <c r="U294" s="30"/>
      <c r="V294" s="30"/>
      <c r="W294" s="30"/>
      <c r="X294" s="30"/>
      <c r="Y294" s="190"/>
      <c r="Z294" s="330">
        <f>lft(J294,Peildatum)</f>
        <v>13.37</v>
      </c>
      <c r="AA294" s="272"/>
      <c r="AB294" s="272"/>
      <c r="AC294" s="272"/>
      <c r="AD294" s="272"/>
      <c r="AE294" s="319" t="str">
        <f>IFERROR(VLOOKUP(LEFT(L294 &amp; "0",1),CbRc,2,0),"")</f>
        <v>NCX19J3</v>
      </c>
      <c r="AF294" s="319" t="str">
        <f>IFERROR(VLOOKUP(LEFT(M294 &amp; "0",1),CbRc,2,0),"")</f>
        <v>NCX19J3</v>
      </c>
      <c r="AG294" s="319" t="str">
        <f>IFERROR(VLOOKUP(LEFT(N294 &amp; "0",1),CbRc,2,0),"")</f>
        <v>NCX19J3</v>
      </c>
      <c r="AH294" s="319" t="str">
        <f>IF(ISNA(VLOOKUP($AE294&amp;P294,IsTm1A,1,0)),"",P294)</f>
        <v>C3</v>
      </c>
      <c r="AI294" s="319" t="str">
        <f>IF(ISNA(VLOOKUP($AF294&amp;Q294,IsTm2D,1,0)),"",Q294)</f>
        <v>C3</v>
      </c>
      <c r="AJ294" s="319" t="str">
        <f>IF(ISNA(VLOOKUP($AF294&amp;R294,IsTm3G,1,0)),"",R294)</f>
        <v/>
      </c>
      <c r="AK294" s="319" t="str">
        <f>IF(ISNA(VLOOKUP($AG294&amp;S294,IsTm4J,1,0)),"",S294)</f>
        <v/>
      </c>
      <c r="AL294" s="310"/>
      <c r="AT294" s="312" t="str">
        <f t="shared" si="48"/>
        <v>B3</v>
      </c>
      <c r="AU294" s="312" t="str">
        <f t="shared" si="49"/>
        <v>B3</v>
      </c>
      <c r="AW294" s="320">
        <f t="shared" si="50"/>
        <v>0</v>
      </c>
      <c r="AX294" s="320">
        <f t="shared" si="51"/>
        <v>0</v>
      </c>
      <c r="AY294" s="320">
        <f t="shared" si="52"/>
        <v>0</v>
      </c>
      <c r="AZ294" s="320">
        <f t="shared" si="53"/>
        <v>0</v>
      </c>
      <c r="BG294" s="49" t="str">
        <f t="shared" si="54"/>
        <v>0</v>
      </c>
      <c r="BH294" s="49" t="str">
        <f t="shared" si="55"/>
        <v>0</v>
      </c>
      <c r="BI294" s="49" t="str">
        <f t="shared" si="56"/>
        <v>0</v>
      </c>
    </row>
    <row r="295" spans="1:61" x14ac:dyDescent="0.25">
      <c r="A295" s="25" t="str">
        <f>C295&amp;"x"&amp;TEXT(COUNTIF(C$5:C294,C295)+1,0)</f>
        <v>E3x4</v>
      </c>
      <c r="B295" s="26" t="str">
        <f>D295&amp;"x"&amp;TEXT(COUNTIF(D$5:D294,D295)+1,0)</f>
        <v>E3x4</v>
      </c>
      <c r="C295" s="27" t="s">
        <v>5657</v>
      </c>
      <c r="D295" s="27" t="s">
        <v>5657</v>
      </c>
      <c r="E295" s="165"/>
      <c r="F295" s="27" t="s">
        <v>5829</v>
      </c>
      <c r="G295" s="242" t="s">
        <v>9569</v>
      </c>
      <c r="H295" s="242" t="s">
        <v>9730</v>
      </c>
      <c r="I295" s="242" t="s">
        <v>9570</v>
      </c>
      <c r="J295" s="194">
        <v>41375</v>
      </c>
      <c r="K295" s="165"/>
      <c r="L295" s="28"/>
      <c r="M295" s="371"/>
      <c r="N295" s="28"/>
      <c r="O295" s="236"/>
      <c r="P295" s="28" t="s">
        <v>5818</v>
      </c>
      <c r="Q295" s="28" t="s">
        <v>5818</v>
      </c>
      <c r="R295" s="28"/>
      <c r="S295" s="466" t="str">
        <f>IF(C295=0,"",C295)</f>
        <v>E3</v>
      </c>
      <c r="T295" s="191"/>
      <c r="U295" s="30"/>
      <c r="V295" s="30"/>
      <c r="W295" s="30"/>
      <c r="X295" s="30"/>
      <c r="Y295" s="190"/>
      <c r="Z295" s="330">
        <f>lft(J295,Peildatum)</f>
        <v>8.7200000000000006</v>
      </c>
      <c r="AA295" s="272"/>
      <c r="AB295" s="272"/>
      <c r="AC295" s="272"/>
      <c r="AD295" s="272"/>
      <c r="AE295" s="319" t="str">
        <f>IFERROR(VLOOKUP(LEFT(L295 &amp; "0",1),CbRc,2,0),"")</f>
        <v>NCX19J3</v>
      </c>
      <c r="AF295" s="319" t="str">
        <f>IFERROR(VLOOKUP(LEFT(M295 &amp; "0",1),CbRc,2,0),"")</f>
        <v>NCX19J3</v>
      </c>
      <c r="AG295" s="319" t="str">
        <f>IFERROR(VLOOKUP(LEFT(N295 &amp; "0",1),CbRc,2,0),"")</f>
        <v>NCX19J3</v>
      </c>
      <c r="AH295" s="319" t="str">
        <f>IF(ISNA(VLOOKUP($AE295&amp;P295,IsTm1A,1,0)),"",P295)</f>
        <v/>
      </c>
      <c r="AI295" s="319" t="str">
        <f>IF(ISNA(VLOOKUP($AF295&amp;Q295,IsTm2D,1,0)),"",Q295)</f>
        <v/>
      </c>
      <c r="AJ295" s="319" t="str">
        <f>IF(ISNA(VLOOKUP($AF295&amp;R295,IsTm3G,1,0)),"",R295)</f>
        <v/>
      </c>
      <c r="AK295" s="319" t="str">
        <f>IF(ISNA(VLOOKUP($AG295&amp;S295,IsTm4J,1,0)),"",S295)</f>
        <v/>
      </c>
      <c r="AL295" s="310"/>
      <c r="AT295" s="312" t="str">
        <f t="shared" si="48"/>
        <v>E3</v>
      </c>
      <c r="AU295" s="312" t="str">
        <f t="shared" si="49"/>
        <v>E3</v>
      </c>
      <c r="AW295" s="320">
        <f t="shared" si="50"/>
        <v>0</v>
      </c>
      <c r="AX295" s="320">
        <f t="shared" si="51"/>
        <v>0</v>
      </c>
      <c r="AY295" s="320">
        <f t="shared" si="52"/>
        <v>0</v>
      </c>
      <c r="AZ295" s="320">
        <f t="shared" si="53"/>
        <v>0</v>
      </c>
      <c r="BG295" s="49" t="str">
        <f t="shared" si="54"/>
        <v>0</v>
      </c>
      <c r="BH295" s="49" t="str">
        <f t="shared" si="55"/>
        <v>0</v>
      </c>
      <c r="BI295" s="49" t="str">
        <f t="shared" si="56"/>
        <v>0</v>
      </c>
    </row>
    <row r="296" spans="1:61" x14ac:dyDescent="0.25">
      <c r="A296" s="25" t="str">
        <f>C296&amp;"x"&amp;TEXT(COUNTIF(C$5:C295,C296)+1,0)</f>
        <v>E6x5</v>
      </c>
      <c r="B296" s="26" t="str">
        <f>D296&amp;"x"&amp;TEXT(COUNTIF(D$5:D295,D296)+1,0)</f>
        <v>E6x5</v>
      </c>
      <c r="C296" s="27" t="s">
        <v>5660</v>
      </c>
      <c r="D296" s="27" t="s">
        <v>5660</v>
      </c>
      <c r="E296" s="165"/>
      <c r="F296" s="27" t="s">
        <v>5829</v>
      </c>
      <c r="G296" s="242" t="s">
        <v>9606</v>
      </c>
      <c r="H296" s="242" t="s">
        <v>9736</v>
      </c>
      <c r="I296" s="242" t="s">
        <v>9607</v>
      </c>
      <c r="J296" s="194">
        <v>41611</v>
      </c>
      <c r="K296" s="165"/>
      <c r="L296" s="28"/>
      <c r="M296" s="371"/>
      <c r="N296" s="28"/>
      <c r="O296" s="236"/>
      <c r="P296" s="28" t="s">
        <v>5818</v>
      </c>
      <c r="Q296" s="28" t="s">
        <v>5818</v>
      </c>
      <c r="R296" s="28"/>
      <c r="S296" s="466" t="str">
        <f>IF(C296=0,"",C296)</f>
        <v>E6</v>
      </c>
      <c r="T296" s="191"/>
      <c r="U296" s="30"/>
      <c r="V296" s="30"/>
      <c r="W296" s="30"/>
      <c r="X296" s="30"/>
      <c r="Y296" s="190"/>
      <c r="Z296" s="330">
        <f>lft(J296,Peildatum)</f>
        <v>8.08</v>
      </c>
      <c r="AA296" s="272"/>
      <c r="AB296" s="272"/>
      <c r="AC296" s="272"/>
      <c r="AD296" s="272"/>
      <c r="AE296" s="319" t="str">
        <f>IFERROR(VLOOKUP(LEFT(L296 &amp; "0",1),CbRc,2,0),"")</f>
        <v>NCX19J3</v>
      </c>
      <c r="AF296" s="319" t="str">
        <f>IFERROR(VLOOKUP(LEFT(M296 &amp; "0",1),CbRc,2,0),"")</f>
        <v>NCX19J3</v>
      </c>
      <c r="AG296" s="319" t="str">
        <f>IFERROR(VLOOKUP(LEFT(N296 &amp; "0",1),CbRc,2,0),"")</f>
        <v>NCX19J3</v>
      </c>
      <c r="AH296" s="319" t="str">
        <f>IF(ISNA(VLOOKUP($AE296&amp;P296,IsTm1A,1,0)),"",P296)</f>
        <v/>
      </c>
      <c r="AI296" s="319" t="str">
        <f>IF(ISNA(VLOOKUP($AF296&amp;Q296,IsTm2D,1,0)),"",Q296)</f>
        <v/>
      </c>
      <c r="AJ296" s="319" t="str">
        <f>IF(ISNA(VLOOKUP($AF296&amp;R296,IsTm3G,1,0)),"",R296)</f>
        <v/>
      </c>
      <c r="AK296" s="319" t="str">
        <f>IF(ISNA(VLOOKUP($AG296&amp;S296,IsTm4J,1,0)),"",S296)</f>
        <v/>
      </c>
      <c r="AL296" s="310"/>
      <c r="AT296" s="312" t="str">
        <f t="shared" si="48"/>
        <v>E6</v>
      </c>
      <c r="AU296" s="312" t="str">
        <f t="shared" si="49"/>
        <v>E6</v>
      </c>
      <c r="AW296" s="320">
        <f t="shared" si="50"/>
        <v>0</v>
      </c>
      <c r="AX296" s="320">
        <f t="shared" si="51"/>
        <v>0</v>
      </c>
      <c r="AY296" s="320">
        <f t="shared" si="52"/>
        <v>0</v>
      </c>
      <c r="AZ296" s="320">
        <f t="shared" si="53"/>
        <v>0</v>
      </c>
      <c r="BG296" s="49" t="str">
        <f t="shared" si="54"/>
        <v>0</v>
      </c>
      <c r="BH296" s="49" t="str">
        <f t="shared" si="55"/>
        <v>0</v>
      </c>
      <c r="BI296" s="49" t="str">
        <f t="shared" si="56"/>
        <v>0</v>
      </c>
    </row>
    <row r="297" spans="1:61" x14ac:dyDescent="0.25">
      <c r="A297" s="25" t="str">
        <f>C297&amp;"x"&amp;TEXT(COUNTIF(C$5:C296,C297)+1,0)</f>
        <v>F3x4</v>
      </c>
      <c r="B297" s="26" t="str">
        <f>D297&amp;"x"&amp;TEXT(COUNTIF(D$5:D296,D297)+1,0)</f>
        <v>F3x4</v>
      </c>
      <c r="C297" s="27" t="s">
        <v>5672</v>
      </c>
      <c r="D297" s="27" t="s">
        <v>5672</v>
      </c>
      <c r="E297" s="165"/>
      <c r="F297" s="27" t="s">
        <v>5829</v>
      </c>
      <c r="G297" s="242" t="s">
        <v>9646</v>
      </c>
      <c r="H297" s="242" t="s">
        <v>9739</v>
      </c>
      <c r="I297" s="242" t="s">
        <v>8963</v>
      </c>
      <c r="J297" s="194">
        <v>41686</v>
      </c>
      <c r="K297" s="165"/>
      <c r="L297" s="28"/>
      <c r="M297" s="371"/>
      <c r="N297" s="28"/>
      <c r="O297" s="236"/>
      <c r="P297" s="28" t="s">
        <v>5818</v>
      </c>
      <c r="Q297" s="28" t="s">
        <v>5818</v>
      </c>
      <c r="R297" s="28"/>
      <c r="S297" s="466" t="str">
        <f>IF(C297=0,"",C297)</f>
        <v>F3</v>
      </c>
      <c r="T297" s="191"/>
      <c r="U297" s="30"/>
      <c r="V297" s="30"/>
      <c r="W297" s="30"/>
      <c r="X297" s="30"/>
      <c r="Y297" s="190"/>
      <c r="Z297" s="330">
        <f>lft(J297,Peildatum)</f>
        <v>7.87</v>
      </c>
      <c r="AA297" s="272"/>
      <c r="AB297" s="272"/>
      <c r="AC297" s="272"/>
      <c r="AD297" s="272"/>
      <c r="AE297" s="319" t="str">
        <f>IFERROR(VLOOKUP(LEFT(L297 &amp; "0",1),CbRc,2,0),"")</f>
        <v>NCX19J3</v>
      </c>
      <c r="AF297" s="319" t="str">
        <f>IFERROR(VLOOKUP(LEFT(M297 &amp; "0",1),CbRc,2,0),"")</f>
        <v>NCX19J3</v>
      </c>
      <c r="AG297" s="319" t="str">
        <f>IFERROR(VLOOKUP(LEFT(N297 &amp; "0",1),CbRc,2,0),"")</f>
        <v>NCX19J3</v>
      </c>
      <c r="AH297" s="319" t="str">
        <f>IF(ISNA(VLOOKUP($AE297&amp;P297,IsTm1A,1,0)),"",P297)</f>
        <v/>
      </c>
      <c r="AI297" s="319" t="str">
        <f>IF(ISNA(VLOOKUP($AF297&amp;Q297,IsTm2D,1,0)),"",Q297)</f>
        <v/>
      </c>
      <c r="AJ297" s="319" t="str">
        <f>IF(ISNA(VLOOKUP($AF297&amp;R297,IsTm3G,1,0)),"",R297)</f>
        <v/>
      </c>
      <c r="AK297" s="319" t="str">
        <f>IF(ISNA(VLOOKUP($AG297&amp;S297,IsTm4J,1,0)),"",S297)</f>
        <v/>
      </c>
      <c r="AL297" s="310"/>
      <c r="AT297" s="312" t="str">
        <f t="shared" si="48"/>
        <v>F3</v>
      </c>
      <c r="AU297" s="312" t="str">
        <f t="shared" si="49"/>
        <v>F3</v>
      </c>
      <c r="AW297" s="320">
        <f t="shared" si="50"/>
        <v>0</v>
      </c>
      <c r="AX297" s="320">
        <f t="shared" si="51"/>
        <v>0</v>
      </c>
      <c r="AY297" s="320">
        <f t="shared" si="52"/>
        <v>0</v>
      </c>
      <c r="AZ297" s="320">
        <f t="shared" si="53"/>
        <v>0</v>
      </c>
      <c r="BG297" s="49" t="str">
        <f t="shared" si="54"/>
        <v>0</v>
      </c>
      <c r="BH297" s="49" t="str">
        <f t="shared" si="55"/>
        <v>0</v>
      </c>
      <c r="BI297" s="49" t="str">
        <f t="shared" si="56"/>
        <v>0</v>
      </c>
    </row>
    <row r="298" spans="1:61" x14ac:dyDescent="0.25">
      <c r="A298" s="25" t="str">
        <f>C298&amp;"x"&amp;TEXT(COUNTIF(C$5:C297,C298)+1,0)</f>
        <v>F3x5</v>
      </c>
      <c r="B298" s="26" t="str">
        <f>D298&amp;"x"&amp;TEXT(COUNTIF(D$5:D297,D298)+1,0)</f>
        <v>F3x5</v>
      </c>
      <c r="C298" s="27" t="s">
        <v>5672</v>
      </c>
      <c r="D298" s="27" t="s">
        <v>5672</v>
      </c>
      <c r="E298" s="165"/>
      <c r="F298" s="27" t="s">
        <v>5829</v>
      </c>
      <c r="G298" s="242" t="s">
        <v>9644</v>
      </c>
      <c r="H298" s="242" t="s">
        <v>9740</v>
      </c>
      <c r="I298" s="242" t="s">
        <v>9645</v>
      </c>
      <c r="J298" s="194">
        <v>41867</v>
      </c>
      <c r="K298" s="165"/>
      <c r="L298" s="28"/>
      <c r="M298" s="371"/>
      <c r="N298" s="28"/>
      <c r="O298" s="236"/>
      <c r="P298" s="28" t="s">
        <v>5818</v>
      </c>
      <c r="Q298" s="28" t="s">
        <v>5818</v>
      </c>
      <c r="R298" s="28"/>
      <c r="S298" s="466" t="str">
        <f>IF(C298=0,"",C298)</f>
        <v>F3</v>
      </c>
      <c r="T298" s="191"/>
      <c r="U298" s="30"/>
      <c r="V298" s="30"/>
      <c r="W298" s="30"/>
      <c r="X298" s="30"/>
      <c r="Y298" s="190"/>
      <c r="Z298" s="330">
        <f>lft(J298,Peildatum)</f>
        <v>7.38</v>
      </c>
      <c r="AA298" s="272"/>
      <c r="AB298" s="272"/>
      <c r="AC298" s="272"/>
      <c r="AD298" s="272"/>
      <c r="AE298" s="319" t="str">
        <f>IFERROR(VLOOKUP(LEFT(L298 &amp; "0",1),CbRc,2,0),"")</f>
        <v>NCX19J3</v>
      </c>
      <c r="AF298" s="319" t="str">
        <f>IFERROR(VLOOKUP(LEFT(M298 &amp; "0",1),CbRc,2,0),"")</f>
        <v>NCX19J3</v>
      </c>
      <c r="AG298" s="319" t="str">
        <f>IFERROR(VLOOKUP(LEFT(N298 &amp; "0",1),CbRc,2,0),"")</f>
        <v>NCX19J3</v>
      </c>
      <c r="AH298" s="319" t="str">
        <f>IF(ISNA(VLOOKUP($AE298&amp;P298,IsTm1A,1,0)),"",P298)</f>
        <v/>
      </c>
      <c r="AI298" s="319" t="str">
        <f>IF(ISNA(VLOOKUP($AF298&amp;Q298,IsTm2D,1,0)),"",Q298)</f>
        <v/>
      </c>
      <c r="AJ298" s="319" t="str">
        <f>IF(ISNA(VLOOKUP($AF298&amp;R298,IsTm3G,1,0)),"",R298)</f>
        <v/>
      </c>
      <c r="AK298" s="319" t="str">
        <f>IF(ISNA(VLOOKUP($AG298&amp;S298,IsTm4J,1,0)),"",S298)</f>
        <v/>
      </c>
      <c r="AL298" s="310"/>
      <c r="AT298" s="312" t="str">
        <f t="shared" si="48"/>
        <v>F3</v>
      </c>
      <c r="AU298" s="312" t="str">
        <f t="shared" si="49"/>
        <v>F3</v>
      </c>
      <c r="AW298" s="320">
        <f t="shared" si="50"/>
        <v>0</v>
      </c>
      <c r="AX298" s="320">
        <f t="shared" si="51"/>
        <v>0</v>
      </c>
      <c r="AY298" s="320">
        <f t="shared" si="52"/>
        <v>0</v>
      </c>
      <c r="AZ298" s="320">
        <f t="shared" si="53"/>
        <v>0</v>
      </c>
      <c r="BG298" s="49" t="str">
        <f t="shared" si="54"/>
        <v>0</v>
      </c>
      <c r="BH298" s="49" t="str">
        <f t="shared" si="55"/>
        <v>0</v>
      </c>
      <c r="BI298" s="49" t="str">
        <f t="shared" si="56"/>
        <v>0</v>
      </c>
    </row>
    <row r="299" spans="1:61" x14ac:dyDescent="0.25">
      <c r="A299" s="25" t="str">
        <f>C299&amp;"x"&amp;TEXT(COUNTIF(C$5:C298,C299)+1,0)</f>
        <v>x1</v>
      </c>
      <c r="B299" s="26" t="str">
        <f>D299&amp;"x"&amp;TEXT(COUNTIF(D$5:D298,D299)+1,0)</f>
        <v>x1</v>
      </c>
      <c r="C299" s="27"/>
      <c r="D299" s="27"/>
      <c r="E299" s="165"/>
      <c r="F299" s="27"/>
      <c r="G299" s="242"/>
      <c r="H299" s="242"/>
      <c r="I299" s="242"/>
      <c r="J299" s="194"/>
      <c r="K299" s="165"/>
      <c r="L299" s="28"/>
      <c r="M299" s="371"/>
      <c r="N299" s="28"/>
      <c r="O299" s="236"/>
      <c r="P299" s="28"/>
      <c r="Q299" s="28"/>
      <c r="R299" s="28"/>
      <c r="S299" s="466" t="str">
        <f>IF(C299=0,"",C299)</f>
        <v/>
      </c>
      <c r="T299" s="191"/>
      <c r="U299" s="30"/>
      <c r="V299" s="30"/>
      <c r="W299" s="30"/>
      <c r="X299" s="30"/>
      <c r="Y299" s="190"/>
      <c r="Z299" s="330" t="str">
        <f>lft(J299,Peildatum)</f>
        <v/>
      </c>
      <c r="AA299" s="272"/>
      <c r="AB299" s="272"/>
      <c r="AC299" s="272"/>
      <c r="AD299" s="272"/>
      <c r="AE299" s="319" t="str">
        <f>IFERROR(VLOOKUP(LEFT(L299 &amp; "0",1),CbRc,2,0),"")</f>
        <v>NCX19J3</v>
      </c>
      <c r="AF299" s="319" t="str">
        <f>IFERROR(VLOOKUP(LEFT(M299 &amp; "0",1),CbRc,2,0),"")</f>
        <v>NCX19J3</v>
      </c>
      <c r="AG299" s="319" t="str">
        <f>IFERROR(VLOOKUP(LEFT(N299 &amp; "0",1),CbRc,2,0),"")</f>
        <v>NCX19J3</v>
      </c>
      <c r="AH299" s="319" t="str">
        <f>IF(ISNA(VLOOKUP($AE299&amp;P299,IsTm1A,1,0)),"",P299)</f>
        <v/>
      </c>
      <c r="AI299" s="319" t="str">
        <f>IF(ISNA(VLOOKUP($AF299&amp;Q299,IsTm2D,1,0)),"",Q299)</f>
        <v/>
      </c>
      <c r="AJ299" s="319" t="str">
        <f>IF(ISNA(VLOOKUP($AF299&amp;R299,IsTm3G,1,0)),"",R299)</f>
        <v/>
      </c>
      <c r="AK299" s="319" t="str">
        <f>IF(ISNA(VLOOKUP($AG299&amp;S299,IsTm4J,1,0)),"",S299)</f>
        <v/>
      </c>
      <c r="AL299" s="310"/>
      <c r="AT299" s="312" t="str">
        <f t="shared" si="48"/>
        <v/>
      </c>
      <c r="AU299" s="312" t="str">
        <f t="shared" si="49"/>
        <v/>
      </c>
      <c r="AW299" s="320">
        <f t="shared" si="50"/>
        <v>0</v>
      </c>
      <c r="AX299" s="320">
        <f t="shared" si="51"/>
        <v>0</v>
      </c>
      <c r="AY299" s="320">
        <f t="shared" si="52"/>
        <v>0</v>
      </c>
      <c r="AZ299" s="320">
        <f t="shared" si="53"/>
        <v>0</v>
      </c>
      <c r="BG299" s="49" t="str">
        <f t="shared" si="54"/>
        <v>0</v>
      </c>
      <c r="BH299" s="49" t="str">
        <f t="shared" si="55"/>
        <v>0</v>
      </c>
      <c r="BI299" s="49" t="str">
        <f t="shared" si="56"/>
        <v>0</v>
      </c>
    </row>
    <row r="300" spans="1:61" x14ac:dyDescent="0.25">
      <c r="A300" s="25" t="str">
        <f>C300&amp;"x"&amp;TEXT(COUNTIF(C$5:C299,C300)+1,0)</f>
        <v>x1</v>
      </c>
      <c r="B300" s="26" t="str">
        <f>D300&amp;"x"&amp;TEXT(COUNTIF(D$5:D299,D300)+1,0)</f>
        <v>x1</v>
      </c>
      <c r="C300" s="27"/>
      <c r="D300" s="27"/>
      <c r="E300" s="165"/>
      <c r="F300" s="27"/>
      <c r="G300" s="242"/>
      <c r="H300" s="242"/>
      <c r="I300" s="242"/>
      <c r="J300" s="194"/>
      <c r="K300" s="165"/>
      <c r="L300" s="28"/>
      <c r="M300" s="371"/>
      <c r="N300" s="28"/>
      <c r="O300" s="236"/>
      <c r="P300" s="28"/>
      <c r="Q300" s="28"/>
      <c r="R300" s="28"/>
      <c r="S300" s="466" t="str">
        <f>IF(C300=0,"",C300)</f>
        <v/>
      </c>
      <c r="T300" s="191"/>
      <c r="U300" s="30"/>
      <c r="V300" s="30"/>
      <c r="W300" s="30"/>
      <c r="X300" s="30"/>
      <c r="Y300" s="190"/>
      <c r="Z300" s="330" t="str">
        <f>lft(J300,Peildatum)</f>
        <v/>
      </c>
      <c r="AA300" s="272"/>
      <c r="AB300" s="272"/>
      <c r="AC300" s="272"/>
      <c r="AD300" s="272"/>
      <c r="AE300" s="319" t="str">
        <f>IFERROR(VLOOKUP(LEFT(L300 &amp; "0",1),CbRc,2,0),"")</f>
        <v>NCX19J3</v>
      </c>
      <c r="AF300" s="319" t="str">
        <f>IFERROR(VLOOKUP(LEFT(M300 &amp; "0",1),CbRc,2,0),"")</f>
        <v>NCX19J3</v>
      </c>
      <c r="AG300" s="319" t="str">
        <f>IFERROR(VLOOKUP(LEFT(N300 &amp; "0",1),CbRc,2,0),"")</f>
        <v>NCX19J3</v>
      </c>
      <c r="AH300" s="319" t="str">
        <f>IF(ISNA(VLOOKUP($AE300&amp;P300,IsTm1A,1,0)),"",P300)</f>
        <v/>
      </c>
      <c r="AI300" s="319" t="str">
        <f>IF(ISNA(VLOOKUP($AF300&amp;Q300,IsTm2D,1,0)),"",Q300)</f>
        <v/>
      </c>
      <c r="AJ300" s="319" t="str">
        <f>IF(ISNA(VLOOKUP($AF300&amp;R300,IsTm3G,1,0)),"",R300)</f>
        <v/>
      </c>
      <c r="AK300" s="319" t="str">
        <f>IF(ISNA(VLOOKUP($AG300&amp;S300,IsTm4J,1,0)),"",S300)</f>
        <v/>
      </c>
      <c r="AL300" s="310"/>
      <c r="AT300" s="312" t="str">
        <f t="shared" si="48"/>
        <v/>
      </c>
      <c r="AU300" s="312" t="str">
        <f t="shared" si="49"/>
        <v/>
      </c>
      <c r="AW300" s="320">
        <f t="shared" si="50"/>
        <v>0</v>
      </c>
      <c r="AX300" s="320">
        <f t="shared" si="51"/>
        <v>0</v>
      </c>
      <c r="AY300" s="320">
        <f t="shared" si="52"/>
        <v>0</v>
      </c>
      <c r="AZ300" s="320">
        <f t="shared" si="53"/>
        <v>0</v>
      </c>
      <c r="BG300" s="49" t="str">
        <f t="shared" si="54"/>
        <v>0</v>
      </c>
      <c r="BH300" s="49" t="str">
        <f t="shared" si="55"/>
        <v>0</v>
      </c>
      <c r="BI300" s="49" t="str">
        <f t="shared" si="56"/>
        <v>0</v>
      </c>
    </row>
    <row r="301" spans="1:61" x14ac:dyDescent="0.25">
      <c r="A301" s="25" t="str">
        <f>C301&amp;"x"&amp;TEXT(COUNTIF(C$5:C300,C301)+1,0)</f>
        <v>x1</v>
      </c>
      <c r="B301" s="26" t="str">
        <f>D301&amp;"x"&amp;TEXT(COUNTIF(D$5:D300,D301)+1,0)</f>
        <v>x1</v>
      </c>
      <c r="C301" s="27"/>
      <c r="D301" s="27"/>
      <c r="E301" s="165"/>
      <c r="F301" s="27"/>
      <c r="G301" s="242"/>
      <c r="H301" s="242"/>
      <c r="I301" s="242"/>
      <c r="J301" s="194"/>
      <c r="K301" s="165"/>
      <c r="L301" s="28"/>
      <c r="M301" s="371"/>
      <c r="N301" s="28"/>
      <c r="O301" s="236"/>
      <c r="P301" s="28"/>
      <c r="Q301" s="28"/>
      <c r="R301" s="28"/>
      <c r="S301" s="466" t="str">
        <f>IF(C301=0,"",C301)</f>
        <v/>
      </c>
      <c r="T301" s="191"/>
      <c r="U301" s="30"/>
      <c r="V301" s="30"/>
      <c r="W301" s="30"/>
      <c r="X301" s="30"/>
      <c r="Y301" s="190"/>
      <c r="Z301" s="330" t="str">
        <f>lft(J301,Peildatum)</f>
        <v/>
      </c>
      <c r="AA301" s="272"/>
      <c r="AB301" s="272"/>
      <c r="AC301" s="272"/>
      <c r="AD301" s="272"/>
      <c r="AE301" s="319" t="str">
        <f>IFERROR(VLOOKUP(LEFT(L301 &amp; "0",1),CbRc,2,0),"")</f>
        <v>NCX19J3</v>
      </c>
      <c r="AF301" s="319" t="str">
        <f>IFERROR(VLOOKUP(LEFT(M301 &amp; "0",1),CbRc,2,0),"")</f>
        <v>NCX19J3</v>
      </c>
      <c r="AG301" s="319" t="str">
        <f>IFERROR(VLOOKUP(LEFT(N301 &amp; "0",1),CbRc,2,0),"")</f>
        <v>NCX19J3</v>
      </c>
      <c r="AH301" s="319" t="str">
        <f>IF(ISNA(VLOOKUP($AE301&amp;P301,IsTm1A,1,0)),"",P301)</f>
        <v/>
      </c>
      <c r="AI301" s="319" t="str">
        <f>IF(ISNA(VLOOKUP($AF301&amp;Q301,IsTm2D,1,0)),"",Q301)</f>
        <v/>
      </c>
      <c r="AJ301" s="319" t="str">
        <f>IF(ISNA(VLOOKUP($AF301&amp;R301,IsTm3G,1,0)),"",R301)</f>
        <v/>
      </c>
      <c r="AK301" s="319" t="str">
        <f>IF(ISNA(VLOOKUP($AG301&amp;S301,IsTm4J,1,0)),"",S301)</f>
        <v/>
      </c>
      <c r="AL301" s="310"/>
      <c r="AT301" s="312" t="str">
        <f t="shared" si="48"/>
        <v/>
      </c>
      <c r="AU301" s="312" t="str">
        <f t="shared" si="49"/>
        <v/>
      </c>
      <c r="AW301" s="320">
        <f t="shared" si="50"/>
        <v>0</v>
      </c>
      <c r="AX301" s="320">
        <f t="shared" si="51"/>
        <v>0</v>
      </c>
      <c r="AY301" s="320">
        <f t="shared" si="52"/>
        <v>0</v>
      </c>
      <c r="AZ301" s="320">
        <f t="shared" si="53"/>
        <v>0</v>
      </c>
      <c r="BG301" s="49" t="str">
        <f t="shared" si="54"/>
        <v>0</v>
      </c>
      <c r="BH301" s="49" t="str">
        <f t="shared" si="55"/>
        <v>0</v>
      </c>
      <c r="BI301" s="49" t="str">
        <f t="shared" si="56"/>
        <v>0</v>
      </c>
    </row>
    <row r="302" spans="1:61" x14ac:dyDescent="0.25">
      <c r="A302" s="25" t="str">
        <f>C302&amp;"x"&amp;TEXT(COUNTIF(C$5:C301,C302)+1,0)</f>
        <v>x1</v>
      </c>
      <c r="B302" s="26" t="str">
        <f>D302&amp;"x"&amp;TEXT(COUNTIF(D$5:D301,D302)+1,0)</f>
        <v>x1</v>
      </c>
      <c r="C302" s="27"/>
      <c r="D302" s="27"/>
      <c r="E302" s="165"/>
      <c r="F302" s="27"/>
      <c r="G302" s="242"/>
      <c r="H302" s="242"/>
      <c r="I302" s="242"/>
      <c r="J302" s="194"/>
      <c r="K302" s="165"/>
      <c r="L302" s="28"/>
      <c r="M302" s="371"/>
      <c r="N302" s="28"/>
      <c r="O302" s="236"/>
      <c r="P302" s="28"/>
      <c r="Q302" s="28"/>
      <c r="R302" s="28"/>
      <c r="S302" s="466" t="str">
        <f>IF(C302=0,"",C302)</f>
        <v/>
      </c>
      <c r="T302" s="191"/>
      <c r="U302" s="30"/>
      <c r="V302" s="30"/>
      <c r="W302" s="30"/>
      <c r="X302" s="30"/>
      <c r="Y302" s="190"/>
      <c r="Z302" s="330" t="str">
        <f>lft(J302,Peildatum)</f>
        <v/>
      </c>
      <c r="AA302" s="272"/>
      <c r="AB302" s="272"/>
      <c r="AC302" s="272"/>
      <c r="AD302" s="272"/>
      <c r="AE302" s="319" t="str">
        <f>IFERROR(VLOOKUP(LEFT(L302 &amp; "0",1),CbRc,2,0),"")</f>
        <v>NCX19J3</v>
      </c>
      <c r="AF302" s="319" t="str">
        <f>IFERROR(VLOOKUP(LEFT(M302 &amp; "0",1),CbRc,2,0),"")</f>
        <v>NCX19J3</v>
      </c>
      <c r="AG302" s="319" t="str">
        <f>IFERROR(VLOOKUP(LEFT(N302 &amp; "0",1),CbRc,2,0),"")</f>
        <v>NCX19J3</v>
      </c>
      <c r="AH302" s="319" t="str">
        <f>IF(ISNA(VLOOKUP($AE302&amp;P302,IsTm1A,1,0)),"",P302)</f>
        <v/>
      </c>
      <c r="AI302" s="319" t="str">
        <f>IF(ISNA(VLOOKUP($AF302&amp;Q302,IsTm2D,1,0)),"",Q302)</f>
        <v/>
      </c>
      <c r="AJ302" s="319" t="str">
        <f>IF(ISNA(VLOOKUP($AF302&amp;R302,IsTm3G,1,0)),"",R302)</f>
        <v/>
      </c>
      <c r="AK302" s="319" t="str">
        <f>IF(ISNA(VLOOKUP($AG302&amp;S302,IsTm4J,1,0)),"",S302)</f>
        <v/>
      </c>
      <c r="AL302" s="310"/>
      <c r="AT302" s="312" t="str">
        <f t="shared" si="48"/>
        <v/>
      </c>
      <c r="AU302" s="312" t="str">
        <f t="shared" si="49"/>
        <v/>
      </c>
      <c r="AW302" s="320">
        <f t="shared" si="50"/>
        <v>0</v>
      </c>
      <c r="AX302" s="320">
        <f t="shared" si="51"/>
        <v>0</v>
      </c>
      <c r="AY302" s="320">
        <f t="shared" si="52"/>
        <v>0</v>
      </c>
      <c r="AZ302" s="320">
        <f t="shared" si="53"/>
        <v>0</v>
      </c>
      <c r="BG302" s="49" t="str">
        <f t="shared" si="54"/>
        <v>0</v>
      </c>
      <c r="BH302" s="49" t="str">
        <f t="shared" si="55"/>
        <v>0</v>
      </c>
      <c r="BI302" s="49" t="str">
        <f t="shared" si="56"/>
        <v>0</v>
      </c>
    </row>
    <row r="303" spans="1:61" x14ac:dyDescent="0.25">
      <c r="A303" s="25" t="str">
        <f>C303&amp;"x"&amp;TEXT(COUNTIF(C$5:C302,C303)+1,0)</f>
        <v>x1</v>
      </c>
      <c r="B303" s="26" t="str">
        <f>D303&amp;"x"&amp;TEXT(COUNTIF(D$5:D302,D303)+1,0)</f>
        <v>x1</v>
      </c>
      <c r="C303" s="27"/>
      <c r="D303" s="27"/>
      <c r="E303" s="165"/>
      <c r="F303" s="27"/>
      <c r="G303" s="242"/>
      <c r="H303" s="242"/>
      <c r="I303" s="242"/>
      <c r="J303" s="194"/>
      <c r="K303" s="165"/>
      <c r="L303" s="28"/>
      <c r="M303" s="371"/>
      <c r="N303" s="28"/>
      <c r="O303" s="236"/>
      <c r="P303" s="28"/>
      <c r="Q303" s="28"/>
      <c r="R303" s="28"/>
      <c r="S303" s="466" t="str">
        <f>IF(C303=0,"",C303)</f>
        <v/>
      </c>
      <c r="T303" s="191"/>
      <c r="U303" s="30"/>
      <c r="V303" s="30"/>
      <c r="W303" s="30"/>
      <c r="X303" s="30"/>
      <c r="Y303" s="190"/>
      <c r="Z303" s="330" t="str">
        <f>lft(J303,Peildatum)</f>
        <v/>
      </c>
      <c r="AA303" s="272"/>
      <c r="AB303" s="272"/>
      <c r="AC303" s="272"/>
      <c r="AD303" s="272"/>
      <c r="AE303" s="319" t="str">
        <f>IFERROR(VLOOKUP(LEFT(L303 &amp; "0",1),CbRc,2,0),"")</f>
        <v>NCX19J3</v>
      </c>
      <c r="AF303" s="319" t="str">
        <f>IFERROR(VLOOKUP(LEFT(M303 &amp; "0",1),CbRc,2,0),"")</f>
        <v>NCX19J3</v>
      </c>
      <c r="AG303" s="319" t="str">
        <f>IFERROR(VLOOKUP(LEFT(N303 &amp; "0",1),CbRc,2,0),"")</f>
        <v>NCX19J3</v>
      </c>
      <c r="AH303" s="319" t="str">
        <f>IF(ISNA(VLOOKUP($AE303&amp;P303,IsTm1A,1,0)),"",P303)</f>
        <v/>
      </c>
      <c r="AI303" s="319" t="str">
        <f>IF(ISNA(VLOOKUP($AF303&amp;Q303,IsTm2D,1,0)),"",Q303)</f>
        <v/>
      </c>
      <c r="AJ303" s="319" t="str">
        <f>IF(ISNA(VLOOKUP($AF303&amp;R303,IsTm3G,1,0)),"",R303)</f>
        <v/>
      </c>
      <c r="AK303" s="319" t="str">
        <f>IF(ISNA(VLOOKUP($AG303&amp;S303,IsTm4J,1,0)),"",S303)</f>
        <v/>
      </c>
      <c r="AL303" s="310"/>
      <c r="AT303" s="312" t="str">
        <f t="shared" si="48"/>
        <v/>
      </c>
      <c r="AU303" s="312" t="str">
        <f t="shared" si="49"/>
        <v/>
      </c>
      <c r="AW303" s="320">
        <f t="shared" si="50"/>
        <v>0</v>
      </c>
      <c r="AX303" s="320">
        <f t="shared" si="51"/>
        <v>0</v>
      </c>
      <c r="AY303" s="320">
        <f t="shared" si="52"/>
        <v>0</v>
      </c>
      <c r="AZ303" s="320">
        <f t="shared" si="53"/>
        <v>0</v>
      </c>
      <c r="BG303" s="49" t="str">
        <f t="shared" si="54"/>
        <v>0</v>
      </c>
      <c r="BH303" s="49" t="str">
        <f t="shared" si="55"/>
        <v>0</v>
      </c>
      <c r="BI303" s="49" t="str">
        <f t="shared" si="56"/>
        <v>0</v>
      </c>
    </row>
    <row r="304" spans="1:61" x14ac:dyDescent="0.25">
      <c r="A304" s="25" t="str">
        <f>C304&amp;"x"&amp;TEXT(COUNTIF(C$5:C303,C304)+1,0)</f>
        <v>x1</v>
      </c>
      <c r="B304" s="26" t="str">
        <f>D304&amp;"x"&amp;TEXT(COUNTIF(D$5:D303,D304)+1,0)</f>
        <v>x1</v>
      </c>
      <c r="C304" s="27"/>
      <c r="D304" s="27"/>
      <c r="E304" s="165"/>
      <c r="F304" s="27"/>
      <c r="G304" s="242"/>
      <c r="H304" s="242"/>
      <c r="I304" s="242"/>
      <c r="J304" s="194"/>
      <c r="K304" s="165"/>
      <c r="L304" s="28"/>
      <c r="M304" s="371"/>
      <c r="N304" s="28"/>
      <c r="O304" s="236"/>
      <c r="P304" s="28"/>
      <c r="Q304" s="28"/>
      <c r="R304" s="28"/>
      <c r="S304" s="466" t="str">
        <f>IF(C304=0,"",C304)</f>
        <v/>
      </c>
      <c r="T304" s="191"/>
      <c r="U304" s="30"/>
      <c r="V304" s="30"/>
      <c r="W304" s="30"/>
      <c r="X304" s="30"/>
      <c r="Y304" s="190"/>
      <c r="Z304" s="330" t="str">
        <f>lft(J304,Peildatum)</f>
        <v/>
      </c>
      <c r="AA304" s="272"/>
      <c r="AB304" s="272"/>
      <c r="AC304" s="272"/>
      <c r="AD304" s="272"/>
      <c r="AE304" s="319" t="str">
        <f>IFERROR(VLOOKUP(LEFT(L304 &amp; "0",1),CbRc,2,0),"")</f>
        <v>NCX19J3</v>
      </c>
      <c r="AF304" s="319" t="str">
        <f>IFERROR(VLOOKUP(LEFT(M304 &amp; "0",1),CbRc,2,0),"")</f>
        <v>NCX19J3</v>
      </c>
      <c r="AG304" s="319" t="str">
        <f>IFERROR(VLOOKUP(LEFT(N304 &amp; "0",1),CbRc,2,0),"")</f>
        <v>NCX19J3</v>
      </c>
      <c r="AH304" s="319" t="str">
        <f>IF(ISNA(VLOOKUP($AE304&amp;P304,IsTm1A,1,0)),"",P304)</f>
        <v/>
      </c>
      <c r="AI304" s="319" t="str">
        <f>IF(ISNA(VLOOKUP($AF304&amp;Q304,IsTm2D,1,0)),"",Q304)</f>
        <v/>
      </c>
      <c r="AJ304" s="319" t="str">
        <f>IF(ISNA(VLOOKUP($AF304&amp;R304,IsTm3G,1,0)),"",R304)</f>
        <v/>
      </c>
      <c r="AK304" s="319" t="str">
        <f>IF(ISNA(VLOOKUP($AG304&amp;S304,IsTm4J,1,0)),"",S304)</f>
        <v/>
      </c>
      <c r="AL304" s="310"/>
      <c r="AT304" s="312" t="str">
        <f t="shared" si="48"/>
        <v/>
      </c>
      <c r="AU304" s="312" t="str">
        <f t="shared" si="49"/>
        <v/>
      </c>
      <c r="AW304" s="320">
        <f t="shared" si="50"/>
        <v>0</v>
      </c>
      <c r="AX304" s="320">
        <f t="shared" si="51"/>
        <v>0</v>
      </c>
      <c r="AY304" s="320">
        <f t="shared" si="52"/>
        <v>0</v>
      </c>
      <c r="AZ304" s="320">
        <f t="shared" si="53"/>
        <v>0</v>
      </c>
      <c r="BG304" s="49" t="str">
        <f t="shared" si="54"/>
        <v>0</v>
      </c>
      <c r="BH304" s="49" t="str">
        <f t="shared" si="55"/>
        <v>0</v>
      </c>
      <c r="BI304" s="49" t="str">
        <f t="shared" si="56"/>
        <v>0</v>
      </c>
    </row>
    <row r="305" spans="1:61" x14ac:dyDescent="0.25">
      <c r="A305" s="25" t="str">
        <f>C305&amp;"x"&amp;TEXT(COUNTIF(C$5:C304,C305)+1,0)</f>
        <v>x1</v>
      </c>
      <c r="B305" s="26" t="str">
        <f>D305&amp;"x"&amp;TEXT(COUNTIF(D$5:D304,D305)+1,0)</f>
        <v>x1</v>
      </c>
      <c r="C305" s="27"/>
      <c r="D305" s="27"/>
      <c r="E305" s="165"/>
      <c r="F305" s="27"/>
      <c r="G305" s="242"/>
      <c r="H305" s="242"/>
      <c r="I305" s="242"/>
      <c r="J305" s="194"/>
      <c r="K305" s="165"/>
      <c r="L305" s="28"/>
      <c r="M305" s="371"/>
      <c r="N305" s="28"/>
      <c r="O305" s="236"/>
      <c r="P305" s="28"/>
      <c r="Q305" s="28"/>
      <c r="R305" s="28"/>
      <c r="S305" s="466" t="str">
        <f>IF(C305=0,"",C305)</f>
        <v/>
      </c>
      <c r="T305" s="191"/>
      <c r="U305" s="30"/>
      <c r="V305" s="30"/>
      <c r="W305" s="30"/>
      <c r="X305" s="30"/>
      <c r="Y305" s="190"/>
      <c r="Z305" s="330" t="str">
        <f>lft(J305,Peildatum)</f>
        <v/>
      </c>
      <c r="AA305" s="272"/>
      <c r="AB305" s="272"/>
      <c r="AC305" s="272"/>
      <c r="AD305" s="272"/>
      <c r="AE305" s="319" t="str">
        <f>IFERROR(VLOOKUP(LEFT(L305 &amp; "0",1),CbRc,2,0),"")</f>
        <v>NCX19J3</v>
      </c>
      <c r="AF305" s="319" t="str">
        <f>IFERROR(VLOOKUP(LEFT(M305 &amp; "0",1),CbRc,2,0),"")</f>
        <v>NCX19J3</v>
      </c>
      <c r="AG305" s="319" t="str">
        <f>IFERROR(VLOOKUP(LEFT(N305 &amp; "0",1),CbRc,2,0),"")</f>
        <v>NCX19J3</v>
      </c>
      <c r="AH305" s="319" t="str">
        <f>IF(ISNA(VLOOKUP($AE305&amp;P305,IsTm1A,1,0)),"",P305)</f>
        <v/>
      </c>
      <c r="AI305" s="319" t="str">
        <f>IF(ISNA(VLOOKUP($AF305&amp;Q305,IsTm2D,1,0)),"",Q305)</f>
        <v/>
      </c>
      <c r="AJ305" s="319" t="str">
        <f>IF(ISNA(VLOOKUP($AF305&amp;R305,IsTm3G,1,0)),"",R305)</f>
        <v/>
      </c>
      <c r="AK305" s="319" t="str">
        <f>IF(ISNA(VLOOKUP($AG305&amp;S305,IsTm4J,1,0)),"",S305)</f>
        <v/>
      </c>
      <c r="AL305" s="310"/>
      <c r="AT305" s="312" t="str">
        <f t="shared" si="48"/>
        <v/>
      </c>
      <c r="AU305" s="312" t="str">
        <f t="shared" si="49"/>
        <v/>
      </c>
      <c r="AW305" s="320">
        <f t="shared" si="50"/>
        <v>0</v>
      </c>
      <c r="AX305" s="320">
        <f t="shared" si="51"/>
        <v>0</v>
      </c>
      <c r="AY305" s="320">
        <f t="shared" si="52"/>
        <v>0</v>
      </c>
      <c r="AZ305" s="320">
        <f t="shared" si="53"/>
        <v>0</v>
      </c>
      <c r="BG305" s="49" t="str">
        <f t="shared" si="54"/>
        <v>0</v>
      </c>
      <c r="BH305" s="49" t="str">
        <f t="shared" si="55"/>
        <v>0</v>
      </c>
      <c r="BI305" s="49" t="str">
        <f t="shared" si="56"/>
        <v>0</v>
      </c>
    </row>
    <row r="306" spans="1:61" x14ac:dyDescent="0.25">
      <c r="A306" s="25" t="str">
        <f>C306&amp;"x"&amp;TEXT(COUNTIF(C$5:C305,C306)+1,0)</f>
        <v>x1</v>
      </c>
      <c r="B306" s="26" t="str">
        <f>D306&amp;"x"&amp;TEXT(COUNTIF(D$5:D305,D306)+1,0)</f>
        <v>x1</v>
      </c>
      <c r="C306" s="27"/>
      <c r="D306" s="27"/>
      <c r="E306" s="165"/>
      <c r="F306" s="27"/>
      <c r="G306" s="242"/>
      <c r="H306" s="242"/>
      <c r="I306" s="242"/>
      <c r="J306" s="194"/>
      <c r="K306" s="165"/>
      <c r="L306" s="28"/>
      <c r="M306" s="371"/>
      <c r="N306" s="28"/>
      <c r="O306" s="236"/>
      <c r="P306" s="28"/>
      <c r="Q306" s="28"/>
      <c r="R306" s="28"/>
      <c r="S306" s="466" t="str">
        <f>IF(C306=0,"",C306)</f>
        <v/>
      </c>
      <c r="T306" s="191"/>
      <c r="U306" s="30"/>
      <c r="V306" s="30"/>
      <c r="W306" s="30"/>
      <c r="X306" s="30"/>
      <c r="Y306" s="190"/>
      <c r="Z306" s="330" t="str">
        <f>lft(J306,Peildatum)</f>
        <v/>
      </c>
      <c r="AA306" s="272"/>
      <c r="AB306" s="272"/>
      <c r="AC306" s="272"/>
      <c r="AD306" s="272"/>
      <c r="AE306" s="319" t="str">
        <f>IFERROR(VLOOKUP(LEFT(L306 &amp; "0",1),CbRc,2,0),"")</f>
        <v>NCX19J3</v>
      </c>
      <c r="AF306" s="319" t="str">
        <f>IFERROR(VLOOKUP(LEFT(M306 &amp; "0",1),CbRc,2,0),"")</f>
        <v>NCX19J3</v>
      </c>
      <c r="AG306" s="319" t="str">
        <f>IFERROR(VLOOKUP(LEFT(N306 &amp; "0",1),CbRc,2,0),"")</f>
        <v>NCX19J3</v>
      </c>
      <c r="AH306" s="319" t="str">
        <f>IF(ISNA(VLOOKUP($AE306&amp;P306,IsTm1A,1,0)),"",P306)</f>
        <v/>
      </c>
      <c r="AI306" s="319" t="str">
        <f>IF(ISNA(VLOOKUP($AF306&amp;Q306,IsTm2D,1,0)),"",Q306)</f>
        <v/>
      </c>
      <c r="AJ306" s="319" t="str">
        <f>IF(ISNA(VLOOKUP($AF306&amp;R306,IsTm3G,1,0)),"",R306)</f>
        <v/>
      </c>
      <c r="AK306" s="319" t="str">
        <f>IF(ISNA(VLOOKUP($AG306&amp;S306,IsTm4J,1,0)),"",S306)</f>
        <v/>
      </c>
      <c r="AL306" s="310"/>
      <c r="AT306" s="312" t="str">
        <f t="shared" si="48"/>
        <v/>
      </c>
      <c r="AU306" s="312" t="str">
        <f t="shared" si="49"/>
        <v/>
      </c>
      <c r="AW306" s="320">
        <f t="shared" si="50"/>
        <v>0</v>
      </c>
      <c r="AX306" s="320">
        <f t="shared" si="51"/>
        <v>0</v>
      </c>
      <c r="AY306" s="320">
        <f t="shared" si="52"/>
        <v>0</v>
      </c>
      <c r="AZ306" s="320">
        <f t="shared" si="53"/>
        <v>0</v>
      </c>
      <c r="BG306" s="49" t="str">
        <f t="shared" si="54"/>
        <v>0</v>
      </c>
      <c r="BH306" s="49" t="str">
        <f t="shared" si="55"/>
        <v>0</v>
      </c>
      <c r="BI306" s="49" t="str">
        <f t="shared" si="56"/>
        <v>0</v>
      </c>
    </row>
    <row r="307" spans="1:61" x14ac:dyDescent="0.25">
      <c r="A307" s="25" t="str">
        <f>C307&amp;"x"&amp;TEXT(COUNTIF(C$5:C306,C307)+1,0)</f>
        <v>x1</v>
      </c>
      <c r="B307" s="26" t="str">
        <f>D307&amp;"x"&amp;TEXT(COUNTIF(D$5:D306,D307)+1,0)</f>
        <v>x1</v>
      </c>
      <c r="C307" s="27"/>
      <c r="D307" s="27"/>
      <c r="E307" s="165"/>
      <c r="F307" s="27"/>
      <c r="G307" s="242"/>
      <c r="H307" s="242"/>
      <c r="I307" s="242"/>
      <c r="J307" s="194"/>
      <c r="K307" s="165"/>
      <c r="L307" s="28"/>
      <c r="M307" s="371"/>
      <c r="N307" s="28"/>
      <c r="O307" s="236"/>
      <c r="P307" s="28"/>
      <c r="Q307" s="28"/>
      <c r="R307" s="28"/>
      <c r="S307" s="466" t="str">
        <f>IF(C307=0,"",C307)</f>
        <v/>
      </c>
      <c r="T307" s="191"/>
      <c r="U307" s="30"/>
      <c r="V307" s="30"/>
      <c r="W307" s="30"/>
      <c r="X307" s="30"/>
      <c r="Y307" s="190"/>
      <c r="Z307" s="330" t="str">
        <f>lft(J307,Peildatum)</f>
        <v/>
      </c>
      <c r="AA307" s="272"/>
      <c r="AB307" s="272"/>
      <c r="AC307" s="272"/>
      <c r="AD307" s="272"/>
      <c r="AE307" s="319" t="str">
        <f>IFERROR(VLOOKUP(LEFT(L307 &amp; "0",1),CbRc,2,0),"")</f>
        <v>NCX19J3</v>
      </c>
      <c r="AF307" s="319" t="str">
        <f>IFERROR(VLOOKUP(LEFT(M307 &amp; "0",1),CbRc,2,0),"")</f>
        <v>NCX19J3</v>
      </c>
      <c r="AG307" s="319" t="str">
        <f>IFERROR(VLOOKUP(LEFT(N307 &amp; "0",1),CbRc,2,0),"")</f>
        <v>NCX19J3</v>
      </c>
      <c r="AH307" s="319" t="str">
        <f>IF(ISNA(VLOOKUP($AE307&amp;P307,IsTm1A,1,0)),"",P307)</f>
        <v/>
      </c>
      <c r="AI307" s="319" t="str">
        <f>IF(ISNA(VLOOKUP($AF307&amp;Q307,IsTm2D,1,0)),"",Q307)</f>
        <v/>
      </c>
      <c r="AJ307" s="319" t="str">
        <f>IF(ISNA(VLOOKUP($AF307&amp;R307,IsTm3G,1,0)),"",R307)</f>
        <v/>
      </c>
      <c r="AK307" s="319" t="str">
        <f>IF(ISNA(VLOOKUP($AG307&amp;S307,IsTm4J,1,0)),"",S307)</f>
        <v/>
      </c>
      <c r="AL307" s="310"/>
      <c r="AT307" s="312" t="str">
        <f t="shared" si="48"/>
        <v/>
      </c>
      <c r="AU307" s="312" t="str">
        <f t="shared" si="49"/>
        <v/>
      </c>
      <c r="AW307" s="320">
        <f t="shared" si="50"/>
        <v>0</v>
      </c>
      <c r="AX307" s="320">
        <f t="shared" si="51"/>
        <v>0</v>
      </c>
      <c r="AY307" s="320">
        <f t="shared" si="52"/>
        <v>0</v>
      </c>
      <c r="AZ307" s="320">
        <f t="shared" si="53"/>
        <v>0</v>
      </c>
      <c r="BG307" s="49" t="str">
        <f t="shared" si="54"/>
        <v>0</v>
      </c>
      <c r="BH307" s="49" t="str">
        <f t="shared" si="55"/>
        <v>0</v>
      </c>
      <c r="BI307" s="49" t="str">
        <f t="shared" si="56"/>
        <v>0</v>
      </c>
    </row>
    <row r="308" spans="1:61" x14ac:dyDescent="0.25">
      <c r="A308" s="25" t="str">
        <f>C308&amp;"x"&amp;TEXT(COUNTIF(C$5:C307,C308)+1,0)</f>
        <v>x1</v>
      </c>
      <c r="B308" s="26" t="str">
        <f>D308&amp;"x"&amp;TEXT(COUNTIF(D$5:D307,D308)+1,0)</f>
        <v>x1</v>
      </c>
      <c r="C308" s="27"/>
      <c r="D308" s="27"/>
      <c r="E308" s="165"/>
      <c r="F308" s="27"/>
      <c r="G308" s="242"/>
      <c r="H308" s="242"/>
      <c r="I308" s="242"/>
      <c r="J308" s="194"/>
      <c r="K308" s="165"/>
      <c r="L308" s="28"/>
      <c r="M308" s="371"/>
      <c r="N308" s="28"/>
      <c r="O308" s="236"/>
      <c r="P308" s="28"/>
      <c r="Q308" s="28"/>
      <c r="R308" s="28"/>
      <c r="S308" s="466" t="str">
        <f>IF(C308=0,"",C308)</f>
        <v/>
      </c>
      <c r="T308" s="191"/>
      <c r="U308" s="30"/>
      <c r="V308" s="30"/>
      <c r="W308" s="30"/>
      <c r="X308" s="30"/>
      <c r="Y308" s="190"/>
      <c r="Z308" s="330" t="str">
        <f>lft(J308,Peildatum)</f>
        <v/>
      </c>
      <c r="AA308" s="272"/>
      <c r="AB308" s="272"/>
      <c r="AC308" s="272"/>
      <c r="AD308" s="272"/>
      <c r="AE308" s="319" t="str">
        <f>IFERROR(VLOOKUP(LEFT(L308 &amp; "0",1),CbRc,2,0),"")</f>
        <v>NCX19J3</v>
      </c>
      <c r="AF308" s="319" t="str">
        <f>IFERROR(VLOOKUP(LEFT(M308 &amp; "0",1),CbRc,2,0),"")</f>
        <v>NCX19J3</v>
      </c>
      <c r="AG308" s="319" t="str">
        <f>IFERROR(VLOOKUP(LEFT(N308 &amp; "0",1),CbRc,2,0),"")</f>
        <v>NCX19J3</v>
      </c>
      <c r="AH308" s="319" t="str">
        <f>IF(ISNA(VLOOKUP($AE308&amp;P308,IsTm1A,1,0)),"",P308)</f>
        <v/>
      </c>
      <c r="AI308" s="319" t="str">
        <f>IF(ISNA(VLOOKUP($AF308&amp;Q308,IsTm2D,1,0)),"",Q308)</f>
        <v/>
      </c>
      <c r="AJ308" s="319" t="str">
        <f>IF(ISNA(VLOOKUP($AF308&amp;R308,IsTm3G,1,0)),"",R308)</f>
        <v/>
      </c>
      <c r="AK308" s="319" t="str">
        <f>IF(ISNA(VLOOKUP($AG308&amp;S308,IsTm4J,1,0)),"",S308)</f>
        <v/>
      </c>
      <c r="AL308" s="310"/>
      <c r="AT308" s="312" t="str">
        <f t="shared" si="48"/>
        <v/>
      </c>
      <c r="AU308" s="312" t="str">
        <f t="shared" si="49"/>
        <v/>
      </c>
      <c r="AW308" s="320">
        <f t="shared" si="50"/>
        <v>0</v>
      </c>
      <c r="AX308" s="320">
        <f t="shared" si="51"/>
        <v>0</v>
      </c>
      <c r="AY308" s="320">
        <f t="shared" si="52"/>
        <v>0</v>
      </c>
      <c r="AZ308" s="320">
        <f t="shared" si="53"/>
        <v>0</v>
      </c>
      <c r="BG308" s="49" t="str">
        <f t="shared" si="54"/>
        <v>0</v>
      </c>
      <c r="BH308" s="49" t="str">
        <f t="shared" si="55"/>
        <v>0</v>
      </c>
      <c r="BI308" s="49" t="str">
        <f t="shared" si="56"/>
        <v>0</v>
      </c>
    </row>
    <row r="309" spans="1:61" x14ac:dyDescent="0.25">
      <c r="A309" s="25" t="str">
        <f>C309&amp;"x"&amp;TEXT(COUNTIF(C$5:C308,C309)+1,0)</f>
        <v>x1</v>
      </c>
      <c r="B309" s="26" t="str">
        <f>D309&amp;"x"&amp;TEXT(COUNTIF(D$5:D308,D309)+1,0)</f>
        <v>x1</v>
      </c>
      <c r="C309" s="27"/>
      <c r="D309" s="27"/>
      <c r="E309" s="165"/>
      <c r="F309" s="27"/>
      <c r="G309" s="242"/>
      <c r="H309" s="242"/>
      <c r="I309" s="242"/>
      <c r="J309" s="194"/>
      <c r="K309" s="165"/>
      <c r="L309" s="28"/>
      <c r="M309" s="371"/>
      <c r="N309" s="28"/>
      <c r="O309" s="236"/>
      <c r="P309" s="28"/>
      <c r="Q309" s="28"/>
      <c r="R309" s="28"/>
      <c r="S309" s="466" t="str">
        <f>IF(C309=0,"",C309)</f>
        <v/>
      </c>
      <c r="T309" s="191"/>
      <c r="U309" s="30"/>
      <c r="V309" s="30"/>
      <c r="W309" s="30"/>
      <c r="X309" s="30"/>
      <c r="Y309" s="190"/>
      <c r="Z309" s="330" t="str">
        <f>lft(J309,Peildatum)</f>
        <v/>
      </c>
      <c r="AA309" s="272"/>
      <c r="AB309" s="272"/>
      <c r="AC309" s="272"/>
      <c r="AD309" s="272"/>
      <c r="AE309" s="319" t="str">
        <f>IFERROR(VLOOKUP(LEFT(L309 &amp; "0",1),CbRc,2,0),"")</f>
        <v>NCX19J3</v>
      </c>
      <c r="AF309" s="319" t="str">
        <f>IFERROR(VLOOKUP(LEFT(M309 &amp; "0",1),CbRc,2,0),"")</f>
        <v>NCX19J3</v>
      </c>
      <c r="AG309" s="319" t="str">
        <f>IFERROR(VLOOKUP(LEFT(N309 &amp; "0",1),CbRc,2,0),"")</f>
        <v>NCX19J3</v>
      </c>
      <c r="AH309" s="319" t="str">
        <f>IF(ISNA(VLOOKUP($AE309&amp;P309,IsTm1A,1,0)),"",P309)</f>
        <v/>
      </c>
      <c r="AI309" s="319" t="str">
        <f>IF(ISNA(VLOOKUP($AF309&amp;Q309,IsTm2D,1,0)),"",Q309)</f>
        <v/>
      </c>
      <c r="AJ309" s="319" t="str">
        <f>IF(ISNA(VLOOKUP($AF309&amp;R309,IsTm3G,1,0)),"",R309)</f>
        <v/>
      </c>
      <c r="AK309" s="319" t="str">
        <f>IF(ISNA(VLOOKUP($AG309&amp;S309,IsTm4J,1,0)),"",S309)</f>
        <v/>
      </c>
      <c r="AL309" s="310"/>
      <c r="AT309" s="312" t="str">
        <f t="shared" si="48"/>
        <v/>
      </c>
      <c r="AU309" s="312" t="str">
        <f t="shared" si="49"/>
        <v/>
      </c>
      <c r="AW309" s="320">
        <f t="shared" si="50"/>
        <v>0</v>
      </c>
      <c r="AX309" s="320">
        <f t="shared" si="51"/>
        <v>0</v>
      </c>
      <c r="AY309" s="320">
        <f t="shared" si="52"/>
        <v>0</v>
      </c>
      <c r="AZ309" s="320">
        <f t="shared" si="53"/>
        <v>0</v>
      </c>
      <c r="BG309" s="49" t="str">
        <f t="shared" si="54"/>
        <v>0</v>
      </c>
      <c r="BH309" s="49" t="str">
        <f t="shared" si="55"/>
        <v>0</v>
      </c>
      <c r="BI309" s="49" t="str">
        <f t="shared" si="56"/>
        <v>0</v>
      </c>
    </row>
    <row r="310" spans="1:61" x14ac:dyDescent="0.25">
      <c r="A310" s="25" t="str">
        <f>C310&amp;"x"&amp;TEXT(COUNTIF(C$5:C309,C310)+1,0)</f>
        <v>x1</v>
      </c>
      <c r="B310" s="26" t="str">
        <f>D310&amp;"x"&amp;TEXT(COUNTIF(D$5:D309,D310)+1,0)</f>
        <v>x1</v>
      </c>
      <c r="C310" s="27"/>
      <c r="D310" s="27"/>
      <c r="E310" s="165"/>
      <c r="F310" s="27"/>
      <c r="G310" s="242"/>
      <c r="H310" s="242"/>
      <c r="I310" s="242"/>
      <c r="J310" s="194"/>
      <c r="K310" s="165"/>
      <c r="L310" s="28"/>
      <c r="M310" s="371"/>
      <c r="N310" s="28"/>
      <c r="O310" s="236"/>
      <c r="P310" s="28"/>
      <c r="Q310" s="28"/>
      <c r="R310" s="28"/>
      <c r="S310" s="466" t="str">
        <f>IF(C310=0,"",C310)</f>
        <v/>
      </c>
      <c r="T310" s="191"/>
      <c r="U310" s="30"/>
      <c r="V310" s="30"/>
      <c r="W310" s="30"/>
      <c r="X310" s="30"/>
      <c r="Y310" s="190"/>
      <c r="Z310" s="330" t="str">
        <f>lft(J310,Peildatum)</f>
        <v/>
      </c>
      <c r="AA310" s="272"/>
      <c r="AB310" s="272"/>
      <c r="AC310" s="272"/>
      <c r="AD310" s="272"/>
      <c r="AE310" s="319" t="str">
        <f>IFERROR(VLOOKUP(LEFT(L310 &amp; "0",1),CbRc,2,0),"")</f>
        <v>NCX19J3</v>
      </c>
      <c r="AF310" s="319" t="str">
        <f>IFERROR(VLOOKUP(LEFT(M310 &amp; "0",1),CbRc,2,0),"")</f>
        <v>NCX19J3</v>
      </c>
      <c r="AG310" s="319" t="str">
        <f>IFERROR(VLOOKUP(LEFT(N310 &amp; "0",1),CbRc,2,0),"")</f>
        <v>NCX19J3</v>
      </c>
      <c r="AH310" s="319" t="str">
        <f>IF(ISNA(VLOOKUP($AE310&amp;P310,IsTm1A,1,0)),"",P310)</f>
        <v/>
      </c>
      <c r="AI310" s="319" t="str">
        <f>IF(ISNA(VLOOKUP($AF310&amp;Q310,IsTm2D,1,0)),"",Q310)</f>
        <v/>
      </c>
      <c r="AJ310" s="319" t="str">
        <f>IF(ISNA(VLOOKUP($AF310&amp;R310,IsTm3G,1,0)),"",R310)</f>
        <v/>
      </c>
      <c r="AK310" s="319" t="str">
        <f>IF(ISNA(VLOOKUP($AG310&amp;S310,IsTm4J,1,0)),"",S310)</f>
        <v/>
      </c>
      <c r="AL310" s="310"/>
      <c r="AT310" s="312" t="str">
        <f t="shared" si="48"/>
        <v/>
      </c>
      <c r="AU310" s="312" t="str">
        <f t="shared" si="49"/>
        <v/>
      </c>
      <c r="AW310" s="320">
        <f t="shared" si="50"/>
        <v>0</v>
      </c>
      <c r="AX310" s="320">
        <f t="shared" si="51"/>
        <v>0</v>
      </c>
      <c r="AY310" s="320">
        <f t="shared" si="52"/>
        <v>0</v>
      </c>
      <c r="AZ310" s="320">
        <f t="shared" si="53"/>
        <v>0</v>
      </c>
      <c r="BG310" s="49" t="str">
        <f t="shared" si="54"/>
        <v>0</v>
      </c>
      <c r="BH310" s="49" t="str">
        <f t="shared" si="55"/>
        <v>0</v>
      </c>
      <c r="BI310" s="49" t="str">
        <f t="shared" si="56"/>
        <v>0</v>
      </c>
    </row>
    <row r="311" spans="1:61" x14ac:dyDescent="0.25">
      <c r="A311" s="25" t="str">
        <f>C311&amp;"x"&amp;TEXT(COUNTIF(C$5:C310,C311)+1,0)</f>
        <v>x1</v>
      </c>
      <c r="B311" s="26" t="str">
        <f>D311&amp;"x"&amp;TEXT(COUNTIF(D$5:D310,D311)+1,0)</f>
        <v>x1</v>
      </c>
      <c r="C311" s="27"/>
      <c r="D311" s="27"/>
      <c r="E311" s="165"/>
      <c r="F311" s="27"/>
      <c r="G311" s="242"/>
      <c r="H311" s="242"/>
      <c r="I311" s="242"/>
      <c r="J311" s="194"/>
      <c r="K311" s="165"/>
      <c r="L311" s="28"/>
      <c r="M311" s="371"/>
      <c r="N311" s="28"/>
      <c r="O311" s="236"/>
      <c r="P311" s="28"/>
      <c r="Q311" s="28"/>
      <c r="R311" s="28"/>
      <c r="S311" s="466" t="str">
        <f>IF(C311=0,"",C311)</f>
        <v/>
      </c>
      <c r="T311" s="191"/>
      <c r="U311" s="30"/>
      <c r="V311" s="30"/>
      <c r="W311" s="30"/>
      <c r="X311" s="30"/>
      <c r="Y311" s="190"/>
      <c r="Z311" s="330" t="str">
        <f>lft(J311,Peildatum)</f>
        <v/>
      </c>
      <c r="AA311" s="272"/>
      <c r="AB311" s="272"/>
      <c r="AC311" s="272"/>
      <c r="AD311" s="272"/>
      <c r="AE311" s="319" t="str">
        <f>IFERROR(VLOOKUP(LEFT(L311 &amp; "0",1),CbRc,2,0),"")</f>
        <v>NCX19J3</v>
      </c>
      <c r="AF311" s="319" t="str">
        <f>IFERROR(VLOOKUP(LEFT(M311 &amp; "0",1),CbRc,2,0),"")</f>
        <v>NCX19J3</v>
      </c>
      <c r="AG311" s="319" t="str">
        <f>IFERROR(VLOOKUP(LEFT(N311 &amp; "0",1),CbRc,2,0),"")</f>
        <v>NCX19J3</v>
      </c>
      <c r="AH311" s="319" t="str">
        <f>IF(ISNA(VLOOKUP($AE311&amp;P311,IsTm1A,1,0)),"",P311)</f>
        <v/>
      </c>
      <c r="AI311" s="319" t="str">
        <f>IF(ISNA(VLOOKUP($AF311&amp;Q311,IsTm2D,1,0)),"",Q311)</f>
        <v/>
      </c>
      <c r="AJ311" s="319" t="str">
        <f>IF(ISNA(VLOOKUP($AF311&amp;R311,IsTm3G,1,0)),"",R311)</f>
        <v/>
      </c>
      <c r="AK311" s="319" t="str">
        <f>IF(ISNA(VLOOKUP($AG311&amp;S311,IsTm4J,1,0)),"",S311)</f>
        <v/>
      </c>
      <c r="AL311" s="310"/>
      <c r="AT311" s="312" t="str">
        <f t="shared" si="48"/>
        <v/>
      </c>
      <c r="AU311" s="312" t="str">
        <f t="shared" si="49"/>
        <v/>
      </c>
      <c r="AW311" s="320">
        <f t="shared" si="50"/>
        <v>0</v>
      </c>
      <c r="AX311" s="320">
        <f t="shared" si="51"/>
        <v>0</v>
      </c>
      <c r="AY311" s="320">
        <f t="shared" si="52"/>
        <v>0</v>
      </c>
      <c r="AZ311" s="320">
        <f t="shared" si="53"/>
        <v>0</v>
      </c>
      <c r="BG311" s="49" t="str">
        <f t="shared" si="54"/>
        <v>0</v>
      </c>
      <c r="BH311" s="49" t="str">
        <f t="shared" si="55"/>
        <v>0</v>
      </c>
      <c r="BI311" s="49" t="str">
        <f t="shared" si="56"/>
        <v>0</v>
      </c>
    </row>
    <row r="312" spans="1:61" x14ac:dyDescent="0.25">
      <c r="A312" s="25" t="str">
        <f>C312&amp;"x"&amp;TEXT(COUNTIF(C$5:C311,C312)+1,0)</f>
        <v>x1</v>
      </c>
      <c r="B312" s="26" t="str">
        <f>D312&amp;"x"&amp;TEXT(COUNTIF(D$5:D311,D312)+1,0)</f>
        <v>x1</v>
      </c>
      <c r="C312" s="27"/>
      <c r="D312" s="27"/>
      <c r="E312" s="165"/>
      <c r="F312" s="27"/>
      <c r="G312" s="242"/>
      <c r="H312" s="242"/>
      <c r="I312" s="242"/>
      <c r="J312" s="194"/>
      <c r="K312" s="165"/>
      <c r="L312" s="28"/>
      <c r="M312" s="371"/>
      <c r="N312" s="28"/>
      <c r="O312" s="236"/>
      <c r="P312" s="28"/>
      <c r="Q312" s="28"/>
      <c r="R312" s="28"/>
      <c r="S312" s="466" t="str">
        <f>IF(C312=0,"",C312)</f>
        <v/>
      </c>
      <c r="T312" s="191"/>
      <c r="U312" s="30"/>
      <c r="V312" s="30"/>
      <c r="W312" s="30"/>
      <c r="X312" s="30"/>
      <c r="Y312" s="190"/>
      <c r="Z312" s="330" t="str">
        <f>lft(J312,Peildatum)</f>
        <v/>
      </c>
      <c r="AA312" s="272"/>
      <c r="AB312" s="272"/>
      <c r="AC312" s="272"/>
      <c r="AD312" s="272"/>
      <c r="AE312" s="319" t="str">
        <f>IFERROR(VLOOKUP(LEFT(L312 &amp; "0",1),CbRc,2,0),"")</f>
        <v>NCX19J3</v>
      </c>
      <c r="AF312" s="319" t="str">
        <f>IFERROR(VLOOKUP(LEFT(M312 &amp; "0",1),CbRc,2,0),"")</f>
        <v>NCX19J3</v>
      </c>
      <c r="AG312" s="319" t="str">
        <f>IFERROR(VLOOKUP(LEFT(N312 &amp; "0",1),CbRc,2,0),"")</f>
        <v>NCX19J3</v>
      </c>
      <c r="AH312" s="319" t="str">
        <f>IF(ISNA(VLOOKUP($AE312&amp;P312,IsTm1A,1,0)),"",P312)</f>
        <v/>
      </c>
      <c r="AI312" s="319" t="str">
        <f>IF(ISNA(VLOOKUP($AF312&amp;Q312,IsTm2D,1,0)),"",Q312)</f>
        <v/>
      </c>
      <c r="AJ312" s="319" t="str">
        <f>IF(ISNA(VLOOKUP($AF312&amp;R312,IsTm3G,1,0)),"",R312)</f>
        <v/>
      </c>
      <c r="AK312" s="319" t="str">
        <f>IF(ISNA(VLOOKUP($AG312&amp;S312,IsTm4J,1,0)),"",S312)</f>
        <v/>
      </c>
      <c r="AL312" s="310"/>
      <c r="AT312" s="312" t="str">
        <f t="shared" si="48"/>
        <v/>
      </c>
      <c r="AU312" s="312" t="str">
        <f t="shared" si="49"/>
        <v/>
      </c>
      <c r="AW312" s="320">
        <f t="shared" si="50"/>
        <v>0</v>
      </c>
      <c r="AX312" s="320">
        <f t="shared" si="51"/>
        <v>0</v>
      </c>
      <c r="AY312" s="320">
        <f t="shared" si="52"/>
        <v>0</v>
      </c>
      <c r="AZ312" s="320">
        <f t="shared" si="53"/>
        <v>0</v>
      </c>
      <c r="BG312" s="49" t="str">
        <f t="shared" si="54"/>
        <v>0</v>
      </c>
      <c r="BH312" s="49" t="str">
        <f t="shared" si="55"/>
        <v>0</v>
      </c>
      <c r="BI312" s="49" t="str">
        <f t="shared" si="56"/>
        <v>0</v>
      </c>
    </row>
    <row r="313" spans="1:61" x14ac:dyDescent="0.25">
      <c r="A313" s="25" t="str">
        <f>C313&amp;"x"&amp;TEXT(COUNTIF(C$5:C312,C313)+1,0)</f>
        <v>x1</v>
      </c>
      <c r="B313" s="26" t="str">
        <f>D313&amp;"x"&amp;TEXT(COUNTIF(D$5:D312,D313)+1,0)</f>
        <v>x1</v>
      </c>
      <c r="C313" s="27"/>
      <c r="D313" s="27"/>
      <c r="E313" s="165"/>
      <c r="F313" s="27"/>
      <c r="G313" s="242"/>
      <c r="H313" s="242"/>
      <c r="I313" s="242"/>
      <c r="J313" s="194"/>
      <c r="K313" s="165"/>
      <c r="L313" s="28"/>
      <c r="M313" s="371"/>
      <c r="N313" s="28"/>
      <c r="O313" s="236"/>
      <c r="P313" s="28"/>
      <c r="Q313" s="28"/>
      <c r="R313" s="28"/>
      <c r="S313" s="466" t="str">
        <f>IF(C313=0,"",C313)</f>
        <v/>
      </c>
      <c r="T313" s="191"/>
      <c r="U313" s="30"/>
      <c r="V313" s="30"/>
      <c r="W313" s="30"/>
      <c r="X313" s="30"/>
      <c r="Y313" s="190"/>
      <c r="Z313" s="330" t="str">
        <f>lft(J313,Peildatum)</f>
        <v/>
      </c>
      <c r="AA313" s="272"/>
      <c r="AB313" s="272"/>
      <c r="AC313" s="272"/>
      <c r="AD313" s="272"/>
      <c r="AE313" s="319" t="str">
        <f>IFERROR(VLOOKUP(LEFT(L313 &amp; "0",1),CbRc,2,0),"")</f>
        <v>NCX19J3</v>
      </c>
      <c r="AF313" s="319" t="str">
        <f>IFERROR(VLOOKUP(LEFT(M313 &amp; "0",1),CbRc,2,0),"")</f>
        <v>NCX19J3</v>
      </c>
      <c r="AG313" s="319" t="str">
        <f>IFERROR(VLOOKUP(LEFT(N313 &amp; "0",1),CbRc,2,0),"")</f>
        <v>NCX19J3</v>
      </c>
      <c r="AH313" s="319" t="str">
        <f>IF(ISNA(VLOOKUP($AE313&amp;P313,IsTm1A,1,0)),"",P313)</f>
        <v/>
      </c>
      <c r="AI313" s="319" t="str">
        <f>IF(ISNA(VLOOKUP($AF313&amp;Q313,IsTm2D,1,0)),"",Q313)</f>
        <v/>
      </c>
      <c r="AJ313" s="319" t="str">
        <f>IF(ISNA(VLOOKUP($AF313&amp;R313,IsTm3G,1,0)),"",R313)</f>
        <v/>
      </c>
      <c r="AK313" s="319" t="str">
        <f>IF(ISNA(VLOOKUP($AG313&amp;S313,IsTm4J,1,0)),"",S313)</f>
        <v/>
      </c>
      <c r="AL313" s="310"/>
      <c r="AT313" s="312" t="str">
        <f t="shared" si="48"/>
        <v/>
      </c>
      <c r="AU313" s="312" t="str">
        <f t="shared" si="49"/>
        <v/>
      </c>
      <c r="AW313" s="320">
        <f t="shared" si="50"/>
        <v>0</v>
      </c>
      <c r="AX313" s="320">
        <f t="shared" si="51"/>
        <v>0</v>
      </c>
      <c r="AY313" s="320">
        <f t="shared" si="52"/>
        <v>0</v>
      </c>
      <c r="AZ313" s="320">
        <f t="shared" si="53"/>
        <v>0</v>
      </c>
      <c r="BG313" s="49" t="str">
        <f t="shared" si="54"/>
        <v>0</v>
      </c>
      <c r="BH313" s="49" t="str">
        <f t="shared" si="55"/>
        <v>0</v>
      </c>
      <c r="BI313" s="49" t="str">
        <f t="shared" si="56"/>
        <v>0</v>
      </c>
    </row>
    <row r="314" spans="1:61" x14ac:dyDescent="0.25">
      <c r="A314" s="25" t="str">
        <f>C314&amp;"x"&amp;TEXT(COUNTIF(C$5:C313,C314)+1,0)</f>
        <v>x1</v>
      </c>
      <c r="B314" s="26" t="str">
        <f>D314&amp;"x"&amp;TEXT(COUNTIF(D$5:D313,D314)+1,0)</f>
        <v>x1</v>
      </c>
      <c r="C314" s="27"/>
      <c r="D314" s="27"/>
      <c r="E314" s="165"/>
      <c r="F314" s="27"/>
      <c r="G314" s="242"/>
      <c r="H314" s="242"/>
      <c r="I314" s="242"/>
      <c r="J314" s="194"/>
      <c r="K314" s="165"/>
      <c r="L314" s="28"/>
      <c r="M314" s="371"/>
      <c r="N314" s="28"/>
      <c r="O314" s="236"/>
      <c r="P314" s="28"/>
      <c r="Q314" s="28"/>
      <c r="R314" s="28"/>
      <c r="S314" s="466" t="str">
        <f>IF(C314=0,"",C314)</f>
        <v/>
      </c>
      <c r="T314" s="191"/>
      <c r="U314" s="30"/>
      <c r="V314" s="30"/>
      <c r="W314" s="30"/>
      <c r="X314" s="30"/>
      <c r="Y314" s="190"/>
      <c r="Z314" s="330" t="str">
        <f>lft(J314,Peildatum)</f>
        <v/>
      </c>
      <c r="AA314" s="272"/>
      <c r="AB314" s="272"/>
      <c r="AC314" s="272"/>
      <c r="AD314" s="272"/>
      <c r="AE314" s="319" t="str">
        <f>IFERROR(VLOOKUP(LEFT(L314 &amp; "0",1),CbRc,2,0),"")</f>
        <v>NCX19J3</v>
      </c>
      <c r="AF314" s="319" t="str">
        <f>IFERROR(VLOOKUP(LEFT(M314 &amp; "0",1),CbRc,2,0),"")</f>
        <v>NCX19J3</v>
      </c>
      <c r="AG314" s="319" t="str">
        <f>IFERROR(VLOOKUP(LEFT(N314 &amp; "0",1),CbRc,2,0),"")</f>
        <v>NCX19J3</v>
      </c>
      <c r="AH314" s="319" t="str">
        <f>IF(ISNA(VLOOKUP($AE314&amp;P314,IsTm1A,1,0)),"",P314)</f>
        <v/>
      </c>
      <c r="AI314" s="319" t="str">
        <f>IF(ISNA(VLOOKUP($AF314&amp;Q314,IsTm2D,1,0)),"",Q314)</f>
        <v/>
      </c>
      <c r="AJ314" s="319" t="str">
        <f>IF(ISNA(VLOOKUP($AF314&amp;R314,IsTm3G,1,0)),"",R314)</f>
        <v/>
      </c>
      <c r="AK314" s="319" t="str">
        <f>IF(ISNA(VLOOKUP($AG314&amp;S314,IsTm4J,1,0)),"",S314)</f>
        <v/>
      </c>
      <c r="AL314" s="310"/>
      <c r="AT314" s="312" t="str">
        <f t="shared" si="48"/>
        <v/>
      </c>
      <c r="AU314" s="312" t="str">
        <f t="shared" si="49"/>
        <v/>
      </c>
      <c r="AW314" s="320">
        <f t="shared" si="50"/>
        <v>0</v>
      </c>
      <c r="AX314" s="320">
        <f t="shared" si="51"/>
        <v>0</v>
      </c>
      <c r="AY314" s="320">
        <f t="shared" si="52"/>
        <v>0</v>
      </c>
      <c r="AZ314" s="320">
        <f t="shared" si="53"/>
        <v>0</v>
      </c>
      <c r="BG314" s="49" t="str">
        <f t="shared" si="54"/>
        <v>0</v>
      </c>
      <c r="BH314" s="49" t="str">
        <f t="shared" si="55"/>
        <v>0</v>
      </c>
      <c r="BI314" s="49" t="str">
        <f t="shared" si="56"/>
        <v>0</v>
      </c>
    </row>
    <row r="315" spans="1:61" x14ac:dyDescent="0.25">
      <c r="A315" s="25" t="str">
        <f>C315&amp;"x"&amp;TEXT(COUNTIF(C$5:C314,C315)+1,0)</f>
        <v>x1</v>
      </c>
      <c r="B315" s="26" t="str">
        <f>D315&amp;"x"&amp;TEXT(COUNTIF(D$5:D314,D315)+1,0)</f>
        <v>x1</v>
      </c>
      <c r="C315" s="27"/>
      <c r="D315" s="27"/>
      <c r="E315" s="165"/>
      <c r="F315" s="27"/>
      <c r="G315" s="242"/>
      <c r="H315" s="242"/>
      <c r="I315" s="242"/>
      <c r="J315" s="194"/>
      <c r="K315" s="165"/>
      <c r="L315" s="28"/>
      <c r="M315" s="371"/>
      <c r="N315" s="28"/>
      <c r="O315" s="236"/>
      <c r="P315" s="28"/>
      <c r="Q315" s="28"/>
      <c r="R315" s="28"/>
      <c r="S315" s="466" t="str">
        <f>IF(C315=0,"",C315)</f>
        <v/>
      </c>
      <c r="T315" s="191"/>
      <c r="U315" s="30"/>
      <c r="V315" s="30"/>
      <c r="W315" s="30"/>
      <c r="X315" s="30"/>
      <c r="Y315" s="190"/>
      <c r="Z315" s="330" t="str">
        <f>lft(J315,Peildatum)</f>
        <v/>
      </c>
      <c r="AA315" s="272"/>
      <c r="AB315" s="272"/>
      <c r="AC315" s="272"/>
      <c r="AD315" s="272"/>
      <c r="AE315" s="319" t="str">
        <f>IFERROR(VLOOKUP(LEFT(L315 &amp; "0",1),CbRc,2,0),"")</f>
        <v>NCX19J3</v>
      </c>
      <c r="AF315" s="319" t="str">
        <f>IFERROR(VLOOKUP(LEFT(M315 &amp; "0",1),CbRc,2,0),"")</f>
        <v>NCX19J3</v>
      </c>
      <c r="AG315" s="319" t="str">
        <f>IFERROR(VLOOKUP(LEFT(N315 &amp; "0",1),CbRc,2,0),"")</f>
        <v>NCX19J3</v>
      </c>
      <c r="AH315" s="319" t="str">
        <f>IF(ISNA(VLOOKUP($AE315&amp;P315,IsTm1A,1,0)),"",P315)</f>
        <v/>
      </c>
      <c r="AI315" s="319" t="str">
        <f>IF(ISNA(VLOOKUP($AF315&amp;Q315,IsTm2D,1,0)),"",Q315)</f>
        <v/>
      </c>
      <c r="AJ315" s="319" t="str">
        <f>IF(ISNA(VLOOKUP($AF315&amp;R315,IsTm3G,1,0)),"",R315)</f>
        <v/>
      </c>
      <c r="AK315" s="319" t="str">
        <f>IF(ISNA(VLOOKUP($AG315&amp;S315,IsTm4J,1,0)),"",S315)</f>
        <v/>
      </c>
      <c r="AL315" s="310"/>
      <c r="AT315" s="312" t="str">
        <f t="shared" si="48"/>
        <v/>
      </c>
      <c r="AU315" s="312" t="str">
        <f t="shared" si="49"/>
        <v/>
      </c>
      <c r="AW315" s="320">
        <f t="shared" si="50"/>
        <v>0</v>
      </c>
      <c r="AX315" s="320">
        <f t="shared" si="51"/>
        <v>0</v>
      </c>
      <c r="AY315" s="320">
        <f t="shared" si="52"/>
        <v>0</v>
      </c>
      <c r="AZ315" s="320">
        <f t="shared" si="53"/>
        <v>0</v>
      </c>
      <c r="BG315" s="49" t="str">
        <f t="shared" si="54"/>
        <v>0</v>
      </c>
      <c r="BH315" s="49" t="str">
        <f t="shared" si="55"/>
        <v>0</v>
      </c>
      <c r="BI315" s="49" t="str">
        <f t="shared" si="56"/>
        <v>0</v>
      </c>
    </row>
    <row r="316" spans="1:61" x14ac:dyDescent="0.25">
      <c r="A316" s="25" t="str">
        <f>C316&amp;"x"&amp;TEXT(COUNTIF(C$5:C315,C316)+1,0)</f>
        <v>x1</v>
      </c>
      <c r="B316" s="26" t="str">
        <f>D316&amp;"x"&amp;TEXT(COUNTIF(D$5:D315,D316)+1,0)</f>
        <v>x1</v>
      </c>
      <c r="C316" s="27"/>
      <c r="D316" s="27"/>
      <c r="E316" s="165"/>
      <c r="F316" s="27"/>
      <c r="G316" s="242"/>
      <c r="H316" s="242"/>
      <c r="I316" s="242"/>
      <c r="J316" s="194"/>
      <c r="K316" s="165"/>
      <c r="L316" s="28"/>
      <c r="M316" s="371"/>
      <c r="N316" s="28"/>
      <c r="O316" s="236"/>
      <c r="P316" s="28"/>
      <c r="Q316" s="28"/>
      <c r="R316" s="28"/>
      <c r="S316" s="466" t="str">
        <f>IF(C316=0,"",C316)</f>
        <v/>
      </c>
      <c r="T316" s="191"/>
      <c r="U316" s="30"/>
      <c r="V316" s="30"/>
      <c r="W316" s="30"/>
      <c r="X316" s="30"/>
      <c r="Y316" s="190"/>
      <c r="Z316" s="330" t="str">
        <f>lft(J316,Peildatum)</f>
        <v/>
      </c>
      <c r="AA316" s="272"/>
      <c r="AB316" s="272"/>
      <c r="AC316" s="272"/>
      <c r="AD316" s="272"/>
      <c r="AE316" s="319" t="str">
        <f>IFERROR(VLOOKUP(LEFT(L316 &amp; "0",1),CbRc,2,0),"")</f>
        <v>NCX19J3</v>
      </c>
      <c r="AF316" s="319" t="str">
        <f>IFERROR(VLOOKUP(LEFT(M316 &amp; "0",1),CbRc,2,0),"")</f>
        <v>NCX19J3</v>
      </c>
      <c r="AG316" s="319" t="str">
        <f>IFERROR(VLOOKUP(LEFT(N316 &amp; "0",1),CbRc,2,0),"")</f>
        <v>NCX19J3</v>
      </c>
      <c r="AH316" s="319" t="str">
        <f>IF(ISNA(VLOOKUP($AE316&amp;P316,IsTm1A,1,0)),"",P316)</f>
        <v/>
      </c>
      <c r="AI316" s="319" t="str">
        <f>IF(ISNA(VLOOKUP($AF316&amp;Q316,IsTm2D,1,0)),"",Q316)</f>
        <v/>
      </c>
      <c r="AJ316" s="319" t="str">
        <f>IF(ISNA(VLOOKUP($AF316&amp;R316,IsTm3G,1,0)),"",R316)</f>
        <v/>
      </c>
      <c r="AK316" s="319" t="str">
        <f>IF(ISNA(VLOOKUP($AG316&amp;S316,IsTm4J,1,0)),"",S316)</f>
        <v/>
      </c>
      <c r="AL316" s="310"/>
      <c r="AT316" s="312" t="str">
        <f t="shared" si="48"/>
        <v/>
      </c>
      <c r="AU316" s="312" t="str">
        <f t="shared" si="49"/>
        <v/>
      </c>
      <c r="AW316" s="320">
        <f t="shared" si="50"/>
        <v>0</v>
      </c>
      <c r="AX316" s="320">
        <f t="shared" si="51"/>
        <v>0</v>
      </c>
      <c r="AY316" s="320">
        <f t="shared" si="52"/>
        <v>0</v>
      </c>
      <c r="AZ316" s="320">
        <f t="shared" si="53"/>
        <v>0</v>
      </c>
      <c r="BG316" s="49" t="str">
        <f t="shared" si="54"/>
        <v>0</v>
      </c>
      <c r="BH316" s="49" t="str">
        <f t="shared" si="55"/>
        <v>0</v>
      </c>
      <c r="BI316" s="49" t="str">
        <f t="shared" si="56"/>
        <v>0</v>
      </c>
    </row>
    <row r="317" spans="1:61" x14ac:dyDescent="0.25">
      <c r="A317" s="25" t="str">
        <f>C317&amp;"x"&amp;TEXT(COUNTIF(C$5:C316,C317)+1,0)</f>
        <v>x1</v>
      </c>
      <c r="B317" s="26" t="str">
        <f>D317&amp;"x"&amp;TEXT(COUNTIF(D$5:D316,D317)+1,0)</f>
        <v>x1</v>
      </c>
      <c r="C317" s="27"/>
      <c r="D317" s="27"/>
      <c r="E317" s="165"/>
      <c r="F317" s="27"/>
      <c r="G317" s="242"/>
      <c r="H317" s="242"/>
      <c r="I317" s="242"/>
      <c r="J317" s="194"/>
      <c r="K317" s="165"/>
      <c r="L317" s="28"/>
      <c r="M317" s="371"/>
      <c r="N317" s="28"/>
      <c r="O317" s="236"/>
      <c r="P317" s="28"/>
      <c r="Q317" s="28"/>
      <c r="R317" s="28"/>
      <c r="S317" s="466" t="str">
        <f>IF(C317=0,"",C317)</f>
        <v/>
      </c>
      <c r="T317" s="191"/>
      <c r="U317" s="30"/>
      <c r="V317" s="30"/>
      <c r="W317" s="30"/>
      <c r="X317" s="30"/>
      <c r="Y317" s="190"/>
      <c r="Z317" s="330" t="str">
        <f>lft(J317,Peildatum)</f>
        <v/>
      </c>
      <c r="AA317" s="272"/>
      <c r="AB317" s="272"/>
      <c r="AC317" s="272"/>
      <c r="AD317" s="272"/>
      <c r="AE317" s="319" t="str">
        <f>IFERROR(VLOOKUP(LEFT(L317 &amp; "0",1),CbRc,2,0),"")</f>
        <v>NCX19J3</v>
      </c>
      <c r="AF317" s="319" t="str">
        <f>IFERROR(VLOOKUP(LEFT(M317 &amp; "0",1),CbRc,2,0),"")</f>
        <v>NCX19J3</v>
      </c>
      <c r="AG317" s="319" t="str">
        <f>IFERROR(VLOOKUP(LEFT(N317 &amp; "0",1),CbRc,2,0),"")</f>
        <v>NCX19J3</v>
      </c>
      <c r="AH317" s="319" t="str">
        <f>IF(ISNA(VLOOKUP($AE317&amp;P317,IsTm1A,1,0)),"",P317)</f>
        <v/>
      </c>
      <c r="AI317" s="319" t="str">
        <f>IF(ISNA(VLOOKUP($AF317&amp;Q317,IsTm2D,1,0)),"",Q317)</f>
        <v/>
      </c>
      <c r="AJ317" s="319" t="str">
        <f>IF(ISNA(VLOOKUP($AF317&amp;R317,IsTm3G,1,0)),"",R317)</f>
        <v/>
      </c>
      <c r="AK317" s="319" t="str">
        <f>IF(ISNA(VLOOKUP($AG317&amp;S317,IsTm4J,1,0)),"",S317)</f>
        <v/>
      </c>
      <c r="AL317" s="310"/>
      <c r="AT317" s="312" t="str">
        <f t="shared" si="48"/>
        <v/>
      </c>
      <c r="AU317" s="312" t="str">
        <f t="shared" si="49"/>
        <v/>
      </c>
      <c r="AW317" s="320">
        <f t="shared" si="50"/>
        <v>0</v>
      </c>
      <c r="AX317" s="320">
        <f t="shared" si="51"/>
        <v>0</v>
      </c>
      <c r="AY317" s="320">
        <f t="shared" si="52"/>
        <v>0</v>
      </c>
      <c r="AZ317" s="320">
        <f t="shared" si="53"/>
        <v>0</v>
      </c>
      <c r="BG317" s="49" t="str">
        <f t="shared" si="54"/>
        <v>0</v>
      </c>
      <c r="BH317" s="49" t="str">
        <f t="shared" si="55"/>
        <v>0</v>
      </c>
      <c r="BI317" s="49" t="str">
        <f t="shared" si="56"/>
        <v>0</v>
      </c>
    </row>
    <row r="318" spans="1:61" x14ac:dyDescent="0.25">
      <c r="A318" s="25" t="str">
        <f>C318&amp;"x"&amp;TEXT(COUNTIF(C$5:C317,C318)+1,0)</f>
        <v>x1</v>
      </c>
      <c r="B318" s="26" t="str">
        <f>D318&amp;"x"&amp;TEXT(COUNTIF(D$5:D317,D318)+1,0)</f>
        <v>x1</v>
      </c>
      <c r="C318" s="27"/>
      <c r="D318" s="27"/>
      <c r="E318" s="165"/>
      <c r="F318" s="27"/>
      <c r="G318" s="242"/>
      <c r="H318" s="242"/>
      <c r="I318" s="242"/>
      <c r="J318" s="194"/>
      <c r="K318" s="165"/>
      <c r="L318" s="28"/>
      <c r="M318" s="371"/>
      <c r="N318" s="28"/>
      <c r="O318" s="236"/>
      <c r="P318" s="28"/>
      <c r="Q318" s="28"/>
      <c r="R318" s="28"/>
      <c r="S318" s="466" t="str">
        <f>IF(C318=0,"",C318)</f>
        <v/>
      </c>
      <c r="T318" s="191"/>
      <c r="U318" s="30"/>
      <c r="V318" s="30"/>
      <c r="W318" s="30"/>
      <c r="X318" s="30"/>
      <c r="Y318" s="190"/>
      <c r="Z318" s="330" t="str">
        <f>lft(J318,Peildatum)</f>
        <v/>
      </c>
      <c r="AA318" s="272"/>
      <c r="AB318" s="272"/>
      <c r="AC318" s="272"/>
      <c r="AD318" s="272"/>
      <c r="AE318" s="319" t="str">
        <f>IFERROR(VLOOKUP(LEFT(L318 &amp; "0",1),CbRc,2,0),"")</f>
        <v>NCX19J3</v>
      </c>
      <c r="AF318" s="319" t="str">
        <f>IFERROR(VLOOKUP(LEFT(M318 &amp; "0",1),CbRc,2,0),"")</f>
        <v>NCX19J3</v>
      </c>
      <c r="AG318" s="319" t="str">
        <f>IFERROR(VLOOKUP(LEFT(N318 &amp; "0",1),CbRc,2,0),"")</f>
        <v>NCX19J3</v>
      </c>
      <c r="AH318" s="319" t="str">
        <f>IF(ISNA(VLOOKUP($AE318&amp;P318,IsTm1A,1,0)),"",P318)</f>
        <v/>
      </c>
      <c r="AI318" s="319" t="str">
        <f>IF(ISNA(VLOOKUP($AF318&amp;Q318,IsTm2D,1,0)),"",Q318)</f>
        <v/>
      </c>
      <c r="AJ318" s="319" t="str">
        <f>IF(ISNA(VLOOKUP($AF318&amp;R318,IsTm3G,1,0)),"",R318)</f>
        <v/>
      </c>
      <c r="AK318" s="319" t="str">
        <f>IF(ISNA(VLOOKUP($AG318&amp;S318,IsTm4J,1,0)),"",S318)</f>
        <v/>
      </c>
      <c r="AL318" s="310"/>
      <c r="AT318" s="312" t="str">
        <f t="shared" si="48"/>
        <v/>
      </c>
      <c r="AU318" s="312" t="str">
        <f t="shared" si="49"/>
        <v/>
      </c>
      <c r="AW318" s="320">
        <f t="shared" si="50"/>
        <v>0</v>
      </c>
      <c r="AX318" s="320">
        <f t="shared" si="51"/>
        <v>0</v>
      </c>
      <c r="AY318" s="320">
        <f t="shared" si="52"/>
        <v>0</v>
      </c>
      <c r="AZ318" s="320">
        <f t="shared" si="53"/>
        <v>0</v>
      </c>
      <c r="BG318" s="49" t="str">
        <f t="shared" si="54"/>
        <v>0</v>
      </c>
      <c r="BH318" s="49" t="str">
        <f t="shared" si="55"/>
        <v>0</v>
      </c>
      <c r="BI318" s="49" t="str">
        <f t="shared" si="56"/>
        <v>0</v>
      </c>
    </row>
    <row r="319" spans="1:61" x14ac:dyDescent="0.25">
      <c r="A319" s="25" t="str">
        <f>C319&amp;"x"&amp;TEXT(COUNTIF(C$5:C318,C319)+1,0)</f>
        <v>x1</v>
      </c>
      <c r="B319" s="26" t="str">
        <f>D319&amp;"x"&amp;TEXT(COUNTIF(D$5:D318,D319)+1,0)</f>
        <v>x1</v>
      </c>
      <c r="C319" s="27"/>
      <c r="D319" s="27"/>
      <c r="E319" s="165"/>
      <c r="F319" s="27"/>
      <c r="G319" s="242"/>
      <c r="H319" s="242"/>
      <c r="I319" s="242"/>
      <c r="J319" s="194"/>
      <c r="K319" s="165"/>
      <c r="L319" s="28"/>
      <c r="M319" s="371"/>
      <c r="N319" s="28"/>
      <c r="O319" s="236"/>
      <c r="P319" s="28"/>
      <c r="Q319" s="28"/>
      <c r="R319" s="28"/>
      <c r="S319" s="466" t="str">
        <f>IF(C319=0,"",C319)</f>
        <v/>
      </c>
      <c r="T319" s="191"/>
      <c r="U319" s="30"/>
      <c r="V319" s="30"/>
      <c r="W319" s="30"/>
      <c r="X319" s="30"/>
      <c r="Y319" s="190"/>
      <c r="Z319" s="330" t="str">
        <f>lft(J319,Peildatum)</f>
        <v/>
      </c>
      <c r="AA319" s="272"/>
      <c r="AB319" s="272"/>
      <c r="AC319" s="272"/>
      <c r="AD319" s="272"/>
      <c r="AE319" s="319" t="str">
        <f>IFERROR(VLOOKUP(LEFT(L319 &amp; "0",1),CbRc,2,0),"")</f>
        <v>NCX19J3</v>
      </c>
      <c r="AF319" s="319" t="str">
        <f>IFERROR(VLOOKUP(LEFT(M319 &amp; "0",1),CbRc,2,0),"")</f>
        <v>NCX19J3</v>
      </c>
      <c r="AG319" s="319" t="str">
        <f>IFERROR(VLOOKUP(LEFT(N319 &amp; "0",1),CbRc,2,0),"")</f>
        <v>NCX19J3</v>
      </c>
      <c r="AH319" s="319" t="str">
        <f>IF(ISNA(VLOOKUP($AE319&amp;P319,IsTm1A,1,0)),"",P319)</f>
        <v/>
      </c>
      <c r="AI319" s="319" t="str">
        <f>IF(ISNA(VLOOKUP($AF319&amp;Q319,IsTm2D,1,0)),"",Q319)</f>
        <v/>
      </c>
      <c r="AJ319" s="319" t="str">
        <f>IF(ISNA(VLOOKUP($AF319&amp;R319,IsTm3G,1,0)),"",R319)</f>
        <v/>
      </c>
      <c r="AK319" s="319" t="str">
        <f>IF(ISNA(VLOOKUP($AG319&amp;S319,IsTm4J,1,0)),"",S319)</f>
        <v/>
      </c>
      <c r="AL319" s="310"/>
      <c r="AT319" s="312" t="str">
        <f t="shared" si="48"/>
        <v/>
      </c>
      <c r="AU319" s="312" t="str">
        <f t="shared" si="49"/>
        <v/>
      </c>
      <c r="AW319" s="320">
        <f t="shared" si="50"/>
        <v>0</v>
      </c>
      <c r="AX319" s="320">
        <f t="shared" si="51"/>
        <v>0</v>
      </c>
      <c r="AY319" s="320">
        <f t="shared" si="52"/>
        <v>0</v>
      </c>
      <c r="AZ319" s="320">
        <f t="shared" si="53"/>
        <v>0</v>
      </c>
      <c r="BG319" s="49" t="str">
        <f t="shared" si="54"/>
        <v>0</v>
      </c>
      <c r="BH319" s="49" t="str">
        <f t="shared" si="55"/>
        <v>0</v>
      </c>
      <c r="BI319" s="49" t="str">
        <f t="shared" si="56"/>
        <v>0</v>
      </c>
    </row>
    <row r="320" spans="1:61" x14ac:dyDescent="0.25">
      <c r="A320" s="25" t="str">
        <f>C320&amp;"x"&amp;TEXT(COUNTIF(C$5:C319,C320)+1,0)</f>
        <v>x1</v>
      </c>
      <c r="B320" s="26" t="str">
        <f>D320&amp;"x"&amp;TEXT(COUNTIF(D$5:D319,D320)+1,0)</f>
        <v>x1</v>
      </c>
      <c r="C320" s="27"/>
      <c r="D320" s="27"/>
      <c r="E320" s="165"/>
      <c r="F320" s="27"/>
      <c r="G320" s="242"/>
      <c r="H320" s="242"/>
      <c r="I320" s="242"/>
      <c r="J320" s="194"/>
      <c r="K320" s="165"/>
      <c r="L320" s="28"/>
      <c r="M320" s="371"/>
      <c r="N320" s="28"/>
      <c r="O320" s="236"/>
      <c r="P320" s="28"/>
      <c r="Q320" s="28"/>
      <c r="R320" s="28"/>
      <c r="S320" s="466" t="str">
        <f>IF(C320=0,"",C320)</f>
        <v/>
      </c>
      <c r="T320" s="191"/>
      <c r="U320" s="30"/>
      <c r="V320" s="30"/>
      <c r="W320" s="30"/>
      <c r="X320" s="30"/>
      <c r="Y320" s="190"/>
      <c r="Z320" s="330" t="str">
        <f>lft(J320,Peildatum)</f>
        <v/>
      </c>
      <c r="AA320" s="272"/>
      <c r="AB320" s="272"/>
      <c r="AC320" s="272"/>
      <c r="AD320" s="272"/>
      <c r="AE320" s="319" t="str">
        <f>IFERROR(VLOOKUP(LEFT(L320 &amp; "0",1),CbRc,2,0),"")</f>
        <v>NCX19J3</v>
      </c>
      <c r="AF320" s="319" t="str">
        <f>IFERROR(VLOOKUP(LEFT(M320 &amp; "0",1),CbRc,2,0),"")</f>
        <v>NCX19J3</v>
      </c>
      <c r="AG320" s="319" t="str">
        <f>IFERROR(VLOOKUP(LEFT(N320 &amp; "0",1),CbRc,2,0),"")</f>
        <v>NCX19J3</v>
      </c>
      <c r="AH320" s="319" t="str">
        <f>IF(ISNA(VLOOKUP($AE320&amp;P320,IsTm1A,1,0)),"",P320)</f>
        <v/>
      </c>
      <c r="AI320" s="319" t="str">
        <f>IF(ISNA(VLOOKUP($AF320&amp;Q320,IsTm2D,1,0)),"",Q320)</f>
        <v/>
      </c>
      <c r="AJ320" s="319" t="str">
        <f>IF(ISNA(VLOOKUP($AF320&amp;R320,IsTm3G,1,0)),"",R320)</f>
        <v/>
      </c>
      <c r="AK320" s="319" t="str">
        <f>IF(ISNA(VLOOKUP($AG320&amp;S320,IsTm4J,1,0)),"",S320)</f>
        <v/>
      </c>
      <c r="AL320" s="310"/>
      <c r="AT320" s="312" t="str">
        <f t="shared" si="48"/>
        <v/>
      </c>
      <c r="AU320" s="312" t="str">
        <f t="shared" si="49"/>
        <v/>
      </c>
      <c r="AW320" s="320">
        <f t="shared" si="50"/>
        <v>0</v>
      </c>
      <c r="AX320" s="320">
        <f t="shared" si="51"/>
        <v>0</v>
      </c>
      <c r="AY320" s="320">
        <f t="shared" si="52"/>
        <v>0</v>
      </c>
      <c r="AZ320" s="320">
        <f t="shared" si="53"/>
        <v>0</v>
      </c>
      <c r="BG320" s="49" t="str">
        <f t="shared" si="54"/>
        <v>0</v>
      </c>
      <c r="BH320" s="49" t="str">
        <f t="shared" si="55"/>
        <v>0</v>
      </c>
      <c r="BI320" s="49" t="str">
        <f t="shared" si="56"/>
        <v>0</v>
      </c>
    </row>
    <row r="321" spans="1:61" x14ac:dyDescent="0.25">
      <c r="A321" s="25" t="str">
        <f>C321&amp;"x"&amp;TEXT(COUNTIF(C$5:C320,C321)+1,0)</f>
        <v>x1</v>
      </c>
      <c r="B321" s="26" t="str">
        <f>D321&amp;"x"&amp;TEXT(COUNTIF(D$5:D320,D321)+1,0)</f>
        <v>x1</v>
      </c>
      <c r="C321" s="27"/>
      <c r="D321" s="27"/>
      <c r="E321" s="165"/>
      <c r="F321" s="27"/>
      <c r="G321" s="242"/>
      <c r="H321" s="242"/>
      <c r="I321" s="242"/>
      <c r="J321" s="194"/>
      <c r="K321" s="165"/>
      <c r="L321" s="28"/>
      <c r="M321" s="371"/>
      <c r="N321" s="28"/>
      <c r="O321" s="236"/>
      <c r="P321" s="28"/>
      <c r="Q321" s="28"/>
      <c r="R321" s="28"/>
      <c r="S321" s="466" t="str">
        <f>IF(C321=0,"",C321)</f>
        <v/>
      </c>
      <c r="T321" s="191"/>
      <c r="U321" s="30"/>
      <c r="V321" s="30"/>
      <c r="W321" s="30"/>
      <c r="X321" s="30"/>
      <c r="Y321" s="190"/>
      <c r="Z321" s="330" t="str">
        <f>lft(J321,Peildatum)</f>
        <v/>
      </c>
      <c r="AA321" s="272"/>
      <c r="AB321" s="272"/>
      <c r="AC321" s="272"/>
      <c r="AD321" s="272"/>
      <c r="AE321" s="319" t="str">
        <f>IFERROR(VLOOKUP(LEFT(L321 &amp; "0",1),CbRc,2,0),"")</f>
        <v>NCX19J3</v>
      </c>
      <c r="AF321" s="319" t="str">
        <f>IFERROR(VLOOKUP(LEFT(M321 &amp; "0",1),CbRc,2,0),"")</f>
        <v>NCX19J3</v>
      </c>
      <c r="AG321" s="319" t="str">
        <f>IFERROR(VLOOKUP(LEFT(N321 &amp; "0",1),CbRc,2,0),"")</f>
        <v>NCX19J3</v>
      </c>
      <c r="AH321" s="319" t="str">
        <f>IF(ISNA(VLOOKUP($AE321&amp;P321,IsTm1A,1,0)),"",P321)</f>
        <v/>
      </c>
      <c r="AI321" s="319" t="str">
        <f>IF(ISNA(VLOOKUP($AF321&amp;Q321,IsTm2D,1,0)),"",Q321)</f>
        <v/>
      </c>
      <c r="AJ321" s="319" t="str">
        <f>IF(ISNA(VLOOKUP($AF321&amp;R321,IsTm3G,1,0)),"",R321)</f>
        <v/>
      </c>
      <c r="AK321" s="319" t="str">
        <f>IF(ISNA(VLOOKUP($AG321&amp;S321,IsTm4J,1,0)),"",S321)</f>
        <v/>
      </c>
      <c r="AL321" s="310"/>
      <c r="AT321" s="312" t="str">
        <f t="shared" si="48"/>
        <v/>
      </c>
      <c r="AU321" s="312" t="str">
        <f t="shared" si="49"/>
        <v/>
      </c>
      <c r="AW321" s="320">
        <f t="shared" si="50"/>
        <v>0</v>
      </c>
      <c r="AX321" s="320">
        <f t="shared" si="51"/>
        <v>0</v>
      </c>
      <c r="AY321" s="320">
        <f t="shared" si="52"/>
        <v>0</v>
      </c>
      <c r="AZ321" s="320">
        <f t="shared" si="53"/>
        <v>0</v>
      </c>
      <c r="BG321" s="49" t="str">
        <f t="shared" si="54"/>
        <v>0</v>
      </c>
      <c r="BH321" s="49" t="str">
        <f t="shared" si="55"/>
        <v>0</v>
      </c>
      <c r="BI321" s="49" t="str">
        <f t="shared" si="56"/>
        <v>0</v>
      </c>
    </row>
    <row r="322" spans="1:61" x14ac:dyDescent="0.25">
      <c r="A322" s="25" t="str">
        <f>C322&amp;"x"&amp;TEXT(COUNTIF(C$5:C321,C322)+1,0)</f>
        <v>x1</v>
      </c>
      <c r="B322" s="26" t="str">
        <f>D322&amp;"x"&amp;TEXT(COUNTIF(D$5:D321,D322)+1,0)</f>
        <v>x1</v>
      </c>
      <c r="C322" s="27"/>
      <c r="D322" s="27"/>
      <c r="E322" s="165"/>
      <c r="F322" s="27"/>
      <c r="G322" s="242"/>
      <c r="H322" s="242"/>
      <c r="I322" s="242"/>
      <c r="J322" s="194"/>
      <c r="K322" s="165"/>
      <c r="L322" s="28"/>
      <c r="M322" s="371"/>
      <c r="N322" s="28"/>
      <c r="O322" s="236"/>
      <c r="P322" s="28"/>
      <c r="Q322" s="28"/>
      <c r="R322" s="28"/>
      <c r="S322" s="466" t="str">
        <f>IF(C322=0,"",C322)</f>
        <v/>
      </c>
      <c r="T322" s="191"/>
      <c r="U322" s="30"/>
      <c r="V322" s="30"/>
      <c r="W322" s="30"/>
      <c r="X322" s="30"/>
      <c r="Y322" s="190"/>
      <c r="Z322" s="330" t="str">
        <f>lft(J322,Peildatum)</f>
        <v/>
      </c>
      <c r="AA322" s="272"/>
      <c r="AB322" s="272"/>
      <c r="AC322" s="272"/>
      <c r="AD322" s="272"/>
      <c r="AE322" s="319" t="str">
        <f>IFERROR(VLOOKUP(LEFT(L322 &amp; "0",1),CbRc,2,0),"")</f>
        <v>NCX19J3</v>
      </c>
      <c r="AF322" s="319" t="str">
        <f>IFERROR(VLOOKUP(LEFT(M322 &amp; "0",1),CbRc,2,0),"")</f>
        <v>NCX19J3</v>
      </c>
      <c r="AG322" s="319" t="str">
        <f>IFERROR(VLOOKUP(LEFT(N322 &amp; "0",1),CbRc,2,0),"")</f>
        <v>NCX19J3</v>
      </c>
      <c r="AH322" s="319" t="str">
        <f>IF(ISNA(VLOOKUP($AE322&amp;P322,IsTm1A,1,0)),"",P322)</f>
        <v/>
      </c>
      <c r="AI322" s="319" t="str">
        <f>IF(ISNA(VLOOKUP($AF322&amp;Q322,IsTm2D,1,0)),"",Q322)</f>
        <v/>
      </c>
      <c r="AJ322" s="319" t="str">
        <f>IF(ISNA(VLOOKUP($AF322&amp;R322,IsTm3G,1,0)),"",R322)</f>
        <v/>
      </c>
      <c r="AK322" s="319" t="str">
        <f>IF(ISNA(VLOOKUP($AG322&amp;S322,IsTm4J,1,0)),"",S322)</f>
        <v/>
      </c>
      <c r="AL322" s="310"/>
      <c r="AT322" s="312" t="str">
        <f t="shared" si="48"/>
        <v/>
      </c>
      <c r="AU322" s="312" t="str">
        <f t="shared" si="49"/>
        <v/>
      </c>
      <c r="AW322" s="320">
        <f t="shared" si="50"/>
        <v>0</v>
      </c>
      <c r="AX322" s="320">
        <f t="shared" si="51"/>
        <v>0</v>
      </c>
      <c r="AY322" s="320">
        <f t="shared" si="52"/>
        <v>0</v>
      </c>
      <c r="AZ322" s="320">
        <f t="shared" si="53"/>
        <v>0</v>
      </c>
      <c r="BG322" s="49" t="str">
        <f t="shared" si="54"/>
        <v>0</v>
      </c>
      <c r="BH322" s="49" t="str">
        <f t="shared" si="55"/>
        <v>0</v>
      </c>
      <c r="BI322" s="49" t="str">
        <f t="shared" si="56"/>
        <v>0</v>
      </c>
    </row>
    <row r="323" spans="1:61" x14ac:dyDescent="0.25">
      <c r="A323" s="25" t="str">
        <f>C323&amp;"x"&amp;TEXT(COUNTIF(C$5:C322,C323)+1,0)</f>
        <v>x1</v>
      </c>
      <c r="B323" s="26" t="str">
        <f>D323&amp;"x"&amp;TEXT(COUNTIF(D$5:D322,D323)+1,0)</f>
        <v>x1</v>
      </c>
      <c r="C323" s="27"/>
      <c r="D323" s="27"/>
      <c r="E323" s="165"/>
      <c r="F323" s="27"/>
      <c r="G323" s="242"/>
      <c r="H323" s="242"/>
      <c r="I323" s="242"/>
      <c r="J323" s="194"/>
      <c r="K323" s="165"/>
      <c r="L323" s="28"/>
      <c r="M323" s="371"/>
      <c r="N323" s="28"/>
      <c r="O323" s="236"/>
      <c r="P323" s="28"/>
      <c r="Q323" s="28"/>
      <c r="R323" s="28"/>
      <c r="S323" s="466" t="str">
        <f>IF(C323=0,"",C323)</f>
        <v/>
      </c>
      <c r="T323" s="191"/>
      <c r="U323" s="30"/>
      <c r="V323" s="30"/>
      <c r="W323" s="30"/>
      <c r="X323" s="30"/>
      <c r="Y323" s="190"/>
      <c r="Z323" s="330" t="str">
        <f>lft(J323,Peildatum)</f>
        <v/>
      </c>
      <c r="AA323" s="272"/>
      <c r="AB323" s="272"/>
      <c r="AC323" s="272"/>
      <c r="AD323" s="272"/>
      <c r="AE323" s="319" t="str">
        <f>IFERROR(VLOOKUP(LEFT(L323 &amp; "0",1),CbRc,2,0),"")</f>
        <v>NCX19J3</v>
      </c>
      <c r="AF323" s="319" t="str">
        <f>IFERROR(VLOOKUP(LEFT(M323 &amp; "0",1),CbRc,2,0),"")</f>
        <v>NCX19J3</v>
      </c>
      <c r="AG323" s="319" t="str">
        <f>IFERROR(VLOOKUP(LEFT(N323 &amp; "0",1),CbRc,2,0),"")</f>
        <v>NCX19J3</v>
      </c>
      <c r="AH323" s="319" t="str">
        <f>IF(ISNA(VLOOKUP($AE323&amp;P323,IsTm1A,1,0)),"",P323)</f>
        <v/>
      </c>
      <c r="AI323" s="319" t="str">
        <f>IF(ISNA(VLOOKUP($AF323&amp;Q323,IsTm2D,1,0)),"",Q323)</f>
        <v/>
      </c>
      <c r="AJ323" s="319" t="str">
        <f>IF(ISNA(VLOOKUP($AF323&amp;R323,IsTm3G,1,0)),"",R323)</f>
        <v/>
      </c>
      <c r="AK323" s="319" t="str">
        <f>IF(ISNA(VLOOKUP($AG323&amp;S323,IsTm4J,1,0)),"",S323)</f>
        <v/>
      </c>
      <c r="AL323" s="310"/>
      <c r="AT323" s="312" t="str">
        <f t="shared" si="48"/>
        <v/>
      </c>
      <c r="AU323" s="312" t="str">
        <f t="shared" si="49"/>
        <v/>
      </c>
      <c r="AW323" s="320">
        <f t="shared" si="50"/>
        <v>0</v>
      </c>
      <c r="AX323" s="320">
        <f t="shared" si="51"/>
        <v>0</v>
      </c>
      <c r="AY323" s="320">
        <f t="shared" si="52"/>
        <v>0</v>
      </c>
      <c r="AZ323" s="320">
        <f t="shared" si="53"/>
        <v>0</v>
      </c>
      <c r="BG323" s="49" t="str">
        <f t="shared" si="54"/>
        <v>0</v>
      </c>
      <c r="BH323" s="49" t="str">
        <f t="shared" si="55"/>
        <v>0</v>
      </c>
      <c r="BI323" s="49" t="str">
        <f t="shared" si="56"/>
        <v>0</v>
      </c>
    </row>
    <row r="324" spans="1:61" x14ac:dyDescent="0.25">
      <c r="A324" s="25" t="str">
        <f>C324&amp;"x"&amp;TEXT(COUNTIF(C$5:C323,C324)+1,0)</f>
        <v>x1</v>
      </c>
      <c r="B324" s="26" t="str">
        <f>D324&amp;"x"&amp;TEXT(COUNTIF(D$5:D323,D324)+1,0)</f>
        <v>x1</v>
      </c>
      <c r="C324" s="27"/>
      <c r="D324" s="27"/>
      <c r="E324" s="165"/>
      <c r="F324" s="27"/>
      <c r="G324" s="242"/>
      <c r="H324" s="242"/>
      <c r="I324" s="242"/>
      <c r="J324" s="194"/>
      <c r="K324" s="165"/>
      <c r="L324" s="28"/>
      <c r="M324" s="371"/>
      <c r="N324" s="28"/>
      <c r="O324" s="236"/>
      <c r="P324" s="28"/>
      <c r="Q324" s="28"/>
      <c r="R324" s="28"/>
      <c r="S324" s="466" t="str">
        <f>IF(C324=0,"",C324)</f>
        <v/>
      </c>
      <c r="T324" s="191"/>
      <c r="U324" s="30"/>
      <c r="V324" s="30"/>
      <c r="W324" s="30"/>
      <c r="X324" s="30"/>
      <c r="Y324" s="190"/>
      <c r="Z324" s="330" t="str">
        <f>lft(J324,Peildatum)</f>
        <v/>
      </c>
      <c r="AA324" s="272"/>
      <c r="AB324" s="272"/>
      <c r="AC324" s="272"/>
      <c r="AD324" s="272"/>
      <c r="AE324" s="319" t="str">
        <f>IFERROR(VLOOKUP(LEFT(L324 &amp; "0",1),CbRc,2,0),"")</f>
        <v>NCX19J3</v>
      </c>
      <c r="AF324" s="319" t="str">
        <f>IFERROR(VLOOKUP(LEFT(M324 &amp; "0",1),CbRc,2,0),"")</f>
        <v>NCX19J3</v>
      </c>
      <c r="AG324" s="319" t="str">
        <f>IFERROR(VLOOKUP(LEFT(N324 &amp; "0",1),CbRc,2,0),"")</f>
        <v>NCX19J3</v>
      </c>
      <c r="AH324" s="319" t="str">
        <f>IF(ISNA(VLOOKUP($AE324&amp;P324,IsTm1A,1,0)),"",P324)</f>
        <v/>
      </c>
      <c r="AI324" s="319" t="str">
        <f>IF(ISNA(VLOOKUP($AF324&amp;Q324,IsTm2D,1,0)),"",Q324)</f>
        <v/>
      </c>
      <c r="AJ324" s="319" t="str">
        <f>IF(ISNA(VLOOKUP($AF324&amp;R324,IsTm3G,1,0)),"",R324)</f>
        <v/>
      </c>
      <c r="AK324" s="319" t="str">
        <f>IF(ISNA(VLOOKUP($AG324&amp;S324,IsTm4J,1,0)),"",S324)</f>
        <v/>
      </c>
      <c r="AL324" s="310"/>
      <c r="AT324" s="312" t="str">
        <f t="shared" si="48"/>
        <v/>
      </c>
      <c r="AU324" s="312" t="str">
        <f t="shared" si="49"/>
        <v/>
      </c>
      <c r="AW324" s="320">
        <f t="shared" si="50"/>
        <v>0</v>
      </c>
      <c r="AX324" s="320">
        <f t="shared" si="51"/>
        <v>0</v>
      </c>
      <c r="AY324" s="320">
        <f t="shared" si="52"/>
        <v>0</v>
      </c>
      <c r="AZ324" s="320">
        <f t="shared" si="53"/>
        <v>0</v>
      </c>
      <c r="BG324" s="49" t="str">
        <f t="shared" si="54"/>
        <v>0</v>
      </c>
      <c r="BH324" s="49" t="str">
        <f t="shared" si="55"/>
        <v>0</v>
      </c>
      <c r="BI324" s="49" t="str">
        <f t="shared" si="56"/>
        <v>0</v>
      </c>
    </row>
    <row r="325" spans="1:61" x14ac:dyDescent="0.25">
      <c r="A325" s="25" t="str">
        <f>C325&amp;"x"&amp;TEXT(COUNTIF(C$5:C324,C325)+1,0)</f>
        <v>x1</v>
      </c>
      <c r="B325" s="26" t="str">
        <f>D325&amp;"x"&amp;TEXT(COUNTIF(D$5:D324,D325)+1,0)</f>
        <v>x1</v>
      </c>
      <c r="C325" s="27"/>
      <c r="D325" s="27"/>
      <c r="E325" s="165"/>
      <c r="F325" s="27"/>
      <c r="G325" s="242"/>
      <c r="H325" s="242"/>
      <c r="I325" s="242"/>
      <c r="J325" s="194"/>
      <c r="K325" s="165"/>
      <c r="L325" s="28"/>
      <c r="M325" s="371"/>
      <c r="N325" s="28"/>
      <c r="O325" s="236"/>
      <c r="P325" s="28"/>
      <c r="Q325" s="28"/>
      <c r="R325" s="28"/>
      <c r="S325" s="466" t="str">
        <f>IF(C325=0,"",C325)</f>
        <v/>
      </c>
      <c r="T325" s="191"/>
      <c r="U325" s="30"/>
      <c r="V325" s="30"/>
      <c r="W325" s="30"/>
      <c r="X325" s="30"/>
      <c r="Y325" s="190"/>
      <c r="Z325" s="330" t="str">
        <f>lft(J325,Peildatum)</f>
        <v/>
      </c>
      <c r="AA325" s="272"/>
      <c r="AB325" s="272"/>
      <c r="AC325" s="272"/>
      <c r="AD325" s="272"/>
      <c r="AE325" s="319" t="str">
        <f>IFERROR(VLOOKUP(LEFT(L325 &amp; "0",1),CbRc,2,0),"")</f>
        <v>NCX19J3</v>
      </c>
      <c r="AF325" s="319" t="str">
        <f>IFERROR(VLOOKUP(LEFT(M325 &amp; "0",1),CbRc,2,0),"")</f>
        <v>NCX19J3</v>
      </c>
      <c r="AG325" s="319" t="str">
        <f>IFERROR(VLOOKUP(LEFT(N325 &amp; "0",1),CbRc,2,0),"")</f>
        <v>NCX19J3</v>
      </c>
      <c r="AH325" s="319" t="str">
        <f>IF(ISNA(VLOOKUP($AE325&amp;P325,IsTm1A,1,0)),"",P325)</f>
        <v/>
      </c>
      <c r="AI325" s="319" t="str">
        <f>IF(ISNA(VLOOKUP($AF325&amp;Q325,IsTm2D,1,0)),"",Q325)</f>
        <v/>
      </c>
      <c r="AJ325" s="319" t="str">
        <f>IF(ISNA(VLOOKUP($AF325&amp;R325,IsTm3G,1,0)),"",R325)</f>
        <v/>
      </c>
      <c r="AK325" s="319" t="str">
        <f>IF(ISNA(VLOOKUP($AG325&amp;S325,IsTm4J,1,0)),"",S325)</f>
        <v/>
      </c>
      <c r="AL325" s="310"/>
      <c r="AT325" s="312" t="str">
        <f t="shared" ref="AT325:AT388" si="57">IF(C325="","",IFERROR(VLOOKUP(C325,AQ:AQ,1,0),"FOUT"))</f>
        <v/>
      </c>
      <c r="AU325" s="312" t="str">
        <f t="shared" ref="AU325:AU388" si="58">IF(D325="","",IFERROR(VLOOKUP(D325,AR:AR,1,0),"FOUT"))</f>
        <v/>
      </c>
      <c r="AW325" s="320">
        <f t="shared" si="50"/>
        <v>0</v>
      </c>
      <c r="AX325" s="320">
        <f t="shared" si="51"/>
        <v>0</v>
      </c>
      <c r="AY325" s="320">
        <f t="shared" si="52"/>
        <v>0</v>
      </c>
      <c r="AZ325" s="320">
        <f t="shared" si="53"/>
        <v>0</v>
      </c>
      <c r="BG325" s="49" t="str">
        <f t="shared" si="54"/>
        <v>0</v>
      </c>
      <c r="BH325" s="49" t="str">
        <f t="shared" si="55"/>
        <v>0</v>
      </c>
      <c r="BI325" s="49" t="str">
        <f t="shared" si="56"/>
        <v>0</v>
      </c>
    </row>
    <row r="326" spans="1:61" x14ac:dyDescent="0.25">
      <c r="A326" s="25" t="str">
        <f>C326&amp;"x"&amp;TEXT(COUNTIF(C$5:C325,C326)+1,0)</f>
        <v>x1</v>
      </c>
      <c r="B326" s="26" t="str">
        <f>D326&amp;"x"&amp;TEXT(COUNTIF(D$5:D325,D326)+1,0)</f>
        <v>x1</v>
      </c>
      <c r="C326" s="27"/>
      <c r="D326" s="27"/>
      <c r="E326" s="165"/>
      <c r="F326" s="27"/>
      <c r="G326" s="242"/>
      <c r="H326" s="242"/>
      <c r="I326" s="242"/>
      <c r="J326" s="194"/>
      <c r="K326" s="165"/>
      <c r="L326" s="28"/>
      <c r="M326" s="371"/>
      <c r="N326" s="28"/>
      <c r="O326" s="236"/>
      <c r="P326" s="28"/>
      <c r="Q326" s="28"/>
      <c r="R326" s="28"/>
      <c r="S326" s="466" t="str">
        <f>IF(C326=0,"",C326)</f>
        <v/>
      </c>
      <c r="T326" s="191"/>
      <c r="U326" s="30"/>
      <c r="V326" s="30"/>
      <c r="W326" s="30"/>
      <c r="X326" s="30"/>
      <c r="Y326" s="190"/>
      <c r="Z326" s="330" t="str">
        <f>lft(J326,Peildatum)</f>
        <v/>
      </c>
      <c r="AA326" s="272"/>
      <c r="AB326" s="272"/>
      <c r="AC326" s="272"/>
      <c r="AD326" s="272"/>
      <c r="AE326" s="319" t="str">
        <f>IFERROR(VLOOKUP(LEFT(L326 &amp; "0",1),CbRc,2,0),"")</f>
        <v>NCX19J3</v>
      </c>
      <c r="AF326" s="319" t="str">
        <f>IFERROR(VLOOKUP(LEFT(M326 &amp; "0",1),CbRc,2,0),"")</f>
        <v>NCX19J3</v>
      </c>
      <c r="AG326" s="319" t="str">
        <f>IFERROR(VLOOKUP(LEFT(N326 &amp; "0",1),CbRc,2,0),"")</f>
        <v>NCX19J3</v>
      </c>
      <c r="AH326" s="319" t="str">
        <f>IF(ISNA(VLOOKUP($AE326&amp;P326,IsTm1A,1,0)),"",P326)</f>
        <v/>
      </c>
      <c r="AI326" s="319" t="str">
        <f>IF(ISNA(VLOOKUP($AF326&amp;Q326,IsTm2D,1,0)),"",Q326)</f>
        <v/>
      </c>
      <c r="AJ326" s="319" t="str">
        <f>IF(ISNA(VLOOKUP($AF326&amp;R326,IsTm3G,1,0)),"",R326)</f>
        <v/>
      </c>
      <c r="AK326" s="319" t="str">
        <f>IF(ISNA(VLOOKUP($AG326&amp;S326,IsTm4J,1,0)),"",S326)</f>
        <v/>
      </c>
      <c r="AL326" s="310"/>
      <c r="AT326" s="312" t="str">
        <f t="shared" si="57"/>
        <v/>
      </c>
      <c r="AU326" s="312" t="str">
        <f t="shared" si="58"/>
        <v/>
      </c>
      <c r="AW326" s="320">
        <f t="shared" ref="AW326:AW389" si="59">IF(OR(P326="",U326=""),0,SUMIFS(U$5:U$1004,$BG$5:$BG$1004,$BG326,P$5:P$1004,P326))</f>
        <v>0</v>
      </c>
      <c r="AX326" s="320">
        <f t="shared" ref="AX326:AX389" si="60">IF(OR(Q326="",V326=""),0,SUMIFS(V$5:V$1004,$BH$5:$BH$1004,$BH326,Q$5:Q$1004,Q326))</f>
        <v>0</v>
      </c>
      <c r="AY326" s="320">
        <f t="shared" ref="AY326:AY389" si="61">IF(OR(R326="",W326=""),0,SUMIFS(W$5:W$1004,$BH$5:$BH$1004,$BH326,R$5:R$1004,R326))</f>
        <v>0</v>
      </c>
      <c r="AZ326" s="320">
        <f t="shared" ref="AZ326:AZ389" si="62">IF(OR(S326="",X326=""),0,SUMIFS(X$5:X$1004,$BI$5:$BI$1004,$BI326,S$5:S$1004,S326))</f>
        <v>0</v>
      </c>
      <c r="BG326" s="49" t="str">
        <f t="shared" si="54"/>
        <v>0</v>
      </c>
      <c r="BH326" s="49" t="str">
        <f t="shared" si="55"/>
        <v>0</v>
      </c>
      <c r="BI326" s="49" t="str">
        <f t="shared" si="56"/>
        <v>0</v>
      </c>
    </row>
    <row r="327" spans="1:61" x14ac:dyDescent="0.25">
      <c r="A327" s="25" t="str">
        <f>C327&amp;"x"&amp;TEXT(COUNTIF(C$5:C326,C327)+1,0)</f>
        <v>x1</v>
      </c>
      <c r="B327" s="26" t="str">
        <f>D327&amp;"x"&amp;TEXT(COUNTIF(D$5:D326,D327)+1,0)</f>
        <v>x1</v>
      </c>
      <c r="C327" s="27"/>
      <c r="D327" s="27"/>
      <c r="E327" s="165"/>
      <c r="F327" s="27"/>
      <c r="G327" s="242"/>
      <c r="H327" s="242"/>
      <c r="I327" s="242"/>
      <c r="J327" s="194"/>
      <c r="K327" s="165"/>
      <c r="L327" s="28"/>
      <c r="M327" s="371"/>
      <c r="N327" s="28"/>
      <c r="O327" s="236"/>
      <c r="P327" s="28"/>
      <c r="Q327" s="28"/>
      <c r="R327" s="28"/>
      <c r="S327" s="466" t="str">
        <f>IF(C327=0,"",C327)</f>
        <v/>
      </c>
      <c r="T327" s="191"/>
      <c r="U327" s="30"/>
      <c r="V327" s="30"/>
      <c r="W327" s="30"/>
      <c r="X327" s="30"/>
      <c r="Y327" s="190"/>
      <c r="Z327" s="330" t="str">
        <f>lft(J327,Peildatum)</f>
        <v/>
      </c>
      <c r="AA327" s="272"/>
      <c r="AB327" s="272"/>
      <c r="AC327" s="272"/>
      <c r="AD327" s="272"/>
      <c r="AE327" s="319" t="str">
        <f>IFERROR(VLOOKUP(LEFT(L327 &amp; "0",1),CbRc,2,0),"")</f>
        <v>NCX19J3</v>
      </c>
      <c r="AF327" s="319" t="str">
        <f>IFERROR(VLOOKUP(LEFT(M327 &amp; "0",1),CbRc,2,0),"")</f>
        <v>NCX19J3</v>
      </c>
      <c r="AG327" s="319" t="str">
        <f>IFERROR(VLOOKUP(LEFT(N327 &amp; "0",1),CbRc,2,0),"")</f>
        <v>NCX19J3</v>
      </c>
      <c r="AH327" s="319" t="str">
        <f>IF(ISNA(VLOOKUP($AE327&amp;P327,IsTm1A,1,0)),"",P327)</f>
        <v/>
      </c>
      <c r="AI327" s="319" t="str">
        <f>IF(ISNA(VLOOKUP($AF327&amp;Q327,IsTm2D,1,0)),"",Q327)</f>
        <v/>
      </c>
      <c r="AJ327" s="319" t="str">
        <f>IF(ISNA(VLOOKUP($AF327&amp;R327,IsTm3G,1,0)),"",R327)</f>
        <v/>
      </c>
      <c r="AK327" s="319" t="str">
        <f>IF(ISNA(VLOOKUP($AG327&amp;S327,IsTm4J,1,0)),"",S327)</f>
        <v/>
      </c>
      <c r="AL327" s="310"/>
      <c r="AT327" s="312" t="str">
        <f t="shared" si="57"/>
        <v/>
      </c>
      <c r="AU327" s="312" t="str">
        <f t="shared" si="58"/>
        <v/>
      </c>
      <c r="AW327" s="320">
        <f t="shared" si="59"/>
        <v>0</v>
      </c>
      <c r="AX327" s="320">
        <f t="shared" si="60"/>
        <v>0</v>
      </c>
      <c r="AY327" s="320">
        <f t="shared" si="61"/>
        <v>0</v>
      </c>
      <c r="AZ327" s="320">
        <f t="shared" si="62"/>
        <v>0</v>
      </c>
      <c r="BG327" s="49" t="str">
        <f t="shared" si="54"/>
        <v>0</v>
      </c>
      <c r="BH327" s="49" t="str">
        <f t="shared" si="55"/>
        <v>0</v>
      </c>
      <c r="BI327" s="49" t="str">
        <f t="shared" si="56"/>
        <v>0</v>
      </c>
    </row>
    <row r="328" spans="1:61" x14ac:dyDescent="0.25">
      <c r="A328" s="25" t="str">
        <f>C328&amp;"x"&amp;TEXT(COUNTIF(C$5:C327,C328)+1,0)</f>
        <v>x1</v>
      </c>
      <c r="B328" s="26" t="str">
        <f>D328&amp;"x"&amp;TEXT(COUNTIF(D$5:D327,D328)+1,0)</f>
        <v>x1</v>
      </c>
      <c r="C328" s="27"/>
      <c r="D328" s="27"/>
      <c r="E328" s="165"/>
      <c r="F328" s="27"/>
      <c r="G328" s="242"/>
      <c r="H328" s="242"/>
      <c r="I328" s="242"/>
      <c r="J328" s="194"/>
      <c r="K328" s="165"/>
      <c r="L328" s="28"/>
      <c r="M328" s="371"/>
      <c r="N328" s="28"/>
      <c r="O328" s="236"/>
      <c r="P328" s="28"/>
      <c r="Q328" s="28"/>
      <c r="R328" s="28"/>
      <c r="S328" s="466" t="str">
        <f>IF(C328=0,"",C328)</f>
        <v/>
      </c>
      <c r="T328" s="191"/>
      <c r="U328" s="30"/>
      <c r="V328" s="30"/>
      <c r="W328" s="30"/>
      <c r="X328" s="30"/>
      <c r="Y328" s="190"/>
      <c r="Z328" s="330" t="str">
        <f>lft(J328,Peildatum)</f>
        <v/>
      </c>
      <c r="AA328" s="272"/>
      <c r="AB328" s="272"/>
      <c r="AC328" s="272"/>
      <c r="AD328" s="272"/>
      <c r="AE328" s="319" t="str">
        <f>IFERROR(VLOOKUP(LEFT(L328 &amp; "0",1),CbRc,2,0),"")</f>
        <v>NCX19J3</v>
      </c>
      <c r="AF328" s="319" t="str">
        <f>IFERROR(VLOOKUP(LEFT(M328 &amp; "0",1),CbRc,2,0),"")</f>
        <v>NCX19J3</v>
      </c>
      <c r="AG328" s="319" t="str">
        <f>IFERROR(VLOOKUP(LEFT(N328 &amp; "0",1),CbRc,2,0),"")</f>
        <v>NCX19J3</v>
      </c>
      <c r="AH328" s="319" t="str">
        <f>IF(ISNA(VLOOKUP($AE328&amp;P328,IsTm1A,1,0)),"",P328)</f>
        <v/>
      </c>
      <c r="AI328" s="319" t="str">
        <f>IF(ISNA(VLOOKUP($AF328&amp;Q328,IsTm2D,1,0)),"",Q328)</f>
        <v/>
      </c>
      <c r="AJ328" s="319" t="str">
        <f>IF(ISNA(VLOOKUP($AF328&amp;R328,IsTm3G,1,0)),"",R328)</f>
        <v/>
      </c>
      <c r="AK328" s="319" t="str">
        <f>IF(ISNA(VLOOKUP($AG328&amp;S328,IsTm4J,1,0)),"",S328)</f>
        <v/>
      </c>
      <c r="AL328" s="310"/>
      <c r="AT328" s="312" t="str">
        <f t="shared" si="57"/>
        <v/>
      </c>
      <c r="AU328" s="312" t="str">
        <f t="shared" si="58"/>
        <v/>
      </c>
      <c r="AW328" s="320">
        <f t="shared" si="59"/>
        <v>0</v>
      </c>
      <c r="AX328" s="320">
        <f t="shared" si="60"/>
        <v>0</v>
      </c>
      <c r="AY328" s="320">
        <f t="shared" si="61"/>
        <v>0</v>
      </c>
      <c r="AZ328" s="320">
        <f t="shared" si="62"/>
        <v>0</v>
      </c>
      <c r="BG328" s="49" t="str">
        <f t="shared" si="54"/>
        <v>0</v>
      </c>
      <c r="BH328" s="49" t="str">
        <f t="shared" si="55"/>
        <v>0</v>
      </c>
      <c r="BI328" s="49" t="str">
        <f t="shared" si="56"/>
        <v>0</v>
      </c>
    </row>
    <row r="329" spans="1:61" x14ac:dyDescent="0.25">
      <c r="A329" s="25" t="str">
        <f>C329&amp;"x"&amp;TEXT(COUNTIF(C$5:C328,C329)+1,0)</f>
        <v>x1</v>
      </c>
      <c r="B329" s="26" t="str">
        <f>D329&amp;"x"&amp;TEXT(COUNTIF(D$5:D328,D329)+1,0)</f>
        <v>x1</v>
      </c>
      <c r="C329" s="27"/>
      <c r="D329" s="27"/>
      <c r="E329" s="165"/>
      <c r="F329" s="27"/>
      <c r="G329" s="242"/>
      <c r="H329" s="242"/>
      <c r="I329" s="242"/>
      <c r="J329" s="194"/>
      <c r="K329" s="165"/>
      <c r="L329" s="28"/>
      <c r="M329" s="371"/>
      <c r="N329" s="28"/>
      <c r="O329" s="236"/>
      <c r="P329" s="28"/>
      <c r="Q329" s="28"/>
      <c r="R329" s="28"/>
      <c r="S329" s="466" t="str">
        <f>IF(C329=0,"",C329)</f>
        <v/>
      </c>
      <c r="T329" s="191"/>
      <c r="U329" s="30"/>
      <c r="V329" s="30"/>
      <c r="W329" s="30"/>
      <c r="X329" s="30"/>
      <c r="Y329" s="190"/>
      <c r="Z329" s="330" t="str">
        <f>lft(J329,Peildatum)</f>
        <v/>
      </c>
      <c r="AA329" s="272"/>
      <c r="AB329" s="272"/>
      <c r="AC329" s="272"/>
      <c r="AD329" s="272"/>
      <c r="AE329" s="319" t="str">
        <f>IFERROR(VLOOKUP(LEFT(L329 &amp; "0",1),CbRc,2,0),"")</f>
        <v>NCX19J3</v>
      </c>
      <c r="AF329" s="319" t="str">
        <f>IFERROR(VLOOKUP(LEFT(M329 &amp; "0",1),CbRc,2,0),"")</f>
        <v>NCX19J3</v>
      </c>
      <c r="AG329" s="319" t="str">
        <f>IFERROR(VLOOKUP(LEFT(N329 &amp; "0",1),CbRc,2,0),"")</f>
        <v>NCX19J3</v>
      </c>
      <c r="AH329" s="319" t="str">
        <f>IF(ISNA(VLOOKUP($AE329&amp;P329,IsTm1A,1,0)),"",P329)</f>
        <v/>
      </c>
      <c r="AI329" s="319" t="str">
        <f>IF(ISNA(VLOOKUP($AF329&amp;Q329,IsTm2D,1,0)),"",Q329)</f>
        <v/>
      </c>
      <c r="AJ329" s="319" t="str">
        <f>IF(ISNA(VLOOKUP($AF329&amp;R329,IsTm3G,1,0)),"",R329)</f>
        <v/>
      </c>
      <c r="AK329" s="319" t="str">
        <f>IF(ISNA(VLOOKUP($AG329&amp;S329,IsTm4J,1,0)),"",S329)</f>
        <v/>
      </c>
      <c r="AL329" s="310"/>
      <c r="AT329" s="312" t="str">
        <f t="shared" si="57"/>
        <v/>
      </c>
      <c r="AU329" s="312" t="str">
        <f t="shared" si="58"/>
        <v/>
      </c>
      <c r="AW329" s="320">
        <f t="shared" si="59"/>
        <v>0</v>
      </c>
      <c r="AX329" s="320">
        <f t="shared" si="60"/>
        <v>0</v>
      </c>
      <c r="AY329" s="320">
        <f t="shared" si="61"/>
        <v>0</v>
      </c>
      <c r="AZ329" s="320">
        <f t="shared" si="62"/>
        <v>0</v>
      </c>
      <c r="BG329" s="49" t="str">
        <f t="shared" si="54"/>
        <v>0</v>
      </c>
      <c r="BH329" s="49" t="str">
        <f t="shared" si="55"/>
        <v>0</v>
      </c>
      <c r="BI329" s="49" t="str">
        <f t="shared" si="56"/>
        <v>0</v>
      </c>
    </row>
    <row r="330" spans="1:61" x14ac:dyDescent="0.25">
      <c r="A330" s="25" t="str">
        <f>C330&amp;"x"&amp;TEXT(COUNTIF(C$5:C329,C330)+1,0)</f>
        <v>x1</v>
      </c>
      <c r="B330" s="26" t="str">
        <f>D330&amp;"x"&amp;TEXT(COUNTIF(D$5:D329,D330)+1,0)</f>
        <v>x1</v>
      </c>
      <c r="C330" s="27"/>
      <c r="D330" s="27"/>
      <c r="E330" s="165"/>
      <c r="F330" s="27"/>
      <c r="G330" s="242"/>
      <c r="H330" s="242"/>
      <c r="I330" s="242"/>
      <c r="J330" s="194"/>
      <c r="K330" s="165"/>
      <c r="L330" s="28"/>
      <c r="M330" s="371"/>
      <c r="N330" s="28"/>
      <c r="O330" s="236"/>
      <c r="P330" s="28"/>
      <c r="Q330" s="28"/>
      <c r="R330" s="28"/>
      <c r="S330" s="466" t="str">
        <f>IF(C330=0,"",C330)</f>
        <v/>
      </c>
      <c r="T330" s="191"/>
      <c r="U330" s="30"/>
      <c r="V330" s="30"/>
      <c r="W330" s="30"/>
      <c r="X330" s="30"/>
      <c r="Y330" s="190"/>
      <c r="Z330" s="330" t="str">
        <f>lft(J330,Peildatum)</f>
        <v/>
      </c>
      <c r="AA330" s="272"/>
      <c r="AB330" s="272"/>
      <c r="AC330" s="272"/>
      <c r="AD330" s="272"/>
      <c r="AE330" s="319" t="str">
        <f>IFERROR(VLOOKUP(LEFT(L330 &amp; "0",1),CbRc,2,0),"")</f>
        <v>NCX19J3</v>
      </c>
      <c r="AF330" s="319" t="str">
        <f>IFERROR(VLOOKUP(LEFT(M330 &amp; "0",1),CbRc,2,0),"")</f>
        <v>NCX19J3</v>
      </c>
      <c r="AG330" s="319" t="str">
        <f>IFERROR(VLOOKUP(LEFT(N330 &amp; "0",1),CbRc,2,0),"")</f>
        <v>NCX19J3</v>
      </c>
      <c r="AH330" s="319" t="str">
        <f>IF(ISNA(VLOOKUP($AE330&amp;P330,IsTm1A,1,0)),"",P330)</f>
        <v/>
      </c>
      <c r="AI330" s="319" t="str">
        <f>IF(ISNA(VLOOKUP($AF330&amp;Q330,IsTm2D,1,0)),"",Q330)</f>
        <v/>
      </c>
      <c r="AJ330" s="319" t="str">
        <f>IF(ISNA(VLOOKUP($AF330&amp;R330,IsTm3G,1,0)),"",R330)</f>
        <v/>
      </c>
      <c r="AK330" s="319" t="str">
        <f>IF(ISNA(VLOOKUP($AG330&amp;S330,IsTm4J,1,0)),"",S330)</f>
        <v/>
      </c>
      <c r="AL330" s="310"/>
      <c r="AT330" s="312" t="str">
        <f t="shared" si="57"/>
        <v/>
      </c>
      <c r="AU330" s="312" t="str">
        <f t="shared" si="58"/>
        <v/>
      </c>
      <c r="AW330" s="320">
        <f t="shared" si="59"/>
        <v>0</v>
      </c>
      <c r="AX330" s="320">
        <f t="shared" si="60"/>
        <v>0</v>
      </c>
      <c r="AY330" s="320">
        <f t="shared" si="61"/>
        <v>0</v>
      </c>
      <c r="AZ330" s="320">
        <f t="shared" si="62"/>
        <v>0</v>
      </c>
      <c r="BG330" s="49" t="str">
        <f t="shared" ref="BG330:BG393" si="63">LEFT(L330&amp;"0",1)</f>
        <v>0</v>
      </c>
      <c r="BH330" s="49" t="str">
        <f t="shared" ref="BH330:BH393" si="64">LEFT(M330&amp;"0",1)</f>
        <v>0</v>
      </c>
      <c r="BI330" s="49" t="str">
        <f t="shared" ref="BI330:BI393" si="65">LEFT(N330&amp;"0",1)</f>
        <v>0</v>
      </c>
    </row>
    <row r="331" spans="1:61" x14ac:dyDescent="0.25">
      <c r="A331" s="25" t="str">
        <f>C331&amp;"x"&amp;TEXT(COUNTIF(C$5:C330,C331)+1,0)</f>
        <v>x1</v>
      </c>
      <c r="B331" s="26" t="str">
        <f>D331&amp;"x"&amp;TEXT(COUNTIF(D$5:D330,D331)+1,0)</f>
        <v>x1</v>
      </c>
      <c r="C331" s="27"/>
      <c r="D331" s="27"/>
      <c r="E331" s="165"/>
      <c r="F331" s="27"/>
      <c r="G331" s="242"/>
      <c r="H331" s="242"/>
      <c r="I331" s="242"/>
      <c r="J331" s="194"/>
      <c r="K331" s="165"/>
      <c r="L331" s="28"/>
      <c r="M331" s="371"/>
      <c r="N331" s="28"/>
      <c r="O331" s="236"/>
      <c r="P331" s="28"/>
      <c r="Q331" s="28"/>
      <c r="R331" s="28"/>
      <c r="S331" s="466" t="str">
        <f>IF(C331=0,"",C331)</f>
        <v/>
      </c>
      <c r="T331" s="191"/>
      <c r="U331" s="30"/>
      <c r="V331" s="30"/>
      <c r="W331" s="30"/>
      <c r="X331" s="30"/>
      <c r="Y331" s="190"/>
      <c r="Z331" s="330" t="str">
        <f>lft(J331,Peildatum)</f>
        <v/>
      </c>
      <c r="AA331" s="272"/>
      <c r="AB331" s="272"/>
      <c r="AC331" s="272"/>
      <c r="AD331" s="272"/>
      <c r="AE331" s="319" t="str">
        <f>IFERROR(VLOOKUP(LEFT(L331 &amp; "0",1),CbRc,2,0),"")</f>
        <v>NCX19J3</v>
      </c>
      <c r="AF331" s="319" t="str">
        <f>IFERROR(VLOOKUP(LEFT(M331 &amp; "0",1),CbRc,2,0),"")</f>
        <v>NCX19J3</v>
      </c>
      <c r="AG331" s="319" t="str">
        <f>IFERROR(VLOOKUP(LEFT(N331 &amp; "0",1),CbRc,2,0),"")</f>
        <v>NCX19J3</v>
      </c>
      <c r="AH331" s="319" t="str">
        <f>IF(ISNA(VLOOKUP($AE331&amp;P331,IsTm1A,1,0)),"",P331)</f>
        <v/>
      </c>
      <c r="AI331" s="319" t="str">
        <f>IF(ISNA(VLOOKUP($AF331&amp;Q331,IsTm2D,1,0)),"",Q331)</f>
        <v/>
      </c>
      <c r="AJ331" s="319" t="str">
        <f>IF(ISNA(VLOOKUP($AF331&amp;R331,IsTm3G,1,0)),"",R331)</f>
        <v/>
      </c>
      <c r="AK331" s="319" t="str">
        <f>IF(ISNA(VLOOKUP($AG331&amp;S331,IsTm4J,1,0)),"",S331)</f>
        <v/>
      </c>
      <c r="AL331" s="310"/>
      <c r="AT331" s="312" t="str">
        <f t="shared" si="57"/>
        <v/>
      </c>
      <c r="AU331" s="312" t="str">
        <f t="shared" si="58"/>
        <v/>
      </c>
      <c r="AW331" s="320">
        <f t="shared" si="59"/>
        <v>0</v>
      </c>
      <c r="AX331" s="320">
        <f t="shared" si="60"/>
        <v>0</v>
      </c>
      <c r="AY331" s="320">
        <f t="shared" si="61"/>
        <v>0</v>
      </c>
      <c r="AZ331" s="320">
        <f t="shared" si="62"/>
        <v>0</v>
      </c>
      <c r="BG331" s="49" t="str">
        <f t="shared" si="63"/>
        <v>0</v>
      </c>
      <c r="BH331" s="49" t="str">
        <f t="shared" si="64"/>
        <v>0</v>
      </c>
      <c r="BI331" s="49" t="str">
        <f t="shared" si="65"/>
        <v>0</v>
      </c>
    </row>
    <row r="332" spans="1:61" x14ac:dyDescent="0.25">
      <c r="A332" s="25" t="str">
        <f>C332&amp;"x"&amp;TEXT(COUNTIF(C$5:C331,C332)+1,0)</f>
        <v>x1</v>
      </c>
      <c r="B332" s="26" t="str">
        <f>D332&amp;"x"&amp;TEXT(COUNTIF(D$5:D331,D332)+1,0)</f>
        <v>x1</v>
      </c>
      <c r="C332" s="27"/>
      <c r="D332" s="27"/>
      <c r="E332" s="165"/>
      <c r="F332" s="27"/>
      <c r="G332" s="242"/>
      <c r="H332" s="242"/>
      <c r="I332" s="242"/>
      <c r="J332" s="194"/>
      <c r="K332" s="165"/>
      <c r="L332" s="28"/>
      <c r="M332" s="371"/>
      <c r="N332" s="28"/>
      <c r="O332" s="236"/>
      <c r="P332" s="28"/>
      <c r="Q332" s="28"/>
      <c r="R332" s="28"/>
      <c r="S332" s="466" t="str">
        <f>IF(C332=0,"",C332)</f>
        <v/>
      </c>
      <c r="T332" s="191"/>
      <c r="U332" s="30"/>
      <c r="V332" s="30"/>
      <c r="W332" s="30"/>
      <c r="X332" s="30"/>
      <c r="Y332" s="190"/>
      <c r="Z332" s="330" t="str">
        <f>lft(J332,Peildatum)</f>
        <v/>
      </c>
      <c r="AA332" s="272"/>
      <c r="AB332" s="272"/>
      <c r="AC332" s="272"/>
      <c r="AD332" s="272"/>
      <c r="AE332" s="319" t="str">
        <f>IFERROR(VLOOKUP(LEFT(L332 &amp; "0",1),CbRc,2,0),"")</f>
        <v>NCX19J3</v>
      </c>
      <c r="AF332" s="319" t="str">
        <f>IFERROR(VLOOKUP(LEFT(M332 &amp; "0",1),CbRc,2,0),"")</f>
        <v>NCX19J3</v>
      </c>
      <c r="AG332" s="319" t="str">
        <f>IFERROR(VLOOKUP(LEFT(N332 &amp; "0",1),CbRc,2,0),"")</f>
        <v>NCX19J3</v>
      </c>
      <c r="AH332" s="319" t="str">
        <f>IF(ISNA(VLOOKUP($AE332&amp;P332,IsTm1A,1,0)),"",P332)</f>
        <v/>
      </c>
      <c r="AI332" s="319" t="str">
        <f>IF(ISNA(VLOOKUP($AF332&amp;Q332,IsTm2D,1,0)),"",Q332)</f>
        <v/>
      </c>
      <c r="AJ332" s="319" t="str">
        <f>IF(ISNA(VLOOKUP($AF332&amp;R332,IsTm3G,1,0)),"",R332)</f>
        <v/>
      </c>
      <c r="AK332" s="319" t="str">
        <f>IF(ISNA(VLOOKUP($AG332&amp;S332,IsTm4J,1,0)),"",S332)</f>
        <v/>
      </c>
      <c r="AL332" s="310"/>
      <c r="AT332" s="312" t="str">
        <f t="shared" si="57"/>
        <v/>
      </c>
      <c r="AU332" s="312" t="str">
        <f t="shared" si="58"/>
        <v/>
      </c>
      <c r="AW332" s="320">
        <f t="shared" si="59"/>
        <v>0</v>
      </c>
      <c r="AX332" s="320">
        <f t="shared" si="60"/>
        <v>0</v>
      </c>
      <c r="AY332" s="320">
        <f t="shared" si="61"/>
        <v>0</v>
      </c>
      <c r="AZ332" s="320">
        <f t="shared" si="62"/>
        <v>0</v>
      </c>
      <c r="BG332" s="49" t="str">
        <f t="shared" si="63"/>
        <v>0</v>
      </c>
      <c r="BH332" s="49" t="str">
        <f t="shared" si="64"/>
        <v>0</v>
      </c>
      <c r="BI332" s="49" t="str">
        <f t="shared" si="65"/>
        <v>0</v>
      </c>
    </row>
    <row r="333" spans="1:61" x14ac:dyDescent="0.25">
      <c r="A333" s="25" t="str">
        <f>C333&amp;"x"&amp;TEXT(COUNTIF(C$5:C332,C333)+1,0)</f>
        <v>x1</v>
      </c>
      <c r="B333" s="26" t="str">
        <f>D333&amp;"x"&amp;TEXT(COUNTIF(D$5:D332,D333)+1,0)</f>
        <v>x1</v>
      </c>
      <c r="C333" s="27"/>
      <c r="D333" s="27"/>
      <c r="E333" s="165"/>
      <c r="F333" s="27"/>
      <c r="G333" s="242"/>
      <c r="H333" s="242"/>
      <c r="I333" s="242"/>
      <c r="J333" s="194"/>
      <c r="K333" s="165"/>
      <c r="L333" s="28"/>
      <c r="M333" s="371"/>
      <c r="N333" s="28"/>
      <c r="O333" s="236"/>
      <c r="P333" s="28"/>
      <c r="Q333" s="28"/>
      <c r="R333" s="28"/>
      <c r="S333" s="466" t="str">
        <f>IF(C333=0,"",C333)</f>
        <v/>
      </c>
      <c r="T333" s="191"/>
      <c r="U333" s="30"/>
      <c r="V333" s="30"/>
      <c r="W333" s="30"/>
      <c r="X333" s="30"/>
      <c r="Y333" s="190"/>
      <c r="Z333" s="330" t="str">
        <f>lft(J333,Peildatum)</f>
        <v/>
      </c>
      <c r="AA333" s="272"/>
      <c r="AB333" s="272"/>
      <c r="AC333" s="272"/>
      <c r="AD333" s="272"/>
      <c r="AE333" s="319" t="str">
        <f>IFERROR(VLOOKUP(LEFT(L333 &amp; "0",1),CbRc,2,0),"")</f>
        <v>NCX19J3</v>
      </c>
      <c r="AF333" s="319" t="str">
        <f>IFERROR(VLOOKUP(LEFT(M333 &amp; "0",1),CbRc,2,0),"")</f>
        <v>NCX19J3</v>
      </c>
      <c r="AG333" s="319" t="str">
        <f>IFERROR(VLOOKUP(LEFT(N333 &amp; "0",1),CbRc,2,0),"")</f>
        <v>NCX19J3</v>
      </c>
      <c r="AH333" s="319" t="str">
        <f>IF(ISNA(VLOOKUP($AE333&amp;P333,IsTm1A,1,0)),"",P333)</f>
        <v/>
      </c>
      <c r="AI333" s="319" t="str">
        <f>IF(ISNA(VLOOKUP($AF333&amp;Q333,IsTm2D,1,0)),"",Q333)</f>
        <v/>
      </c>
      <c r="AJ333" s="319" t="str">
        <f>IF(ISNA(VLOOKUP($AF333&amp;R333,IsTm3G,1,0)),"",R333)</f>
        <v/>
      </c>
      <c r="AK333" s="319" t="str">
        <f>IF(ISNA(VLOOKUP($AG333&amp;S333,IsTm4J,1,0)),"",S333)</f>
        <v/>
      </c>
      <c r="AL333" s="310"/>
      <c r="AT333" s="312" t="str">
        <f t="shared" si="57"/>
        <v/>
      </c>
      <c r="AU333" s="312" t="str">
        <f t="shared" si="58"/>
        <v/>
      </c>
      <c r="AW333" s="320">
        <f t="shared" si="59"/>
        <v>0</v>
      </c>
      <c r="AX333" s="320">
        <f t="shared" si="60"/>
        <v>0</v>
      </c>
      <c r="AY333" s="320">
        <f t="shared" si="61"/>
        <v>0</v>
      </c>
      <c r="AZ333" s="320">
        <f t="shared" si="62"/>
        <v>0</v>
      </c>
      <c r="BG333" s="49" t="str">
        <f t="shared" si="63"/>
        <v>0</v>
      </c>
      <c r="BH333" s="49" t="str">
        <f t="shared" si="64"/>
        <v>0</v>
      </c>
      <c r="BI333" s="49" t="str">
        <f t="shared" si="65"/>
        <v>0</v>
      </c>
    </row>
    <row r="334" spans="1:61" x14ac:dyDescent="0.25">
      <c r="A334" s="25" t="str">
        <f>C334&amp;"x"&amp;TEXT(COUNTIF(C$5:C333,C334)+1,0)</f>
        <v>x1</v>
      </c>
      <c r="B334" s="26" t="str">
        <f>D334&amp;"x"&amp;TEXT(COUNTIF(D$5:D333,D334)+1,0)</f>
        <v>x1</v>
      </c>
      <c r="C334" s="27"/>
      <c r="D334" s="27"/>
      <c r="E334" s="165"/>
      <c r="F334" s="27"/>
      <c r="G334" s="242"/>
      <c r="H334" s="242"/>
      <c r="I334" s="242"/>
      <c r="J334" s="194"/>
      <c r="K334" s="165"/>
      <c r="L334" s="28"/>
      <c r="M334" s="371"/>
      <c r="N334" s="28"/>
      <c r="O334" s="236"/>
      <c r="P334" s="28"/>
      <c r="Q334" s="28"/>
      <c r="R334" s="28"/>
      <c r="S334" s="466" t="str">
        <f>IF(C334=0,"",C334)</f>
        <v/>
      </c>
      <c r="T334" s="191"/>
      <c r="U334" s="30"/>
      <c r="V334" s="30"/>
      <c r="W334" s="30"/>
      <c r="X334" s="30"/>
      <c r="Y334" s="190"/>
      <c r="Z334" s="330" t="str">
        <f>lft(J334,Peildatum)</f>
        <v/>
      </c>
      <c r="AA334" s="272"/>
      <c r="AB334" s="272"/>
      <c r="AC334" s="272"/>
      <c r="AD334" s="272"/>
      <c r="AE334" s="319" t="str">
        <f>IFERROR(VLOOKUP(LEFT(L334 &amp; "0",1),CbRc,2,0),"")</f>
        <v>NCX19J3</v>
      </c>
      <c r="AF334" s="319" t="str">
        <f>IFERROR(VLOOKUP(LEFT(M334 &amp; "0",1),CbRc,2,0),"")</f>
        <v>NCX19J3</v>
      </c>
      <c r="AG334" s="319" t="str">
        <f>IFERROR(VLOOKUP(LEFT(N334 &amp; "0",1),CbRc,2,0),"")</f>
        <v>NCX19J3</v>
      </c>
      <c r="AH334" s="319" t="str">
        <f>IF(ISNA(VLOOKUP($AE334&amp;P334,IsTm1A,1,0)),"",P334)</f>
        <v/>
      </c>
      <c r="AI334" s="319" t="str">
        <f>IF(ISNA(VLOOKUP($AF334&amp;Q334,IsTm2D,1,0)),"",Q334)</f>
        <v/>
      </c>
      <c r="AJ334" s="319" t="str">
        <f>IF(ISNA(VLOOKUP($AF334&amp;R334,IsTm3G,1,0)),"",R334)</f>
        <v/>
      </c>
      <c r="AK334" s="319" t="str">
        <f>IF(ISNA(VLOOKUP($AG334&amp;S334,IsTm4J,1,0)),"",S334)</f>
        <v/>
      </c>
      <c r="AL334" s="310"/>
      <c r="AT334" s="312" t="str">
        <f t="shared" si="57"/>
        <v/>
      </c>
      <c r="AU334" s="312" t="str">
        <f t="shared" si="58"/>
        <v/>
      </c>
      <c r="AW334" s="320">
        <f t="shared" si="59"/>
        <v>0</v>
      </c>
      <c r="AX334" s="320">
        <f t="shared" si="60"/>
        <v>0</v>
      </c>
      <c r="AY334" s="320">
        <f t="shared" si="61"/>
        <v>0</v>
      </c>
      <c r="AZ334" s="320">
        <f t="shared" si="62"/>
        <v>0</v>
      </c>
      <c r="BG334" s="49" t="str">
        <f t="shared" si="63"/>
        <v>0</v>
      </c>
      <c r="BH334" s="49" t="str">
        <f t="shared" si="64"/>
        <v>0</v>
      </c>
      <c r="BI334" s="49" t="str">
        <f t="shared" si="65"/>
        <v>0</v>
      </c>
    </row>
    <row r="335" spans="1:61" x14ac:dyDescent="0.25">
      <c r="A335" s="25" t="str">
        <f>C335&amp;"x"&amp;TEXT(COUNTIF(C$5:C334,C335)+1,0)</f>
        <v>x1</v>
      </c>
      <c r="B335" s="26" t="str">
        <f>D335&amp;"x"&amp;TEXT(COUNTIF(D$5:D334,D335)+1,0)</f>
        <v>x1</v>
      </c>
      <c r="C335" s="27"/>
      <c r="D335" s="27"/>
      <c r="E335" s="165"/>
      <c r="F335" s="27"/>
      <c r="G335" s="242"/>
      <c r="H335" s="242"/>
      <c r="I335" s="242"/>
      <c r="J335" s="194"/>
      <c r="K335" s="165"/>
      <c r="L335" s="28"/>
      <c r="M335" s="371"/>
      <c r="N335" s="28"/>
      <c r="O335" s="236"/>
      <c r="P335" s="28"/>
      <c r="Q335" s="28"/>
      <c r="R335" s="28"/>
      <c r="S335" s="466" t="str">
        <f>IF(C335=0,"",C335)</f>
        <v/>
      </c>
      <c r="T335" s="191"/>
      <c r="U335" s="30"/>
      <c r="V335" s="30"/>
      <c r="W335" s="30"/>
      <c r="X335" s="30"/>
      <c r="Y335" s="190"/>
      <c r="Z335" s="330" t="str">
        <f>lft(J335,Peildatum)</f>
        <v/>
      </c>
      <c r="AA335" s="272"/>
      <c r="AB335" s="272"/>
      <c r="AC335" s="272"/>
      <c r="AD335" s="272"/>
      <c r="AE335" s="319" t="str">
        <f>IFERROR(VLOOKUP(LEFT(L335 &amp; "0",1),CbRc,2,0),"")</f>
        <v>NCX19J3</v>
      </c>
      <c r="AF335" s="319" t="str">
        <f>IFERROR(VLOOKUP(LEFT(M335 &amp; "0",1),CbRc,2,0),"")</f>
        <v>NCX19J3</v>
      </c>
      <c r="AG335" s="319" t="str">
        <f>IFERROR(VLOOKUP(LEFT(N335 &amp; "0",1),CbRc,2,0),"")</f>
        <v>NCX19J3</v>
      </c>
      <c r="AH335" s="319" t="str">
        <f>IF(ISNA(VLOOKUP($AE335&amp;P335,IsTm1A,1,0)),"",P335)</f>
        <v/>
      </c>
      <c r="AI335" s="319" t="str">
        <f>IF(ISNA(VLOOKUP($AF335&amp;Q335,IsTm2D,1,0)),"",Q335)</f>
        <v/>
      </c>
      <c r="AJ335" s="319" t="str">
        <f>IF(ISNA(VLOOKUP($AF335&amp;R335,IsTm3G,1,0)),"",R335)</f>
        <v/>
      </c>
      <c r="AK335" s="319" t="str">
        <f>IF(ISNA(VLOOKUP($AG335&amp;S335,IsTm4J,1,0)),"",S335)</f>
        <v/>
      </c>
      <c r="AL335" s="310"/>
      <c r="AT335" s="312" t="str">
        <f t="shared" si="57"/>
        <v/>
      </c>
      <c r="AU335" s="312" t="str">
        <f t="shared" si="58"/>
        <v/>
      </c>
      <c r="AW335" s="320">
        <f t="shared" si="59"/>
        <v>0</v>
      </c>
      <c r="AX335" s="320">
        <f t="shared" si="60"/>
        <v>0</v>
      </c>
      <c r="AY335" s="320">
        <f t="shared" si="61"/>
        <v>0</v>
      </c>
      <c r="AZ335" s="320">
        <f t="shared" si="62"/>
        <v>0</v>
      </c>
      <c r="BG335" s="49" t="str">
        <f t="shared" si="63"/>
        <v>0</v>
      </c>
      <c r="BH335" s="49" t="str">
        <f t="shared" si="64"/>
        <v>0</v>
      </c>
      <c r="BI335" s="49" t="str">
        <f t="shared" si="65"/>
        <v>0</v>
      </c>
    </row>
    <row r="336" spans="1:61" x14ac:dyDescent="0.25">
      <c r="A336" s="25" t="str">
        <f>C336&amp;"x"&amp;TEXT(COUNTIF(C$5:C335,C336)+1,0)</f>
        <v>x1</v>
      </c>
      <c r="B336" s="26" t="str">
        <f>D336&amp;"x"&amp;TEXT(COUNTIF(D$5:D335,D336)+1,0)</f>
        <v>x1</v>
      </c>
      <c r="C336" s="27"/>
      <c r="D336" s="27"/>
      <c r="E336" s="165"/>
      <c r="F336" s="27"/>
      <c r="G336" s="242"/>
      <c r="H336" s="242"/>
      <c r="I336" s="242"/>
      <c r="J336" s="194"/>
      <c r="K336" s="165"/>
      <c r="L336" s="28"/>
      <c r="M336" s="371"/>
      <c r="N336" s="28"/>
      <c r="O336" s="236"/>
      <c r="P336" s="28"/>
      <c r="Q336" s="28"/>
      <c r="R336" s="28"/>
      <c r="S336" s="466" t="str">
        <f>IF(C336=0,"",C336)</f>
        <v/>
      </c>
      <c r="T336" s="191"/>
      <c r="U336" s="30"/>
      <c r="V336" s="30"/>
      <c r="W336" s="30"/>
      <c r="X336" s="30"/>
      <c r="Y336" s="190"/>
      <c r="Z336" s="330" t="str">
        <f>lft(J336,Peildatum)</f>
        <v/>
      </c>
      <c r="AA336" s="272"/>
      <c r="AB336" s="272"/>
      <c r="AC336" s="272"/>
      <c r="AD336" s="272"/>
      <c r="AE336" s="319" t="str">
        <f>IFERROR(VLOOKUP(LEFT(L336 &amp; "0",1),CbRc,2,0),"")</f>
        <v>NCX19J3</v>
      </c>
      <c r="AF336" s="319" t="str">
        <f>IFERROR(VLOOKUP(LEFT(M336 &amp; "0",1),CbRc,2,0),"")</f>
        <v>NCX19J3</v>
      </c>
      <c r="AG336" s="319" t="str">
        <f>IFERROR(VLOOKUP(LEFT(N336 &amp; "0",1),CbRc,2,0),"")</f>
        <v>NCX19J3</v>
      </c>
      <c r="AH336" s="319" t="str">
        <f>IF(ISNA(VLOOKUP($AE336&amp;P336,IsTm1A,1,0)),"",P336)</f>
        <v/>
      </c>
      <c r="AI336" s="319" t="str">
        <f>IF(ISNA(VLOOKUP($AF336&amp;Q336,IsTm2D,1,0)),"",Q336)</f>
        <v/>
      </c>
      <c r="AJ336" s="319" t="str">
        <f>IF(ISNA(VLOOKUP($AF336&amp;R336,IsTm3G,1,0)),"",R336)</f>
        <v/>
      </c>
      <c r="AK336" s="319" t="str">
        <f>IF(ISNA(VLOOKUP($AG336&amp;S336,IsTm4J,1,0)),"",S336)</f>
        <v/>
      </c>
      <c r="AL336" s="310"/>
      <c r="AT336" s="312" t="str">
        <f t="shared" si="57"/>
        <v/>
      </c>
      <c r="AU336" s="312" t="str">
        <f t="shared" si="58"/>
        <v/>
      </c>
      <c r="AW336" s="320">
        <f t="shared" si="59"/>
        <v>0</v>
      </c>
      <c r="AX336" s="320">
        <f t="shared" si="60"/>
        <v>0</v>
      </c>
      <c r="AY336" s="320">
        <f t="shared" si="61"/>
        <v>0</v>
      </c>
      <c r="AZ336" s="320">
        <f t="shared" si="62"/>
        <v>0</v>
      </c>
      <c r="BG336" s="49" t="str">
        <f t="shared" si="63"/>
        <v>0</v>
      </c>
      <c r="BH336" s="49" t="str">
        <f t="shared" si="64"/>
        <v>0</v>
      </c>
      <c r="BI336" s="49" t="str">
        <f t="shared" si="65"/>
        <v>0</v>
      </c>
    </row>
    <row r="337" spans="1:61" x14ac:dyDescent="0.25">
      <c r="A337" s="25" t="str">
        <f>C337&amp;"x"&amp;TEXT(COUNTIF(C$5:C336,C337)+1,0)</f>
        <v>x1</v>
      </c>
      <c r="B337" s="26" t="str">
        <f>D337&amp;"x"&amp;TEXT(COUNTIF(D$5:D336,D337)+1,0)</f>
        <v>x1</v>
      </c>
      <c r="C337" s="27"/>
      <c r="D337" s="27"/>
      <c r="E337" s="165"/>
      <c r="F337" s="27"/>
      <c r="G337" s="242"/>
      <c r="H337" s="242"/>
      <c r="I337" s="242"/>
      <c r="J337" s="194"/>
      <c r="K337" s="165"/>
      <c r="L337" s="28"/>
      <c r="M337" s="371"/>
      <c r="N337" s="28"/>
      <c r="O337" s="236"/>
      <c r="P337" s="28"/>
      <c r="Q337" s="28"/>
      <c r="R337" s="28"/>
      <c r="S337" s="466" t="str">
        <f>IF(C337=0,"",C337)</f>
        <v/>
      </c>
      <c r="T337" s="191"/>
      <c r="U337" s="30"/>
      <c r="V337" s="30"/>
      <c r="W337" s="30"/>
      <c r="X337" s="30"/>
      <c r="Y337" s="190"/>
      <c r="Z337" s="330" t="str">
        <f>lft(J337,Peildatum)</f>
        <v/>
      </c>
      <c r="AA337" s="272"/>
      <c r="AB337" s="272"/>
      <c r="AC337" s="272"/>
      <c r="AD337" s="272"/>
      <c r="AE337" s="319" t="str">
        <f>IFERROR(VLOOKUP(LEFT(L337 &amp; "0",1),CbRc,2,0),"")</f>
        <v>NCX19J3</v>
      </c>
      <c r="AF337" s="319" t="str">
        <f>IFERROR(VLOOKUP(LEFT(M337 &amp; "0",1),CbRc,2,0),"")</f>
        <v>NCX19J3</v>
      </c>
      <c r="AG337" s="319" t="str">
        <f>IFERROR(VLOOKUP(LEFT(N337 &amp; "0",1),CbRc,2,0),"")</f>
        <v>NCX19J3</v>
      </c>
      <c r="AH337" s="319" t="str">
        <f>IF(ISNA(VLOOKUP($AE337&amp;P337,IsTm1A,1,0)),"",P337)</f>
        <v/>
      </c>
      <c r="AI337" s="319" t="str">
        <f>IF(ISNA(VLOOKUP($AF337&amp;Q337,IsTm2D,1,0)),"",Q337)</f>
        <v/>
      </c>
      <c r="AJ337" s="319" t="str">
        <f>IF(ISNA(VLOOKUP($AF337&amp;R337,IsTm3G,1,0)),"",R337)</f>
        <v/>
      </c>
      <c r="AK337" s="319" t="str">
        <f>IF(ISNA(VLOOKUP($AG337&amp;S337,IsTm4J,1,0)),"",S337)</f>
        <v/>
      </c>
      <c r="AL337" s="310"/>
      <c r="AT337" s="312" t="str">
        <f t="shared" si="57"/>
        <v/>
      </c>
      <c r="AU337" s="312" t="str">
        <f t="shared" si="58"/>
        <v/>
      </c>
      <c r="AW337" s="320">
        <f t="shared" si="59"/>
        <v>0</v>
      </c>
      <c r="AX337" s="320">
        <f t="shared" si="60"/>
        <v>0</v>
      </c>
      <c r="AY337" s="320">
        <f t="shared" si="61"/>
        <v>0</v>
      </c>
      <c r="AZ337" s="320">
        <f t="shared" si="62"/>
        <v>0</v>
      </c>
      <c r="BG337" s="49" t="str">
        <f t="shared" si="63"/>
        <v>0</v>
      </c>
      <c r="BH337" s="49" t="str">
        <f t="shared" si="64"/>
        <v>0</v>
      </c>
      <c r="BI337" s="49" t="str">
        <f t="shared" si="65"/>
        <v>0</v>
      </c>
    </row>
    <row r="338" spans="1:61" x14ac:dyDescent="0.25">
      <c r="A338" s="25" t="str">
        <f>C338&amp;"x"&amp;TEXT(COUNTIF(C$5:C337,C338)+1,0)</f>
        <v>x1</v>
      </c>
      <c r="B338" s="26" t="str">
        <f>D338&amp;"x"&amp;TEXT(COUNTIF(D$5:D337,D338)+1,0)</f>
        <v>x1</v>
      </c>
      <c r="C338" s="27"/>
      <c r="D338" s="27"/>
      <c r="E338" s="165"/>
      <c r="F338" s="27"/>
      <c r="G338" s="242"/>
      <c r="H338" s="242"/>
      <c r="I338" s="242"/>
      <c r="J338" s="194"/>
      <c r="K338" s="165"/>
      <c r="L338" s="28"/>
      <c r="M338" s="371"/>
      <c r="N338" s="28"/>
      <c r="O338" s="236"/>
      <c r="P338" s="28"/>
      <c r="Q338" s="28"/>
      <c r="R338" s="28"/>
      <c r="S338" s="466" t="str">
        <f>IF(C338=0,"",C338)</f>
        <v/>
      </c>
      <c r="T338" s="191"/>
      <c r="U338" s="30"/>
      <c r="V338" s="30"/>
      <c r="W338" s="30"/>
      <c r="X338" s="30"/>
      <c r="Y338" s="190"/>
      <c r="Z338" s="330" t="str">
        <f>lft(J338,Peildatum)</f>
        <v/>
      </c>
      <c r="AA338" s="272"/>
      <c r="AB338" s="272"/>
      <c r="AC338" s="272"/>
      <c r="AD338" s="272"/>
      <c r="AE338" s="319" t="str">
        <f>IFERROR(VLOOKUP(LEFT(L338 &amp; "0",1),CbRc,2,0),"")</f>
        <v>NCX19J3</v>
      </c>
      <c r="AF338" s="319" t="str">
        <f>IFERROR(VLOOKUP(LEFT(M338 &amp; "0",1),CbRc,2,0),"")</f>
        <v>NCX19J3</v>
      </c>
      <c r="AG338" s="319" t="str">
        <f>IFERROR(VLOOKUP(LEFT(N338 &amp; "0",1),CbRc,2,0),"")</f>
        <v>NCX19J3</v>
      </c>
      <c r="AH338" s="319" t="str">
        <f>IF(ISNA(VLOOKUP($AE338&amp;P338,IsTm1A,1,0)),"",P338)</f>
        <v/>
      </c>
      <c r="AI338" s="319" t="str">
        <f>IF(ISNA(VLOOKUP($AF338&amp;Q338,IsTm2D,1,0)),"",Q338)</f>
        <v/>
      </c>
      <c r="AJ338" s="319" t="str">
        <f>IF(ISNA(VLOOKUP($AF338&amp;R338,IsTm3G,1,0)),"",R338)</f>
        <v/>
      </c>
      <c r="AK338" s="319" t="str">
        <f>IF(ISNA(VLOOKUP($AG338&amp;S338,IsTm4J,1,0)),"",S338)</f>
        <v/>
      </c>
      <c r="AL338" s="310"/>
      <c r="AT338" s="312" t="str">
        <f t="shared" si="57"/>
        <v/>
      </c>
      <c r="AU338" s="312" t="str">
        <f t="shared" si="58"/>
        <v/>
      </c>
      <c r="AW338" s="320">
        <f t="shared" si="59"/>
        <v>0</v>
      </c>
      <c r="AX338" s="320">
        <f t="shared" si="60"/>
        <v>0</v>
      </c>
      <c r="AY338" s="320">
        <f t="shared" si="61"/>
        <v>0</v>
      </c>
      <c r="AZ338" s="320">
        <f t="shared" si="62"/>
        <v>0</v>
      </c>
      <c r="BG338" s="49" t="str">
        <f t="shared" si="63"/>
        <v>0</v>
      </c>
      <c r="BH338" s="49" t="str">
        <f t="shared" si="64"/>
        <v>0</v>
      </c>
      <c r="BI338" s="49" t="str">
        <f t="shared" si="65"/>
        <v>0</v>
      </c>
    </row>
    <row r="339" spans="1:61" x14ac:dyDescent="0.25">
      <c r="A339" s="25" t="str">
        <f>C339&amp;"x"&amp;TEXT(COUNTIF(C$5:C338,C339)+1,0)</f>
        <v>x1</v>
      </c>
      <c r="B339" s="26" t="str">
        <f>D339&amp;"x"&amp;TEXT(COUNTIF(D$5:D338,D339)+1,0)</f>
        <v>x1</v>
      </c>
      <c r="C339" s="27"/>
      <c r="D339" s="27"/>
      <c r="E339" s="165"/>
      <c r="F339" s="27"/>
      <c r="G339" s="242"/>
      <c r="H339" s="242"/>
      <c r="I339" s="242"/>
      <c r="J339" s="194"/>
      <c r="K339" s="165"/>
      <c r="L339" s="28"/>
      <c r="M339" s="371"/>
      <c r="N339" s="28"/>
      <c r="O339" s="236"/>
      <c r="P339" s="28"/>
      <c r="Q339" s="28"/>
      <c r="R339" s="28"/>
      <c r="S339" s="466" t="str">
        <f>IF(C339=0,"",C339)</f>
        <v/>
      </c>
      <c r="T339" s="191"/>
      <c r="U339" s="30"/>
      <c r="V339" s="30"/>
      <c r="W339" s="30"/>
      <c r="X339" s="30"/>
      <c r="Y339" s="190"/>
      <c r="Z339" s="330" t="str">
        <f>lft(J339,Peildatum)</f>
        <v/>
      </c>
      <c r="AA339" s="272"/>
      <c r="AB339" s="272"/>
      <c r="AC339" s="272"/>
      <c r="AD339" s="272"/>
      <c r="AE339" s="319" t="str">
        <f>IFERROR(VLOOKUP(LEFT(L339 &amp; "0",1),CbRc,2,0),"")</f>
        <v>NCX19J3</v>
      </c>
      <c r="AF339" s="319" t="str">
        <f>IFERROR(VLOOKUP(LEFT(M339 &amp; "0",1),CbRc,2,0),"")</f>
        <v>NCX19J3</v>
      </c>
      <c r="AG339" s="319" t="str">
        <f>IFERROR(VLOOKUP(LEFT(N339 &amp; "0",1),CbRc,2,0),"")</f>
        <v>NCX19J3</v>
      </c>
      <c r="AH339" s="319" t="str">
        <f>IF(ISNA(VLOOKUP($AE339&amp;P339,IsTm1A,1,0)),"",P339)</f>
        <v/>
      </c>
      <c r="AI339" s="319" t="str">
        <f>IF(ISNA(VLOOKUP($AF339&amp;Q339,IsTm2D,1,0)),"",Q339)</f>
        <v/>
      </c>
      <c r="AJ339" s="319" t="str">
        <f>IF(ISNA(VLOOKUP($AF339&amp;R339,IsTm3G,1,0)),"",R339)</f>
        <v/>
      </c>
      <c r="AK339" s="319" t="str">
        <f>IF(ISNA(VLOOKUP($AG339&amp;S339,IsTm4J,1,0)),"",S339)</f>
        <v/>
      </c>
      <c r="AL339" s="310"/>
      <c r="AT339" s="312" t="str">
        <f t="shared" si="57"/>
        <v/>
      </c>
      <c r="AU339" s="312" t="str">
        <f t="shared" si="58"/>
        <v/>
      </c>
      <c r="AW339" s="320">
        <f t="shared" si="59"/>
        <v>0</v>
      </c>
      <c r="AX339" s="320">
        <f t="shared" si="60"/>
        <v>0</v>
      </c>
      <c r="AY339" s="320">
        <f t="shared" si="61"/>
        <v>0</v>
      </c>
      <c r="AZ339" s="320">
        <f t="shared" si="62"/>
        <v>0</v>
      </c>
      <c r="BG339" s="49" t="str">
        <f t="shared" si="63"/>
        <v>0</v>
      </c>
      <c r="BH339" s="49" t="str">
        <f t="shared" si="64"/>
        <v>0</v>
      </c>
      <c r="BI339" s="49" t="str">
        <f t="shared" si="65"/>
        <v>0</v>
      </c>
    </row>
    <row r="340" spans="1:61" x14ac:dyDescent="0.25">
      <c r="A340" s="25" t="str">
        <f>C340&amp;"x"&amp;TEXT(COUNTIF(C$5:C339,C340)+1,0)</f>
        <v>x1</v>
      </c>
      <c r="B340" s="26" t="str">
        <f>D340&amp;"x"&amp;TEXT(COUNTIF(D$5:D339,D340)+1,0)</f>
        <v>x1</v>
      </c>
      <c r="C340" s="27"/>
      <c r="D340" s="27"/>
      <c r="E340" s="165"/>
      <c r="F340" s="27"/>
      <c r="G340" s="242"/>
      <c r="H340" s="242"/>
      <c r="I340" s="242"/>
      <c r="J340" s="194"/>
      <c r="K340" s="165"/>
      <c r="L340" s="28"/>
      <c r="M340" s="371"/>
      <c r="N340" s="28"/>
      <c r="O340" s="236"/>
      <c r="P340" s="28"/>
      <c r="Q340" s="28"/>
      <c r="R340" s="28"/>
      <c r="S340" s="466" t="str">
        <f>IF(C340=0,"",C340)</f>
        <v/>
      </c>
      <c r="T340" s="191"/>
      <c r="U340" s="30"/>
      <c r="V340" s="30"/>
      <c r="W340" s="30"/>
      <c r="X340" s="30"/>
      <c r="Y340" s="190"/>
      <c r="Z340" s="330" t="str">
        <f>lft(J340,Peildatum)</f>
        <v/>
      </c>
      <c r="AA340" s="272"/>
      <c r="AB340" s="272"/>
      <c r="AC340" s="272"/>
      <c r="AD340" s="272"/>
      <c r="AE340" s="319" t="str">
        <f>IFERROR(VLOOKUP(LEFT(L340 &amp; "0",1),CbRc,2,0),"")</f>
        <v>NCX19J3</v>
      </c>
      <c r="AF340" s="319" t="str">
        <f>IFERROR(VLOOKUP(LEFT(M340 &amp; "0",1),CbRc,2,0),"")</f>
        <v>NCX19J3</v>
      </c>
      <c r="AG340" s="319" t="str">
        <f>IFERROR(VLOOKUP(LEFT(N340 &amp; "0",1),CbRc,2,0),"")</f>
        <v>NCX19J3</v>
      </c>
      <c r="AH340" s="319" t="str">
        <f>IF(ISNA(VLOOKUP($AE340&amp;P340,IsTm1A,1,0)),"",P340)</f>
        <v/>
      </c>
      <c r="AI340" s="319" t="str">
        <f>IF(ISNA(VLOOKUP($AF340&amp;Q340,IsTm2D,1,0)),"",Q340)</f>
        <v/>
      </c>
      <c r="AJ340" s="319" t="str">
        <f>IF(ISNA(VLOOKUP($AF340&amp;R340,IsTm3G,1,0)),"",R340)</f>
        <v/>
      </c>
      <c r="AK340" s="319" t="str">
        <f>IF(ISNA(VLOOKUP($AG340&amp;S340,IsTm4J,1,0)),"",S340)</f>
        <v/>
      </c>
      <c r="AL340" s="310"/>
      <c r="AT340" s="312" t="str">
        <f t="shared" si="57"/>
        <v/>
      </c>
      <c r="AU340" s="312" t="str">
        <f t="shared" si="58"/>
        <v/>
      </c>
      <c r="AW340" s="320">
        <f t="shared" si="59"/>
        <v>0</v>
      </c>
      <c r="AX340" s="320">
        <f t="shared" si="60"/>
        <v>0</v>
      </c>
      <c r="AY340" s="320">
        <f t="shared" si="61"/>
        <v>0</v>
      </c>
      <c r="AZ340" s="320">
        <f t="shared" si="62"/>
        <v>0</v>
      </c>
      <c r="BG340" s="49" t="str">
        <f t="shared" si="63"/>
        <v>0</v>
      </c>
      <c r="BH340" s="49" t="str">
        <f t="shared" si="64"/>
        <v>0</v>
      </c>
      <c r="BI340" s="49" t="str">
        <f t="shared" si="65"/>
        <v>0</v>
      </c>
    </row>
    <row r="341" spans="1:61" x14ac:dyDescent="0.25">
      <c r="A341" s="25" t="str">
        <f>C341&amp;"x"&amp;TEXT(COUNTIF(C$5:C340,C341)+1,0)</f>
        <v>x1</v>
      </c>
      <c r="B341" s="26" t="str">
        <f>D341&amp;"x"&amp;TEXT(COUNTIF(D$5:D340,D341)+1,0)</f>
        <v>x1</v>
      </c>
      <c r="C341" s="27"/>
      <c r="D341" s="27"/>
      <c r="E341" s="165"/>
      <c r="F341" s="27"/>
      <c r="G341" s="242"/>
      <c r="H341" s="242"/>
      <c r="I341" s="242"/>
      <c r="J341" s="194"/>
      <c r="K341" s="165"/>
      <c r="L341" s="28"/>
      <c r="M341" s="371"/>
      <c r="N341" s="28"/>
      <c r="O341" s="236"/>
      <c r="P341" s="28"/>
      <c r="Q341" s="28"/>
      <c r="R341" s="28"/>
      <c r="S341" s="466" t="str">
        <f>IF(C341=0,"",C341)</f>
        <v/>
      </c>
      <c r="T341" s="191"/>
      <c r="U341" s="30"/>
      <c r="V341" s="30"/>
      <c r="W341" s="30"/>
      <c r="X341" s="30"/>
      <c r="Y341" s="190"/>
      <c r="Z341" s="330" t="str">
        <f>lft(J341,Peildatum)</f>
        <v/>
      </c>
      <c r="AA341" s="272"/>
      <c r="AB341" s="272"/>
      <c r="AC341" s="272"/>
      <c r="AD341" s="272"/>
      <c r="AE341" s="319" t="str">
        <f>IFERROR(VLOOKUP(LEFT(L341 &amp; "0",1),CbRc,2,0),"")</f>
        <v>NCX19J3</v>
      </c>
      <c r="AF341" s="319" t="str">
        <f>IFERROR(VLOOKUP(LEFT(M341 &amp; "0",1),CbRc,2,0),"")</f>
        <v>NCX19J3</v>
      </c>
      <c r="AG341" s="319" t="str">
        <f>IFERROR(VLOOKUP(LEFT(N341 &amp; "0",1),CbRc,2,0),"")</f>
        <v>NCX19J3</v>
      </c>
      <c r="AH341" s="319" t="str">
        <f>IF(ISNA(VLOOKUP($AE341&amp;P341,IsTm1A,1,0)),"",P341)</f>
        <v/>
      </c>
      <c r="AI341" s="319" t="str">
        <f>IF(ISNA(VLOOKUP($AF341&amp;Q341,IsTm2D,1,0)),"",Q341)</f>
        <v/>
      </c>
      <c r="AJ341" s="319" t="str">
        <f>IF(ISNA(VLOOKUP($AF341&amp;R341,IsTm3G,1,0)),"",R341)</f>
        <v/>
      </c>
      <c r="AK341" s="319" t="str">
        <f>IF(ISNA(VLOOKUP($AG341&amp;S341,IsTm4J,1,0)),"",S341)</f>
        <v/>
      </c>
      <c r="AL341" s="310"/>
      <c r="AT341" s="312" t="str">
        <f t="shared" si="57"/>
        <v/>
      </c>
      <c r="AU341" s="312" t="str">
        <f t="shared" si="58"/>
        <v/>
      </c>
      <c r="AW341" s="320">
        <f t="shared" si="59"/>
        <v>0</v>
      </c>
      <c r="AX341" s="320">
        <f t="shared" si="60"/>
        <v>0</v>
      </c>
      <c r="AY341" s="320">
        <f t="shared" si="61"/>
        <v>0</v>
      </c>
      <c r="AZ341" s="320">
        <f t="shared" si="62"/>
        <v>0</v>
      </c>
      <c r="BG341" s="49" t="str">
        <f t="shared" si="63"/>
        <v>0</v>
      </c>
      <c r="BH341" s="49" t="str">
        <f t="shared" si="64"/>
        <v>0</v>
      </c>
      <c r="BI341" s="49" t="str">
        <f t="shared" si="65"/>
        <v>0</v>
      </c>
    </row>
    <row r="342" spans="1:61" x14ac:dyDescent="0.25">
      <c r="A342" s="25" t="str">
        <f>C342&amp;"x"&amp;TEXT(COUNTIF(C$5:C341,C342)+1,0)</f>
        <v>x1</v>
      </c>
      <c r="B342" s="26" t="str">
        <f>D342&amp;"x"&amp;TEXT(COUNTIF(D$5:D341,D342)+1,0)</f>
        <v>x1</v>
      </c>
      <c r="C342" s="27"/>
      <c r="D342" s="27"/>
      <c r="E342" s="165"/>
      <c r="F342" s="27"/>
      <c r="G342" s="242"/>
      <c r="H342" s="242"/>
      <c r="I342" s="242"/>
      <c r="J342" s="194"/>
      <c r="K342" s="165"/>
      <c r="L342" s="28"/>
      <c r="M342" s="371"/>
      <c r="N342" s="28"/>
      <c r="O342" s="236"/>
      <c r="P342" s="28"/>
      <c r="Q342" s="28"/>
      <c r="R342" s="28"/>
      <c r="S342" s="466" t="str">
        <f>IF(C342=0,"",C342)</f>
        <v/>
      </c>
      <c r="T342" s="191"/>
      <c r="U342" s="30"/>
      <c r="V342" s="30"/>
      <c r="W342" s="30"/>
      <c r="X342" s="30"/>
      <c r="Y342" s="190"/>
      <c r="Z342" s="330" t="str">
        <f>lft(J342,Peildatum)</f>
        <v/>
      </c>
      <c r="AA342" s="272"/>
      <c r="AB342" s="272"/>
      <c r="AC342" s="272"/>
      <c r="AD342" s="272"/>
      <c r="AE342" s="319" t="str">
        <f>IFERROR(VLOOKUP(LEFT(L342 &amp; "0",1),CbRc,2,0),"")</f>
        <v>NCX19J3</v>
      </c>
      <c r="AF342" s="319" t="str">
        <f>IFERROR(VLOOKUP(LEFT(M342 &amp; "0",1),CbRc,2,0),"")</f>
        <v>NCX19J3</v>
      </c>
      <c r="AG342" s="319" t="str">
        <f>IFERROR(VLOOKUP(LEFT(N342 &amp; "0",1),CbRc,2,0),"")</f>
        <v>NCX19J3</v>
      </c>
      <c r="AH342" s="319" t="str">
        <f>IF(ISNA(VLOOKUP($AE342&amp;P342,IsTm1A,1,0)),"",P342)</f>
        <v/>
      </c>
      <c r="AI342" s="319" t="str">
        <f>IF(ISNA(VLOOKUP($AF342&amp;Q342,IsTm2D,1,0)),"",Q342)</f>
        <v/>
      </c>
      <c r="AJ342" s="319" t="str">
        <f>IF(ISNA(VLOOKUP($AF342&amp;R342,IsTm3G,1,0)),"",R342)</f>
        <v/>
      </c>
      <c r="AK342" s="319" t="str">
        <f>IF(ISNA(VLOOKUP($AG342&amp;S342,IsTm4J,1,0)),"",S342)</f>
        <v/>
      </c>
      <c r="AL342" s="310"/>
      <c r="AT342" s="312" t="str">
        <f t="shared" si="57"/>
        <v/>
      </c>
      <c r="AU342" s="312" t="str">
        <f t="shared" si="58"/>
        <v/>
      </c>
      <c r="AW342" s="320">
        <f t="shared" si="59"/>
        <v>0</v>
      </c>
      <c r="AX342" s="320">
        <f t="shared" si="60"/>
        <v>0</v>
      </c>
      <c r="AY342" s="320">
        <f t="shared" si="61"/>
        <v>0</v>
      </c>
      <c r="AZ342" s="320">
        <f t="shared" si="62"/>
        <v>0</v>
      </c>
      <c r="BG342" s="49" t="str">
        <f t="shared" si="63"/>
        <v>0</v>
      </c>
      <c r="BH342" s="49" t="str">
        <f t="shared" si="64"/>
        <v>0</v>
      </c>
      <c r="BI342" s="49" t="str">
        <f t="shared" si="65"/>
        <v>0</v>
      </c>
    </row>
    <row r="343" spans="1:61" x14ac:dyDescent="0.25">
      <c r="A343" s="25" t="str">
        <f>C343&amp;"x"&amp;TEXT(COUNTIF(C$5:C342,C343)+1,0)</f>
        <v>x1</v>
      </c>
      <c r="B343" s="26" t="str">
        <f>D343&amp;"x"&amp;TEXT(COUNTIF(D$5:D342,D343)+1,0)</f>
        <v>x1</v>
      </c>
      <c r="C343" s="27"/>
      <c r="D343" s="27"/>
      <c r="E343" s="165"/>
      <c r="F343" s="27"/>
      <c r="G343" s="242"/>
      <c r="H343" s="242"/>
      <c r="I343" s="242"/>
      <c r="J343" s="194"/>
      <c r="K343" s="165"/>
      <c r="L343" s="28"/>
      <c r="M343" s="371"/>
      <c r="N343" s="28"/>
      <c r="O343" s="236"/>
      <c r="P343" s="28"/>
      <c r="Q343" s="28"/>
      <c r="R343" s="28"/>
      <c r="S343" s="466" t="str">
        <f>IF(C343=0,"",C343)</f>
        <v/>
      </c>
      <c r="T343" s="191"/>
      <c r="U343" s="30"/>
      <c r="V343" s="30"/>
      <c r="W343" s="30"/>
      <c r="X343" s="30"/>
      <c r="Y343" s="190"/>
      <c r="Z343" s="330" t="str">
        <f>lft(J343,Peildatum)</f>
        <v/>
      </c>
      <c r="AA343" s="272"/>
      <c r="AB343" s="272"/>
      <c r="AC343" s="272"/>
      <c r="AD343" s="272"/>
      <c r="AE343" s="319" t="str">
        <f>IFERROR(VLOOKUP(LEFT(L343 &amp; "0",1),CbRc,2,0),"")</f>
        <v>NCX19J3</v>
      </c>
      <c r="AF343" s="319" t="str">
        <f>IFERROR(VLOOKUP(LEFT(M343 &amp; "0",1),CbRc,2,0),"")</f>
        <v>NCX19J3</v>
      </c>
      <c r="AG343" s="319" t="str">
        <f>IFERROR(VLOOKUP(LEFT(N343 &amp; "0",1),CbRc,2,0),"")</f>
        <v>NCX19J3</v>
      </c>
      <c r="AH343" s="319" t="str">
        <f>IF(ISNA(VLOOKUP($AE343&amp;P343,IsTm1A,1,0)),"",P343)</f>
        <v/>
      </c>
      <c r="AI343" s="319" t="str">
        <f>IF(ISNA(VLOOKUP($AF343&amp;Q343,IsTm2D,1,0)),"",Q343)</f>
        <v/>
      </c>
      <c r="AJ343" s="319" t="str">
        <f>IF(ISNA(VLOOKUP($AF343&amp;R343,IsTm3G,1,0)),"",R343)</f>
        <v/>
      </c>
      <c r="AK343" s="319" t="str">
        <f>IF(ISNA(VLOOKUP($AG343&amp;S343,IsTm4J,1,0)),"",S343)</f>
        <v/>
      </c>
      <c r="AL343" s="310"/>
      <c r="AT343" s="312" t="str">
        <f t="shared" si="57"/>
        <v/>
      </c>
      <c r="AU343" s="312" t="str">
        <f t="shared" si="58"/>
        <v/>
      </c>
      <c r="AW343" s="320">
        <f t="shared" si="59"/>
        <v>0</v>
      </c>
      <c r="AX343" s="320">
        <f t="shared" si="60"/>
        <v>0</v>
      </c>
      <c r="AY343" s="320">
        <f t="shared" si="61"/>
        <v>0</v>
      </c>
      <c r="AZ343" s="320">
        <f t="shared" si="62"/>
        <v>0</v>
      </c>
      <c r="BG343" s="49" t="str">
        <f t="shared" si="63"/>
        <v>0</v>
      </c>
      <c r="BH343" s="49" t="str">
        <f t="shared" si="64"/>
        <v>0</v>
      </c>
      <c r="BI343" s="49" t="str">
        <f t="shared" si="65"/>
        <v>0</v>
      </c>
    </row>
    <row r="344" spans="1:61" x14ac:dyDescent="0.25">
      <c r="A344" s="25" t="str">
        <f>C344&amp;"x"&amp;TEXT(COUNTIF(C$5:C343,C344)+1,0)</f>
        <v>x1</v>
      </c>
      <c r="B344" s="26" t="str">
        <f>D344&amp;"x"&amp;TEXT(COUNTIF(D$5:D343,D344)+1,0)</f>
        <v>x1</v>
      </c>
      <c r="C344" s="27"/>
      <c r="D344" s="27"/>
      <c r="E344" s="165"/>
      <c r="F344" s="27"/>
      <c r="G344" s="242"/>
      <c r="H344" s="242"/>
      <c r="I344" s="242"/>
      <c r="J344" s="194"/>
      <c r="K344" s="165"/>
      <c r="L344" s="28"/>
      <c r="M344" s="371"/>
      <c r="N344" s="28"/>
      <c r="O344" s="236"/>
      <c r="P344" s="28"/>
      <c r="Q344" s="28"/>
      <c r="R344" s="28"/>
      <c r="S344" s="466" t="str">
        <f>IF(C344=0,"",C344)</f>
        <v/>
      </c>
      <c r="T344" s="191"/>
      <c r="U344" s="30"/>
      <c r="V344" s="30"/>
      <c r="W344" s="30"/>
      <c r="X344" s="30"/>
      <c r="Y344" s="190"/>
      <c r="Z344" s="330" t="str">
        <f>lft(J344,Peildatum)</f>
        <v/>
      </c>
      <c r="AA344" s="272"/>
      <c r="AB344" s="272"/>
      <c r="AC344" s="272"/>
      <c r="AD344" s="272"/>
      <c r="AE344" s="319" t="str">
        <f>IFERROR(VLOOKUP(LEFT(L344 &amp; "0",1),CbRc,2,0),"")</f>
        <v>NCX19J3</v>
      </c>
      <c r="AF344" s="319" t="str">
        <f>IFERROR(VLOOKUP(LEFT(M344 &amp; "0",1),CbRc,2,0),"")</f>
        <v>NCX19J3</v>
      </c>
      <c r="AG344" s="319" t="str">
        <f>IFERROR(VLOOKUP(LEFT(N344 &amp; "0",1),CbRc,2,0),"")</f>
        <v>NCX19J3</v>
      </c>
      <c r="AH344" s="319" t="str">
        <f>IF(ISNA(VLOOKUP($AE344&amp;P344,IsTm1A,1,0)),"",P344)</f>
        <v/>
      </c>
      <c r="AI344" s="319" t="str">
        <f>IF(ISNA(VLOOKUP($AF344&amp;Q344,IsTm2D,1,0)),"",Q344)</f>
        <v/>
      </c>
      <c r="AJ344" s="319" t="str">
        <f>IF(ISNA(VLOOKUP($AF344&amp;R344,IsTm3G,1,0)),"",R344)</f>
        <v/>
      </c>
      <c r="AK344" s="319" t="str">
        <f>IF(ISNA(VLOOKUP($AG344&amp;S344,IsTm4J,1,0)),"",S344)</f>
        <v/>
      </c>
      <c r="AL344" s="310"/>
      <c r="AT344" s="312" t="str">
        <f t="shared" si="57"/>
        <v/>
      </c>
      <c r="AU344" s="312" t="str">
        <f t="shared" si="58"/>
        <v/>
      </c>
      <c r="AW344" s="320">
        <f t="shared" si="59"/>
        <v>0</v>
      </c>
      <c r="AX344" s="320">
        <f t="shared" si="60"/>
        <v>0</v>
      </c>
      <c r="AY344" s="320">
        <f t="shared" si="61"/>
        <v>0</v>
      </c>
      <c r="AZ344" s="320">
        <f t="shared" si="62"/>
        <v>0</v>
      </c>
      <c r="BG344" s="49" t="str">
        <f t="shared" si="63"/>
        <v>0</v>
      </c>
      <c r="BH344" s="49" t="str">
        <f t="shared" si="64"/>
        <v>0</v>
      </c>
      <c r="BI344" s="49" t="str">
        <f t="shared" si="65"/>
        <v>0</v>
      </c>
    </row>
    <row r="345" spans="1:61" x14ac:dyDescent="0.25">
      <c r="A345" s="25" t="str">
        <f>C345&amp;"x"&amp;TEXT(COUNTIF(C$5:C344,C345)+1,0)</f>
        <v>x1</v>
      </c>
      <c r="B345" s="26" t="str">
        <f>D345&amp;"x"&amp;TEXT(COUNTIF(D$5:D344,D345)+1,0)</f>
        <v>x1</v>
      </c>
      <c r="C345" s="27"/>
      <c r="D345" s="27"/>
      <c r="E345" s="165"/>
      <c r="F345" s="27"/>
      <c r="G345" s="242"/>
      <c r="H345" s="242"/>
      <c r="I345" s="242"/>
      <c r="J345" s="194"/>
      <c r="K345" s="165"/>
      <c r="L345" s="28"/>
      <c r="M345" s="371"/>
      <c r="N345" s="28"/>
      <c r="O345" s="236"/>
      <c r="P345" s="28"/>
      <c r="Q345" s="28"/>
      <c r="R345" s="28"/>
      <c r="S345" s="466" t="str">
        <f>IF(C345=0,"",C345)</f>
        <v/>
      </c>
      <c r="T345" s="191"/>
      <c r="U345" s="30"/>
      <c r="V345" s="30"/>
      <c r="W345" s="30"/>
      <c r="X345" s="30"/>
      <c r="Y345" s="190"/>
      <c r="Z345" s="330" t="str">
        <f>lft(J345,Peildatum)</f>
        <v/>
      </c>
      <c r="AA345" s="272"/>
      <c r="AB345" s="272"/>
      <c r="AC345" s="272"/>
      <c r="AD345" s="272"/>
      <c r="AE345" s="319" t="str">
        <f>IFERROR(VLOOKUP(LEFT(L345 &amp; "0",1),CbRc,2,0),"")</f>
        <v>NCX19J3</v>
      </c>
      <c r="AF345" s="319" t="str">
        <f>IFERROR(VLOOKUP(LEFT(M345 &amp; "0",1),CbRc,2,0),"")</f>
        <v>NCX19J3</v>
      </c>
      <c r="AG345" s="319" t="str">
        <f>IFERROR(VLOOKUP(LEFT(N345 &amp; "0",1),CbRc,2,0),"")</f>
        <v>NCX19J3</v>
      </c>
      <c r="AH345" s="319" t="str">
        <f>IF(ISNA(VLOOKUP($AE345&amp;P345,IsTm1A,1,0)),"",P345)</f>
        <v/>
      </c>
      <c r="AI345" s="319" t="str">
        <f>IF(ISNA(VLOOKUP($AF345&amp;Q345,IsTm2D,1,0)),"",Q345)</f>
        <v/>
      </c>
      <c r="AJ345" s="319" t="str">
        <f>IF(ISNA(VLOOKUP($AF345&amp;R345,IsTm3G,1,0)),"",R345)</f>
        <v/>
      </c>
      <c r="AK345" s="319" t="str">
        <f>IF(ISNA(VLOOKUP($AG345&amp;S345,IsTm4J,1,0)),"",S345)</f>
        <v/>
      </c>
      <c r="AL345" s="310"/>
      <c r="AT345" s="312" t="str">
        <f t="shared" si="57"/>
        <v/>
      </c>
      <c r="AU345" s="312" t="str">
        <f t="shared" si="58"/>
        <v/>
      </c>
      <c r="AW345" s="320">
        <f t="shared" si="59"/>
        <v>0</v>
      </c>
      <c r="AX345" s="320">
        <f t="shared" si="60"/>
        <v>0</v>
      </c>
      <c r="AY345" s="320">
        <f t="shared" si="61"/>
        <v>0</v>
      </c>
      <c r="AZ345" s="320">
        <f t="shared" si="62"/>
        <v>0</v>
      </c>
      <c r="BG345" s="49" t="str">
        <f t="shared" si="63"/>
        <v>0</v>
      </c>
      <c r="BH345" s="49" t="str">
        <f t="shared" si="64"/>
        <v>0</v>
      </c>
      <c r="BI345" s="49" t="str">
        <f t="shared" si="65"/>
        <v>0</v>
      </c>
    </row>
    <row r="346" spans="1:61" x14ac:dyDescent="0.25">
      <c r="A346" s="25" t="str">
        <f>C346&amp;"x"&amp;TEXT(COUNTIF(C$5:C345,C346)+1,0)</f>
        <v>x1</v>
      </c>
      <c r="B346" s="26" t="str">
        <f>D346&amp;"x"&amp;TEXT(COUNTIF(D$5:D345,D346)+1,0)</f>
        <v>x1</v>
      </c>
      <c r="C346" s="27"/>
      <c r="D346" s="27"/>
      <c r="E346" s="165"/>
      <c r="F346" s="27"/>
      <c r="G346" s="242"/>
      <c r="H346" s="242"/>
      <c r="I346" s="242"/>
      <c r="J346" s="194"/>
      <c r="K346" s="165"/>
      <c r="L346" s="28"/>
      <c r="M346" s="371"/>
      <c r="N346" s="28"/>
      <c r="O346" s="236"/>
      <c r="P346" s="28"/>
      <c r="Q346" s="28"/>
      <c r="R346" s="28"/>
      <c r="S346" s="466" t="str">
        <f>IF(C346=0,"",C346)</f>
        <v/>
      </c>
      <c r="T346" s="191"/>
      <c r="U346" s="30"/>
      <c r="V346" s="30"/>
      <c r="W346" s="30"/>
      <c r="X346" s="30"/>
      <c r="Y346" s="190"/>
      <c r="Z346" s="330" t="str">
        <f>lft(J346,Peildatum)</f>
        <v/>
      </c>
      <c r="AA346" s="272"/>
      <c r="AB346" s="272"/>
      <c r="AC346" s="272"/>
      <c r="AD346" s="272"/>
      <c r="AE346" s="319" t="str">
        <f>IFERROR(VLOOKUP(LEFT(L346 &amp; "0",1),CbRc,2,0),"")</f>
        <v>NCX19J3</v>
      </c>
      <c r="AF346" s="319" t="str">
        <f>IFERROR(VLOOKUP(LEFT(M346 &amp; "0",1),CbRc,2,0),"")</f>
        <v>NCX19J3</v>
      </c>
      <c r="AG346" s="319" t="str">
        <f>IFERROR(VLOOKUP(LEFT(N346 &amp; "0",1),CbRc,2,0),"")</f>
        <v>NCX19J3</v>
      </c>
      <c r="AH346" s="319" t="str">
        <f>IF(ISNA(VLOOKUP($AE346&amp;P346,IsTm1A,1,0)),"",P346)</f>
        <v/>
      </c>
      <c r="AI346" s="319" t="str">
        <f>IF(ISNA(VLOOKUP($AF346&amp;Q346,IsTm2D,1,0)),"",Q346)</f>
        <v/>
      </c>
      <c r="AJ346" s="319" t="str">
        <f>IF(ISNA(VLOOKUP($AF346&amp;R346,IsTm3G,1,0)),"",R346)</f>
        <v/>
      </c>
      <c r="AK346" s="319" t="str">
        <f>IF(ISNA(VLOOKUP($AG346&amp;S346,IsTm4J,1,0)),"",S346)</f>
        <v/>
      </c>
      <c r="AL346" s="310"/>
      <c r="AT346" s="312" t="str">
        <f t="shared" si="57"/>
        <v/>
      </c>
      <c r="AU346" s="312" t="str">
        <f t="shared" si="58"/>
        <v/>
      </c>
      <c r="AW346" s="320">
        <f t="shared" si="59"/>
        <v>0</v>
      </c>
      <c r="AX346" s="320">
        <f t="shared" si="60"/>
        <v>0</v>
      </c>
      <c r="AY346" s="320">
        <f t="shared" si="61"/>
        <v>0</v>
      </c>
      <c r="AZ346" s="320">
        <f t="shared" si="62"/>
        <v>0</v>
      </c>
      <c r="BG346" s="49" t="str">
        <f t="shared" si="63"/>
        <v>0</v>
      </c>
      <c r="BH346" s="49" t="str">
        <f t="shared" si="64"/>
        <v>0</v>
      </c>
      <c r="BI346" s="49" t="str">
        <f t="shared" si="65"/>
        <v>0</v>
      </c>
    </row>
    <row r="347" spans="1:61" x14ac:dyDescent="0.25">
      <c r="A347" s="25" t="str">
        <f>C347&amp;"x"&amp;TEXT(COUNTIF(C$5:C346,C347)+1,0)</f>
        <v>x1</v>
      </c>
      <c r="B347" s="26" t="str">
        <f>D347&amp;"x"&amp;TEXT(COUNTIF(D$5:D346,D347)+1,0)</f>
        <v>x1</v>
      </c>
      <c r="C347" s="27"/>
      <c r="D347" s="27"/>
      <c r="E347" s="165"/>
      <c r="F347" s="27"/>
      <c r="G347" s="242"/>
      <c r="H347" s="242"/>
      <c r="I347" s="242"/>
      <c r="J347" s="194"/>
      <c r="K347" s="165"/>
      <c r="L347" s="28"/>
      <c r="M347" s="371"/>
      <c r="N347" s="28"/>
      <c r="O347" s="236"/>
      <c r="P347" s="28"/>
      <c r="Q347" s="28"/>
      <c r="R347" s="28"/>
      <c r="S347" s="466" t="str">
        <f>IF(C347=0,"",C347)</f>
        <v/>
      </c>
      <c r="T347" s="191"/>
      <c r="U347" s="30"/>
      <c r="V347" s="30"/>
      <c r="W347" s="30"/>
      <c r="X347" s="30"/>
      <c r="Y347" s="190"/>
      <c r="Z347" s="330" t="str">
        <f>lft(J347,Peildatum)</f>
        <v/>
      </c>
      <c r="AA347" s="272"/>
      <c r="AB347" s="272"/>
      <c r="AC347" s="272"/>
      <c r="AD347" s="272"/>
      <c r="AE347" s="319" t="str">
        <f>IFERROR(VLOOKUP(LEFT(L347 &amp; "0",1),CbRc,2,0),"")</f>
        <v>NCX19J3</v>
      </c>
      <c r="AF347" s="319" t="str">
        <f>IFERROR(VLOOKUP(LEFT(M347 &amp; "0",1),CbRc,2,0),"")</f>
        <v>NCX19J3</v>
      </c>
      <c r="AG347" s="319" t="str">
        <f>IFERROR(VLOOKUP(LEFT(N347 &amp; "0",1),CbRc,2,0),"")</f>
        <v>NCX19J3</v>
      </c>
      <c r="AH347" s="319" t="str">
        <f>IF(ISNA(VLOOKUP($AE347&amp;P347,IsTm1A,1,0)),"",P347)</f>
        <v/>
      </c>
      <c r="AI347" s="319" t="str">
        <f>IF(ISNA(VLOOKUP($AF347&amp;Q347,IsTm2D,1,0)),"",Q347)</f>
        <v/>
      </c>
      <c r="AJ347" s="319" t="str">
        <f>IF(ISNA(VLOOKUP($AF347&amp;R347,IsTm3G,1,0)),"",R347)</f>
        <v/>
      </c>
      <c r="AK347" s="319" t="str">
        <f>IF(ISNA(VLOOKUP($AG347&amp;S347,IsTm4J,1,0)),"",S347)</f>
        <v/>
      </c>
      <c r="AL347" s="310"/>
      <c r="AT347" s="312" t="str">
        <f t="shared" si="57"/>
        <v/>
      </c>
      <c r="AU347" s="312" t="str">
        <f t="shared" si="58"/>
        <v/>
      </c>
      <c r="AW347" s="320">
        <f t="shared" si="59"/>
        <v>0</v>
      </c>
      <c r="AX347" s="320">
        <f t="shared" si="60"/>
        <v>0</v>
      </c>
      <c r="AY347" s="320">
        <f t="shared" si="61"/>
        <v>0</v>
      </c>
      <c r="AZ347" s="320">
        <f t="shared" si="62"/>
        <v>0</v>
      </c>
      <c r="BG347" s="49" t="str">
        <f t="shared" si="63"/>
        <v>0</v>
      </c>
      <c r="BH347" s="49" t="str">
        <f t="shared" si="64"/>
        <v>0</v>
      </c>
      <c r="BI347" s="49" t="str">
        <f t="shared" si="65"/>
        <v>0</v>
      </c>
    </row>
    <row r="348" spans="1:61" x14ac:dyDescent="0.25">
      <c r="A348" s="25" t="str">
        <f>C348&amp;"x"&amp;TEXT(COUNTIF(C$5:C347,C348)+1,0)</f>
        <v>x1</v>
      </c>
      <c r="B348" s="26" t="str">
        <f>D348&amp;"x"&amp;TEXT(COUNTIF(D$5:D347,D348)+1,0)</f>
        <v>x1</v>
      </c>
      <c r="C348" s="27"/>
      <c r="D348" s="27"/>
      <c r="E348" s="165"/>
      <c r="F348" s="27"/>
      <c r="G348" s="242"/>
      <c r="H348" s="242"/>
      <c r="I348" s="242"/>
      <c r="J348" s="194"/>
      <c r="K348" s="165"/>
      <c r="L348" s="28"/>
      <c r="M348" s="371"/>
      <c r="N348" s="28"/>
      <c r="O348" s="236"/>
      <c r="P348" s="28"/>
      <c r="Q348" s="28"/>
      <c r="R348" s="28"/>
      <c r="S348" s="466" t="str">
        <f>IF(C348=0,"",C348)</f>
        <v/>
      </c>
      <c r="T348" s="191"/>
      <c r="U348" s="30"/>
      <c r="V348" s="30"/>
      <c r="W348" s="30"/>
      <c r="X348" s="30"/>
      <c r="Y348" s="190"/>
      <c r="Z348" s="330" t="str">
        <f>lft(J348,Peildatum)</f>
        <v/>
      </c>
      <c r="AA348" s="272"/>
      <c r="AB348" s="272"/>
      <c r="AC348" s="272"/>
      <c r="AD348" s="272"/>
      <c r="AE348" s="319" t="str">
        <f>IFERROR(VLOOKUP(LEFT(L348 &amp; "0",1),CbRc,2,0),"")</f>
        <v>NCX19J3</v>
      </c>
      <c r="AF348" s="319" t="str">
        <f>IFERROR(VLOOKUP(LEFT(M348 &amp; "0",1),CbRc,2,0),"")</f>
        <v>NCX19J3</v>
      </c>
      <c r="AG348" s="319" t="str">
        <f>IFERROR(VLOOKUP(LEFT(N348 &amp; "0",1),CbRc,2,0),"")</f>
        <v>NCX19J3</v>
      </c>
      <c r="AH348" s="319" t="str">
        <f>IF(ISNA(VLOOKUP($AE348&amp;P348,IsTm1A,1,0)),"",P348)</f>
        <v/>
      </c>
      <c r="AI348" s="319" t="str">
        <f>IF(ISNA(VLOOKUP($AF348&amp;Q348,IsTm2D,1,0)),"",Q348)</f>
        <v/>
      </c>
      <c r="AJ348" s="319" t="str">
        <f>IF(ISNA(VLOOKUP($AF348&amp;R348,IsTm3G,1,0)),"",R348)</f>
        <v/>
      </c>
      <c r="AK348" s="319" t="str">
        <f>IF(ISNA(VLOOKUP($AG348&amp;S348,IsTm4J,1,0)),"",S348)</f>
        <v/>
      </c>
      <c r="AL348" s="310"/>
      <c r="AT348" s="312" t="str">
        <f t="shared" si="57"/>
        <v/>
      </c>
      <c r="AU348" s="312" t="str">
        <f t="shared" si="58"/>
        <v/>
      </c>
      <c r="AW348" s="320">
        <f t="shared" si="59"/>
        <v>0</v>
      </c>
      <c r="AX348" s="320">
        <f t="shared" si="60"/>
        <v>0</v>
      </c>
      <c r="AY348" s="320">
        <f t="shared" si="61"/>
        <v>0</v>
      </c>
      <c r="AZ348" s="320">
        <f t="shared" si="62"/>
        <v>0</v>
      </c>
      <c r="BG348" s="49" t="str">
        <f t="shared" si="63"/>
        <v>0</v>
      </c>
      <c r="BH348" s="49" t="str">
        <f t="shared" si="64"/>
        <v>0</v>
      </c>
      <c r="BI348" s="49" t="str">
        <f t="shared" si="65"/>
        <v>0</v>
      </c>
    </row>
    <row r="349" spans="1:61" x14ac:dyDescent="0.25">
      <c r="A349" s="25" t="str">
        <f>C349&amp;"x"&amp;TEXT(COUNTIF(C$5:C348,C349)+1,0)</f>
        <v>x1</v>
      </c>
      <c r="B349" s="26" t="str">
        <f>D349&amp;"x"&amp;TEXT(COUNTIF(D$5:D348,D349)+1,0)</f>
        <v>x1</v>
      </c>
      <c r="C349" s="27"/>
      <c r="D349" s="27"/>
      <c r="E349" s="165"/>
      <c r="F349" s="27"/>
      <c r="G349" s="242"/>
      <c r="H349" s="242"/>
      <c r="I349" s="242"/>
      <c r="J349" s="194"/>
      <c r="K349" s="165"/>
      <c r="L349" s="28"/>
      <c r="M349" s="371"/>
      <c r="N349" s="28"/>
      <c r="O349" s="236"/>
      <c r="P349" s="28"/>
      <c r="Q349" s="28"/>
      <c r="R349" s="28"/>
      <c r="S349" s="466" t="str">
        <f>IF(C349=0,"",C349)</f>
        <v/>
      </c>
      <c r="T349" s="191"/>
      <c r="U349" s="30"/>
      <c r="V349" s="30"/>
      <c r="W349" s="30"/>
      <c r="X349" s="30"/>
      <c r="Y349" s="190"/>
      <c r="Z349" s="330" t="str">
        <f>lft(J349,Peildatum)</f>
        <v/>
      </c>
      <c r="AA349" s="272"/>
      <c r="AB349" s="272"/>
      <c r="AC349" s="272"/>
      <c r="AD349" s="272"/>
      <c r="AE349" s="319" t="str">
        <f>IFERROR(VLOOKUP(LEFT(L349 &amp; "0",1),CbRc,2,0),"")</f>
        <v>NCX19J3</v>
      </c>
      <c r="AF349" s="319" t="str">
        <f>IFERROR(VLOOKUP(LEFT(M349 &amp; "0",1),CbRc,2,0),"")</f>
        <v>NCX19J3</v>
      </c>
      <c r="AG349" s="319" t="str">
        <f>IFERROR(VLOOKUP(LEFT(N349 &amp; "0",1),CbRc,2,0),"")</f>
        <v>NCX19J3</v>
      </c>
      <c r="AH349" s="319" t="str">
        <f>IF(ISNA(VLOOKUP($AE349&amp;P349,IsTm1A,1,0)),"",P349)</f>
        <v/>
      </c>
      <c r="AI349" s="319" t="str">
        <f>IF(ISNA(VLOOKUP($AF349&amp;Q349,IsTm2D,1,0)),"",Q349)</f>
        <v/>
      </c>
      <c r="AJ349" s="319" t="str">
        <f>IF(ISNA(VLOOKUP($AF349&amp;R349,IsTm3G,1,0)),"",R349)</f>
        <v/>
      </c>
      <c r="AK349" s="319" t="str">
        <f>IF(ISNA(VLOOKUP($AG349&amp;S349,IsTm4J,1,0)),"",S349)</f>
        <v/>
      </c>
      <c r="AL349" s="310"/>
      <c r="AT349" s="312" t="str">
        <f t="shared" si="57"/>
        <v/>
      </c>
      <c r="AU349" s="312" t="str">
        <f t="shared" si="58"/>
        <v/>
      </c>
      <c r="AW349" s="320">
        <f t="shared" si="59"/>
        <v>0</v>
      </c>
      <c r="AX349" s="320">
        <f t="shared" si="60"/>
        <v>0</v>
      </c>
      <c r="AY349" s="320">
        <f t="shared" si="61"/>
        <v>0</v>
      </c>
      <c r="AZ349" s="320">
        <f t="shared" si="62"/>
        <v>0</v>
      </c>
      <c r="BG349" s="49" t="str">
        <f t="shared" si="63"/>
        <v>0</v>
      </c>
      <c r="BH349" s="49" t="str">
        <f t="shared" si="64"/>
        <v>0</v>
      </c>
      <c r="BI349" s="49" t="str">
        <f t="shared" si="65"/>
        <v>0</v>
      </c>
    </row>
    <row r="350" spans="1:61" x14ac:dyDescent="0.25">
      <c r="A350" s="25" t="str">
        <f>C350&amp;"x"&amp;TEXT(COUNTIF(C$5:C349,C350)+1,0)</f>
        <v>x1</v>
      </c>
      <c r="B350" s="26" t="str">
        <f>D350&amp;"x"&amp;TEXT(COUNTIF(D$5:D349,D350)+1,0)</f>
        <v>x1</v>
      </c>
      <c r="C350" s="27"/>
      <c r="D350" s="27"/>
      <c r="E350" s="165"/>
      <c r="F350" s="27"/>
      <c r="G350" s="242"/>
      <c r="H350" s="242"/>
      <c r="I350" s="242"/>
      <c r="J350" s="194"/>
      <c r="K350" s="165"/>
      <c r="L350" s="28"/>
      <c r="M350" s="371"/>
      <c r="N350" s="28"/>
      <c r="O350" s="236"/>
      <c r="P350" s="28"/>
      <c r="Q350" s="28"/>
      <c r="R350" s="28"/>
      <c r="S350" s="466" t="str">
        <f>IF(C350=0,"",C350)</f>
        <v/>
      </c>
      <c r="T350" s="191"/>
      <c r="U350" s="30"/>
      <c r="V350" s="30"/>
      <c r="W350" s="30"/>
      <c r="X350" s="30"/>
      <c r="Y350" s="190"/>
      <c r="Z350" s="330" t="str">
        <f>lft(J350,Peildatum)</f>
        <v/>
      </c>
      <c r="AA350" s="272"/>
      <c r="AB350" s="272"/>
      <c r="AC350" s="272"/>
      <c r="AD350" s="272"/>
      <c r="AE350" s="319" t="str">
        <f>IFERROR(VLOOKUP(LEFT(L350 &amp; "0",1),CbRc,2,0),"")</f>
        <v>NCX19J3</v>
      </c>
      <c r="AF350" s="319" t="str">
        <f>IFERROR(VLOOKUP(LEFT(M350 &amp; "0",1),CbRc,2,0),"")</f>
        <v>NCX19J3</v>
      </c>
      <c r="AG350" s="319" t="str">
        <f>IFERROR(VLOOKUP(LEFT(N350 &amp; "0",1),CbRc,2,0),"")</f>
        <v>NCX19J3</v>
      </c>
      <c r="AH350" s="319" t="str">
        <f>IF(ISNA(VLOOKUP($AE350&amp;P350,IsTm1A,1,0)),"",P350)</f>
        <v/>
      </c>
      <c r="AI350" s="319" t="str">
        <f>IF(ISNA(VLOOKUP($AF350&amp;Q350,IsTm2D,1,0)),"",Q350)</f>
        <v/>
      </c>
      <c r="AJ350" s="319" t="str">
        <f>IF(ISNA(VLOOKUP($AF350&amp;R350,IsTm3G,1,0)),"",R350)</f>
        <v/>
      </c>
      <c r="AK350" s="319" t="str">
        <f>IF(ISNA(VLOOKUP($AG350&amp;S350,IsTm4J,1,0)),"",S350)</f>
        <v/>
      </c>
      <c r="AL350" s="310"/>
      <c r="AT350" s="312" t="str">
        <f t="shared" si="57"/>
        <v/>
      </c>
      <c r="AU350" s="312" t="str">
        <f t="shared" si="58"/>
        <v/>
      </c>
      <c r="AW350" s="320">
        <f t="shared" si="59"/>
        <v>0</v>
      </c>
      <c r="AX350" s="320">
        <f t="shared" si="60"/>
        <v>0</v>
      </c>
      <c r="AY350" s="320">
        <f t="shared" si="61"/>
        <v>0</v>
      </c>
      <c r="AZ350" s="320">
        <f t="shared" si="62"/>
        <v>0</v>
      </c>
      <c r="BG350" s="49" t="str">
        <f t="shared" si="63"/>
        <v>0</v>
      </c>
      <c r="BH350" s="49" t="str">
        <f t="shared" si="64"/>
        <v>0</v>
      </c>
      <c r="BI350" s="49" t="str">
        <f t="shared" si="65"/>
        <v>0</v>
      </c>
    </row>
    <row r="351" spans="1:61" x14ac:dyDescent="0.25">
      <c r="A351" s="25" t="str">
        <f>C351&amp;"x"&amp;TEXT(COUNTIF(C$5:C350,C351)+1,0)</f>
        <v>x1</v>
      </c>
      <c r="B351" s="26" t="str">
        <f>D351&amp;"x"&amp;TEXT(COUNTIF(D$5:D350,D351)+1,0)</f>
        <v>x1</v>
      </c>
      <c r="C351" s="27"/>
      <c r="D351" s="27"/>
      <c r="E351" s="165"/>
      <c r="F351" s="27"/>
      <c r="G351" s="242"/>
      <c r="H351" s="242"/>
      <c r="I351" s="242"/>
      <c r="J351" s="194"/>
      <c r="K351" s="165"/>
      <c r="L351" s="28"/>
      <c r="M351" s="371"/>
      <c r="N351" s="28"/>
      <c r="O351" s="236"/>
      <c r="P351" s="28"/>
      <c r="Q351" s="28"/>
      <c r="R351" s="28"/>
      <c r="S351" s="466" t="str">
        <f>IF(C351=0,"",C351)</f>
        <v/>
      </c>
      <c r="T351" s="191"/>
      <c r="U351" s="30"/>
      <c r="V351" s="30"/>
      <c r="W351" s="30"/>
      <c r="X351" s="30"/>
      <c r="Y351" s="190"/>
      <c r="Z351" s="330" t="str">
        <f>lft(J351,Peildatum)</f>
        <v/>
      </c>
      <c r="AA351" s="272"/>
      <c r="AB351" s="272"/>
      <c r="AC351" s="272"/>
      <c r="AD351" s="272"/>
      <c r="AE351" s="319" t="str">
        <f>IFERROR(VLOOKUP(LEFT(L351 &amp; "0",1),CbRc,2,0),"")</f>
        <v>NCX19J3</v>
      </c>
      <c r="AF351" s="319" t="str">
        <f>IFERROR(VLOOKUP(LEFT(M351 &amp; "0",1),CbRc,2,0),"")</f>
        <v>NCX19J3</v>
      </c>
      <c r="AG351" s="319" t="str">
        <f>IFERROR(VLOOKUP(LEFT(N351 &amp; "0",1),CbRc,2,0),"")</f>
        <v>NCX19J3</v>
      </c>
      <c r="AH351" s="319" t="str">
        <f>IF(ISNA(VLOOKUP($AE351&amp;P351,IsTm1A,1,0)),"",P351)</f>
        <v/>
      </c>
      <c r="AI351" s="319" t="str">
        <f>IF(ISNA(VLOOKUP($AF351&amp;Q351,IsTm2D,1,0)),"",Q351)</f>
        <v/>
      </c>
      <c r="AJ351" s="319" t="str">
        <f>IF(ISNA(VLOOKUP($AF351&amp;R351,IsTm3G,1,0)),"",R351)</f>
        <v/>
      </c>
      <c r="AK351" s="319" t="str">
        <f>IF(ISNA(VLOOKUP($AG351&amp;S351,IsTm4J,1,0)),"",S351)</f>
        <v/>
      </c>
      <c r="AL351" s="310"/>
      <c r="AT351" s="312" t="str">
        <f t="shared" si="57"/>
        <v/>
      </c>
      <c r="AU351" s="312" t="str">
        <f t="shared" si="58"/>
        <v/>
      </c>
      <c r="AW351" s="320">
        <f t="shared" si="59"/>
        <v>0</v>
      </c>
      <c r="AX351" s="320">
        <f t="shared" si="60"/>
        <v>0</v>
      </c>
      <c r="AY351" s="320">
        <f t="shared" si="61"/>
        <v>0</v>
      </c>
      <c r="AZ351" s="320">
        <f t="shared" si="62"/>
        <v>0</v>
      </c>
      <c r="BG351" s="49" t="str">
        <f t="shared" si="63"/>
        <v>0</v>
      </c>
      <c r="BH351" s="49" t="str">
        <f t="shared" si="64"/>
        <v>0</v>
      </c>
      <c r="BI351" s="49" t="str">
        <f t="shared" si="65"/>
        <v>0</v>
      </c>
    </row>
    <row r="352" spans="1:61" x14ac:dyDescent="0.25">
      <c r="A352" s="25" t="str">
        <f>C352&amp;"x"&amp;TEXT(COUNTIF(C$5:C351,C352)+1,0)</f>
        <v>x1</v>
      </c>
      <c r="B352" s="26" t="str">
        <f>D352&amp;"x"&amp;TEXT(COUNTIF(D$5:D351,D352)+1,0)</f>
        <v>x1</v>
      </c>
      <c r="C352" s="27"/>
      <c r="D352" s="27"/>
      <c r="E352" s="165"/>
      <c r="F352" s="27"/>
      <c r="G352" s="242"/>
      <c r="H352" s="242"/>
      <c r="I352" s="242"/>
      <c r="J352" s="194"/>
      <c r="K352" s="165"/>
      <c r="L352" s="28"/>
      <c r="M352" s="371"/>
      <c r="N352" s="28"/>
      <c r="O352" s="236"/>
      <c r="P352" s="28"/>
      <c r="Q352" s="28"/>
      <c r="R352" s="28"/>
      <c r="S352" s="466" t="str">
        <f>IF(C352=0,"",C352)</f>
        <v/>
      </c>
      <c r="T352" s="191"/>
      <c r="U352" s="30"/>
      <c r="V352" s="30"/>
      <c r="W352" s="30"/>
      <c r="X352" s="30"/>
      <c r="Y352" s="190"/>
      <c r="Z352" s="330" t="str">
        <f>lft(J352,Peildatum)</f>
        <v/>
      </c>
      <c r="AA352" s="272"/>
      <c r="AB352" s="272"/>
      <c r="AC352" s="272"/>
      <c r="AD352" s="272"/>
      <c r="AE352" s="319" t="str">
        <f>IFERROR(VLOOKUP(LEFT(L352 &amp; "0",1),CbRc,2,0),"")</f>
        <v>NCX19J3</v>
      </c>
      <c r="AF352" s="319" t="str">
        <f>IFERROR(VLOOKUP(LEFT(M352 &amp; "0",1),CbRc,2,0),"")</f>
        <v>NCX19J3</v>
      </c>
      <c r="AG352" s="319" t="str">
        <f>IFERROR(VLOOKUP(LEFT(N352 &amp; "0",1),CbRc,2,0),"")</f>
        <v>NCX19J3</v>
      </c>
      <c r="AH352" s="319" t="str">
        <f>IF(ISNA(VLOOKUP($AE352&amp;P352,IsTm1A,1,0)),"",P352)</f>
        <v/>
      </c>
      <c r="AI352" s="319" t="str">
        <f>IF(ISNA(VLOOKUP($AF352&amp;Q352,IsTm2D,1,0)),"",Q352)</f>
        <v/>
      </c>
      <c r="AJ352" s="319" t="str">
        <f>IF(ISNA(VLOOKUP($AF352&amp;R352,IsTm3G,1,0)),"",R352)</f>
        <v/>
      </c>
      <c r="AK352" s="319" t="str">
        <f>IF(ISNA(VLOOKUP($AG352&amp;S352,IsTm4J,1,0)),"",S352)</f>
        <v/>
      </c>
      <c r="AL352" s="310"/>
      <c r="AT352" s="312" t="str">
        <f t="shared" si="57"/>
        <v/>
      </c>
      <c r="AU352" s="312" t="str">
        <f t="shared" si="58"/>
        <v/>
      </c>
      <c r="AW352" s="320">
        <f t="shared" si="59"/>
        <v>0</v>
      </c>
      <c r="AX352" s="320">
        <f t="shared" si="60"/>
        <v>0</v>
      </c>
      <c r="AY352" s="320">
        <f t="shared" si="61"/>
        <v>0</v>
      </c>
      <c r="AZ352" s="320">
        <f t="shared" si="62"/>
        <v>0</v>
      </c>
      <c r="BG352" s="49" t="str">
        <f t="shared" si="63"/>
        <v>0</v>
      </c>
      <c r="BH352" s="49" t="str">
        <f t="shared" si="64"/>
        <v>0</v>
      </c>
      <c r="BI352" s="49" t="str">
        <f t="shared" si="65"/>
        <v>0</v>
      </c>
    </row>
    <row r="353" spans="1:61" x14ac:dyDescent="0.25">
      <c r="A353" s="25" t="str">
        <f>C353&amp;"x"&amp;TEXT(COUNTIF(C$5:C352,C353)+1,0)</f>
        <v>x1</v>
      </c>
      <c r="B353" s="26" t="str">
        <f>D353&amp;"x"&amp;TEXT(COUNTIF(D$5:D352,D353)+1,0)</f>
        <v>x1</v>
      </c>
      <c r="C353" s="27"/>
      <c r="D353" s="27"/>
      <c r="E353" s="165"/>
      <c r="F353" s="27"/>
      <c r="G353" s="242"/>
      <c r="H353" s="242"/>
      <c r="I353" s="242"/>
      <c r="J353" s="194"/>
      <c r="K353" s="165"/>
      <c r="L353" s="28"/>
      <c r="M353" s="371"/>
      <c r="N353" s="28"/>
      <c r="O353" s="236"/>
      <c r="P353" s="28"/>
      <c r="Q353" s="28"/>
      <c r="R353" s="28"/>
      <c r="S353" s="466" t="str">
        <f>IF(C353=0,"",C353)</f>
        <v/>
      </c>
      <c r="T353" s="191"/>
      <c r="U353" s="30"/>
      <c r="V353" s="30"/>
      <c r="W353" s="30"/>
      <c r="X353" s="30"/>
      <c r="Y353" s="190"/>
      <c r="Z353" s="330" t="str">
        <f>lft(J353,Peildatum)</f>
        <v/>
      </c>
      <c r="AA353" s="272"/>
      <c r="AB353" s="272"/>
      <c r="AC353" s="272"/>
      <c r="AD353" s="272"/>
      <c r="AE353" s="319" t="str">
        <f>IFERROR(VLOOKUP(LEFT(L353 &amp; "0",1),CbRc,2,0),"")</f>
        <v>NCX19J3</v>
      </c>
      <c r="AF353" s="319" t="str">
        <f>IFERROR(VLOOKUP(LEFT(M353 &amp; "0",1),CbRc,2,0),"")</f>
        <v>NCX19J3</v>
      </c>
      <c r="AG353" s="319" t="str">
        <f>IFERROR(VLOOKUP(LEFT(N353 &amp; "0",1),CbRc,2,0),"")</f>
        <v>NCX19J3</v>
      </c>
      <c r="AH353" s="319" t="str">
        <f>IF(ISNA(VLOOKUP($AE353&amp;P353,IsTm1A,1,0)),"",P353)</f>
        <v/>
      </c>
      <c r="AI353" s="319" t="str">
        <f>IF(ISNA(VLOOKUP($AF353&amp;Q353,IsTm2D,1,0)),"",Q353)</f>
        <v/>
      </c>
      <c r="AJ353" s="319" t="str">
        <f>IF(ISNA(VLOOKUP($AF353&amp;R353,IsTm3G,1,0)),"",R353)</f>
        <v/>
      </c>
      <c r="AK353" s="319" t="str">
        <f>IF(ISNA(VLOOKUP($AG353&amp;S353,IsTm4J,1,0)),"",S353)</f>
        <v/>
      </c>
      <c r="AL353" s="310"/>
      <c r="AT353" s="312" t="str">
        <f t="shared" si="57"/>
        <v/>
      </c>
      <c r="AU353" s="312" t="str">
        <f t="shared" si="58"/>
        <v/>
      </c>
      <c r="AW353" s="320">
        <f t="shared" si="59"/>
        <v>0</v>
      </c>
      <c r="AX353" s="320">
        <f t="shared" si="60"/>
        <v>0</v>
      </c>
      <c r="AY353" s="320">
        <f t="shared" si="61"/>
        <v>0</v>
      </c>
      <c r="AZ353" s="320">
        <f t="shared" si="62"/>
        <v>0</v>
      </c>
      <c r="BG353" s="49" t="str">
        <f t="shared" si="63"/>
        <v>0</v>
      </c>
      <c r="BH353" s="49" t="str">
        <f t="shared" si="64"/>
        <v>0</v>
      </c>
      <c r="BI353" s="49" t="str">
        <f t="shared" si="65"/>
        <v>0</v>
      </c>
    </row>
    <row r="354" spans="1:61" x14ac:dyDescent="0.25">
      <c r="A354" s="25" t="str">
        <f>C354&amp;"x"&amp;TEXT(COUNTIF(C$5:C353,C354)+1,0)</f>
        <v>x1</v>
      </c>
      <c r="B354" s="26" t="str">
        <f>D354&amp;"x"&amp;TEXT(COUNTIF(D$5:D353,D354)+1,0)</f>
        <v>x1</v>
      </c>
      <c r="C354" s="27"/>
      <c r="D354" s="27"/>
      <c r="E354" s="165"/>
      <c r="F354" s="27"/>
      <c r="G354" s="242"/>
      <c r="H354" s="242"/>
      <c r="I354" s="242"/>
      <c r="J354" s="194"/>
      <c r="K354" s="165"/>
      <c r="L354" s="28"/>
      <c r="M354" s="371"/>
      <c r="N354" s="28"/>
      <c r="O354" s="236"/>
      <c r="P354" s="28"/>
      <c r="Q354" s="28"/>
      <c r="R354" s="28"/>
      <c r="S354" s="466" t="str">
        <f>IF(C354=0,"",C354)</f>
        <v/>
      </c>
      <c r="T354" s="191"/>
      <c r="U354" s="30"/>
      <c r="V354" s="30"/>
      <c r="W354" s="30"/>
      <c r="X354" s="30"/>
      <c r="Y354" s="190"/>
      <c r="Z354" s="330" t="str">
        <f>lft(J354,Peildatum)</f>
        <v/>
      </c>
      <c r="AA354" s="272"/>
      <c r="AB354" s="272"/>
      <c r="AC354" s="272"/>
      <c r="AD354" s="272"/>
      <c r="AE354" s="319" t="str">
        <f>IFERROR(VLOOKUP(LEFT(L354 &amp; "0",1),CbRc,2,0),"")</f>
        <v>NCX19J3</v>
      </c>
      <c r="AF354" s="319" t="str">
        <f>IFERROR(VLOOKUP(LEFT(M354 &amp; "0",1),CbRc,2,0),"")</f>
        <v>NCX19J3</v>
      </c>
      <c r="AG354" s="319" t="str">
        <f>IFERROR(VLOOKUP(LEFT(N354 &amp; "0",1),CbRc,2,0),"")</f>
        <v>NCX19J3</v>
      </c>
      <c r="AH354" s="319" t="str">
        <f>IF(ISNA(VLOOKUP($AE354&amp;P354,IsTm1A,1,0)),"",P354)</f>
        <v/>
      </c>
      <c r="AI354" s="319" t="str">
        <f>IF(ISNA(VLOOKUP($AF354&amp;Q354,IsTm2D,1,0)),"",Q354)</f>
        <v/>
      </c>
      <c r="AJ354" s="319" t="str">
        <f>IF(ISNA(VLOOKUP($AF354&amp;R354,IsTm3G,1,0)),"",R354)</f>
        <v/>
      </c>
      <c r="AK354" s="319" t="str">
        <f>IF(ISNA(VLOOKUP($AG354&amp;S354,IsTm4J,1,0)),"",S354)</f>
        <v/>
      </c>
      <c r="AL354" s="310"/>
      <c r="AT354" s="312" t="str">
        <f t="shared" si="57"/>
        <v/>
      </c>
      <c r="AU354" s="312" t="str">
        <f t="shared" si="58"/>
        <v/>
      </c>
      <c r="AW354" s="320">
        <f t="shared" si="59"/>
        <v>0</v>
      </c>
      <c r="AX354" s="320">
        <f t="shared" si="60"/>
        <v>0</v>
      </c>
      <c r="AY354" s="320">
        <f t="shared" si="61"/>
        <v>0</v>
      </c>
      <c r="AZ354" s="320">
        <f t="shared" si="62"/>
        <v>0</v>
      </c>
      <c r="BG354" s="49" t="str">
        <f t="shared" si="63"/>
        <v>0</v>
      </c>
      <c r="BH354" s="49" t="str">
        <f t="shared" si="64"/>
        <v>0</v>
      </c>
      <c r="BI354" s="49" t="str">
        <f t="shared" si="65"/>
        <v>0</v>
      </c>
    </row>
    <row r="355" spans="1:61" x14ac:dyDescent="0.25">
      <c r="A355" s="25" t="str">
        <f>C355&amp;"x"&amp;TEXT(COUNTIF(C$5:C354,C355)+1,0)</f>
        <v>x1</v>
      </c>
      <c r="B355" s="26" t="str">
        <f>D355&amp;"x"&amp;TEXT(COUNTIF(D$5:D354,D355)+1,0)</f>
        <v>x1</v>
      </c>
      <c r="C355" s="27"/>
      <c r="D355" s="27"/>
      <c r="E355" s="165"/>
      <c r="F355" s="27"/>
      <c r="G355" s="242"/>
      <c r="H355" s="242"/>
      <c r="I355" s="242"/>
      <c r="J355" s="194"/>
      <c r="K355" s="165"/>
      <c r="L355" s="28"/>
      <c r="M355" s="371"/>
      <c r="N355" s="28"/>
      <c r="O355" s="236"/>
      <c r="P355" s="28"/>
      <c r="Q355" s="28"/>
      <c r="R355" s="28"/>
      <c r="S355" s="466" t="str">
        <f>IF(C355=0,"",C355)</f>
        <v/>
      </c>
      <c r="T355" s="191"/>
      <c r="U355" s="30"/>
      <c r="V355" s="30"/>
      <c r="W355" s="30"/>
      <c r="X355" s="30"/>
      <c r="Y355" s="190"/>
      <c r="Z355" s="330" t="str">
        <f>lft(J355,Peildatum)</f>
        <v/>
      </c>
      <c r="AA355" s="272"/>
      <c r="AB355" s="272"/>
      <c r="AC355" s="272"/>
      <c r="AD355" s="272"/>
      <c r="AE355" s="319" t="str">
        <f>IFERROR(VLOOKUP(LEFT(L355 &amp; "0",1),CbRc,2,0),"")</f>
        <v>NCX19J3</v>
      </c>
      <c r="AF355" s="319" t="str">
        <f>IFERROR(VLOOKUP(LEFT(M355 &amp; "0",1),CbRc,2,0),"")</f>
        <v>NCX19J3</v>
      </c>
      <c r="AG355" s="319" t="str">
        <f>IFERROR(VLOOKUP(LEFT(N355 &amp; "0",1),CbRc,2,0),"")</f>
        <v>NCX19J3</v>
      </c>
      <c r="AH355" s="319" t="str">
        <f>IF(ISNA(VLOOKUP($AE355&amp;P355,IsTm1A,1,0)),"",P355)</f>
        <v/>
      </c>
      <c r="AI355" s="319" t="str">
        <f>IF(ISNA(VLOOKUP($AF355&amp;Q355,IsTm2D,1,0)),"",Q355)</f>
        <v/>
      </c>
      <c r="AJ355" s="319" t="str">
        <f>IF(ISNA(VLOOKUP($AF355&amp;R355,IsTm3G,1,0)),"",R355)</f>
        <v/>
      </c>
      <c r="AK355" s="319" t="str">
        <f>IF(ISNA(VLOOKUP($AG355&amp;S355,IsTm4J,1,0)),"",S355)</f>
        <v/>
      </c>
      <c r="AL355" s="310"/>
      <c r="AT355" s="312" t="str">
        <f t="shared" si="57"/>
        <v/>
      </c>
      <c r="AU355" s="312" t="str">
        <f t="shared" si="58"/>
        <v/>
      </c>
      <c r="AW355" s="320">
        <f t="shared" si="59"/>
        <v>0</v>
      </c>
      <c r="AX355" s="320">
        <f t="shared" si="60"/>
        <v>0</v>
      </c>
      <c r="AY355" s="320">
        <f t="shared" si="61"/>
        <v>0</v>
      </c>
      <c r="AZ355" s="320">
        <f t="shared" si="62"/>
        <v>0</v>
      </c>
      <c r="BG355" s="49" t="str">
        <f t="shared" si="63"/>
        <v>0</v>
      </c>
      <c r="BH355" s="49" t="str">
        <f t="shared" si="64"/>
        <v>0</v>
      </c>
      <c r="BI355" s="49" t="str">
        <f t="shared" si="65"/>
        <v>0</v>
      </c>
    </row>
    <row r="356" spans="1:61" x14ac:dyDescent="0.25">
      <c r="A356" s="25" t="str">
        <f>C356&amp;"x"&amp;TEXT(COUNTIF(C$5:C355,C356)+1,0)</f>
        <v>x1</v>
      </c>
      <c r="B356" s="26" t="str">
        <f>D356&amp;"x"&amp;TEXT(COUNTIF(D$5:D355,D356)+1,0)</f>
        <v>x1</v>
      </c>
      <c r="C356" s="27"/>
      <c r="D356" s="27"/>
      <c r="E356" s="165"/>
      <c r="F356" s="27"/>
      <c r="G356" s="242"/>
      <c r="H356" s="242"/>
      <c r="I356" s="242"/>
      <c r="J356" s="194"/>
      <c r="K356" s="165"/>
      <c r="L356" s="28"/>
      <c r="M356" s="371"/>
      <c r="N356" s="28"/>
      <c r="O356" s="236"/>
      <c r="P356" s="28"/>
      <c r="Q356" s="28"/>
      <c r="R356" s="28"/>
      <c r="S356" s="466" t="str">
        <f>IF(C356=0,"",C356)</f>
        <v/>
      </c>
      <c r="T356" s="191"/>
      <c r="U356" s="30"/>
      <c r="V356" s="30"/>
      <c r="W356" s="30"/>
      <c r="X356" s="30"/>
      <c r="Y356" s="190"/>
      <c r="Z356" s="330" t="str">
        <f>lft(J356,Peildatum)</f>
        <v/>
      </c>
      <c r="AA356" s="272"/>
      <c r="AB356" s="272"/>
      <c r="AC356" s="272"/>
      <c r="AD356" s="272"/>
      <c r="AE356" s="319" t="str">
        <f>IFERROR(VLOOKUP(LEFT(L356 &amp; "0",1),CbRc,2,0),"")</f>
        <v>NCX19J3</v>
      </c>
      <c r="AF356" s="319" t="str">
        <f>IFERROR(VLOOKUP(LEFT(M356 &amp; "0",1),CbRc,2,0),"")</f>
        <v>NCX19J3</v>
      </c>
      <c r="AG356" s="319" t="str">
        <f>IFERROR(VLOOKUP(LEFT(N356 &amp; "0",1),CbRc,2,0),"")</f>
        <v>NCX19J3</v>
      </c>
      <c r="AH356" s="319" t="str">
        <f>IF(ISNA(VLOOKUP($AE356&amp;P356,IsTm1A,1,0)),"",P356)</f>
        <v/>
      </c>
      <c r="AI356" s="319" t="str">
        <f>IF(ISNA(VLOOKUP($AF356&amp;Q356,IsTm2D,1,0)),"",Q356)</f>
        <v/>
      </c>
      <c r="AJ356" s="319" t="str">
        <f>IF(ISNA(VLOOKUP($AF356&amp;R356,IsTm3G,1,0)),"",R356)</f>
        <v/>
      </c>
      <c r="AK356" s="319" t="str">
        <f>IF(ISNA(VLOOKUP($AG356&amp;S356,IsTm4J,1,0)),"",S356)</f>
        <v/>
      </c>
      <c r="AL356" s="310"/>
      <c r="AT356" s="312" t="str">
        <f t="shared" si="57"/>
        <v/>
      </c>
      <c r="AU356" s="312" t="str">
        <f t="shared" si="58"/>
        <v/>
      </c>
      <c r="AW356" s="320">
        <f t="shared" si="59"/>
        <v>0</v>
      </c>
      <c r="AX356" s="320">
        <f t="shared" si="60"/>
        <v>0</v>
      </c>
      <c r="AY356" s="320">
        <f t="shared" si="61"/>
        <v>0</v>
      </c>
      <c r="AZ356" s="320">
        <f t="shared" si="62"/>
        <v>0</v>
      </c>
      <c r="BG356" s="49" t="str">
        <f t="shared" si="63"/>
        <v>0</v>
      </c>
      <c r="BH356" s="49" t="str">
        <f t="shared" si="64"/>
        <v>0</v>
      </c>
      <c r="BI356" s="49" t="str">
        <f t="shared" si="65"/>
        <v>0</v>
      </c>
    </row>
    <row r="357" spans="1:61" x14ac:dyDescent="0.25">
      <c r="A357" s="25" t="str">
        <f>C357&amp;"x"&amp;TEXT(COUNTIF(C$5:C356,C357)+1,0)</f>
        <v>x1</v>
      </c>
      <c r="B357" s="26" t="str">
        <f>D357&amp;"x"&amp;TEXT(COUNTIF(D$5:D356,D357)+1,0)</f>
        <v>x1</v>
      </c>
      <c r="C357" s="27"/>
      <c r="D357" s="27"/>
      <c r="E357" s="165"/>
      <c r="F357" s="27"/>
      <c r="G357" s="242"/>
      <c r="H357" s="242"/>
      <c r="I357" s="242"/>
      <c r="J357" s="194"/>
      <c r="K357" s="165"/>
      <c r="L357" s="28"/>
      <c r="M357" s="371"/>
      <c r="N357" s="28"/>
      <c r="O357" s="236"/>
      <c r="P357" s="28"/>
      <c r="Q357" s="28"/>
      <c r="R357" s="28"/>
      <c r="S357" s="466" t="str">
        <f>IF(C357=0,"",C357)</f>
        <v/>
      </c>
      <c r="T357" s="191"/>
      <c r="U357" s="30"/>
      <c r="V357" s="30"/>
      <c r="W357" s="30"/>
      <c r="X357" s="30"/>
      <c r="Y357" s="190"/>
      <c r="Z357" s="330" t="str">
        <f>lft(J357,Peildatum)</f>
        <v/>
      </c>
      <c r="AA357" s="272"/>
      <c r="AB357" s="272"/>
      <c r="AC357" s="272"/>
      <c r="AD357" s="272"/>
      <c r="AE357" s="319" t="str">
        <f>IFERROR(VLOOKUP(LEFT(L357 &amp; "0",1),CbRc,2,0),"")</f>
        <v>NCX19J3</v>
      </c>
      <c r="AF357" s="319" t="str">
        <f>IFERROR(VLOOKUP(LEFT(M357 &amp; "0",1),CbRc,2,0),"")</f>
        <v>NCX19J3</v>
      </c>
      <c r="AG357" s="319" t="str">
        <f>IFERROR(VLOOKUP(LEFT(N357 &amp; "0",1),CbRc,2,0),"")</f>
        <v>NCX19J3</v>
      </c>
      <c r="AH357" s="319" t="str">
        <f>IF(ISNA(VLOOKUP($AE357&amp;P357,IsTm1A,1,0)),"",P357)</f>
        <v/>
      </c>
      <c r="AI357" s="319" t="str">
        <f>IF(ISNA(VLOOKUP($AF357&amp;Q357,IsTm2D,1,0)),"",Q357)</f>
        <v/>
      </c>
      <c r="AJ357" s="319" t="str">
        <f>IF(ISNA(VLOOKUP($AF357&amp;R357,IsTm3G,1,0)),"",R357)</f>
        <v/>
      </c>
      <c r="AK357" s="319" t="str">
        <f>IF(ISNA(VLOOKUP($AG357&amp;S357,IsTm4J,1,0)),"",S357)</f>
        <v/>
      </c>
      <c r="AL357" s="310"/>
      <c r="AT357" s="312" t="str">
        <f t="shared" si="57"/>
        <v/>
      </c>
      <c r="AU357" s="312" t="str">
        <f t="shared" si="58"/>
        <v/>
      </c>
      <c r="AW357" s="320">
        <f t="shared" si="59"/>
        <v>0</v>
      </c>
      <c r="AX357" s="320">
        <f t="shared" si="60"/>
        <v>0</v>
      </c>
      <c r="AY357" s="320">
        <f t="shared" si="61"/>
        <v>0</v>
      </c>
      <c r="AZ357" s="320">
        <f t="shared" si="62"/>
        <v>0</v>
      </c>
      <c r="BG357" s="49" t="str">
        <f t="shared" si="63"/>
        <v>0</v>
      </c>
      <c r="BH357" s="49" t="str">
        <f t="shared" si="64"/>
        <v>0</v>
      </c>
      <c r="BI357" s="49" t="str">
        <f t="shared" si="65"/>
        <v>0</v>
      </c>
    </row>
    <row r="358" spans="1:61" x14ac:dyDescent="0.25">
      <c r="A358" s="25" t="str">
        <f>C358&amp;"x"&amp;TEXT(COUNTIF(C$5:C357,C358)+1,0)</f>
        <v>x1</v>
      </c>
      <c r="B358" s="26" t="str">
        <f>D358&amp;"x"&amp;TEXT(COUNTIF(D$5:D357,D358)+1,0)</f>
        <v>x1</v>
      </c>
      <c r="C358" s="27"/>
      <c r="D358" s="27"/>
      <c r="E358" s="165"/>
      <c r="F358" s="27"/>
      <c r="G358" s="242"/>
      <c r="H358" s="242"/>
      <c r="I358" s="242"/>
      <c r="J358" s="194"/>
      <c r="K358" s="165"/>
      <c r="L358" s="28"/>
      <c r="M358" s="371"/>
      <c r="N358" s="28"/>
      <c r="O358" s="236"/>
      <c r="P358" s="28"/>
      <c r="Q358" s="28"/>
      <c r="R358" s="28"/>
      <c r="S358" s="466" t="str">
        <f>IF(C358=0,"",C358)</f>
        <v/>
      </c>
      <c r="T358" s="191"/>
      <c r="U358" s="30"/>
      <c r="V358" s="30"/>
      <c r="W358" s="30"/>
      <c r="X358" s="30"/>
      <c r="Y358" s="190"/>
      <c r="Z358" s="330" t="str">
        <f>lft(J358,Peildatum)</f>
        <v/>
      </c>
      <c r="AA358" s="272"/>
      <c r="AB358" s="272"/>
      <c r="AC358" s="272"/>
      <c r="AD358" s="272"/>
      <c r="AE358" s="319" t="str">
        <f>IFERROR(VLOOKUP(LEFT(L358 &amp; "0",1),CbRc,2,0),"")</f>
        <v>NCX19J3</v>
      </c>
      <c r="AF358" s="319" t="str">
        <f>IFERROR(VLOOKUP(LEFT(M358 &amp; "0",1),CbRc,2,0),"")</f>
        <v>NCX19J3</v>
      </c>
      <c r="AG358" s="319" t="str">
        <f>IFERROR(VLOOKUP(LEFT(N358 &amp; "0",1),CbRc,2,0),"")</f>
        <v>NCX19J3</v>
      </c>
      <c r="AH358" s="319" t="str">
        <f>IF(ISNA(VLOOKUP($AE358&amp;P358,IsTm1A,1,0)),"",P358)</f>
        <v/>
      </c>
      <c r="AI358" s="319" t="str">
        <f>IF(ISNA(VLOOKUP($AF358&amp;Q358,IsTm2D,1,0)),"",Q358)</f>
        <v/>
      </c>
      <c r="AJ358" s="319" t="str">
        <f>IF(ISNA(VLOOKUP($AF358&amp;R358,IsTm3G,1,0)),"",R358)</f>
        <v/>
      </c>
      <c r="AK358" s="319" t="str">
        <f>IF(ISNA(VLOOKUP($AG358&amp;S358,IsTm4J,1,0)),"",S358)</f>
        <v/>
      </c>
      <c r="AL358" s="310"/>
      <c r="AT358" s="312" t="str">
        <f t="shared" si="57"/>
        <v/>
      </c>
      <c r="AU358" s="312" t="str">
        <f t="shared" si="58"/>
        <v/>
      </c>
      <c r="AW358" s="320">
        <f t="shared" si="59"/>
        <v>0</v>
      </c>
      <c r="AX358" s="320">
        <f t="shared" si="60"/>
        <v>0</v>
      </c>
      <c r="AY358" s="320">
        <f t="shared" si="61"/>
        <v>0</v>
      </c>
      <c r="AZ358" s="320">
        <f t="shared" si="62"/>
        <v>0</v>
      </c>
      <c r="BG358" s="49" t="str">
        <f t="shared" si="63"/>
        <v>0</v>
      </c>
      <c r="BH358" s="49" t="str">
        <f t="shared" si="64"/>
        <v>0</v>
      </c>
      <c r="BI358" s="49" t="str">
        <f t="shared" si="65"/>
        <v>0</v>
      </c>
    </row>
    <row r="359" spans="1:61" x14ac:dyDescent="0.25">
      <c r="A359" s="25" t="str">
        <f>C359&amp;"x"&amp;TEXT(COUNTIF(C$5:C358,C359)+1,0)</f>
        <v>x1</v>
      </c>
      <c r="B359" s="26" t="str">
        <f>D359&amp;"x"&amp;TEXT(COUNTIF(D$5:D358,D359)+1,0)</f>
        <v>x1</v>
      </c>
      <c r="C359" s="27"/>
      <c r="D359" s="27"/>
      <c r="E359" s="165"/>
      <c r="F359" s="27"/>
      <c r="G359" s="242"/>
      <c r="H359" s="242"/>
      <c r="I359" s="242"/>
      <c r="J359" s="194"/>
      <c r="K359" s="165"/>
      <c r="L359" s="28"/>
      <c r="M359" s="371"/>
      <c r="N359" s="28"/>
      <c r="O359" s="236"/>
      <c r="P359" s="28"/>
      <c r="Q359" s="28"/>
      <c r="R359" s="28"/>
      <c r="S359" s="466" t="str">
        <f>IF(C359=0,"",C359)</f>
        <v/>
      </c>
      <c r="T359" s="191"/>
      <c r="U359" s="30"/>
      <c r="V359" s="30"/>
      <c r="W359" s="30"/>
      <c r="X359" s="30"/>
      <c r="Y359" s="190"/>
      <c r="Z359" s="330" t="str">
        <f>lft(J359,Peildatum)</f>
        <v/>
      </c>
      <c r="AA359" s="272"/>
      <c r="AB359" s="272"/>
      <c r="AC359" s="272"/>
      <c r="AD359" s="272"/>
      <c r="AE359" s="319" t="str">
        <f>IFERROR(VLOOKUP(LEFT(L359 &amp; "0",1),CbRc,2,0),"")</f>
        <v>NCX19J3</v>
      </c>
      <c r="AF359" s="319" t="str">
        <f>IFERROR(VLOOKUP(LEFT(M359 &amp; "0",1),CbRc,2,0),"")</f>
        <v>NCX19J3</v>
      </c>
      <c r="AG359" s="319" t="str">
        <f>IFERROR(VLOOKUP(LEFT(N359 &amp; "0",1),CbRc,2,0),"")</f>
        <v>NCX19J3</v>
      </c>
      <c r="AH359" s="319" t="str">
        <f>IF(ISNA(VLOOKUP($AE359&amp;P359,IsTm1A,1,0)),"",P359)</f>
        <v/>
      </c>
      <c r="AI359" s="319" t="str">
        <f>IF(ISNA(VLOOKUP($AF359&amp;Q359,IsTm2D,1,0)),"",Q359)</f>
        <v/>
      </c>
      <c r="AJ359" s="319" t="str">
        <f>IF(ISNA(VLOOKUP($AF359&amp;R359,IsTm3G,1,0)),"",R359)</f>
        <v/>
      </c>
      <c r="AK359" s="319" t="str">
        <f>IF(ISNA(VLOOKUP($AG359&amp;S359,IsTm4J,1,0)),"",S359)</f>
        <v/>
      </c>
      <c r="AL359" s="310"/>
      <c r="AT359" s="312" t="str">
        <f t="shared" si="57"/>
        <v/>
      </c>
      <c r="AU359" s="312" t="str">
        <f t="shared" si="58"/>
        <v/>
      </c>
      <c r="AW359" s="320">
        <f t="shared" si="59"/>
        <v>0</v>
      </c>
      <c r="AX359" s="320">
        <f t="shared" si="60"/>
        <v>0</v>
      </c>
      <c r="AY359" s="320">
        <f t="shared" si="61"/>
        <v>0</v>
      </c>
      <c r="AZ359" s="320">
        <f t="shared" si="62"/>
        <v>0</v>
      </c>
      <c r="BG359" s="49" t="str">
        <f t="shared" si="63"/>
        <v>0</v>
      </c>
      <c r="BH359" s="49" t="str">
        <f t="shared" si="64"/>
        <v>0</v>
      </c>
      <c r="BI359" s="49" t="str">
        <f t="shared" si="65"/>
        <v>0</v>
      </c>
    </row>
    <row r="360" spans="1:61" x14ac:dyDescent="0.25">
      <c r="A360" s="25" t="str">
        <f>C360&amp;"x"&amp;TEXT(COUNTIF(C$5:C359,C360)+1,0)</f>
        <v>x1</v>
      </c>
      <c r="B360" s="26" t="str">
        <f>D360&amp;"x"&amp;TEXT(COUNTIF(D$5:D359,D360)+1,0)</f>
        <v>x1</v>
      </c>
      <c r="C360" s="27"/>
      <c r="D360" s="27"/>
      <c r="E360" s="165"/>
      <c r="F360" s="27"/>
      <c r="G360" s="242"/>
      <c r="H360" s="242"/>
      <c r="I360" s="242"/>
      <c r="J360" s="194"/>
      <c r="K360" s="165"/>
      <c r="L360" s="28"/>
      <c r="M360" s="371"/>
      <c r="N360" s="28"/>
      <c r="O360" s="236"/>
      <c r="P360" s="28"/>
      <c r="Q360" s="28"/>
      <c r="R360" s="28"/>
      <c r="S360" s="466" t="str">
        <f>IF(C360=0,"",C360)</f>
        <v/>
      </c>
      <c r="T360" s="191"/>
      <c r="U360" s="30"/>
      <c r="V360" s="30"/>
      <c r="W360" s="30"/>
      <c r="X360" s="30"/>
      <c r="Y360" s="190"/>
      <c r="Z360" s="330" t="str">
        <f>lft(J360,Peildatum)</f>
        <v/>
      </c>
      <c r="AA360" s="272"/>
      <c r="AB360" s="272"/>
      <c r="AC360" s="272"/>
      <c r="AD360" s="272"/>
      <c r="AE360" s="319" t="str">
        <f>IFERROR(VLOOKUP(LEFT(L360 &amp; "0",1),CbRc,2,0),"")</f>
        <v>NCX19J3</v>
      </c>
      <c r="AF360" s="319" t="str">
        <f>IFERROR(VLOOKUP(LEFT(M360 &amp; "0",1),CbRc,2,0),"")</f>
        <v>NCX19J3</v>
      </c>
      <c r="AG360" s="319" t="str">
        <f>IFERROR(VLOOKUP(LEFT(N360 &amp; "0",1),CbRc,2,0),"")</f>
        <v>NCX19J3</v>
      </c>
      <c r="AH360" s="319" t="str">
        <f>IF(ISNA(VLOOKUP($AE360&amp;P360,IsTm1A,1,0)),"",P360)</f>
        <v/>
      </c>
      <c r="AI360" s="319" t="str">
        <f>IF(ISNA(VLOOKUP($AF360&amp;Q360,IsTm2D,1,0)),"",Q360)</f>
        <v/>
      </c>
      <c r="AJ360" s="319" t="str">
        <f>IF(ISNA(VLOOKUP($AF360&amp;R360,IsTm3G,1,0)),"",R360)</f>
        <v/>
      </c>
      <c r="AK360" s="319" t="str">
        <f>IF(ISNA(VLOOKUP($AG360&amp;S360,IsTm4J,1,0)),"",S360)</f>
        <v/>
      </c>
      <c r="AL360" s="310"/>
      <c r="AT360" s="312" t="str">
        <f t="shared" si="57"/>
        <v/>
      </c>
      <c r="AU360" s="312" t="str">
        <f t="shared" si="58"/>
        <v/>
      </c>
      <c r="AW360" s="320">
        <f t="shared" si="59"/>
        <v>0</v>
      </c>
      <c r="AX360" s="320">
        <f t="shared" si="60"/>
        <v>0</v>
      </c>
      <c r="AY360" s="320">
        <f t="shared" si="61"/>
        <v>0</v>
      </c>
      <c r="AZ360" s="320">
        <f t="shared" si="62"/>
        <v>0</v>
      </c>
      <c r="BG360" s="49" t="str">
        <f t="shared" si="63"/>
        <v>0</v>
      </c>
      <c r="BH360" s="49" t="str">
        <f t="shared" si="64"/>
        <v>0</v>
      </c>
      <c r="BI360" s="49" t="str">
        <f t="shared" si="65"/>
        <v>0</v>
      </c>
    </row>
    <row r="361" spans="1:61" x14ac:dyDescent="0.25">
      <c r="A361" s="25" t="str">
        <f>C361&amp;"x"&amp;TEXT(COUNTIF(C$5:C360,C361)+1,0)</f>
        <v>x1</v>
      </c>
      <c r="B361" s="26" t="str">
        <f>D361&amp;"x"&amp;TEXT(COUNTIF(D$5:D360,D361)+1,0)</f>
        <v>x1</v>
      </c>
      <c r="C361" s="27"/>
      <c r="D361" s="27"/>
      <c r="E361" s="165"/>
      <c r="F361" s="27"/>
      <c r="G361" s="242"/>
      <c r="H361" s="242"/>
      <c r="I361" s="242"/>
      <c r="J361" s="194"/>
      <c r="K361" s="165"/>
      <c r="L361" s="28"/>
      <c r="M361" s="371"/>
      <c r="N361" s="28"/>
      <c r="O361" s="236"/>
      <c r="P361" s="28"/>
      <c r="Q361" s="28"/>
      <c r="R361" s="28"/>
      <c r="S361" s="466" t="str">
        <f>IF(C361=0,"",C361)</f>
        <v/>
      </c>
      <c r="T361" s="191"/>
      <c r="U361" s="30"/>
      <c r="V361" s="30"/>
      <c r="W361" s="30"/>
      <c r="X361" s="30"/>
      <c r="Y361" s="190"/>
      <c r="Z361" s="330" t="str">
        <f>lft(J361,Peildatum)</f>
        <v/>
      </c>
      <c r="AA361" s="272"/>
      <c r="AB361" s="272"/>
      <c r="AC361" s="272"/>
      <c r="AD361" s="272"/>
      <c r="AE361" s="319" t="str">
        <f>IFERROR(VLOOKUP(LEFT(L361 &amp; "0",1),CbRc,2,0),"")</f>
        <v>NCX19J3</v>
      </c>
      <c r="AF361" s="319" t="str">
        <f>IFERROR(VLOOKUP(LEFT(M361 &amp; "0",1),CbRc,2,0),"")</f>
        <v>NCX19J3</v>
      </c>
      <c r="AG361" s="319" t="str">
        <f>IFERROR(VLOOKUP(LEFT(N361 &amp; "0",1),CbRc,2,0),"")</f>
        <v>NCX19J3</v>
      </c>
      <c r="AH361" s="319" t="str">
        <f>IF(ISNA(VLOOKUP($AE361&amp;P361,IsTm1A,1,0)),"",P361)</f>
        <v/>
      </c>
      <c r="AI361" s="319" t="str">
        <f>IF(ISNA(VLOOKUP($AF361&amp;Q361,IsTm2D,1,0)),"",Q361)</f>
        <v/>
      </c>
      <c r="AJ361" s="319" t="str">
        <f>IF(ISNA(VLOOKUP($AF361&amp;R361,IsTm3G,1,0)),"",R361)</f>
        <v/>
      </c>
      <c r="AK361" s="319" t="str">
        <f>IF(ISNA(VLOOKUP($AG361&amp;S361,IsTm4J,1,0)),"",S361)</f>
        <v/>
      </c>
      <c r="AL361" s="310"/>
      <c r="AT361" s="312" t="str">
        <f t="shared" si="57"/>
        <v/>
      </c>
      <c r="AU361" s="312" t="str">
        <f t="shared" si="58"/>
        <v/>
      </c>
      <c r="AW361" s="320">
        <f t="shared" si="59"/>
        <v>0</v>
      </c>
      <c r="AX361" s="320">
        <f t="shared" si="60"/>
        <v>0</v>
      </c>
      <c r="AY361" s="320">
        <f t="shared" si="61"/>
        <v>0</v>
      </c>
      <c r="AZ361" s="320">
        <f t="shared" si="62"/>
        <v>0</v>
      </c>
      <c r="BG361" s="49" t="str">
        <f t="shared" si="63"/>
        <v>0</v>
      </c>
      <c r="BH361" s="49" t="str">
        <f t="shared" si="64"/>
        <v>0</v>
      </c>
      <c r="BI361" s="49" t="str">
        <f t="shared" si="65"/>
        <v>0</v>
      </c>
    </row>
    <row r="362" spans="1:61" x14ac:dyDescent="0.25">
      <c r="A362" s="25" t="str">
        <f>C362&amp;"x"&amp;TEXT(COUNTIF(C$5:C361,C362)+1,0)</f>
        <v>x1</v>
      </c>
      <c r="B362" s="26" t="str">
        <f>D362&amp;"x"&amp;TEXT(COUNTIF(D$5:D361,D362)+1,0)</f>
        <v>x1</v>
      </c>
      <c r="C362" s="27"/>
      <c r="D362" s="27"/>
      <c r="E362" s="165"/>
      <c r="F362" s="27"/>
      <c r="G362" s="242"/>
      <c r="H362" s="242"/>
      <c r="I362" s="242"/>
      <c r="J362" s="194"/>
      <c r="K362" s="165"/>
      <c r="L362" s="28"/>
      <c r="M362" s="371"/>
      <c r="N362" s="28"/>
      <c r="O362" s="236"/>
      <c r="P362" s="28"/>
      <c r="Q362" s="28"/>
      <c r="R362" s="28"/>
      <c r="S362" s="466" t="str">
        <f>IF(C362=0,"",C362)</f>
        <v/>
      </c>
      <c r="T362" s="191"/>
      <c r="U362" s="30"/>
      <c r="V362" s="30"/>
      <c r="W362" s="30"/>
      <c r="X362" s="30"/>
      <c r="Y362" s="190"/>
      <c r="Z362" s="330" t="str">
        <f>lft(J362,Peildatum)</f>
        <v/>
      </c>
      <c r="AA362" s="272"/>
      <c r="AB362" s="272"/>
      <c r="AC362" s="272"/>
      <c r="AD362" s="272"/>
      <c r="AE362" s="319" t="str">
        <f>IFERROR(VLOOKUP(LEFT(L362 &amp; "0",1),CbRc,2,0),"")</f>
        <v>NCX19J3</v>
      </c>
      <c r="AF362" s="319" t="str">
        <f>IFERROR(VLOOKUP(LEFT(M362 &amp; "0",1),CbRc,2,0),"")</f>
        <v>NCX19J3</v>
      </c>
      <c r="AG362" s="319" t="str">
        <f>IFERROR(VLOOKUP(LEFT(N362 &amp; "0",1),CbRc,2,0),"")</f>
        <v>NCX19J3</v>
      </c>
      <c r="AH362" s="319" t="str">
        <f>IF(ISNA(VLOOKUP($AE362&amp;P362,IsTm1A,1,0)),"",P362)</f>
        <v/>
      </c>
      <c r="AI362" s="319" t="str">
        <f>IF(ISNA(VLOOKUP($AF362&amp;Q362,IsTm2D,1,0)),"",Q362)</f>
        <v/>
      </c>
      <c r="AJ362" s="319" t="str">
        <f>IF(ISNA(VLOOKUP($AF362&amp;R362,IsTm3G,1,0)),"",R362)</f>
        <v/>
      </c>
      <c r="AK362" s="319" t="str">
        <f>IF(ISNA(VLOOKUP($AG362&amp;S362,IsTm4J,1,0)),"",S362)</f>
        <v/>
      </c>
      <c r="AL362" s="310"/>
      <c r="AT362" s="312" t="str">
        <f t="shared" si="57"/>
        <v/>
      </c>
      <c r="AU362" s="312" t="str">
        <f t="shared" si="58"/>
        <v/>
      </c>
      <c r="AW362" s="320">
        <f t="shared" si="59"/>
        <v>0</v>
      </c>
      <c r="AX362" s="320">
        <f t="shared" si="60"/>
        <v>0</v>
      </c>
      <c r="AY362" s="320">
        <f t="shared" si="61"/>
        <v>0</v>
      </c>
      <c r="AZ362" s="320">
        <f t="shared" si="62"/>
        <v>0</v>
      </c>
      <c r="BG362" s="49" t="str">
        <f t="shared" si="63"/>
        <v>0</v>
      </c>
      <c r="BH362" s="49" t="str">
        <f t="shared" si="64"/>
        <v>0</v>
      </c>
      <c r="BI362" s="49" t="str">
        <f t="shared" si="65"/>
        <v>0</v>
      </c>
    </row>
    <row r="363" spans="1:61" x14ac:dyDescent="0.25">
      <c r="A363" s="25" t="str">
        <f>C363&amp;"x"&amp;TEXT(COUNTIF(C$5:C362,C363)+1,0)</f>
        <v>x1</v>
      </c>
      <c r="B363" s="26" t="str">
        <f>D363&amp;"x"&amp;TEXT(COUNTIF(D$5:D362,D363)+1,0)</f>
        <v>x1</v>
      </c>
      <c r="C363" s="27"/>
      <c r="D363" s="27"/>
      <c r="E363" s="165"/>
      <c r="F363" s="27"/>
      <c r="G363" s="242"/>
      <c r="H363" s="242"/>
      <c r="I363" s="242"/>
      <c r="J363" s="194"/>
      <c r="K363" s="165"/>
      <c r="L363" s="28"/>
      <c r="M363" s="371"/>
      <c r="N363" s="28"/>
      <c r="O363" s="236"/>
      <c r="P363" s="28"/>
      <c r="Q363" s="28"/>
      <c r="R363" s="28"/>
      <c r="S363" s="466" t="str">
        <f>IF(C363=0,"",C363)</f>
        <v/>
      </c>
      <c r="T363" s="191"/>
      <c r="U363" s="30"/>
      <c r="V363" s="30"/>
      <c r="W363" s="30"/>
      <c r="X363" s="30"/>
      <c r="Y363" s="190"/>
      <c r="Z363" s="330" t="str">
        <f>lft(J363,Peildatum)</f>
        <v/>
      </c>
      <c r="AA363" s="272"/>
      <c r="AB363" s="272"/>
      <c r="AC363" s="272"/>
      <c r="AD363" s="272"/>
      <c r="AE363" s="319" t="str">
        <f>IFERROR(VLOOKUP(LEFT(L363 &amp; "0",1),CbRc,2,0),"")</f>
        <v>NCX19J3</v>
      </c>
      <c r="AF363" s="319" t="str">
        <f>IFERROR(VLOOKUP(LEFT(M363 &amp; "0",1),CbRc,2,0),"")</f>
        <v>NCX19J3</v>
      </c>
      <c r="AG363" s="319" t="str">
        <f>IFERROR(VLOOKUP(LEFT(N363 &amp; "0",1),CbRc,2,0),"")</f>
        <v>NCX19J3</v>
      </c>
      <c r="AH363" s="319" t="str">
        <f>IF(ISNA(VLOOKUP($AE363&amp;P363,IsTm1A,1,0)),"",P363)</f>
        <v/>
      </c>
      <c r="AI363" s="319" t="str">
        <f>IF(ISNA(VLOOKUP($AF363&amp;Q363,IsTm2D,1,0)),"",Q363)</f>
        <v/>
      </c>
      <c r="AJ363" s="319" t="str">
        <f>IF(ISNA(VLOOKUP($AF363&amp;R363,IsTm3G,1,0)),"",R363)</f>
        <v/>
      </c>
      <c r="AK363" s="319" t="str">
        <f>IF(ISNA(VLOOKUP($AG363&amp;S363,IsTm4J,1,0)),"",S363)</f>
        <v/>
      </c>
      <c r="AL363" s="310"/>
      <c r="AT363" s="312" t="str">
        <f t="shared" si="57"/>
        <v/>
      </c>
      <c r="AU363" s="312" t="str">
        <f t="shared" si="58"/>
        <v/>
      </c>
      <c r="AW363" s="320">
        <f t="shared" si="59"/>
        <v>0</v>
      </c>
      <c r="AX363" s="320">
        <f t="shared" si="60"/>
        <v>0</v>
      </c>
      <c r="AY363" s="320">
        <f t="shared" si="61"/>
        <v>0</v>
      </c>
      <c r="AZ363" s="320">
        <f t="shared" si="62"/>
        <v>0</v>
      </c>
      <c r="BG363" s="49" t="str">
        <f t="shared" si="63"/>
        <v>0</v>
      </c>
      <c r="BH363" s="49" t="str">
        <f t="shared" si="64"/>
        <v>0</v>
      </c>
      <c r="BI363" s="49" t="str">
        <f t="shared" si="65"/>
        <v>0</v>
      </c>
    </row>
    <row r="364" spans="1:61" x14ac:dyDescent="0.25">
      <c r="A364" s="25" t="str">
        <f>C364&amp;"x"&amp;TEXT(COUNTIF(C$5:C363,C364)+1,0)</f>
        <v>x1</v>
      </c>
      <c r="B364" s="26" t="str">
        <f>D364&amp;"x"&amp;TEXT(COUNTIF(D$5:D363,D364)+1,0)</f>
        <v>x1</v>
      </c>
      <c r="C364" s="27"/>
      <c r="D364" s="27"/>
      <c r="E364" s="165"/>
      <c r="F364" s="27"/>
      <c r="G364" s="242"/>
      <c r="H364" s="242"/>
      <c r="I364" s="242"/>
      <c r="J364" s="194"/>
      <c r="K364" s="165"/>
      <c r="L364" s="28"/>
      <c r="M364" s="371"/>
      <c r="N364" s="28"/>
      <c r="O364" s="236"/>
      <c r="P364" s="28"/>
      <c r="Q364" s="28"/>
      <c r="R364" s="28"/>
      <c r="S364" s="466" t="str">
        <f>IF(C364=0,"",C364)</f>
        <v/>
      </c>
      <c r="T364" s="191"/>
      <c r="U364" s="30"/>
      <c r="V364" s="30"/>
      <c r="W364" s="30"/>
      <c r="X364" s="30"/>
      <c r="Y364" s="190"/>
      <c r="Z364" s="330" t="str">
        <f>lft(J364,Peildatum)</f>
        <v/>
      </c>
      <c r="AA364" s="272"/>
      <c r="AB364" s="272"/>
      <c r="AC364" s="272"/>
      <c r="AD364" s="272"/>
      <c r="AE364" s="319" t="str">
        <f>IFERROR(VLOOKUP(LEFT(L364 &amp; "0",1),CbRc,2,0),"")</f>
        <v>NCX19J3</v>
      </c>
      <c r="AF364" s="319" t="str">
        <f>IFERROR(VLOOKUP(LEFT(M364 &amp; "0",1),CbRc,2,0),"")</f>
        <v>NCX19J3</v>
      </c>
      <c r="AG364" s="319" t="str">
        <f>IFERROR(VLOOKUP(LEFT(N364 &amp; "0",1),CbRc,2,0),"")</f>
        <v>NCX19J3</v>
      </c>
      <c r="AH364" s="319" t="str">
        <f>IF(ISNA(VLOOKUP($AE364&amp;P364,IsTm1A,1,0)),"",P364)</f>
        <v/>
      </c>
      <c r="AI364" s="319" t="str">
        <f>IF(ISNA(VLOOKUP($AF364&amp;Q364,IsTm2D,1,0)),"",Q364)</f>
        <v/>
      </c>
      <c r="AJ364" s="319" t="str">
        <f>IF(ISNA(VLOOKUP($AF364&amp;R364,IsTm3G,1,0)),"",R364)</f>
        <v/>
      </c>
      <c r="AK364" s="319" t="str">
        <f>IF(ISNA(VLOOKUP($AG364&amp;S364,IsTm4J,1,0)),"",S364)</f>
        <v/>
      </c>
      <c r="AL364" s="310"/>
      <c r="AT364" s="312" t="str">
        <f t="shared" si="57"/>
        <v/>
      </c>
      <c r="AU364" s="312" t="str">
        <f t="shared" si="58"/>
        <v/>
      </c>
      <c r="AW364" s="320">
        <f t="shared" si="59"/>
        <v>0</v>
      </c>
      <c r="AX364" s="320">
        <f t="shared" si="60"/>
        <v>0</v>
      </c>
      <c r="AY364" s="320">
        <f t="shared" si="61"/>
        <v>0</v>
      </c>
      <c r="AZ364" s="320">
        <f t="shared" si="62"/>
        <v>0</v>
      </c>
      <c r="BG364" s="49" t="str">
        <f t="shared" si="63"/>
        <v>0</v>
      </c>
      <c r="BH364" s="49" t="str">
        <f t="shared" si="64"/>
        <v>0</v>
      </c>
      <c r="BI364" s="49" t="str">
        <f t="shared" si="65"/>
        <v>0</v>
      </c>
    </row>
    <row r="365" spans="1:61" x14ac:dyDescent="0.25">
      <c r="A365" s="25" t="str">
        <f>C365&amp;"x"&amp;TEXT(COUNTIF(C$5:C364,C365)+1,0)</f>
        <v>x1</v>
      </c>
      <c r="B365" s="26" t="str">
        <f>D365&amp;"x"&amp;TEXT(COUNTIF(D$5:D364,D365)+1,0)</f>
        <v>x1</v>
      </c>
      <c r="C365" s="27"/>
      <c r="D365" s="27"/>
      <c r="E365" s="165"/>
      <c r="F365" s="27"/>
      <c r="G365" s="242"/>
      <c r="H365" s="242"/>
      <c r="I365" s="242"/>
      <c r="J365" s="194"/>
      <c r="K365" s="165"/>
      <c r="L365" s="28"/>
      <c r="M365" s="371"/>
      <c r="N365" s="28"/>
      <c r="O365" s="236"/>
      <c r="P365" s="28"/>
      <c r="Q365" s="28"/>
      <c r="R365" s="28"/>
      <c r="S365" s="466" t="str">
        <f>IF(C365=0,"",C365)</f>
        <v/>
      </c>
      <c r="T365" s="191"/>
      <c r="U365" s="30"/>
      <c r="V365" s="30"/>
      <c r="W365" s="30"/>
      <c r="X365" s="30"/>
      <c r="Y365" s="190"/>
      <c r="Z365" s="330" t="str">
        <f>lft(J365,Peildatum)</f>
        <v/>
      </c>
      <c r="AA365" s="272"/>
      <c r="AB365" s="272"/>
      <c r="AC365" s="272"/>
      <c r="AD365" s="272"/>
      <c r="AE365" s="319" t="str">
        <f>IFERROR(VLOOKUP(LEFT(L365 &amp; "0",1),CbRc,2,0),"")</f>
        <v>NCX19J3</v>
      </c>
      <c r="AF365" s="319" t="str">
        <f>IFERROR(VLOOKUP(LEFT(M365 &amp; "0",1),CbRc,2,0),"")</f>
        <v>NCX19J3</v>
      </c>
      <c r="AG365" s="319" t="str">
        <f>IFERROR(VLOOKUP(LEFT(N365 &amp; "0",1),CbRc,2,0),"")</f>
        <v>NCX19J3</v>
      </c>
      <c r="AH365" s="319" t="str">
        <f>IF(ISNA(VLOOKUP($AE365&amp;P365,IsTm1A,1,0)),"",P365)</f>
        <v/>
      </c>
      <c r="AI365" s="319" t="str">
        <f>IF(ISNA(VLOOKUP($AF365&amp;Q365,IsTm2D,1,0)),"",Q365)</f>
        <v/>
      </c>
      <c r="AJ365" s="319" t="str">
        <f>IF(ISNA(VLOOKUP($AF365&amp;R365,IsTm3G,1,0)),"",R365)</f>
        <v/>
      </c>
      <c r="AK365" s="319" t="str">
        <f>IF(ISNA(VLOOKUP($AG365&amp;S365,IsTm4J,1,0)),"",S365)</f>
        <v/>
      </c>
      <c r="AL365" s="310"/>
      <c r="AT365" s="312" t="str">
        <f t="shared" si="57"/>
        <v/>
      </c>
      <c r="AU365" s="312" t="str">
        <f t="shared" si="58"/>
        <v/>
      </c>
      <c r="AW365" s="320">
        <f t="shared" si="59"/>
        <v>0</v>
      </c>
      <c r="AX365" s="320">
        <f t="shared" si="60"/>
        <v>0</v>
      </c>
      <c r="AY365" s="320">
        <f t="shared" si="61"/>
        <v>0</v>
      </c>
      <c r="AZ365" s="320">
        <f t="shared" si="62"/>
        <v>0</v>
      </c>
      <c r="BG365" s="49" t="str">
        <f t="shared" si="63"/>
        <v>0</v>
      </c>
      <c r="BH365" s="49" t="str">
        <f t="shared" si="64"/>
        <v>0</v>
      </c>
      <c r="BI365" s="49" t="str">
        <f t="shared" si="65"/>
        <v>0</v>
      </c>
    </row>
    <row r="366" spans="1:61" x14ac:dyDescent="0.25">
      <c r="A366" s="25" t="str">
        <f>C366&amp;"x"&amp;TEXT(COUNTIF(C$5:C365,C366)+1,0)</f>
        <v>x1</v>
      </c>
      <c r="B366" s="26" t="str">
        <f>D366&amp;"x"&amp;TEXT(COUNTIF(D$5:D365,D366)+1,0)</f>
        <v>x1</v>
      </c>
      <c r="C366" s="27"/>
      <c r="D366" s="27"/>
      <c r="E366" s="165"/>
      <c r="F366" s="27"/>
      <c r="G366" s="242"/>
      <c r="H366" s="242"/>
      <c r="I366" s="242"/>
      <c r="J366" s="194"/>
      <c r="K366" s="165"/>
      <c r="L366" s="28"/>
      <c r="M366" s="371"/>
      <c r="N366" s="28"/>
      <c r="O366" s="236"/>
      <c r="P366" s="28"/>
      <c r="Q366" s="28"/>
      <c r="R366" s="28"/>
      <c r="S366" s="466" t="str">
        <f>IF(C366=0,"",C366)</f>
        <v/>
      </c>
      <c r="T366" s="191"/>
      <c r="U366" s="30"/>
      <c r="V366" s="30"/>
      <c r="W366" s="30"/>
      <c r="X366" s="30"/>
      <c r="Y366" s="190"/>
      <c r="Z366" s="330" t="str">
        <f>lft(J366,Peildatum)</f>
        <v/>
      </c>
      <c r="AA366" s="272"/>
      <c r="AB366" s="272"/>
      <c r="AC366" s="272"/>
      <c r="AD366" s="272"/>
      <c r="AE366" s="319" t="str">
        <f>IFERROR(VLOOKUP(LEFT(L366 &amp; "0",1),CbRc,2,0),"")</f>
        <v>NCX19J3</v>
      </c>
      <c r="AF366" s="319" t="str">
        <f>IFERROR(VLOOKUP(LEFT(M366 &amp; "0",1),CbRc,2,0),"")</f>
        <v>NCX19J3</v>
      </c>
      <c r="AG366" s="319" t="str">
        <f>IFERROR(VLOOKUP(LEFT(N366 &amp; "0",1),CbRc,2,0),"")</f>
        <v>NCX19J3</v>
      </c>
      <c r="AH366" s="319" t="str">
        <f>IF(ISNA(VLOOKUP($AE366&amp;P366,IsTm1A,1,0)),"",P366)</f>
        <v/>
      </c>
      <c r="AI366" s="319" t="str">
        <f>IF(ISNA(VLOOKUP($AF366&amp;Q366,IsTm2D,1,0)),"",Q366)</f>
        <v/>
      </c>
      <c r="AJ366" s="319" t="str">
        <f>IF(ISNA(VLOOKUP($AF366&amp;R366,IsTm3G,1,0)),"",R366)</f>
        <v/>
      </c>
      <c r="AK366" s="319" t="str">
        <f>IF(ISNA(VLOOKUP($AG366&amp;S366,IsTm4J,1,0)),"",S366)</f>
        <v/>
      </c>
      <c r="AL366" s="310"/>
      <c r="AT366" s="312" t="str">
        <f t="shared" si="57"/>
        <v/>
      </c>
      <c r="AU366" s="312" t="str">
        <f t="shared" si="58"/>
        <v/>
      </c>
      <c r="AW366" s="320">
        <f t="shared" si="59"/>
        <v>0</v>
      </c>
      <c r="AX366" s="320">
        <f t="shared" si="60"/>
        <v>0</v>
      </c>
      <c r="AY366" s="320">
        <f t="shared" si="61"/>
        <v>0</v>
      </c>
      <c r="AZ366" s="320">
        <f t="shared" si="62"/>
        <v>0</v>
      </c>
      <c r="BG366" s="49" t="str">
        <f t="shared" si="63"/>
        <v>0</v>
      </c>
      <c r="BH366" s="49" t="str">
        <f t="shared" si="64"/>
        <v>0</v>
      </c>
      <c r="BI366" s="49" t="str">
        <f t="shared" si="65"/>
        <v>0</v>
      </c>
    </row>
    <row r="367" spans="1:61" x14ac:dyDescent="0.25">
      <c r="A367" s="25" t="str">
        <f>C367&amp;"x"&amp;TEXT(COUNTIF(C$5:C366,C367)+1,0)</f>
        <v>x1</v>
      </c>
      <c r="B367" s="26" t="str">
        <f>D367&amp;"x"&amp;TEXT(COUNTIF(D$5:D366,D367)+1,0)</f>
        <v>x1</v>
      </c>
      <c r="C367" s="27"/>
      <c r="D367" s="27"/>
      <c r="E367" s="165"/>
      <c r="F367" s="27"/>
      <c r="G367" s="242"/>
      <c r="H367" s="242"/>
      <c r="I367" s="242"/>
      <c r="J367" s="194"/>
      <c r="K367" s="165"/>
      <c r="L367" s="28"/>
      <c r="M367" s="371"/>
      <c r="N367" s="28"/>
      <c r="O367" s="236"/>
      <c r="P367" s="28"/>
      <c r="Q367" s="28"/>
      <c r="R367" s="28"/>
      <c r="S367" s="466" t="str">
        <f>IF(C367=0,"",C367)</f>
        <v/>
      </c>
      <c r="T367" s="191"/>
      <c r="U367" s="30"/>
      <c r="V367" s="30"/>
      <c r="W367" s="30"/>
      <c r="X367" s="30"/>
      <c r="Y367" s="190"/>
      <c r="Z367" s="330" t="str">
        <f>lft(J367,Peildatum)</f>
        <v/>
      </c>
      <c r="AA367" s="272"/>
      <c r="AB367" s="272"/>
      <c r="AC367" s="272"/>
      <c r="AD367" s="272"/>
      <c r="AE367" s="319" t="str">
        <f>IFERROR(VLOOKUP(LEFT(L367 &amp; "0",1),CbRc,2,0),"")</f>
        <v>NCX19J3</v>
      </c>
      <c r="AF367" s="319" t="str">
        <f>IFERROR(VLOOKUP(LEFT(M367 &amp; "0",1),CbRc,2,0),"")</f>
        <v>NCX19J3</v>
      </c>
      <c r="AG367" s="319" t="str">
        <f>IFERROR(VLOOKUP(LEFT(N367 &amp; "0",1),CbRc,2,0),"")</f>
        <v>NCX19J3</v>
      </c>
      <c r="AH367" s="319" t="str">
        <f>IF(ISNA(VLOOKUP($AE367&amp;P367,IsTm1A,1,0)),"",P367)</f>
        <v/>
      </c>
      <c r="AI367" s="319" t="str">
        <f>IF(ISNA(VLOOKUP($AF367&amp;Q367,IsTm2D,1,0)),"",Q367)</f>
        <v/>
      </c>
      <c r="AJ367" s="319" t="str">
        <f>IF(ISNA(VLOOKUP($AF367&amp;R367,IsTm3G,1,0)),"",R367)</f>
        <v/>
      </c>
      <c r="AK367" s="319" t="str">
        <f>IF(ISNA(VLOOKUP($AG367&amp;S367,IsTm4J,1,0)),"",S367)</f>
        <v/>
      </c>
      <c r="AL367" s="310"/>
      <c r="AT367" s="312" t="str">
        <f t="shared" si="57"/>
        <v/>
      </c>
      <c r="AU367" s="312" t="str">
        <f t="shared" si="58"/>
        <v/>
      </c>
      <c r="AW367" s="320">
        <f t="shared" si="59"/>
        <v>0</v>
      </c>
      <c r="AX367" s="320">
        <f t="shared" si="60"/>
        <v>0</v>
      </c>
      <c r="AY367" s="320">
        <f t="shared" si="61"/>
        <v>0</v>
      </c>
      <c r="AZ367" s="320">
        <f t="shared" si="62"/>
        <v>0</v>
      </c>
      <c r="BG367" s="49" t="str">
        <f t="shared" si="63"/>
        <v>0</v>
      </c>
      <c r="BH367" s="49" t="str">
        <f t="shared" si="64"/>
        <v>0</v>
      </c>
      <c r="BI367" s="49" t="str">
        <f t="shared" si="65"/>
        <v>0</v>
      </c>
    </row>
    <row r="368" spans="1:61" x14ac:dyDescent="0.25">
      <c r="A368" s="25" t="str">
        <f>C368&amp;"x"&amp;TEXT(COUNTIF(C$5:C367,C368)+1,0)</f>
        <v>x1</v>
      </c>
      <c r="B368" s="26" t="str">
        <f>D368&amp;"x"&amp;TEXT(COUNTIF(D$5:D367,D368)+1,0)</f>
        <v>x1</v>
      </c>
      <c r="C368" s="27"/>
      <c r="D368" s="27"/>
      <c r="E368" s="165"/>
      <c r="F368" s="27"/>
      <c r="G368" s="242"/>
      <c r="H368" s="242"/>
      <c r="I368" s="242"/>
      <c r="J368" s="194"/>
      <c r="K368" s="165"/>
      <c r="L368" s="28"/>
      <c r="M368" s="371"/>
      <c r="N368" s="28"/>
      <c r="O368" s="236"/>
      <c r="P368" s="28"/>
      <c r="Q368" s="28"/>
      <c r="R368" s="28"/>
      <c r="S368" s="466" t="str">
        <f>IF(C368=0,"",C368)</f>
        <v/>
      </c>
      <c r="T368" s="191"/>
      <c r="U368" s="30"/>
      <c r="V368" s="30"/>
      <c r="W368" s="30"/>
      <c r="X368" s="30"/>
      <c r="Y368" s="190"/>
      <c r="Z368" s="330" t="str">
        <f>lft(J368,Peildatum)</f>
        <v/>
      </c>
      <c r="AA368" s="272"/>
      <c r="AB368" s="272"/>
      <c r="AC368" s="272"/>
      <c r="AD368" s="272"/>
      <c r="AE368" s="319" t="str">
        <f>IFERROR(VLOOKUP(LEFT(L368 &amp; "0",1),CbRc,2,0),"")</f>
        <v>NCX19J3</v>
      </c>
      <c r="AF368" s="319" t="str">
        <f>IFERROR(VLOOKUP(LEFT(M368 &amp; "0",1),CbRc,2,0),"")</f>
        <v>NCX19J3</v>
      </c>
      <c r="AG368" s="319" t="str">
        <f>IFERROR(VLOOKUP(LEFT(N368 &amp; "0",1),CbRc,2,0),"")</f>
        <v>NCX19J3</v>
      </c>
      <c r="AH368" s="319" t="str">
        <f>IF(ISNA(VLOOKUP($AE368&amp;P368,IsTm1A,1,0)),"",P368)</f>
        <v/>
      </c>
      <c r="AI368" s="319" t="str">
        <f>IF(ISNA(VLOOKUP($AF368&amp;Q368,IsTm2D,1,0)),"",Q368)</f>
        <v/>
      </c>
      <c r="AJ368" s="319" t="str">
        <f>IF(ISNA(VLOOKUP($AF368&amp;R368,IsTm3G,1,0)),"",R368)</f>
        <v/>
      </c>
      <c r="AK368" s="319" t="str">
        <f>IF(ISNA(VLOOKUP($AG368&amp;S368,IsTm4J,1,0)),"",S368)</f>
        <v/>
      </c>
      <c r="AL368" s="310"/>
      <c r="AT368" s="312" t="str">
        <f t="shared" si="57"/>
        <v/>
      </c>
      <c r="AU368" s="312" t="str">
        <f t="shared" si="58"/>
        <v/>
      </c>
      <c r="AW368" s="320">
        <f t="shared" si="59"/>
        <v>0</v>
      </c>
      <c r="AX368" s="320">
        <f t="shared" si="60"/>
        <v>0</v>
      </c>
      <c r="AY368" s="320">
        <f t="shared" si="61"/>
        <v>0</v>
      </c>
      <c r="AZ368" s="320">
        <f t="shared" si="62"/>
        <v>0</v>
      </c>
      <c r="BG368" s="49" t="str">
        <f t="shared" si="63"/>
        <v>0</v>
      </c>
      <c r="BH368" s="49" t="str">
        <f t="shared" si="64"/>
        <v>0</v>
      </c>
      <c r="BI368" s="49" t="str">
        <f t="shared" si="65"/>
        <v>0</v>
      </c>
    </row>
    <row r="369" spans="1:61" x14ac:dyDescent="0.25">
      <c r="A369" s="25" t="str">
        <f>C369&amp;"x"&amp;TEXT(COUNTIF(C$5:C368,C369)+1,0)</f>
        <v>x1</v>
      </c>
      <c r="B369" s="26" t="str">
        <f>D369&amp;"x"&amp;TEXT(COUNTIF(D$5:D368,D369)+1,0)</f>
        <v>x1</v>
      </c>
      <c r="C369" s="27"/>
      <c r="D369" s="27"/>
      <c r="E369" s="165"/>
      <c r="F369" s="27"/>
      <c r="G369" s="242"/>
      <c r="H369" s="242"/>
      <c r="I369" s="242"/>
      <c r="J369" s="194"/>
      <c r="K369" s="165"/>
      <c r="L369" s="28"/>
      <c r="M369" s="371"/>
      <c r="N369" s="28"/>
      <c r="O369" s="236"/>
      <c r="P369" s="28"/>
      <c r="Q369" s="28"/>
      <c r="R369" s="28"/>
      <c r="S369" s="466" t="str">
        <f>IF(C369=0,"",C369)</f>
        <v/>
      </c>
      <c r="T369" s="191"/>
      <c r="U369" s="30"/>
      <c r="V369" s="30"/>
      <c r="W369" s="30"/>
      <c r="X369" s="30"/>
      <c r="Y369" s="190"/>
      <c r="Z369" s="330" t="str">
        <f>lft(J369,Peildatum)</f>
        <v/>
      </c>
      <c r="AA369" s="272"/>
      <c r="AB369" s="272"/>
      <c r="AC369" s="272"/>
      <c r="AD369" s="272"/>
      <c r="AE369" s="319" t="str">
        <f>IFERROR(VLOOKUP(LEFT(L369 &amp; "0",1),CbRc,2,0),"")</f>
        <v>NCX19J3</v>
      </c>
      <c r="AF369" s="319" t="str">
        <f>IFERROR(VLOOKUP(LEFT(M369 &amp; "0",1),CbRc,2,0),"")</f>
        <v>NCX19J3</v>
      </c>
      <c r="AG369" s="319" t="str">
        <f>IFERROR(VLOOKUP(LEFT(N369 &amp; "0",1),CbRc,2,0),"")</f>
        <v>NCX19J3</v>
      </c>
      <c r="AH369" s="319" t="str">
        <f>IF(ISNA(VLOOKUP($AE369&amp;P369,IsTm1A,1,0)),"",P369)</f>
        <v/>
      </c>
      <c r="AI369" s="319" t="str">
        <f>IF(ISNA(VLOOKUP($AF369&amp;Q369,IsTm2D,1,0)),"",Q369)</f>
        <v/>
      </c>
      <c r="AJ369" s="319" t="str">
        <f>IF(ISNA(VLOOKUP($AF369&amp;R369,IsTm3G,1,0)),"",R369)</f>
        <v/>
      </c>
      <c r="AK369" s="319" t="str">
        <f>IF(ISNA(VLOOKUP($AG369&amp;S369,IsTm4J,1,0)),"",S369)</f>
        <v/>
      </c>
      <c r="AL369" s="310"/>
      <c r="AT369" s="312" t="str">
        <f t="shared" si="57"/>
        <v/>
      </c>
      <c r="AU369" s="312" t="str">
        <f t="shared" si="58"/>
        <v/>
      </c>
      <c r="AW369" s="320">
        <f t="shared" si="59"/>
        <v>0</v>
      </c>
      <c r="AX369" s="320">
        <f t="shared" si="60"/>
        <v>0</v>
      </c>
      <c r="AY369" s="320">
        <f t="shared" si="61"/>
        <v>0</v>
      </c>
      <c r="AZ369" s="320">
        <f t="shared" si="62"/>
        <v>0</v>
      </c>
      <c r="BG369" s="49" t="str">
        <f t="shared" si="63"/>
        <v>0</v>
      </c>
      <c r="BH369" s="49" t="str">
        <f t="shared" si="64"/>
        <v>0</v>
      </c>
      <c r="BI369" s="49" t="str">
        <f t="shared" si="65"/>
        <v>0</v>
      </c>
    </row>
    <row r="370" spans="1:61" x14ac:dyDescent="0.25">
      <c r="A370" s="25" t="str">
        <f>C370&amp;"x"&amp;TEXT(COUNTIF(C$5:C369,C370)+1,0)</f>
        <v>x1</v>
      </c>
      <c r="B370" s="26" t="str">
        <f>D370&amp;"x"&amp;TEXT(COUNTIF(D$5:D369,D370)+1,0)</f>
        <v>x1</v>
      </c>
      <c r="C370" s="27"/>
      <c r="D370" s="27"/>
      <c r="E370" s="165"/>
      <c r="F370" s="27"/>
      <c r="G370" s="242"/>
      <c r="H370" s="242"/>
      <c r="I370" s="242"/>
      <c r="J370" s="194"/>
      <c r="K370" s="165"/>
      <c r="L370" s="28"/>
      <c r="M370" s="371"/>
      <c r="N370" s="28"/>
      <c r="O370" s="236"/>
      <c r="P370" s="28"/>
      <c r="Q370" s="28"/>
      <c r="R370" s="28"/>
      <c r="S370" s="466" t="str">
        <f>IF(C370=0,"",C370)</f>
        <v/>
      </c>
      <c r="T370" s="191"/>
      <c r="U370" s="30"/>
      <c r="V370" s="30"/>
      <c r="W370" s="30"/>
      <c r="X370" s="30"/>
      <c r="Y370" s="190"/>
      <c r="Z370" s="330" t="str">
        <f>lft(J370,Peildatum)</f>
        <v/>
      </c>
      <c r="AA370" s="272"/>
      <c r="AB370" s="272"/>
      <c r="AC370" s="272"/>
      <c r="AD370" s="272"/>
      <c r="AE370" s="319" t="str">
        <f>IFERROR(VLOOKUP(LEFT(L370 &amp; "0",1),CbRc,2,0),"")</f>
        <v>NCX19J3</v>
      </c>
      <c r="AF370" s="319" t="str">
        <f>IFERROR(VLOOKUP(LEFT(M370 &amp; "0",1),CbRc,2,0),"")</f>
        <v>NCX19J3</v>
      </c>
      <c r="AG370" s="319" t="str">
        <f>IFERROR(VLOOKUP(LEFT(N370 &amp; "0",1),CbRc,2,0),"")</f>
        <v>NCX19J3</v>
      </c>
      <c r="AH370" s="319" t="str">
        <f>IF(ISNA(VLOOKUP($AE370&amp;P370,IsTm1A,1,0)),"",P370)</f>
        <v/>
      </c>
      <c r="AI370" s="319" t="str">
        <f>IF(ISNA(VLOOKUP($AF370&amp;Q370,IsTm2D,1,0)),"",Q370)</f>
        <v/>
      </c>
      <c r="AJ370" s="319" t="str">
        <f>IF(ISNA(VLOOKUP($AF370&amp;R370,IsTm3G,1,0)),"",R370)</f>
        <v/>
      </c>
      <c r="AK370" s="319" t="str">
        <f>IF(ISNA(VLOOKUP($AG370&amp;S370,IsTm4J,1,0)),"",S370)</f>
        <v/>
      </c>
      <c r="AL370" s="310"/>
      <c r="AT370" s="312" t="str">
        <f t="shared" si="57"/>
        <v/>
      </c>
      <c r="AU370" s="312" t="str">
        <f t="shared" si="58"/>
        <v/>
      </c>
      <c r="AW370" s="320">
        <f t="shared" si="59"/>
        <v>0</v>
      </c>
      <c r="AX370" s="320">
        <f t="shared" si="60"/>
        <v>0</v>
      </c>
      <c r="AY370" s="320">
        <f t="shared" si="61"/>
        <v>0</v>
      </c>
      <c r="AZ370" s="320">
        <f t="shared" si="62"/>
        <v>0</v>
      </c>
      <c r="BG370" s="49" t="str">
        <f t="shared" si="63"/>
        <v>0</v>
      </c>
      <c r="BH370" s="49" t="str">
        <f t="shared" si="64"/>
        <v>0</v>
      </c>
      <c r="BI370" s="49" t="str">
        <f t="shared" si="65"/>
        <v>0</v>
      </c>
    </row>
    <row r="371" spans="1:61" x14ac:dyDescent="0.25">
      <c r="A371" s="25" t="str">
        <f>C371&amp;"x"&amp;TEXT(COUNTIF(C$5:C370,C371)+1,0)</f>
        <v>x1</v>
      </c>
      <c r="B371" s="26" t="str">
        <f>D371&amp;"x"&amp;TEXT(COUNTIF(D$5:D370,D371)+1,0)</f>
        <v>x1</v>
      </c>
      <c r="C371" s="27"/>
      <c r="D371" s="27"/>
      <c r="E371" s="165"/>
      <c r="F371" s="27"/>
      <c r="G371" s="242"/>
      <c r="H371" s="242"/>
      <c r="I371" s="242"/>
      <c r="J371" s="194"/>
      <c r="K371" s="165"/>
      <c r="L371" s="28"/>
      <c r="M371" s="371"/>
      <c r="N371" s="28"/>
      <c r="O371" s="236"/>
      <c r="P371" s="28"/>
      <c r="Q371" s="28"/>
      <c r="R371" s="28"/>
      <c r="S371" s="466" t="str">
        <f>IF(C371=0,"",C371)</f>
        <v/>
      </c>
      <c r="T371" s="191"/>
      <c r="U371" s="30"/>
      <c r="V371" s="30"/>
      <c r="W371" s="30"/>
      <c r="X371" s="30"/>
      <c r="Y371" s="190"/>
      <c r="Z371" s="330" t="str">
        <f>lft(J371,Peildatum)</f>
        <v/>
      </c>
      <c r="AA371" s="272"/>
      <c r="AB371" s="272"/>
      <c r="AC371" s="272"/>
      <c r="AD371" s="272"/>
      <c r="AE371" s="319" t="str">
        <f>IFERROR(VLOOKUP(LEFT(L371 &amp; "0",1),CbRc,2,0),"")</f>
        <v>NCX19J3</v>
      </c>
      <c r="AF371" s="319" t="str">
        <f>IFERROR(VLOOKUP(LEFT(M371 &amp; "0",1),CbRc,2,0),"")</f>
        <v>NCX19J3</v>
      </c>
      <c r="AG371" s="319" t="str">
        <f>IFERROR(VLOOKUP(LEFT(N371 &amp; "0",1),CbRc,2,0),"")</f>
        <v>NCX19J3</v>
      </c>
      <c r="AH371" s="319" t="str">
        <f>IF(ISNA(VLOOKUP($AE371&amp;P371,IsTm1A,1,0)),"",P371)</f>
        <v/>
      </c>
      <c r="AI371" s="319" t="str">
        <f>IF(ISNA(VLOOKUP($AF371&amp;Q371,IsTm2D,1,0)),"",Q371)</f>
        <v/>
      </c>
      <c r="AJ371" s="319" t="str">
        <f>IF(ISNA(VLOOKUP($AF371&amp;R371,IsTm3G,1,0)),"",R371)</f>
        <v/>
      </c>
      <c r="AK371" s="319" t="str">
        <f>IF(ISNA(VLOOKUP($AG371&amp;S371,IsTm4J,1,0)),"",S371)</f>
        <v/>
      </c>
      <c r="AL371" s="310"/>
      <c r="AT371" s="312" t="str">
        <f t="shared" si="57"/>
        <v/>
      </c>
      <c r="AU371" s="312" t="str">
        <f t="shared" si="58"/>
        <v/>
      </c>
      <c r="AW371" s="320">
        <f t="shared" si="59"/>
        <v>0</v>
      </c>
      <c r="AX371" s="320">
        <f t="shared" si="60"/>
        <v>0</v>
      </c>
      <c r="AY371" s="320">
        <f t="shared" si="61"/>
        <v>0</v>
      </c>
      <c r="AZ371" s="320">
        <f t="shared" si="62"/>
        <v>0</v>
      </c>
      <c r="BG371" s="49" t="str">
        <f t="shared" si="63"/>
        <v>0</v>
      </c>
      <c r="BH371" s="49" t="str">
        <f t="shared" si="64"/>
        <v>0</v>
      </c>
      <c r="BI371" s="49" t="str">
        <f t="shared" si="65"/>
        <v>0</v>
      </c>
    </row>
    <row r="372" spans="1:61" x14ac:dyDescent="0.25">
      <c r="A372" s="25" t="str">
        <f>C372&amp;"x"&amp;TEXT(COUNTIF(C$5:C371,C372)+1,0)</f>
        <v>x1</v>
      </c>
      <c r="B372" s="26" t="str">
        <f>D372&amp;"x"&amp;TEXT(COUNTIF(D$5:D371,D372)+1,0)</f>
        <v>x1</v>
      </c>
      <c r="C372" s="27"/>
      <c r="D372" s="27"/>
      <c r="E372" s="165"/>
      <c r="F372" s="27"/>
      <c r="G372" s="242"/>
      <c r="H372" s="242"/>
      <c r="I372" s="242"/>
      <c r="J372" s="194"/>
      <c r="K372" s="165"/>
      <c r="L372" s="28"/>
      <c r="M372" s="371"/>
      <c r="N372" s="28"/>
      <c r="O372" s="236"/>
      <c r="P372" s="28"/>
      <c r="Q372" s="28"/>
      <c r="R372" s="28"/>
      <c r="S372" s="466" t="str">
        <f>IF(C372=0,"",C372)</f>
        <v/>
      </c>
      <c r="T372" s="191"/>
      <c r="U372" s="30"/>
      <c r="V372" s="30"/>
      <c r="W372" s="30"/>
      <c r="X372" s="30"/>
      <c r="Y372" s="190"/>
      <c r="Z372" s="330" t="str">
        <f>lft(J372,Peildatum)</f>
        <v/>
      </c>
      <c r="AA372" s="272"/>
      <c r="AB372" s="272"/>
      <c r="AC372" s="272"/>
      <c r="AD372" s="272"/>
      <c r="AE372" s="319" t="str">
        <f>IFERROR(VLOOKUP(LEFT(L372 &amp; "0",1),CbRc,2,0),"")</f>
        <v>NCX19J3</v>
      </c>
      <c r="AF372" s="319" t="str">
        <f>IFERROR(VLOOKUP(LEFT(M372 &amp; "0",1),CbRc,2,0),"")</f>
        <v>NCX19J3</v>
      </c>
      <c r="AG372" s="319" t="str">
        <f>IFERROR(VLOOKUP(LEFT(N372 &amp; "0",1),CbRc,2,0),"")</f>
        <v>NCX19J3</v>
      </c>
      <c r="AH372" s="319" t="str">
        <f>IF(ISNA(VLOOKUP($AE372&amp;P372,IsTm1A,1,0)),"",P372)</f>
        <v/>
      </c>
      <c r="AI372" s="319" t="str">
        <f>IF(ISNA(VLOOKUP($AF372&amp;Q372,IsTm2D,1,0)),"",Q372)</f>
        <v/>
      </c>
      <c r="AJ372" s="319" t="str">
        <f>IF(ISNA(VLOOKUP($AF372&amp;R372,IsTm3G,1,0)),"",R372)</f>
        <v/>
      </c>
      <c r="AK372" s="319" t="str">
        <f>IF(ISNA(VLOOKUP($AG372&amp;S372,IsTm4J,1,0)),"",S372)</f>
        <v/>
      </c>
      <c r="AL372" s="310"/>
      <c r="AT372" s="312" t="str">
        <f t="shared" si="57"/>
        <v/>
      </c>
      <c r="AU372" s="312" t="str">
        <f t="shared" si="58"/>
        <v/>
      </c>
      <c r="AW372" s="320">
        <f t="shared" si="59"/>
        <v>0</v>
      </c>
      <c r="AX372" s="320">
        <f t="shared" si="60"/>
        <v>0</v>
      </c>
      <c r="AY372" s="320">
        <f t="shared" si="61"/>
        <v>0</v>
      </c>
      <c r="AZ372" s="320">
        <f t="shared" si="62"/>
        <v>0</v>
      </c>
      <c r="BG372" s="49" t="str">
        <f t="shared" si="63"/>
        <v>0</v>
      </c>
      <c r="BH372" s="49" t="str">
        <f t="shared" si="64"/>
        <v>0</v>
      </c>
      <c r="BI372" s="49" t="str">
        <f t="shared" si="65"/>
        <v>0</v>
      </c>
    </row>
    <row r="373" spans="1:61" x14ac:dyDescent="0.25">
      <c r="A373" s="25" t="str">
        <f>C373&amp;"x"&amp;TEXT(COUNTIF(C$5:C372,C373)+1,0)</f>
        <v>x1</v>
      </c>
      <c r="B373" s="26" t="str">
        <f>D373&amp;"x"&amp;TEXT(COUNTIF(D$5:D372,D373)+1,0)</f>
        <v>x1</v>
      </c>
      <c r="C373" s="27"/>
      <c r="D373" s="27"/>
      <c r="E373" s="165"/>
      <c r="F373" s="27"/>
      <c r="G373" s="242"/>
      <c r="H373" s="242"/>
      <c r="I373" s="242"/>
      <c r="J373" s="194"/>
      <c r="K373" s="165"/>
      <c r="L373" s="28"/>
      <c r="M373" s="371"/>
      <c r="N373" s="28"/>
      <c r="O373" s="236"/>
      <c r="P373" s="28"/>
      <c r="Q373" s="28"/>
      <c r="R373" s="28"/>
      <c r="S373" s="466" t="str">
        <f>IF(C373=0,"",C373)</f>
        <v/>
      </c>
      <c r="T373" s="191"/>
      <c r="U373" s="30"/>
      <c r="V373" s="30"/>
      <c r="W373" s="30"/>
      <c r="X373" s="30"/>
      <c r="Y373" s="190"/>
      <c r="Z373" s="330" t="str">
        <f>lft(J373,Peildatum)</f>
        <v/>
      </c>
      <c r="AA373" s="272"/>
      <c r="AB373" s="272"/>
      <c r="AC373" s="272"/>
      <c r="AD373" s="272"/>
      <c r="AE373" s="319" t="str">
        <f>IFERROR(VLOOKUP(LEFT(L373 &amp; "0",1),CbRc,2,0),"")</f>
        <v>NCX19J3</v>
      </c>
      <c r="AF373" s="319" t="str">
        <f>IFERROR(VLOOKUP(LEFT(M373 &amp; "0",1),CbRc,2,0),"")</f>
        <v>NCX19J3</v>
      </c>
      <c r="AG373" s="319" t="str">
        <f>IFERROR(VLOOKUP(LEFT(N373 &amp; "0",1),CbRc,2,0),"")</f>
        <v>NCX19J3</v>
      </c>
      <c r="AH373" s="319" t="str">
        <f>IF(ISNA(VLOOKUP($AE373&amp;P373,IsTm1A,1,0)),"",P373)</f>
        <v/>
      </c>
      <c r="AI373" s="319" t="str">
        <f>IF(ISNA(VLOOKUP($AF373&amp;Q373,IsTm2D,1,0)),"",Q373)</f>
        <v/>
      </c>
      <c r="AJ373" s="319" t="str">
        <f>IF(ISNA(VLOOKUP($AF373&amp;R373,IsTm3G,1,0)),"",R373)</f>
        <v/>
      </c>
      <c r="AK373" s="319" t="str">
        <f>IF(ISNA(VLOOKUP($AG373&amp;S373,IsTm4J,1,0)),"",S373)</f>
        <v/>
      </c>
      <c r="AL373" s="310"/>
      <c r="AT373" s="312" t="str">
        <f t="shared" si="57"/>
        <v/>
      </c>
      <c r="AU373" s="312" t="str">
        <f t="shared" si="58"/>
        <v/>
      </c>
      <c r="AW373" s="320">
        <f t="shared" si="59"/>
        <v>0</v>
      </c>
      <c r="AX373" s="320">
        <f t="shared" si="60"/>
        <v>0</v>
      </c>
      <c r="AY373" s="320">
        <f t="shared" si="61"/>
        <v>0</v>
      </c>
      <c r="AZ373" s="320">
        <f t="shared" si="62"/>
        <v>0</v>
      </c>
      <c r="BG373" s="49" t="str">
        <f t="shared" si="63"/>
        <v>0</v>
      </c>
      <c r="BH373" s="49" t="str">
        <f t="shared" si="64"/>
        <v>0</v>
      </c>
      <c r="BI373" s="49" t="str">
        <f t="shared" si="65"/>
        <v>0</v>
      </c>
    </row>
    <row r="374" spans="1:61" x14ac:dyDescent="0.25">
      <c r="A374" s="25" t="str">
        <f>C374&amp;"x"&amp;TEXT(COUNTIF(C$5:C373,C374)+1,0)</f>
        <v>x1</v>
      </c>
      <c r="B374" s="26" t="str">
        <f>D374&amp;"x"&amp;TEXT(COUNTIF(D$5:D373,D374)+1,0)</f>
        <v>x1</v>
      </c>
      <c r="C374" s="27"/>
      <c r="D374" s="27"/>
      <c r="E374" s="165"/>
      <c r="F374" s="27"/>
      <c r="G374" s="242"/>
      <c r="H374" s="242"/>
      <c r="I374" s="242"/>
      <c r="J374" s="194"/>
      <c r="K374" s="165"/>
      <c r="L374" s="28"/>
      <c r="M374" s="371"/>
      <c r="N374" s="28"/>
      <c r="O374" s="236"/>
      <c r="P374" s="28"/>
      <c r="Q374" s="28"/>
      <c r="R374" s="28"/>
      <c r="S374" s="466" t="str">
        <f>IF(C374=0,"",C374)</f>
        <v/>
      </c>
      <c r="T374" s="191"/>
      <c r="U374" s="30"/>
      <c r="V374" s="30"/>
      <c r="W374" s="30"/>
      <c r="X374" s="30"/>
      <c r="Y374" s="190"/>
      <c r="Z374" s="330" t="str">
        <f>lft(J374,Peildatum)</f>
        <v/>
      </c>
      <c r="AA374" s="272"/>
      <c r="AB374" s="272"/>
      <c r="AC374" s="272"/>
      <c r="AD374" s="272"/>
      <c r="AE374" s="319" t="str">
        <f>IFERROR(VLOOKUP(LEFT(L374 &amp; "0",1),CbRc,2,0),"")</f>
        <v>NCX19J3</v>
      </c>
      <c r="AF374" s="319" t="str">
        <f>IFERROR(VLOOKUP(LEFT(M374 &amp; "0",1),CbRc,2,0),"")</f>
        <v>NCX19J3</v>
      </c>
      <c r="AG374" s="319" t="str">
        <f>IFERROR(VLOOKUP(LEFT(N374 &amp; "0",1),CbRc,2,0),"")</f>
        <v>NCX19J3</v>
      </c>
      <c r="AH374" s="319" t="str">
        <f>IF(ISNA(VLOOKUP($AE374&amp;P374,IsTm1A,1,0)),"",P374)</f>
        <v/>
      </c>
      <c r="AI374" s="319" t="str">
        <f>IF(ISNA(VLOOKUP($AF374&amp;Q374,IsTm2D,1,0)),"",Q374)</f>
        <v/>
      </c>
      <c r="AJ374" s="319" t="str">
        <f>IF(ISNA(VLOOKUP($AF374&amp;R374,IsTm3G,1,0)),"",R374)</f>
        <v/>
      </c>
      <c r="AK374" s="319" t="str">
        <f>IF(ISNA(VLOOKUP($AG374&amp;S374,IsTm4J,1,0)),"",S374)</f>
        <v/>
      </c>
      <c r="AL374" s="310"/>
      <c r="AT374" s="312" t="str">
        <f t="shared" si="57"/>
        <v/>
      </c>
      <c r="AU374" s="312" t="str">
        <f t="shared" si="58"/>
        <v/>
      </c>
      <c r="AW374" s="320">
        <f t="shared" si="59"/>
        <v>0</v>
      </c>
      <c r="AX374" s="320">
        <f t="shared" si="60"/>
        <v>0</v>
      </c>
      <c r="AY374" s="320">
        <f t="shared" si="61"/>
        <v>0</v>
      </c>
      <c r="AZ374" s="320">
        <f t="shared" si="62"/>
        <v>0</v>
      </c>
      <c r="BG374" s="49" t="str">
        <f t="shared" si="63"/>
        <v>0</v>
      </c>
      <c r="BH374" s="49" t="str">
        <f t="shared" si="64"/>
        <v>0</v>
      </c>
      <c r="BI374" s="49" t="str">
        <f t="shared" si="65"/>
        <v>0</v>
      </c>
    </row>
    <row r="375" spans="1:61" x14ac:dyDescent="0.25">
      <c r="A375" s="25" t="str">
        <f>C375&amp;"x"&amp;TEXT(COUNTIF(C$5:C374,C375)+1,0)</f>
        <v>x1</v>
      </c>
      <c r="B375" s="26" t="str">
        <f>D375&amp;"x"&amp;TEXT(COUNTIF(D$5:D374,D375)+1,0)</f>
        <v>x1</v>
      </c>
      <c r="C375" s="27"/>
      <c r="D375" s="27"/>
      <c r="E375" s="165"/>
      <c r="F375" s="27"/>
      <c r="G375" s="242"/>
      <c r="H375" s="242"/>
      <c r="I375" s="242"/>
      <c r="J375" s="194"/>
      <c r="K375" s="165"/>
      <c r="L375" s="28"/>
      <c r="M375" s="371"/>
      <c r="N375" s="28"/>
      <c r="O375" s="236"/>
      <c r="P375" s="28"/>
      <c r="Q375" s="28"/>
      <c r="R375" s="28"/>
      <c r="S375" s="466" t="str">
        <f>IF(C375=0,"",C375)</f>
        <v/>
      </c>
      <c r="T375" s="191"/>
      <c r="U375" s="30"/>
      <c r="V375" s="30"/>
      <c r="W375" s="30"/>
      <c r="X375" s="30"/>
      <c r="Y375" s="190"/>
      <c r="Z375" s="330" t="str">
        <f>lft(J375,Peildatum)</f>
        <v/>
      </c>
      <c r="AA375" s="272"/>
      <c r="AB375" s="272"/>
      <c r="AC375" s="272"/>
      <c r="AD375" s="272"/>
      <c r="AE375" s="319" t="str">
        <f>IFERROR(VLOOKUP(LEFT(L375 &amp; "0",1),CbRc,2,0),"")</f>
        <v>NCX19J3</v>
      </c>
      <c r="AF375" s="319" t="str">
        <f>IFERROR(VLOOKUP(LEFT(M375 &amp; "0",1),CbRc,2,0),"")</f>
        <v>NCX19J3</v>
      </c>
      <c r="AG375" s="319" t="str">
        <f>IFERROR(VLOOKUP(LEFT(N375 &amp; "0",1),CbRc,2,0),"")</f>
        <v>NCX19J3</v>
      </c>
      <c r="AH375" s="319" t="str">
        <f>IF(ISNA(VLOOKUP($AE375&amp;P375,IsTm1A,1,0)),"",P375)</f>
        <v/>
      </c>
      <c r="AI375" s="319" t="str">
        <f>IF(ISNA(VLOOKUP($AF375&amp;Q375,IsTm2D,1,0)),"",Q375)</f>
        <v/>
      </c>
      <c r="AJ375" s="319" t="str">
        <f>IF(ISNA(VLOOKUP($AF375&amp;R375,IsTm3G,1,0)),"",R375)</f>
        <v/>
      </c>
      <c r="AK375" s="319" t="str">
        <f>IF(ISNA(VLOOKUP($AG375&amp;S375,IsTm4J,1,0)),"",S375)</f>
        <v/>
      </c>
      <c r="AL375" s="310"/>
      <c r="AT375" s="312" t="str">
        <f t="shared" si="57"/>
        <v/>
      </c>
      <c r="AU375" s="312" t="str">
        <f t="shared" si="58"/>
        <v/>
      </c>
      <c r="AW375" s="320">
        <f t="shared" si="59"/>
        <v>0</v>
      </c>
      <c r="AX375" s="320">
        <f t="shared" si="60"/>
        <v>0</v>
      </c>
      <c r="AY375" s="320">
        <f t="shared" si="61"/>
        <v>0</v>
      </c>
      <c r="AZ375" s="320">
        <f t="shared" si="62"/>
        <v>0</v>
      </c>
      <c r="BG375" s="49" t="str">
        <f t="shared" si="63"/>
        <v>0</v>
      </c>
      <c r="BH375" s="49" t="str">
        <f t="shared" si="64"/>
        <v>0</v>
      </c>
      <c r="BI375" s="49" t="str">
        <f t="shared" si="65"/>
        <v>0</v>
      </c>
    </row>
    <row r="376" spans="1:61" x14ac:dyDescent="0.25">
      <c r="A376" s="25" t="str">
        <f>C376&amp;"x"&amp;TEXT(COUNTIF(C$5:C375,C376)+1,0)</f>
        <v>x1</v>
      </c>
      <c r="B376" s="26" t="str">
        <f>D376&amp;"x"&amp;TEXT(COUNTIF(D$5:D375,D376)+1,0)</f>
        <v>x1</v>
      </c>
      <c r="C376" s="27"/>
      <c r="D376" s="27"/>
      <c r="E376" s="165"/>
      <c r="F376" s="27"/>
      <c r="G376" s="242"/>
      <c r="H376" s="242"/>
      <c r="I376" s="242"/>
      <c r="J376" s="194"/>
      <c r="K376" s="165"/>
      <c r="L376" s="28"/>
      <c r="M376" s="371"/>
      <c r="N376" s="28"/>
      <c r="O376" s="236"/>
      <c r="P376" s="28"/>
      <c r="Q376" s="28"/>
      <c r="R376" s="28"/>
      <c r="S376" s="466" t="str">
        <f>IF(C376=0,"",C376)</f>
        <v/>
      </c>
      <c r="T376" s="191"/>
      <c r="U376" s="30"/>
      <c r="V376" s="30"/>
      <c r="W376" s="30"/>
      <c r="X376" s="30"/>
      <c r="Y376" s="190"/>
      <c r="Z376" s="330" t="str">
        <f>lft(J376,Peildatum)</f>
        <v/>
      </c>
      <c r="AA376" s="272"/>
      <c r="AB376" s="272"/>
      <c r="AC376" s="272"/>
      <c r="AD376" s="272"/>
      <c r="AE376" s="319" t="str">
        <f>IFERROR(VLOOKUP(LEFT(L376 &amp; "0",1),CbRc,2,0),"")</f>
        <v>NCX19J3</v>
      </c>
      <c r="AF376" s="319" t="str">
        <f>IFERROR(VLOOKUP(LEFT(M376 &amp; "0",1),CbRc,2,0),"")</f>
        <v>NCX19J3</v>
      </c>
      <c r="AG376" s="319" t="str">
        <f>IFERROR(VLOOKUP(LEFT(N376 &amp; "0",1),CbRc,2,0),"")</f>
        <v>NCX19J3</v>
      </c>
      <c r="AH376" s="319" t="str">
        <f>IF(ISNA(VLOOKUP($AE376&amp;P376,IsTm1A,1,0)),"",P376)</f>
        <v/>
      </c>
      <c r="AI376" s="319" t="str">
        <f>IF(ISNA(VLOOKUP($AF376&amp;Q376,IsTm2D,1,0)),"",Q376)</f>
        <v/>
      </c>
      <c r="AJ376" s="319" t="str">
        <f>IF(ISNA(VLOOKUP($AF376&amp;R376,IsTm3G,1,0)),"",R376)</f>
        <v/>
      </c>
      <c r="AK376" s="319" t="str">
        <f>IF(ISNA(VLOOKUP($AG376&amp;S376,IsTm4J,1,0)),"",S376)</f>
        <v/>
      </c>
      <c r="AL376" s="310"/>
      <c r="AT376" s="312" t="str">
        <f t="shared" si="57"/>
        <v/>
      </c>
      <c r="AU376" s="312" t="str">
        <f t="shared" si="58"/>
        <v/>
      </c>
      <c r="AW376" s="320">
        <f t="shared" si="59"/>
        <v>0</v>
      </c>
      <c r="AX376" s="320">
        <f t="shared" si="60"/>
        <v>0</v>
      </c>
      <c r="AY376" s="320">
        <f t="shared" si="61"/>
        <v>0</v>
      </c>
      <c r="AZ376" s="320">
        <f t="shared" si="62"/>
        <v>0</v>
      </c>
      <c r="BG376" s="49" t="str">
        <f t="shared" si="63"/>
        <v>0</v>
      </c>
      <c r="BH376" s="49" t="str">
        <f t="shared" si="64"/>
        <v>0</v>
      </c>
      <c r="BI376" s="49" t="str">
        <f t="shared" si="65"/>
        <v>0</v>
      </c>
    </row>
    <row r="377" spans="1:61" x14ac:dyDescent="0.25">
      <c r="A377" s="25" t="str">
        <f>C377&amp;"x"&amp;TEXT(COUNTIF(C$5:C376,C377)+1,0)</f>
        <v>x1</v>
      </c>
      <c r="B377" s="26" t="str">
        <f>D377&amp;"x"&amp;TEXT(COUNTIF(D$5:D376,D377)+1,0)</f>
        <v>x1</v>
      </c>
      <c r="C377" s="27"/>
      <c r="D377" s="27"/>
      <c r="E377" s="165"/>
      <c r="F377" s="27"/>
      <c r="G377" s="242"/>
      <c r="H377" s="242"/>
      <c r="I377" s="242"/>
      <c r="J377" s="194"/>
      <c r="K377" s="165"/>
      <c r="L377" s="28"/>
      <c r="M377" s="371"/>
      <c r="N377" s="28"/>
      <c r="O377" s="236"/>
      <c r="P377" s="28"/>
      <c r="Q377" s="28"/>
      <c r="R377" s="28"/>
      <c r="S377" s="466" t="str">
        <f>IF(C377=0,"",C377)</f>
        <v/>
      </c>
      <c r="T377" s="191"/>
      <c r="U377" s="30"/>
      <c r="V377" s="30"/>
      <c r="W377" s="30"/>
      <c r="X377" s="30"/>
      <c r="Y377" s="190"/>
      <c r="Z377" s="330" t="str">
        <f>lft(J377,Peildatum)</f>
        <v/>
      </c>
      <c r="AA377" s="272"/>
      <c r="AB377" s="272"/>
      <c r="AC377" s="272"/>
      <c r="AD377" s="272"/>
      <c r="AE377" s="319" t="str">
        <f>IFERROR(VLOOKUP(LEFT(L377 &amp; "0",1),CbRc,2,0),"")</f>
        <v>NCX19J3</v>
      </c>
      <c r="AF377" s="319" t="str">
        <f>IFERROR(VLOOKUP(LEFT(M377 &amp; "0",1),CbRc,2,0),"")</f>
        <v>NCX19J3</v>
      </c>
      <c r="AG377" s="319" t="str">
        <f>IFERROR(VLOOKUP(LEFT(N377 &amp; "0",1),CbRc,2,0),"")</f>
        <v>NCX19J3</v>
      </c>
      <c r="AH377" s="319" t="str">
        <f>IF(ISNA(VLOOKUP($AE377&amp;P377,IsTm1A,1,0)),"",P377)</f>
        <v/>
      </c>
      <c r="AI377" s="319" t="str">
        <f>IF(ISNA(VLOOKUP($AF377&amp;Q377,IsTm2D,1,0)),"",Q377)</f>
        <v/>
      </c>
      <c r="AJ377" s="319" t="str">
        <f>IF(ISNA(VLOOKUP($AF377&amp;R377,IsTm3G,1,0)),"",R377)</f>
        <v/>
      </c>
      <c r="AK377" s="319" t="str">
        <f>IF(ISNA(VLOOKUP($AG377&amp;S377,IsTm4J,1,0)),"",S377)</f>
        <v/>
      </c>
      <c r="AL377" s="310"/>
      <c r="AT377" s="312" t="str">
        <f t="shared" si="57"/>
        <v/>
      </c>
      <c r="AU377" s="312" t="str">
        <f t="shared" si="58"/>
        <v/>
      </c>
      <c r="AW377" s="320">
        <f t="shared" si="59"/>
        <v>0</v>
      </c>
      <c r="AX377" s="320">
        <f t="shared" si="60"/>
        <v>0</v>
      </c>
      <c r="AY377" s="320">
        <f t="shared" si="61"/>
        <v>0</v>
      </c>
      <c r="AZ377" s="320">
        <f t="shared" si="62"/>
        <v>0</v>
      </c>
      <c r="BG377" s="49" t="str">
        <f t="shared" si="63"/>
        <v>0</v>
      </c>
      <c r="BH377" s="49" t="str">
        <f t="shared" si="64"/>
        <v>0</v>
      </c>
      <c r="BI377" s="49" t="str">
        <f t="shared" si="65"/>
        <v>0</v>
      </c>
    </row>
    <row r="378" spans="1:61" x14ac:dyDescent="0.25">
      <c r="A378" s="25" t="str">
        <f>C378&amp;"x"&amp;TEXT(COUNTIF(C$5:C377,C378)+1,0)</f>
        <v>x1</v>
      </c>
      <c r="B378" s="26" t="str">
        <f>D378&amp;"x"&amp;TEXT(COUNTIF(D$5:D377,D378)+1,0)</f>
        <v>x1</v>
      </c>
      <c r="C378" s="27"/>
      <c r="D378" s="27"/>
      <c r="E378" s="165"/>
      <c r="F378" s="27"/>
      <c r="G378" s="242"/>
      <c r="H378" s="242"/>
      <c r="I378" s="242"/>
      <c r="J378" s="194"/>
      <c r="K378" s="165"/>
      <c r="L378" s="28"/>
      <c r="M378" s="371"/>
      <c r="N378" s="28"/>
      <c r="O378" s="236"/>
      <c r="P378" s="28"/>
      <c r="Q378" s="28"/>
      <c r="R378" s="28"/>
      <c r="S378" s="466" t="str">
        <f>IF(C378=0,"",C378)</f>
        <v/>
      </c>
      <c r="T378" s="191"/>
      <c r="U378" s="30"/>
      <c r="V378" s="30"/>
      <c r="W378" s="30"/>
      <c r="X378" s="30"/>
      <c r="Y378" s="190"/>
      <c r="Z378" s="330" t="str">
        <f>lft(J378,Peildatum)</f>
        <v/>
      </c>
      <c r="AA378" s="272"/>
      <c r="AB378" s="272"/>
      <c r="AC378" s="272"/>
      <c r="AD378" s="272"/>
      <c r="AE378" s="319" t="str">
        <f>IFERROR(VLOOKUP(LEFT(L378 &amp; "0",1),CbRc,2,0),"")</f>
        <v>NCX19J3</v>
      </c>
      <c r="AF378" s="319" t="str">
        <f>IFERROR(VLOOKUP(LEFT(M378 &amp; "0",1),CbRc,2,0),"")</f>
        <v>NCX19J3</v>
      </c>
      <c r="AG378" s="319" t="str">
        <f>IFERROR(VLOOKUP(LEFT(N378 &amp; "0",1),CbRc,2,0),"")</f>
        <v>NCX19J3</v>
      </c>
      <c r="AH378" s="319" t="str">
        <f>IF(ISNA(VLOOKUP($AE378&amp;P378,IsTm1A,1,0)),"",P378)</f>
        <v/>
      </c>
      <c r="AI378" s="319" t="str">
        <f>IF(ISNA(VLOOKUP($AF378&amp;Q378,IsTm2D,1,0)),"",Q378)</f>
        <v/>
      </c>
      <c r="AJ378" s="319" t="str">
        <f>IF(ISNA(VLOOKUP($AF378&amp;R378,IsTm3G,1,0)),"",R378)</f>
        <v/>
      </c>
      <c r="AK378" s="319" t="str">
        <f>IF(ISNA(VLOOKUP($AG378&amp;S378,IsTm4J,1,0)),"",S378)</f>
        <v/>
      </c>
      <c r="AL378" s="310"/>
      <c r="AT378" s="312" t="str">
        <f t="shared" si="57"/>
        <v/>
      </c>
      <c r="AU378" s="312" t="str">
        <f t="shared" si="58"/>
        <v/>
      </c>
      <c r="AW378" s="320">
        <f t="shared" si="59"/>
        <v>0</v>
      </c>
      <c r="AX378" s="320">
        <f t="shared" si="60"/>
        <v>0</v>
      </c>
      <c r="AY378" s="320">
        <f t="shared" si="61"/>
        <v>0</v>
      </c>
      <c r="AZ378" s="320">
        <f t="shared" si="62"/>
        <v>0</v>
      </c>
      <c r="BG378" s="49" t="str">
        <f t="shared" si="63"/>
        <v>0</v>
      </c>
      <c r="BH378" s="49" t="str">
        <f t="shared" si="64"/>
        <v>0</v>
      </c>
      <c r="BI378" s="49" t="str">
        <f t="shared" si="65"/>
        <v>0</v>
      </c>
    </row>
    <row r="379" spans="1:61" x14ac:dyDescent="0.25">
      <c r="A379" s="25" t="str">
        <f>C379&amp;"x"&amp;TEXT(COUNTIF(C$5:C378,C379)+1,0)</f>
        <v>x1</v>
      </c>
      <c r="B379" s="26" t="str">
        <f>D379&amp;"x"&amp;TEXT(COUNTIF(D$5:D378,D379)+1,0)</f>
        <v>x1</v>
      </c>
      <c r="C379" s="27"/>
      <c r="D379" s="27"/>
      <c r="E379" s="165"/>
      <c r="F379" s="27"/>
      <c r="G379" s="242"/>
      <c r="H379" s="242"/>
      <c r="I379" s="242"/>
      <c r="J379" s="194"/>
      <c r="K379" s="165"/>
      <c r="L379" s="28"/>
      <c r="M379" s="371"/>
      <c r="N379" s="28"/>
      <c r="O379" s="236"/>
      <c r="P379" s="28"/>
      <c r="Q379" s="28"/>
      <c r="R379" s="28"/>
      <c r="S379" s="466" t="str">
        <f>IF(C379=0,"",C379)</f>
        <v/>
      </c>
      <c r="T379" s="191"/>
      <c r="U379" s="30"/>
      <c r="V379" s="30"/>
      <c r="W379" s="30"/>
      <c r="X379" s="30"/>
      <c r="Y379" s="190"/>
      <c r="Z379" s="330" t="str">
        <f>lft(J379,Peildatum)</f>
        <v/>
      </c>
      <c r="AA379" s="272"/>
      <c r="AB379" s="272"/>
      <c r="AC379" s="272"/>
      <c r="AD379" s="272"/>
      <c r="AE379" s="319" t="str">
        <f>IFERROR(VLOOKUP(LEFT(L379 &amp; "0",1),CbRc,2,0),"")</f>
        <v>NCX19J3</v>
      </c>
      <c r="AF379" s="319" t="str">
        <f>IFERROR(VLOOKUP(LEFT(M379 &amp; "0",1),CbRc,2,0),"")</f>
        <v>NCX19J3</v>
      </c>
      <c r="AG379" s="319" t="str">
        <f>IFERROR(VLOOKUP(LEFT(N379 &amp; "0",1),CbRc,2,0),"")</f>
        <v>NCX19J3</v>
      </c>
      <c r="AH379" s="319" t="str">
        <f>IF(ISNA(VLOOKUP($AE379&amp;P379,IsTm1A,1,0)),"",P379)</f>
        <v/>
      </c>
      <c r="AI379" s="319" t="str">
        <f>IF(ISNA(VLOOKUP($AF379&amp;Q379,IsTm2D,1,0)),"",Q379)</f>
        <v/>
      </c>
      <c r="AJ379" s="319" t="str">
        <f>IF(ISNA(VLOOKUP($AF379&amp;R379,IsTm3G,1,0)),"",R379)</f>
        <v/>
      </c>
      <c r="AK379" s="319" t="str">
        <f>IF(ISNA(VLOOKUP($AG379&amp;S379,IsTm4J,1,0)),"",S379)</f>
        <v/>
      </c>
      <c r="AL379" s="310"/>
      <c r="AT379" s="312" t="str">
        <f t="shared" si="57"/>
        <v/>
      </c>
      <c r="AU379" s="312" t="str">
        <f t="shared" si="58"/>
        <v/>
      </c>
      <c r="AW379" s="320">
        <f t="shared" si="59"/>
        <v>0</v>
      </c>
      <c r="AX379" s="320">
        <f t="shared" si="60"/>
        <v>0</v>
      </c>
      <c r="AY379" s="320">
        <f t="shared" si="61"/>
        <v>0</v>
      </c>
      <c r="AZ379" s="320">
        <f t="shared" si="62"/>
        <v>0</v>
      </c>
      <c r="BG379" s="49" t="str">
        <f t="shared" si="63"/>
        <v>0</v>
      </c>
      <c r="BH379" s="49" t="str">
        <f t="shared" si="64"/>
        <v>0</v>
      </c>
      <c r="BI379" s="49" t="str">
        <f t="shared" si="65"/>
        <v>0</v>
      </c>
    </row>
    <row r="380" spans="1:61" x14ac:dyDescent="0.25">
      <c r="A380" s="25" t="str">
        <f>C380&amp;"x"&amp;TEXT(COUNTIF(C$5:C379,C380)+1,0)</f>
        <v>x1</v>
      </c>
      <c r="B380" s="26" t="str">
        <f>D380&amp;"x"&amp;TEXT(COUNTIF(D$5:D379,D380)+1,0)</f>
        <v>x1</v>
      </c>
      <c r="C380" s="27"/>
      <c r="D380" s="27"/>
      <c r="E380" s="165"/>
      <c r="F380" s="27"/>
      <c r="G380" s="242"/>
      <c r="H380" s="242"/>
      <c r="I380" s="242"/>
      <c r="J380" s="194"/>
      <c r="K380" s="165"/>
      <c r="L380" s="28"/>
      <c r="M380" s="371"/>
      <c r="N380" s="28"/>
      <c r="O380" s="236"/>
      <c r="P380" s="28"/>
      <c r="Q380" s="28"/>
      <c r="R380" s="28"/>
      <c r="S380" s="466" t="str">
        <f>IF(C380=0,"",C380)</f>
        <v/>
      </c>
      <c r="T380" s="191"/>
      <c r="U380" s="30"/>
      <c r="V380" s="30"/>
      <c r="W380" s="30"/>
      <c r="X380" s="30"/>
      <c r="Y380" s="190"/>
      <c r="Z380" s="330" t="str">
        <f>lft(J380,Peildatum)</f>
        <v/>
      </c>
      <c r="AA380" s="272"/>
      <c r="AB380" s="272"/>
      <c r="AC380" s="272"/>
      <c r="AD380" s="272"/>
      <c r="AE380" s="319" t="str">
        <f>IFERROR(VLOOKUP(LEFT(L380 &amp; "0",1),CbRc,2,0),"")</f>
        <v>NCX19J3</v>
      </c>
      <c r="AF380" s="319" t="str">
        <f>IFERROR(VLOOKUP(LEFT(M380 &amp; "0",1),CbRc,2,0),"")</f>
        <v>NCX19J3</v>
      </c>
      <c r="AG380" s="319" t="str">
        <f>IFERROR(VLOOKUP(LEFT(N380 &amp; "0",1),CbRc,2,0),"")</f>
        <v>NCX19J3</v>
      </c>
      <c r="AH380" s="319" t="str">
        <f>IF(ISNA(VLOOKUP($AE380&amp;P380,IsTm1A,1,0)),"",P380)</f>
        <v/>
      </c>
      <c r="AI380" s="319" t="str">
        <f>IF(ISNA(VLOOKUP($AF380&amp;Q380,IsTm2D,1,0)),"",Q380)</f>
        <v/>
      </c>
      <c r="AJ380" s="319" t="str">
        <f>IF(ISNA(VLOOKUP($AF380&amp;R380,IsTm3G,1,0)),"",R380)</f>
        <v/>
      </c>
      <c r="AK380" s="319" t="str">
        <f>IF(ISNA(VLOOKUP($AG380&amp;S380,IsTm4J,1,0)),"",S380)</f>
        <v/>
      </c>
      <c r="AL380" s="310"/>
      <c r="AT380" s="312" t="str">
        <f t="shared" si="57"/>
        <v/>
      </c>
      <c r="AU380" s="312" t="str">
        <f t="shared" si="58"/>
        <v/>
      </c>
      <c r="AW380" s="320">
        <f t="shared" si="59"/>
        <v>0</v>
      </c>
      <c r="AX380" s="320">
        <f t="shared" si="60"/>
        <v>0</v>
      </c>
      <c r="AY380" s="320">
        <f t="shared" si="61"/>
        <v>0</v>
      </c>
      <c r="AZ380" s="320">
        <f t="shared" si="62"/>
        <v>0</v>
      </c>
      <c r="BG380" s="49" t="str">
        <f t="shared" si="63"/>
        <v>0</v>
      </c>
      <c r="BH380" s="49" t="str">
        <f t="shared" si="64"/>
        <v>0</v>
      </c>
      <c r="BI380" s="49" t="str">
        <f t="shared" si="65"/>
        <v>0</v>
      </c>
    </row>
    <row r="381" spans="1:61" x14ac:dyDescent="0.25">
      <c r="A381" s="25" t="str">
        <f>C381&amp;"x"&amp;TEXT(COUNTIF(C$5:C380,C381)+1,0)</f>
        <v>x1</v>
      </c>
      <c r="B381" s="26" t="str">
        <f>D381&amp;"x"&amp;TEXT(COUNTIF(D$5:D380,D381)+1,0)</f>
        <v>x1</v>
      </c>
      <c r="C381" s="27"/>
      <c r="D381" s="27"/>
      <c r="E381" s="165"/>
      <c r="F381" s="27"/>
      <c r="G381" s="242"/>
      <c r="H381" s="242"/>
      <c r="I381" s="242"/>
      <c r="J381" s="194"/>
      <c r="K381" s="165"/>
      <c r="L381" s="28"/>
      <c r="M381" s="371"/>
      <c r="N381" s="28"/>
      <c r="O381" s="236"/>
      <c r="P381" s="28"/>
      <c r="Q381" s="28"/>
      <c r="R381" s="28"/>
      <c r="S381" s="466" t="str">
        <f>IF(C381=0,"",C381)</f>
        <v/>
      </c>
      <c r="T381" s="191"/>
      <c r="U381" s="30"/>
      <c r="V381" s="30"/>
      <c r="W381" s="30"/>
      <c r="X381" s="30"/>
      <c r="Y381" s="190"/>
      <c r="Z381" s="330" t="str">
        <f>lft(J381,Peildatum)</f>
        <v/>
      </c>
      <c r="AA381" s="272"/>
      <c r="AB381" s="272"/>
      <c r="AC381" s="272"/>
      <c r="AD381" s="272"/>
      <c r="AE381" s="319" t="str">
        <f>IFERROR(VLOOKUP(LEFT(L381 &amp; "0",1),CbRc,2,0),"")</f>
        <v>NCX19J3</v>
      </c>
      <c r="AF381" s="319" t="str">
        <f>IFERROR(VLOOKUP(LEFT(M381 &amp; "0",1),CbRc,2,0),"")</f>
        <v>NCX19J3</v>
      </c>
      <c r="AG381" s="319" t="str">
        <f>IFERROR(VLOOKUP(LEFT(N381 &amp; "0",1),CbRc,2,0),"")</f>
        <v>NCX19J3</v>
      </c>
      <c r="AH381" s="319" t="str">
        <f>IF(ISNA(VLOOKUP($AE381&amp;P381,IsTm1A,1,0)),"",P381)</f>
        <v/>
      </c>
      <c r="AI381" s="319" t="str">
        <f>IF(ISNA(VLOOKUP($AF381&amp;Q381,IsTm2D,1,0)),"",Q381)</f>
        <v/>
      </c>
      <c r="AJ381" s="319" t="str">
        <f>IF(ISNA(VLOOKUP($AF381&amp;R381,IsTm3G,1,0)),"",R381)</f>
        <v/>
      </c>
      <c r="AK381" s="319" t="str">
        <f>IF(ISNA(VLOOKUP($AG381&amp;S381,IsTm4J,1,0)),"",S381)</f>
        <v/>
      </c>
      <c r="AL381" s="310"/>
      <c r="AT381" s="312" t="str">
        <f t="shared" si="57"/>
        <v/>
      </c>
      <c r="AU381" s="312" t="str">
        <f t="shared" si="58"/>
        <v/>
      </c>
      <c r="AW381" s="320">
        <f t="shared" si="59"/>
        <v>0</v>
      </c>
      <c r="AX381" s="320">
        <f t="shared" si="60"/>
        <v>0</v>
      </c>
      <c r="AY381" s="320">
        <f t="shared" si="61"/>
        <v>0</v>
      </c>
      <c r="AZ381" s="320">
        <f t="shared" si="62"/>
        <v>0</v>
      </c>
      <c r="BG381" s="49" t="str">
        <f t="shared" si="63"/>
        <v>0</v>
      </c>
      <c r="BH381" s="49" t="str">
        <f t="shared" si="64"/>
        <v>0</v>
      </c>
      <c r="BI381" s="49" t="str">
        <f t="shared" si="65"/>
        <v>0</v>
      </c>
    </row>
    <row r="382" spans="1:61" x14ac:dyDescent="0.25">
      <c r="A382" s="25" t="str">
        <f>C382&amp;"x"&amp;TEXT(COUNTIF(C$5:C381,C382)+1,0)</f>
        <v>x1</v>
      </c>
      <c r="B382" s="26" t="str">
        <f>D382&amp;"x"&amp;TEXT(COUNTIF(D$5:D381,D382)+1,0)</f>
        <v>x1</v>
      </c>
      <c r="C382" s="27"/>
      <c r="D382" s="27"/>
      <c r="E382" s="165"/>
      <c r="F382" s="27"/>
      <c r="G382" s="242"/>
      <c r="H382" s="242"/>
      <c r="I382" s="242"/>
      <c r="J382" s="194"/>
      <c r="K382" s="165"/>
      <c r="L382" s="28"/>
      <c r="M382" s="371"/>
      <c r="N382" s="28"/>
      <c r="O382" s="236"/>
      <c r="P382" s="28"/>
      <c r="Q382" s="28"/>
      <c r="R382" s="28"/>
      <c r="S382" s="466" t="str">
        <f>IF(C382=0,"",C382)</f>
        <v/>
      </c>
      <c r="T382" s="191"/>
      <c r="U382" s="30"/>
      <c r="V382" s="30"/>
      <c r="W382" s="30"/>
      <c r="X382" s="30"/>
      <c r="Y382" s="190"/>
      <c r="Z382" s="330" t="str">
        <f>lft(J382,Peildatum)</f>
        <v/>
      </c>
      <c r="AA382" s="272"/>
      <c r="AB382" s="272"/>
      <c r="AC382" s="272"/>
      <c r="AD382" s="272"/>
      <c r="AE382" s="319" t="str">
        <f>IFERROR(VLOOKUP(LEFT(L382 &amp; "0",1),CbRc,2,0),"")</f>
        <v>NCX19J3</v>
      </c>
      <c r="AF382" s="319" t="str">
        <f>IFERROR(VLOOKUP(LEFT(M382 &amp; "0",1),CbRc,2,0),"")</f>
        <v>NCX19J3</v>
      </c>
      <c r="AG382" s="319" t="str">
        <f>IFERROR(VLOOKUP(LEFT(N382 &amp; "0",1),CbRc,2,0),"")</f>
        <v>NCX19J3</v>
      </c>
      <c r="AH382" s="319" t="str">
        <f>IF(ISNA(VLOOKUP($AE382&amp;P382,IsTm1A,1,0)),"",P382)</f>
        <v/>
      </c>
      <c r="AI382" s="319" t="str">
        <f>IF(ISNA(VLOOKUP($AF382&amp;Q382,IsTm2D,1,0)),"",Q382)</f>
        <v/>
      </c>
      <c r="AJ382" s="319" t="str">
        <f>IF(ISNA(VLOOKUP($AF382&amp;R382,IsTm3G,1,0)),"",R382)</f>
        <v/>
      </c>
      <c r="AK382" s="319" t="str">
        <f>IF(ISNA(VLOOKUP($AG382&amp;S382,IsTm4J,1,0)),"",S382)</f>
        <v/>
      </c>
      <c r="AL382" s="310"/>
      <c r="AT382" s="312" t="str">
        <f t="shared" si="57"/>
        <v/>
      </c>
      <c r="AU382" s="312" t="str">
        <f t="shared" si="58"/>
        <v/>
      </c>
      <c r="AW382" s="320">
        <f t="shared" si="59"/>
        <v>0</v>
      </c>
      <c r="AX382" s="320">
        <f t="shared" si="60"/>
        <v>0</v>
      </c>
      <c r="AY382" s="320">
        <f t="shared" si="61"/>
        <v>0</v>
      </c>
      <c r="AZ382" s="320">
        <f t="shared" si="62"/>
        <v>0</v>
      </c>
      <c r="BG382" s="49" t="str">
        <f t="shared" si="63"/>
        <v>0</v>
      </c>
      <c r="BH382" s="49" t="str">
        <f t="shared" si="64"/>
        <v>0</v>
      </c>
      <c r="BI382" s="49" t="str">
        <f t="shared" si="65"/>
        <v>0</v>
      </c>
    </row>
    <row r="383" spans="1:61" x14ac:dyDescent="0.25">
      <c r="A383" s="25" t="str">
        <f>C383&amp;"x"&amp;TEXT(COUNTIF(C$5:C382,C383)+1,0)</f>
        <v>x1</v>
      </c>
      <c r="B383" s="26" t="str">
        <f>D383&amp;"x"&amp;TEXT(COUNTIF(D$5:D382,D383)+1,0)</f>
        <v>x1</v>
      </c>
      <c r="C383" s="27"/>
      <c r="D383" s="27"/>
      <c r="E383" s="165"/>
      <c r="F383" s="27"/>
      <c r="G383" s="242"/>
      <c r="H383" s="242"/>
      <c r="I383" s="242"/>
      <c r="J383" s="194"/>
      <c r="K383" s="165"/>
      <c r="L383" s="28"/>
      <c r="M383" s="371"/>
      <c r="N383" s="28"/>
      <c r="O383" s="236"/>
      <c r="P383" s="28"/>
      <c r="Q383" s="28"/>
      <c r="R383" s="28"/>
      <c r="S383" s="466" t="str">
        <f>IF(C383=0,"",C383)</f>
        <v/>
      </c>
      <c r="T383" s="191"/>
      <c r="U383" s="30"/>
      <c r="V383" s="30"/>
      <c r="W383" s="30"/>
      <c r="X383" s="30"/>
      <c r="Y383" s="190"/>
      <c r="Z383" s="330" t="str">
        <f>lft(J383,Peildatum)</f>
        <v/>
      </c>
      <c r="AA383" s="272"/>
      <c r="AB383" s="272"/>
      <c r="AC383" s="272"/>
      <c r="AD383" s="272"/>
      <c r="AE383" s="319" t="str">
        <f>IFERROR(VLOOKUP(LEFT(L383 &amp; "0",1),CbRc,2,0),"")</f>
        <v>NCX19J3</v>
      </c>
      <c r="AF383" s="319" t="str">
        <f>IFERROR(VLOOKUP(LEFT(M383 &amp; "0",1),CbRc,2,0),"")</f>
        <v>NCX19J3</v>
      </c>
      <c r="AG383" s="319" t="str">
        <f>IFERROR(VLOOKUP(LEFT(N383 &amp; "0",1),CbRc,2,0),"")</f>
        <v>NCX19J3</v>
      </c>
      <c r="AH383" s="319" t="str">
        <f>IF(ISNA(VLOOKUP($AE383&amp;P383,IsTm1A,1,0)),"",P383)</f>
        <v/>
      </c>
      <c r="AI383" s="319" t="str">
        <f>IF(ISNA(VLOOKUP($AF383&amp;Q383,IsTm2D,1,0)),"",Q383)</f>
        <v/>
      </c>
      <c r="AJ383" s="319" t="str">
        <f>IF(ISNA(VLOOKUP($AF383&amp;R383,IsTm3G,1,0)),"",R383)</f>
        <v/>
      </c>
      <c r="AK383" s="319" t="str">
        <f>IF(ISNA(VLOOKUP($AG383&amp;S383,IsTm4J,1,0)),"",S383)</f>
        <v/>
      </c>
      <c r="AL383" s="310"/>
      <c r="AT383" s="312" t="str">
        <f t="shared" si="57"/>
        <v/>
      </c>
      <c r="AU383" s="312" t="str">
        <f t="shared" si="58"/>
        <v/>
      </c>
      <c r="AW383" s="320">
        <f t="shared" si="59"/>
        <v>0</v>
      </c>
      <c r="AX383" s="320">
        <f t="shared" si="60"/>
        <v>0</v>
      </c>
      <c r="AY383" s="320">
        <f t="shared" si="61"/>
        <v>0</v>
      </c>
      <c r="AZ383" s="320">
        <f t="shared" si="62"/>
        <v>0</v>
      </c>
      <c r="BG383" s="49" t="str">
        <f t="shared" si="63"/>
        <v>0</v>
      </c>
      <c r="BH383" s="49" t="str">
        <f t="shared" si="64"/>
        <v>0</v>
      </c>
      <c r="BI383" s="49" t="str">
        <f t="shared" si="65"/>
        <v>0</v>
      </c>
    </row>
    <row r="384" spans="1:61" x14ac:dyDescent="0.25">
      <c r="A384" s="25" t="str">
        <f>C384&amp;"x"&amp;TEXT(COUNTIF(C$5:C383,C384)+1,0)</f>
        <v>x1</v>
      </c>
      <c r="B384" s="26" t="str">
        <f>D384&amp;"x"&amp;TEXT(COUNTIF(D$5:D383,D384)+1,0)</f>
        <v>x1</v>
      </c>
      <c r="C384" s="27"/>
      <c r="D384" s="27"/>
      <c r="E384" s="165"/>
      <c r="F384" s="27"/>
      <c r="G384" s="242"/>
      <c r="H384" s="242"/>
      <c r="I384" s="242"/>
      <c r="J384" s="194"/>
      <c r="K384" s="165"/>
      <c r="L384" s="28"/>
      <c r="M384" s="371"/>
      <c r="N384" s="28"/>
      <c r="O384" s="236"/>
      <c r="P384" s="28"/>
      <c r="Q384" s="28"/>
      <c r="R384" s="28"/>
      <c r="S384" s="466" t="str">
        <f>IF(C384=0,"",C384)</f>
        <v/>
      </c>
      <c r="T384" s="191"/>
      <c r="U384" s="30"/>
      <c r="V384" s="30"/>
      <c r="W384" s="30"/>
      <c r="X384" s="30"/>
      <c r="Y384" s="190"/>
      <c r="Z384" s="330" t="str">
        <f>lft(J384,Peildatum)</f>
        <v/>
      </c>
      <c r="AA384" s="272"/>
      <c r="AB384" s="272"/>
      <c r="AC384" s="272"/>
      <c r="AD384" s="272"/>
      <c r="AE384" s="319" t="str">
        <f>IFERROR(VLOOKUP(LEFT(L384 &amp; "0",1),CbRc,2,0),"")</f>
        <v>NCX19J3</v>
      </c>
      <c r="AF384" s="319" t="str">
        <f>IFERROR(VLOOKUP(LEFT(M384 &amp; "0",1),CbRc,2,0),"")</f>
        <v>NCX19J3</v>
      </c>
      <c r="AG384" s="319" t="str">
        <f>IFERROR(VLOOKUP(LEFT(N384 &amp; "0",1),CbRc,2,0),"")</f>
        <v>NCX19J3</v>
      </c>
      <c r="AH384" s="319" t="str">
        <f>IF(ISNA(VLOOKUP($AE384&amp;P384,IsTm1A,1,0)),"",P384)</f>
        <v/>
      </c>
      <c r="AI384" s="319" t="str">
        <f>IF(ISNA(VLOOKUP($AF384&amp;Q384,IsTm2D,1,0)),"",Q384)</f>
        <v/>
      </c>
      <c r="AJ384" s="319" t="str">
        <f>IF(ISNA(VLOOKUP($AF384&amp;R384,IsTm3G,1,0)),"",R384)</f>
        <v/>
      </c>
      <c r="AK384" s="319" t="str">
        <f>IF(ISNA(VLOOKUP($AG384&amp;S384,IsTm4J,1,0)),"",S384)</f>
        <v/>
      </c>
      <c r="AL384" s="310"/>
      <c r="AT384" s="312" t="str">
        <f t="shared" si="57"/>
        <v/>
      </c>
      <c r="AU384" s="312" t="str">
        <f t="shared" si="58"/>
        <v/>
      </c>
      <c r="AW384" s="320">
        <f t="shared" si="59"/>
        <v>0</v>
      </c>
      <c r="AX384" s="320">
        <f t="shared" si="60"/>
        <v>0</v>
      </c>
      <c r="AY384" s="320">
        <f t="shared" si="61"/>
        <v>0</v>
      </c>
      <c r="AZ384" s="320">
        <f t="shared" si="62"/>
        <v>0</v>
      </c>
      <c r="BG384" s="49" t="str">
        <f t="shared" si="63"/>
        <v>0</v>
      </c>
      <c r="BH384" s="49" t="str">
        <f t="shared" si="64"/>
        <v>0</v>
      </c>
      <c r="BI384" s="49" t="str">
        <f t="shared" si="65"/>
        <v>0</v>
      </c>
    </row>
    <row r="385" spans="1:61" x14ac:dyDescent="0.25">
      <c r="A385" s="25" t="str">
        <f>C385&amp;"x"&amp;TEXT(COUNTIF(C$5:C384,C385)+1,0)</f>
        <v>x1</v>
      </c>
      <c r="B385" s="26" t="str">
        <f>D385&amp;"x"&amp;TEXT(COUNTIF(D$5:D384,D385)+1,0)</f>
        <v>x1</v>
      </c>
      <c r="C385" s="27"/>
      <c r="D385" s="27"/>
      <c r="E385" s="165"/>
      <c r="F385" s="27"/>
      <c r="G385" s="242"/>
      <c r="H385" s="242"/>
      <c r="I385" s="242"/>
      <c r="J385" s="194"/>
      <c r="K385" s="165"/>
      <c r="L385" s="28"/>
      <c r="M385" s="371"/>
      <c r="N385" s="28"/>
      <c r="O385" s="236"/>
      <c r="P385" s="28"/>
      <c r="Q385" s="28"/>
      <c r="R385" s="28"/>
      <c r="S385" s="466" t="str">
        <f>IF(C385=0,"",C385)</f>
        <v/>
      </c>
      <c r="T385" s="191"/>
      <c r="U385" s="30"/>
      <c r="V385" s="30"/>
      <c r="W385" s="30"/>
      <c r="X385" s="30"/>
      <c r="Y385" s="190"/>
      <c r="Z385" s="330" t="str">
        <f>lft(J385,Peildatum)</f>
        <v/>
      </c>
      <c r="AA385" s="272"/>
      <c r="AB385" s="272"/>
      <c r="AC385" s="272"/>
      <c r="AD385" s="272"/>
      <c r="AE385" s="319" t="str">
        <f>IFERROR(VLOOKUP(LEFT(L385 &amp; "0",1),CbRc,2,0),"")</f>
        <v>NCX19J3</v>
      </c>
      <c r="AF385" s="319" t="str">
        <f>IFERROR(VLOOKUP(LEFT(M385 &amp; "0",1),CbRc,2,0),"")</f>
        <v>NCX19J3</v>
      </c>
      <c r="AG385" s="319" t="str">
        <f>IFERROR(VLOOKUP(LEFT(N385 &amp; "0",1),CbRc,2,0),"")</f>
        <v>NCX19J3</v>
      </c>
      <c r="AH385" s="319" t="str">
        <f>IF(ISNA(VLOOKUP($AE385&amp;P385,IsTm1A,1,0)),"",P385)</f>
        <v/>
      </c>
      <c r="AI385" s="319" t="str">
        <f>IF(ISNA(VLOOKUP($AF385&amp;Q385,IsTm2D,1,0)),"",Q385)</f>
        <v/>
      </c>
      <c r="AJ385" s="319" t="str">
        <f>IF(ISNA(VLOOKUP($AF385&amp;R385,IsTm3G,1,0)),"",R385)</f>
        <v/>
      </c>
      <c r="AK385" s="319" t="str">
        <f>IF(ISNA(VLOOKUP($AG385&amp;S385,IsTm4J,1,0)),"",S385)</f>
        <v/>
      </c>
      <c r="AL385" s="310"/>
      <c r="AT385" s="312" t="str">
        <f t="shared" si="57"/>
        <v/>
      </c>
      <c r="AU385" s="312" t="str">
        <f t="shared" si="58"/>
        <v/>
      </c>
      <c r="AW385" s="320">
        <f t="shared" si="59"/>
        <v>0</v>
      </c>
      <c r="AX385" s="320">
        <f t="shared" si="60"/>
        <v>0</v>
      </c>
      <c r="AY385" s="320">
        <f t="shared" si="61"/>
        <v>0</v>
      </c>
      <c r="AZ385" s="320">
        <f t="shared" si="62"/>
        <v>0</v>
      </c>
      <c r="BG385" s="49" t="str">
        <f t="shared" si="63"/>
        <v>0</v>
      </c>
      <c r="BH385" s="49" t="str">
        <f t="shared" si="64"/>
        <v>0</v>
      </c>
      <c r="BI385" s="49" t="str">
        <f t="shared" si="65"/>
        <v>0</v>
      </c>
    </row>
    <row r="386" spans="1:61" x14ac:dyDescent="0.25">
      <c r="A386" s="25" t="str">
        <f>C386&amp;"x"&amp;TEXT(COUNTIF(C$5:C385,C386)+1,0)</f>
        <v>x1</v>
      </c>
      <c r="B386" s="26" t="str">
        <f>D386&amp;"x"&amp;TEXT(COUNTIF(D$5:D385,D386)+1,0)</f>
        <v>x1</v>
      </c>
      <c r="C386" s="27"/>
      <c r="D386" s="27"/>
      <c r="E386" s="165"/>
      <c r="F386" s="27"/>
      <c r="G386" s="242"/>
      <c r="H386" s="242"/>
      <c r="I386" s="242"/>
      <c r="J386" s="194"/>
      <c r="K386" s="165"/>
      <c r="L386" s="28"/>
      <c r="M386" s="371"/>
      <c r="N386" s="28"/>
      <c r="O386" s="236"/>
      <c r="P386" s="28"/>
      <c r="Q386" s="28"/>
      <c r="R386" s="28"/>
      <c r="S386" s="466" t="str">
        <f>IF(C386=0,"",C386)</f>
        <v/>
      </c>
      <c r="T386" s="191"/>
      <c r="U386" s="30"/>
      <c r="V386" s="30"/>
      <c r="W386" s="30"/>
      <c r="X386" s="30"/>
      <c r="Y386" s="190"/>
      <c r="Z386" s="330" t="str">
        <f>lft(J386,Peildatum)</f>
        <v/>
      </c>
      <c r="AA386" s="272"/>
      <c r="AB386" s="272"/>
      <c r="AC386" s="272"/>
      <c r="AD386" s="272"/>
      <c r="AE386" s="319" t="str">
        <f>IFERROR(VLOOKUP(LEFT(L386 &amp; "0",1),CbRc,2,0),"")</f>
        <v>NCX19J3</v>
      </c>
      <c r="AF386" s="319" t="str">
        <f>IFERROR(VLOOKUP(LEFT(M386 &amp; "0",1),CbRc,2,0),"")</f>
        <v>NCX19J3</v>
      </c>
      <c r="AG386" s="319" t="str">
        <f>IFERROR(VLOOKUP(LEFT(N386 &amp; "0",1),CbRc,2,0),"")</f>
        <v>NCX19J3</v>
      </c>
      <c r="AH386" s="319" t="str">
        <f>IF(ISNA(VLOOKUP($AE386&amp;P386,IsTm1A,1,0)),"",P386)</f>
        <v/>
      </c>
      <c r="AI386" s="319" t="str">
        <f>IF(ISNA(VLOOKUP($AF386&amp;Q386,IsTm2D,1,0)),"",Q386)</f>
        <v/>
      </c>
      <c r="AJ386" s="319" t="str">
        <f>IF(ISNA(VLOOKUP($AF386&amp;R386,IsTm3G,1,0)),"",R386)</f>
        <v/>
      </c>
      <c r="AK386" s="319" t="str">
        <f>IF(ISNA(VLOOKUP($AG386&amp;S386,IsTm4J,1,0)),"",S386)</f>
        <v/>
      </c>
      <c r="AL386" s="310"/>
      <c r="AT386" s="312" t="str">
        <f t="shared" si="57"/>
        <v/>
      </c>
      <c r="AU386" s="312" t="str">
        <f t="shared" si="58"/>
        <v/>
      </c>
      <c r="AW386" s="320">
        <f t="shared" si="59"/>
        <v>0</v>
      </c>
      <c r="AX386" s="320">
        <f t="shared" si="60"/>
        <v>0</v>
      </c>
      <c r="AY386" s="320">
        <f t="shared" si="61"/>
        <v>0</v>
      </c>
      <c r="AZ386" s="320">
        <f t="shared" si="62"/>
        <v>0</v>
      </c>
      <c r="BG386" s="49" t="str">
        <f t="shared" si="63"/>
        <v>0</v>
      </c>
      <c r="BH386" s="49" t="str">
        <f t="shared" si="64"/>
        <v>0</v>
      </c>
      <c r="BI386" s="49" t="str">
        <f t="shared" si="65"/>
        <v>0</v>
      </c>
    </row>
    <row r="387" spans="1:61" x14ac:dyDescent="0.25">
      <c r="A387" s="25" t="str">
        <f>C387&amp;"x"&amp;TEXT(COUNTIF(C$5:C386,C387)+1,0)</f>
        <v>x1</v>
      </c>
      <c r="B387" s="26" t="str">
        <f>D387&amp;"x"&amp;TEXT(COUNTIF(D$5:D386,D387)+1,0)</f>
        <v>x1</v>
      </c>
      <c r="C387" s="27"/>
      <c r="D387" s="27"/>
      <c r="E387" s="165"/>
      <c r="F387" s="27"/>
      <c r="G387" s="242"/>
      <c r="H387" s="242"/>
      <c r="I387" s="242"/>
      <c r="J387" s="194"/>
      <c r="K387" s="165"/>
      <c r="L387" s="28"/>
      <c r="M387" s="371"/>
      <c r="N387" s="28"/>
      <c r="O387" s="236"/>
      <c r="P387" s="28"/>
      <c r="Q387" s="28"/>
      <c r="R387" s="28"/>
      <c r="S387" s="466" t="str">
        <f>IF(C387=0,"",C387)</f>
        <v/>
      </c>
      <c r="T387" s="191"/>
      <c r="U387" s="30"/>
      <c r="V387" s="30"/>
      <c r="W387" s="30"/>
      <c r="X387" s="30"/>
      <c r="Y387" s="190"/>
      <c r="Z387" s="330" t="str">
        <f>lft(J387,Peildatum)</f>
        <v/>
      </c>
      <c r="AA387" s="272"/>
      <c r="AB387" s="272"/>
      <c r="AC387" s="272"/>
      <c r="AD387" s="272"/>
      <c r="AE387" s="319" t="str">
        <f>IFERROR(VLOOKUP(LEFT(L387 &amp; "0",1),CbRc,2,0),"")</f>
        <v>NCX19J3</v>
      </c>
      <c r="AF387" s="319" t="str">
        <f>IFERROR(VLOOKUP(LEFT(M387 &amp; "0",1),CbRc,2,0),"")</f>
        <v>NCX19J3</v>
      </c>
      <c r="AG387" s="319" t="str">
        <f>IFERROR(VLOOKUP(LEFT(N387 &amp; "0",1),CbRc,2,0),"")</f>
        <v>NCX19J3</v>
      </c>
      <c r="AH387" s="319" t="str">
        <f>IF(ISNA(VLOOKUP($AE387&amp;P387,IsTm1A,1,0)),"",P387)</f>
        <v/>
      </c>
      <c r="AI387" s="319" t="str">
        <f>IF(ISNA(VLOOKUP($AF387&amp;Q387,IsTm2D,1,0)),"",Q387)</f>
        <v/>
      </c>
      <c r="AJ387" s="319" t="str">
        <f>IF(ISNA(VLOOKUP($AF387&amp;R387,IsTm3G,1,0)),"",R387)</f>
        <v/>
      </c>
      <c r="AK387" s="319" t="str">
        <f>IF(ISNA(VLOOKUP($AG387&amp;S387,IsTm4J,1,0)),"",S387)</f>
        <v/>
      </c>
      <c r="AL387" s="310"/>
      <c r="AT387" s="312" t="str">
        <f t="shared" si="57"/>
        <v/>
      </c>
      <c r="AU387" s="312" t="str">
        <f t="shared" si="58"/>
        <v/>
      </c>
      <c r="AW387" s="320">
        <f t="shared" si="59"/>
        <v>0</v>
      </c>
      <c r="AX387" s="320">
        <f t="shared" si="60"/>
        <v>0</v>
      </c>
      <c r="AY387" s="320">
        <f t="shared" si="61"/>
        <v>0</v>
      </c>
      <c r="AZ387" s="320">
        <f t="shared" si="62"/>
        <v>0</v>
      </c>
      <c r="BG387" s="49" t="str">
        <f t="shared" si="63"/>
        <v>0</v>
      </c>
      <c r="BH387" s="49" t="str">
        <f t="shared" si="64"/>
        <v>0</v>
      </c>
      <c r="BI387" s="49" t="str">
        <f t="shared" si="65"/>
        <v>0</v>
      </c>
    </row>
    <row r="388" spans="1:61" x14ac:dyDescent="0.25">
      <c r="A388" s="25" t="str">
        <f>C388&amp;"x"&amp;TEXT(COUNTIF(C$5:C387,C388)+1,0)</f>
        <v>x1</v>
      </c>
      <c r="B388" s="26" t="str">
        <f>D388&amp;"x"&amp;TEXT(COUNTIF(D$5:D387,D388)+1,0)</f>
        <v>x1</v>
      </c>
      <c r="C388" s="27"/>
      <c r="D388" s="27"/>
      <c r="E388" s="165"/>
      <c r="F388" s="27"/>
      <c r="G388" s="242"/>
      <c r="H388" s="242"/>
      <c r="I388" s="242"/>
      <c r="J388" s="194"/>
      <c r="K388" s="165"/>
      <c r="L388" s="28"/>
      <c r="M388" s="371"/>
      <c r="N388" s="28"/>
      <c r="O388" s="236"/>
      <c r="P388" s="28"/>
      <c r="Q388" s="28"/>
      <c r="R388" s="28"/>
      <c r="S388" s="466" t="str">
        <f>IF(C388=0,"",C388)</f>
        <v/>
      </c>
      <c r="T388" s="191"/>
      <c r="U388" s="30"/>
      <c r="V388" s="30"/>
      <c r="W388" s="30"/>
      <c r="X388" s="30"/>
      <c r="Y388" s="190"/>
      <c r="Z388" s="330" t="str">
        <f>lft(J388,Peildatum)</f>
        <v/>
      </c>
      <c r="AA388" s="272"/>
      <c r="AB388" s="272"/>
      <c r="AC388" s="272"/>
      <c r="AD388" s="272"/>
      <c r="AE388" s="319" t="str">
        <f>IFERROR(VLOOKUP(LEFT(L388 &amp; "0",1),CbRc,2,0),"")</f>
        <v>NCX19J3</v>
      </c>
      <c r="AF388" s="319" t="str">
        <f>IFERROR(VLOOKUP(LEFT(M388 &amp; "0",1),CbRc,2,0),"")</f>
        <v>NCX19J3</v>
      </c>
      <c r="AG388" s="319" t="str">
        <f>IFERROR(VLOOKUP(LEFT(N388 &amp; "0",1),CbRc,2,0),"")</f>
        <v>NCX19J3</v>
      </c>
      <c r="AH388" s="319" t="str">
        <f>IF(ISNA(VLOOKUP($AE388&amp;P388,IsTm1A,1,0)),"",P388)</f>
        <v/>
      </c>
      <c r="AI388" s="319" t="str">
        <f>IF(ISNA(VLOOKUP($AF388&amp;Q388,IsTm2D,1,0)),"",Q388)</f>
        <v/>
      </c>
      <c r="AJ388" s="319" t="str">
        <f>IF(ISNA(VLOOKUP($AF388&amp;R388,IsTm3G,1,0)),"",R388)</f>
        <v/>
      </c>
      <c r="AK388" s="319" t="str">
        <f>IF(ISNA(VLOOKUP($AG388&amp;S388,IsTm4J,1,0)),"",S388)</f>
        <v/>
      </c>
      <c r="AL388" s="310"/>
      <c r="AT388" s="312" t="str">
        <f t="shared" si="57"/>
        <v/>
      </c>
      <c r="AU388" s="312" t="str">
        <f t="shared" si="58"/>
        <v/>
      </c>
      <c r="AW388" s="320">
        <f t="shared" si="59"/>
        <v>0</v>
      </c>
      <c r="AX388" s="320">
        <f t="shared" si="60"/>
        <v>0</v>
      </c>
      <c r="AY388" s="320">
        <f t="shared" si="61"/>
        <v>0</v>
      </c>
      <c r="AZ388" s="320">
        <f t="shared" si="62"/>
        <v>0</v>
      </c>
      <c r="BG388" s="49" t="str">
        <f t="shared" si="63"/>
        <v>0</v>
      </c>
      <c r="BH388" s="49" t="str">
        <f t="shared" si="64"/>
        <v>0</v>
      </c>
      <c r="BI388" s="49" t="str">
        <f t="shared" si="65"/>
        <v>0</v>
      </c>
    </row>
    <row r="389" spans="1:61" x14ac:dyDescent="0.25">
      <c r="A389" s="25" t="str">
        <f>C389&amp;"x"&amp;TEXT(COUNTIF(C$5:C388,C389)+1,0)</f>
        <v>x1</v>
      </c>
      <c r="B389" s="26" t="str">
        <f>D389&amp;"x"&amp;TEXT(COUNTIF(D$5:D388,D389)+1,0)</f>
        <v>x1</v>
      </c>
      <c r="C389" s="27"/>
      <c r="D389" s="27"/>
      <c r="E389" s="165"/>
      <c r="F389" s="27"/>
      <c r="G389" s="242"/>
      <c r="H389" s="242"/>
      <c r="I389" s="242"/>
      <c r="J389" s="194"/>
      <c r="K389" s="165"/>
      <c r="L389" s="28"/>
      <c r="M389" s="371"/>
      <c r="N389" s="28"/>
      <c r="O389" s="236"/>
      <c r="P389" s="28"/>
      <c r="Q389" s="28"/>
      <c r="R389" s="28"/>
      <c r="S389" s="466" t="str">
        <f>IF(C389=0,"",C389)</f>
        <v/>
      </c>
      <c r="T389" s="191"/>
      <c r="U389" s="30"/>
      <c r="V389" s="30"/>
      <c r="W389" s="30"/>
      <c r="X389" s="30"/>
      <c r="Y389" s="190"/>
      <c r="Z389" s="330" t="str">
        <f>lft(J389,Peildatum)</f>
        <v/>
      </c>
      <c r="AA389" s="272"/>
      <c r="AB389" s="272"/>
      <c r="AC389" s="272"/>
      <c r="AD389" s="272"/>
      <c r="AE389" s="319" t="str">
        <f>IFERROR(VLOOKUP(LEFT(L389 &amp; "0",1),CbRc,2,0),"")</f>
        <v>NCX19J3</v>
      </c>
      <c r="AF389" s="319" t="str">
        <f>IFERROR(VLOOKUP(LEFT(M389 &amp; "0",1),CbRc,2,0),"")</f>
        <v>NCX19J3</v>
      </c>
      <c r="AG389" s="319" t="str">
        <f>IFERROR(VLOOKUP(LEFT(N389 &amp; "0",1),CbRc,2,0),"")</f>
        <v>NCX19J3</v>
      </c>
      <c r="AH389" s="319" t="str">
        <f>IF(ISNA(VLOOKUP($AE389&amp;P389,IsTm1A,1,0)),"",P389)</f>
        <v/>
      </c>
      <c r="AI389" s="319" t="str">
        <f>IF(ISNA(VLOOKUP($AF389&amp;Q389,IsTm2D,1,0)),"",Q389)</f>
        <v/>
      </c>
      <c r="AJ389" s="319" t="str">
        <f>IF(ISNA(VLOOKUP($AF389&amp;R389,IsTm3G,1,0)),"",R389)</f>
        <v/>
      </c>
      <c r="AK389" s="319" t="str">
        <f>IF(ISNA(VLOOKUP($AG389&amp;S389,IsTm4J,1,0)),"",S389)</f>
        <v/>
      </c>
      <c r="AL389" s="310"/>
      <c r="AT389" s="312" t="str">
        <f t="shared" ref="AT389:AT452" si="66">IF(C389="","",IFERROR(VLOOKUP(C389,AQ:AQ,1,0),"FOUT"))</f>
        <v/>
      </c>
      <c r="AU389" s="312" t="str">
        <f t="shared" ref="AU389:AU452" si="67">IF(D389="","",IFERROR(VLOOKUP(D389,AR:AR,1,0),"FOUT"))</f>
        <v/>
      </c>
      <c r="AW389" s="320">
        <f t="shared" si="59"/>
        <v>0</v>
      </c>
      <c r="AX389" s="320">
        <f t="shared" si="60"/>
        <v>0</v>
      </c>
      <c r="AY389" s="320">
        <f t="shared" si="61"/>
        <v>0</v>
      </c>
      <c r="AZ389" s="320">
        <f t="shared" si="62"/>
        <v>0</v>
      </c>
      <c r="BG389" s="49" t="str">
        <f t="shared" si="63"/>
        <v>0</v>
      </c>
      <c r="BH389" s="49" t="str">
        <f t="shared" si="64"/>
        <v>0</v>
      </c>
      <c r="BI389" s="49" t="str">
        <f t="shared" si="65"/>
        <v>0</v>
      </c>
    </row>
    <row r="390" spans="1:61" x14ac:dyDescent="0.25">
      <c r="A390" s="25" t="str">
        <f>C390&amp;"x"&amp;TEXT(COUNTIF(C$5:C389,C390)+1,0)</f>
        <v>x1</v>
      </c>
      <c r="B390" s="26" t="str">
        <f>D390&amp;"x"&amp;TEXT(COUNTIF(D$5:D389,D390)+1,0)</f>
        <v>x1</v>
      </c>
      <c r="C390" s="27"/>
      <c r="D390" s="27"/>
      <c r="E390" s="165"/>
      <c r="F390" s="27"/>
      <c r="G390" s="242"/>
      <c r="H390" s="242"/>
      <c r="I390" s="242"/>
      <c r="J390" s="194"/>
      <c r="K390" s="165"/>
      <c r="L390" s="28"/>
      <c r="M390" s="371"/>
      <c r="N390" s="28"/>
      <c r="O390" s="236"/>
      <c r="P390" s="28"/>
      <c r="Q390" s="28"/>
      <c r="R390" s="28"/>
      <c r="S390" s="466" t="str">
        <f>IF(C390=0,"",C390)</f>
        <v/>
      </c>
      <c r="T390" s="191"/>
      <c r="U390" s="30"/>
      <c r="V390" s="30"/>
      <c r="W390" s="30"/>
      <c r="X390" s="30"/>
      <c r="Y390" s="190"/>
      <c r="Z390" s="330" t="str">
        <f>lft(J390,Peildatum)</f>
        <v/>
      </c>
      <c r="AA390" s="272"/>
      <c r="AB390" s="272"/>
      <c r="AC390" s="272"/>
      <c r="AD390" s="272"/>
      <c r="AE390" s="319" t="str">
        <f>IFERROR(VLOOKUP(LEFT(L390 &amp; "0",1),CbRc,2,0),"")</f>
        <v>NCX19J3</v>
      </c>
      <c r="AF390" s="319" t="str">
        <f>IFERROR(VLOOKUP(LEFT(M390 &amp; "0",1),CbRc,2,0),"")</f>
        <v>NCX19J3</v>
      </c>
      <c r="AG390" s="319" t="str">
        <f>IFERROR(VLOOKUP(LEFT(N390 &amp; "0",1),CbRc,2,0),"")</f>
        <v>NCX19J3</v>
      </c>
      <c r="AH390" s="319" t="str">
        <f>IF(ISNA(VLOOKUP($AE390&amp;P390,IsTm1A,1,0)),"",P390)</f>
        <v/>
      </c>
      <c r="AI390" s="319" t="str">
        <f>IF(ISNA(VLOOKUP($AF390&amp;Q390,IsTm2D,1,0)),"",Q390)</f>
        <v/>
      </c>
      <c r="AJ390" s="319" t="str">
        <f>IF(ISNA(VLOOKUP($AF390&amp;R390,IsTm3G,1,0)),"",R390)</f>
        <v/>
      </c>
      <c r="AK390" s="319" t="str">
        <f>IF(ISNA(VLOOKUP($AG390&amp;S390,IsTm4J,1,0)),"",S390)</f>
        <v/>
      </c>
      <c r="AL390" s="310"/>
      <c r="AT390" s="312" t="str">
        <f t="shared" si="66"/>
        <v/>
      </c>
      <c r="AU390" s="312" t="str">
        <f t="shared" si="67"/>
        <v/>
      </c>
      <c r="AW390" s="320">
        <f t="shared" ref="AW390:AW453" si="68">IF(OR(P390="",U390=""),0,SUMIFS(U$5:U$1004,$BG$5:$BG$1004,$BG390,P$5:P$1004,P390))</f>
        <v>0</v>
      </c>
      <c r="AX390" s="320">
        <f t="shared" ref="AX390:AX453" si="69">IF(OR(Q390="",V390=""),0,SUMIFS(V$5:V$1004,$BH$5:$BH$1004,$BH390,Q$5:Q$1004,Q390))</f>
        <v>0</v>
      </c>
      <c r="AY390" s="320">
        <f t="shared" ref="AY390:AY453" si="70">IF(OR(R390="",W390=""),0,SUMIFS(W$5:W$1004,$BH$5:$BH$1004,$BH390,R$5:R$1004,R390))</f>
        <v>0</v>
      </c>
      <c r="AZ390" s="320">
        <f t="shared" ref="AZ390:AZ453" si="71">IF(OR(S390="",X390=""),0,SUMIFS(X$5:X$1004,$BI$5:$BI$1004,$BI390,S$5:S$1004,S390))</f>
        <v>0</v>
      </c>
      <c r="BG390" s="49" t="str">
        <f t="shared" si="63"/>
        <v>0</v>
      </c>
      <c r="BH390" s="49" t="str">
        <f t="shared" si="64"/>
        <v>0</v>
      </c>
      <c r="BI390" s="49" t="str">
        <f t="shared" si="65"/>
        <v>0</v>
      </c>
    </row>
    <row r="391" spans="1:61" x14ac:dyDescent="0.25">
      <c r="A391" s="25" t="str">
        <f>C391&amp;"x"&amp;TEXT(COUNTIF(C$5:C390,C391)+1,0)</f>
        <v>x1</v>
      </c>
      <c r="B391" s="26" t="str">
        <f>D391&amp;"x"&amp;TEXT(COUNTIF(D$5:D390,D391)+1,0)</f>
        <v>x1</v>
      </c>
      <c r="C391" s="27"/>
      <c r="D391" s="27"/>
      <c r="E391" s="165"/>
      <c r="F391" s="27"/>
      <c r="G391" s="242"/>
      <c r="H391" s="242"/>
      <c r="I391" s="242"/>
      <c r="J391" s="194"/>
      <c r="K391" s="165"/>
      <c r="L391" s="28"/>
      <c r="M391" s="371"/>
      <c r="N391" s="28"/>
      <c r="O391" s="236"/>
      <c r="P391" s="28"/>
      <c r="Q391" s="28"/>
      <c r="R391" s="28"/>
      <c r="S391" s="466" t="str">
        <f>IF(C391=0,"",C391)</f>
        <v/>
      </c>
      <c r="T391" s="191"/>
      <c r="U391" s="30"/>
      <c r="V391" s="30"/>
      <c r="W391" s="30"/>
      <c r="X391" s="30"/>
      <c r="Y391" s="190"/>
      <c r="Z391" s="330" t="str">
        <f>lft(J391,Peildatum)</f>
        <v/>
      </c>
      <c r="AA391" s="272"/>
      <c r="AB391" s="272"/>
      <c r="AC391" s="272"/>
      <c r="AD391" s="272"/>
      <c r="AE391" s="319" t="str">
        <f>IFERROR(VLOOKUP(LEFT(L391 &amp; "0",1),CbRc,2,0),"")</f>
        <v>NCX19J3</v>
      </c>
      <c r="AF391" s="319" t="str">
        <f>IFERROR(VLOOKUP(LEFT(M391 &amp; "0",1),CbRc,2,0),"")</f>
        <v>NCX19J3</v>
      </c>
      <c r="AG391" s="319" t="str">
        <f>IFERROR(VLOOKUP(LEFT(N391 &amp; "0",1),CbRc,2,0),"")</f>
        <v>NCX19J3</v>
      </c>
      <c r="AH391" s="319" t="str">
        <f>IF(ISNA(VLOOKUP($AE391&amp;P391,IsTm1A,1,0)),"",P391)</f>
        <v/>
      </c>
      <c r="AI391" s="319" t="str">
        <f>IF(ISNA(VLOOKUP($AF391&amp;Q391,IsTm2D,1,0)),"",Q391)</f>
        <v/>
      </c>
      <c r="AJ391" s="319" t="str">
        <f>IF(ISNA(VLOOKUP($AF391&amp;R391,IsTm3G,1,0)),"",R391)</f>
        <v/>
      </c>
      <c r="AK391" s="319" t="str">
        <f>IF(ISNA(VLOOKUP($AG391&amp;S391,IsTm4J,1,0)),"",S391)</f>
        <v/>
      </c>
      <c r="AL391" s="310"/>
      <c r="AT391" s="312" t="str">
        <f t="shared" si="66"/>
        <v/>
      </c>
      <c r="AU391" s="312" t="str">
        <f t="shared" si="67"/>
        <v/>
      </c>
      <c r="AW391" s="320">
        <f t="shared" si="68"/>
        <v>0</v>
      </c>
      <c r="AX391" s="320">
        <f t="shared" si="69"/>
        <v>0</v>
      </c>
      <c r="AY391" s="320">
        <f t="shared" si="70"/>
        <v>0</v>
      </c>
      <c r="AZ391" s="320">
        <f t="shared" si="71"/>
        <v>0</v>
      </c>
      <c r="BG391" s="49" t="str">
        <f t="shared" si="63"/>
        <v>0</v>
      </c>
      <c r="BH391" s="49" t="str">
        <f t="shared" si="64"/>
        <v>0</v>
      </c>
      <c r="BI391" s="49" t="str">
        <f t="shared" si="65"/>
        <v>0</v>
      </c>
    </row>
    <row r="392" spans="1:61" x14ac:dyDescent="0.25">
      <c r="A392" s="25" t="str">
        <f>C392&amp;"x"&amp;TEXT(COUNTIF(C$5:C391,C392)+1,0)</f>
        <v>x1</v>
      </c>
      <c r="B392" s="26" t="str">
        <f>D392&amp;"x"&amp;TEXT(COUNTIF(D$5:D391,D392)+1,0)</f>
        <v>x1</v>
      </c>
      <c r="C392" s="27"/>
      <c r="D392" s="27"/>
      <c r="E392" s="165"/>
      <c r="F392" s="27"/>
      <c r="G392" s="242"/>
      <c r="H392" s="242"/>
      <c r="I392" s="242"/>
      <c r="J392" s="194"/>
      <c r="K392" s="165"/>
      <c r="L392" s="28"/>
      <c r="M392" s="371"/>
      <c r="N392" s="28"/>
      <c r="O392" s="236"/>
      <c r="P392" s="28"/>
      <c r="Q392" s="28"/>
      <c r="R392" s="28"/>
      <c r="S392" s="466" t="str">
        <f>IF(C392=0,"",C392)</f>
        <v/>
      </c>
      <c r="T392" s="191"/>
      <c r="U392" s="30"/>
      <c r="V392" s="30"/>
      <c r="W392" s="30"/>
      <c r="X392" s="30"/>
      <c r="Y392" s="190"/>
      <c r="Z392" s="330" t="str">
        <f>lft(J392,Peildatum)</f>
        <v/>
      </c>
      <c r="AA392" s="272"/>
      <c r="AB392" s="272"/>
      <c r="AC392" s="272"/>
      <c r="AD392" s="272"/>
      <c r="AE392" s="319" t="str">
        <f>IFERROR(VLOOKUP(LEFT(L392 &amp; "0",1),CbRc,2,0),"")</f>
        <v>NCX19J3</v>
      </c>
      <c r="AF392" s="319" t="str">
        <f>IFERROR(VLOOKUP(LEFT(M392 &amp; "0",1),CbRc,2,0),"")</f>
        <v>NCX19J3</v>
      </c>
      <c r="AG392" s="319" t="str">
        <f>IFERROR(VLOOKUP(LEFT(N392 &amp; "0",1),CbRc,2,0),"")</f>
        <v>NCX19J3</v>
      </c>
      <c r="AH392" s="319" t="str">
        <f>IF(ISNA(VLOOKUP($AE392&amp;P392,IsTm1A,1,0)),"",P392)</f>
        <v/>
      </c>
      <c r="AI392" s="319" t="str">
        <f>IF(ISNA(VLOOKUP($AF392&amp;Q392,IsTm2D,1,0)),"",Q392)</f>
        <v/>
      </c>
      <c r="AJ392" s="319" t="str">
        <f>IF(ISNA(VLOOKUP($AF392&amp;R392,IsTm3G,1,0)),"",R392)</f>
        <v/>
      </c>
      <c r="AK392" s="319" t="str">
        <f>IF(ISNA(VLOOKUP($AG392&amp;S392,IsTm4J,1,0)),"",S392)</f>
        <v/>
      </c>
      <c r="AL392" s="310"/>
      <c r="AT392" s="312" t="str">
        <f t="shared" si="66"/>
        <v/>
      </c>
      <c r="AU392" s="312" t="str">
        <f t="shared" si="67"/>
        <v/>
      </c>
      <c r="AW392" s="320">
        <f t="shared" si="68"/>
        <v>0</v>
      </c>
      <c r="AX392" s="320">
        <f t="shared" si="69"/>
        <v>0</v>
      </c>
      <c r="AY392" s="320">
        <f t="shared" si="70"/>
        <v>0</v>
      </c>
      <c r="AZ392" s="320">
        <f t="shared" si="71"/>
        <v>0</v>
      </c>
      <c r="BG392" s="49" t="str">
        <f t="shared" si="63"/>
        <v>0</v>
      </c>
      <c r="BH392" s="49" t="str">
        <f t="shared" si="64"/>
        <v>0</v>
      </c>
      <c r="BI392" s="49" t="str">
        <f t="shared" si="65"/>
        <v>0</v>
      </c>
    </row>
    <row r="393" spans="1:61" x14ac:dyDescent="0.25">
      <c r="A393" s="25" t="str">
        <f>C393&amp;"x"&amp;TEXT(COUNTIF(C$5:C392,C393)+1,0)</f>
        <v>x1</v>
      </c>
      <c r="B393" s="26" t="str">
        <f>D393&amp;"x"&amp;TEXT(COUNTIF(D$5:D392,D393)+1,0)</f>
        <v>x1</v>
      </c>
      <c r="C393" s="27"/>
      <c r="D393" s="27"/>
      <c r="E393" s="165"/>
      <c r="F393" s="27"/>
      <c r="G393" s="242"/>
      <c r="H393" s="242"/>
      <c r="I393" s="242"/>
      <c r="J393" s="194"/>
      <c r="K393" s="165"/>
      <c r="L393" s="28"/>
      <c r="M393" s="371"/>
      <c r="N393" s="28"/>
      <c r="O393" s="236"/>
      <c r="P393" s="28"/>
      <c r="Q393" s="28"/>
      <c r="R393" s="28"/>
      <c r="S393" s="466" t="str">
        <f>IF(C393=0,"",C393)</f>
        <v/>
      </c>
      <c r="T393" s="191"/>
      <c r="U393" s="30"/>
      <c r="V393" s="30"/>
      <c r="W393" s="30"/>
      <c r="X393" s="30"/>
      <c r="Y393" s="190"/>
      <c r="Z393" s="330" t="str">
        <f>lft(J393,Peildatum)</f>
        <v/>
      </c>
      <c r="AA393" s="272"/>
      <c r="AB393" s="272"/>
      <c r="AC393" s="272"/>
      <c r="AD393" s="272"/>
      <c r="AE393" s="319" t="str">
        <f>IFERROR(VLOOKUP(LEFT(L393 &amp; "0",1),CbRc,2,0),"")</f>
        <v>NCX19J3</v>
      </c>
      <c r="AF393" s="319" t="str">
        <f>IFERROR(VLOOKUP(LEFT(M393 &amp; "0",1),CbRc,2,0),"")</f>
        <v>NCX19J3</v>
      </c>
      <c r="AG393" s="319" t="str">
        <f>IFERROR(VLOOKUP(LEFT(N393 &amp; "0",1),CbRc,2,0),"")</f>
        <v>NCX19J3</v>
      </c>
      <c r="AH393" s="319" t="str">
        <f>IF(ISNA(VLOOKUP($AE393&amp;P393,IsTm1A,1,0)),"",P393)</f>
        <v/>
      </c>
      <c r="AI393" s="319" t="str">
        <f>IF(ISNA(VLOOKUP($AF393&amp;Q393,IsTm2D,1,0)),"",Q393)</f>
        <v/>
      </c>
      <c r="AJ393" s="319" t="str">
        <f>IF(ISNA(VLOOKUP($AF393&amp;R393,IsTm3G,1,0)),"",R393)</f>
        <v/>
      </c>
      <c r="AK393" s="319" t="str">
        <f>IF(ISNA(VLOOKUP($AG393&amp;S393,IsTm4J,1,0)),"",S393)</f>
        <v/>
      </c>
      <c r="AL393" s="310"/>
      <c r="AT393" s="312" t="str">
        <f t="shared" si="66"/>
        <v/>
      </c>
      <c r="AU393" s="312" t="str">
        <f t="shared" si="67"/>
        <v/>
      </c>
      <c r="AW393" s="320">
        <f t="shared" si="68"/>
        <v>0</v>
      </c>
      <c r="AX393" s="320">
        <f t="shared" si="69"/>
        <v>0</v>
      </c>
      <c r="AY393" s="320">
        <f t="shared" si="70"/>
        <v>0</v>
      </c>
      <c r="AZ393" s="320">
        <f t="shared" si="71"/>
        <v>0</v>
      </c>
      <c r="BG393" s="49" t="str">
        <f t="shared" si="63"/>
        <v>0</v>
      </c>
      <c r="BH393" s="49" t="str">
        <f t="shared" si="64"/>
        <v>0</v>
      </c>
      <c r="BI393" s="49" t="str">
        <f t="shared" si="65"/>
        <v>0</v>
      </c>
    </row>
    <row r="394" spans="1:61" x14ac:dyDescent="0.25">
      <c r="A394" s="25" t="str">
        <f>C394&amp;"x"&amp;TEXT(COUNTIF(C$5:C393,C394)+1,0)</f>
        <v>x1</v>
      </c>
      <c r="B394" s="26" t="str">
        <f>D394&amp;"x"&amp;TEXT(COUNTIF(D$5:D393,D394)+1,0)</f>
        <v>x1</v>
      </c>
      <c r="C394" s="27"/>
      <c r="D394" s="27"/>
      <c r="E394" s="165"/>
      <c r="F394" s="27"/>
      <c r="G394" s="242"/>
      <c r="H394" s="242"/>
      <c r="I394" s="242"/>
      <c r="J394" s="194"/>
      <c r="K394" s="165"/>
      <c r="L394" s="28"/>
      <c r="M394" s="371"/>
      <c r="N394" s="28"/>
      <c r="O394" s="236"/>
      <c r="P394" s="28"/>
      <c r="Q394" s="28"/>
      <c r="R394" s="28"/>
      <c r="S394" s="466" t="str">
        <f>IF(C394=0,"",C394)</f>
        <v/>
      </c>
      <c r="T394" s="191"/>
      <c r="U394" s="30"/>
      <c r="V394" s="30"/>
      <c r="W394" s="30"/>
      <c r="X394" s="30"/>
      <c r="Y394" s="190"/>
      <c r="Z394" s="330" t="str">
        <f>lft(J394,Peildatum)</f>
        <v/>
      </c>
      <c r="AA394" s="272"/>
      <c r="AB394" s="272"/>
      <c r="AC394" s="272"/>
      <c r="AD394" s="272"/>
      <c r="AE394" s="319" t="str">
        <f>IFERROR(VLOOKUP(LEFT(L394 &amp; "0",1),CbRc,2,0),"")</f>
        <v>NCX19J3</v>
      </c>
      <c r="AF394" s="319" t="str">
        <f>IFERROR(VLOOKUP(LEFT(M394 &amp; "0",1),CbRc,2,0),"")</f>
        <v>NCX19J3</v>
      </c>
      <c r="AG394" s="319" t="str">
        <f>IFERROR(VLOOKUP(LEFT(N394 &amp; "0",1),CbRc,2,0),"")</f>
        <v>NCX19J3</v>
      </c>
      <c r="AH394" s="319" t="str">
        <f>IF(ISNA(VLOOKUP($AE394&amp;P394,IsTm1A,1,0)),"",P394)</f>
        <v/>
      </c>
      <c r="AI394" s="319" t="str">
        <f>IF(ISNA(VLOOKUP($AF394&amp;Q394,IsTm2D,1,0)),"",Q394)</f>
        <v/>
      </c>
      <c r="AJ394" s="319" t="str">
        <f>IF(ISNA(VLOOKUP($AF394&amp;R394,IsTm3G,1,0)),"",R394)</f>
        <v/>
      </c>
      <c r="AK394" s="319" t="str">
        <f>IF(ISNA(VLOOKUP($AG394&amp;S394,IsTm4J,1,0)),"",S394)</f>
        <v/>
      </c>
      <c r="AL394" s="310"/>
      <c r="AT394" s="312" t="str">
        <f t="shared" si="66"/>
        <v/>
      </c>
      <c r="AU394" s="312" t="str">
        <f t="shared" si="67"/>
        <v/>
      </c>
      <c r="AW394" s="320">
        <f t="shared" si="68"/>
        <v>0</v>
      </c>
      <c r="AX394" s="320">
        <f t="shared" si="69"/>
        <v>0</v>
      </c>
      <c r="AY394" s="320">
        <f t="shared" si="70"/>
        <v>0</v>
      </c>
      <c r="AZ394" s="320">
        <f t="shared" si="71"/>
        <v>0</v>
      </c>
      <c r="BG394" s="49" t="str">
        <f t="shared" ref="BG394:BG457" si="72">LEFT(L394&amp;"0",1)</f>
        <v>0</v>
      </c>
      <c r="BH394" s="49" t="str">
        <f t="shared" ref="BH394:BH457" si="73">LEFT(M394&amp;"0",1)</f>
        <v>0</v>
      </c>
      <c r="BI394" s="49" t="str">
        <f t="shared" ref="BI394:BI457" si="74">LEFT(N394&amp;"0",1)</f>
        <v>0</v>
      </c>
    </row>
    <row r="395" spans="1:61" x14ac:dyDescent="0.25">
      <c r="A395" s="25" t="str">
        <f>C395&amp;"x"&amp;TEXT(COUNTIF(C$5:C394,C395)+1,0)</f>
        <v>x1</v>
      </c>
      <c r="B395" s="26" t="str">
        <f>D395&amp;"x"&amp;TEXT(COUNTIF(D$5:D394,D395)+1,0)</f>
        <v>x1</v>
      </c>
      <c r="C395" s="27"/>
      <c r="D395" s="27"/>
      <c r="E395" s="165"/>
      <c r="F395" s="27"/>
      <c r="G395" s="242"/>
      <c r="H395" s="242"/>
      <c r="I395" s="242"/>
      <c r="J395" s="194"/>
      <c r="K395" s="165"/>
      <c r="L395" s="28"/>
      <c r="M395" s="371"/>
      <c r="N395" s="28"/>
      <c r="O395" s="236"/>
      <c r="P395" s="28"/>
      <c r="Q395" s="28"/>
      <c r="R395" s="28"/>
      <c r="S395" s="466" t="str">
        <f>IF(C395=0,"",C395)</f>
        <v/>
      </c>
      <c r="T395" s="191"/>
      <c r="U395" s="30"/>
      <c r="V395" s="30"/>
      <c r="W395" s="30"/>
      <c r="X395" s="30"/>
      <c r="Y395" s="190"/>
      <c r="Z395" s="330" t="str">
        <f>lft(J395,Peildatum)</f>
        <v/>
      </c>
      <c r="AA395" s="272"/>
      <c r="AB395" s="272"/>
      <c r="AC395" s="272"/>
      <c r="AD395" s="272"/>
      <c r="AE395" s="319" t="str">
        <f>IFERROR(VLOOKUP(LEFT(L395 &amp; "0",1),CbRc,2,0),"")</f>
        <v>NCX19J3</v>
      </c>
      <c r="AF395" s="319" t="str">
        <f>IFERROR(VLOOKUP(LEFT(M395 &amp; "0",1),CbRc,2,0),"")</f>
        <v>NCX19J3</v>
      </c>
      <c r="AG395" s="319" t="str">
        <f>IFERROR(VLOOKUP(LEFT(N395 &amp; "0",1),CbRc,2,0),"")</f>
        <v>NCX19J3</v>
      </c>
      <c r="AH395" s="319" t="str">
        <f>IF(ISNA(VLOOKUP($AE395&amp;P395,IsTm1A,1,0)),"",P395)</f>
        <v/>
      </c>
      <c r="AI395" s="319" t="str">
        <f>IF(ISNA(VLOOKUP($AF395&amp;Q395,IsTm2D,1,0)),"",Q395)</f>
        <v/>
      </c>
      <c r="AJ395" s="319" t="str">
        <f>IF(ISNA(VLOOKUP($AF395&amp;R395,IsTm3G,1,0)),"",R395)</f>
        <v/>
      </c>
      <c r="AK395" s="319" t="str">
        <f>IF(ISNA(VLOOKUP($AG395&amp;S395,IsTm4J,1,0)),"",S395)</f>
        <v/>
      </c>
      <c r="AL395" s="310"/>
      <c r="AT395" s="312" t="str">
        <f t="shared" si="66"/>
        <v/>
      </c>
      <c r="AU395" s="312" t="str">
        <f t="shared" si="67"/>
        <v/>
      </c>
      <c r="AW395" s="320">
        <f t="shared" si="68"/>
        <v>0</v>
      </c>
      <c r="AX395" s="320">
        <f t="shared" si="69"/>
        <v>0</v>
      </c>
      <c r="AY395" s="320">
        <f t="shared" si="70"/>
        <v>0</v>
      </c>
      <c r="AZ395" s="320">
        <f t="shared" si="71"/>
        <v>0</v>
      </c>
      <c r="BG395" s="49" t="str">
        <f t="shared" si="72"/>
        <v>0</v>
      </c>
      <c r="BH395" s="49" t="str">
        <f t="shared" si="73"/>
        <v>0</v>
      </c>
      <c r="BI395" s="49" t="str">
        <f t="shared" si="74"/>
        <v>0</v>
      </c>
    </row>
    <row r="396" spans="1:61" x14ac:dyDescent="0.25">
      <c r="A396" s="25" t="str">
        <f>C396&amp;"x"&amp;TEXT(COUNTIF(C$5:C395,C396)+1,0)</f>
        <v>x1</v>
      </c>
      <c r="B396" s="26" t="str">
        <f>D396&amp;"x"&amp;TEXT(COUNTIF(D$5:D395,D396)+1,0)</f>
        <v>x1</v>
      </c>
      <c r="C396" s="27"/>
      <c r="D396" s="27"/>
      <c r="E396" s="165"/>
      <c r="F396" s="27"/>
      <c r="G396" s="242"/>
      <c r="H396" s="242"/>
      <c r="I396" s="242"/>
      <c r="J396" s="194"/>
      <c r="K396" s="165"/>
      <c r="L396" s="28"/>
      <c r="M396" s="371"/>
      <c r="N396" s="28"/>
      <c r="O396" s="236"/>
      <c r="P396" s="28"/>
      <c r="Q396" s="28"/>
      <c r="R396" s="28"/>
      <c r="S396" s="466" t="str">
        <f>IF(C396=0,"",C396)</f>
        <v/>
      </c>
      <c r="T396" s="191"/>
      <c r="U396" s="30"/>
      <c r="V396" s="30"/>
      <c r="W396" s="30"/>
      <c r="X396" s="30"/>
      <c r="Y396" s="190"/>
      <c r="Z396" s="330" t="str">
        <f>lft(J396,Peildatum)</f>
        <v/>
      </c>
      <c r="AA396" s="272"/>
      <c r="AB396" s="272"/>
      <c r="AC396" s="272"/>
      <c r="AD396" s="272"/>
      <c r="AE396" s="319" t="str">
        <f>IFERROR(VLOOKUP(LEFT(L396 &amp; "0",1),CbRc,2,0),"")</f>
        <v>NCX19J3</v>
      </c>
      <c r="AF396" s="319" t="str">
        <f>IFERROR(VLOOKUP(LEFT(M396 &amp; "0",1),CbRc,2,0),"")</f>
        <v>NCX19J3</v>
      </c>
      <c r="AG396" s="319" t="str">
        <f>IFERROR(VLOOKUP(LEFT(N396 &amp; "0",1),CbRc,2,0),"")</f>
        <v>NCX19J3</v>
      </c>
      <c r="AH396" s="319" t="str">
        <f>IF(ISNA(VLOOKUP($AE396&amp;P396,IsTm1A,1,0)),"",P396)</f>
        <v/>
      </c>
      <c r="AI396" s="319" t="str">
        <f>IF(ISNA(VLOOKUP($AF396&amp;Q396,IsTm2D,1,0)),"",Q396)</f>
        <v/>
      </c>
      <c r="AJ396" s="319" t="str">
        <f>IF(ISNA(VLOOKUP($AF396&amp;R396,IsTm3G,1,0)),"",R396)</f>
        <v/>
      </c>
      <c r="AK396" s="319" t="str">
        <f>IF(ISNA(VLOOKUP($AG396&amp;S396,IsTm4J,1,0)),"",S396)</f>
        <v/>
      </c>
      <c r="AL396" s="310"/>
      <c r="AT396" s="312" t="str">
        <f t="shared" si="66"/>
        <v/>
      </c>
      <c r="AU396" s="312" t="str">
        <f t="shared" si="67"/>
        <v/>
      </c>
      <c r="AW396" s="320">
        <f t="shared" si="68"/>
        <v>0</v>
      </c>
      <c r="AX396" s="320">
        <f t="shared" si="69"/>
        <v>0</v>
      </c>
      <c r="AY396" s="320">
        <f t="shared" si="70"/>
        <v>0</v>
      </c>
      <c r="AZ396" s="320">
        <f t="shared" si="71"/>
        <v>0</v>
      </c>
      <c r="BG396" s="49" t="str">
        <f t="shared" si="72"/>
        <v>0</v>
      </c>
      <c r="BH396" s="49" t="str">
        <f t="shared" si="73"/>
        <v>0</v>
      </c>
      <c r="BI396" s="49" t="str">
        <f t="shared" si="74"/>
        <v>0</v>
      </c>
    </row>
    <row r="397" spans="1:61" x14ac:dyDescent="0.25">
      <c r="A397" s="25" t="str">
        <f>C397&amp;"x"&amp;TEXT(COUNTIF(C$5:C396,C397)+1,0)</f>
        <v>x1</v>
      </c>
      <c r="B397" s="26" t="str">
        <f>D397&amp;"x"&amp;TEXT(COUNTIF(D$5:D396,D397)+1,0)</f>
        <v>x1</v>
      </c>
      <c r="C397" s="27"/>
      <c r="D397" s="27"/>
      <c r="E397" s="165"/>
      <c r="F397" s="27"/>
      <c r="G397" s="242"/>
      <c r="H397" s="242"/>
      <c r="I397" s="242"/>
      <c r="J397" s="194"/>
      <c r="K397" s="165"/>
      <c r="L397" s="28"/>
      <c r="M397" s="371"/>
      <c r="N397" s="28"/>
      <c r="O397" s="236"/>
      <c r="P397" s="28"/>
      <c r="Q397" s="28"/>
      <c r="R397" s="28"/>
      <c r="S397" s="466" t="str">
        <f>IF(C397=0,"",C397)</f>
        <v/>
      </c>
      <c r="T397" s="191"/>
      <c r="U397" s="30"/>
      <c r="V397" s="30"/>
      <c r="W397" s="30"/>
      <c r="X397" s="30"/>
      <c r="Y397" s="190"/>
      <c r="Z397" s="330" t="str">
        <f>lft(J397,Peildatum)</f>
        <v/>
      </c>
      <c r="AA397" s="272"/>
      <c r="AB397" s="272"/>
      <c r="AC397" s="272"/>
      <c r="AD397" s="272"/>
      <c r="AE397" s="319" t="str">
        <f>IFERROR(VLOOKUP(LEFT(L397 &amp; "0",1),CbRc,2,0),"")</f>
        <v>NCX19J3</v>
      </c>
      <c r="AF397" s="319" t="str">
        <f>IFERROR(VLOOKUP(LEFT(M397 &amp; "0",1),CbRc,2,0),"")</f>
        <v>NCX19J3</v>
      </c>
      <c r="AG397" s="319" t="str">
        <f>IFERROR(VLOOKUP(LEFT(N397 &amp; "0",1),CbRc,2,0),"")</f>
        <v>NCX19J3</v>
      </c>
      <c r="AH397" s="319" t="str">
        <f>IF(ISNA(VLOOKUP($AE397&amp;P397,IsTm1A,1,0)),"",P397)</f>
        <v/>
      </c>
      <c r="AI397" s="319" t="str">
        <f>IF(ISNA(VLOOKUP($AF397&amp;Q397,IsTm2D,1,0)),"",Q397)</f>
        <v/>
      </c>
      <c r="AJ397" s="319" t="str">
        <f>IF(ISNA(VLOOKUP($AF397&amp;R397,IsTm3G,1,0)),"",R397)</f>
        <v/>
      </c>
      <c r="AK397" s="319" t="str">
        <f>IF(ISNA(VLOOKUP($AG397&amp;S397,IsTm4J,1,0)),"",S397)</f>
        <v/>
      </c>
      <c r="AL397" s="310"/>
      <c r="AT397" s="312" t="str">
        <f t="shared" si="66"/>
        <v/>
      </c>
      <c r="AU397" s="312" t="str">
        <f t="shared" si="67"/>
        <v/>
      </c>
      <c r="AW397" s="320">
        <f t="shared" si="68"/>
        <v>0</v>
      </c>
      <c r="AX397" s="320">
        <f t="shared" si="69"/>
        <v>0</v>
      </c>
      <c r="AY397" s="320">
        <f t="shared" si="70"/>
        <v>0</v>
      </c>
      <c r="AZ397" s="320">
        <f t="shared" si="71"/>
        <v>0</v>
      </c>
      <c r="BG397" s="49" t="str">
        <f t="shared" si="72"/>
        <v>0</v>
      </c>
      <c r="BH397" s="49" t="str">
        <f t="shared" si="73"/>
        <v>0</v>
      </c>
      <c r="BI397" s="49" t="str">
        <f t="shared" si="74"/>
        <v>0</v>
      </c>
    </row>
    <row r="398" spans="1:61" x14ac:dyDescent="0.25">
      <c r="A398" s="25" t="str">
        <f>C398&amp;"x"&amp;TEXT(COUNTIF(C$5:C397,C398)+1,0)</f>
        <v>x1</v>
      </c>
      <c r="B398" s="26" t="str">
        <f>D398&amp;"x"&amp;TEXT(COUNTIF(D$5:D397,D398)+1,0)</f>
        <v>x1</v>
      </c>
      <c r="C398" s="27"/>
      <c r="D398" s="27"/>
      <c r="E398" s="165"/>
      <c r="F398" s="27"/>
      <c r="G398" s="242"/>
      <c r="H398" s="242"/>
      <c r="I398" s="242"/>
      <c r="J398" s="194"/>
      <c r="K398" s="165"/>
      <c r="L398" s="28"/>
      <c r="M398" s="371"/>
      <c r="N398" s="28"/>
      <c r="O398" s="236"/>
      <c r="P398" s="28"/>
      <c r="Q398" s="28"/>
      <c r="R398" s="28"/>
      <c r="S398" s="466" t="str">
        <f>IF(C398=0,"",C398)</f>
        <v/>
      </c>
      <c r="T398" s="191"/>
      <c r="U398" s="30"/>
      <c r="V398" s="30"/>
      <c r="W398" s="30"/>
      <c r="X398" s="30"/>
      <c r="Y398" s="190"/>
      <c r="Z398" s="330" t="str">
        <f>lft(J398,Peildatum)</f>
        <v/>
      </c>
      <c r="AA398" s="272"/>
      <c r="AB398" s="272"/>
      <c r="AC398" s="272"/>
      <c r="AD398" s="272"/>
      <c r="AE398" s="319" t="str">
        <f>IFERROR(VLOOKUP(LEFT(L398 &amp; "0",1),CbRc,2,0),"")</f>
        <v>NCX19J3</v>
      </c>
      <c r="AF398" s="319" t="str">
        <f>IFERROR(VLOOKUP(LEFT(M398 &amp; "0",1),CbRc,2,0),"")</f>
        <v>NCX19J3</v>
      </c>
      <c r="AG398" s="319" t="str">
        <f>IFERROR(VLOOKUP(LEFT(N398 &amp; "0",1),CbRc,2,0),"")</f>
        <v>NCX19J3</v>
      </c>
      <c r="AH398" s="319" t="str">
        <f>IF(ISNA(VLOOKUP($AE398&amp;P398,IsTm1A,1,0)),"",P398)</f>
        <v/>
      </c>
      <c r="AI398" s="319" t="str">
        <f>IF(ISNA(VLOOKUP($AF398&amp;Q398,IsTm2D,1,0)),"",Q398)</f>
        <v/>
      </c>
      <c r="AJ398" s="319" t="str">
        <f>IF(ISNA(VLOOKUP($AF398&amp;R398,IsTm3G,1,0)),"",R398)</f>
        <v/>
      </c>
      <c r="AK398" s="319" t="str">
        <f>IF(ISNA(VLOOKUP($AG398&amp;S398,IsTm4J,1,0)),"",S398)</f>
        <v/>
      </c>
      <c r="AL398" s="310"/>
      <c r="AT398" s="312" t="str">
        <f t="shared" si="66"/>
        <v/>
      </c>
      <c r="AU398" s="312" t="str">
        <f t="shared" si="67"/>
        <v/>
      </c>
      <c r="AW398" s="320">
        <f t="shared" si="68"/>
        <v>0</v>
      </c>
      <c r="AX398" s="320">
        <f t="shared" si="69"/>
        <v>0</v>
      </c>
      <c r="AY398" s="320">
        <f t="shared" si="70"/>
        <v>0</v>
      </c>
      <c r="AZ398" s="320">
        <f t="shared" si="71"/>
        <v>0</v>
      </c>
      <c r="BG398" s="49" t="str">
        <f t="shared" si="72"/>
        <v>0</v>
      </c>
      <c r="BH398" s="49" t="str">
        <f t="shared" si="73"/>
        <v>0</v>
      </c>
      <c r="BI398" s="49" t="str">
        <f t="shared" si="74"/>
        <v>0</v>
      </c>
    </row>
    <row r="399" spans="1:61" x14ac:dyDescent="0.25">
      <c r="A399" s="25" t="str">
        <f>C399&amp;"x"&amp;TEXT(COUNTIF(C$5:C398,C399)+1,0)</f>
        <v>x1</v>
      </c>
      <c r="B399" s="26" t="str">
        <f>D399&amp;"x"&amp;TEXT(COUNTIF(D$5:D398,D399)+1,0)</f>
        <v>x1</v>
      </c>
      <c r="C399" s="27"/>
      <c r="D399" s="27"/>
      <c r="E399" s="165"/>
      <c r="F399" s="27"/>
      <c r="G399" s="242"/>
      <c r="H399" s="242"/>
      <c r="I399" s="242"/>
      <c r="J399" s="194"/>
      <c r="K399" s="165"/>
      <c r="L399" s="28"/>
      <c r="M399" s="371"/>
      <c r="N399" s="28"/>
      <c r="O399" s="236"/>
      <c r="P399" s="28"/>
      <c r="Q399" s="28"/>
      <c r="R399" s="28"/>
      <c r="S399" s="466" t="str">
        <f>IF(C399=0,"",C399)</f>
        <v/>
      </c>
      <c r="T399" s="191"/>
      <c r="U399" s="30"/>
      <c r="V399" s="30"/>
      <c r="W399" s="30"/>
      <c r="X399" s="30"/>
      <c r="Y399" s="190"/>
      <c r="Z399" s="330" t="str">
        <f>lft(J399,Peildatum)</f>
        <v/>
      </c>
      <c r="AA399" s="272"/>
      <c r="AB399" s="272"/>
      <c r="AC399" s="272"/>
      <c r="AD399" s="272"/>
      <c r="AE399" s="319" t="str">
        <f>IFERROR(VLOOKUP(LEFT(L399 &amp; "0",1),CbRc,2,0),"")</f>
        <v>NCX19J3</v>
      </c>
      <c r="AF399" s="319" t="str">
        <f>IFERROR(VLOOKUP(LEFT(M399 &amp; "0",1),CbRc,2,0),"")</f>
        <v>NCX19J3</v>
      </c>
      <c r="AG399" s="319" t="str">
        <f>IFERROR(VLOOKUP(LEFT(N399 &amp; "0",1),CbRc,2,0),"")</f>
        <v>NCX19J3</v>
      </c>
      <c r="AH399" s="319" t="str">
        <f>IF(ISNA(VLOOKUP($AE399&amp;P399,IsTm1A,1,0)),"",P399)</f>
        <v/>
      </c>
      <c r="AI399" s="319" t="str">
        <f>IF(ISNA(VLOOKUP($AF399&amp;Q399,IsTm2D,1,0)),"",Q399)</f>
        <v/>
      </c>
      <c r="AJ399" s="319" t="str">
        <f>IF(ISNA(VLOOKUP($AF399&amp;R399,IsTm3G,1,0)),"",R399)</f>
        <v/>
      </c>
      <c r="AK399" s="319" t="str">
        <f>IF(ISNA(VLOOKUP($AG399&amp;S399,IsTm4J,1,0)),"",S399)</f>
        <v/>
      </c>
      <c r="AL399" s="310"/>
      <c r="AT399" s="312" t="str">
        <f t="shared" si="66"/>
        <v/>
      </c>
      <c r="AU399" s="312" t="str">
        <f t="shared" si="67"/>
        <v/>
      </c>
      <c r="AW399" s="320">
        <f t="shared" si="68"/>
        <v>0</v>
      </c>
      <c r="AX399" s="320">
        <f t="shared" si="69"/>
        <v>0</v>
      </c>
      <c r="AY399" s="320">
        <f t="shared" si="70"/>
        <v>0</v>
      </c>
      <c r="AZ399" s="320">
        <f t="shared" si="71"/>
        <v>0</v>
      </c>
      <c r="BG399" s="49" t="str">
        <f t="shared" si="72"/>
        <v>0</v>
      </c>
      <c r="BH399" s="49" t="str">
        <f t="shared" si="73"/>
        <v>0</v>
      </c>
      <c r="BI399" s="49" t="str">
        <f t="shared" si="74"/>
        <v>0</v>
      </c>
    </row>
    <row r="400" spans="1:61" x14ac:dyDescent="0.25">
      <c r="A400" s="25" t="str">
        <f>C400&amp;"x"&amp;TEXT(COUNTIF(C$5:C399,C400)+1,0)</f>
        <v>x1</v>
      </c>
      <c r="B400" s="26" t="str">
        <f>D400&amp;"x"&amp;TEXT(COUNTIF(D$5:D399,D400)+1,0)</f>
        <v>x1</v>
      </c>
      <c r="C400" s="27"/>
      <c r="D400" s="27"/>
      <c r="E400" s="165"/>
      <c r="F400" s="27"/>
      <c r="G400" s="242"/>
      <c r="H400" s="242"/>
      <c r="I400" s="242"/>
      <c r="J400" s="194"/>
      <c r="K400" s="165"/>
      <c r="L400" s="28"/>
      <c r="M400" s="371"/>
      <c r="N400" s="28"/>
      <c r="O400" s="236"/>
      <c r="P400" s="28"/>
      <c r="Q400" s="28"/>
      <c r="R400" s="28"/>
      <c r="S400" s="466" t="str">
        <f>IF(C400=0,"",C400)</f>
        <v/>
      </c>
      <c r="T400" s="191"/>
      <c r="U400" s="30"/>
      <c r="V400" s="30"/>
      <c r="W400" s="30"/>
      <c r="X400" s="30"/>
      <c r="Y400" s="190"/>
      <c r="Z400" s="330" t="str">
        <f>lft(J400,Peildatum)</f>
        <v/>
      </c>
      <c r="AA400" s="272"/>
      <c r="AB400" s="272"/>
      <c r="AC400" s="272"/>
      <c r="AD400" s="272"/>
      <c r="AE400" s="319" t="str">
        <f>IFERROR(VLOOKUP(LEFT(L400 &amp; "0",1),CbRc,2,0),"")</f>
        <v>NCX19J3</v>
      </c>
      <c r="AF400" s="319" t="str">
        <f>IFERROR(VLOOKUP(LEFT(M400 &amp; "0",1),CbRc,2,0),"")</f>
        <v>NCX19J3</v>
      </c>
      <c r="AG400" s="319" t="str">
        <f>IFERROR(VLOOKUP(LEFT(N400 &amp; "0",1),CbRc,2,0),"")</f>
        <v>NCX19J3</v>
      </c>
      <c r="AH400" s="319" t="str">
        <f>IF(ISNA(VLOOKUP($AE400&amp;P400,IsTm1A,1,0)),"",P400)</f>
        <v/>
      </c>
      <c r="AI400" s="319" t="str">
        <f>IF(ISNA(VLOOKUP($AF400&amp;Q400,IsTm2D,1,0)),"",Q400)</f>
        <v/>
      </c>
      <c r="AJ400" s="319" t="str">
        <f>IF(ISNA(VLOOKUP($AF400&amp;R400,IsTm3G,1,0)),"",R400)</f>
        <v/>
      </c>
      <c r="AK400" s="319" t="str">
        <f>IF(ISNA(VLOOKUP($AG400&amp;S400,IsTm4J,1,0)),"",S400)</f>
        <v/>
      </c>
      <c r="AL400" s="310"/>
      <c r="AT400" s="312" t="str">
        <f t="shared" si="66"/>
        <v/>
      </c>
      <c r="AU400" s="312" t="str">
        <f t="shared" si="67"/>
        <v/>
      </c>
      <c r="AW400" s="320">
        <f t="shared" si="68"/>
        <v>0</v>
      </c>
      <c r="AX400" s="320">
        <f t="shared" si="69"/>
        <v>0</v>
      </c>
      <c r="AY400" s="320">
        <f t="shared" si="70"/>
        <v>0</v>
      </c>
      <c r="AZ400" s="320">
        <f t="shared" si="71"/>
        <v>0</v>
      </c>
      <c r="BG400" s="49" t="str">
        <f t="shared" si="72"/>
        <v>0</v>
      </c>
      <c r="BH400" s="49" t="str">
        <f t="shared" si="73"/>
        <v>0</v>
      </c>
      <c r="BI400" s="49" t="str">
        <f t="shared" si="74"/>
        <v>0</v>
      </c>
    </row>
    <row r="401" spans="1:61" x14ac:dyDescent="0.25">
      <c r="A401" s="25" t="str">
        <f>C401&amp;"x"&amp;TEXT(COUNTIF(C$5:C400,C401)+1,0)</f>
        <v>x1</v>
      </c>
      <c r="B401" s="26" t="str">
        <f>D401&amp;"x"&amp;TEXT(COUNTIF(D$5:D400,D401)+1,0)</f>
        <v>x1</v>
      </c>
      <c r="C401" s="27"/>
      <c r="D401" s="27"/>
      <c r="E401" s="165"/>
      <c r="F401" s="27"/>
      <c r="G401" s="242"/>
      <c r="H401" s="242"/>
      <c r="I401" s="242"/>
      <c r="J401" s="194"/>
      <c r="K401" s="165"/>
      <c r="L401" s="28"/>
      <c r="M401" s="371"/>
      <c r="N401" s="28"/>
      <c r="O401" s="236"/>
      <c r="P401" s="28"/>
      <c r="Q401" s="28"/>
      <c r="R401" s="28"/>
      <c r="S401" s="466" t="str">
        <f>IF(C401=0,"",C401)</f>
        <v/>
      </c>
      <c r="T401" s="191"/>
      <c r="U401" s="30"/>
      <c r="V401" s="30"/>
      <c r="W401" s="30"/>
      <c r="X401" s="30"/>
      <c r="Y401" s="190"/>
      <c r="Z401" s="330" t="str">
        <f>lft(J401,Peildatum)</f>
        <v/>
      </c>
      <c r="AA401" s="272"/>
      <c r="AB401" s="272"/>
      <c r="AC401" s="272"/>
      <c r="AD401" s="272"/>
      <c r="AE401" s="319" t="str">
        <f>IFERROR(VLOOKUP(LEFT(L401 &amp; "0",1),CbRc,2,0),"")</f>
        <v>NCX19J3</v>
      </c>
      <c r="AF401" s="319" t="str">
        <f>IFERROR(VLOOKUP(LEFT(M401 &amp; "0",1),CbRc,2,0),"")</f>
        <v>NCX19J3</v>
      </c>
      <c r="AG401" s="319" t="str">
        <f>IFERROR(VLOOKUP(LEFT(N401 &amp; "0",1),CbRc,2,0),"")</f>
        <v>NCX19J3</v>
      </c>
      <c r="AH401" s="319" t="str">
        <f>IF(ISNA(VLOOKUP($AE401&amp;P401,IsTm1A,1,0)),"",P401)</f>
        <v/>
      </c>
      <c r="AI401" s="319" t="str">
        <f>IF(ISNA(VLOOKUP($AF401&amp;Q401,IsTm2D,1,0)),"",Q401)</f>
        <v/>
      </c>
      <c r="AJ401" s="319" t="str">
        <f>IF(ISNA(VLOOKUP($AF401&amp;R401,IsTm3G,1,0)),"",R401)</f>
        <v/>
      </c>
      <c r="AK401" s="319" t="str">
        <f>IF(ISNA(VLOOKUP($AG401&amp;S401,IsTm4J,1,0)),"",S401)</f>
        <v/>
      </c>
      <c r="AL401" s="310"/>
      <c r="AT401" s="312" t="str">
        <f t="shared" si="66"/>
        <v/>
      </c>
      <c r="AU401" s="312" t="str">
        <f t="shared" si="67"/>
        <v/>
      </c>
      <c r="AW401" s="320">
        <f t="shared" si="68"/>
        <v>0</v>
      </c>
      <c r="AX401" s="320">
        <f t="shared" si="69"/>
        <v>0</v>
      </c>
      <c r="AY401" s="320">
        <f t="shared" si="70"/>
        <v>0</v>
      </c>
      <c r="AZ401" s="320">
        <f t="shared" si="71"/>
        <v>0</v>
      </c>
      <c r="BG401" s="49" t="str">
        <f t="shared" si="72"/>
        <v>0</v>
      </c>
      <c r="BH401" s="49" t="str">
        <f t="shared" si="73"/>
        <v>0</v>
      </c>
      <c r="BI401" s="49" t="str">
        <f t="shared" si="74"/>
        <v>0</v>
      </c>
    </row>
    <row r="402" spans="1:61" x14ac:dyDescent="0.25">
      <c r="A402" s="25" t="str">
        <f>C402&amp;"x"&amp;TEXT(COUNTIF(C$5:C401,C402)+1,0)</f>
        <v>x1</v>
      </c>
      <c r="B402" s="26" t="str">
        <f>D402&amp;"x"&amp;TEXT(COUNTIF(D$5:D401,D402)+1,0)</f>
        <v>x1</v>
      </c>
      <c r="C402" s="27"/>
      <c r="D402" s="27"/>
      <c r="E402" s="165"/>
      <c r="F402" s="27"/>
      <c r="G402" s="242"/>
      <c r="H402" s="242"/>
      <c r="I402" s="242"/>
      <c r="J402" s="194"/>
      <c r="K402" s="165"/>
      <c r="L402" s="28"/>
      <c r="M402" s="371"/>
      <c r="N402" s="28"/>
      <c r="O402" s="236"/>
      <c r="P402" s="28"/>
      <c r="Q402" s="28"/>
      <c r="R402" s="28"/>
      <c r="S402" s="466" t="str">
        <f>IF(C402=0,"",C402)</f>
        <v/>
      </c>
      <c r="T402" s="191"/>
      <c r="U402" s="30"/>
      <c r="V402" s="30"/>
      <c r="W402" s="30"/>
      <c r="X402" s="30"/>
      <c r="Y402" s="190"/>
      <c r="Z402" s="330" t="str">
        <f>lft(J402,Peildatum)</f>
        <v/>
      </c>
      <c r="AA402" s="272"/>
      <c r="AB402" s="272"/>
      <c r="AC402" s="272"/>
      <c r="AD402" s="272"/>
      <c r="AE402" s="319" t="str">
        <f>IFERROR(VLOOKUP(LEFT(L402 &amp; "0",1),CbRc,2,0),"")</f>
        <v>NCX19J3</v>
      </c>
      <c r="AF402" s="319" t="str">
        <f>IFERROR(VLOOKUP(LEFT(M402 &amp; "0",1),CbRc,2,0),"")</f>
        <v>NCX19J3</v>
      </c>
      <c r="AG402" s="319" t="str">
        <f>IFERROR(VLOOKUP(LEFT(N402 &amp; "0",1),CbRc,2,0),"")</f>
        <v>NCX19J3</v>
      </c>
      <c r="AH402" s="319" t="str">
        <f>IF(ISNA(VLOOKUP($AE402&amp;P402,IsTm1A,1,0)),"",P402)</f>
        <v/>
      </c>
      <c r="AI402" s="319" t="str">
        <f>IF(ISNA(VLOOKUP($AF402&amp;Q402,IsTm2D,1,0)),"",Q402)</f>
        <v/>
      </c>
      <c r="AJ402" s="319" t="str">
        <f>IF(ISNA(VLOOKUP($AF402&amp;R402,IsTm3G,1,0)),"",R402)</f>
        <v/>
      </c>
      <c r="AK402" s="319" t="str">
        <f>IF(ISNA(VLOOKUP($AG402&amp;S402,IsTm4J,1,0)),"",S402)</f>
        <v/>
      </c>
      <c r="AL402" s="310"/>
      <c r="AT402" s="312" t="str">
        <f t="shared" si="66"/>
        <v/>
      </c>
      <c r="AU402" s="312" t="str">
        <f t="shared" si="67"/>
        <v/>
      </c>
      <c r="AW402" s="320">
        <f t="shared" si="68"/>
        <v>0</v>
      </c>
      <c r="AX402" s="320">
        <f t="shared" si="69"/>
        <v>0</v>
      </c>
      <c r="AY402" s="320">
        <f t="shared" si="70"/>
        <v>0</v>
      </c>
      <c r="AZ402" s="320">
        <f t="shared" si="71"/>
        <v>0</v>
      </c>
      <c r="BG402" s="49" t="str">
        <f t="shared" si="72"/>
        <v>0</v>
      </c>
      <c r="BH402" s="49" t="str">
        <f t="shared" si="73"/>
        <v>0</v>
      </c>
      <c r="BI402" s="49" t="str">
        <f t="shared" si="74"/>
        <v>0</v>
      </c>
    </row>
    <row r="403" spans="1:61" x14ac:dyDescent="0.25">
      <c r="A403" s="25" t="str">
        <f>C403&amp;"x"&amp;TEXT(COUNTIF(C$5:C402,C403)+1,0)</f>
        <v>x1</v>
      </c>
      <c r="B403" s="26" t="str">
        <f>D403&amp;"x"&amp;TEXT(COUNTIF(D$5:D402,D403)+1,0)</f>
        <v>x1</v>
      </c>
      <c r="C403" s="27"/>
      <c r="D403" s="27"/>
      <c r="E403" s="165"/>
      <c r="F403" s="27"/>
      <c r="G403" s="242"/>
      <c r="H403" s="242"/>
      <c r="I403" s="242"/>
      <c r="J403" s="194"/>
      <c r="K403" s="165"/>
      <c r="L403" s="28"/>
      <c r="M403" s="371"/>
      <c r="N403" s="28"/>
      <c r="O403" s="236"/>
      <c r="P403" s="28"/>
      <c r="Q403" s="28"/>
      <c r="R403" s="28"/>
      <c r="S403" s="466" t="str">
        <f>IF(C403=0,"",C403)</f>
        <v/>
      </c>
      <c r="T403" s="191"/>
      <c r="U403" s="30"/>
      <c r="V403" s="30"/>
      <c r="W403" s="30"/>
      <c r="X403" s="30"/>
      <c r="Y403" s="190"/>
      <c r="Z403" s="330" t="str">
        <f>lft(J403,Peildatum)</f>
        <v/>
      </c>
      <c r="AA403" s="272"/>
      <c r="AB403" s="272"/>
      <c r="AC403" s="272"/>
      <c r="AD403" s="272"/>
      <c r="AE403" s="319" t="str">
        <f>IFERROR(VLOOKUP(LEFT(L403 &amp; "0",1),CbRc,2,0),"")</f>
        <v>NCX19J3</v>
      </c>
      <c r="AF403" s="319" t="str">
        <f>IFERROR(VLOOKUP(LEFT(M403 &amp; "0",1),CbRc,2,0),"")</f>
        <v>NCX19J3</v>
      </c>
      <c r="AG403" s="319" t="str">
        <f>IFERROR(VLOOKUP(LEFT(N403 &amp; "0",1),CbRc,2,0),"")</f>
        <v>NCX19J3</v>
      </c>
      <c r="AH403" s="319" t="str">
        <f>IF(ISNA(VLOOKUP($AE403&amp;P403,IsTm1A,1,0)),"",P403)</f>
        <v/>
      </c>
      <c r="AI403" s="319" t="str">
        <f>IF(ISNA(VLOOKUP($AF403&amp;Q403,IsTm2D,1,0)),"",Q403)</f>
        <v/>
      </c>
      <c r="AJ403" s="319" t="str">
        <f>IF(ISNA(VLOOKUP($AF403&amp;R403,IsTm3G,1,0)),"",R403)</f>
        <v/>
      </c>
      <c r="AK403" s="319" t="str">
        <f>IF(ISNA(VLOOKUP($AG403&amp;S403,IsTm4J,1,0)),"",S403)</f>
        <v/>
      </c>
      <c r="AL403" s="310"/>
      <c r="AT403" s="312" t="str">
        <f t="shared" si="66"/>
        <v/>
      </c>
      <c r="AU403" s="312" t="str">
        <f t="shared" si="67"/>
        <v/>
      </c>
      <c r="AW403" s="320">
        <f t="shared" si="68"/>
        <v>0</v>
      </c>
      <c r="AX403" s="320">
        <f t="shared" si="69"/>
        <v>0</v>
      </c>
      <c r="AY403" s="320">
        <f t="shared" si="70"/>
        <v>0</v>
      </c>
      <c r="AZ403" s="320">
        <f t="shared" si="71"/>
        <v>0</v>
      </c>
      <c r="BG403" s="49" t="str">
        <f t="shared" si="72"/>
        <v>0</v>
      </c>
      <c r="BH403" s="49" t="str">
        <f t="shared" si="73"/>
        <v>0</v>
      </c>
      <c r="BI403" s="49" t="str">
        <f t="shared" si="74"/>
        <v>0</v>
      </c>
    </row>
    <row r="404" spans="1:61" x14ac:dyDescent="0.25">
      <c r="A404" s="25" t="str">
        <f>C404&amp;"x"&amp;TEXT(COUNTIF(C$5:C403,C404)+1,0)</f>
        <v>x1</v>
      </c>
      <c r="B404" s="26" t="str">
        <f>D404&amp;"x"&amp;TEXT(COUNTIF(D$5:D403,D404)+1,0)</f>
        <v>x1</v>
      </c>
      <c r="C404" s="27"/>
      <c r="D404" s="27"/>
      <c r="E404" s="165"/>
      <c r="F404" s="27"/>
      <c r="G404" s="242"/>
      <c r="H404" s="242"/>
      <c r="I404" s="242"/>
      <c r="J404" s="194"/>
      <c r="K404" s="165"/>
      <c r="L404" s="28"/>
      <c r="M404" s="371"/>
      <c r="N404" s="28"/>
      <c r="O404" s="236"/>
      <c r="P404" s="28"/>
      <c r="Q404" s="28"/>
      <c r="R404" s="28"/>
      <c r="S404" s="466" t="str">
        <f>IF(C404=0,"",C404)</f>
        <v/>
      </c>
      <c r="T404" s="191"/>
      <c r="U404" s="30"/>
      <c r="V404" s="30"/>
      <c r="W404" s="30"/>
      <c r="X404" s="30"/>
      <c r="Y404" s="190"/>
      <c r="Z404" s="330" t="str">
        <f>lft(J404,Peildatum)</f>
        <v/>
      </c>
      <c r="AA404" s="272"/>
      <c r="AB404" s="272"/>
      <c r="AC404" s="272"/>
      <c r="AD404" s="272"/>
      <c r="AE404" s="319" t="str">
        <f>IFERROR(VLOOKUP(LEFT(L404 &amp; "0",1),CbRc,2,0),"")</f>
        <v>NCX19J3</v>
      </c>
      <c r="AF404" s="319" t="str">
        <f>IFERROR(VLOOKUP(LEFT(M404 &amp; "0",1),CbRc,2,0),"")</f>
        <v>NCX19J3</v>
      </c>
      <c r="AG404" s="319" t="str">
        <f>IFERROR(VLOOKUP(LEFT(N404 &amp; "0",1),CbRc,2,0),"")</f>
        <v>NCX19J3</v>
      </c>
      <c r="AH404" s="319" t="str">
        <f>IF(ISNA(VLOOKUP($AE404&amp;P404,IsTm1A,1,0)),"",P404)</f>
        <v/>
      </c>
      <c r="AI404" s="319" t="str">
        <f>IF(ISNA(VLOOKUP($AF404&amp;Q404,IsTm2D,1,0)),"",Q404)</f>
        <v/>
      </c>
      <c r="AJ404" s="319" t="str">
        <f>IF(ISNA(VLOOKUP($AF404&amp;R404,IsTm3G,1,0)),"",R404)</f>
        <v/>
      </c>
      <c r="AK404" s="319" t="str">
        <f>IF(ISNA(VLOOKUP($AG404&amp;S404,IsTm4J,1,0)),"",S404)</f>
        <v/>
      </c>
      <c r="AL404" s="310"/>
      <c r="AT404" s="312" t="str">
        <f t="shared" si="66"/>
        <v/>
      </c>
      <c r="AU404" s="312" t="str">
        <f t="shared" si="67"/>
        <v/>
      </c>
      <c r="AW404" s="320">
        <f t="shared" si="68"/>
        <v>0</v>
      </c>
      <c r="AX404" s="320">
        <f t="shared" si="69"/>
        <v>0</v>
      </c>
      <c r="AY404" s="320">
        <f t="shared" si="70"/>
        <v>0</v>
      </c>
      <c r="AZ404" s="320">
        <f t="shared" si="71"/>
        <v>0</v>
      </c>
      <c r="BG404" s="49" t="str">
        <f t="shared" si="72"/>
        <v>0</v>
      </c>
      <c r="BH404" s="49" t="str">
        <f t="shared" si="73"/>
        <v>0</v>
      </c>
      <c r="BI404" s="49" t="str">
        <f t="shared" si="74"/>
        <v>0</v>
      </c>
    </row>
    <row r="405" spans="1:61" x14ac:dyDescent="0.25">
      <c r="A405" s="25" t="str">
        <f>C405&amp;"x"&amp;TEXT(COUNTIF(C$5:C404,C405)+1,0)</f>
        <v>x1</v>
      </c>
      <c r="B405" s="26" t="str">
        <f>D405&amp;"x"&amp;TEXT(COUNTIF(D$5:D404,D405)+1,0)</f>
        <v>x1</v>
      </c>
      <c r="C405" s="27"/>
      <c r="D405" s="27"/>
      <c r="E405" s="165"/>
      <c r="F405" s="27"/>
      <c r="G405" s="242"/>
      <c r="H405" s="242"/>
      <c r="I405" s="242"/>
      <c r="J405" s="194"/>
      <c r="K405" s="165"/>
      <c r="L405" s="28"/>
      <c r="M405" s="371"/>
      <c r="N405" s="28"/>
      <c r="O405" s="236"/>
      <c r="P405" s="28"/>
      <c r="Q405" s="28"/>
      <c r="R405" s="28"/>
      <c r="S405" s="466" t="str">
        <f>IF(C405=0,"",C405)</f>
        <v/>
      </c>
      <c r="T405" s="191"/>
      <c r="U405" s="30"/>
      <c r="V405" s="30"/>
      <c r="W405" s="30"/>
      <c r="X405" s="30"/>
      <c r="Y405" s="190"/>
      <c r="Z405" s="330" t="str">
        <f>lft(J405,Peildatum)</f>
        <v/>
      </c>
      <c r="AA405" s="272"/>
      <c r="AB405" s="272"/>
      <c r="AC405" s="272"/>
      <c r="AD405" s="272"/>
      <c r="AE405" s="319" t="str">
        <f>IFERROR(VLOOKUP(LEFT(L405 &amp; "0",1),CbRc,2,0),"")</f>
        <v>NCX19J3</v>
      </c>
      <c r="AF405" s="319" t="str">
        <f>IFERROR(VLOOKUP(LEFT(M405 &amp; "0",1),CbRc,2,0),"")</f>
        <v>NCX19J3</v>
      </c>
      <c r="AG405" s="319" t="str">
        <f>IFERROR(VLOOKUP(LEFT(N405 &amp; "0",1),CbRc,2,0),"")</f>
        <v>NCX19J3</v>
      </c>
      <c r="AH405" s="319" t="str">
        <f>IF(ISNA(VLOOKUP($AE405&amp;P405,IsTm1A,1,0)),"",P405)</f>
        <v/>
      </c>
      <c r="AI405" s="319" t="str">
        <f>IF(ISNA(VLOOKUP($AF405&amp;Q405,IsTm2D,1,0)),"",Q405)</f>
        <v/>
      </c>
      <c r="AJ405" s="319" t="str">
        <f>IF(ISNA(VLOOKUP($AF405&amp;R405,IsTm3G,1,0)),"",R405)</f>
        <v/>
      </c>
      <c r="AK405" s="319" t="str">
        <f>IF(ISNA(VLOOKUP($AG405&amp;S405,IsTm4J,1,0)),"",S405)</f>
        <v/>
      </c>
      <c r="AL405" s="310"/>
      <c r="AT405" s="312" t="str">
        <f t="shared" si="66"/>
        <v/>
      </c>
      <c r="AU405" s="312" t="str">
        <f t="shared" si="67"/>
        <v/>
      </c>
      <c r="AW405" s="320">
        <f t="shared" si="68"/>
        <v>0</v>
      </c>
      <c r="AX405" s="320">
        <f t="shared" si="69"/>
        <v>0</v>
      </c>
      <c r="AY405" s="320">
        <f t="shared" si="70"/>
        <v>0</v>
      </c>
      <c r="AZ405" s="320">
        <f t="shared" si="71"/>
        <v>0</v>
      </c>
      <c r="BG405" s="49" t="str">
        <f t="shared" si="72"/>
        <v>0</v>
      </c>
      <c r="BH405" s="49" t="str">
        <f t="shared" si="73"/>
        <v>0</v>
      </c>
      <c r="BI405" s="49" t="str">
        <f t="shared" si="74"/>
        <v>0</v>
      </c>
    </row>
    <row r="406" spans="1:61" x14ac:dyDescent="0.25">
      <c r="A406" s="25" t="str">
        <f>C406&amp;"x"&amp;TEXT(COUNTIF(C$5:C405,C406)+1,0)</f>
        <v>x1</v>
      </c>
      <c r="B406" s="26" t="str">
        <f>D406&amp;"x"&amp;TEXT(COUNTIF(D$5:D405,D406)+1,0)</f>
        <v>x1</v>
      </c>
      <c r="C406" s="27"/>
      <c r="D406" s="27"/>
      <c r="E406" s="165"/>
      <c r="F406" s="27"/>
      <c r="G406" s="242"/>
      <c r="H406" s="242"/>
      <c r="I406" s="242"/>
      <c r="J406" s="194"/>
      <c r="K406" s="165"/>
      <c r="L406" s="28"/>
      <c r="M406" s="371"/>
      <c r="N406" s="28"/>
      <c r="O406" s="236"/>
      <c r="P406" s="28"/>
      <c r="Q406" s="28"/>
      <c r="R406" s="28"/>
      <c r="S406" s="466" t="str">
        <f>IF(C406=0,"",C406)</f>
        <v/>
      </c>
      <c r="T406" s="191"/>
      <c r="U406" s="30"/>
      <c r="V406" s="30"/>
      <c r="W406" s="30"/>
      <c r="X406" s="30"/>
      <c r="Y406" s="190"/>
      <c r="Z406" s="330" t="str">
        <f>lft(J406,Peildatum)</f>
        <v/>
      </c>
      <c r="AA406" s="272"/>
      <c r="AB406" s="272"/>
      <c r="AC406" s="272"/>
      <c r="AD406" s="272"/>
      <c r="AE406" s="319" t="str">
        <f>IFERROR(VLOOKUP(LEFT(L406 &amp; "0",1),CbRc,2,0),"")</f>
        <v>NCX19J3</v>
      </c>
      <c r="AF406" s="319" t="str">
        <f>IFERROR(VLOOKUP(LEFT(M406 &amp; "0",1),CbRc,2,0),"")</f>
        <v>NCX19J3</v>
      </c>
      <c r="AG406" s="319" t="str">
        <f>IFERROR(VLOOKUP(LEFT(N406 &amp; "0",1),CbRc,2,0),"")</f>
        <v>NCX19J3</v>
      </c>
      <c r="AH406" s="319" t="str">
        <f>IF(ISNA(VLOOKUP($AE406&amp;P406,IsTm1A,1,0)),"",P406)</f>
        <v/>
      </c>
      <c r="AI406" s="319" t="str">
        <f>IF(ISNA(VLOOKUP($AF406&amp;Q406,IsTm2D,1,0)),"",Q406)</f>
        <v/>
      </c>
      <c r="AJ406" s="319" t="str">
        <f>IF(ISNA(VLOOKUP($AF406&amp;R406,IsTm3G,1,0)),"",R406)</f>
        <v/>
      </c>
      <c r="AK406" s="319" t="str">
        <f>IF(ISNA(VLOOKUP($AG406&amp;S406,IsTm4J,1,0)),"",S406)</f>
        <v/>
      </c>
      <c r="AL406" s="310"/>
      <c r="AT406" s="312" t="str">
        <f t="shared" si="66"/>
        <v/>
      </c>
      <c r="AU406" s="312" t="str">
        <f t="shared" si="67"/>
        <v/>
      </c>
      <c r="AW406" s="320">
        <f t="shared" si="68"/>
        <v>0</v>
      </c>
      <c r="AX406" s="320">
        <f t="shared" si="69"/>
        <v>0</v>
      </c>
      <c r="AY406" s="320">
        <f t="shared" si="70"/>
        <v>0</v>
      </c>
      <c r="AZ406" s="320">
        <f t="shared" si="71"/>
        <v>0</v>
      </c>
      <c r="BG406" s="49" t="str">
        <f t="shared" si="72"/>
        <v>0</v>
      </c>
      <c r="BH406" s="49" t="str">
        <f t="shared" si="73"/>
        <v>0</v>
      </c>
      <c r="BI406" s="49" t="str">
        <f t="shared" si="74"/>
        <v>0</v>
      </c>
    </row>
    <row r="407" spans="1:61" x14ac:dyDescent="0.25">
      <c r="A407" s="25" t="str">
        <f>C407&amp;"x"&amp;TEXT(COUNTIF(C$5:C406,C407)+1,0)</f>
        <v>x1</v>
      </c>
      <c r="B407" s="26" t="str">
        <f>D407&amp;"x"&amp;TEXT(COUNTIF(D$5:D406,D407)+1,0)</f>
        <v>x1</v>
      </c>
      <c r="C407" s="27"/>
      <c r="D407" s="27"/>
      <c r="E407" s="165"/>
      <c r="F407" s="27"/>
      <c r="G407" s="242"/>
      <c r="H407" s="242"/>
      <c r="I407" s="242"/>
      <c r="J407" s="194"/>
      <c r="K407" s="165"/>
      <c r="L407" s="28"/>
      <c r="M407" s="371"/>
      <c r="N407" s="28"/>
      <c r="O407" s="236"/>
      <c r="P407" s="28"/>
      <c r="Q407" s="28"/>
      <c r="R407" s="28"/>
      <c r="S407" s="466" t="str">
        <f>IF(C407=0,"",C407)</f>
        <v/>
      </c>
      <c r="T407" s="191"/>
      <c r="U407" s="30"/>
      <c r="V407" s="30"/>
      <c r="W407" s="30"/>
      <c r="X407" s="30"/>
      <c r="Y407" s="190"/>
      <c r="Z407" s="330" t="str">
        <f>lft(J407,Peildatum)</f>
        <v/>
      </c>
      <c r="AA407" s="272"/>
      <c r="AB407" s="272"/>
      <c r="AC407" s="272"/>
      <c r="AD407" s="272"/>
      <c r="AE407" s="319" t="str">
        <f>IFERROR(VLOOKUP(LEFT(L407 &amp; "0",1),CbRc,2,0),"")</f>
        <v>NCX19J3</v>
      </c>
      <c r="AF407" s="319" t="str">
        <f>IFERROR(VLOOKUP(LEFT(M407 &amp; "0",1),CbRc,2,0),"")</f>
        <v>NCX19J3</v>
      </c>
      <c r="AG407" s="319" t="str">
        <f>IFERROR(VLOOKUP(LEFT(N407 &amp; "0",1),CbRc,2,0),"")</f>
        <v>NCX19J3</v>
      </c>
      <c r="AH407" s="319" t="str">
        <f>IF(ISNA(VLOOKUP($AE407&amp;P407,IsTm1A,1,0)),"",P407)</f>
        <v/>
      </c>
      <c r="AI407" s="319" t="str">
        <f>IF(ISNA(VLOOKUP($AF407&amp;Q407,IsTm2D,1,0)),"",Q407)</f>
        <v/>
      </c>
      <c r="AJ407" s="319" t="str">
        <f>IF(ISNA(VLOOKUP($AF407&amp;R407,IsTm3G,1,0)),"",R407)</f>
        <v/>
      </c>
      <c r="AK407" s="319" t="str">
        <f>IF(ISNA(VLOOKUP($AG407&amp;S407,IsTm4J,1,0)),"",S407)</f>
        <v/>
      </c>
      <c r="AL407" s="310"/>
      <c r="AT407" s="312" t="str">
        <f t="shared" si="66"/>
        <v/>
      </c>
      <c r="AU407" s="312" t="str">
        <f t="shared" si="67"/>
        <v/>
      </c>
      <c r="AW407" s="320">
        <f t="shared" si="68"/>
        <v>0</v>
      </c>
      <c r="AX407" s="320">
        <f t="shared" si="69"/>
        <v>0</v>
      </c>
      <c r="AY407" s="320">
        <f t="shared" si="70"/>
        <v>0</v>
      </c>
      <c r="AZ407" s="320">
        <f t="shared" si="71"/>
        <v>0</v>
      </c>
      <c r="BG407" s="49" t="str">
        <f t="shared" si="72"/>
        <v>0</v>
      </c>
      <c r="BH407" s="49" t="str">
        <f t="shared" si="73"/>
        <v>0</v>
      </c>
      <c r="BI407" s="49" t="str">
        <f t="shared" si="74"/>
        <v>0</v>
      </c>
    </row>
    <row r="408" spans="1:61" x14ac:dyDescent="0.25">
      <c r="A408" s="25" t="str">
        <f>C408&amp;"x"&amp;TEXT(COUNTIF(C$5:C407,C408)+1,0)</f>
        <v>x1</v>
      </c>
      <c r="B408" s="26" t="str">
        <f>D408&amp;"x"&amp;TEXT(COUNTIF(D$5:D407,D408)+1,0)</f>
        <v>x1</v>
      </c>
      <c r="C408" s="27"/>
      <c r="D408" s="27"/>
      <c r="E408" s="165"/>
      <c r="F408" s="27"/>
      <c r="G408" s="242"/>
      <c r="H408" s="242"/>
      <c r="I408" s="242"/>
      <c r="J408" s="194"/>
      <c r="K408" s="165"/>
      <c r="L408" s="28"/>
      <c r="M408" s="371"/>
      <c r="N408" s="28"/>
      <c r="O408" s="236"/>
      <c r="P408" s="28"/>
      <c r="Q408" s="28"/>
      <c r="R408" s="28"/>
      <c r="S408" s="466" t="str">
        <f>IF(C408=0,"",C408)</f>
        <v/>
      </c>
      <c r="T408" s="191"/>
      <c r="U408" s="30"/>
      <c r="V408" s="30"/>
      <c r="W408" s="30"/>
      <c r="X408" s="30"/>
      <c r="Y408" s="190"/>
      <c r="Z408" s="330" t="str">
        <f>lft(J408,Peildatum)</f>
        <v/>
      </c>
      <c r="AA408" s="272"/>
      <c r="AB408" s="272"/>
      <c r="AC408" s="272"/>
      <c r="AD408" s="272"/>
      <c r="AE408" s="319" t="str">
        <f>IFERROR(VLOOKUP(LEFT(L408 &amp; "0",1),CbRc,2,0),"")</f>
        <v>NCX19J3</v>
      </c>
      <c r="AF408" s="319" t="str">
        <f>IFERROR(VLOOKUP(LEFT(M408 &amp; "0",1),CbRc,2,0),"")</f>
        <v>NCX19J3</v>
      </c>
      <c r="AG408" s="319" t="str">
        <f>IFERROR(VLOOKUP(LEFT(N408 &amp; "0",1),CbRc,2,0),"")</f>
        <v>NCX19J3</v>
      </c>
      <c r="AH408" s="319" t="str">
        <f>IF(ISNA(VLOOKUP($AE408&amp;P408,IsTm1A,1,0)),"",P408)</f>
        <v/>
      </c>
      <c r="AI408" s="319" t="str">
        <f>IF(ISNA(VLOOKUP($AF408&amp;Q408,IsTm2D,1,0)),"",Q408)</f>
        <v/>
      </c>
      <c r="AJ408" s="319" t="str">
        <f>IF(ISNA(VLOOKUP($AF408&amp;R408,IsTm3G,1,0)),"",R408)</f>
        <v/>
      </c>
      <c r="AK408" s="319" t="str">
        <f>IF(ISNA(VLOOKUP($AG408&amp;S408,IsTm4J,1,0)),"",S408)</f>
        <v/>
      </c>
      <c r="AL408" s="310"/>
      <c r="AT408" s="312" t="str">
        <f t="shared" si="66"/>
        <v/>
      </c>
      <c r="AU408" s="312" t="str">
        <f t="shared" si="67"/>
        <v/>
      </c>
      <c r="AW408" s="320">
        <f t="shared" si="68"/>
        <v>0</v>
      </c>
      <c r="AX408" s="320">
        <f t="shared" si="69"/>
        <v>0</v>
      </c>
      <c r="AY408" s="320">
        <f t="shared" si="70"/>
        <v>0</v>
      </c>
      <c r="AZ408" s="320">
        <f t="shared" si="71"/>
        <v>0</v>
      </c>
      <c r="BG408" s="49" t="str">
        <f t="shared" si="72"/>
        <v>0</v>
      </c>
      <c r="BH408" s="49" t="str">
        <f t="shared" si="73"/>
        <v>0</v>
      </c>
      <c r="BI408" s="49" t="str">
        <f t="shared" si="74"/>
        <v>0</v>
      </c>
    </row>
    <row r="409" spans="1:61" x14ac:dyDescent="0.25">
      <c r="A409" s="25" t="str">
        <f>C409&amp;"x"&amp;TEXT(COUNTIF(C$5:C408,C409)+1,0)</f>
        <v>x1</v>
      </c>
      <c r="B409" s="26" t="str">
        <f>D409&amp;"x"&amp;TEXT(COUNTIF(D$5:D408,D409)+1,0)</f>
        <v>x1</v>
      </c>
      <c r="C409" s="27"/>
      <c r="D409" s="27"/>
      <c r="E409" s="165"/>
      <c r="F409" s="27"/>
      <c r="G409" s="242"/>
      <c r="H409" s="242"/>
      <c r="I409" s="242"/>
      <c r="J409" s="194"/>
      <c r="K409" s="165"/>
      <c r="L409" s="28"/>
      <c r="M409" s="371"/>
      <c r="N409" s="28"/>
      <c r="O409" s="236"/>
      <c r="P409" s="28"/>
      <c r="Q409" s="28"/>
      <c r="R409" s="28"/>
      <c r="S409" s="466" t="str">
        <f>IF(C409=0,"",C409)</f>
        <v/>
      </c>
      <c r="T409" s="191"/>
      <c r="U409" s="30"/>
      <c r="V409" s="30"/>
      <c r="W409" s="30"/>
      <c r="X409" s="30"/>
      <c r="Y409" s="190"/>
      <c r="Z409" s="330" t="str">
        <f>lft(J409,Peildatum)</f>
        <v/>
      </c>
      <c r="AA409" s="272"/>
      <c r="AB409" s="272"/>
      <c r="AC409" s="272"/>
      <c r="AD409" s="272"/>
      <c r="AE409" s="319" t="str">
        <f>IFERROR(VLOOKUP(LEFT(L409 &amp; "0",1),CbRc,2,0),"")</f>
        <v>NCX19J3</v>
      </c>
      <c r="AF409" s="319" t="str">
        <f>IFERROR(VLOOKUP(LEFT(M409 &amp; "0",1),CbRc,2,0),"")</f>
        <v>NCX19J3</v>
      </c>
      <c r="AG409" s="319" t="str">
        <f>IFERROR(VLOOKUP(LEFT(N409 &amp; "0",1),CbRc,2,0),"")</f>
        <v>NCX19J3</v>
      </c>
      <c r="AH409" s="319" t="str">
        <f>IF(ISNA(VLOOKUP($AE409&amp;P409,IsTm1A,1,0)),"",P409)</f>
        <v/>
      </c>
      <c r="AI409" s="319" t="str">
        <f>IF(ISNA(VLOOKUP($AF409&amp;Q409,IsTm2D,1,0)),"",Q409)</f>
        <v/>
      </c>
      <c r="AJ409" s="319" t="str">
        <f>IF(ISNA(VLOOKUP($AF409&amp;R409,IsTm3G,1,0)),"",R409)</f>
        <v/>
      </c>
      <c r="AK409" s="319" t="str">
        <f>IF(ISNA(VLOOKUP($AG409&amp;S409,IsTm4J,1,0)),"",S409)</f>
        <v/>
      </c>
      <c r="AL409" s="310"/>
      <c r="AT409" s="312" t="str">
        <f t="shared" si="66"/>
        <v/>
      </c>
      <c r="AU409" s="312" t="str">
        <f t="shared" si="67"/>
        <v/>
      </c>
      <c r="AW409" s="320">
        <f t="shared" si="68"/>
        <v>0</v>
      </c>
      <c r="AX409" s="320">
        <f t="shared" si="69"/>
        <v>0</v>
      </c>
      <c r="AY409" s="320">
        <f t="shared" si="70"/>
        <v>0</v>
      </c>
      <c r="AZ409" s="320">
        <f t="shared" si="71"/>
        <v>0</v>
      </c>
      <c r="BG409" s="49" t="str">
        <f t="shared" si="72"/>
        <v>0</v>
      </c>
      <c r="BH409" s="49" t="str">
        <f t="shared" si="73"/>
        <v>0</v>
      </c>
      <c r="BI409" s="49" t="str">
        <f t="shared" si="74"/>
        <v>0</v>
      </c>
    </row>
    <row r="410" spans="1:61" x14ac:dyDescent="0.25">
      <c r="A410" s="25" t="str">
        <f>C410&amp;"x"&amp;TEXT(COUNTIF(C$5:C409,C410)+1,0)</f>
        <v>x1</v>
      </c>
      <c r="B410" s="26" t="str">
        <f>D410&amp;"x"&amp;TEXT(COUNTIF(D$5:D409,D410)+1,0)</f>
        <v>x1</v>
      </c>
      <c r="C410" s="27"/>
      <c r="D410" s="27"/>
      <c r="E410" s="165"/>
      <c r="F410" s="27"/>
      <c r="G410" s="242"/>
      <c r="H410" s="242"/>
      <c r="I410" s="242"/>
      <c r="J410" s="194"/>
      <c r="K410" s="165"/>
      <c r="L410" s="28"/>
      <c r="M410" s="371"/>
      <c r="N410" s="28"/>
      <c r="O410" s="236"/>
      <c r="P410" s="28"/>
      <c r="Q410" s="28"/>
      <c r="R410" s="28"/>
      <c r="S410" s="466" t="str">
        <f>IF(C410=0,"",C410)</f>
        <v/>
      </c>
      <c r="T410" s="191"/>
      <c r="U410" s="30"/>
      <c r="V410" s="30"/>
      <c r="W410" s="30"/>
      <c r="X410" s="30"/>
      <c r="Y410" s="190"/>
      <c r="Z410" s="330" t="str">
        <f>lft(J410,Peildatum)</f>
        <v/>
      </c>
      <c r="AA410" s="272"/>
      <c r="AB410" s="272"/>
      <c r="AC410" s="272"/>
      <c r="AD410" s="272"/>
      <c r="AE410" s="319" t="str">
        <f>IFERROR(VLOOKUP(LEFT(L410 &amp; "0",1),CbRc,2,0),"")</f>
        <v>NCX19J3</v>
      </c>
      <c r="AF410" s="319" t="str">
        <f>IFERROR(VLOOKUP(LEFT(M410 &amp; "0",1),CbRc,2,0),"")</f>
        <v>NCX19J3</v>
      </c>
      <c r="AG410" s="319" t="str">
        <f>IFERROR(VLOOKUP(LEFT(N410 &amp; "0",1),CbRc,2,0),"")</f>
        <v>NCX19J3</v>
      </c>
      <c r="AH410" s="319" t="str">
        <f>IF(ISNA(VLOOKUP($AE410&amp;P410,IsTm1A,1,0)),"",P410)</f>
        <v/>
      </c>
      <c r="AI410" s="319" t="str">
        <f>IF(ISNA(VLOOKUP($AF410&amp;Q410,IsTm2D,1,0)),"",Q410)</f>
        <v/>
      </c>
      <c r="AJ410" s="319" t="str">
        <f>IF(ISNA(VLOOKUP($AF410&amp;R410,IsTm3G,1,0)),"",R410)</f>
        <v/>
      </c>
      <c r="AK410" s="319" t="str">
        <f>IF(ISNA(VLOOKUP($AG410&amp;S410,IsTm4J,1,0)),"",S410)</f>
        <v/>
      </c>
      <c r="AL410" s="310"/>
      <c r="AT410" s="312" t="str">
        <f t="shared" si="66"/>
        <v/>
      </c>
      <c r="AU410" s="312" t="str">
        <f t="shared" si="67"/>
        <v/>
      </c>
      <c r="AW410" s="320">
        <f t="shared" si="68"/>
        <v>0</v>
      </c>
      <c r="AX410" s="320">
        <f t="shared" si="69"/>
        <v>0</v>
      </c>
      <c r="AY410" s="320">
        <f t="shared" si="70"/>
        <v>0</v>
      </c>
      <c r="AZ410" s="320">
        <f t="shared" si="71"/>
        <v>0</v>
      </c>
      <c r="BG410" s="49" t="str">
        <f t="shared" si="72"/>
        <v>0</v>
      </c>
      <c r="BH410" s="49" t="str">
        <f t="shared" si="73"/>
        <v>0</v>
      </c>
      <c r="BI410" s="49" t="str">
        <f t="shared" si="74"/>
        <v>0</v>
      </c>
    </row>
    <row r="411" spans="1:61" x14ac:dyDescent="0.25">
      <c r="A411" s="25" t="str">
        <f>C411&amp;"x"&amp;TEXT(COUNTIF(C$5:C410,C411)+1,0)</f>
        <v>x1</v>
      </c>
      <c r="B411" s="26" t="str">
        <f>D411&amp;"x"&amp;TEXT(COUNTIF(D$5:D410,D411)+1,0)</f>
        <v>x1</v>
      </c>
      <c r="C411" s="27"/>
      <c r="D411" s="27"/>
      <c r="E411" s="165"/>
      <c r="F411" s="27"/>
      <c r="G411" s="242"/>
      <c r="H411" s="242"/>
      <c r="I411" s="242"/>
      <c r="J411" s="194"/>
      <c r="K411" s="165"/>
      <c r="L411" s="28"/>
      <c r="M411" s="371"/>
      <c r="N411" s="28"/>
      <c r="O411" s="236"/>
      <c r="P411" s="28"/>
      <c r="Q411" s="28"/>
      <c r="R411" s="28"/>
      <c r="S411" s="466" t="str">
        <f>IF(C411=0,"",C411)</f>
        <v/>
      </c>
      <c r="T411" s="191"/>
      <c r="U411" s="30"/>
      <c r="V411" s="30"/>
      <c r="W411" s="30"/>
      <c r="X411" s="30"/>
      <c r="Y411" s="190"/>
      <c r="Z411" s="330" t="str">
        <f>lft(J411,Peildatum)</f>
        <v/>
      </c>
      <c r="AA411" s="272"/>
      <c r="AB411" s="272"/>
      <c r="AC411" s="272"/>
      <c r="AD411" s="272"/>
      <c r="AE411" s="319" t="str">
        <f>IFERROR(VLOOKUP(LEFT(L411 &amp; "0",1),CbRc,2,0),"")</f>
        <v>NCX19J3</v>
      </c>
      <c r="AF411" s="319" t="str">
        <f>IFERROR(VLOOKUP(LEFT(M411 &amp; "0",1),CbRc,2,0),"")</f>
        <v>NCX19J3</v>
      </c>
      <c r="AG411" s="319" t="str">
        <f>IFERROR(VLOOKUP(LEFT(N411 &amp; "0",1),CbRc,2,0),"")</f>
        <v>NCX19J3</v>
      </c>
      <c r="AH411" s="319" t="str">
        <f>IF(ISNA(VLOOKUP($AE411&amp;P411,IsTm1A,1,0)),"",P411)</f>
        <v/>
      </c>
      <c r="AI411" s="319" t="str">
        <f>IF(ISNA(VLOOKUP($AF411&amp;Q411,IsTm2D,1,0)),"",Q411)</f>
        <v/>
      </c>
      <c r="AJ411" s="319" t="str">
        <f>IF(ISNA(VLOOKUP($AF411&amp;R411,IsTm3G,1,0)),"",R411)</f>
        <v/>
      </c>
      <c r="AK411" s="319" t="str">
        <f>IF(ISNA(VLOOKUP($AG411&amp;S411,IsTm4J,1,0)),"",S411)</f>
        <v/>
      </c>
      <c r="AL411" s="310"/>
      <c r="AT411" s="312" t="str">
        <f t="shared" si="66"/>
        <v/>
      </c>
      <c r="AU411" s="312" t="str">
        <f t="shared" si="67"/>
        <v/>
      </c>
      <c r="AW411" s="320">
        <f t="shared" si="68"/>
        <v>0</v>
      </c>
      <c r="AX411" s="320">
        <f t="shared" si="69"/>
        <v>0</v>
      </c>
      <c r="AY411" s="320">
        <f t="shared" si="70"/>
        <v>0</v>
      </c>
      <c r="AZ411" s="320">
        <f t="shared" si="71"/>
        <v>0</v>
      </c>
      <c r="BG411" s="49" t="str">
        <f t="shared" si="72"/>
        <v>0</v>
      </c>
      <c r="BH411" s="49" t="str">
        <f t="shared" si="73"/>
        <v>0</v>
      </c>
      <c r="BI411" s="49" t="str">
        <f t="shared" si="74"/>
        <v>0</v>
      </c>
    </row>
    <row r="412" spans="1:61" x14ac:dyDescent="0.25">
      <c r="A412" s="25" t="str">
        <f>C412&amp;"x"&amp;TEXT(COUNTIF(C$5:C411,C412)+1,0)</f>
        <v>x1</v>
      </c>
      <c r="B412" s="26" t="str">
        <f>D412&amp;"x"&amp;TEXT(COUNTIF(D$5:D411,D412)+1,0)</f>
        <v>x1</v>
      </c>
      <c r="C412" s="27"/>
      <c r="D412" s="27"/>
      <c r="E412" s="165"/>
      <c r="F412" s="27"/>
      <c r="G412" s="242"/>
      <c r="H412" s="242"/>
      <c r="I412" s="242"/>
      <c r="J412" s="194"/>
      <c r="K412" s="165"/>
      <c r="L412" s="28"/>
      <c r="M412" s="371"/>
      <c r="N412" s="28"/>
      <c r="O412" s="236"/>
      <c r="P412" s="28"/>
      <c r="Q412" s="28"/>
      <c r="R412" s="28"/>
      <c r="S412" s="466" t="str">
        <f>IF(C412=0,"",C412)</f>
        <v/>
      </c>
      <c r="T412" s="191"/>
      <c r="U412" s="30"/>
      <c r="V412" s="30"/>
      <c r="W412" s="30"/>
      <c r="X412" s="30"/>
      <c r="Y412" s="190"/>
      <c r="Z412" s="330" t="str">
        <f>lft(J412,Peildatum)</f>
        <v/>
      </c>
      <c r="AA412" s="272"/>
      <c r="AB412" s="272"/>
      <c r="AC412" s="272"/>
      <c r="AD412" s="272"/>
      <c r="AE412" s="319" t="str">
        <f>IFERROR(VLOOKUP(LEFT(L412 &amp; "0",1),CbRc,2,0),"")</f>
        <v>NCX19J3</v>
      </c>
      <c r="AF412" s="319" t="str">
        <f>IFERROR(VLOOKUP(LEFT(M412 &amp; "0",1),CbRc,2,0),"")</f>
        <v>NCX19J3</v>
      </c>
      <c r="AG412" s="319" t="str">
        <f>IFERROR(VLOOKUP(LEFT(N412 &amp; "0",1),CbRc,2,0),"")</f>
        <v>NCX19J3</v>
      </c>
      <c r="AH412" s="319" t="str">
        <f>IF(ISNA(VLOOKUP($AE412&amp;P412,IsTm1A,1,0)),"",P412)</f>
        <v/>
      </c>
      <c r="AI412" s="319" t="str">
        <f>IF(ISNA(VLOOKUP($AF412&amp;Q412,IsTm2D,1,0)),"",Q412)</f>
        <v/>
      </c>
      <c r="AJ412" s="319" t="str">
        <f>IF(ISNA(VLOOKUP($AF412&amp;R412,IsTm3G,1,0)),"",R412)</f>
        <v/>
      </c>
      <c r="AK412" s="319" t="str">
        <f>IF(ISNA(VLOOKUP($AG412&amp;S412,IsTm4J,1,0)),"",S412)</f>
        <v/>
      </c>
      <c r="AL412" s="310"/>
      <c r="AT412" s="312" t="str">
        <f t="shared" si="66"/>
        <v/>
      </c>
      <c r="AU412" s="312" t="str">
        <f t="shared" si="67"/>
        <v/>
      </c>
      <c r="AW412" s="320">
        <f t="shared" si="68"/>
        <v>0</v>
      </c>
      <c r="AX412" s="320">
        <f t="shared" si="69"/>
        <v>0</v>
      </c>
      <c r="AY412" s="320">
        <f t="shared" si="70"/>
        <v>0</v>
      </c>
      <c r="AZ412" s="320">
        <f t="shared" si="71"/>
        <v>0</v>
      </c>
      <c r="BG412" s="49" t="str">
        <f t="shared" si="72"/>
        <v>0</v>
      </c>
      <c r="BH412" s="49" t="str">
        <f t="shared" si="73"/>
        <v>0</v>
      </c>
      <c r="BI412" s="49" t="str">
        <f t="shared" si="74"/>
        <v>0</v>
      </c>
    </row>
    <row r="413" spans="1:61" x14ac:dyDescent="0.25">
      <c r="A413" s="25" t="str">
        <f>C413&amp;"x"&amp;TEXT(COUNTIF(C$5:C412,C413)+1,0)</f>
        <v>x1</v>
      </c>
      <c r="B413" s="26" t="str">
        <f>D413&amp;"x"&amp;TEXT(COUNTIF(D$5:D412,D413)+1,0)</f>
        <v>x1</v>
      </c>
      <c r="C413" s="27"/>
      <c r="D413" s="27"/>
      <c r="E413" s="165"/>
      <c r="F413" s="27"/>
      <c r="G413" s="242"/>
      <c r="H413" s="242"/>
      <c r="I413" s="242"/>
      <c r="J413" s="194"/>
      <c r="K413" s="165"/>
      <c r="L413" s="28"/>
      <c r="M413" s="371"/>
      <c r="N413" s="28"/>
      <c r="O413" s="236"/>
      <c r="P413" s="28"/>
      <c r="Q413" s="28"/>
      <c r="R413" s="28"/>
      <c r="S413" s="466" t="str">
        <f>IF(C413=0,"",C413)</f>
        <v/>
      </c>
      <c r="T413" s="191"/>
      <c r="U413" s="30"/>
      <c r="V413" s="30"/>
      <c r="W413" s="30"/>
      <c r="X413" s="30"/>
      <c r="Y413" s="190"/>
      <c r="Z413" s="330" t="str">
        <f>lft(J413,Peildatum)</f>
        <v/>
      </c>
      <c r="AA413" s="272"/>
      <c r="AB413" s="272"/>
      <c r="AC413" s="272"/>
      <c r="AD413" s="272"/>
      <c r="AE413" s="319" t="str">
        <f>IFERROR(VLOOKUP(LEFT(L413 &amp; "0",1),CbRc,2,0),"")</f>
        <v>NCX19J3</v>
      </c>
      <c r="AF413" s="319" t="str">
        <f>IFERROR(VLOOKUP(LEFT(M413 &amp; "0",1),CbRc,2,0),"")</f>
        <v>NCX19J3</v>
      </c>
      <c r="AG413" s="319" t="str">
        <f>IFERROR(VLOOKUP(LEFT(N413 &amp; "0",1),CbRc,2,0),"")</f>
        <v>NCX19J3</v>
      </c>
      <c r="AH413" s="319" t="str">
        <f>IF(ISNA(VLOOKUP($AE413&amp;P413,IsTm1A,1,0)),"",P413)</f>
        <v/>
      </c>
      <c r="AI413" s="319" t="str">
        <f>IF(ISNA(VLOOKUP($AF413&amp;Q413,IsTm2D,1,0)),"",Q413)</f>
        <v/>
      </c>
      <c r="AJ413" s="319" t="str">
        <f>IF(ISNA(VLOOKUP($AF413&amp;R413,IsTm3G,1,0)),"",R413)</f>
        <v/>
      </c>
      <c r="AK413" s="319" t="str">
        <f>IF(ISNA(VLOOKUP($AG413&amp;S413,IsTm4J,1,0)),"",S413)</f>
        <v/>
      </c>
      <c r="AL413" s="310"/>
      <c r="AT413" s="312" t="str">
        <f t="shared" si="66"/>
        <v/>
      </c>
      <c r="AU413" s="312" t="str">
        <f t="shared" si="67"/>
        <v/>
      </c>
      <c r="AW413" s="320">
        <f t="shared" si="68"/>
        <v>0</v>
      </c>
      <c r="AX413" s="320">
        <f t="shared" si="69"/>
        <v>0</v>
      </c>
      <c r="AY413" s="320">
        <f t="shared" si="70"/>
        <v>0</v>
      </c>
      <c r="AZ413" s="320">
        <f t="shared" si="71"/>
        <v>0</v>
      </c>
      <c r="BG413" s="49" t="str">
        <f t="shared" si="72"/>
        <v>0</v>
      </c>
      <c r="BH413" s="49" t="str">
        <f t="shared" si="73"/>
        <v>0</v>
      </c>
      <c r="BI413" s="49" t="str">
        <f t="shared" si="74"/>
        <v>0</v>
      </c>
    </row>
    <row r="414" spans="1:61" x14ac:dyDescent="0.25">
      <c r="A414" s="25" t="str">
        <f>C414&amp;"x"&amp;TEXT(COUNTIF(C$5:C413,C414)+1,0)</f>
        <v>x1</v>
      </c>
      <c r="B414" s="26" t="str">
        <f>D414&amp;"x"&amp;TEXT(COUNTIF(D$5:D413,D414)+1,0)</f>
        <v>x1</v>
      </c>
      <c r="C414" s="27"/>
      <c r="D414" s="27"/>
      <c r="E414" s="165"/>
      <c r="F414" s="27"/>
      <c r="G414" s="242"/>
      <c r="H414" s="242"/>
      <c r="I414" s="242"/>
      <c r="J414" s="194"/>
      <c r="K414" s="165"/>
      <c r="L414" s="28"/>
      <c r="M414" s="371"/>
      <c r="N414" s="28"/>
      <c r="O414" s="236"/>
      <c r="P414" s="28"/>
      <c r="Q414" s="28"/>
      <c r="R414" s="28"/>
      <c r="S414" s="466" t="str">
        <f>IF(C414=0,"",C414)</f>
        <v/>
      </c>
      <c r="T414" s="191"/>
      <c r="U414" s="30"/>
      <c r="V414" s="30"/>
      <c r="W414" s="30"/>
      <c r="X414" s="30"/>
      <c r="Y414" s="190"/>
      <c r="Z414" s="330" t="str">
        <f>lft(J414,Peildatum)</f>
        <v/>
      </c>
      <c r="AA414" s="272"/>
      <c r="AB414" s="272"/>
      <c r="AC414" s="272"/>
      <c r="AD414" s="272"/>
      <c r="AE414" s="319" t="str">
        <f>IFERROR(VLOOKUP(LEFT(L414 &amp; "0",1),CbRc,2,0),"")</f>
        <v>NCX19J3</v>
      </c>
      <c r="AF414" s="319" t="str">
        <f>IFERROR(VLOOKUP(LEFT(M414 &amp; "0",1),CbRc,2,0),"")</f>
        <v>NCX19J3</v>
      </c>
      <c r="AG414" s="319" t="str">
        <f>IFERROR(VLOOKUP(LEFT(N414 &amp; "0",1),CbRc,2,0),"")</f>
        <v>NCX19J3</v>
      </c>
      <c r="AH414" s="319" t="str">
        <f>IF(ISNA(VLOOKUP($AE414&amp;P414,IsTm1A,1,0)),"",P414)</f>
        <v/>
      </c>
      <c r="AI414" s="319" t="str">
        <f>IF(ISNA(VLOOKUP($AF414&amp;Q414,IsTm2D,1,0)),"",Q414)</f>
        <v/>
      </c>
      <c r="AJ414" s="319" t="str">
        <f>IF(ISNA(VLOOKUP($AF414&amp;R414,IsTm3G,1,0)),"",R414)</f>
        <v/>
      </c>
      <c r="AK414" s="319" t="str">
        <f>IF(ISNA(VLOOKUP($AG414&amp;S414,IsTm4J,1,0)),"",S414)</f>
        <v/>
      </c>
      <c r="AL414" s="310"/>
      <c r="AT414" s="312" t="str">
        <f t="shared" si="66"/>
        <v/>
      </c>
      <c r="AU414" s="312" t="str">
        <f t="shared" si="67"/>
        <v/>
      </c>
      <c r="AW414" s="320">
        <f t="shared" si="68"/>
        <v>0</v>
      </c>
      <c r="AX414" s="320">
        <f t="shared" si="69"/>
        <v>0</v>
      </c>
      <c r="AY414" s="320">
        <f t="shared" si="70"/>
        <v>0</v>
      </c>
      <c r="AZ414" s="320">
        <f t="shared" si="71"/>
        <v>0</v>
      </c>
      <c r="BG414" s="49" t="str">
        <f t="shared" si="72"/>
        <v>0</v>
      </c>
      <c r="BH414" s="49" t="str">
        <f t="shared" si="73"/>
        <v>0</v>
      </c>
      <c r="BI414" s="49" t="str">
        <f t="shared" si="74"/>
        <v>0</v>
      </c>
    </row>
    <row r="415" spans="1:61" x14ac:dyDescent="0.25">
      <c r="A415" s="25" t="str">
        <f>C415&amp;"x"&amp;TEXT(COUNTIF(C$5:C414,C415)+1,0)</f>
        <v>x1</v>
      </c>
      <c r="B415" s="26" t="str">
        <f>D415&amp;"x"&amp;TEXT(COUNTIF(D$5:D414,D415)+1,0)</f>
        <v>x1</v>
      </c>
      <c r="C415" s="27"/>
      <c r="D415" s="27"/>
      <c r="E415" s="165"/>
      <c r="F415" s="27"/>
      <c r="G415" s="242"/>
      <c r="H415" s="242"/>
      <c r="I415" s="242"/>
      <c r="J415" s="194"/>
      <c r="K415" s="165"/>
      <c r="L415" s="28"/>
      <c r="M415" s="371"/>
      <c r="N415" s="28"/>
      <c r="O415" s="236"/>
      <c r="P415" s="28"/>
      <c r="Q415" s="28"/>
      <c r="R415" s="28"/>
      <c r="S415" s="466" t="str">
        <f>IF(C415=0,"",C415)</f>
        <v/>
      </c>
      <c r="T415" s="191"/>
      <c r="U415" s="30"/>
      <c r="V415" s="30"/>
      <c r="W415" s="30"/>
      <c r="X415" s="30"/>
      <c r="Y415" s="190"/>
      <c r="Z415" s="330" t="str">
        <f>lft(J415,Peildatum)</f>
        <v/>
      </c>
      <c r="AA415" s="272"/>
      <c r="AB415" s="272"/>
      <c r="AC415" s="272"/>
      <c r="AD415" s="272"/>
      <c r="AE415" s="319" t="str">
        <f>IFERROR(VLOOKUP(LEFT(L415 &amp; "0",1),CbRc,2,0),"")</f>
        <v>NCX19J3</v>
      </c>
      <c r="AF415" s="319" t="str">
        <f>IFERROR(VLOOKUP(LEFT(M415 &amp; "0",1),CbRc,2,0),"")</f>
        <v>NCX19J3</v>
      </c>
      <c r="AG415" s="319" t="str">
        <f>IFERROR(VLOOKUP(LEFT(N415 &amp; "0",1),CbRc,2,0),"")</f>
        <v>NCX19J3</v>
      </c>
      <c r="AH415" s="319" t="str">
        <f>IF(ISNA(VLOOKUP($AE415&amp;P415,IsTm1A,1,0)),"",P415)</f>
        <v/>
      </c>
      <c r="AI415" s="319" t="str">
        <f>IF(ISNA(VLOOKUP($AF415&amp;Q415,IsTm2D,1,0)),"",Q415)</f>
        <v/>
      </c>
      <c r="AJ415" s="319" t="str">
        <f>IF(ISNA(VLOOKUP($AF415&amp;R415,IsTm3G,1,0)),"",R415)</f>
        <v/>
      </c>
      <c r="AK415" s="319" t="str">
        <f>IF(ISNA(VLOOKUP($AG415&amp;S415,IsTm4J,1,0)),"",S415)</f>
        <v/>
      </c>
      <c r="AL415" s="310"/>
      <c r="AT415" s="312" t="str">
        <f t="shared" si="66"/>
        <v/>
      </c>
      <c r="AU415" s="312" t="str">
        <f t="shared" si="67"/>
        <v/>
      </c>
      <c r="AW415" s="320">
        <f t="shared" si="68"/>
        <v>0</v>
      </c>
      <c r="AX415" s="320">
        <f t="shared" si="69"/>
        <v>0</v>
      </c>
      <c r="AY415" s="320">
        <f t="shared" si="70"/>
        <v>0</v>
      </c>
      <c r="AZ415" s="320">
        <f t="shared" si="71"/>
        <v>0</v>
      </c>
      <c r="BG415" s="49" t="str">
        <f t="shared" si="72"/>
        <v>0</v>
      </c>
      <c r="BH415" s="49" t="str">
        <f t="shared" si="73"/>
        <v>0</v>
      </c>
      <c r="BI415" s="49" t="str">
        <f t="shared" si="74"/>
        <v>0</v>
      </c>
    </row>
    <row r="416" spans="1:61" x14ac:dyDescent="0.25">
      <c r="A416" s="25" t="str">
        <f>C416&amp;"x"&amp;TEXT(COUNTIF(C$5:C415,C416)+1,0)</f>
        <v>x1</v>
      </c>
      <c r="B416" s="26" t="str">
        <f>D416&amp;"x"&amp;TEXT(COUNTIF(D$5:D415,D416)+1,0)</f>
        <v>x1</v>
      </c>
      <c r="C416" s="27"/>
      <c r="D416" s="27"/>
      <c r="E416" s="165"/>
      <c r="F416" s="27"/>
      <c r="G416" s="242"/>
      <c r="H416" s="242"/>
      <c r="I416" s="242"/>
      <c r="J416" s="194"/>
      <c r="K416" s="165"/>
      <c r="L416" s="28"/>
      <c r="M416" s="371"/>
      <c r="N416" s="28"/>
      <c r="O416" s="236"/>
      <c r="P416" s="28"/>
      <c r="Q416" s="28"/>
      <c r="R416" s="28"/>
      <c r="S416" s="466" t="str">
        <f>IF(C416=0,"",C416)</f>
        <v/>
      </c>
      <c r="T416" s="191"/>
      <c r="U416" s="30"/>
      <c r="V416" s="30"/>
      <c r="W416" s="30"/>
      <c r="X416" s="30"/>
      <c r="Y416" s="190"/>
      <c r="Z416" s="330" t="str">
        <f>lft(J416,Peildatum)</f>
        <v/>
      </c>
      <c r="AA416" s="272"/>
      <c r="AB416" s="272"/>
      <c r="AC416" s="272"/>
      <c r="AD416" s="272"/>
      <c r="AE416" s="319" t="str">
        <f>IFERROR(VLOOKUP(LEFT(L416 &amp; "0",1),CbRc,2,0),"")</f>
        <v>NCX19J3</v>
      </c>
      <c r="AF416" s="319" t="str">
        <f>IFERROR(VLOOKUP(LEFT(M416 &amp; "0",1),CbRc,2,0),"")</f>
        <v>NCX19J3</v>
      </c>
      <c r="AG416" s="319" t="str">
        <f>IFERROR(VLOOKUP(LEFT(N416 &amp; "0",1),CbRc,2,0),"")</f>
        <v>NCX19J3</v>
      </c>
      <c r="AH416" s="319" t="str">
        <f>IF(ISNA(VLOOKUP($AE416&amp;P416,IsTm1A,1,0)),"",P416)</f>
        <v/>
      </c>
      <c r="AI416" s="319" t="str">
        <f>IF(ISNA(VLOOKUP($AF416&amp;Q416,IsTm2D,1,0)),"",Q416)</f>
        <v/>
      </c>
      <c r="AJ416" s="319" t="str">
        <f>IF(ISNA(VLOOKUP($AF416&amp;R416,IsTm3G,1,0)),"",R416)</f>
        <v/>
      </c>
      <c r="AK416" s="319" t="str">
        <f>IF(ISNA(VLOOKUP($AG416&amp;S416,IsTm4J,1,0)),"",S416)</f>
        <v/>
      </c>
      <c r="AL416" s="310"/>
      <c r="AT416" s="312" t="str">
        <f t="shared" si="66"/>
        <v/>
      </c>
      <c r="AU416" s="312" t="str">
        <f t="shared" si="67"/>
        <v/>
      </c>
      <c r="AW416" s="320">
        <f t="shared" si="68"/>
        <v>0</v>
      </c>
      <c r="AX416" s="320">
        <f t="shared" si="69"/>
        <v>0</v>
      </c>
      <c r="AY416" s="320">
        <f t="shared" si="70"/>
        <v>0</v>
      </c>
      <c r="AZ416" s="320">
        <f t="shared" si="71"/>
        <v>0</v>
      </c>
      <c r="BG416" s="49" t="str">
        <f t="shared" si="72"/>
        <v>0</v>
      </c>
      <c r="BH416" s="49" t="str">
        <f t="shared" si="73"/>
        <v>0</v>
      </c>
      <c r="BI416" s="49" t="str">
        <f t="shared" si="74"/>
        <v>0</v>
      </c>
    </row>
    <row r="417" spans="1:61" x14ac:dyDescent="0.25">
      <c r="A417" s="25" t="str">
        <f>C417&amp;"x"&amp;TEXT(COUNTIF(C$5:C416,C417)+1,0)</f>
        <v>x1</v>
      </c>
      <c r="B417" s="26" t="str">
        <f>D417&amp;"x"&amp;TEXT(COUNTIF(D$5:D416,D417)+1,0)</f>
        <v>x1</v>
      </c>
      <c r="C417" s="27"/>
      <c r="D417" s="27"/>
      <c r="E417" s="165"/>
      <c r="F417" s="27"/>
      <c r="G417" s="242"/>
      <c r="H417" s="242"/>
      <c r="I417" s="242"/>
      <c r="J417" s="194"/>
      <c r="K417" s="165"/>
      <c r="L417" s="28"/>
      <c r="M417" s="371"/>
      <c r="N417" s="28"/>
      <c r="O417" s="236"/>
      <c r="P417" s="28"/>
      <c r="Q417" s="28"/>
      <c r="R417" s="28"/>
      <c r="S417" s="466" t="str">
        <f>IF(C417=0,"",C417)</f>
        <v/>
      </c>
      <c r="T417" s="191"/>
      <c r="U417" s="30"/>
      <c r="V417" s="30"/>
      <c r="W417" s="30"/>
      <c r="X417" s="30"/>
      <c r="Y417" s="190"/>
      <c r="Z417" s="330" t="str">
        <f>lft(J417,Peildatum)</f>
        <v/>
      </c>
      <c r="AA417" s="272"/>
      <c r="AB417" s="272"/>
      <c r="AC417" s="272"/>
      <c r="AD417" s="272"/>
      <c r="AE417" s="319" t="str">
        <f>IFERROR(VLOOKUP(LEFT(L417 &amp; "0",1),CbRc,2,0),"")</f>
        <v>NCX19J3</v>
      </c>
      <c r="AF417" s="319" t="str">
        <f>IFERROR(VLOOKUP(LEFT(M417 &amp; "0",1),CbRc,2,0),"")</f>
        <v>NCX19J3</v>
      </c>
      <c r="AG417" s="319" t="str">
        <f>IFERROR(VLOOKUP(LEFT(N417 &amp; "0",1),CbRc,2,0),"")</f>
        <v>NCX19J3</v>
      </c>
      <c r="AH417" s="319" t="str">
        <f>IF(ISNA(VLOOKUP($AE417&amp;P417,IsTm1A,1,0)),"",P417)</f>
        <v/>
      </c>
      <c r="AI417" s="319" t="str">
        <f>IF(ISNA(VLOOKUP($AF417&amp;Q417,IsTm2D,1,0)),"",Q417)</f>
        <v/>
      </c>
      <c r="AJ417" s="319" t="str">
        <f>IF(ISNA(VLOOKUP($AF417&amp;R417,IsTm3G,1,0)),"",R417)</f>
        <v/>
      </c>
      <c r="AK417" s="319" t="str">
        <f>IF(ISNA(VLOOKUP($AG417&amp;S417,IsTm4J,1,0)),"",S417)</f>
        <v/>
      </c>
      <c r="AL417" s="310"/>
      <c r="AT417" s="312" t="str">
        <f t="shared" si="66"/>
        <v/>
      </c>
      <c r="AU417" s="312" t="str">
        <f t="shared" si="67"/>
        <v/>
      </c>
      <c r="AW417" s="320">
        <f t="shared" si="68"/>
        <v>0</v>
      </c>
      <c r="AX417" s="320">
        <f t="shared" si="69"/>
        <v>0</v>
      </c>
      <c r="AY417" s="320">
        <f t="shared" si="70"/>
        <v>0</v>
      </c>
      <c r="AZ417" s="320">
        <f t="shared" si="71"/>
        <v>0</v>
      </c>
      <c r="BG417" s="49" t="str">
        <f t="shared" si="72"/>
        <v>0</v>
      </c>
      <c r="BH417" s="49" t="str">
        <f t="shared" si="73"/>
        <v>0</v>
      </c>
      <c r="BI417" s="49" t="str">
        <f t="shared" si="74"/>
        <v>0</v>
      </c>
    </row>
    <row r="418" spans="1:61" x14ac:dyDescent="0.25">
      <c r="A418" s="25" t="str">
        <f>C418&amp;"x"&amp;TEXT(COUNTIF(C$5:C417,C418)+1,0)</f>
        <v>x1</v>
      </c>
      <c r="B418" s="26" t="str">
        <f>D418&amp;"x"&amp;TEXT(COUNTIF(D$5:D417,D418)+1,0)</f>
        <v>x1</v>
      </c>
      <c r="C418" s="27"/>
      <c r="D418" s="27"/>
      <c r="E418" s="165"/>
      <c r="F418" s="27"/>
      <c r="G418" s="242"/>
      <c r="H418" s="242"/>
      <c r="I418" s="242"/>
      <c r="J418" s="194"/>
      <c r="K418" s="165"/>
      <c r="L418" s="28"/>
      <c r="M418" s="371"/>
      <c r="N418" s="28"/>
      <c r="O418" s="236"/>
      <c r="P418" s="28"/>
      <c r="Q418" s="28"/>
      <c r="R418" s="28"/>
      <c r="S418" s="466" t="str">
        <f>IF(C418=0,"",C418)</f>
        <v/>
      </c>
      <c r="T418" s="191"/>
      <c r="U418" s="30"/>
      <c r="V418" s="30"/>
      <c r="W418" s="30"/>
      <c r="X418" s="30"/>
      <c r="Y418" s="190"/>
      <c r="Z418" s="330" t="str">
        <f>lft(J418,Peildatum)</f>
        <v/>
      </c>
      <c r="AA418" s="272"/>
      <c r="AB418" s="272"/>
      <c r="AC418" s="272"/>
      <c r="AD418" s="272"/>
      <c r="AE418" s="319" t="str">
        <f>IFERROR(VLOOKUP(LEFT(L418 &amp; "0",1),CbRc,2,0),"")</f>
        <v>NCX19J3</v>
      </c>
      <c r="AF418" s="319" t="str">
        <f>IFERROR(VLOOKUP(LEFT(M418 &amp; "0",1),CbRc,2,0),"")</f>
        <v>NCX19J3</v>
      </c>
      <c r="AG418" s="319" t="str">
        <f>IFERROR(VLOOKUP(LEFT(N418 &amp; "0",1),CbRc,2,0),"")</f>
        <v>NCX19J3</v>
      </c>
      <c r="AH418" s="319" t="str">
        <f>IF(ISNA(VLOOKUP($AE418&amp;P418,IsTm1A,1,0)),"",P418)</f>
        <v/>
      </c>
      <c r="AI418" s="319" t="str">
        <f>IF(ISNA(VLOOKUP($AF418&amp;Q418,IsTm2D,1,0)),"",Q418)</f>
        <v/>
      </c>
      <c r="AJ418" s="319" t="str">
        <f>IF(ISNA(VLOOKUP($AF418&amp;R418,IsTm3G,1,0)),"",R418)</f>
        <v/>
      </c>
      <c r="AK418" s="319" t="str">
        <f>IF(ISNA(VLOOKUP($AG418&amp;S418,IsTm4J,1,0)),"",S418)</f>
        <v/>
      </c>
      <c r="AL418" s="310"/>
      <c r="AT418" s="312" t="str">
        <f t="shared" si="66"/>
        <v/>
      </c>
      <c r="AU418" s="312" t="str">
        <f t="shared" si="67"/>
        <v/>
      </c>
      <c r="AW418" s="320">
        <f t="shared" si="68"/>
        <v>0</v>
      </c>
      <c r="AX418" s="320">
        <f t="shared" si="69"/>
        <v>0</v>
      </c>
      <c r="AY418" s="320">
        <f t="shared" si="70"/>
        <v>0</v>
      </c>
      <c r="AZ418" s="320">
        <f t="shared" si="71"/>
        <v>0</v>
      </c>
      <c r="BG418" s="49" t="str">
        <f t="shared" si="72"/>
        <v>0</v>
      </c>
      <c r="BH418" s="49" t="str">
        <f t="shared" si="73"/>
        <v>0</v>
      </c>
      <c r="BI418" s="49" t="str">
        <f t="shared" si="74"/>
        <v>0</v>
      </c>
    </row>
    <row r="419" spans="1:61" x14ac:dyDescent="0.25">
      <c r="A419" s="25" t="str">
        <f>C419&amp;"x"&amp;TEXT(COUNTIF(C$5:C418,C419)+1,0)</f>
        <v>x1</v>
      </c>
      <c r="B419" s="26" t="str">
        <f>D419&amp;"x"&amp;TEXT(COUNTIF(D$5:D418,D419)+1,0)</f>
        <v>x1</v>
      </c>
      <c r="C419" s="27"/>
      <c r="D419" s="27"/>
      <c r="E419" s="165"/>
      <c r="F419" s="27"/>
      <c r="G419" s="242"/>
      <c r="H419" s="242"/>
      <c r="I419" s="242"/>
      <c r="J419" s="194"/>
      <c r="K419" s="165"/>
      <c r="L419" s="28"/>
      <c r="M419" s="371"/>
      <c r="N419" s="28"/>
      <c r="O419" s="236"/>
      <c r="P419" s="28"/>
      <c r="Q419" s="28"/>
      <c r="R419" s="28"/>
      <c r="S419" s="466" t="str">
        <f>IF(C419=0,"",C419)</f>
        <v/>
      </c>
      <c r="T419" s="191"/>
      <c r="U419" s="30"/>
      <c r="V419" s="30"/>
      <c r="W419" s="30"/>
      <c r="X419" s="30"/>
      <c r="Y419" s="190"/>
      <c r="Z419" s="330" t="str">
        <f>lft(J419,Peildatum)</f>
        <v/>
      </c>
      <c r="AA419" s="272"/>
      <c r="AB419" s="272"/>
      <c r="AC419" s="272"/>
      <c r="AD419" s="272"/>
      <c r="AE419" s="319" t="str">
        <f>IFERROR(VLOOKUP(LEFT(L419 &amp; "0",1),CbRc,2,0),"")</f>
        <v>NCX19J3</v>
      </c>
      <c r="AF419" s="319" t="str">
        <f>IFERROR(VLOOKUP(LEFT(M419 &amp; "0",1),CbRc,2,0),"")</f>
        <v>NCX19J3</v>
      </c>
      <c r="AG419" s="319" t="str">
        <f>IFERROR(VLOOKUP(LEFT(N419 &amp; "0",1),CbRc,2,0),"")</f>
        <v>NCX19J3</v>
      </c>
      <c r="AH419" s="319" t="str">
        <f>IF(ISNA(VLOOKUP($AE419&amp;P419,IsTm1A,1,0)),"",P419)</f>
        <v/>
      </c>
      <c r="AI419" s="319" t="str">
        <f>IF(ISNA(VLOOKUP($AF419&amp;Q419,IsTm2D,1,0)),"",Q419)</f>
        <v/>
      </c>
      <c r="AJ419" s="319" t="str">
        <f>IF(ISNA(VLOOKUP($AF419&amp;R419,IsTm3G,1,0)),"",R419)</f>
        <v/>
      </c>
      <c r="AK419" s="319" t="str">
        <f>IF(ISNA(VLOOKUP($AG419&amp;S419,IsTm4J,1,0)),"",S419)</f>
        <v/>
      </c>
      <c r="AL419" s="310"/>
      <c r="AT419" s="312" t="str">
        <f t="shared" si="66"/>
        <v/>
      </c>
      <c r="AU419" s="312" t="str">
        <f t="shared" si="67"/>
        <v/>
      </c>
      <c r="AW419" s="320">
        <f t="shared" si="68"/>
        <v>0</v>
      </c>
      <c r="AX419" s="320">
        <f t="shared" si="69"/>
        <v>0</v>
      </c>
      <c r="AY419" s="320">
        <f t="shared" si="70"/>
        <v>0</v>
      </c>
      <c r="AZ419" s="320">
        <f t="shared" si="71"/>
        <v>0</v>
      </c>
      <c r="BG419" s="49" t="str">
        <f t="shared" si="72"/>
        <v>0</v>
      </c>
      <c r="BH419" s="49" t="str">
        <f t="shared" si="73"/>
        <v>0</v>
      </c>
      <c r="BI419" s="49" t="str">
        <f t="shared" si="74"/>
        <v>0</v>
      </c>
    </row>
    <row r="420" spans="1:61" x14ac:dyDescent="0.25">
      <c r="A420" s="25" t="str">
        <f>C420&amp;"x"&amp;TEXT(COUNTIF(C$5:C419,C420)+1,0)</f>
        <v>x1</v>
      </c>
      <c r="B420" s="26" t="str">
        <f>D420&amp;"x"&amp;TEXT(COUNTIF(D$5:D419,D420)+1,0)</f>
        <v>x1</v>
      </c>
      <c r="C420" s="27"/>
      <c r="D420" s="27"/>
      <c r="E420" s="165"/>
      <c r="F420" s="27"/>
      <c r="G420" s="242"/>
      <c r="H420" s="242"/>
      <c r="I420" s="242"/>
      <c r="J420" s="194"/>
      <c r="K420" s="165"/>
      <c r="L420" s="28"/>
      <c r="M420" s="371"/>
      <c r="N420" s="28"/>
      <c r="O420" s="236"/>
      <c r="P420" s="28"/>
      <c r="Q420" s="28"/>
      <c r="R420" s="28"/>
      <c r="S420" s="466" t="str">
        <f>IF(C420=0,"",C420)</f>
        <v/>
      </c>
      <c r="T420" s="191"/>
      <c r="U420" s="30"/>
      <c r="V420" s="30"/>
      <c r="W420" s="30"/>
      <c r="X420" s="30"/>
      <c r="Y420" s="190"/>
      <c r="Z420" s="330" t="str">
        <f>lft(J420,Peildatum)</f>
        <v/>
      </c>
      <c r="AA420" s="272"/>
      <c r="AB420" s="272"/>
      <c r="AC420" s="272"/>
      <c r="AD420" s="272"/>
      <c r="AE420" s="319" t="str">
        <f>IFERROR(VLOOKUP(LEFT(L420 &amp; "0",1),CbRc,2,0),"")</f>
        <v>NCX19J3</v>
      </c>
      <c r="AF420" s="319" t="str">
        <f>IFERROR(VLOOKUP(LEFT(M420 &amp; "0",1),CbRc,2,0),"")</f>
        <v>NCX19J3</v>
      </c>
      <c r="AG420" s="319" t="str">
        <f>IFERROR(VLOOKUP(LEFT(N420 &amp; "0",1),CbRc,2,0),"")</f>
        <v>NCX19J3</v>
      </c>
      <c r="AH420" s="319" t="str">
        <f>IF(ISNA(VLOOKUP($AE420&amp;P420,IsTm1A,1,0)),"",P420)</f>
        <v/>
      </c>
      <c r="AI420" s="319" t="str">
        <f>IF(ISNA(VLOOKUP($AF420&amp;Q420,IsTm2D,1,0)),"",Q420)</f>
        <v/>
      </c>
      <c r="AJ420" s="319" t="str">
        <f>IF(ISNA(VLOOKUP($AF420&amp;R420,IsTm3G,1,0)),"",R420)</f>
        <v/>
      </c>
      <c r="AK420" s="319" t="str">
        <f>IF(ISNA(VLOOKUP($AG420&amp;S420,IsTm4J,1,0)),"",S420)</f>
        <v/>
      </c>
      <c r="AL420" s="310"/>
      <c r="AT420" s="312" t="str">
        <f t="shared" si="66"/>
        <v/>
      </c>
      <c r="AU420" s="312" t="str">
        <f t="shared" si="67"/>
        <v/>
      </c>
      <c r="AW420" s="320">
        <f t="shared" si="68"/>
        <v>0</v>
      </c>
      <c r="AX420" s="320">
        <f t="shared" si="69"/>
        <v>0</v>
      </c>
      <c r="AY420" s="320">
        <f t="shared" si="70"/>
        <v>0</v>
      </c>
      <c r="AZ420" s="320">
        <f t="shared" si="71"/>
        <v>0</v>
      </c>
      <c r="BG420" s="49" t="str">
        <f t="shared" si="72"/>
        <v>0</v>
      </c>
      <c r="BH420" s="49" t="str">
        <f t="shared" si="73"/>
        <v>0</v>
      </c>
      <c r="BI420" s="49" t="str">
        <f t="shared" si="74"/>
        <v>0</v>
      </c>
    </row>
    <row r="421" spans="1:61" x14ac:dyDescent="0.25">
      <c r="A421" s="25" t="str">
        <f>C421&amp;"x"&amp;TEXT(COUNTIF(C$5:C420,C421)+1,0)</f>
        <v>x1</v>
      </c>
      <c r="B421" s="26" t="str">
        <f>D421&amp;"x"&amp;TEXT(COUNTIF(D$5:D420,D421)+1,0)</f>
        <v>x1</v>
      </c>
      <c r="C421" s="27"/>
      <c r="D421" s="27"/>
      <c r="E421" s="165"/>
      <c r="F421" s="27"/>
      <c r="G421" s="242"/>
      <c r="H421" s="242"/>
      <c r="I421" s="242"/>
      <c r="J421" s="194"/>
      <c r="K421" s="165"/>
      <c r="L421" s="28"/>
      <c r="M421" s="371"/>
      <c r="N421" s="28"/>
      <c r="O421" s="236"/>
      <c r="P421" s="28"/>
      <c r="Q421" s="28"/>
      <c r="R421" s="28"/>
      <c r="S421" s="466" t="str">
        <f>IF(C421=0,"",C421)</f>
        <v/>
      </c>
      <c r="T421" s="191"/>
      <c r="U421" s="30"/>
      <c r="V421" s="30"/>
      <c r="W421" s="30"/>
      <c r="X421" s="30"/>
      <c r="Y421" s="190"/>
      <c r="Z421" s="330" t="str">
        <f>lft(J421,Peildatum)</f>
        <v/>
      </c>
      <c r="AA421" s="272"/>
      <c r="AB421" s="272"/>
      <c r="AC421" s="272"/>
      <c r="AD421" s="272"/>
      <c r="AE421" s="319" t="str">
        <f>IFERROR(VLOOKUP(LEFT(L421 &amp; "0",1),CbRc,2,0),"")</f>
        <v>NCX19J3</v>
      </c>
      <c r="AF421" s="319" t="str">
        <f>IFERROR(VLOOKUP(LEFT(M421 &amp; "0",1),CbRc,2,0),"")</f>
        <v>NCX19J3</v>
      </c>
      <c r="AG421" s="319" t="str">
        <f>IFERROR(VLOOKUP(LEFT(N421 &amp; "0",1),CbRc,2,0),"")</f>
        <v>NCX19J3</v>
      </c>
      <c r="AH421" s="319" t="str">
        <f>IF(ISNA(VLOOKUP($AE421&amp;P421,IsTm1A,1,0)),"",P421)</f>
        <v/>
      </c>
      <c r="AI421" s="319" t="str">
        <f>IF(ISNA(VLOOKUP($AF421&amp;Q421,IsTm2D,1,0)),"",Q421)</f>
        <v/>
      </c>
      <c r="AJ421" s="319" t="str">
        <f>IF(ISNA(VLOOKUP($AF421&amp;R421,IsTm3G,1,0)),"",R421)</f>
        <v/>
      </c>
      <c r="AK421" s="319" t="str">
        <f>IF(ISNA(VLOOKUP($AG421&amp;S421,IsTm4J,1,0)),"",S421)</f>
        <v/>
      </c>
      <c r="AL421" s="310"/>
      <c r="AT421" s="312" t="str">
        <f t="shared" si="66"/>
        <v/>
      </c>
      <c r="AU421" s="312" t="str">
        <f t="shared" si="67"/>
        <v/>
      </c>
      <c r="AW421" s="320">
        <f t="shared" si="68"/>
        <v>0</v>
      </c>
      <c r="AX421" s="320">
        <f t="shared" si="69"/>
        <v>0</v>
      </c>
      <c r="AY421" s="320">
        <f t="shared" si="70"/>
        <v>0</v>
      </c>
      <c r="AZ421" s="320">
        <f t="shared" si="71"/>
        <v>0</v>
      </c>
      <c r="BG421" s="49" t="str">
        <f t="shared" si="72"/>
        <v>0</v>
      </c>
      <c r="BH421" s="49" t="str">
        <f t="shared" si="73"/>
        <v>0</v>
      </c>
      <c r="BI421" s="49" t="str">
        <f t="shared" si="74"/>
        <v>0</v>
      </c>
    </row>
    <row r="422" spans="1:61" x14ac:dyDescent="0.25">
      <c r="A422" s="25" t="str">
        <f>C422&amp;"x"&amp;TEXT(COUNTIF(C$5:C421,C422)+1,0)</f>
        <v>x1</v>
      </c>
      <c r="B422" s="26" t="str">
        <f>D422&amp;"x"&amp;TEXT(COUNTIF(D$5:D421,D422)+1,0)</f>
        <v>x1</v>
      </c>
      <c r="C422" s="27"/>
      <c r="D422" s="27"/>
      <c r="E422" s="165"/>
      <c r="F422" s="27"/>
      <c r="G422" s="242"/>
      <c r="H422" s="242"/>
      <c r="I422" s="242"/>
      <c r="J422" s="194"/>
      <c r="K422" s="165"/>
      <c r="L422" s="28"/>
      <c r="M422" s="371"/>
      <c r="N422" s="28"/>
      <c r="O422" s="236"/>
      <c r="P422" s="28"/>
      <c r="Q422" s="28"/>
      <c r="R422" s="28"/>
      <c r="S422" s="466" t="str">
        <f>IF(C422=0,"",C422)</f>
        <v/>
      </c>
      <c r="T422" s="191"/>
      <c r="U422" s="30"/>
      <c r="V422" s="30"/>
      <c r="W422" s="30"/>
      <c r="X422" s="30"/>
      <c r="Y422" s="190"/>
      <c r="Z422" s="330" t="str">
        <f>lft(J422,Peildatum)</f>
        <v/>
      </c>
      <c r="AA422" s="272"/>
      <c r="AB422" s="272"/>
      <c r="AC422" s="272"/>
      <c r="AD422" s="272"/>
      <c r="AE422" s="319" t="str">
        <f>IFERROR(VLOOKUP(LEFT(L422 &amp; "0",1),CbRc,2,0),"")</f>
        <v>NCX19J3</v>
      </c>
      <c r="AF422" s="319" t="str">
        <f>IFERROR(VLOOKUP(LEFT(M422 &amp; "0",1),CbRc,2,0),"")</f>
        <v>NCX19J3</v>
      </c>
      <c r="AG422" s="319" t="str">
        <f>IFERROR(VLOOKUP(LEFT(N422 &amp; "0",1),CbRc,2,0),"")</f>
        <v>NCX19J3</v>
      </c>
      <c r="AH422" s="319" t="str">
        <f>IF(ISNA(VLOOKUP($AE422&amp;P422,IsTm1A,1,0)),"",P422)</f>
        <v/>
      </c>
      <c r="AI422" s="319" t="str">
        <f>IF(ISNA(VLOOKUP($AF422&amp;Q422,IsTm2D,1,0)),"",Q422)</f>
        <v/>
      </c>
      <c r="AJ422" s="319" t="str">
        <f>IF(ISNA(VLOOKUP($AF422&amp;R422,IsTm3G,1,0)),"",R422)</f>
        <v/>
      </c>
      <c r="AK422" s="319" t="str">
        <f>IF(ISNA(VLOOKUP($AG422&amp;S422,IsTm4J,1,0)),"",S422)</f>
        <v/>
      </c>
      <c r="AL422" s="310"/>
      <c r="AT422" s="312" t="str">
        <f t="shared" si="66"/>
        <v/>
      </c>
      <c r="AU422" s="312" t="str">
        <f t="shared" si="67"/>
        <v/>
      </c>
      <c r="AW422" s="320">
        <f t="shared" si="68"/>
        <v>0</v>
      </c>
      <c r="AX422" s="320">
        <f t="shared" si="69"/>
        <v>0</v>
      </c>
      <c r="AY422" s="320">
        <f t="shared" si="70"/>
        <v>0</v>
      </c>
      <c r="AZ422" s="320">
        <f t="shared" si="71"/>
        <v>0</v>
      </c>
      <c r="BG422" s="49" t="str">
        <f t="shared" si="72"/>
        <v>0</v>
      </c>
      <c r="BH422" s="49" t="str">
        <f t="shared" si="73"/>
        <v>0</v>
      </c>
      <c r="BI422" s="49" t="str">
        <f t="shared" si="74"/>
        <v>0</v>
      </c>
    </row>
    <row r="423" spans="1:61" x14ac:dyDescent="0.25">
      <c r="A423" s="25" t="str">
        <f>C423&amp;"x"&amp;TEXT(COUNTIF(C$5:C422,C423)+1,0)</f>
        <v>x1</v>
      </c>
      <c r="B423" s="26" t="str">
        <f>D423&amp;"x"&amp;TEXT(COUNTIF(D$5:D422,D423)+1,0)</f>
        <v>x1</v>
      </c>
      <c r="C423" s="27"/>
      <c r="D423" s="27"/>
      <c r="E423" s="165"/>
      <c r="F423" s="27"/>
      <c r="G423" s="242"/>
      <c r="H423" s="242"/>
      <c r="I423" s="242"/>
      <c r="J423" s="194"/>
      <c r="K423" s="165"/>
      <c r="L423" s="28"/>
      <c r="M423" s="371"/>
      <c r="N423" s="28"/>
      <c r="O423" s="236"/>
      <c r="P423" s="28"/>
      <c r="Q423" s="28"/>
      <c r="R423" s="28"/>
      <c r="S423" s="466" t="str">
        <f>IF(C423=0,"",C423)</f>
        <v/>
      </c>
      <c r="T423" s="191"/>
      <c r="U423" s="30"/>
      <c r="V423" s="30"/>
      <c r="W423" s="30"/>
      <c r="X423" s="30"/>
      <c r="Y423" s="190"/>
      <c r="Z423" s="330" t="str">
        <f>lft(J423,Peildatum)</f>
        <v/>
      </c>
      <c r="AA423" s="272"/>
      <c r="AB423" s="272"/>
      <c r="AC423" s="272"/>
      <c r="AD423" s="272"/>
      <c r="AE423" s="319" t="str">
        <f>IFERROR(VLOOKUP(LEFT(L423 &amp; "0",1),CbRc,2,0),"")</f>
        <v>NCX19J3</v>
      </c>
      <c r="AF423" s="319" t="str">
        <f>IFERROR(VLOOKUP(LEFT(M423 &amp; "0",1),CbRc,2,0),"")</f>
        <v>NCX19J3</v>
      </c>
      <c r="AG423" s="319" t="str">
        <f>IFERROR(VLOOKUP(LEFT(N423 &amp; "0",1),CbRc,2,0),"")</f>
        <v>NCX19J3</v>
      </c>
      <c r="AH423" s="319" t="str">
        <f>IF(ISNA(VLOOKUP($AE423&amp;P423,IsTm1A,1,0)),"",P423)</f>
        <v/>
      </c>
      <c r="AI423" s="319" t="str">
        <f>IF(ISNA(VLOOKUP($AF423&amp;Q423,IsTm2D,1,0)),"",Q423)</f>
        <v/>
      </c>
      <c r="AJ423" s="319" t="str">
        <f>IF(ISNA(VLOOKUP($AF423&amp;R423,IsTm3G,1,0)),"",R423)</f>
        <v/>
      </c>
      <c r="AK423" s="319" t="str">
        <f>IF(ISNA(VLOOKUP($AG423&amp;S423,IsTm4J,1,0)),"",S423)</f>
        <v/>
      </c>
      <c r="AL423" s="310"/>
      <c r="AT423" s="312" t="str">
        <f t="shared" si="66"/>
        <v/>
      </c>
      <c r="AU423" s="312" t="str">
        <f t="shared" si="67"/>
        <v/>
      </c>
      <c r="AW423" s="320">
        <f t="shared" si="68"/>
        <v>0</v>
      </c>
      <c r="AX423" s="320">
        <f t="shared" si="69"/>
        <v>0</v>
      </c>
      <c r="AY423" s="320">
        <f t="shared" si="70"/>
        <v>0</v>
      </c>
      <c r="AZ423" s="320">
        <f t="shared" si="71"/>
        <v>0</v>
      </c>
      <c r="BG423" s="49" t="str">
        <f t="shared" si="72"/>
        <v>0</v>
      </c>
      <c r="BH423" s="49" t="str">
        <f t="shared" si="73"/>
        <v>0</v>
      </c>
      <c r="BI423" s="49" t="str">
        <f t="shared" si="74"/>
        <v>0</v>
      </c>
    </row>
    <row r="424" spans="1:61" x14ac:dyDescent="0.25">
      <c r="A424" s="25" t="str">
        <f>C424&amp;"x"&amp;TEXT(COUNTIF(C$5:C423,C424)+1,0)</f>
        <v>x1</v>
      </c>
      <c r="B424" s="26" t="str">
        <f>D424&amp;"x"&amp;TEXT(COUNTIF(D$5:D423,D424)+1,0)</f>
        <v>x1</v>
      </c>
      <c r="C424" s="27"/>
      <c r="D424" s="27"/>
      <c r="E424" s="165"/>
      <c r="F424" s="27"/>
      <c r="G424" s="242"/>
      <c r="H424" s="242"/>
      <c r="I424" s="242"/>
      <c r="J424" s="194"/>
      <c r="K424" s="165"/>
      <c r="L424" s="28"/>
      <c r="M424" s="371"/>
      <c r="N424" s="28"/>
      <c r="O424" s="236"/>
      <c r="P424" s="28"/>
      <c r="Q424" s="28"/>
      <c r="R424" s="28"/>
      <c r="S424" s="466" t="str">
        <f>IF(C424=0,"",C424)</f>
        <v/>
      </c>
      <c r="T424" s="191"/>
      <c r="U424" s="30"/>
      <c r="V424" s="30"/>
      <c r="W424" s="30"/>
      <c r="X424" s="30"/>
      <c r="Y424" s="190"/>
      <c r="Z424" s="330" t="str">
        <f>lft(J424,Peildatum)</f>
        <v/>
      </c>
      <c r="AA424" s="272"/>
      <c r="AB424" s="272"/>
      <c r="AC424" s="272"/>
      <c r="AD424" s="272"/>
      <c r="AE424" s="319" t="str">
        <f>IFERROR(VLOOKUP(LEFT(L424 &amp; "0",1),CbRc,2,0),"")</f>
        <v>NCX19J3</v>
      </c>
      <c r="AF424" s="319" t="str">
        <f>IFERROR(VLOOKUP(LEFT(M424 &amp; "0",1),CbRc,2,0),"")</f>
        <v>NCX19J3</v>
      </c>
      <c r="AG424" s="319" t="str">
        <f>IFERROR(VLOOKUP(LEFT(N424 &amp; "0",1),CbRc,2,0),"")</f>
        <v>NCX19J3</v>
      </c>
      <c r="AH424" s="319" t="str">
        <f>IF(ISNA(VLOOKUP($AE424&amp;P424,IsTm1A,1,0)),"",P424)</f>
        <v/>
      </c>
      <c r="AI424" s="319" t="str">
        <f>IF(ISNA(VLOOKUP($AF424&amp;Q424,IsTm2D,1,0)),"",Q424)</f>
        <v/>
      </c>
      <c r="AJ424" s="319" t="str">
        <f>IF(ISNA(VLOOKUP($AF424&amp;R424,IsTm3G,1,0)),"",R424)</f>
        <v/>
      </c>
      <c r="AK424" s="319" t="str">
        <f>IF(ISNA(VLOOKUP($AG424&amp;S424,IsTm4J,1,0)),"",S424)</f>
        <v/>
      </c>
      <c r="AL424" s="310"/>
      <c r="AT424" s="312" t="str">
        <f t="shared" si="66"/>
        <v/>
      </c>
      <c r="AU424" s="312" t="str">
        <f t="shared" si="67"/>
        <v/>
      </c>
      <c r="AW424" s="320">
        <f t="shared" si="68"/>
        <v>0</v>
      </c>
      <c r="AX424" s="320">
        <f t="shared" si="69"/>
        <v>0</v>
      </c>
      <c r="AY424" s="320">
        <f t="shared" si="70"/>
        <v>0</v>
      </c>
      <c r="AZ424" s="320">
        <f t="shared" si="71"/>
        <v>0</v>
      </c>
      <c r="BG424" s="49" t="str">
        <f t="shared" si="72"/>
        <v>0</v>
      </c>
      <c r="BH424" s="49" t="str">
        <f t="shared" si="73"/>
        <v>0</v>
      </c>
      <c r="BI424" s="49" t="str">
        <f t="shared" si="74"/>
        <v>0</v>
      </c>
    </row>
    <row r="425" spans="1:61" x14ac:dyDescent="0.25">
      <c r="A425" s="25" t="str">
        <f>C425&amp;"x"&amp;TEXT(COUNTIF(C$5:C424,C425)+1,0)</f>
        <v>x1</v>
      </c>
      <c r="B425" s="26" t="str">
        <f>D425&amp;"x"&amp;TEXT(COUNTIF(D$5:D424,D425)+1,0)</f>
        <v>x1</v>
      </c>
      <c r="C425" s="27"/>
      <c r="D425" s="27"/>
      <c r="E425" s="165"/>
      <c r="F425" s="27"/>
      <c r="G425" s="242"/>
      <c r="H425" s="242"/>
      <c r="I425" s="242"/>
      <c r="J425" s="194"/>
      <c r="K425" s="165"/>
      <c r="L425" s="28"/>
      <c r="M425" s="371"/>
      <c r="N425" s="28"/>
      <c r="O425" s="236"/>
      <c r="P425" s="28"/>
      <c r="Q425" s="28"/>
      <c r="R425" s="28"/>
      <c r="S425" s="466" t="str">
        <f>IF(C425=0,"",C425)</f>
        <v/>
      </c>
      <c r="T425" s="191"/>
      <c r="U425" s="30"/>
      <c r="V425" s="30"/>
      <c r="W425" s="30"/>
      <c r="X425" s="30"/>
      <c r="Y425" s="190"/>
      <c r="Z425" s="330" t="str">
        <f>lft(J425,Peildatum)</f>
        <v/>
      </c>
      <c r="AA425" s="272"/>
      <c r="AB425" s="272"/>
      <c r="AC425" s="272"/>
      <c r="AD425" s="272"/>
      <c r="AE425" s="319" t="str">
        <f>IFERROR(VLOOKUP(LEFT(L425 &amp; "0",1),CbRc,2,0),"")</f>
        <v>NCX19J3</v>
      </c>
      <c r="AF425" s="319" t="str">
        <f>IFERROR(VLOOKUP(LEFT(M425 &amp; "0",1),CbRc,2,0),"")</f>
        <v>NCX19J3</v>
      </c>
      <c r="AG425" s="319" t="str">
        <f>IFERROR(VLOOKUP(LEFT(N425 &amp; "0",1),CbRc,2,0),"")</f>
        <v>NCX19J3</v>
      </c>
      <c r="AH425" s="319" t="str">
        <f>IF(ISNA(VLOOKUP($AE425&amp;P425,IsTm1A,1,0)),"",P425)</f>
        <v/>
      </c>
      <c r="AI425" s="319" t="str">
        <f>IF(ISNA(VLOOKUP($AF425&amp;Q425,IsTm2D,1,0)),"",Q425)</f>
        <v/>
      </c>
      <c r="AJ425" s="319" t="str">
        <f>IF(ISNA(VLOOKUP($AF425&amp;R425,IsTm3G,1,0)),"",R425)</f>
        <v/>
      </c>
      <c r="AK425" s="319" t="str">
        <f>IF(ISNA(VLOOKUP($AG425&amp;S425,IsTm4J,1,0)),"",S425)</f>
        <v/>
      </c>
      <c r="AL425" s="310"/>
      <c r="AT425" s="312" t="str">
        <f t="shared" si="66"/>
        <v/>
      </c>
      <c r="AU425" s="312" t="str">
        <f t="shared" si="67"/>
        <v/>
      </c>
      <c r="AW425" s="320">
        <f t="shared" si="68"/>
        <v>0</v>
      </c>
      <c r="AX425" s="320">
        <f t="shared" si="69"/>
        <v>0</v>
      </c>
      <c r="AY425" s="320">
        <f t="shared" si="70"/>
        <v>0</v>
      </c>
      <c r="AZ425" s="320">
        <f t="shared" si="71"/>
        <v>0</v>
      </c>
      <c r="BG425" s="49" t="str">
        <f t="shared" si="72"/>
        <v>0</v>
      </c>
      <c r="BH425" s="49" t="str">
        <f t="shared" si="73"/>
        <v>0</v>
      </c>
      <c r="BI425" s="49" t="str">
        <f t="shared" si="74"/>
        <v>0</v>
      </c>
    </row>
    <row r="426" spans="1:61" x14ac:dyDescent="0.25">
      <c r="A426" s="25" t="str">
        <f>C426&amp;"x"&amp;TEXT(COUNTIF(C$5:C425,C426)+1,0)</f>
        <v>x1</v>
      </c>
      <c r="B426" s="26" t="str">
        <f>D426&amp;"x"&amp;TEXT(COUNTIF(D$5:D425,D426)+1,0)</f>
        <v>x1</v>
      </c>
      <c r="C426" s="27"/>
      <c r="D426" s="27"/>
      <c r="E426" s="165"/>
      <c r="F426" s="27"/>
      <c r="G426" s="242"/>
      <c r="H426" s="242"/>
      <c r="I426" s="242"/>
      <c r="J426" s="194"/>
      <c r="K426" s="165"/>
      <c r="L426" s="28"/>
      <c r="M426" s="371"/>
      <c r="N426" s="28"/>
      <c r="O426" s="236"/>
      <c r="P426" s="28"/>
      <c r="Q426" s="28"/>
      <c r="R426" s="28"/>
      <c r="S426" s="466" t="str">
        <f>IF(C426=0,"",C426)</f>
        <v/>
      </c>
      <c r="T426" s="191"/>
      <c r="U426" s="30"/>
      <c r="V426" s="30"/>
      <c r="W426" s="30"/>
      <c r="X426" s="30"/>
      <c r="Y426" s="190"/>
      <c r="Z426" s="330" t="str">
        <f>lft(J426,Peildatum)</f>
        <v/>
      </c>
      <c r="AA426" s="272"/>
      <c r="AB426" s="272"/>
      <c r="AC426" s="272"/>
      <c r="AD426" s="272"/>
      <c r="AE426" s="319" t="str">
        <f>IFERROR(VLOOKUP(LEFT(L426 &amp; "0",1),CbRc,2,0),"")</f>
        <v>NCX19J3</v>
      </c>
      <c r="AF426" s="319" t="str">
        <f>IFERROR(VLOOKUP(LEFT(M426 &amp; "0",1),CbRc,2,0),"")</f>
        <v>NCX19J3</v>
      </c>
      <c r="AG426" s="319" t="str">
        <f>IFERROR(VLOOKUP(LEFT(N426 &amp; "0",1),CbRc,2,0),"")</f>
        <v>NCX19J3</v>
      </c>
      <c r="AH426" s="319" t="str">
        <f>IF(ISNA(VLOOKUP($AE426&amp;P426,IsTm1A,1,0)),"",P426)</f>
        <v/>
      </c>
      <c r="AI426" s="319" t="str">
        <f>IF(ISNA(VLOOKUP($AF426&amp;Q426,IsTm2D,1,0)),"",Q426)</f>
        <v/>
      </c>
      <c r="AJ426" s="319" t="str">
        <f>IF(ISNA(VLOOKUP($AF426&amp;R426,IsTm3G,1,0)),"",R426)</f>
        <v/>
      </c>
      <c r="AK426" s="319" t="str">
        <f>IF(ISNA(VLOOKUP($AG426&amp;S426,IsTm4J,1,0)),"",S426)</f>
        <v/>
      </c>
      <c r="AL426" s="310"/>
      <c r="AT426" s="312" t="str">
        <f t="shared" si="66"/>
        <v/>
      </c>
      <c r="AU426" s="312" t="str">
        <f t="shared" si="67"/>
        <v/>
      </c>
      <c r="AW426" s="320">
        <f t="shared" si="68"/>
        <v>0</v>
      </c>
      <c r="AX426" s="320">
        <f t="shared" si="69"/>
        <v>0</v>
      </c>
      <c r="AY426" s="320">
        <f t="shared" si="70"/>
        <v>0</v>
      </c>
      <c r="AZ426" s="320">
        <f t="shared" si="71"/>
        <v>0</v>
      </c>
      <c r="BG426" s="49" t="str">
        <f t="shared" si="72"/>
        <v>0</v>
      </c>
      <c r="BH426" s="49" t="str">
        <f t="shared" si="73"/>
        <v>0</v>
      </c>
      <c r="BI426" s="49" t="str">
        <f t="shared" si="74"/>
        <v>0</v>
      </c>
    </row>
    <row r="427" spans="1:61" x14ac:dyDescent="0.25">
      <c r="A427" s="25" t="str">
        <f>C427&amp;"x"&amp;TEXT(COUNTIF(C$5:C426,C427)+1,0)</f>
        <v>x1</v>
      </c>
      <c r="B427" s="26" t="str">
        <f>D427&amp;"x"&amp;TEXT(COUNTIF(D$5:D426,D427)+1,0)</f>
        <v>x1</v>
      </c>
      <c r="C427" s="27"/>
      <c r="D427" s="27"/>
      <c r="E427" s="165"/>
      <c r="F427" s="27"/>
      <c r="G427" s="242"/>
      <c r="H427" s="242"/>
      <c r="I427" s="242"/>
      <c r="J427" s="194"/>
      <c r="K427" s="165"/>
      <c r="L427" s="28"/>
      <c r="M427" s="371"/>
      <c r="N427" s="28"/>
      <c r="O427" s="236"/>
      <c r="P427" s="28"/>
      <c r="Q427" s="28"/>
      <c r="R427" s="28"/>
      <c r="S427" s="466" t="str">
        <f>IF(C427=0,"",C427)</f>
        <v/>
      </c>
      <c r="T427" s="191"/>
      <c r="U427" s="30"/>
      <c r="V427" s="30"/>
      <c r="W427" s="30"/>
      <c r="X427" s="30"/>
      <c r="Y427" s="190"/>
      <c r="Z427" s="330" t="str">
        <f>lft(J427,Peildatum)</f>
        <v/>
      </c>
      <c r="AA427" s="272"/>
      <c r="AB427" s="272"/>
      <c r="AC427" s="272"/>
      <c r="AD427" s="272"/>
      <c r="AE427" s="319" t="str">
        <f>IFERROR(VLOOKUP(LEFT(L427 &amp; "0",1),CbRc,2,0),"")</f>
        <v>NCX19J3</v>
      </c>
      <c r="AF427" s="319" t="str">
        <f>IFERROR(VLOOKUP(LEFT(M427 &amp; "0",1),CbRc,2,0),"")</f>
        <v>NCX19J3</v>
      </c>
      <c r="AG427" s="319" t="str">
        <f>IFERROR(VLOOKUP(LEFT(N427 &amp; "0",1),CbRc,2,0),"")</f>
        <v>NCX19J3</v>
      </c>
      <c r="AH427" s="319" t="str">
        <f>IF(ISNA(VLOOKUP($AE427&amp;P427,IsTm1A,1,0)),"",P427)</f>
        <v/>
      </c>
      <c r="AI427" s="319" t="str">
        <f>IF(ISNA(VLOOKUP($AF427&amp;Q427,IsTm2D,1,0)),"",Q427)</f>
        <v/>
      </c>
      <c r="AJ427" s="319" t="str">
        <f>IF(ISNA(VLOOKUP($AF427&amp;R427,IsTm3G,1,0)),"",R427)</f>
        <v/>
      </c>
      <c r="AK427" s="319" t="str">
        <f>IF(ISNA(VLOOKUP($AG427&amp;S427,IsTm4J,1,0)),"",S427)</f>
        <v/>
      </c>
      <c r="AL427" s="310"/>
      <c r="AT427" s="312" t="str">
        <f t="shared" si="66"/>
        <v/>
      </c>
      <c r="AU427" s="312" t="str">
        <f t="shared" si="67"/>
        <v/>
      </c>
      <c r="AW427" s="320">
        <f t="shared" si="68"/>
        <v>0</v>
      </c>
      <c r="AX427" s="320">
        <f t="shared" si="69"/>
        <v>0</v>
      </c>
      <c r="AY427" s="320">
        <f t="shared" si="70"/>
        <v>0</v>
      </c>
      <c r="AZ427" s="320">
        <f t="shared" si="71"/>
        <v>0</v>
      </c>
      <c r="BG427" s="49" t="str">
        <f t="shared" si="72"/>
        <v>0</v>
      </c>
      <c r="BH427" s="49" t="str">
        <f t="shared" si="73"/>
        <v>0</v>
      </c>
      <c r="BI427" s="49" t="str">
        <f t="shared" si="74"/>
        <v>0</v>
      </c>
    </row>
    <row r="428" spans="1:61" x14ac:dyDescent="0.25">
      <c r="A428" s="25" t="str">
        <f>C428&amp;"x"&amp;TEXT(COUNTIF(C$5:C427,C428)+1,0)</f>
        <v>x1</v>
      </c>
      <c r="B428" s="26" t="str">
        <f>D428&amp;"x"&amp;TEXT(COUNTIF(D$5:D427,D428)+1,0)</f>
        <v>x1</v>
      </c>
      <c r="C428" s="27"/>
      <c r="D428" s="27"/>
      <c r="E428" s="165"/>
      <c r="F428" s="27"/>
      <c r="G428" s="242"/>
      <c r="H428" s="242"/>
      <c r="I428" s="242"/>
      <c r="J428" s="194"/>
      <c r="K428" s="165"/>
      <c r="L428" s="28"/>
      <c r="M428" s="371"/>
      <c r="N428" s="28"/>
      <c r="O428" s="236"/>
      <c r="P428" s="28"/>
      <c r="Q428" s="28"/>
      <c r="R428" s="28"/>
      <c r="S428" s="466" t="str">
        <f>IF(C428=0,"",C428)</f>
        <v/>
      </c>
      <c r="T428" s="191"/>
      <c r="U428" s="30"/>
      <c r="V428" s="30"/>
      <c r="W428" s="30"/>
      <c r="X428" s="30"/>
      <c r="Y428" s="190"/>
      <c r="Z428" s="330" t="str">
        <f>lft(J428,Peildatum)</f>
        <v/>
      </c>
      <c r="AA428" s="272"/>
      <c r="AB428" s="272"/>
      <c r="AC428" s="272"/>
      <c r="AD428" s="272"/>
      <c r="AE428" s="319" t="str">
        <f>IFERROR(VLOOKUP(LEFT(L428 &amp; "0",1),CbRc,2,0),"")</f>
        <v>NCX19J3</v>
      </c>
      <c r="AF428" s="319" t="str">
        <f>IFERROR(VLOOKUP(LEFT(M428 &amp; "0",1),CbRc,2,0),"")</f>
        <v>NCX19J3</v>
      </c>
      <c r="AG428" s="319" t="str">
        <f>IFERROR(VLOOKUP(LEFT(N428 &amp; "0",1),CbRc,2,0),"")</f>
        <v>NCX19J3</v>
      </c>
      <c r="AH428" s="319" t="str">
        <f>IF(ISNA(VLOOKUP($AE428&amp;P428,IsTm1A,1,0)),"",P428)</f>
        <v/>
      </c>
      <c r="AI428" s="319" t="str">
        <f>IF(ISNA(VLOOKUP($AF428&amp;Q428,IsTm2D,1,0)),"",Q428)</f>
        <v/>
      </c>
      <c r="AJ428" s="319" t="str">
        <f>IF(ISNA(VLOOKUP($AF428&amp;R428,IsTm3G,1,0)),"",R428)</f>
        <v/>
      </c>
      <c r="AK428" s="319" t="str">
        <f>IF(ISNA(VLOOKUP($AG428&amp;S428,IsTm4J,1,0)),"",S428)</f>
        <v/>
      </c>
      <c r="AL428" s="310"/>
      <c r="AT428" s="312" t="str">
        <f t="shared" si="66"/>
        <v/>
      </c>
      <c r="AU428" s="312" t="str">
        <f t="shared" si="67"/>
        <v/>
      </c>
      <c r="AW428" s="320">
        <f t="shared" si="68"/>
        <v>0</v>
      </c>
      <c r="AX428" s="320">
        <f t="shared" si="69"/>
        <v>0</v>
      </c>
      <c r="AY428" s="320">
        <f t="shared" si="70"/>
        <v>0</v>
      </c>
      <c r="AZ428" s="320">
        <f t="shared" si="71"/>
        <v>0</v>
      </c>
      <c r="BG428" s="49" t="str">
        <f t="shared" si="72"/>
        <v>0</v>
      </c>
      <c r="BH428" s="49" t="str">
        <f t="shared" si="73"/>
        <v>0</v>
      </c>
      <c r="BI428" s="49" t="str">
        <f t="shared" si="74"/>
        <v>0</v>
      </c>
    </row>
    <row r="429" spans="1:61" x14ac:dyDescent="0.25">
      <c r="A429" s="25" t="str">
        <f>C429&amp;"x"&amp;TEXT(COUNTIF(C$5:C428,C429)+1,0)</f>
        <v>x1</v>
      </c>
      <c r="B429" s="26" t="str">
        <f>D429&amp;"x"&amp;TEXT(COUNTIF(D$5:D428,D429)+1,0)</f>
        <v>x1</v>
      </c>
      <c r="C429" s="27"/>
      <c r="D429" s="27"/>
      <c r="E429" s="165"/>
      <c r="F429" s="27"/>
      <c r="G429" s="242"/>
      <c r="H429" s="242"/>
      <c r="I429" s="242"/>
      <c r="J429" s="194"/>
      <c r="K429" s="165"/>
      <c r="L429" s="28"/>
      <c r="M429" s="371"/>
      <c r="N429" s="28"/>
      <c r="O429" s="236"/>
      <c r="P429" s="28"/>
      <c r="Q429" s="28"/>
      <c r="R429" s="28"/>
      <c r="S429" s="466" t="str">
        <f>IF(C429=0,"",C429)</f>
        <v/>
      </c>
      <c r="T429" s="191"/>
      <c r="U429" s="30"/>
      <c r="V429" s="30"/>
      <c r="W429" s="30"/>
      <c r="X429" s="30"/>
      <c r="Y429" s="190"/>
      <c r="Z429" s="330" t="str">
        <f>lft(J429,Peildatum)</f>
        <v/>
      </c>
      <c r="AA429" s="272"/>
      <c r="AB429" s="272"/>
      <c r="AC429" s="272"/>
      <c r="AD429" s="272"/>
      <c r="AE429" s="319" t="str">
        <f>IFERROR(VLOOKUP(LEFT(L429 &amp; "0",1),CbRc,2,0),"")</f>
        <v>NCX19J3</v>
      </c>
      <c r="AF429" s="319" t="str">
        <f>IFERROR(VLOOKUP(LEFT(M429 &amp; "0",1),CbRc,2,0),"")</f>
        <v>NCX19J3</v>
      </c>
      <c r="AG429" s="319" t="str">
        <f>IFERROR(VLOOKUP(LEFT(N429 &amp; "0",1),CbRc,2,0),"")</f>
        <v>NCX19J3</v>
      </c>
      <c r="AH429" s="319" t="str">
        <f>IF(ISNA(VLOOKUP($AE429&amp;P429,IsTm1A,1,0)),"",P429)</f>
        <v/>
      </c>
      <c r="AI429" s="319" t="str">
        <f>IF(ISNA(VLOOKUP($AF429&amp;Q429,IsTm2D,1,0)),"",Q429)</f>
        <v/>
      </c>
      <c r="AJ429" s="319" t="str">
        <f>IF(ISNA(VLOOKUP($AF429&amp;R429,IsTm3G,1,0)),"",R429)</f>
        <v/>
      </c>
      <c r="AK429" s="319" t="str">
        <f>IF(ISNA(VLOOKUP($AG429&amp;S429,IsTm4J,1,0)),"",S429)</f>
        <v/>
      </c>
      <c r="AL429" s="310"/>
      <c r="AT429" s="312" t="str">
        <f t="shared" si="66"/>
        <v/>
      </c>
      <c r="AU429" s="312" t="str">
        <f t="shared" si="67"/>
        <v/>
      </c>
      <c r="AW429" s="320">
        <f t="shared" si="68"/>
        <v>0</v>
      </c>
      <c r="AX429" s="320">
        <f t="shared" si="69"/>
        <v>0</v>
      </c>
      <c r="AY429" s="320">
        <f t="shared" si="70"/>
        <v>0</v>
      </c>
      <c r="AZ429" s="320">
        <f t="shared" si="71"/>
        <v>0</v>
      </c>
      <c r="BG429" s="49" t="str">
        <f t="shared" si="72"/>
        <v>0</v>
      </c>
      <c r="BH429" s="49" t="str">
        <f t="shared" si="73"/>
        <v>0</v>
      </c>
      <c r="BI429" s="49" t="str">
        <f t="shared" si="74"/>
        <v>0</v>
      </c>
    </row>
    <row r="430" spans="1:61" x14ac:dyDescent="0.25">
      <c r="A430" s="25" t="str">
        <f>C430&amp;"x"&amp;TEXT(COUNTIF(C$5:C429,C430)+1,0)</f>
        <v>x1</v>
      </c>
      <c r="B430" s="26" t="str">
        <f>D430&amp;"x"&amp;TEXT(COUNTIF(D$5:D429,D430)+1,0)</f>
        <v>x1</v>
      </c>
      <c r="C430" s="27"/>
      <c r="D430" s="27"/>
      <c r="E430" s="165"/>
      <c r="F430" s="27"/>
      <c r="G430" s="242"/>
      <c r="H430" s="242"/>
      <c r="I430" s="242"/>
      <c r="J430" s="194"/>
      <c r="K430" s="165"/>
      <c r="L430" s="28"/>
      <c r="M430" s="371"/>
      <c r="N430" s="28"/>
      <c r="O430" s="236"/>
      <c r="P430" s="28"/>
      <c r="Q430" s="28"/>
      <c r="R430" s="28"/>
      <c r="S430" s="466" t="str">
        <f>IF(C430=0,"",C430)</f>
        <v/>
      </c>
      <c r="T430" s="191"/>
      <c r="U430" s="30"/>
      <c r="V430" s="30"/>
      <c r="W430" s="30"/>
      <c r="X430" s="30"/>
      <c r="Y430" s="190"/>
      <c r="Z430" s="330" t="str">
        <f>lft(J430,Peildatum)</f>
        <v/>
      </c>
      <c r="AA430" s="272"/>
      <c r="AB430" s="272"/>
      <c r="AC430" s="272"/>
      <c r="AD430" s="272"/>
      <c r="AE430" s="319" t="str">
        <f>IFERROR(VLOOKUP(LEFT(L430 &amp; "0",1),CbRc,2,0),"")</f>
        <v>NCX19J3</v>
      </c>
      <c r="AF430" s="319" t="str">
        <f>IFERROR(VLOOKUP(LEFT(M430 &amp; "0",1),CbRc,2,0),"")</f>
        <v>NCX19J3</v>
      </c>
      <c r="AG430" s="319" t="str">
        <f>IFERROR(VLOOKUP(LEFT(N430 &amp; "0",1),CbRc,2,0),"")</f>
        <v>NCX19J3</v>
      </c>
      <c r="AH430" s="319" t="str">
        <f>IF(ISNA(VLOOKUP($AE430&amp;P430,IsTm1A,1,0)),"",P430)</f>
        <v/>
      </c>
      <c r="AI430" s="319" t="str">
        <f>IF(ISNA(VLOOKUP($AF430&amp;Q430,IsTm2D,1,0)),"",Q430)</f>
        <v/>
      </c>
      <c r="AJ430" s="319" t="str">
        <f>IF(ISNA(VLOOKUP($AF430&amp;R430,IsTm3G,1,0)),"",R430)</f>
        <v/>
      </c>
      <c r="AK430" s="319" t="str">
        <f>IF(ISNA(VLOOKUP($AG430&amp;S430,IsTm4J,1,0)),"",S430)</f>
        <v/>
      </c>
      <c r="AL430" s="310"/>
      <c r="AT430" s="312" t="str">
        <f t="shared" si="66"/>
        <v/>
      </c>
      <c r="AU430" s="312" t="str">
        <f t="shared" si="67"/>
        <v/>
      </c>
      <c r="AW430" s="320">
        <f t="shared" si="68"/>
        <v>0</v>
      </c>
      <c r="AX430" s="320">
        <f t="shared" si="69"/>
        <v>0</v>
      </c>
      <c r="AY430" s="320">
        <f t="shared" si="70"/>
        <v>0</v>
      </c>
      <c r="AZ430" s="320">
        <f t="shared" si="71"/>
        <v>0</v>
      </c>
      <c r="BG430" s="49" t="str">
        <f t="shared" si="72"/>
        <v>0</v>
      </c>
      <c r="BH430" s="49" t="str">
        <f t="shared" si="73"/>
        <v>0</v>
      </c>
      <c r="BI430" s="49" t="str">
        <f t="shared" si="74"/>
        <v>0</v>
      </c>
    </row>
    <row r="431" spans="1:61" x14ac:dyDescent="0.25">
      <c r="A431" s="25" t="str">
        <f>C431&amp;"x"&amp;TEXT(COUNTIF(C$5:C430,C431)+1,0)</f>
        <v>x1</v>
      </c>
      <c r="B431" s="26" t="str">
        <f>D431&amp;"x"&amp;TEXT(COUNTIF(D$5:D430,D431)+1,0)</f>
        <v>x1</v>
      </c>
      <c r="C431" s="27"/>
      <c r="D431" s="27"/>
      <c r="E431" s="165"/>
      <c r="F431" s="27"/>
      <c r="G431" s="242"/>
      <c r="H431" s="242"/>
      <c r="I431" s="242"/>
      <c r="J431" s="194"/>
      <c r="K431" s="165"/>
      <c r="L431" s="28"/>
      <c r="M431" s="371"/>
      <c r="N431" s="28"/>
      <c r="O431" s="236"/>
      <c r="P431" s="28"/>
      <c r="Q431" s="28"/>
      <c r="R431" s="28"/>
      <c r="S431" s="466" t="str">
        <f>IF(C431=0,"",C431)</f>
        <v/>
      </c>
      <c r="T431" s="191"/>
      <c r="U431" s="30"/>
      <c r="V431" s="30"/>
      <c r="W431" s="30"/>
      <c r="X431" s="30"/>
      <c r="Y431" s="190"/>
      <c r="Z431" s="330" t="str">
        <f>lft(J431,Peildatum)</f>
        <v/>
      </c>
      <c r="AA431" s="272"/>
      <c r="AB431" s="272"/>
      <c r="AC431" s="272"/>
      <c r="AD431" s="272"/>
      <c r="AE431" s="319" t="str">
        <f>IFERROR(VLOOKUP(LEFT(L431 &amp; "0",1),CbRc,2,0),"")</f>
        <v>NCX19J3</v>
      </c>
      <c r="AF431" s="319" t="str">
        <f>IFERROR(VLOOKUP(LEFT(M431 &amp; "0",1),CbRc,2,0),"")</f>
        <v>NCX19J3</v>
      </c>
      <c r="AG431" s="319" t="str">
        <f>IFERROR(VLOOKUP(LEFT(N431 &amp; "0",1),CbRc,2,0),"")</f>
        <v>NCX19J3</v>
      </c>
      <c r="AH431" s="319" t="str">
        <f>IF(ISNA(VLOOKUP($AE431&amp;P431,IsTm1A,1,0)),"",P431)</f>
        <v/>
      </c>
      <c r="AI431" s="319" t="str">
        <f>IF(ISNA(VLOOKUP($AF431&amp;Q431,IsTm2D,1,0)),"",Q431)</f>
        <v/>
      </c>
      <c r="AJ431" s="319" t="str">
        <f>IF(ISNA(VLOOKUP($AF431&amp;R431,IsTm3G,1,0)),"",R431)</f>
        <v/>
      </c>
      <c r="AK431" s="319" t="str">
        <f>IF(ISNA(VLOOKUP($AG431&amp;S431,IsTm4J,1,0)),"",S431)</f>
        <v/>
      </c>
      <c r="AL431" s="310"/>
      <c r="AT431" s="312" t="str">
        <f t="shared" si="66"/>
        <v/>
      </c>
      <c r="AU431" s="312" t="str">
        <f t="shared" si="67"/>
        <v/>
      </c>
      <c r="AW431" s="320">
        <f t="shared" si="68"/>
        <v>0</v>
      </c>
      <c r="AX431" s="320">
        <f t="shared" si="69"/>
        <v>0</v>
      </c>
      <c r="AY431" s="320">
        <f t="shared" si="70"/>
        <v>0</v>
      </c>
      <c r="AZ431" s="320">
        <f t="shared" si="71"/>
        <v>0</v>
      </c>
      <c r="BG431" s="49" t="str">
        <f t="shared" si="72"/>
        <v>0</v>
      </c>
      <c r="BH431" s="49" t="str">
        <f t="shared" si="73"/>
        <v>0</v>
      </c>
      <c r="BI431" s="49" t="str">
        <f t="shared" si="74"/>
        <v>0</v>
      </c>
    </row>
    <row r="432" spans="1:61" x14ac:dyDescent="0.25">
      <c r="A432" s="25" t="str">
        <f>C432&amp;"x"&amp;TEXT(COUNTIF(C$5:C431,C432)+1,0)</f>
        <v>x1</v>
      </c>
      <c r="B432" s="26" t="str">
        <f>D432&amp;"x"&amp;TEXT(COUNTIF(D$5:D431,D432)+1,0)</f>
        <v>x1</v>
      </c>
      <c r="C432" s="27"/>
      <c r="D432" s="27"/>
      <c r="E432" s="165"/>
      <c r="F432" s="27"/>
      <c r="G432" s="242"/>
      <c r="H432" s="242"/>
      <c r="I432" s="242"/>
      <c r="J432" s="194"/>
      <c r="K432" s="165"/>
      <c r="L432" s="28"/>
      <c r="M432" s="371"/>
      <c r="N432" s="28"/>
      <c r="O432" s="236"/>
      <c r="P432" s="28"/>
      <c r="Q432" s="28"/>
      <c r="R432" s="28"/>
      <c r="S432" s="466" t="str">
        <f>IF(C432=0,"",C432)</f>
        <v/>
      </c>
      <c r="T432" s="191"/>
      <c r="U432" s="30"/>
      <c r="V432" s="30"/>
      <c r="W432" s="30"/>
      <c r="X432" s="30"/>
      <c r="Y432" s="190"/>
      <c r="Z432" s="330" t="str">
        <f>lft(J432,Peildatum)</f>
        <v/>
      </c>
      <c r="AA432" s="272"/>
      <c r="AB432" s="272"/>
      <c r="AC432" s="272"/>
      <c r="AD432" s="272"/>
      <c r="AE432" s="319" t="str">
        <f>IFERROR(VLOOKUP(LEFT(L432 &amp; "0",1),CbRc,2,0),"")</f>
        <v>NCX19J3</v>
      </c>
      <c r="AF432" s="319" t="str">
        <f>IFERROR(VLOOKUP(LEFT(M432 &amp; "0",1),CbRc,2,0),"")</f>
        <v>NCX19J3</v>
      </c>
      <c r="AG432" s="319" t="str">
        <f>IFERROR(VLOOKUP(LEFT(N432 &amp; "0",1),CbRc,2,0),"")</f>
        <v>NCX19J3</v>
      </c>
      <c r="AH432" s="319" t="str">
        <f>IF(ISNA(VLOOKUP($AE432&amp;P432,IsTm1A,1,0)),"",P432)</f>
        <v/>
      </c>
      <c r="AI432" s="319" t="str">
        <f>IF(ISNA(VLOOKUP($AF432&amp;Q432,IsTm2D,1,0)),"",Q432)</f>
        <v/>
      </c>
      <c r="AJ432" s="319" t="str">
        <f>IF(ISNA(VLOOKUP($AF432&amp;R432,IsTm3G,1,0)),"",R432)</f>
        <v/>
      </c>
      <c r="AK432" s="319" t="str">
        <f>IF(ISNA(VLOOKUP($AG432&amp;S432,IsTm4J,1,0)),"",S432)</f>
        <v/>
      </c>
      <c r="AL432" s="310"/>
      <c r="AT432" s="312" t="str">
        <f t="shared" si="66"/>
        <v/>
      </c>
      <c r="AU432" s="312" t="str">
        <f t="shared" si="67"/>
        <v/>
      </c>
      <c r="AW432" s="320">
        <f t="shared" si="68"/>
        <v>0</v>
      </c>
      <c r="AX432" s="320">
        <f t="shared" si="69"/>
        <v>0</v>
      </c>
      <c r="AY432" s="320">
        <f t="shared" si="70"/>
        <v>0</v>
      </c>
      <c r="AZ432" s="320">
        <f t="shared" si="71"/>
        <v>0</v>
      </c>
      <c r="BG432" s="49" t="str">
        <f t="shared" si="72"/>
        <v>0</v>
      </c>
      <c r="BH432" s="49" t="str">
        <f t="shared" si="73"/>
        <v>0</v>
      </c>
      <c r="BI432" s="49" t="str">
        <f t="shared" si="74"/>
        <v>0</v>
      </c>
    </row>
    <row r="433" spans="1:61" x14ac:dyDescent="0.25">
      <c r="A433" s="25" t="str">
        <f>C433&amp;"x"&amp;TEXT(COUNTIF(C$5:C432,C433)+1,0)</f>
        <v>x1</v>
      </c>
      <c r="B433" s="26" t="str">
        <f>D433&amp;"x"&amp;TEXT(COUNTIF(D$5:D432,D433)+1,0)</f>
        <v>x1</v>
      </c>
      <c r="C433" s="27"/>
      <c r="D433" s="27"/>
      <c r="E433" s="165"/>
      <c r="F433" s="27"/>
      <c r="G433" s="242"/>
      <c r="H433" s="242"/>
      <c r="I433" s="242"/>
      <c r="J433" s="194"/>
      <c r="K433" s="165"/>
      <c r="L433" s="28"/>
      <c r="M433" s="371"/>
      <c r="N433" s="28"/>
      <c r="O433" s="236"/>
      <c r="P433" s="28"/>
      <c r="Q433" s="28"/>
      <c r="R433" s="28"/>
      <c r="S433" s="466" t="str">
        <f>IF(C433=0,"",C433)</f>
        <v/>
      </c>
      <c r="T433" s="191"/>
      <c r="U433" s="30"/>
      <c r="V433" s="30"/>
      <c r="W433" s="30"/>
      <c r="X433" s="30"/>
      <c r="Y433" s="190"/>
      <c r="Z433" s="330" t="str">
        <f>lft(J433,Peildatum)</f>
        <v/>
      </c>
      <c r="AA433" s="272"/>
      <c r="AB433" s="272"/>
      <c r="AC433" s="272"/>
      <c r="AD433" s="272"/>
      <c r="AE433" s="319" t="str">
        <f>IFERROR(VLOOKUP(LEFT(L433 &amp; "0",1),CbRc,2,0),"")</f>
        <v>NCX19J3</v>
      </c>
      <c r="AF433" s="319" t="str">
        <f>IFERROR(VLOOKUP(LEFT(M433 &amp; "0",1),CbRc,2,0),"")</f>
        <v>NCX19J3</v>
      </c>
      <c r="AG433" s="319" t="str">
        <f>IFERROR(VLOOKUP(LEFT(N433 &amp; "0",1),CbRc,2,0),"")</f>
        <v>NCX19J3</v>
      </c>
      <c r="AH433" s="319" t="str">
        <f>IF(ISNA(VLOOKUP($AE433&amp;P433,IsTm1A,1,0)),"",P433)</f>
        <v/>
      </c>
      <c r="AI433" s="319" t="str">
        <f>IF(ISNA(VLOOKUP($AF433&amp;Q433,IsTm2D,1,0)),"",Q433)</f>
        <v/>
      </c>
      <c r="AJ433" s="319" t="str">
        <f>IF(ISNA(VLOOKUP($AF433&amp;R433,IsTm3G,1,0)),"",R433)</f>
        <v/>
      </c>
      <c r="AK433" s="319" t="str">
        <f>IF(ISNA(VLOOKUP($AG433&amp;S433,IsTm4J,1,0)),"",S433)</f>
        <v/>
      </c>
      <c r="AL433" s="310"/>
      <c r="AT433" s="312" t="str">
        <f t="shared" si="66"/>
        <v/>
      </c>
      <c r="AU433" s="312" t="str">
        <f t="shared" si="67"/>
        <v/>
      </c>
      <c r="AW433" s="320">
        <f t="shared" si="68"/>
        <v>0</v>
      </c>
      <c r="AX433" s="320">
        <f t="shared" si="69"/>
        <v>0</v>
      </c>
      <c r="AY433" s="320">
        <f t="shared" si="70"/>
        <v>0</v>
      </c>
      <c r="AZ433" s="320">
        <f t="shared" si="71"/>
        <v>0</v>
      </c>
      <c r="BG433" s="49" t="str">
        <f t="shared" si="72"/>
        <v>0</v>
      </c>
      <c r="BH433" s="49" t="str">
        <f t="shared" si="73"/>
        <v>0</v>
      </c>
      <c r="BI433" s="49" t="str">
        <f t="shared" si="74"/>
        <v>0</v>
      </c>
    </row>
    <row r="434" spans="1:61" x14ac:dyDescent="0.25">
      <c r="A434" s="25" t="str">
        <f>C434&amp;"x"&amp;TEXT(COUNTIF(C$5:C433,C434)+1,0)</f>
        <v>x1</v>
      </c>
      <c r="B434" s="26" t="str">
        <f>D434&amp;"x"&amp;TEXT(COUNTIF(D$5:D433,D434)+1,0)</f>
        <v>x1</v>
      </c>
      <c r="C434" s="27"/>
      <c r="D434" s="27"/>
      <c r="E434" s="165"/>
      <c r="F434" s="27"/>
      <c r="G434" s="242"/>
      <c r="H434" s="242"/>
      <c r="I434" s="242"/>
      <c r="J434" s="194"/>
      <c r="K434" s="165"/>
      <c r="L434" s="28"/>
      <c r="M434" s="371"/>
      <c r="N434" s="28"/>
      <c r="O434" s="236"/>
      <c r="P434" s="28"/>
      <c r="Q434" s="28"/>
      <c r="R434" s="28"/>
      <c r="S434" s="466" t="str">
        <f>IF(C434=0,"",C434)</f>
        <v/>
      </c>
      <c r="T434" s="191"/>
      <c r="U434" s="30"/>
      <c r="V434" s="30"/>
      <c r="W434" s="30"/>
      <c r="X434" s="30"/>
      <c r="Y434" s="190"/>
      <c r="Z434" s="330" t="str">
        <f>lft(J434,Peildatum)</f>
        <v/>
      </c>
      <c r="AA434" s="272"/>
      <c r="AB434" s="272"/>
      <c r="AC434" s="272"/>
      <c r="AD434" s="272"/>
      <c r="AE434" s="319" t="str">
        <f>IFERROR(VLOOKUP(LEFT(L434 &amp; "0",1),CbRc,2,0),"")</f>
        <v>NCX19J3</v>
      </c>
      <c r="AF434" s="319" t="str">
        <f>IFERROR(VLOOKUP(LEFT(M434 &amp; "0",1),CbRc,2,0),"")</f>
        <v>NCX19J3</v>
      </c>
      <c r="AG434" s="319" t="str">
        <f>IFERROR(VLOOKUP(LEFT(N434 &amp; "0",1),CbRc,2,0),"")</f>
        <v>NCX19J3</v>
      </c>
      <c r="AH434" s="319" t="str">
        <f>IF(ISNA(VLOOKUP($AE434&amp;P434,IsTm1A,1,0)),"",P434)</f>
        <v/>
      </c>
      <c r="AI434" s="319" t="str">
        <f>IF(ISNA(VLOOKUP($AF434&amp;Q434,IsTm2D,1,0)),"",Q434)</f>
        <v/>
      </c>
      <c r="AJ434" s="319" t="str">
        <f>IF(ISNA(VLOOKUP($AF434&amp;R434,IsTm3G,1,0)),"",R434)</f>
        <v/>
      </c>
      <c r="AK434" s="319" t="str">
        <f>IF(ISNA(VLOOKUP($AG434&amp;S434,IsTm4J,1,0)),"",S434)</f>
        <v/>
      </c>
      <c r="AL434" s="310"/>
      <c r="AT434" s="312" t="str">
        <f t="shared" si="66"/>
        <v/>
      </c>
      <c r="AU434" s="312" t="str">
        <f t="shared" si="67"/>
        <v/>
      </c>
      <c r="AW434" s="320">
        <f t="shared" si="68"/>
        <v>0</v>
      </c>
      <c r="AX434" s="320">
        <f t="shared" si="69"/>
        <v>0</v>
      </c>
      <c r="AY434" s="320">
        <f t="shared" si="70"/>
        <v>0</v>
      </c>
      <c r="AZ434" s="320">
        <f t="shared" si="71"/>
        <v>0</v>
      </c>
      <c r="BG434" s="49" t="str">
        <f t="shared" si="72"/>
        <v>0</v>
      </c>
      <c r="BH434" s="49" t="str">
        <f t="shared" si="73"/>
        <v>0</v>
      </c>
      <c r="BI434" s="49" t="str">
        <f t="shared" si="74"/>
        <v>0</v>
      </c>
    </row>
    <row r="435" spans="1:61" x14ac:dyDescent="0.25">
      <c r="A435" s="25" t="str">
        <f>C435&amp;"x"&amp;TEXT(COUNTIF(C$5:C434,C435)+1,0)</f>
        <v>x1</v>
      </c>
      <c r="B435" s="26" t="str">
        <f>D435&amp;"x"&amp;TEXT(COUNTIF(D$5:D434,D435)+1,0)</f>
        <v>x1</v>
      </c>
      <c r="C435" s="27"/>
      <c r="D435" s="27"/>
      <c r="E435" s="165"/>
      <c r="F435" s="27"/>
      <c r="G435" s="242"/>
      <c r="H435" s="242"/>
      <c r="I435" s="242"/>
      <c r="J435" s="194"/>
      <c r="K435" s="165"/>
      <c r="L435" s="28"/>
      <c r="M435" s="371"/>
      <c r="N435" s="28"/>
      <c r="O435" s="236"/>
      <c r="P435" s="28"/>
      <c r="Q435" s="28"/>
      <c r="R435" s="28"/>
      <c r="S435" s="466" t="str">
        <f>IF(C435=0,"",C435)</f>
        <v/>
      </c>
      <c r="T435" s="191"/>
      <c r="U435" s="30"/>
      <c r="V435" s="30"/>
      <c r="W435" s="30"/>
      <c r="X435" s="30"/>
      <c r="Y435" s="190"/>
      <c r="Z435" s="330" t="str">
        <f>lft(J435,Peildatum)</f>
        <v/>
      </c>
      <c r="AA435" s="272"/>
      <c r="AB435" s="272"/>
      <c r="AC435" s="272"/>
      <c r="AD435" s="272"/>
      <c r="AE435" s="319" t="str">
        <f>IFERROR(VLOOKUP(LEFT(L435 &amp; "0",1),CbRc,2,0),"")</f>
        <v>NCX19J3</v>
      </c>
      <c r="AF435" s="319" t="str">
        <f>IFERROR(VLOOKUP(LEFT(M435 &amp; "0",1),CbRc,2,0),"")</f>
        <v>NCX19J3</v>
      </c>
      <c r="AG435" s="319" t="str">
        <f>IFERROR(VLOOKUP(LEFT(N435 &amp; "0",1),CbRc,2,0),"")</f>
        <v>NCX19J3</v>
      </c>
      <c r="AH435" s="319" t="str">
        <f>IF(ISNA(VLOOKUP($AE435&amp;P435,IsTm1A,1,0)),"",P435)</f>
        <v/>
      </c>
      <c r="AI435" s="319" t="str">
        <f>IF(ISNA(VLOOKUP($AF435&amp;Q435,IsTm2D,1,0)),"",Q435)</f>
        <v/>
      </c>
      <c r="AJ435" s="319" t="str">
        <f>IF(ISNA(VLOOKUP($AF435&amp;R435,IsTm3G,1,0)),"",R435)</f>
        <v/>
      </c>
      <c r="AK435" s="319" t="str">
        <f>IF(ISNA(VLOOKUP($AG435&amp;S435,IsTm4J,1,0)),"",S435)</f>
        <v/>
      </c>
      <c r="AL435" s="310"/>
      <c r="AT435" s="312" t="str">
        <f t="shared" si="66"/>
        <v/>
      </c>
      <c r="AU435" s="312" t="str">
        <f t="shared" si="67"/>
        <v/>
      </c>
      <c r="AW435" s="320">
        <f t="shared" si="68"/>
        <v>0</v>
      </c>
      <c r="AX435" s="320">
        <f t="shared" si="69"/>
        <v>0</v>
      </c>
      <c r="AY435" s="320">
        <f t="shared" si="70"/>
        <v>0</v>
      </c>
      <c r="AZ435" s="320">
        <f t="shared" si="71"/>
        <v>0</v>
      </c>
      <c r="BG435" s="49" t="str">
        <f t="shared" si="72"/>
        <v>0</v>
      </c>
      <c r="BH435" s="49" t="str">
        <f t="shared" si="73"/>
        <v>0</v>
      </c>
      <c r="BI435" s="49" t="str">
        <f t="shared" si="74"/>
        <v>0</v>
      </c>
    </row>
    <row r="436" spans="1:61" x14ac:dyDescent="0.25">
      <c r="A436" s="25" t="str">
        <f>C436&amp;"x"&amp;TEXT(COUNTIF(C$5:C435,C436)+1,0)</f>
        <v>x1</v>
      </c>
      <c r="B436" s="26" t="str">
        <f>D436&amp;"x"&amp;TEXT(COUNTIF(D$5:D435,D436)+1,0)</f>
        <v>x1</v>
      </c>
      <c r="C436" s="27"/>
      <c r="D436" s="27"/>
      <c r="E436" s="165"/>
      <c r="F436" s="27"/>
      <c r="G436" s="242"/>
      <c r="H436" s="242"/>
      <c r="I436" s="242"/>
      <c r="J436" s="194"/>
      <c r="K436" s="165"/>
      <c r="L436" s="28"/>
      <c r="M436" s="371"/>
      <c r="N436" s="28"/>
      <c r="O436" s="236"/>
      <c r="P436" s="28"/>
      <c r="Q436" s="28"/>
      <c r="R436" s="28"/>
      <c r="S436" s="466" t="str">
        <f>IF(C436=0,"",C436)</f>
        <v/>
      </c>
      <c r="T436" s="191"/>
      <c r="U436" s="30"/>
      <c r="V436" s="30"/>
      <c r="W436" s="30"/>
      <c r="X436" s="30"/>
      <c r="Y436" s="190"/>
      <c r="Z436" s="330" t="str">
        <f>lft(J436,Peildatum)</f>
        <v/>
      </c>
      <c r="AA436" s="272"/>
      <c r="AB436" s="272"/>
      <c r="AC436" s="272"/>
      <c r="AD436" s="272"/>
      <c r="AE436" s="319" t="str">
        <f>IFERROR(VLOOKUP(LEFT(L436 &amp; "0",1),CbRc,2,0),"")</f>
        <v>NCX19J3</v>
      </c>
      <c r="AF436" s="319" t="str">
        <f>IFERROR(VLOOKUP(LEFT(M436 &amp; "0",1),CbRc,2,0),"")</f>
        <v>NCX19J3</v>
      </c>
      <c r="AG436" s="319" t="str">
        <f>IFERROR(VLOOKUP(LEFT(N436 &amp; "0",1),CbRc,2,0),"")</f>
        <v>NCX19J3</v>
      </c>
      <c r="AH436" s="319" t="str">
        <f>IF(ISNA(VLOOKUP($AE436&amp;P436,IsTm1A,1,0)),"",P436)</f>
        <v/>
      </c>
      <c r="AI436" s="319" t="str">
        <f>IF(ISNA(VLOOKUP($AF436&amp;Q436,IsTm2D,1,0)),"",Q436)</f>
        <v/>
      </c>
      <c r="AJ436" s="319" t="str">
        <f>IF(ISNA(VLOOKUP($AF436&amp;R436,IsTm3G,1,0)),"",R436)</f>
        <v/>
      </c>
      <c r="AK436" s="319" t="str">
        <f>IF(ISNA(VLOOKUP($AG436&amp;S436,IsTm4J,1,0)),"",S436)</f>
        <v/>
      </c>
      <c r="AL436" s="310"/>
      <c r="AT436" s="312" t="str">
        <f t="shared" si="66"/>
        <v/>
      </c>
      <c r="AU436" s="312" t="str">
        <f t="shared" si="67"/>
        <v/>
      </c>
      <c r="AW436" s="320">
        <f t="shared" si="68"/>
        <v>0</v>
      </c>
      <c r="AX436" s="320">
        <f t="shared" si="69"/>
        <v>0</v>
      </c>
      <c r="AY436" s="320">
        <f t="shared" si="70"/>
        <v>0</v>
      </c>
      <c r="AZ436" s="320">
        <f t="shared" si="71"/>
        <v>0</v>
      </c>
      <c r="BG436" s="49" t="str">
        <f t="shared" si="72"/>
        <v>0</v>
      </c>
      <c r="BH436" s="49" t="str">
        <f t="shared" si="73"/>
        <v>0</v>
      </c>
      <c r="BI436" s="49" t="str">
        <f t="shared" si="74"/>
        <v>0</v>
      </c>
    </row>
    <row r="437" spans="1:61" x14ac:dyDescent="0.25">
      <c r="A437" s="25" t="str">
        <f>C437&amp;"x"&amp;TEXT(COUNTIF(C$5:C436,C437)+1,0)</f>
        <v>x1</v>
      </c>
      <c r="B437" s="26" t="str">
        <f>D437&amp;"x"&amp;TEXT(COUNTIF(D$5:D436,D437)+1,0)</f>
        <v>x1</v>
      </c>
      <c r="C437" s="27"/>
      <c r="D437" s="27"/>
      <c r="E437" s="165"/>
      <c r="F437" s="27"/>
      <c r="G437" s="242"/>
      <c r="H437" s="242"/>
      <c r="I437" s="242"/>
      <c r="J437" s="194"/>
      <c r="K437" s="165"/>
      <c r="L437" s="28"/>
      <c r="M437" s="371"/>
      <c r="N437" s="28"/>
      <c r="O437" s="236"/>
      <c r="P437" s="28"/>
      <c r="Q437" s="28"/>
      <c r="R437" s="28"/>
      <c r="S437" s="466" t="str">
        <f>IF(C437=0,"",C437)</f>
        <v/>
      </c>
      <c r="T437" s="191"/>
      <c r="U437" s="30"/>
      <c r="V437" s="30"/>
      <c r="W437" s="30"/>
      <c r="X437" s="30"/>
      <c r="Y437" s="190"/>
      <c r="Z437" s="330" t="str">
        <f>lft(J437,Peildatum)</f>
        <v/>
      </c>
      <c r="AA437" s="272"/>
      <c r="AB437" s="272"/>
      <c r="AC437" s="272"/>
      <c r="AD437" s="272"/>
      <c r="AE437" s="319" t="str">
        <f>IFERROR(VLOOKUP(LEFT(L437 &amp; "0",1),CbRc,2,0),"")</f>
        <v>NCX19J3</v>
      </c>
      <c r="AF437" s="319" t="str">
        <f>IFERROR(VLOOKUP(LEFT(M437 &amp; "0",1),CbRc,2,0),"")</f>
        <v>NCX19J3</v>
      </c>
      <c r="AG437" s="319" t="str">
        <f>IFERROR(VLOOKUP(LEFT(N437 &amp; "0",1),CbRc,2,0),"")</f>
        <v>NCX19J3</v>
      </c>
      <c r="AH437" s="319" t="str">
        <f>IF(ISNA(VLOOKUP($AE437&amp;P437,IsTm1A,1,0)),"",P437)</f>
        <v/>
      </c>
      <c r="AI437" s="319" t="str">
        <f>IF(ISNA(VLOOKUP($AF437&amp;Q437,IsTm2D,1,0)),"",Q437)</f>
        <v/>
      </c>
      <c r="AJ437" s="319" t="str">
        <f>IF(ISNA(VLOOKUP($AF437&amp;R437,IsTm3G,1,0)),"",R437)</f>
        <v/>
      </c>
      <c r="AK437" s="319" t="str">
        <f>IF(ISNA(VLOOKUP($AG437&amp;S437,IsTm4J,1,0)),"",S437)</f>
        <v/>
      </c>
      <c r="AL437" s="310"/>
      <c r="AT437" s="312" t="str">
        <f t="shared" si="66"/>
        <v/>
      </c>
      <c r="AU437" s="312" t="str">
        <f t="shared" si="67"/>
        <v/>
      </c>
      <c r="AW437" s="320">
        <f t="shared" si="68"/>
        <v>0</v>
      </c>
      <c r="AX437" s="320">
        <f t="shared" si="69"/>
        <v>0</v>
      </c>
      <c r="AY437" s="320">
        <f t="shared" si="70"/>
        <v>0</v>
      </c>
      <c r="AZ437" s="320">
        <f t="shared" si="71"/>
        <v>0</v>
      </c>
      <c r="BG437" s="49" t="str">
        <f t="shared" si="72"/>
        <v>0</v>
      </c>
      <c r="BH437" s="49" t="str">
        <f t="shared" si="73"/>
        <v>0</v>
      </c>
      <c r="BI437" s="49" t="str">
        <f t="shared" si="74"/>
        <v>0</v>
      </c>
    </row>
    <row r="438" spans="1:61" x14ac:dyDescent="0.25">
      <c r="A438" s="25" t="str">
        <f>C438&amp;"x"&amp;TEXT(COUNTIF(C$5:C437,C438)+1,0)</f>
        <v>x1</v>
      </c>
      <c r="B438" s="26" t="str">
        <f>D438&amp;"x"&amp;TEXT(COUNTIF(D$5:D437,D438)+1,0)</f>
        <v>x1</v>
      </c>
      <c r="C438" s="27"/>
      <c r="D438" s="27"/>
      <c r="E438" s="165"/>
      <c r="F438" s="27"/>
      <c r="G438" s="242"/>
      <c r="H438" s="242"/>
      <c r="I438" s="242"/>
      <c r="J438" s="194"/>
      <c r="K438" s="165"/>
      <c r="L438" s="28"/>
      <c r="M438" s="371"/>
      <c r="N438" s="28"/>
      <c r="O438" s="236"/>
      <c r="P438" s="28"/>
      <c r="Q438" s="28"/>
      <c r="R438" s="28"/>
      <c r="S438" s="466" t="str">
        <f>IF(C438=0,"",C438)</f>
        <v/>
      </c>
      <c r="T438" s="191"/>
      <c r="U438" s="30"/>
      <c r="V438" s="30"/>
      <c r="W438" s="30"/>
      <c r="X438" s="30"/>
      <c r="Y438" s="190"/>
      <c r="Z438" s="330" t="str">
        <f>lft(J438,Peildatum)</f>
        <v/>
      </c>
      <c r="AA438" s="272"/>
      <c r="AB438" s="272"/>
      <c r="AC438" s="272"/>
      <c r="AD438" s="272"/>
      <c r="AE438" s="319" t="str">
        <f>IFERROR(VLOOKUP(LEFT(L438 &amp; "0",1),CbRc,2,0),"")</f>
        <v>NCX19J3</v>
      </c>
      <c r="AF438" s="319" t="str">
        <f>IFERROR(VLOOKUP(LEFT(M438 &amp; "0",1),CbRc,2,0),"")</f>
        <v>NCX19J3</v>
      </c>
      <c r="AG438" s="319" t="str">
        <f>IFERROR(VLOOKUP(LEFT(N438 &amp; "0",1),CbRc,2,0),"")</f>
        <v>NCX19J3</v>
      </c>
      <c r="AH438" s="319" t="str">
        <f>IF(ISNA(VLOOKUP($AE438&amp;P438,IsTm1A,1,0)),"",P438)</f>
        <v/>
      </c>
      <c r="AI438" s="319" t="str">
        <f>IF(ISNA(VLOOKUP($AF438&amp;Q438,IsTm2D,1,0)),"",Q438)</f>
        <v/>
      </c>
      <c r="AJ438" s="319" t="str">
        <f>IF(ISNA(VLOOKUP($AF438&amp;R438,IsTm3G,1,0)),"",R438)</f>
        <v/>
      </c>
      <c r="AK438" s="319" t="str">
        <f>IF(ISNA(VLOOKUP($AG438&amp;S438,IsTm4J,1,0)),"",S438)</f>
        <v/>
      </c>
      <c r="AL438" s="310"/>
      <c r="AT438" s="312" t="str">
        <f t="shared" si="66"/>
        <v/>
      </c>
      <c r="AU438" s="312" t="str">
        <f t="shared" si="67"/>
        <v/>
      </c>
      <c r="AW438" s="320">
        <f t="shared" si="68"/>
        <v>0</v>
      </c>
      <c r="AX438" s="320">
        <f t="shared" si="69"/>
        <v>0</v>
      </c>
      <c r="AY438" s="320">
        <f t="shared" si="70"/>
        <v>0</v>
      </c>
      <c r="AZ438" s="320">
        <f t="shared" si="71"/>
        <v>0</v>
      </c>
      <c r="BG438" s="49" t="str">
        <f t="shared" si="72"/>
        <v>0</v>
      </c>
      <c r="BH438" s="49" t="str">
        <f t="shared" si="73"/>
        <v>0</v>
      </c>
      <c r="BI438" s="49" t="str">
        <f t="shared" si="74"/>
        <v>0</v>
      </c>
    </row>
    <row r="439" spans="1:61" x14ac:dyDescent="0.25">
      <c r="A439" s="25" t="str">
        <f>C439&amp;"x"&amp;TEXT(COUNTIF(C$5:C438,C439)+1,0)</f>
        <v>x1</v>
      </c>
      <c r="B439" s="26" t="str">
        <f>D439&amp;"x"&amp;TEXT(COUNTIF(D$5:D438,D439)+1,0)</f>
        <v>x1</v>
      </c>
      <c r="C439" s="27"/>
      <c r="D439" s="27"/>
      <c r="E439" s="165"/>
      <c r="F439" s="27"/>
      <c r="G439" s="242"/>
      <c r="H439" s="242"/>
      <c r="I439" s="242"/>
      <c r="J439" s="194"/>
      <c r="K439" s="165"/>
      <c r="L439" s="28"/>
      <c r="M439" s="371"/>
      <c r="N439" s="28"/>
      <c r="O439" s="236"/>
      <c r="P439" s="28"/>
      <c r="Q439" s="28"/>
      <c r="R439" s="28"/>
      <c r="S439" s="466" t="str">
        <f>IF(C439=0,"",C439)</f>
        <v/>
      </c>
      <c r="T439" s="191"/>
      <c r="U439" s="30"/>
      <c r="V439" s="30"/>
      <c r="W439" s="30"/>
      <c r="X439" s="30"/>
      <c r="Y439" s="190"/>
      <c r="Z439" s="330" t="str">
        <f>lft(J439,Peildatum)</f>
        <v/>
      </c>
      <c r="AA439" s="272"/>
      <c r="AB439" s="272"/>
      <c r="AC439" s="272"/>
      <c r="AD439" s="272"/>
      <c r="AE439" s="319" t="str">
        <f>IFERROR(VLOOKUP(LEFT(L439 &amp; "0",1),CbRc,2,0),"")</f>
        <v>NCX19J3</v>
      </c>
      <c r="AF439" s="319" t="str">
        <f>IFERROR(VLOOKUP(LEFT(M439 &amp; "0",1),CbRc,2,0),"")</f>
        <v>NCX19J3</v>
      </c>
      <c r="AG439" s="319" t="str">
        <f>IFERROR(VLOOKUP(LEFT(N439 &amp; "0",1),CbRc,2,0),"")</f>
        <v>NCX19J3</v>
      </c>
      <c r="AH439" s="319" t="str">
        <f>IF(ISNA(VLOOKUP($AE439&amp;P439,IsTm1A,1,0)),"",P439)</f>
        <v/>
      </c>
      <c r="AI439" s="319" t="str">
        <f>IF(ISNA(VLOOKUP($AF439&amp;Q439,IsTm2D,1,0)),"",Q439)</f>
        <v/>
      </c>
      <c r="AJ439" s="319" t="str">
        <f>IF(ISNA(VLOOKUP($AF439&amp;R439,IsTm3G,1,0)),"",R439)</f>
        <v/>
      </c>
      <c r="AK439" s="319" t="str">
        <f>IF(ISNA(VLOOKUP($AG439&amp;S439,IsTm4J,1,0)),"",S439)</f>
        <v/>
      </c>
      <c r="AL439" s="310"/>
      <c r="AT439" s="312" t="str">
        <f t="shared" si="66"/>
        <v/>
      </c>
      <c r="AU439" s="312" t="str">
        <f t="shared" si="67"/>
        <v/>
      </c>
      <c r="AW439" s="320">
        <f t="shared" si="68"/>
        <v>0</v>
      </c>
      <c r="AX439" s="320">
        <f t="shared" si="69"/>
        <v>0</v>
      </c>
      <c r="AY439" s="320">
        <f t="shared" si="70"/>
        <v>0</v>
      </c>
      <c r="AZ439" s="320">
        <f t="shared" si="71"/>
        <v>0</v>
      </c>
      <c r="BG439" s="49" t="str">
        <f t="shared" si="72"/>
        <v>0</v>
      </c>
      <c r="BH439" s="49" t="str">
        <f t="shared" si="73"/>
        <v>0</v>
      </c>
      <c r="BI439" s="49" t="str">
        <f t="shared" si="74"/>
        <v>0</v>
      </c>
    </row>
    <row r="440" spans="1:61" x14ac:dyDescent="0.25">
      <c r="A440" s="25" t="str">
        <f>C440&amp;"x"&amp;TEXT(COUNTIF(C$5:C439,C440)+1,0)</f>
        <v>x1</v>
      </c>
      <c r="B440" s="26" t="str">
        <f>D440&amp;"x"&amp;TEXT(COUNTIF(D$5:D439,D440)+1,0)</f>
        <v>x1</v>
      </c>
      <c r="C440" s="27"/>
      <c r="D440" s="27"/>
      <c r="E440" s="165"/>
      <c r="F440" s="27"/>
      <c r="G440" s="242"/>
      <c r="H440" s="242"/>
      <c r="I440" s="242"/>
      <c r="J440" s="194"/>
      <c r="K440" s="165"/>
      <c r="L440" s="28"/>
      <c r="M440" s="371"/>
      <c r="N440" s="28"/>
      <c r="O440" s="236"/>
      <c r="P440" s="28"/>
      <c r="Q440" s="28"/>
      <c r="R440" s="28"/>
      <c r="S440" s="466" t="str">
        <f>IF(C440=0,"",C440)</f>
        <v/>
      </c>
      <c r="T440" s="191"/>
      <c r="U440" s="30"/>
      <c r="V440" s="30"/>
      <c r="W440" s="30"/>
      <c r="X440" s="30"/>
      <c r="Y440" s="190"/>
      <c r="Z440" s="330" t="str">
        <f>lft(J440,Peildatum)</f>
        <v/>
      </c>
      <c r="AA440" s="272"/>
      <c r="AB440" s="272"/>
      <c r="AC440" s="272"/>
      <c r="AD440" s="272"/>
      <c r="AE440" s="319" t="str">
        <f>IFERROR(VLOOKUP(LEFT(L440 &amp; "0",1),CbRc,2,0),"")</f>
        <v>NCX19J3</v>
      </c>
      <c r="AF440" s="319" t="str">
        <f>IFERROR(VLOOKUP(LEFT(M440 &amp; "0",1),CbRc,2,0),"")</f>
        <v>NCX19J3</v>
      </c>
      <c r="AG440" s="319" t="str">
        <f>IFERROR(VLOOKUP(LEFT(N440 &amp; "0",1),CbRc,2,0),"")</f>
        <v>NCX19J3</v>
      </c>
      <c r="AH440" s="319" t="str">
        <f>IF(ISNA(VLOOKUP($AE440&amp;P440,IsTm1A,1,0)),"",P440)</f>
        <v/>
      </c>
      <c r="AI440" s="319" t="str">
        <f>IF(ISNA(VLOOKUP($AF440&amp;Q440,IsTm2D,1,0)),"",Q440)</f>
        <v/>
      </c>
      <c r="AJ440" s="319" t="str">
        <f>IF(ISNA(VLOOKUP($AF440&amp;R440,IsTm3G,1,0)),"",R440)</f>
        <v/>
      </c>
      <c r="AK440" s="319" t="str">
        <f>IF(ISNA(VLOOKUP($AG440&amp;S440,IsTm4J,1,0)),"",S440)</f>
        <v/>
      </c>
      <c r="AL440" s="310"/>
      <c r="AT440" s="312" t="str">
        <f t="shared" si="66"/>
        <v/>
      </c>
      <c r="AU440" s="312" t="str">
        <f t="shared" si="67"/>
        <v/>
      </c>
      <c r="AW440" s="320">
        <f t="shared" si="68"/>
        <v>0</v>
      </c>
      <c r="AX440" s="320">
        <f t="shared" si="69"/>
        <v>0</v>
      </c>
      <c r="AY440" s="320">
        <f t="shared" si="70"/>
        <v>0</v>
      </c>
      <c r="AZ440" s="320">
        <f t="shared" si="71"/>
        <v>0</v>
      </c>
      <c r="BG440" s="49" t="str">
        <f t="shared" si="72"/>
        <v>0</v>
      </c>
      <c r="BH440" s="49" t="str">
        <f t="shared" si="73"/>
        <v>0</v>
      </c>
      <c r="BI440" s="49" t="str">
        <f t="shared" si="74"/>
        <v>0</v>
      </c>
    </row>
    <row r="441" spans="1:61" x14ac:dyDescent="0.25">
      <c r="A441" s="25" t="str">
        <f>C441&amp;"x"&amp;TEXT(COUNTIF(C$5:C440,C441)+1,0)</f>
        <v>x1</v>
      </c>
      <c r="B441" s="26" t="str">
        <f>D441&amp;"x"&amp;TEXT(COUNTIF(D$5:D440,D441)+1,0)</f>
        <v>x1</v>
      </c>
      <c r="C441" s="27"/>
      <c r="D441" s="27"/>
      <c r="E441" s="165"/>
      <c r="F441" s="27"/>
      <c r="G441" s="242"/>
      <c r="H441" s="242"/>
      <c r="I441" s="242"/>
      <c r="J441" s="194"/>
      <c r="K441" s="165"/>
      <c r="L441" s="28"/>
      <c r="M441" s="371"/>
      <c r="N441" s="28"/>
      <c r="O441" s="236"/>
      <c r="P441" s="28"/>
      <c r="Q441" s="28"/>
      <c r="R441" s="28"/>
      <c r="S441" s="466" t="str">
        <f>IF(C441=0,"",C441)</f>
        <v/>
      </c>
      <c r="T441" s="191"/>
      <c r="U441" s="30"/>
      <c r="V441" s="30"/>
      <c r="W441" s="30"/>
      <c r="X441" s="30"/>
      <c r="Y441" s="190"/>
      <c r="Z441" s="330" t="str">
        <f>lft(J441,Peildatum)</f>
        <v/>
      </c>
      <c r="AA441" s="272"/>
      <c r="AB441" s="272"/>
      <c r="AC441" s="272"/>
      <c r="AD441" s="272"/>
      <c r="AE441" s="319" t="str">
        <f>IFERROR(VLOOKUP(LEFT(L441 &amp; "0",1),CbRc,2,0),"")</f>
        <v>NCX19J3</v>
      </c>
      <c r="AF441" s="319" t="str">
        <f>IFERROR(VLOOKUP(LEFT(M441 &amp; "0",1),CbRc,2,0),"")</f>
        <v>NCX19J3</v>
      </c>
      <c r="AG441" s="319" t="str">
        <f>IFERROR(VLOOKUP(LEFT(N441 &amp; "0",1),CbRc,2,0),"")</f>
        <v>NCX19J3</v>
      </c>
      <c r="AH441" s="319" t="str">
        <f>IF(ISNA(VLOOKUP($AE441&amp;P441,IsTm1A,1,0)),"",P441)</f>
        <v/>
      </c>
      <c r="AI441" s="319" t="str">
        <f>IF(ISNA(VLOOKUP($AF441&amp;Q441,IsTm2D,1,0)),"",Q441)</f>
        <v/>
      </c>
      <c r="AJ441" s="319" t="str">
        <f>IF(ISNA(VLOOKUP($AF441&amp;R441,IsTm3G,1,0)),"",R441)</f>
        <v/>
      </c>
      <c r="AK441" s="319" t="str">
        <f>IF(ISNA(VLOOKUP($AG441&amp;S441,IsTm4J,1,0)),"",S441)</f>
        <v/>
      </c>
      <c r="AL441" s="310"/>
      <c r="AT441" s="312" t="str">
        <f t="shared" si="66"/>
        <v/>
      </c>
      <c r="AU441" s="312" t="str">
        <f t="shared" si="67"/>
        <v/>
      </c>
      <c r="AW441" s="320">
        <f t="shared" si="68"/>
        <v>0</v>
      </c>
      <c r="AX441" s="320">
        <f t="shared" si="69"/>
        <v>0</v>
      </c>
      <c r="AY441" s="320">
        <f t="shared" si="70"/>
        <v>0</v>
      </c>
      <c r="AZ441" s="320">
        <f t="shared" si="71"/>
        <v>0</v>
      </c>
      <c r="BG441" s="49" t="str">
        <f t="shared" si="72"/>
        <v>0</v>
      </c>
      <c r="BH441" s="49" t="str">
        <f t="shared" si="73"/>
        <v>0</v>
      </c>
      <c r="BI441" s="49" t="str">
        <f t="shared" si="74"/>
        <v>0</v>
      </c>
    </row>
    <row r="442" spans="1:61" x14ac:dyDescent="0.25">
      <c r="A442" s="25" t="str">
        <f>C442&amp;"x"&amp;TEXT(COUNTIF(C$5:C441,C442)+1,0)</f>
        <v>x1</v>
      </c>
      <c r="B442" s="26" t="str">
        <f>D442&amp;"x"&amp;TEXT(COUNTIF(D$5:D441,D442)+1,0)</f>
        <v>x1</v>
      </c>
      <c r="C442" s="27"/>
      <c r="D442" s="27"/>
      <c r="E442" s="165"/>
      <c r="F442" s="27"/>
      <c r="G442" s="242"/>
      <c r="H442" s="242"/>
      <c r="I442" s="242"/>
      <c r="J442" s="194"/>
      <c r="K442" s="165"/>
      <c r="L442" s="28"/>
      <c r="M442" s="371"/>
      <c r="N442" s="28"/>
      <c r="O442" s="236"/>
      <c r="P442" s="28"/>
      <c r="Q442" s="28"/>
      <c r="R442" s="28"/>
      <c r="S442" s="466" t="str">
        <f>IF(C442=0,"",C442)</f>
        <v/>
      </c>
      <c r="T442" s="191"/>
      <c r="U442" s="30"/>
      <c r="V442" s="30"/>
      <c r="W442" s="30"/>
      <c r="X442" s="30"/>
      <c r="Y442" s="190"/>
      <c r="Z442" s="330" t="str">
        <f>lft(J442,Peildatum)</f>
        <v/>
      </c>
      <c r="AA442" s="272"/>
      <c r="AB442" s="272"/>
      <c r="AC442" s="272"/>
      <c r="AD442" s="272"/>
      <c r="AE442" s="319" t="str">
        <f>IFERROR(VLOOKUP(LEFT(L442 &amp; "0",1),CbRc,2,0),"")</f>
        <v>NCX19J3</v>
      </c>
      <c r="AF442" s="319" t="str">
        <f>IFERROR(VLOOKUP(LEFT(M442 &amp; "0",1),CbRc,2,0),"")</f>
        <v>NCX19J3</v>
      </c>
      <c r="AG442" s="319" t="str">
        <f>IFERROR(VLOOKUP(LEFT(N442 &amp; "0",1),CbRc,2,0),"")</f>
        <v>NCX19J3</v>
      </c>
      <c r="AH442" s="319" t="str">
        <f>IF(ISNA(VLOOKUP($AE442&amp;P442,IsTm1A,1,0)),"",P442)</f>
        <v/>
      </c>
      <c r="AI442" s="319" t="str">
        <f>IF(ISNA(VLOOKUP($AF442&amp;Q442,IsTm2D,1,0)),"",Q442)</f>
        <v/>
      </c>
      <c r="AJ442" s="319" t="str">
        <f>IF(ISNA(VLOOKUP($AF442&amp;R442,IsTm3G,1,0)),"",R442)</f>
        <v/>
      </c>
      <c r="AK442" s="319" t="str">
        <f>IF(ISNA(VLOOKUP($AG442&amp;S442,IsTm4J,1,0)),"",S442)</f>
        <v/>
      </c>
      <c r="AL442" s="310"/>
      <c r="AT442" s="312" t="str">
        <f t="shared" si="66"/>
        <v/>
      </c>
      <c r="AU442" s="312" t="str">
        <f t="shared" si="67"/>
        <v/>
      </c>
      <c r="AW442" s="320">
        <f t="shared" si="68"/>
        <v>0</v>
      </c>
      <c r="AX442" s="320">
        <f t="shared" si="69"/>
        <v>0</v>
      </c>
      <c r="AY442" s="320">
        <f t="shared" si="70"/>
        <v>0</v>
      </c>
      <c r="AZ442" s="320">
        <f t="shared" si="71"/>
        <v>0</v>
      </c>
      <c r="BG442" s="49" t="str">
        <f t="shared" si="72"/>
        <v>0</v>
      </c>
      <c r="BH442" s="49" t="str">
        <f t="shared" si="73"/>
        <v>0</v>
      </c>
      <c r="BI442" s="49" t="str">
        <f t="shared" si="74"/>
        <v>0</v>
      </c>
    </row>
    <row r="443" spans="1:61" x14ac:dyDescent="0.25">
      <c r="A443" s="25" t="str">
        <f>C443&amp;"x"&amp;TEXT(COUNTIF(C$5:C442,C443)+1,0)</f>
        <v>x1</v>
      </c>
      <c r="B443" s="26" t="str">
        <f>D443&amp;"x"&amp;TEXT(COUNTIF(D$5:D442,D443)+1,0)</f>
        <v>x1</v>
      </c>
      <c r="C443" s="27"/>
      <c r="D443" s="27"/>
      <c r="E443" s="165"/>
      <c r="F443" s="27"/>
      <c r="G443" s="242"/>
      <c r="H443" s="242"/>
      <c r="I443" s="242"/>
      <c r="J443" s="194"/>
      <c r="K443" s="165"/>
      <c r="L443" s="28"/>
      <c r="M443" s="371"/>
      <c r="N443" s="28"/>
      <c r="O443" s="236"/>
      <c r="P443" s="28"/>
      <c r="Q443" s="28"/>
      <c r="R443" s="28"/>
      <c r="S443" s="466" t="str">
        <f>IF(C443=0,"",C443)</f>
        <v/>
      </c>
      <c r="T443" s="191"/>
      <c r="U443" s="30"/>
      <c r="V443" s="30"/>
      <c r="W443" s="30"/>
      <c r="X443" s="30"/>
      <c r="Y443" s="190"/>
      <c r="Z443" s="330" t="str">
        <f>lft(J443,Peildatum)</f>
        <v/>
      </c>
      <c r="AA443" s="272"/>
      <c r="AB443" s="272"/>
      <c r="AC443" s="272"/>
      <c r="AD443" s="272"/>
      <c r="AE443" s="319" t="str">
        <f>IFERROR(VLOOKUP(LEFT(L443 &amp; "0",1),CbRc,2,0),"")</f>
        <v>NCX19J3</v>
      </c>
      <c r="AF443" s="319" t="str">
        <f>IFERROR(VLOOKUP(LEFT(M443 &amp; "0",1),CbRc,2,0),"")</f>
        <v>NCX19J3</v>
      </c>
      <c r="AG443" s="319" t="str">
        <f>IFERROR(VLOOKUP(LEFT(N443 &amp; "0",1),CbRc,2,0),"")</f>
        <v>NCX19J3</v>
      </c>
      <c r="AH443" s="319" t="str">
        <f>IF(ISNA(VLOOKUP($AE443&amp;P443,IsTm1A,1,0)),"",P443)</f>
        <v/>
      </c>
      <c r="AI443" s="319" t="str">
        <f>IF(ISNA(VLOOKUP($AF443&amp;Q443,IsTm2D,1,0)),"",Q443)</f>
        <v/>
      </c>
      <c r="AJ443" s="319" t="str">
        <f>IF(ISNA(VLOOKUP($AF443&amp;R443,IsTm3G,1,0)),"",R443)</f>
        <v/>
      </c>
      <c r="AK443" s="319" t="str">
        <f>IF(ISNA(VLOOKUP($AG443&amp;S443,IsTm4J,1,0)),"",S443)</f>
        <v/>
      </c>
      <c r="AL443" s="310"/>
      <c r="AT443" s="312" t="str">
        <f t="shared" si="66"/>
        <v/>
      </c>
      <c r="AU443" s="312" t="str">
        <f t="shared" si="67"/>
        <v/>
      </c>
      <c r="AW443" s="320">
        <f t="shared" si="68"/>
        <v>0</v>
      </c>
      <c r="AX443" s="320">
        <f t="shared" si="69"/>
        <v>0</v>
      </c>
      <c r="AY443" s="320">
        <f t="shared" si="70"/>
        <v>0</v>
      </c>
      <c r="AZ443" s="320">
        <f t="shared" si="71"/>
        <v>0</v>
      </c>
      <c r="BG443" s="49" t="str">
        <f t="shared" si="72"/>
        <v>0</v>
      </c>
      <c r="BH443" s="49" t="str">
        <f t="shared" si="73"/>
        <v>0</v>
      </c>
      <c r="BI443" s="49" t="str">
        <f t="shared" si="74"/>
        <v>0</v>
      </c>
    </row>
    <row r="444" spans="1:61" x14ac:dyDescent="0.25">
      <c r="A444" s="25" t="str">
        <f>C444&amp;"x"&amp;TEXT(COUNTIF(C$5:C443,C444)+1,0)</f>
        <v>x1</v>
      </c>
      <c r="B444" s="26" t="str">
        <f>D444&amp;"x"&amp;TEXT(COUNTIF(D$5:D443,D444)+1,0)</f>
        <v>x1</v>
      </c>
      <c r="C444" s="27"/>
      <c r="D444" s="27"/>
      <c r="E444" s="165"/>
      <c r="F444" s="27"/>
      <c r="G444" s="242"/>
      <c r="H444" s="242"/>
      <c r="I444" s="242"/>
      <c r="J444" s="194"/>
      <c r="K444" s="165"/>
      <c r="L444" s="28"/>
      <c r="M444" s="371"/>
      <c r="N444" s="28"/>
      <c r="O444" s="236"/>
      <c r="P444" s="28"/>
      <c r="Q444" s="28"/>
      <c r="R444" s="28"/>
      <c r="S444" s="466" t="str">
        <f>IF(C444=0,"",C444)</f>
        <v/>
      </c>
      <c r="T444" s="191"/>
      <c r="U444" s="30"/>
      <c r="V444" s="30"/>
      <c r="W444" s="30"/>
      <c r="X444" s="30"/>
      <c r="Y444" s="190"/>
      <c r="Z444" s="330" t="str">
        <f>lft(J444,Peildatum)</f>
        <v/>
      </c>
      <c r="AA444" s="272"/>
      <c r="AB444" s="272"/>
      <c r="AC444" s="272"/>
      <c r="AD444" s="272"/>
      <c r="AE444" s="319" t="str">
        <f>IFERROR(VLOOKUP(LEFT(L444 &amp; "0",1),CbRc,2,0),"")</f>
        <v>NCX19J3</v>
      </c>
      <c r="AF444" s="319" t="str">
        <f>IFERROR(VLOOKUP(LEFT(M444 &amp; "0",1),CbRc,2,0),"")</f>
        <v>NCX19J3</v>
      </c>
      <c r="AG444" s="319" t="str">
        <f>IFERROR(VLOOKUP(LEFT(N444 &amp; "0",1),CbRc,2,0),"")</f>
        <v>NCX19J3</v>
      </c>
      <c r="AH444" s="319" t="str">
        <f>IF(ISNA(VLOOKUP($AE444&amp;P444,IsTm1A,1,0)),"",P444)</f>
        <v/>
      </c>
      <c r="AI444" s="319" t="str">
        <f>IF(ISNA(VLOOKUP($AF444&amp;Q444,IsTm2D,1,0)),"",Q444)</f>
        <v/>
      </c>
      <c r="AJ444" s="319" t="str">
        <f>IF(ISNA(VLOOKUP($AF444&amp;R444,IsTm3G,1,0)),"",R444)</f>
        <v/>
      </c>
      <c r="AK444" s="319" t="str">
        <f>IF(ISNA(VLOOKUP($AG444&amp;S444,IsTm4J,1,0)),"",S444)</f>
        <v/>
      </c>
      <c r="AL444" s="310"/>
      <c r="AT444" s="312" t="str">
        <f t="shared" si="66"/>
        <v/>
      </c>
      <c r="AU444" s="312" t="str">
        <f t="shared" si="67"/>
        <v/>
      </c>
      <c r="AW444" s="320">
        <f t="shared" si="68"/>
        <v>0</v>
      </c>
      <c r="AX444" s="320">
        <f t="shared" si="69"/>
        <v>0</v>
      </c>
      <c r="AY444" s="320">
        <f t="shared" si="70"/>
        <v>0</v>
      </c>
      <c r="AZ444" s="320">
        <f t="shared" si="71"/>
        <v>0</v>
      </c>
      <c r="BG444" s="49" t="str">
        <f t="shared" si="72"/>
        <v>0</v>
      </c>
      <c r="BH444" s="49" t="str">
        <f t="shared" si="73"/>
        <v>0</v>
      </c>
      <c r="BI444" s="49" t="str">
        <f t="shared" si="74"/>
        <v>0</v>
      </c>
    </row>
    <row r="445" spans="1:61" x14ac:dyDescent="0.25">
      <c r="A445" s="25" t="str">
        <f>C445&amp;"x"&amp;TEXT(COUNTIF(C$5:C444,C445)+1,0)</f>
        <v>x1</v>
      </c>
      <c r="B445" s="26" t="str">
        <f>D445&amp;"x"&amp;TEXT(COUNTIF(D$5:D444,D445)+1,0)</f>
        <v>x1</v>
      </c>
      <c r="C445" s="27"/>
      <c r="D445" s="27"/>
      <c r="E445" s="165"/>
      <c r="F445" s="27"/>
      <c r="G445" s="242"/>
      <c r="H445" s="242"/>
      <c r="I445" s="242"/>
      <c r="J445" s="194"/>
      <c r="K445" s="165"/>
      <c r="L445" s="28"/>
      <c r="M445" s="371"/>
      <c r="N445" s="28"/>
      <c r="O445" s="236"/>
      <c r="P445" s="28"/>
      <c r="Q445" s="28"/>
      <c r="R445" s="28"/>
      <c r="S445" s="466" t="str">
        <f>IF(C445=0,"",C445)</f>
        <v/>
      </c>
      <c r="T445" s="191"/>
      <c r="U445" s="30"/>
      <c r="V445" s="30"/>
      <c r="W445" s="30"/>
      <c r="X445" s="30"/>
      <c r="Y445" s="190"/>
      <c r="Z445" s="330" t="str">
        <f>lft(J445,Peildatum)</f>
        <v/>
      </c>
      <c r="AA445" s="272"/>
      <c r="AB445" s="272"/>
      <c r="AC445" s="272"/>
      <c r="AD445" s="272"/>
      <c r="AE445" s="319" t="str">
        <f>IFERROR(VLOOKUP(LEFT(L445 &amp; "0",1),CbRc,2,0),"")</f>
        <v>NCX19J3</v>
      </c>
      <c r="AF445" s="319" t="str">
        <f>IFERROR(VLOOKUP(LEFT(M445 &amp; "0",1),CbRc,2,0),"")</f>
        <v>NCX19J3</v>
      </c>
      <c r="AG445" s="319" t="str">
        <f>IFERROR(VLOOKUP(LEFT(N445 &amp; "0",1),CbRc,2,0),"")</f>
        <v>NCX19J3</v>
      </c>
      <c r="AH445" s="319" t="str">
        <f>IF(ISNA(VLOOKUP($AE445&amp;P445,IsTm1A,1,0)),"",P445)</f>
        <v/>
      </c>
      <c r="AI445" s="319" t="str">
        <f>IF(ISNA(VLOOKUP($AF445&amp;Q445,IsTm2D,1,0)),"",Q445)</f>
        <v/>
      </c>
      <c r="AJ445" s="319" t="str">
        <f>IF(ISNA(VLOOKUP($AF445&amp;R445,IsTm3G,1,0)),"",R445)</f>
        <v/>
      </c>
      <c r="AK445" s="319" t="str">
        <f>IF(ISNA(VLOOKUP($AG445&amp;S445,IsTm4J,1,0)),"",S445)</f>
        <v/>
      </c>
      <c r="AL445" s="310"/>
      <c r="AT445" s="312" t="str">
        <f t="shared" si="66"/>
        <v/>
      </c>
      <c r="AU445" s="312" t="str">
        <f t="shared" si="67"/>
        <v/>
      </c>
      <c r="AW445" s="320">
        <f t="shared" si="68"/>
        <v>0</v>
      </c>
      <c r="AX445" s="320">
        <f t="shared" si="69"/>
        <v>0</v>
      </c>
      <c r="AY445" s="320">
        <f t="shared" si="70"/>
        <v>0</v>
      </c>
      <c r="AZ445" s="320">
        <f t="shared" si="71"/>
        <v>0</v>
      </c>
      <c r="BG445" s="49" t="str">
        <f t="shared" si="72"/>
        <v>0</v>
      </c>
      <c r="BH445" s="49" t="str">
        <f t="shared" si="73"/>
        <v>0</v>
      </c>
      <c r="BI445" s="49" t="str">
        <f t="shared" si="74"/>
        <v>0</v>
      </c>
    </row>
    <row r="446" spans="1:61" x14ac:dyDescent="0.25">
      <c r="A446" s="25" t="str">
        <f>C446&amp;"x"&amp;TEXT(COUNTIF(C$5:C445,C446)+1,0)</f>
        <v>x1</v>
      </c>
      <c r="B446" s="26" t="str">
        <f>D446&amp;"x"&amp;TEXT(COUNTIF(D$5:D445,D446)+1,0)</f>
        <v>x1</v>
      </c>
      <c r="C446" s="27"/>
      <c r="D446" s="27"/>
      <c r="E446" s="165"/>
      <c r="F446" s="27"/>
      <c r="G446" s="242"/>
      <c r="H446" s="242"/>
      <c r="I446" s="242"/>
      <c r="J446" s="194"/>
      <c r="K446" s="165"/>
      <c r="L446" s="28"/>
      <c r="M446" s="371"/>
      <c r="N446" s="28"/>
      <c r="O446" s="236"/>
      <c r="P446" s="28"/>
      <c r="Q446" s="28"/>
      <c r="R446" s="28"/>
      <c r="S446" s="466" t="str">
        <f>IF(C446=0,"",C446)</f>
        <v/>
      </c>
      <c r="T446" s="191"/>
      <c r="U446" s="30"/>
      <c r="V446" s="30"/>
      <c r="W446" s="30"/>
      <c r="X446" s="30"/>
      <c r="Y446" s="190"/>
      <c r="Z446" s="330" t="str">
        <f>lft(J446,Peildatum)</f>
        <v/>
      </c>
      <c r="AA446" s="272"/>
      <c r="AB446" s="272"/>
      <c r="AC446" s="272"/>
      <c r="AD446" s="272"/>
      <c r="AE446" s="319" t="str">
        <f>IFERROR(VLOOKUP(LEFT(L446 &amp; "0",1),CbRc,2,0),"")</f>
        <v>NCX19J3</v>
      </c>
      <c r="AF446" s="319" t="str">
        <f>IFERROR(VLOOKUP(LEFT(M446 &amp; "0",1),CbRc,2,0),"")</f>
        <v>NCX19J3</v>
      </c>
      <c r="AG446" s="319" t="str">
        <f>IFERROR(VLOOKUP(LEFT(N446 &amp; "0",1),CbRc,2,0),"")</f>
        <v>NCX19J3</v>
      </c>
      <c r="AH446" s="319" t="str">
        <f>IF(ISNA(VLOOKUP($AE446&amp;P446,IsTm1A,1,0)),"",P446)</f>
        <v/>
      </c>
      <c r="AI446" s="319" t="str">
        <f>IF(ISNA(VLOOKUP($AF446&amp;Q446,IsTm2D,1,0)),"",Q446)</f>
        <v/>
      </c>
      <c r="AJ446" s="319" t="str">
        <f>IF(ISNA(VLOOKUP($AF446&amp;R446,IsTm3G,1,0)),"",R446)</f>
        <v/>
      </c>
      <c r="AK446" s="319" t="str">
        <f>IF(ISNA(VLOOKUP($AG446&amp;S446,IsTm4J,1,0)),"",S446)</f>
        <v/>
      </c>
      <c r="AL446" s="310"/>
      <c r="AT446" s="312" t="str">
        <f t="shared" si="66"/>
        <v/>
      </c>
      <c r="AU446" s="312" t="str">
        <f t="shared" si="67"/>
        <v/>
      </c>
      <c r="AW446" s="320">
        <f t="shared" si="68"/>
        <v>0</v>
      </c>
      <c r="AX446" s="320">
        <f t="shared" si="69"/>
        <v>0</v>
      </c>
      <c r="AY446" s="320">
        <f t="shared" si="70"/>
        <v>0</v>
      </c>
      <c r="AZ446" s="320">
        <f t="shared" si="71"/>
        <v>0</v>
      </c>
      <c r="BG446" s="49" t="str">
        <f t="shared" si="72"/>
        <v>0</v>
      </c>
      <c r="BH446" s="49" t="str">
        <f t="shared" si="73"/>
        <v>0</v>
      </c>
      <c r="BI446" s="49" t="str">
        <f t="shared" si="74"/>
        <v>0</v>
      </c>
    </row>
    <row r="447" spans="1:61" x14ac:dyDescent="0.25">
      <c r="A447" s="25" t="str">
        <f>C447&amp;"x"&amp;TEXT(COUNTIF(C$5:C446,C447)+1,0)</f>
        <v>x1</v>
      </c>
      <c r="B447" s="26" t="str">
        <f>D447&amp;"x"&amp;TEXT(COUNTIF(D$5:D446,D447)+1,0)</f>
        <v>x1</v>
      </c>
      <c r="C447" s="27"/>
      <c r="D447" s="27"/>
      <c r="E447" s="165"/>
      <c r="F447" s="27"/>
      <c r="G447" s="242"/>
      <c r="H447" s="242"/>
      <c r="I447" s="242"/>
      <c r="J447" s="194"/>
      <c r="K447" s="165"/>
      <c r="L447" s="28"/>
      <c r="M447" s="371"/>
      <c r="N447" s="28"/>
      <c r="O447" s="236"/>
      <c r="P447" s="28"/>
      <c r="Q447" s="28"/>
      <c r="R447" s="28"/>
      <c r="S447" s="466" t="str">
        <f>IF(C447=0,"",C447)</f>
        <v/>
      </c>
      <c r="T447" s="191"/>
      <c r="U447" s="30"/>
      <c r="V447" s="30"/>
      <c r="W447" s="30"/>
      <c r="X447" s="30"/>
      <c r="Y447" s="190"/>
      <c r="Z447" s="330" t="str">
        <f>lft(J447,Peildatum)</f>
        <v/>
      </c>
      <c r="AA447" s="272"/>
      <c r="AB447" s="272"/>
      <c r="AC447" s="272"/>
      <c r="AD447" s="272"/>
      <c r="AE447" s="319" t="str">
        <f>IFERROR(VLOOKUP(LEFT(L447 &amp; "0",1),CbRc,2,0),"")</f>
        <v>NCX19J3</v>
      </c>
      <c r="AF447" s="319" t="str">
        <f>IFERROR(VLOOKUP(LEFT(M447 &amp; "0",1),CbRc,2,0),"")</f>
        <v>NCX19J3</v>
      </c>
      <c r="AG447" s="319" t="str">
        <f>IFERROR(VLOOKUP(LEFT(N447 &amp; "0",1),CbRc,2,0),"")</f>
        <v>NCX19J3</v>
      </c>
      <c r="AH447" s="319" t="str">
        <f>IF(ISNA(VLOOKUP($AE447&amp;P447,IsTm1A,1,0)),"",P447)</f>
        <v/>
      </c>
      <c r="AI447" s="319" t="str">
        <f>IF(ISNA(VLOOKUP($AF447&amp;Q447,IsTm2D,1,0)),"",Q447)</f>
        <v/>
      </c>
      <c r="AJ447" s="319" t="str">
        <f>IF(ISNA(VLOOKUP($AF447&amp;R447,IsTm3G,1,0)),"",R447)</f>
        <v/>
      </c>
      <c r="AK447" s="319" t="str">
        <f>IF(ISNA(VLOOKUP($AG447&amp;S447,IsTm4J,1,0)),"",S447)</f>
        <v/>
      </c>
      <c r="AL447" s="310"/>
      <c r="AT447" s="312" t="str">
        <f t="shared" si="66"/>
        <v/>
      </c>
      <c r="AU447" s="312" t="str">
        <f t="shared" si="67"/>
        <v/>
      </c>
      <c r="AW447" s="320">
        <f t="shared" si="68"/>
        <v>0</v>
      </c>
      <c r="AX447" s="320">
        <f t="shared" si="69"/>
        <v>0</v>
      </c>
      <c r="AY447" s="320">
        <f t="shared" si="70"/>
        <v>0</v>
      </c>
      <c r="AZ447" s="320">
        <f t="shared" si="71"/>
        <v>0</v>
      </c>
      <c r="BG447" s="49" t="str">
        <f t="shared" si="72"/>
        <v>0</v>
      </c>
      <c r="BH447" s="49" t="str">
        <f t="shared" si="73"/>
        <v>0</v>
      </c>
      <c r="BI447" s="49" t="str">
        <f t="shared" si="74"/>
        <v>0</v>
      </c>
    </row>
    <row r="448" spans="1:61" x14ac:dyDescent="0.25">
      <c r="A448" s="25" t="str">
        <f>C448&amp;"x"&amp;TEXT(COUNTIF(C$5:C447,C448)+1,0)</f>
        <v>x1</v>
      </c>
      <c r="B448" s="26" t="str">
        <f>D448&amp;"x"&amp;TEXT(COUNTIF(D$5:D447,D448)+1,0)</f>
        <v>x1</v>
      </c>
      <c r="C448" s="27"/>
      <c r="D448" s="27"/>
      <c r="E448" s="165"/>
      <c r="F448" s="27"/>
      <c r="G448" s="242"/>
      <c r="H448" s="242"/>
      <c r="I448" s="242"/>
      <c r="J448" s="194"/>
      <c r="K448" s="165"/>
      <c r="L448" s="28"/>
      <c r="M448" s="371"/>
      <c r="N448" s="28"/>
      <c r="O448" s="236"/>
      <c r="P448" s="28"/>
      <c r="Q448" s="28"/>
      <c r="R448" s="28"/>
      <c r="S448" s="466" t="str">
        <f>IF(C448=0,"",C448)</f>
        <v/>
      </c>
      <c r="T448" s="191"/>
      <c r="U448" s="30"/>
      <c r="V448" s="30"/>
      <c r="W448" s="30"/>
      <c r="X448" s="30"/>
      <c r="Y448" s="190"/>
      <c r="Z448" s="330" t="str">
        <f>lft(J448,Peildatum)</f>
        <v/>
      </c>
      <c r="AA448" s="272"/>
      <c r="AB448" s="272"/>
      <c r="AC448" s="272"/>
      <c r="AD448" s="272"/>
      <c r="AE448" s="319" t="str">
        <f>IFERROR(VLOOKUP(LEFT(L448 &amp; "0",1),CbRc,2,0),"")</f>
        <v>NCX19J3</v>
      </c>
      <c r="AF448" s="319" t="str">
        <f>IFERROR(VLOOKUP(LEFT(M448 &amp; "0",1),CbRc,2,0),"")</f>
        <v>NCX19J3</v>
      </c>
      <c r="AG448" s="319" t="str">
        <f>IFERROR(VLOOKUP(LEFT(N448 &amp; "0",1),CbRc,2,0),"")</f>
        <v>NCX19J3</v>
      </c>
      <c r="AH448" s="319" t="str">
        <f>IF(ISNA(VLOOKUP($AE448&amp;P448,IsTm1A,1,0)),"",P448)</f>
        <v/>
      </c>
      <c r="AI448" s="319" t="str">
        <f>IF(ISNA(VLOOKUP($AF448&amp;Q448,IsTm2D,1,0)),"",Q448)</f>
        <v/>
      </c>
      <c r="AJ448" s="319" t="str">
        <f>IF(ISNA(VLOOKUP($AF448&amp;R448,IsTm3G,1,0)),"",R448)</f>
        <v/>
      </c>
      <c r="AK448" s="319" t="str">
        <f>IF(ISNA(VLOOKUP($AG448&amp;S448,IsTm4J,1,0)),"",S448)</f>
        <v/>
      </c>
      <c r="AL448" s="310"/>
      <c r="AT448" s="312" t="str">
        <f t="shared" si="66"/>
        <v/>
      </c>
      <c r="AU448" s="312" t="str">
        <f t="shared" si="67"/>
        <v/>
      </c>
      <c r="AW448" s="320">
        <f t="shared" si="68"/>
        <v>0</v>
      </c>
      <c r="AX448" s="320">
        <f t="shared" si="69"/>
        <v>0</v>
      </c>
      <c r="AY448" s="320">
        <f t="shared" si="70"/>
        <v>0</v>
      </c>
      <c r="AZ448" s="320">
        <f t="shared" si="71"/>
        <v>0</v>
      </c>
      <c r="BG448" s="49" t="str">
        <f t="shared" si="72"/>
        <v>0</v>
      </c>
      <c r="BH448" s="49" t="str">
        <f t="shared" si="73"/>
        <v>0</v>
      </c>
      <c r="BI448" s="49" t="str">
        <f t="shared" si="74"/>
        <v>0</v>
      </c>
    </row>
    <row r="449" spans="1:61" x14ac:dyDescent="0.25">
      <c r="A449" s="25" t="str">
        <f>C449&amp;"x"&amp;TEXT(COUNTIF(C$5:C448,C449)+1,0)</f>
        <v>x1</v>
      </c>
      <c r="B449" s="26" t="str">
        <f>D449&amp;"x"&amp;TEXT(COUNTIF(D$5:D448,D449)+1,0)</f>
        <v>x1</v>
      </c>
      <c r="C449" s="27"/>
      <c r="D449" s="27"/>
      <c r="E449" s="165"/>
      <c r="F449" s="27"/>
      <c r="G449" s="242"/>
      <c r="H449" s="242"/>
      <c r="I449" s="242"/>
      <c r="J449" s="194"/>
      <c r="K449" s="165"/>
      <c r="L449" s="28"/>
      <c r="M449" s="371"/>
      <c r="N449" s="28"/>
      <c r="O449" s="236"/>
      <c r="P449" s="28"/>
      <c r="Q449" s="28"/>
      <c r="R449" s="28"/>
      <c r="S449" s="466" t="str">
        <f>IF(C449=0,"",C449)</f>
        <v/>
      </c>
      <c r="T449" s="191"/>
      <c r="U449" s="30"/>
      <c r="V449" s="30"/>
      <c r="W449" s="30"/>
      <c r="X449" s="30"/>
      <c r="Y449" s="190"/>
      <c r="Z449" s="330" t="str">
        <f>lft(J449,Peildatum)</f>
        <v/>
      </c>
      <c r="AA449" s="272"/>
      <c r="AB449" s="272"/>
      <c r="AC449" s="272"/>
      <c r="AD449" s="272"/>
      <c r="AE449" s="319" t="str">
        <f>IFERROR(VLOOKUP(LEFT(L449 &amp; "0",1),CbRc,2,0),"")</f>
        <v>NCX19J3</v>
      </c>
      <c r="AF449" s="319" t="str">
        <f>IFERROR(VLOOKUP(LEFT(M449 &amp; "0",1),CbRc,2,0),"")</f>
        <v>NCX19J3</v>
      </c>
      <c r="AG449" s="319" t="str">
        <f>IFERROR(VLOOKUP(LEFT(N449 &amp; "0",1),CbRc,2,0),"")</f>
        <v>NCX19J3</v>
      </c>
      <c r="AH449" s="319" t="str">
        <f>IF(ISNA(VLOOKUP($AE449&amp;P449,IsTm1A,1,0)),"",P449)</f>
        <v/>
      </c>
      <c r="AI449" s="319" t="str">
        <f>IF(ISNA(VLOOKUP($AF449&amp;Q449,IsTm2D,1,0)),"",Q449)</f>
        <v/>
      </c>
      <c r="AJ449" s="319" t="str">
        <f>IF(ISNA(VLOOKUP($AF449&amp;R449,IsTm3G,1,0)),"",R449)</f>
        <v/>
      </c>
      <c r="AK449" s="319" t="str">
        <f>IF(ISNA(VLOOKUP($AG449&amp;S449,IsTm4J,1,0)),"",S449)</f>
        <v/>
      </c>
      <c r="AL449" s="310"/>
      <c r="AT449" s="312" t="str">
        <f t="shared" si="66"/>
        <v/>
      </c>
      <c r="AU449" s="312" t="str">
        <f t="shared" si="67"/>
        <v/>
      </c>
      <c r="AW449" s="320">
        <f t="shared" si="68"/>
        <v>0</v>
      </c>
      <c r="AX449" s="320">
        <f t="shared" si="69"/>
        <v>0</v>
      </c>
      <c r="AY449" s="320">
        <f t="shared" si="70"/>
        <v>0</v>
      </c>
      <c r="AZ449" s="320">
        <f t="shared" si="71"/>
        <v>0</v>
      </c>
      <c r="BG449" s="49" t="str">
        <f t="shared" si="72"/>
        <v>0</v>
      </c>
      <c r="BH449" s="49" t="str">
        <f t="shared" si="73"/>
        <v>0</v>
      </c>
      <c r="BI449" s="49" t="str">
        <f t="shared" si="74"/>
        <v>0</v>
      </c>
    </row>
    <row r="450" spans="1:61" x14ac:dyDescent="0.25">
      <c r="A450" s="25" t="str">
        <f>C450&amp;"x"&amp;TEXT(COUNTIF(C$5:C449,C450)+1,0)</f>
        <v>x1</v>
      </c>
      <c r="B450" s="26" t="str">
        <f>D450&amp;"x"&amp;TEXT(COUNTIF(D$5:D449,D450)+1,0)</f>
        <v>x1</v>
      </c>
      <c r="C450" s="27"/>
      <c r="D450" s="27"/>
      <c r="E450" s="165"/>
      <c r="F450" s="27"/>
      <c r="G450" s="242"/>
      <c r="H450" s="242"/>
      <c r="I450" s="242"/>
      <c r="J450" s="194"/>
      <c r="K450" s="165"/>
      <c r="L450" s="28"/>
      <c r="M450" s="371"/>
      <c r="N450" s="28"/>
      <c r="O450" s="236"/>
      <c r="P450" s="28"/>
      <c r="Q450" s="28"/>
      <c r="R450" s="28"/>
      <c r="S450" s="466" t="str">
        <f>IF(C450=0,"",C450)</f>
        <v/>
      </c>
      <c r="T450" s="191"/>
      <c r="U450" s="30"/>
      <c r="V450" s="30"/>
      <c r="W450" s="30"/>
      <c r="X450" s="30"/>
      <c r="Y450" s="190"/>
      <c r="Z450" s="330" t="str">
        <f>lft(J450,Peildatum)</f>
        <v/>
      </c>
      <c r="AA450" s="272"/>
      <c r="AB450" s="272"/>
      <c r="AC450" s="272"/>
      <c r="AD450" s="272"/>
      <c r="AE450" s="319" t="str">
        <f>IFERROR(VLOOKUP(LEFT(L450 &amp; "0",1),CbRc,2,0),"")</f>
        <v>NCX19J3</v>
      </c>
      <c r="AF450" s="319" t="str">
        <f>IFERROR(VLOOKUP(LEFT(M450 &amp; "0",1),CbRc,2,0),"")</f>
        <v>NCX19J3</v>
      </c>
      <c r="AG450" s="319" t="str">
        <f>IFERROR(VLOOKUP(LEFT(N450 &amp; "0",1),CbRc,2,0),"")</f>
        <v>NCX19J3</v>
      </c>
      <c r="AH450" s="319" t="str">
        <f>IF(ISNA(VLOOKUP($AE450&amp;P450,IsTm1A,1,0)),"",P450)</f>
        <v/>
      </c>
      <c r="AI450" s="319" t="str">
        <f>IF(ISNA(VLOOKUP($AF450&amp;Q450,IsTm2D,1,0)),"",Q450)</f>
        <v/>
      </c>
      <c r="AJ450" s="319" t="str">
        <f>IF(ISNA(VLOOKUP($AF450&amp;R450,IsTm3G,1,0)),"",R450)</f>
        <v/>
      </c>
      <c r="AK450" s="319" t="str">
        <f>IF(ISNA(VLOOKUP($AG450&amp;S450,IsTm4J,1,0)),"",S450)</f>
        <v/>
      </c>
      <c r="AL450" s="310"/>
      <c r="AT450" s="312" t="str">
        <f t="shared" si="66"/>
        <v/>
      </c>
      <c r="AU450" s="312" t="str">
        <f t="shared" si="67"/>
        <v/>
      </c>
      <c r="AW450" s="320">
        <f t="shared" si="68"/>
        <v>0</v>
      </c>
      <c r="AX450" s="320">
        <f t="shared" si="69"/>
        <v>0</v>
      </c>
      <c r="AY450" s="320">
        <f t="shared" si="70"/>
        <v>0</v>
      </c>
      <c r="AZ450" s="320">
        <f t="shared" si="71"/>
        <v>0</v>
      </c>
      <c r="BG450" s="49" t="str">
        <f t="shared" si="72"/>
        <v>0</v>
      </c>
      <c r="BH450" s="49" t="str">
        <f t="shared" si="73"/>
        <v>0</v>
      </c>
      <c r="BI450" s="49" t="str">
        <f t="shared" si="74"/>
        <v>0</v>
      </c>
    </row>
    <row r="451" spans="1:61" x14ac:dyDescent="0.25">
      <c r="A451" s="25" t="str">
        <f>C451&amp;"x"&amp;TEXT(COUNTIF(C$5:C450,C451)+1,0)</f>
        <v>x1</v>
      </c>
      <c r="B451" s="26" t="str">
        <f>D451&amp;"x"&amp;TEXT(COUNTIF(D$5:D450,D451)+1,0)</f>
        <v>x1</v>
      </c>
      <c r="C451" s="27"/>
      <c r="D451" s="27"/>
      <c r="E451" s="165"/>
      <c r="F451" s="27"/>
      <c r="G451" s="242"/>
      <c r="H451" s="242"/>
      <c r="I451" s="242"/>
      <c r="J451" s="194"/>
      <c r="K451" s="165"/>
      <c r="L451" s="28"/>
      <c r="M451" s="371"/>
      <c r="N451" s="28"/>
      <c r="O451" s="236"/>
      <c r="P451" s="28"/>
      <c r="Q451" s="28"/>
      <c r="R451" s="28"/>
      <c r="S451" s="466" t="str">
        <f>IF(C451=0,"",C451)</f>
        <v/>
      </c>
      <c r="T451" s="191"/>
      <c r="U451" s="30"/>
      <c r="V451" s="30"/>
      <c r="W451" s="30"/>
      <c r="X451" s="30"/>
      <c r="Y451" s="190"/>
      <c r="Z451" s="330" t="str">
        <f>lft(J451,Peildatum)</f>
        <v/>
      </c>
      <c r="AA451" s="272"/>
      <c r="AB451" s="272"/>
      <c r="AC451" s="272"/>
      <c r="AD451" s="272"/>
      <c r="AE451" s="319" t="str">
        <f>IFERROR(VLOOKUP(LEFT(L451 &amp; "0",1),CbRc,2,0),"")</f>
        <v>NCX19J3</v>
      </c>
      <c r="AF451" s="319" t="str">
        <f>IFERROR(VLOOKUP(LEFT(M451 &amp; "0",1),CbRc,2,0),"")</f>
        <v>NCX19J3</v>
      </c>
      <c r="AG451" s="319" t="str">
        <f>IFERROR(VLOOKUP(LEFT(N451 &amp; "0",1),CbRc,2,0),"")</f>
        <v>NCX19J3</v>
      </c>
      <c r="AH451" s="319" t="str">
        <f>IF(ISNA(VLOOKUP($AE451&amp;P451,IsTm1A,1,0)),"",P451)</f>
        <v/>
      </c>
      <c r="AI451" s="319" t="str">
        <f>IF(ISNA(VLOOKUP($AF451&amp;Q451,IsTm2D,1,0)),"",Q451)</f>
        <v/>
      </c>
      <c r="AJ451" s="319" t="str">
        <f>IF(ISNA(VLOOKUP($AF451&amp;R451,IsTm3G,1,0)),"",R451)</f>
        <v/>
      </c>
      <c r="AK451" s="319" t="str">
        <f>IF(ISNA(VLOOKUP($AG451&amp;S451,IsTm4J,1,0)),"",S451)</f>
        <v/>
      </c>
      <c r="AL451" s="310"/>
      <c r="AT451" s="312" t="str">
        <f t="shared" si="66"/>
        <v/>
      </c>
      <c r="AU451" s="312" t="str">
        <f t="shared" si="67"/>
        <v/>
      </c>
      <c r="AW451" s="320">
        <f t="shared" si="68"/>
        <v>0</v>
      </c>
      <c r="AX451" s="320">
        <f t="shared" si="69"/>
        <v>0</v>
      </c>
      <c r="AY451" s="320">
        <f t="shared" si="70"/>
        <v>0</v>
      </c>
      <c r="AZ451" s="320">
        <f t="shared" si="71"/>
        <v>0</v>
      </c>
      <c r="BG451" s="49" t="str">
        <f t="shared" si="72"/>
        <v>0</v>
      </c>
      <c r="BH451" s="49" t="str">
        <f t="shared" si="73"/>
        <v>0</v>
      </c>
      <c r="BI451" s="49" t="str">
        <f t="shared" si="74"/>
        <v>0</v>
      </c>
    </row>
    <row r="452" spans="1:61" x14ac:dyDescent="0.25">
      <c r="A452" s="25" t="str">
        <f>C452&amp;"x"&amp;TEXT(COUNTIF(C$5:C451,C452)+1,0)</f>
        <v>x1</v>
      </c>
      <c r="B452" s="26" t="str">
        <f>D452&amp;"x"&amp;TEXT(COUNTIF(D$5:D451,D452)+1,0)</f>
        <v>x1</v>
      </c>
      <c r="C452" s="27"/>
      <c r="D452" s="27"/>
      <c r="E452" s="165"/>
      <c r="F452" s="27"/>
      <c r="G452" s="242"/>
      <c r="H452" s="242"/>
      <c r="I452" s="242"/>
      <c r="J452" s="194"/>
      <c r="K452" s="165"/>
      <c r="L452" s="28"/>
      <c r="M452" s="371"/>
      <c r="N452" s="28"/>
      <c r="O452" s="236"/>
      <c r="P452" s="28"/>
      <c r="Q452" s="28"/>
      <c r="R452" s="28"/>
      <c r="S452" s="466" t="str">
        <f>IF(C452=0,"",C452)</f>
        <v/>
      </c>
      <c r="T452" s="191"/>
      <c r="U452" s="30"/>
      <c r="V452" s="30"/>
      <c r="W452" s="30"/>
      <c r="X452" s="30"/>
      <c r="Y452" s="190"/>
      <c r="Z452" s="330" t="str">
        <f>lft(J452,Peildatum)</f>
        <v/>
      </c>
      <c r="AA452" s="272"/>
      <c r="AB452" s="272"/>
      <c r="AC452" s="272"/>
      <c r="AD452" s="272"/>
      <c r="AE452" s="319" t="str">
        <f>IFERROR(VLOOKUP(LEFT(L452 &amp; "0",1),CbRc,2,0),"")</f>
        <v>NCX19J3</v>
      </c>
      <c r="AF452" s="319" t="str">
        <f>IFERROR(VLOOKUP(LEFT(M452 &amp; "0",1),CbRc,2,0),"")</f>
        <v>NCX19J3</v>
      </c>
      <c r="AG452" s="319" t="str">
        <f>IFERROR(VLOOKUP(LEFT(N452 &amp; "0",1),CbRc,2,0),"")</f>
        <v>NCX19J3</v>
      </c>
      <c r="AH452" s="319" t="str">
        <f>IF(ISNA(VLOOKUP($AE452&amp;P452,IsTm1A,1,0)),"",P452)</f>
        <v/>
      </c>
      <c r="AI452" s="319" t="str">
        <f>IF(ISNA(VLOOKUP($AF452&amp;Q452,IsTm2D,1,0)),"",Q452)</f>
        <v/>
      </c>
      <c r="AJ452" s="319" t="str">
        <f>IF(ISNA(VLOOKUP($AF452&amp;R452,IsTm3G,1,0)),"",R452)</f>
        <v/>
      </c>
      <c r="AK452" s="319" t="str">
        <f>IF(ISNA(VLOOKUP($AG452&amp;S452,IsTm4J,1,0)),"",S452)</f>
        <v/>
      </c>
      <c r="AL452" s="310"/>
      <c r="AT452" s="312" t="str">
        <f t="shared" si="66"/>
        <v/>
      </c>
      <c r="AU452" s="312" t="str">
        <f t="shared" si="67"/>
        <v/>
      </c>
      <c r="AW452" s="320">
        <f t="shared" si="68"/>
        <v>0</v>
      </c>
      <c r="AX452" s="320">
        <f t="shared" si="69"/>
        <v>0</v>
      </c>
      <c r="AY452" s="320">
        <f t="shared" si="70"/>
        <v>0</v>
      </c>
      <c r="AZ452" s="320">
        <f t="shared" si="71"/>
        <v>0</v>
      </c>
      <c r="BG452" s="49" t="str">
        <f t="shared" si="72"/>
        <v>0</v>
      </c>
      <c r="BH452" s="49" t="str">
        <f t="shared" si="73"/>
        <v>0</v>
      </c>
      <c r="BI452" s="49" t="str">
        <f t="shared" si="74"/>
        <v>0</v>
      </c>
    </row>
    <row r="453" spans="1:61" x14ac:dyDescent="0.25">
      <c r="A453" s="25" t="str">
        <f>C453&amp;"x"&amp;TEXT(COUNTIF(C$5:C452,C453)+1,0)</f>
        <v>x1</v>
      </c>
      <c r="B453" s="26" t="str">
        <f>D453&amp;"x"&amp;TEXT(COUNTIF(D$5:D452,D453)+1,0)</f>
        <v>x1</v>
      </c>
      <c r="C453" s="27"/>
      <c r="D453" s="27"/>
      <c r="E453" s="165"/>
      <c r="F453" s="27"/>
      <c r="G453" s="242"/>
      <c r="H453" s="242"/>
      <c r="I453" s="242"/>
      <c r="J453" s="194"/>
      <c r="K453" s="165"/>
      <c r="L453" s="28"/>
      <c r="M453" s="371"/>
      <c r="N453" s="28"/>
      <c r="O453" s="236"/>
      <c r="P453" s="28"/>
      <c r="Q453" s="28"/>
      <c r="R453" s="28"/>
      <c r="S453" s="466" t="str">
        <f>IF(C453=0,"",C453)</f>
        <v/>
      </c>
      <c r="T453" s="191"/>
      <c r="U453" s="30"/>
      <c r="V453" s="30"/>
      <c r="W453" s="30"/>
      <c r="X453" s="30"/>
      <c r="Y453" s="190"/>
      <c r="Z453" s="330" t="str">
        <f>lft(J453,Peildatum)</f>
        <v/>
      </c>
      <c r="AA453" s="272"/>
      <c r="AB453" s="272"/>
      <c r="AC453" s="272"/>
      <c r="AD453" s="272"/>
      <c r="AE453" s="319" t="str">
        <f>IFERROR(VLOOKUP(LEFT(L453 &amp; "0",1),CbRc,2,0),"")</f>
        <v>NCX19J3</v>
      </c>
      <c r="AF453" s="319" t="str">
        <f>IFERROR(VLOOKUP(LEFT(M453 &amp; "0",1),CbRc,2,0),"")</f>
        <v>NCX19J3</v>
      </c>
      <c r="AG453" s="319" t="str">
        <f>IFERROR(VLOOKUP(LEFT(N453 &amp; "0",1),CbRc,2,0),"")</f>
        <v>NCX19J3</v>
      </c>
      <c r="AH453" s="319" t="str">
        <f>IF(ISNA(VLOOKUP($AE453&amp;P453,IsTm1A,1,0)),"",P453)</f>
        <v/>
      </c>
      <c r="AI453" s="319" t="str">
        <f>IF(ISNA(VLOOKUP($AF453&amp;Q453,IsTm2D,1,0)),"",Q453)</f>
        <v/>
      </c>
      <c r="AJ453" s="319" t="str">
        <f>IF(ISNA(VLOOKUP($AF453&amp;R453,IsTm3G,1,0)),"",R453)</f>
        <v/>
      </c>
      <c r="AK453" s="319" t="str">
        <f>IF(ISNA(VLOOKUP($AG453&amp;S453,IsTm4J,1,0)),"",S453)</f>
        <v/>
      </c>
      <c r="AL453" s="310"/>
      <c r="AT453" s="312" t="str">
        <f t="shared" ref="AT453:AT516" si="75">IF(C453="","",IFERROR(VLOOKUP(C453,AQ:AQ,1,0),"FOUT"))</f>
        <v/>
      </c>
      <c r="AU453" s="312" t="str">
        <f t="shared" ref="AU453:AU516" si="76">IF(D453="","",IFERROR(VLOOKUP(D453,AR:AR,1,0),"FOUT"))</f>
        <v/>
      </c>
      <c r="AW453" s="320">
        <f t="shared" si="68"/>
        <v>0</v>
      </c>
      <c r="AX453" s="320">
        <f t="shared" si="69"/>
        <v>0</v>
      </c>
      <c r="AY453" s="320">
        <f t="shared" si="70"/>
        <v>0</v>
      </c>
      <c r="AZ453" s="320">
        <f t="shared" si="71"/>
        <v>0</v>
      </c>
      <c r="BG453" s="49" t="str">
        <f t="shared" si="72"/>
        <v>0</v>
      </c>
      <c r="BH453" s="49" t="str">
        <f t="shared" si="73"/>
        <v>0</v>
      </c>
      <c r="BI453" s="49" t="str">
        <f t="shared" si="74"/>
        <v>0</v>
      </c>
    </row>
    <row r="454" spans="1:61" x14ac:dyDescent="0.25">
      <c r="A454" s="25" t="str">
        <f>C454&amp;"x"&amp;TEXT(COUNTIF(C$5:C453,C454)+1,0)</f>
        <v>x1</v>
      </c>
      <c r="B454" s="26" t="str">
        <f>D454&amp;"x"&amp;TEXT(COUNTIF(D$5:D453,D454)+1,0)</f>
        <v>x1</v>
      </c>
      <c r="C454" s="27"/>
      <c r="D454" s="27"/>
      <c r="E454" s="165"/>
      <c r="F454" s="27"/>
      <c r="G454" s="242"/>
      <c r="H454" s="242"/>
      <c r="I454" s="242"/>
      <c r="J454" s="194"/>
      <c r="K454" s="165"/>
      <c r="L454" s="28"/>
      <c r="M454" s="371"/>
      <c r="N454" s="28"/>
      <c r="O454" s="236"/>
      <c r="P454" s="28"/>
      <c r="Q454" s="28"/>
      <c r="R454" s="28"/>
      <c r="S454" s="466" t="str">
        <f>IF(C454=0,"",C454)</f>
        <v/>
      </c>
      <c r="T454" s="191"/>
      <c r="U454" s="30"/>
      <c r="V454" s="30"/>
      <c r="W454" s="30"/>
      <c r="X454" s="30"/>
      <c r="Y454" s="190"/>
      <c r="Z454" s="330" t="str">
        <f>lft(J454,Peildatum)</f>
        <v/>
      </c>
      <c r="AA454" s="272"/>
      <c r="AB454" s="272"/>
      <c r="AC454" s="272"/>
      <c r="AD454" s="272"/>
      <c r="AE454" s="319" t="str">
        <f>IFERROR(VLOOKUP(LEFT(L454 &amp; "0",1),CbRc,2,0),"")</f>
        <v>NCX19J3</v>
      </c>
      <c r="AF454" s="319" t="str">
        <f>IFERROR(VLOOKUP(LEFT(M454 &amp; "0",1),CbRc,2,0),"")</f>
        <v>NCX19J3</v>
      </c>
      <c r="AG454" s="319" t="str">
        <f>IFERROR(VLOOKUP(LEFT(N454 &amp; "0",1),CbRc,2,0),"")</f>
        <v>NCX19J3</v>
      </c>
      <c r="AH454" s="319" t="str">
        <f>IF(ISNA(VLOOKUP($AE454&amp;P454,IsTm1A,1,0)),"",P454)</f>
        <v/>
      </c>
      <c r="AI454" s="319" t="str">
        <f>IF(ISNA(VLOOKUP($AF454&amp;Q454,IsTm2D,1,0)),"",Q454)</f>
        <v/>
      </c>
      <c r="AJ454" s="319" t="str">
        <f>IF(ISNA(VLOOKUP($AF454&amp;R454,IsTm3G,1,0)),"",R454)</f>
        <v/>
      </c>
      <c r="AK454" s="319" t="str">
        <f>IF(ISNA(VLOOKUP($AG454&amp;S454,IsTm4J,1,0)),"",S454)</f>
        <v/>
      </c>
      <c r="AL454" s="310"/>
      <c r="AT454" s="312" t="str">
        <f t="shared" si="75"/>
        <v/>
      </c>
      <c r="AU454" s="312" t="str">
        <f t="shared" si="76"/>
        <v/>
      </c>
      <c r="AW454" s="320">
        <f t="shared" ref="AW454:AW517" si="77">IF(OR(P454="",U454=""),0,SUMIFS(U$5:U$1004,$BG$5:$BG$1004,$BG454,P$5:P$1004,P454))</f>
        <v>0</v>
      </c>
      <c r="AX454" s="320">
        <f t="shared" ref="AX454:AX517" si="78">IF(OR(Q454="",V454=""),0,SUMIFS(V$5:V$1004,$BH$5:$BH$1004,$BH454,Q$5:Q$1004,Q454))</f>
        <v>0</v>
      </c>
      <c r="AY454" s="320">
        <f t="shared" ref="AY454:AY517" si="79">IF(OR(R454="",W454=""),0,SUMIFS(W$5:W$1004,$BH$5:$BH$1004,$BH454,R$5:R$1004,R454))</f>
        <v>0</v>
      </c>
      <c r="AZ454" s="320">
        <f t="shared" ref="AZ454:AZ517" si="80">IF(OR(S454="",X454=""),0,SUMIFS(X$5:X$1004,$BI$5:$BI$1004,$BI454,S$5:S$1004,S454))</f>
        <v>0</v>
      </c>
      <c r="BG454" s="49" t="str">
        <f t="shared" si="72"/>
        <v>0</v>
      </c>
      <c r="BH454" s="49" t="str">
        <f t="shared" si="73"/>
        <v>0</v>
      </c>
      <c r="BI454" s="49" t="str">
        <f t="shared" si="74"/>
        <v>0</v>
      </c>
    </row>
    <row r="455" spans="1:61" x14ac:dyDescent="0.25">
      <c r="A455" s="25" t="str">
        <f>C455&amp;"x"&amp;TEXT(COUNTIF(C$5:C454,C455)+1,0)</f>
        <v>x1</v>
      </c>
      <c r="B455" s="26" t="str">
        <f>D455&amp;"x"&amp;TEXT(COUNTIF(D$5:D454,D455)+1,0)</f>
        <v>x1</v>
      </c>
      <c r="C455" s="27"/>
      <c r="D455" s="27"/>
      <c r="E455" s="165"/>
      <c r="F455" s="27"/>
      <c r="G455" s="242"/>
      <c r="H455" s="242"/>
      <c r="I455" s="242"/>
      <c r="J455" s="194"/>
      <c r="K455" s="165"/>
      <c r="L455" s="28"/>
      <c r="M455" s="371"/>
      <c r="N455" s="28"/>
      <c r="O455" s="236"/>
      <c r="P455" s="28"/>
      <c r="Q455" s="28"/>
      <c r="R455" s="28"/>
      <c r="S455" s="466" t="str">
        <f>IF(C455=0,"",C455)</f>
        <v/>
      </c>
      <c r="T455" s="191"/>
      <c r="U455" s="30"/>
      <c r="V455" s="30"/>
      <c r="W455" s="30"/>
      <c r="X455" s="30"/>
      <c r="Y455" s="190"/>
      <c r="Z455" s="330" t="str">
        <f>lft(J455,Peildatum)</f>
        <v/>
      </c>
      <c r="AA455" s="272"/>
      <c r="AB455" s="272"/>
      <c r="AC455" s="272"/>
      <c r="AD455" s="272"/>
      <c r="AE455" s="319" t="str">
        <f>IFERROR(VLOOKUP(LEFT(L455 &amp; "0",1),CbRc,2,0),"")</f>
        <v>NCX19J3</v>
      </c>
      <c r="AF455" s="319" t="str">
        <f>IFERROR(VLOOKUP(LEFT(M455 &amp; "0",1),CbRc,2,0),"")</f>
        <v>NCX19J3</v>
      </c>
      <c r="AG455" s="319" t="str">
        <f>IFERROR(VLOOKUP(LEFT(N455 &amp; "0",1),CbRc,2,0),"")</f>
        <v>NCX19J3</v>
      </c>
      <c r="AH455" s="319" t="str">
        <f>IF(ISNA(VLOOKUP($AE455&amp;P455,IsTm1A,1,0)),"",P455)</f>
        <v/>
      </c>
      <c r="AI455" s="319" t="str">
        <f>IF(ISNA(VLOOKUP($AF455&amp;Q455,IsTm2D,1,0)),"",Q455)</f>
        <v/>
      </c>
      <c r="AJ455" s="319" t="str">
        <f>IF(ISNA(VLOOKUP($AF455&amp;R455,IsTm3G,1,0)),"",R455)</f>
        <v/>
      </c>
      <c r="AK455" s="319" t="str">
        <f>IF(ISNA(VLOOKUP($AG455&amp;S455,IsTm4J,1,0)),"",S455)</f>
        <v/>
      </c>
      <c r="AL455" s="310"/>
      <c r="AT455" s="312" t="str">
        <f t="shared" si="75"/>
        <v/>
      </c>
      <c r="AU455" s="312" t="str">
        <f t="shared" si="76"/>
        <v/>
      </c>
      <c r="AW455" s="320">
        <f t="shared" si="77"/>
        <v>0</v>
      </c>
      <c r="AX455" s="320">
        <f t="shared" si="78"/>
        <v>0</v>
      </c>
      <c r="AY455" s="320">
        <f t="shared" si="79"/>
        <v>0</v>
      </c>
      <c r="AZ455" s="320">
        <f t="shared" si="80"/>
        <v>0</v>
      </c>
      <c r="BG455" s="49" t="str">
        <f t="shared" si="72"/>
        <v>0</v>
      </c>
      <c r="BH455" s="49" t="str">
        <f t="shared" si="73"/>
        <v>0</v>
      </c>
      <c r="BI455" s="49" t="str">
        <f t="shared" si="74"/>
        <v>0</v>
      </c>
    </row>
    <row r="456" spans="1:61" x14ac:dyDescent="0.25">
      <c r="A456" s="25" t="str">
        <f>C456&amp;"x"&amp;TEXT(COUNTIF(C$5:C455,C456)+1,0)</f>
        <v>x1</v>
      </c>
      <c r="B456" s="26" t="str">
        <f>D456&amp;"x"&amp;TEXT(COUNTIF(D$5:D455,D456)+1,0)</f>
        <v>x1</v>
      </c>
      <c r="C456" s="27"/>
      <c r="D456" s="27"/>
      <c r="E456" s="165"/>
      <c r="F456" s="27"/>
      <c r="G456" s="242"/>
      <c r="H456" s="242"/>
      <c r="I456" s="242"/>
      <c r="J456" s="194"/>
      <c r="K456" s="165"/>
      <c r="L456" s="28"/>
      <c r="M456" s="371"/>
      <c r="N456" s="28"/>
      <c r="O456" s="236"/>
      <c r="P456" s="28"/>
      <c r="Q456" s="28"/>
      <c r="R456" s="28"/>
      <c r="S456" s="466" t="str">
        <f>IF(C456=0,"",C456)</f>
        <v/>
      </c>
      <c r="T456" s="191"/>
      <c r="U456" s="30"/>
      <c r="V456" s="30"/>
      <c r="W456" s="30"/>
      <c r="X456" s="30"/>
      <c r="Y456" s="190"/>
      <c r="Z456" s="330" t="str">
        <f>lft(J456,Peildatum)</f>
        <v/>
      </c>
      <c r="AA456" s="272"/>
      <c r="AB456" s="272"/>
      <c r="AC456" s="272"/>
      <c r="AD456" s="272"/>
      <c r="AE456" s="319" t="str">
        <f>IFERROR(VLOOKUP(LEFT(L456 &amp; "0",1),CbRc,2,0),"")</f>
        <v>NCX19J3</v>
      </c>
      <c r="AF456" s="319" t="str">
        <f>IFERROR(VLOOKUP(LEFT(M456 &amp; "0",1),CbRc,2,0),"")</f>
        <v>NCX19J3</v>
      </c>
      <c r="AG456" s="319" t="str">
        <f>IFERROR(VLOOKUP(LEFT(N456 &amp; "0",1),CbRc,2,0),"")</f>
        <v>NCX19J3</v>
      </c>
      <c r="AH456" s="319" t="str">
        <f>IF(ISNA(VLOOKUP($AE456&amp;P456,IsTm1A,1,0)),"",P456)</f>
        <v/>
      </c>
      <c r="AI456" s="319" t="str">
        <f>IF(ISNA(VLOOKUP($AF456&amp;Q456,IsTm2D,1,0)),"",Q456)</f>
        <v/>
      </c>
      <c r="AJ456" s="319" t="str">
        <f>IF(ISNA(VLOOKUP($AF456&amp;R456,IsTm3G,1,0)),"",R456)</f>
        <v/>
      </c>
      <c r="AK456" s="319" t="str">
        <f>IF(ISNA(VLOOKUP($AG456&amp;S456,IsTm4J,1,0)),"",S456)</f>
        <v/>
      </c>
      <c r="AL456" s="310"/>
      <c r="AT456" s="312" t="str">
        <f t="shared" si="75"/>
        <v/>
      </c>
      <c r="AU456" s="312" t="str">
        <f t="shared" si="76"/>
        <v/>
      </c>
      <c r="AW456" s="320">
        <f t="shared" si="77"/>
        <v>0</v>
      </c>
      <c r="AX456" s="320">
        <f t="shared" si="78"/>
        <v>0</v>
      </c>
      <c r="AY456" s="320">
        <f t="shared" si="79"/>
        <v>0</v>
      </c>
      <c r="AZ456" s="320">
        <f t="shared" si="80"/>
        <v>0</v>
      </c>
      <c r="BG456" s="49" t="str">
        <f t="shared" si="72"/>
        <v>0</v>
      </c>
      <c r="BH456" s="49" t="str">
        <f t="shared" si="73"/>
        <v>0</v>
      </c>
      <c r="BI456" s="49" t="str">
        <f t="shared" si="74"/>
        <v>0</v>
      </c>
    </row>
    <row r="457" spans="1:61" x14ac:dyDescent="0.25">
      <c r="A457" s="25" t="str">
        <f>C457&amp;"x"&amp;TEXT(COUNTIF(C$5:C456,C457)+1,0)</f>
        <v>x1</v>
      </c>
      <c r="B457" s="26" t="str">
        <f>D457&amp;"x"&amp;TEXT(COUNTIF(D$5:D456,D457)+1,0)</f>
        <v>x1</v>
      </c>
      <c r="C457" s="27"/>
      <c r="D457" s="27"/>
      <c r="E457" s="165"/>
      <c r="F457" s="27"/>
      <c r="G457" s="242"/>
      <c r="H457" s="242"/>
      <c r="I457" s="242"/>
      <c r="J457" s="194"/>
      <c r="K457" s="165"/>
      <c r="L457" s="28"/>
      <c r="M457" s="371"/>
      <c r="N457" s="28"/>
      <c r="O457" s="236"/>
      <c r="P457" s="28"/>
      <c r="Q457" s="28"/>
      <c r="R457" s="28"/>
      <c r="S457" s="466" t="str">
        <f>IF(C457=0,"",C457)</f>
        <v/>
      </c>
      <c r="T457" s="191"/>
      <c r="U457" s="30"/>
      <c r="V457" s="30"/>
      <c r="W457" s="30"/>
      <c r="X457" s="30"/>
      <c r="Y457" s="190"/>
      <c r="Z457" s="330" t="str">
        <f>lft(J457,Peildatum)</f>
        <v/>
      </c>
      <c r="AA457" s="272"/>
      <c r="AB457" s="272"/>
      <c r="AC457" s="272"/>
      <c r="AD457" s="272"/>
      <c r="AE457" s="319" t="str">
        <f>IFERROR(VLOOKUP(LEFT(L457 &amp; "0",1),CbRc,2,0),"")</f>
        <v>NCX19J3</v>
      </c>
      <c r="AF457" s="319" t="str">
        <f>IFERROR(VLOOKUP(LEFT(M457 &amp; "0",1),CbRc,2,0),"")</f>
        <v>NCX19J3</v>
      </c>
      <c r="AG457" s="319" t="str">
        <f>IFERROR(VLOOKUP(LEFT(N457 &amp; "0",1),CbRc,2,0),"")</f>
        <v>NCX19J3</v>
      </c>
      <c r="AH457" s="319" t="str">
        <f>IF(ISNA(VLOOKUP($AE457&amp;P457,IsTm1A,1,0)),"",P457)</f>
        <v/>
      </c>
      <c r="AI457" s="319" t="str">
        <f>IF(ISNA(VLOOKUP($AF457&amp;Q457,IsTm2D,1,0)),"",Q457)</f>
        <v/>
      </c>
      <c r="AJ457" s="319" t="str">
        <f>IF(ISNA(VLOOKUP($AF457&amp;R457,IsTm3G,1,0)),"",R457)</f>
        <v/>
      </c>
      <c r="AK457" s="319" t="str">
        <f>IF(ISNA(VLOOKUP($AG457&amp;S457,IsTm4J,1,0)),"",S457)</f>
        <v/>
      </c>
      <c r="AL457" s="310"/>
      <c r="AT457" s="312" t="str">
        <f t="shared" si="75"/>
        <v/>
      </c>
      <c r="AU457" s="312" t="str">
        <f t="shared" si="76"/>
        <v/>
      </c>
      <c r="AW457" s="320">
        <f t="shared" si="77"/>
        <v>0</v>
      </c>
      <c r="AX457" s="320">
        <f t="shared" si="78"/>
        <v>0</v>
      </c>
      <c r="AY457" s="320">
        <f t="shared" si="79"/>
        <v>0</v>
      </c>
      <c r="AZ457" s="320">
        <f t="shared" si="80"/>
        <v>0</v>
      </c>
      <c r="BG457" s="49" t="str">
        <f t="shared" si="72"/>
        <v>0</v>
      </c>
      <c r="BH457" s="49" t="str">
        <f t="shared" si="73"/>
        <v>0</v>
      </c>
      <c r="BI457" s="49" t="str">
        <f t="shared" si="74"/>
        <v>0</v>
      </c>
    </row>
    <row r="458" spans="1:61" x14ac:dyDescent="0.25">
      <c r="A458" s="25" t="str">
        <f>C458&amp;"x"&amp;TEXT(COUNTIF(C$5:C457,C458)+1,0)</f>
        <v>x1</v>
      </c>
      <c r="B458" s="26" t="str">
        <f>D458&amp;"x"&amp;TEXT(COUNTIF(D$5:D457,D458)+1,0)</f>
        <v>x1</v>
      </c>
      <c r="C458" s="27"/>
      <c r="D458" s="27"/>
      <c r="E458" s="165"/>
      <c r="F458" s="27"/>
      <c r="G458" s="242"/>
      <c r="H458" s="242"/>
      <c r="I458" s="242"/>
      <c r="J458" s="194"/>
      <c r="K458" s="165"/>
      <c r="L458" s="28"/>
      <c r="M458" s="371"/>
      <c r="N458" s="28"/>
      <c r="O458" s="236"/>
      <c r="P458" s="28"/>
      <c r="Q458" s="28"/>
      <c r="R458" s="28"/>
      <c r="S458" s="466" t="str">
        <f>IF(C458=0,"",C458)</f>
        <v/>
      </c>
      <c r="T458" s="191"/>
      <c r="U458" s="30"/>
      <c r="V458" s="30"/>
      <c r="W458" s="30"/>
      <c r="X458" s="30"/>
      <c r="Y458" s="190"/>
      <c r="Z458" s="330" t="str">
        <f>lft(J458,Peildatum)</f>
        <v/>
      </c>
      <c r="AA458" s="272"/>
      <c r="AB458" s="272"/>
      <c r="AC458" s="272"/>
      <c r="AD458" s="272"/>
      <c r="AE458" s="319" t="str">
        <f>IFERROR(VLOOKUP(LEFT(L458 &amp; "0",1),CbRc,2,0),"")</f>
        <v>NCX19J3</v>
      </c>
      <c r="AF458" s="319" t="str">
        <f>IFERROR(VLOOKUP(LEFT(M458 &amp; "0",1),CbRc,2,0),"")</f>
        <v>NCX19J3</v>
      </c>
      <c r="AG458" s="319" t="str">
        <f>IFERROR(VLOOKUP(LEFT(N458 &amp; "0",1),CbRc,2,0),"")</f>
        <v>NCX19J3</v>
      </c>
      <c r="AH458" s="319" t="str">
        <f>IF(ISNA(VLOOKUP($AE458&amp;P458,IsTm1A,1,0)),"",P458)</f>
        <v/>
      </c>
      <c r="AI458" s="319" t="str">
        <f>IF(ISNA(VLOOKUP($AF458&amp;Q458,IsTm2D,1,0)),"",Q458)</f>
        <v/>
      </c>
      <c r="AJ458" s="319" t="str">
        <f>IF(ISNA(VLOOKUP($AF458&amp;R458,IsTm3G,1,0)),"",R458)</f>
        <v/>
      </c>
      <c r="AK458" s="319" t="str">
        <f>IF(ISNA(VLOOKUP($AG458&amp;S458,IsTm4J,1,0)),"",S458)</f>
        <v/>
      </c>
      <c r="AL458" s="310"/>
      <c r="AT458" s="312" t="str">
        <f t="shared" si="75"/>
        <v/>
      </c>
      <c r="AU458" s="312" t="str">
        <f t="shared" si="76"/>
        <v/>
      </c>
      <c r="AW458" s="320">
        <f t="shared" si="77"/>
        <v>0</v>
      </c>
      <c r="AX458" s="320">
        <f t="shared" si="78"/>
        <v>0</v>
      </c>
      <c r="AY458" s="320">
        <f t="shared" si="79"/>
        <v>0</v>
      </c>
      <c r="AZ458" s="320">
        <f t="shared" si="80"/>
        <v>0</v>
      </c>
      <c r="BG458" s="49" t="str">
        <f t="shared" ref="BG458:BG521" si="81">LEFT(L458&amp;"0",1)</f>
        <v>0</v>
      </c>
      <c r="BH458" s="49" t="str">
        <f t="shared" ref="BH458:BH521" si="82">LEFT(M458&amp;"0",1)</f>
        <v>0</v>
      </c>
      <c r="BI458" s="49" t="str">
        <f t="shared" ref="BI458:BI521" si="83">LEFT(N458&amp;"0",1)</f>
        <v>0</v>
      </c>
    </row>
    <row r="459" spans="1:61" x14ac:dyDescent="0.25">
      <c r="A459" s="25" t="str">
        <f>C459&amp;"x"&amp;TEXT(COUNTIF(C$5:C458,C459)+1,0)</f>
        <v>x1</v>
      </c>
      <c r="B459" s="26" t="str">
        <f>D459&amp;"x"&amp;TEXT(COUNTIF(D$5:D458,D459)+1,0)</f>
        <v>x1</v>
      </c>
      <c r="C459" s="27"/>
      <c r="D459" s="27"/>
      <c r="E459" s="165"/>
      <c r="F459" s="27"/>
      <c r="G459" s="242"/>
      <c r="H459" s="242"/>
      <c r="I459" s="242"/>
      <c r="J459" s="194"/>
      <c r="K459" s="165"/>
      <c r="L459" s="28"/>
      <c r="M459" s="371"/>
      <c r="N459" s="28"/>
      <c r="O459" s="236"/>
      <c r="P459" s="28"/>
      <c r="Q459" s="28"/>
      <c r="R459" s="28"/>
      <c r="S459" s="466" t="str">
        <f>IF(C459=0,"",C459)</f>
        <v/>
      </c>
      <c r="T459" s="191"/>
      <c r="U459" s="30"/>
      <c r="V459" s="30"/>
      <c r="W459" s="30"/>
      <c r="X459" s="30"/>
      <c r="Y459" s="190"/>
      <c r="Z459" s="330" t="str">
        <f>lft(J459,Peildatum)</f>
        <v/>
      </c>
      <c r="AA459" s="272"/>
      <c r="AB459" s="272"/>
      <c r="AC459" s="272"/>
      <c r="AD459" s="272"/>
      <c r="AE459" s="319" t="str">
        <f>IFERROR(VLOOKUP(LEFT(L459 &amp; "0",1),CbRc,2,0),"")</f>
        <v>NCX19J3</v>
      </c>
      <c r="AF459" s="319" t="str">
        <f>IFERROR(VLOOKUP(LEFT(M459 &amp; "0",1),CbRc,2,0),"")</f>
        <v>NCX19J3</v>
      </c>
      <c r="AG459" s="319" t="str">
        <f>IFERROR(VLOOKUP(LEFT(N459 &amp; "0",1),CbRc,2,0),"")</f>
        <v>NCX19J3</v>
      </c>
      <c r="AH459" s="319" t="str">
        <f>IF(ISNA(VLOOKUP($AE459&amp;P459,IsTm1A,1,0)),"",P459)</f>
        <v/>
      </c>
      <c r="AI459" s="319" t="str">
        <f>IF(ISNA(VLOOKUP($AF459&amp;Q459,IsTm2D,1,0)),"",Q459)</f>
        <v/>
      </c>
      <c r="AJ459" s="319" t="str">
        <f>IF(ISNA(VLOOKUP($AF459&amp;R459,IsTm3G,1,0)),"",R459)</f>
        <v/>
      </c>
      <c r="AK459" s="319" t="str">
        <f>IF(ISNA(VLOOKUP($AG459&amp;S459,IsTm4J,1,0)),"",S459)</f>
        <v/>
      </c>
      <c r="AL459" s="310"/>
      <c r="AT459" s="312" t="str">
        <f t="shared" si="75"/>
        <v/>
      </c>
      <c r="AU459" s="312" t="str">
        <f t="shared" si="76"/>
        <v/>
      </c>
      <c r="AW459" s="320">
        <f t="shared" si="77"/>
        <v>0</v>
      </c>
      <c r="AX459" s="320">
        <f t="shared" si="78"/>
        <v>0</v>
      </c>
      <c r="AY459" s="320">
        <f t="shared" si="79"/>
        <v>0</v>
      </c>
      <c r="AZ459" s="320">
        <f t="shared" si="80"/>
        <v>0</v>
      </c>
      <c r="BG459" s="49" t="str">
        <f t="shared" si="81"/>
        <v>0</v>
      </c>
      <c r="BH459" s="49" t="str">
        <f t="shared" si="82"/>
        <v>0</v>
      </c>
      <c r="BI459" s="49" t="str">
        <f t="shared" si="83"/>
        <v>0</v>
      </c>
    </row>
    <row r="460" spans="1:61" x14ac:dyDescent="0.25">
      <c r="A460" s="25" t="str">
        <f>C460&amp;"x"&amp;TEXT(COUNTIF(C$5:C459,C460)+1,0)</f>
        <v>x1</v>
      </c>
      <c r="B460" s="26" t="str">
        <f>D460&amp;"x"&amp;TEXT(COUNTIF(D$5:D459,D460)+1,0)</f>
        <v>x1</v>
      </c>
      <c r="C460" s="27"/>
      <c r="D460" s="27"/>
      <c r="E460" s="165"/>
      <c r="F460" s="27"/>
      <c r="G460" s="242"/>
      <c r="H460" s="242"/>
      <c r="I460" s="242"/>
      <c r="J460" s="194"/>
      <c r="K460" s="165"/>
      <c r="L460" s="28"/>
      <c r="M460" s="371"/>
      <c r="N460" s="28"/>
      <c r="O460" s="236"/>
      <c r="P460" s="28"/>
      <c r="Q460" s="28"/>
      <c r="R460" s="28"/>
      <c r="S460" s="466" t="str">
        <f>IF(C460=0,"",C460)</f>
        <v/>
      </c>
      <c r="T460" s="191"/>
      <c r="U460" s="30"/>
      <c r="V460" s="30"/>
      <c r="W460" s="30"/>
      <c r="X460" s="30"/>
      <c r="Y460" s="190"/>
      <c r="Z460" s="330" t="str">
        <f>lft(J460,Peildatum)</f>
        <v/>
      </c>
      <c r="AA460" s="272"/>
      <c r="AB460" s="272"/>
      <c r="AC460" s="272"/>
      <c r="AD460" s="272"/>
      <c r="AE460" s="319" t="str">
        <f>IFERROR(VLOOKUP(LEFT(L460 &amp; "0",1),CbRc,2,0),"")</f>
        <v>NCX19J3</v>
      </c>
      <c r="AF460" s="319" t="str">
        <f>IFERROR(VLOOKUP(LEFT(M460 &amp; "0",1),CbRc,2,0),"")</f>
        <v>NCX19J3</v>
      </c>
      <c r="AG460" s="319" t="str">
        <f>IFERROR(VLOOKUP(LEFT(N460 &amp; "0",1),CbRc,2,0),"")</f>
        <v>NCX19J3</v>
      </c>
      <c r="AH460" s="319" t="str">
        <f>IF(ISNA(VLOOKUP($AE460&amp;P460,IsTm1A,1,0)),"",P460)</f>
        <v/>
      </c>
      <c r="AI460" s="319" t="str">
        <f>IF(ISNA(VLOOKUP($AF460&amp;Q460,IsTm2D,1,0)),"",Q460)</f>
        <v/>
      </c>
      <c r="AJ460" s="319" t="str">
        <f>IF(ISNA(VLOOKUP($AF460&amp;R460,IsTm3G,1,0)),"",R460)</f>
        <v/>
      </c>
      <c r="AK460" s="319" t="str">
        <f>IF(ISNA(VLOOKUP($AG460&amp;S460,IsTm4J,1,0)),"",S460)</f>
        <v/>
      </c>
      <c r="AL460" s="310"/>
      <c r="AT460" s="312" t="str">
        <f t="shared" si="75"/>
        <v/>
      </c>
      <c r="AU460" s="312" t="str">
        <f t="shared" si="76"/>
        <v/>
      </c>
      <c r="AW460" s="320">
        <f t="shared" si="77"/>
        <v>0</v>
      </c>
      <c r="AX460" s="320">
        <f t="shared" si="78"/>
        <v>0</v>
      </c>
      <c r="AY460" s="320">
        <f t="shared" si="79"/>
        <v>0</v>
      </c>
      <c r="AZ460" s="320">
        <f t="shared" si="80"/>
        <v>0</v>
      </c>
      <c r="BG460" s="49" t="str">
        <f t="shared" si="81"/>
        <v>0</v>
      </c>
      <c r="BH460" s="49" t="str">
        <f t="shared" si="82"/>
        <v>0</v>
      </c>
      <c r="BI460" s="49" t="str">
        <f t="shared" si="83"/>
        <v>0</v>
      </c>
    </row>
    <row r="461" spans="1:61" x14ac:dyDescent="0.25">
      <c r="A461" s="25" t="str">
        <f>C461&amp;"x"&amp;TEXT(COUNTIF(C$5:C460,C461)+1,0)</f>
        <v>x1</v>
      </c>
      <c r="B461" s="26" t="str">
        <f>D461&amp;"x"&amp;TEXT(COUNTIF(D$5:D460,D461)+1,0)</f>
        <v>x1</v>
      </c>
      <c r="C461" s="27"/>
      <c r="D461" s="27"/>
      <c r="E461" s="165"/>
      <c r="F461" s="27"/>
      <c r="G461" s="242"/>
      <c r="H461" s="242"/>
      <c r="I461" s="242"/>
      <c r="J461" s="194"/>
      <c r="K461" s="165"/>
      <c r="L461" s="28"/>
      <c r="M461" s="371"/>
      <c r="N461" s="28"/>
      <c r="O461" s="236"/>
      <c r="P461" s="28"/>
      <c r="Q461" s="28"/>
      <c r="R461" s="28"/>
      <c r="S461" s="466" t="str">
        <f>IF(C461=0,"",C461)</f>
        <v/>
      </c>
      <c r="T461" s="191"/>
      <c r="U461" s="30"/>
      <c r="V461" s="30"/>
      <c r="W461" s="30"/>
      <c r="X461" s="30"/>
      <c r="Y461" s="190"/>
      <c r="Z461" s="330" t="str">
        <f>lft(J461,Peildatum)</f>
        <v/>
      </c>
      <c r="AA461" s="272"/>
      <c r="AB461" s="272"/>
      <c r="AC461" s="272"/>
      <c r="AD461" s="272"/>
      <c r="AE461" s="319" t="str">
        <f>IFERROR(VLOOKUP(LEFT(L461 &amp; "0",1),CbRc,2,0),"")</f>
        <v>NCX19J3</v>
      </c>
      <c r="AF461" s="319" t="str">
        <f>IFERROR(VLOOKUP(LEFT(M461 &amp; "0",1),CbRc,2,0),"")</f>
        <v>NCX19J3</v>
      </c>
      <c r="AG461" s="319" t="str">
        <f>IFERROR(VLOOKUP(LEFT(N461 &amp; "0",1),CbRc,2,0),"")</f>
        <v>NCX19J3</v>
      </c>
      <c r="AH461" s="319" t="str">
        <f>IF(ISNA(VLOOKUP($AE461&amp;P461,IsTm1A,1,0)),"",P461)</f>
        <v/>
      </c>
      <c r="AI461" s="319" t="str">
        <f>IF(ISNA(VLOOKUP($AF461&amp;Q461,IsTm2D,1,0)),"",Q461)</f>
        <v/>
      </c>
      <c r="AJ461" s="319" t="str">
        <f>IF(ISNA(VLOOKUP($AF461&amp;R461,IsTm3G,1,0)),"",R461)</f>
        <v/>
      </c>
      <c r="AK461" s="319" t="str">
        <f>IF(ISNA(VLOOKUP($AG461&amp;S461,IsTm4J,1,0)),"",S461)</f>
        <v/>
      </c>
      <c r="AL461" s="310"/>
      <c r="AT461" s="312" t="str">
        <f t="shared" si="75"/>
        <v/>
      </c>
      <c r="AU461" s="312" t="str">
        <f t="shared" si="76"/>
        <v/>
      </c>
      <c r="AW461" s="320">
        <f t="shared" si="77"/>
        <v>0</v>
      </c>
      <c r="AX461" s="320">
        <f t="shared" si="78"/>
        <v>0</v>
      </c>
      <c r="AY461" s="320">
        <f t="shared" si="79"/>
        <v>0</v>
      </c>
      <c r="AZ461" s="320">
        <f t="shared" si="80"/>
        <v>0</v>
      </c>
      <c r="BG461" s="49" t="str">
        <f t="shared" si="81"/>
        <v>0</v>
      </c>
      <c r="BH461" s="49" t="str">
        <f t="shared" si="82"/>
        <v>0</v>
      </c>
      <c r="BI461" s="49" t="str">
        <f t="shared" si="83"/>
        <v>0</v>
      </c>
    </row>
    <row r="462" spans="1:61" x14ac:dyDescent="0.25">
      <c r="A462" s="25" t="str">
        <f>C462&amp;"x"&amp;TEXT(COUNTIF(C$5:C461,C462)+1,0)</f>
        <v>x1</v>
      </c>
      <c r="B462" s="26" t="str">
        <f>D462&amp;"x"&amp;TEXT(COUNTIF(D$5:D461,D462)+1,0)</f>
        <v>x1</v>
      </c>
      <c r="C462" s="27"/>
      <c r="D462" s="27"/>
      <c r="E462" s="165"/>
      <c r="F462" s="27"/>
      <c r="G462" s="242"/>
      <c r="H462" s="242"/>
      <c r="I462" s="242"/>
      <c r="J462" s="194"/>
      <c r="K462" s="165"/>
      <c r="L462" s="28"/>
      <c r="M462" s="371"/>
      <c r="N462" s="28"/>
      <c r="O462" s="236"/>
      <c r="P462" s="28"/>
      <c r="Q462" s="28"/>
      <c r="R462" s="28"/>
      <c r="S462" s="466" t="str">
        <f>IF(C462=0,"",C462)</f>
        <v/>
      </c>
      <c r="T462" s="191"/>
      <c r="U462" s="30"/>
      <c r="V462" s="30"/>
      <c r="W462" s="30"/>
      <c r="X462" s="30"/>
      <c r="Y462" s="190"/>
      <c r="Z462" s="330" t="str">
        <f>lft(J462,Peildatum)</f>
        <v/>
      </c>
      <c r="AA462" s="272"/>
      <c r="AB462" s="272"/>
      <c r="AC462" s="272"/>
      <c r="AD462" s="272"/>
      <c r="AE462" s="319" t="str">
        <f>IFERROR(VLOOKUP(LEFT(L462 &amp; "0",1),CbRc,2,0),"")</f>
        <v>NCX19J3</v>
      </c>
      <c r="AF462" s="319" t="str">
        <f>IFERROR(VLOOKUP(LEFT(M462 &amp; "0",1),CbRc,2,0),"")</f>
        <v>NCX19J3</v>
      </c>
      <c r="AG462" s="319" t="str">
        <f>IFERROR(VLOOKUP(LEFT(N462 &amp; "0",1),CbRc,2,0),"")</f>
        <v>NCX19J3</v>
      </c>
      <c r="AH462" s="319" t="str">
        <f>IF(ISNA(VLOOKUP($AE462&amp;P462,IsTm1A,1,0)),"",P462)</f>
        <v/>
      </c>
      <c r="AI462" s="319" t="str">
        <f>IF(ISNA(VLOOKUP($AF462&amp;Q462,IsTm2D,1,0)),"",Q462)</f>
        <v/>
      </c>
      <c r="AJ462" s="319" t="str">
        <f>IF(ISNA(VLOOKUP($AF462&amp;R462,IsTm3G,1,0)),"",R462)</f>
        <v/>
      </c>
      <c r="AK462" s="319" t="str">
        <f>IF(ISNA(VLOOKUP($AG462&amp;S462,IsTm4J,1,0)),"",S462)</f>
        <v/>
      </c>
      <c r="AL462" s="310"/>
      <c r="AT462" s="312" t="str">
        <f t="shared" si="75"/>
        <v/>
      </c>
      <c r="AU462" s="312" t="str">
        <f t="shared" si="76"/>
        <v/>
      </c>
      <c r="AW462" s="320">
        <f t="shared" si="77"/>
        <v>0</v>
      </c>
      <c r="AX462" s="320">
        <f t="shared" si="78"/>
        <v>0</v>
      </c>
      <c r="AY462" s="320">
        <f t="shared" si="79"/>
        <v>0</v>
      </c>
      <c r="AZ462" s="320">
        <f t="shared" si="80"/>
        <v>0</v>
      </c>
      <c r="BG462" s="49" t="str">
        <f t="shared" si="81"/>
        <v>0</v>
      </c>
      <c r="BH462" s="49" t="str">
        <f t="shared" si="82"/>
        <v>0</v>
      </c>
      <c r="BI462" s="49" t="str">
        <f t="shared" si="83"/>
        <v>0</v>
      </c>
    </row>
    <row r="463" spans="1:61" x14ac:dyDescent="0.25">
      <c r="A463" s="25" t="str">
        <f>C463&amp;"x"&amp;TEXT(COUNTIF(C$5:C462,C463)+1,0)</f>
        <v>x1</v>
      </c>
      <c r="B463" s="26" t="str">
        <f>D463&amp;"x"&amp;TEXT(COUNTIF(D$5:D462,D463)+1,0)</f>
        <v>x1</v>
      </c>
      <c r="C463" s="27"/>
      <c r="D463" s="27"/>
      <c r="E463" s="165"/>
      <c r="F463" s="27"/>
      <c r="G463" s="242"/>
      <c r="H463" s="242"/>
      <c r="I463" s="242"/>
      <c r="J463" s="194"/>
      <c r="K463" s="165"/>
      <c r="L463" s="28"/>
      <c r="M463" s="371"/>
      <c r="N463" s="28"/>
      <c r="O463" s="236"/>
      <c r="P463" s="28"/>
      <c r="Q463" s="28"/>
      <c r="R463" s="28"/>
      <c r="S463" s="466" t="str">
        <f>IF(C463=0,"",C463)</f>
        <v/>
      </c>
      <c r="T463" s="191"/>
      <c r="U463" s="30"/>
      <c r="V463" s="30"/>
      <c r="W463" s="30"/>
      <c r="X463" s="30"/>
      <c r="Y463" s="190"/>
      <c r="Z463" s="330" t="str">
        <f>lft(J463,Peildatum)</f>
        <v/>
      </c>
      <c r="AA463" s="272"/>
      <c r="AB463" s="272"/>
      <c r="AC463" s="272"/>
      <c r="AD463" s="272"/>
      <c r="AE463" s="319" t="str">
        <f>IFERROR(VLOOKUP(LEFT(L463 &amp; "0",1),CbRc,2,0),"")</f>
        <v>NCX19J3</v>
      </c>
      <c r="AF463" s="319" t="str">
        <f>IFERROR(VLOOKUP(LEFT(M463 &amp; "0",1),CbRc,2,0),"")</f>
        <v>NCX19J3</v>
      </c>
      <c r="AG463" s="319" t="str">
        <f>IFERROR(VLOOKUP(LEFT(N463 &amp; "0",1),CbRc,2,0),"")</f>
        <v>NCX19J3</v>
      </c>
      <c r="AH463" s="319" t="str">
        <f>IF(ISNA(VLOOKUP($AE463&amp;P463,IsTm1A,1,0)),"",P463)</f>
        <v/>
      </c>
      <c r="AI463" s="319" t="str">
        <f>IF(ISNA(VLOOKUP($AF463&amp;Q463,IsTm2D,1,0)),"",Q463)</f>
        <v/>
      </c>
      <c r="AJ463" s="319" t="str">
        <f>IF(ISNA(VLOOKUP($AF463&amp;R463,IsTm3G,1,0)),"",R463)</f>
        <v/>
      </c>
      <c r="AK463" s="319" t="str">
        <f>IF(ISNA(VLOOKUP($AG463&amp;S463,IsTm4J,1,0)),"",S463)</f>
        <v/>
      </c>
      <c r="AL463" s="310"/>
      <c r="AT463" s="312" t="str">
        <f t="shared" si="75"/>
        <v/>
      </c>
      <c r="AU463" s="312" t="str">
        <f t="shared" si="76"/>
        <v/>
      </c>
      <c r="AW463" s="320">
        <f t="shared" si="77"/>
        <v>0</v>
      </c>
      <c r="AX463" s="320">
        <f t="shared" si="78"/>
        <v>0</v>
      </c>
      <c r="AY463" s="320">
        <f t="shared" si="79"/>
        <v>0</v>
      </c>
      <c r="AZ463" s="320">
        <f t="shared" si="80"/>
        <v>0</v>
      </c>
      <c r="BG463" s="49" t="str">
        <f t="shared" si="81"/>
        <v>0</v>
      </c>
      <c r="BH463" s="49" t="str">
        <f t="shared" si="82"/>
        <v>0</v>
      </c>
      <c r="BI463" s="49" t="str">
        <f t="shared" si="83"/>
        <v>0</v>
      </c>
    </row>
    <row r="464" spans="1:61" x14ac:dyDescent="0.25">
      <c r="A464" s="25" t="str">
        <f>C464&amp;"x"&amp;TEXT(COUNTIF(C$5:C463,C464)+1,0)</f>
        <v>x1</v>
      </c>
      <c r="B464" s="26" t="str">
        <f>D464&amp;"x"&amp;TEXT(COUNTIF(D$5:D463,D464)+1,0)</f>
        <v>x1</v>
      </c>
      <c r="C464" s="27"/>
      <c r="D464" s="27"/>
      <c r="E464" s="165"/>
      <c r="F464" s="27"/>
      <c r="G464" s="242"/>
      <c r="H464" s="242"/>
      <c r="I464" s="242"/>
      <c r="J464" s="194"/>
      <c r="K464" s="165"/>
      <c r="L464" s="28"/>
      <c r="M464" s="371"/>
      <c r="N464" s="28"/>
      <c r="O464" s="236"/>
      <c r="P464" s="28"/>
      <c r="Q464" s="28"/>
      <c r="R464" s="28"/>
      <c r="S464" s="466" t="str">
        <f>IF(C464=0,"",C464)</f>
        <v/>
      </c>
      <c r="T464" s="191"/>
      <c r="U464" s="30"/>
      <c r="V464" s="30"/>
      <c r="W464" s="30"/>
      <c r="X464" s="30"/>
      <c r="Y464" s="190"/>
      <c r="Z464" s="330" t="str">
        <f>lft(J464,Peildatum)</f>
        <v/>
      </c>
      <c r="AA464" s="272"/>
      <c r="AB464" s="272"/>
      <c r="AC464" s="272"/>
      <c r="AD464" s="272"/>
      <c r="AE464" s="319" t="str">
        <f>IFERROR(VLOOKUP(LEFT(L464 &amp; "0",1),CbRc,2,0),"")</f>
        <v>NCX19J3</v>
      </c>
      <c r="AF464" s="319" t="str">
        <f>IFERROR(VLOOKUP(LEFT(M464 &amp; "0",1),CbRc,2,0),"")</f>
        <v>NCX19J3</v>
      </c>
      <c r="AG464" s="319" t="str">
        <f>IFERROR(VLOOKUP(LEFT(N464 &amp; "0",1),CbRc,2,0),"")</f>
        <v>NCX19J3</v>
      </c>
      <c r="AH464" s="319" t="str">
        <f>IF(ISNA(VLOOKUP($AE464&amp;P464,IsTm1A,1,0)),"",P464)</f>
        <v/>
      </c>
      <c r="AI464" s="319" t="str">
        <f>IF(ISNA(VLOOKUP($AF464&amp;Q464,IsTm2D,1,0)),"",Q464)</f>
        <v/>
      </c>
      <c r="AJ464" s="319" t="str">
        <f>IF(ISNA(VLOOKUP($AF464&amp;R464,IsTm3G,1,0)),"",R464)</f>
        <v/>
      </c>
      <c r="AK464" s="319" t="str">
        <f>IF(ISNA(VLOOKUP($AG464&amp;S464,IsTm4J,1,0)),"",S464)</f>
        <v/>
      </c>
      <c r="AL464" s="310"/>
      <c r="AT464" s="312" t="str">
        <f t="shared" si="75"/>
        <v/>
      </c>
      <c r="AU464" s="312" t="str">
        <f t="shared" si="76"/>
        <v/>
      </c>
      <c r="AW464" s="320">
        <f t="shared" si="77"/>
        <v>0</v>
      </c>
      <c r="AX464" s="320">
        <f t="shared" si="78"/>
        <v>0</v>
      </c>
      <c r="AY464" s="320">
        <f t="shared" si="79"/>
        <v>0</v>
      </c>
      <c r="AZ464" s="320">
        <f t="shared" si="80"/>
        <v>0</v>
      </c>
      <c r="BG464" s="49" t="str">
        <f t="shared" si="81"/>
        <v>0</v>
      </c>
      <c r="BH464" s="49" t="str">
        <f t="shared" si="82"/>
        <v>0</v>
      </c>
      <c r="BI464" s="49" t="str">
        <f t="shared" si="83"/>
        <v>0</v>
      </c>
    </row>
    <row r="465" spans="1:61" x14ac:dyDescent="0.25">
      <c r="A465" s="25" t="str">
        <f>C465&amp;"x"&amp;TEXT(COUNTIF(C$5:C464,C465)+1,0)</f>
        <v>x1</v>
      </c>
      <c r="B465" s="26" t="str">
        <f>D465&amp;"x"&amp;TEXT(COUNTIF(D$5:D464,D465)+1,0)</f>
        <v>x1</v>
      </c>
      <c r="C465" s="27"/>
      <c r="D465" s="27"/>
      <c r="E465" s="165"/>
      <c r="F465" s="27"/>
      <c r="G465" s="242"/>
      <c r="H465" s="242"/>
      <c r="I465" s="242"/>
      <c r="J465" s="194"/>
      <c r="K465" s="165"/>
      <c r="L465" s="28"/>
      <c r="M465" s="371"/>
      <c r="N465" s="28"/>
      <c r="O465" s="236"/>
      <c r="P465" s="28"/>
      <c r="Q465" s="28"/>
      <c r="R465" s="28"/>
      <c r="S465" s="466" t="str">
        <f>IF(C465=0,"",C465)</f>
        <v/>
      </c>
      <c r="T465" s="191"/>
      <c r="U465" s="30"/>
      <c r="V465" s="30"/>
      <c r="W465" s="30"/>
      <c r="X465" s="30"/>
      <c r="Y465" s="190"/>
      <c r="Z465" s="330" t="str">
        <f>lft(J465,Peildatum)</f>
        <v/>
      </c>
      <c r="AA465" s="272"/>
      <c r="AB465" s="272"/>
      <c r="AC465" s="272"/>
      <c r="AD465" s="272"/>
      <c r="AE465" s="319" t="str">
        <f>IFERROR(VLOOKUP(LEFT(L465 &amp; "0",1),CbRc,2,0),"")</f>
        <v>NCX19J3</v>
      </c>
      <c r="AF465" s="319" t="str">
        <f>IFERROR(VLOOKUP(LEFT(M465 &amp; "0",1),CbRc,2,0),"")</f>
        <v>NCX19J3</v>
      </c>
      <c r="AG465" s="319" t="str">
        <f>IFERROR(VLOOKUP(LEFT(N465 &amp; "0",1),CbRc,2,0),"")</f>
        <v>NCX19J3</v>
      </c>
      <c r="AH465" s="319" t="str">
        <f>IF(ISNA(VLOOKUP($AE465&amp;P465,IsTm1A,1,0)),"",P465)</f>
        <v/>
      </c>
      <c r="AI465" s="319" t="str">
        <f>IF(ISNA(VLOOKUP($AF465&amp;Q465,IsTm2D,1,0)),"",Q465)</f>
        <v/>
      </c>
      <c r="AJ465" s="319" t="str">
        <f>IF(ISNA(VLOOKUP($AF465&amp;R465,IsTm3G,1,0)),"",R465)</f>
        <v/>
      </c>
      <c r="AK465" s="319" t="str">
        <f>IF(ISNA(VLOOKUP($AG465&amp;S465,IsTm4J,1,0)),"",S465)</f>
        <v/>
      </c>
      <c r="AL465" s="310"/>
      <c r="AT465" s="312" t="str">
        <f t="shared" si="75"/>
        <v/>
      </c>
      <c r="AU465" s="312" t="str">
        <f t="shared" si="76"/>
        <v/>
      </c>
      <c r="AW465" s="320">
        <f t="shared" si="77"/>
        <v>0</v>
      </c>
      <c r="AX465" s="320">
        <f t="shared" si="78"/>
        <v>0</v>
      </c>
      <c r="AY465" s="320">
        <f t="shared" si="79"/>
        <v>0</v>
      </c>
      <c r="AZ465" s="320">
        <f t="shared" si="80"/>
        <v>0</v>
      </c>
      <c r="BG465" s="49" t="str">
        <f t="shared" si="81"/>
        <v>0</v>
      </c>
      <c r="BH465" s="49" t="str">
        <f t="shared" si="82"/>
        <v>0</v>
      </c>
      <c r="BI465" s="49" t="str">
        <f t="shared" si="83"/>
        <v>0</v>
      </c>
    </row>
    <row r="466" spans="1:61" x14ac:dyDescent="0.25">
      <c r="A466" s="25" t="str">
        <f>C466&amp;"x"&amp;TEXT(COUNTIF(C$5:C465,C466)+1,0)</f>
        <v>x1</v>
      </c>
      <c r="B466" s="26" t="str">
        <f>D466&amp;"x"&amp;TEXT(COUNTIF(D$5:D465,D466)+1,0)</f>
        <v>x1</v>
      </c>
      <c r="C466" s="27"/>
      <c r="D466" s="27"/>
      <c r="E466" s="165"/>
      <c r="F466" s="27"/>
      <c r="G466" s="242"/>
      <c r="H466" s="242"/>
      <c r="I466" s="242"/>
      <c r="J466" s="194"/>
      <c r="K466" s="165"/>
      <c r="L466" s="28"/>
      <c r="M466" s="371"/>
      <c r="N466" s="28"/>
      <c r="O466" s="236"/>
      <c r="P466" s="28"/>
      <c r="Q466" s="28"/>
      <c r="R466" s="28"/>
      <c r="S466" s="466" t="str">
        <f>IF(C466=0,"",C466)</f>
        <v/>
      </c>
      <c r="T466" s="191"/>
      <c r="U466" s="30"/>
      <c r="V466" s="30"/>
      <c r="W466" s="30"/>
      <c r="X466" s="30"/>
      <c r="Y466" s="190"/>
      <c r="Z466" s="330" t="str">
        <f>lft(J466,Peildatum)</f>
        <v/>
      </c>
      <c r="AA466" s="272"/>
      <c r="AB466" s="272"/>
      <c r="AC466" s="272"/>
      <c r="AD466" s="272"/>
      <c r="AE466" s="319" t="str">
        <f>IFERROR(VLOOKUP(LEFT(L466 &amp; "0",1),CbRc,2,0),"")</f>
        <v>NCX19J3</v>
      </c>
      <c r="AF466" s="319" t="str">
        <f>IFERROR(VLOOKUP(LEFT(M466 &amp; "0",1),CbRc,2,0),"")</f>
        <v>NCX19J3</v>
      </c>
      <c r="AG466" s="319" t="str">
        <f>IFERROR(VLOOKUP(LEFT(N466 &amp; "0",1),CbRc,2,0),"")</f>
        <v>NCX19J3</v>
      </c>
      <c r="AH466" s="319" t="str">
        <f>IF(ISNA(VLOOKUP($AE466&amp;P466,IsTm1A,1,0)),"",P466)</f>
        <v/>
      </c>
      <c r="AI466" s="319" t="str">
        <f>IF(ISNA(VLOOKUP($AF466&amp;Q466,IsTm2D,1,0)),"",Q466)</f>
        <v/>
      </c>
      <c r="AJ466" s="319" t="str">
        <f>IF(ISNA(VLOOKUP($AF466&amp;R466,IsTm3G,1,0)),"",R466)</f>
        <v/>
      </c>
      <c r="AK466" s="319" t="str">
        <f>IF(ISNA(VLOOKUP($AG466&amp;S466,IsTm4J,1,0)),"",S466)</f>
        <v/>
      </c>
      <c r="AL466" s="310"/>
      <c r="AT466" s="312" t="str">
        <f t="shared" si="75"/>
        <v/>
      </c>
      <c r="AU466" s="312" t="str">
        <f t="shared" si="76"/>
        <v/>
      </c>
      <c r="AW466" s="320">
        <f t="shared" si="77"/>
        <v>0</v>
      </c>
      <c r="AX466" s="320">
        <f t="shared" si="78"/>
        <v>0</v>
      </c>
      <c r="AY466" s="320">
        <f t="shared" si="79"/>
        <v>0</v>
      </c>
      <c r="AZ466" s="320">
        <f t="shared" si="80"/>
        <v>0</v>
      </c>
      <c r="BG466" s="49" t="str">
        <f t="shared" si="81"/>
        <v>0</v>
      </c>
      <c r="BH466" s="49" t="str">
        <f t="shared" si="82"/>
        <v>0</v>
      </c>
      <c r="BI466" s="49" t="str">
        <f t="shared" si="83"/>
        <v>0</v>
      </c>
    </row>
    <row r="467" spans="1:61" x14ac:dyDescent="0.25">
      <c r="A467" s="25" t="str">
        <f>C467&amp;"x"&amp;TEXT(COUNTIF(C$5:C466,C467)+1,0)</f>
        <v>x1</v>
      </c>
      <c r="B467" s="26" t="str">
        <f>D467&amp;"x"&amp;TEXT(COUNTIF(D$5:D466,D467)+1,0)</f>
        <v>x1</v>
      </c>
      <c r="C467" s="27"/>
      <c r="D467" s="27"/>
      <c r="E467" s="165"/>
      <c r="F467" s="27"/>
      <c r="G467" s="242"/>
      <c r="H467" s="242"/>
      <c r="I467" s="242"/>
      <c r="J467" s="194"/>
      <c r="K467" s="165"/>
      <c r="L467" s="28"/>
      <c r="M467" s="371"/>
      <c r="N467" s="28"/>
      <c r="O467" s="236"/>
      <c r="P467" s="28"/>
      <c r="Q467" s="28"/>
      <c r="R467" s="28"/>
      <c r="S467" s="466" t="str">
        <f>IF(C467=0,"",C467)</f>
        <v/>
      </c>
      <c r="T467" s="191"/>
      <c r="U467" s="30"/>
      <c r="V467" s="30"/>
      <c r="W467" s="30"/>
      <c r="X467" s="30"/>
      <c r="Y467" s="190"/>
      <c r="Z467" s="330" t="str">
        <f>lft(J467,Peildatum)</f>
        <v/>
      </c>
      <c r="AA467" s="272"/>
      <c r="AB467" s="272"/>
      <c r="AC467" s="272"/>
      <c r="AD467" s="272"/>
      <c r="AE467" s="319" t="str">
        <f>IFERROR(VLOOKUP(LEFT(L467 &amp; "0",1),CbRc,2,0),"")</f>
        <v>NCX19J3</v>
      </c>
      <c r="AF467" s="319" t="str">
        <f>IFERROR(VLOOKUP(LEFT(M467 &amp; "0",1),CbRc,2,0),"")</f>
        <v>NCX19J3</v>
      </c>
      <c r="AG467" s="319" t="str">
        <f>IFERROR(VLOOKUP(LEFT(N467 &amp; "0",1),CbRc,2,0),"")</f>
        <v>NCX19J3</v>
      </c>
      <c r="AH467" s="319" t="str">
        <f>IF(ISNA(VLOOKUP($AE467&amp;P467,IsTm1A,1,0)),"",P467)</f>
        <v/>
      </c>
      <c r="AI467" s="319" t="str">
        <f>IF(ISNA(VLOOKUP($AF467&amp;Q467,IsTm2D,1,0)),"",Q467)</f>
        <v/>
      </c>
      <c r="AJ467" s="319" t="str">
        <f>IF(ISNA(VLOOKUP($AF467&amp;R467,IsTm3G,1,0)),"",R467)</f>
        <v/>
      </c>
      <c r="AK467" s="319" t="str">
        <f>IF(ISNA(VLOOKUP($AG467&amp;S467,IsTm4J,1,0)),"",S467)</f>
        <v/>
      </c>
      <c r="AL467" s="310"/>
      <c r="AT467" s="312" t="str">
        <f t="shared" si="75"/>
        <v/>
      </c>
      <c r="AU467" s="312" t="str">
        <f t="shared" si="76"/>
        <v/>
      </c>
      <c r="AW467" s="320">
        <f t="shared" si="77"/>
        <v>0</v>
      </c>
      <c r="AX467" s="320">
        <f t="shared" si="78"/>
        <v>0</v>
      </c>
      <c r="AY467" s="320">
        <f t="shared" si="79"/>
        <v>0</v>
      </c>
      <c r="AZ467" s="320">
        <f t="shared" si="80"/>
        <v>0</v>
      </c>
      <c r="BG467" s="49" t="str">
        <f t="shared" si="81"/>
        <v>0</v>
      </c>
      <c r="BH467" s="49" t="str">
        <f t="shared" si="82"/>
        <v>0</v>
      </c>
      <c r="BI467" s="49" t="str">
        <f t="shared" si="83"/>
        <v>0</v>
      </c>
    </row>
    <row r="468" spans="1:61" x14ac:dyDescent="0.25">
      <c r="A468" s="25" t="str">
        <f>C468&amp;"x"&amp;TEXT(COUNTIF(C$5:C467,C468)+1,0)</f>
        <v>x1</v>
      </c>
      <c r="B468" s="26" t="str">
        <f>D468&amp;"x"&amp;TEXT(COUNTIF(D$5:D467,D468)+1,0)</f>
        <v>x1</v>
      </c>
      <c r="C468" s="27"/>
      <c r="D468" s="27"/>
      <c r="E468" s="165"/>
      <c r="F468" s="27"/>
      <c r="G468" s="242"/>
      <c r="H468" s="242"/>
      <c r="I468" s="242"/>
      <c r="J468" s="194"/>
      <c r="K468" s="165"/>
      <c r="L468" s="28"/>
      <c r="M468" s="371"/>
      <c r="N468" s="28"/>
      <c r="O468" s="236"/>
      <c r="P468" s="28"/>
      <c r="Q468" s="28"/>
      <c r="R468" s="28"/>
      <c r="S468" s="466" t="str">
        <f>IF(C468=0,"",C468)</f>
        <v/>
      </c>
      <c r="T468" s="191"/>
      <c r="U468" s="30"/>
      <c r="V468" s="30"/>
      <c r="W468" s="30"/>
      <c r="X468" s="30"/>
      <c r="Y468" s="190"/>
      <c r="Z468" s="330" t="str">
        <f>lft(J468,Peildatum)</f>
        <v/>
      </c>
      <c r="AA468" s="272"/>
      <c r="AB468" s="272"/>
      <c r="AC468" s="272"/>
      <c r="AD468" s="272"/>
      <c r="AE468" s="319" t="str">
        <f>IFERROR(VLOOKUP(LEFT(L468 &amp; "0",1),CbRc,2,0),"")</f>
        <v>NCX19J3</v>
      </c>
      <c r="AF468" s="319" t="str">
        <f>IFERROR(VLOOKUP(LEFT(M468 &amp; "0",1),CbRc,2,0),"")</f>
        <v>NCX19J3</v>
      </c>
      <c r="AG468" s="319" t="str">
        <f>IFERROR(VLOOKUP(LEFT(N468 &amp; "0",1),CbRc,2,0),"")</f>
        <v>NCX19J3</v>
      </c>
      <c r="AH468" s="319" t="str">
        <f>IF(ISNA(VLOOKUP($AE468&amp;P468,IsTm1A,1,0)),"",P468)</f>
        <v/>
      </c>
      <c r="AI468" s="319" t="str">
        <f>IF(ISNA(VLOOKUP($AF468&amp;Q468,IsTm2D,1,0)),"",Q468)</f>
        <v/>
      </c>
      <c r="AJ468" s="319" t="str">
        <f>IF(ISNA(VLOOKUP($AF468&amp;R468,IsTm3G,1,0)),"",R468)</f>
        <v/>
      </c>
      <c r="AK468" s="319" t="str">
        <f>IF(ISNA(VLOOKUP($AG468&amp;S468,IsTm4J,1,0)),"",S468)</f>
        <v/>
      </c>
      <c r="AL468" s="310"/>
      <c r="AT468" s="312" t="str">
        <f t="shared" si="75"/>
        <v/>
      </c>
      <c r="AU468" s="312" t="str">
        <f t="shared" si="76"/>
        <v/>
      </c>
      <c r="AW468" s="320">
        <f t="shared" si="77"/>
        <v>0</v>
      </c>
      <c r="AX468" s="320">
        <f t="shared" si="78"/>
        <v>0</v>
      </c>
      <c r="AY468" s="320">
        <f t="shared" si="79"/>
        <v>0</v>
      </c>
      <c r="AZ468" s="320">
        <f t="shared" si="80"/>
        <v>0</v>
      </c>
      <c r="BG468" s="49" t="str">
        <f t="shared" si="81"/>
        <v>0</v>
      </c>
      <c r="BH468" s="49" t="str">
        <f t="shared" si="82"/>
        <v>0</v>
      </c>
      <c r="BI468" s="49" t="str">
        <f t="shared" si="83"/>
        <v>0</v>
      </c>
    </row>
    <row r="469" spans="1:61" x14ac:dyDescent="0.25">
      <c r="A469" s="25" t="str">
        <f>C469&amp;"x"&amp;TEXT(COUNTIF(C$5:C468,C469)+1,0)</f>
        <v>x1</v>
      </c>
      <c r="B469" s="26" t="str">
        <f>D469&amp;"x"&amp;TEXT(COUNTIF(D$5:D468,D469)+1,0)</f>
        <v>x1</v>
      </c>
      <c r="C469" s="27"/>
      <c r="D469" s="27"/>
      <c r="E469" s="165"/>
      <c r="F469" s="27"/>
      <c r="G469" s="242"/>
      <c r="H469" s="242"/>
      <c r="I469" s="242"/>
      <c r="J469" s="194"/>
      <c r="K469" s="165"/>
      <c r="L469" s="28"/>
      <c r="M469" s="371"/>
      <c r="N469" s="28"/>
      <c r="O469" s="236"/>
      <c r="P469" s="28"/>
      <c r="Q469" s="28"/>
      <c r="R469" s="28"/>
      <c r="S469" s="466" t="str">
        <f>IF(C469=0,"",C469)</f>
        <v/>
      </c>
      <c r="T469" s="191"/>
      <c r="U469" s="30"/>
      <c r="V469" s="30"/>
      <c r="W469" s="30"/>
      <c r="X469" s="30"/>
      <c r="Y469" s="190"/>
      <c r="Z469" s="330" t="str">
        <f>lft(J469,Peildatum)</f>
        <v/>
      </c>
      <c r="AA469" s="272"/>
      <c r="AB469" s="272"/>
      <c r="AC469" s="272"/>
      <c r="AD469" s="272"/>
      <c r="AE469" s="319" t="str">
        <f>IFERROR(VLOOKUP(LEFT(L469 &amp; "0",1),CbRc,2,0),"")</f>
        <v>NCX19J3</v>
      </c>
      <c r="AF469" s="319" t="str">
        <f>IFERROR(VLOOKUP(LEFT(M469 &amp; "0",1),CbRc,2,0),"")</f>
        <v>NCX19J3</v>
      </c>
      <c r="AG469" s="319" t="str">
        <f>IFERROR(VLOOKUP(LEFT(N469 &amp; "0",1),CbRc,2,0),"")</f>
        <v>NCX19J3</v>
      </c>
      <c r="AH469" s="319" t="str">
        <f>IF(ISNA(VLOOKUP($AE469&amp;P469,IsTm1A,1,0)),"",P469)</f>
        <v/>
      </c>
      <c r="AI469" s="319" t="str">
        <f>IF(ISNA(VLOOKUP($AF469&amp;Q469,IsTm2D,1,0)),"",Q469)</f>
        <v/>
      </c>
      <c r="AJ469" s="319" t="str">
        <f>IF(ISNA(VLOOKUP($AF469&amp;R469,IsTm3G,1,0)),"",R469)</f>
        <v/>
      </c>
      <c r="AK469" s="319" t="str">
        <f>IF(ISNA(VLOOKUP($AG469&amp;S469,IsTm4J,1,0)),"",S469)</f>
        <v/>
      </c>
      <c r="AL469" s="310"/>
      <c r="AT469" s="312" t="str">
        <f t="shared" si="75"/>
        <v/>
      </c>
      <c r="AU469" s="312" t="str">
        <f t="shared" si="76"/>
        <v/>
      </c>
      <c r="AW469" s="320">
        <f t="shared" si="77"/>
        <v>0</v>
      </c>
      <c r="AX469" s="320">
        <f t="shared" si="78"/>
        <v>0</v>
      </c>
      <c r="AY469" s="320">
        <f t="shared" si="79"/>
        <v>0</v>
      </c>
      <c r="AZ469" s="320">
        <f t="shared" si="80"/>
        <v>0</v>
      </c>
      <c r="BG469" s="49" t="str">
        <f t="shared" si="81"/>
        <v>0</v>
      </c>
      <c r="BH469" s="49" t="str">
        <f t="shared" si="82"/>
        <v>0</v>
      </c>
      <c r="BI469" s="49" t="str">
        <f t="shared" si="83"/>
        <v>0</v>
      </c>
    </row>
    <row r="470" spans="1:61" x14ac:dyDescent="0.25">
      <c r="A470" s="25" t="str">
        <f>C470&amp;"x"&amp;TEXT(COUNTIF(C$5:C469,C470)+1,0)</f>
        <v>x1</v>
      </c>
      <c r="B470" s="26" t="str">
        <f>D470&amp;"x"&amp;TEXT(COUNTIF(D$5:D469,D470)+1,0)</f>
        <v>x1</v>
      </c>
      <c r="C470" s="27"/>
      <c r="D470" s="27"/>
      <c r="E470" s="165"/>
      <c r="F470" s="27"/>
      <c r="G470" s="242"/>
      <c r="H470" s="242"/>
      <c r="I470" s="242"/>
      <c r="J470" s="194"/>
      <c r="K470" s="165"/>
      <c r="L470" s="28"/>
      <c r="M470" s="371"/>
      <c r="N470" s="28"/>
      <c r="O470" s="236"/>
      <c r="P470" s="28"/>
      <c r="Q470" s="28"/>
      <c r="R470" s="28"/>
      <c r="S470" s="466" t="str">
        <f>IF(C470=0,"",C470)</f>
        <v/>
      </c>
      <c r="T470" s="191"/>
      <c r="U470" s="30"/>
      <c r="V470" s="30"/>
      <c r="W470" s="30"/>
      <c r="X470" s="30"/>
      <c r="Y470" s="190"/>
      <c r="Z470" s="330" t="str">
        <f>lft(J470,Peildatum)</f>
        <v/>
      </c>
      <c r="AA470" s="272"/>
      <c r="AB470" s="272"/>
      <c r="AC470" s="272"/>
      <c r="AD470" s="272"/>
      <c r="AE470" s="319" t="str">
        <f>IFERROR(VLOOKUP(LEFT(L470 &amp; "0",1),CbRc,2,0),"")</f>
        <v>NCX19J3</v>
      </c>
      <c r="AF470" s="319" t="str">
        <f>IFERROR(VLOOKUP(LEFT(M470 &amp; "0",1),CbRc,2,0),"")</f>
        <v>NCX19J3</v>
      </c>
      <c r="AG470" s="319" t="str">
        <f>IFERROR(VLOOKUP(LEFT(N470 &amp; "0",1),CbRc,2,0),"")</f>
        <v>NCX19J3</v>
      </c>
      <c r="AH470" s="319" t="str">
        <f>IF(ISNA(VLOOKUP($AE470&amp;P470,IsTm1A,1,0)),"",P470)</f>
        <v/>
      </c>
      <c r="AI470" s="319" t="str">
        <f>IF(ISNA(VLOOKUP($AF470&amp;Q470,IsTm2D,1,0)),"",Q470)</f>
        <v/>
      </c>
      <c r="AJ470" s="319" t="str">
        <f>IF(ISNA(VLOOKUP($AF470&amp;R470,IsTm3G,1,0)),"",R470)</f>
        <v/>
      </c>
      <c r="AK470" s="319" t="str">
        <f>IF(ISNA(VLOOKUP($AG470&amp;S470,IsTm4J,1,0)),"",S470)</f>
        <v/>
      </c>
      <c r="AL470" s="310"/>
      <c r="AT470" s="312" t="str">
        <f t="shared" si="75"/>
        <v/>
      </c>
      <c r="AU470" s="312" t="str">
        <f t="shared" si="76"/>
        <v/>
      </c>
      <c r="AW470" s="320">
        <f t="shared" si="77"/>
        <v>0</v>
      </c>
      <c r="AX470" s="320">
        <f t="shared" si="78"/>
        <v>0</v>
      </c>
      <c r="AY470" s="320">
        <f t="shared" si="79"/>
        <v>0</v>
      </c>
      <c r="AZ470" s="320">
        <f t="shared" si="80"/>
        <v>0</v>
      </c>
      <c r="BG470" s="49" t="str">
        <f t="shared" si="81"/>
        <v>0</v>
      </c>
      <c r="BH470" s="49" t="str">
        <f t="shared" si="82"/>
        <v>0</v>
      </c>
      <c r="BI470" s="49" t="str">
        <f t="shared" si="83"/>
        <v>0</v>
      </c>
    </row>
    <row r="471" spans="1:61" x14ac:dyDescent="0.25">
      <c r="A471" s="25" t="str">
        <f>C471&amp;"x"&amp;TEXT(COUNTIF(C$5:C470,C471)+1,0)</f>
        <v>x1</v>
      </c>
      <c r="B471" s="26" t="str">
        <f>D471&amp;"x"&amp;TEXT(COUNTIF(D$5:D470,D471)+1,0)</f>
        <v>x1</v>
      </c>
      <c r="C471" s="27"/>
      <c r="D471" s="27"/>
      <c r="E471" s="165"/>
      <c r="F471" s="27"/>
      <c r="G471" s="242"/>
      <c r="H471" s="242"/>
      <c r="I471" s="242"/>
      <c r="J471" s="194"/>
      <c r="K471" s="165"/>
      <c r="L471" s="28"/>
      <c r="M471" s="371"/>
      <c r="N471" s="28"/>
      <c r="O471" s="236"/>
      <c r="P471" s="28"/>
      <c r="Q471" s="28"/>
      <c r="R471" s="28"/>
      <c r="S471" s="466" t="str">
        <f>IF(C471=0,"",C471)</f>
        <v/>
      </c>
      <c r="T471" s="191"/>
      <c r="U471" s="30"/>
      <c r="V471" s="30"/>
      <c r="W471" s="30"/>
      <c r="X471" s="30"/>
      <c r="Y471" s="190"/>
      <c r="Z471" s="330" t="str">
        <f>lft(J471,Peildatum)</f>
        <v/>
      </c>
      <c r="AA471" s="272"/>
      <c r="AB471" s="272"/>
      <c r="AC471" s="272"/>
      <c r="AD471" s="272"/>
      <c r="AE471" s="319" t="str">
        <f>IFERROR(VLOOKUP(LEFT(L471 &amp; "0",1),CbRc,2,0),"")</f>
        <v>NCX19J3</v>
      </c>
      <c r="AF471" s="319" t="str">
        <f>IFERROR(VLOOKUP(LEFT(M471 &amp; "0",1),CbRc,2,0),"")</f>
        <v>NCX19J3</v>
      </c>
      <c r="AG471" s="319" t="str">
        <f>IFERROR(VLOOKUP(LEFT(N471 &amp; "0",1),CbRc,2,0),"")</f>
        <v>NCX19J3</v>
      </c>
      <c r="AH471" s="319" t="str">
        <f>IF(ISNA(VLOOKUP($AE471&amp;P471,IsTm1A,1,0)),"",P471)</f>
        <v/>
      </c>
      <c r="AI471" s="319" t="str">
        <f>IF(ISNA(VLOOKUP($AF471&amp;Q471,IsTm2D,1,0)),"",Q471)</f>
        <v/>
      </c>
      <c r="AJ471" s="319" t="str">
        <f>IF(ISNA(VLOOKUP($AF471&amp;R471,IsTm3G,1,0)),"",R471)</f>
        <v/>
      </c>
      <c r="AK471" s="319" t="str">
        <f>IF(ISNA(VLOOKUP($AG471&amp;S471,IsTm4J,1,0)),"",S471)</f>
        <v/>
      </c>
      <c r="AL471" s="310"/>
      <c r="AT471" s="312" t="str">
        <f t="shared" si="75"/>
        <v/>
      </c>
      <c r="AU471" s="312" t="str">
        <f t="shared" si="76"/>
        <v/>
      </c>
      <c r="AW471" s="320">
        <f t="shared" si="77"/>
        <v>0</v>
      </c>
      <c r="AX471" s="320">
        <f t="shared" si="78"/>
        <v>0</v>
      </c>
      <c r="AY471" s="320">
        <f t="shared" si="79"/>
        <v>0</v>
      </c>
      <c r="AZ471" s="320">
        <f t="shared" si="80"/>
        <v>0</v>
      </c>
      <c r="BG471" s="49" t="str">
        <f t="shared" si="81"/>
        <v>0</v>
      </c>
      <c r="BH471" s="49" t="str">
        <f t="shared" si="82"/>
        <v>0</v>
      </c>
      <c r="BI471" s="49" t="str">
        <f t="shared" si="83"/>
        <v>0</v>
      </c>
    </row>
    <row r="472" spans="1:61" x14ac:dyDescent="0.25">
      <c r="A472" s="25" t="str">
        <f>C472&amp;"x"&amp;TEXT(COUNTIF(C$5:C471,C472)+1,0)</f>
        <v>x1</v>
      </c>
      <c r="B472" s="26" t="str">
        <f>D472&amp;"x"&amp;TEXT(COUNTIF(D$5:D471,D472)+1,0)</f>
        <v>x1</v>
      </c>
      <c r="C472" s="27"/>
      <c r="D472" s="27"/>
      <c r="E472" s="165"/>
      <c r="F472" s="27"/>
      <c r="G472" s="242"/>
      <c r="H472" s="242"/>
      <c r="I472" s="242"/>
      <c r="J472" s="194"/>
      <c r="K472" s="165"/>
      <c r="L472" s="28"/>
      <c r="M472" s="371"/>
      <c r="N472" s="28"/>
      <c r="O472" s="236"/>
      <c r="P472" s="28"/>
      <c r="Q472" s="28"/>
      <c r="R472" s="28"/>
      <c r="S472" s="466" t="str">
        <f>IF(C472=0,"",C472)</f>
        <v/>
      </c>
      <c r="T472" s="191"/>
      <c r="U472" s="30"/>
      <c r="V472" s="30"/>
      <c r="W472" s="30"/>
      <c r="X472" s="30"/>
      <c r="Y472" s="190"/>
      <c r="Z472" s="330" t="str">
        <f>lft(J472,Peildatum)</f>
        <v/>
      </c>
      <c r="AA472" s="272"/>
      <c r="AB472" s="272"/>
      <c r="AC472" s="272"/>
      <c r="AD472" s="272"/>
      <c r="AE472" s="319" t="str">
        <f>IFERROR(VLOOKUP(LEFT(L472 &amp; "0",1),CbRc,2,0),"")</f>
        <v>NCX19J3</v>
      </c>
      <c r="AF472" s="319" t="str">
        <f>IFERROR(VLOOKUP(LEFT(M472 &amp; "0",1),CbRc,2,0),"")</f>
        <v>NCX19J3</v>
      </c>
      <c r="AG472" s="319" t="str">
        <f>IFERROR(VLOOKUP(LEFT(N472 &amp; "0",1),CbRc,2,0),"")</f>
        <v>NCX19J3</v>
      </c>
      <c r="AH472" s="319" t="str">
        <f>IF(ISNA(VLOOKUP($AE472&amp;P472,IsTm1A,1,0)),"",P472)</f>
        <v/>
      </c>
      <c r="AI472" s="319" t="str">
        <f>IF(ISNA(VLOOKUP($AF472&amp;Q472,IsTm2D,1,0)),"",Q472)</f>
        <v/>
      </c>
      <c r="AJ472" s="319" t="str">
        <f>IF(ISNA(VLOOKUP($AF472&amp;R472,IsTm3G,1,0)),"",R472)</f>
        <v/>
      </c>
      <c r="AK472" s="319" t="str">
        <f>IF(ISNA(VLOOKUP($AG472&amp;S472,IsTm4J,1,0)),"",S472)</f>
        <v/>
      </c>
      <c r="AL472" s="310"/>
      <c r="AT472" s="312" t="str">
        <f t="shared" si="75"/>
        <v/>
      </c>
      <c r="AU472" s="312" t="str">
        <f t="shared" si="76"/>
        <v/>
      </c>
      <c r="AW472" s="320">
        <f t="shared" si="77"/>
        <v>0</v>
      </c>
      <c r="AX472" s="320">
        <f t="shared" si="78"/>
        <v>0</v>
      </c>
      <c r="AY472" s="320">
        <f t="shared" si="79"/>
        <v>0</v>
      </c>
      <c r="AZ472" s="320">
        <f t="shared" si="80"/>
        <v>0</v>
      </c>
      <c r="BG472" s="49" t="str">
        <f t="shared" si="81"/>
        <v>0</v>
      </c>
      <c r="BH472" s="49" t="str">
        <f t="shared" si="82"/>
        <v>0</v>
      </c>
      <c r="BI472" s="49" t="str">
        <f t="shared" si="83"/>
        <v>0</v>
      </c>
    </row>
    <row r="473" spans="1:61" x14ac:dyDescent="0.25">
      <c r="A473" s="25" t="str">
        <f>C473&amp;"x"&amp;TEXT(COUNTIF(C$5:C472,C473)+1,0)</f>
        <v>x1</v>
      </c>
      <c r="B473" s="26" t="str">
        <f>D473&amp;"x"&amp;TEXT(COUNTIF(D$5:D472,D473)+1,0)</f>
        <v>x1</v>
      </c>
      <c r="C473" s="27"/>
      <c r="D473" s="27"/>
      <c r="E473" s="165"/>
      <c r="F473" s="27"/>
      <c r="G473" s="242"/>
      <c r="H473" s="242"/>
      <c r="I473" s="242"/>
      <c r="J473" s="194"/>
      <c r="K473" s="165"/>
      <c r="L473" s="28"/>
      <c r="M473" s="371"/>
      <c r="N473" s="28"/>
      <c r="O473" s="236"/>
      <c r="P473" s="28"/>
      <c r="Q473" s="28"/>
      <c r="R473" s="28"/>
      <c r="S473" s="466" t="str">
        <f>IF(C473=0,"",C473)</f>
        <v/>
      </c>
      <c r="T473" s="191"/>
      <c r="U473" s="30"/>
      <c r="V473" s="30"/>
      <c r="W473" s="30"/>
      <c r="X473" s="30"/>
      <c r="Y473" s="190"/>
      <c r="Z473" s="330" t="str">
        <f>lft(J473,Peildatum)</f>
        <v/>
      </c>
      <c r="AA473" s="272"/>
      <c r="AB473" s="272"/>
      <c r="AC473" s="272"/>
      <c r="AD473" s="272"/>
      <c r="AE473" s="319" t="str">
        <f>IFERROR(VLOOKUP(LEFT(L473 &amp; "0",1),CbRc,2,0),"")</f>
        <v>NCX19J3</v>
      </c>
      <c r="AF473" s="319" t="str">
        <f>IFERROR(VLOOKUP(LEFT(M473 &amp; "0",1),CbRc,2,0),"")</f>
        <v>NCX19J3</v>
      </c>
      <c r="AG473" s="319" t="str">
        <f>IFERROR(VLOOKUP(LEFT(N473 &amp; "0",1),CbRc,2,0),"")</f>
        <v>NCX19J3</v>
      </c>
      <c r="AH473" s="319" t="str">
        <f>IF(ISNA(VLOOKUP($AE473&amp;P473,IsTm1A,1,0)),"",P473)</f>
        <v/>
      </c>
      <c r="AI473" s="319" t="str">
        <f>IF(ISNA(VLOOKUP($AF473&amp;Q473,IsTm2D,1,0)),"",Q473)</f>
        <v/>
      </c>
      <c r="AJ473" s="319" t="str">
        <f>IF(ISNA(VLOOKUP($AF473&amp;R473,IsTm3G,1,0)),"",R473)</f>
        <v/>
      </c>
      <c r="AK473" s="319" t="str">
        <f>IF(ISNA(VLOOKUP($AG473&amp;S473,IsTm4J,1,0)),"",S473)</f>
        <v/>
      </c>
      <c r="AL473" s="310"/>
      <c r="AT473" s="312" t="str">
        <f t="shared" si="75"/>
        <v/>
      </c>
      <c r="AU473" s="312" t="str">
        <f t="shared" si="76"/>
        <v/>
      </c>
      <c r="AW473" s="320">
        <f t="shared" si="77"/>
        <v>0</v>
      </c>
      <c r="AX473" s="320">
        <f t="shared" si="78"/>
        <v>0</v>
      </c>
      <c r="AY473" s="320">
        <f t="shared" si="79"/>
        <v>0</v>
      </c>
      <c r="AZ473" s="320">
        <f t="shared" si="80"/>
        <v>0</v>
      </c>
      <c r="BG473" s="49" t="str">
        <f t="shared" si="81"/>
        <v>0</v>
      </c>
      <c r="BH473" s="49" t="str">
        <f t="shared" si="82"/>
        <v>0</v>
      </c>
      <c r="BI473" s="49" t="str">
        <f t="shared" si="83"/>
        <v>0</v>
      </c>
    </row>
    <row r="474" spans="1:61" x14ac:dyDescent="0.25">
      <c r="A474" s="25" t="str">
        <f>C474&amp;"x"&amp;TEXT(COUNTIF(C$5:C473,C474)+1,0)</f>
        <v>x1</v>
      </c>
      <c r="B474" s="26" t="str">
        <f>D474&amp;"x"&amp;TEXT(COUNTIF(D$5:D473,D474)+1,0)</f>
        <v>x1</v>
      </c>
      <c r="C474" s="27"/>
      <c r="D474" s="27"/>
      <c r="E474" s="165"/>
      <c r="F474" s="27"/>
      <c r="G474" s="242"/>
      <c r="H474" s="242"/>
      <c r="I474" s="242"/>
      <c r="J474" s="194"/>
      <c r="K474" s="165"/>
      <c r="L474" s="28"/>
      <c r="M474" s="371"/>
      <c r="N474" s="28"/>
      <c r="O474" s="236"/>
      <c r="P474" s="28"/>
      <c r="Q474" s="28"/>
      <c r="R474" s="28"/>
      <c r="S474" s="466" t="str">
        <f>IF(C474=0,"",C474)</f>
        <v/>
      </c>
      <c r="T474" s="191"/>
      <c r="U474" s="30"/>
      <c r="V474" s="30"/>
      <c r="W474" s="30"/>
      <c r="X474" s="30"/>
      <c r="Y474" s="190"/>
      <c r="Z474" s="330" t="str">
        <f>lft(J474,Peildatum)</f>
        <v/>
      </c>
      <c r="AA474" s="272"/>
      <c r="AB474" s="272"/>
      <c r="AC474" s="272"/>
      <c r="AD474" s="272"/>
      <c r="AE474" s="319" t="str">
        <f>IFERROR(VLOOKUP(LEFT(L474 &amp; "0",1),CbRc,2,0),"")</f>
        <v>NCX19J3</v>
      </c>
      <c r="AF474" s="319" t="str">
        <f>IFERROR(VLOOKUP(LEFT(M474 &amp; "0",1),CbRc,2,0),"")</f>
        <v>NCX19J3</v>
      </c>
      <c r="AG474" s="319" t="str">
        <f>IFERROR(VLOOKUP(LEFT(N474 &amp; "0",1),CbRc,2,0),"")</f>
        <v>NCX19J3</v>
      </c>
      <c r="AH474" s="319" t="str">
        <f>IF(ISNA(VLOOKUP($AE474&amp;P474,IsTm1A,1,0)),"",P474)</f>
        <v/>
      </c>
      <c r="AI474" s="319" t="str">
        <f>IF(ISNA(VLOOKUP($AF474&amp;Q474,IsTm2D,1,0)),"",Q474)</f>
        <v/>
      </c>
      <c r="AJ474" s="319" t="str">
        <f>IF(ISNA(VLOOKUP($AF474&amp;R474,IsTm3G,1,0)),"",R474)</f>
        <v/>
      </c>
      <c r="AK474" s="319" t="str">
        <f>IF(ISNA(VLOOKUP($AG474&amp;S474,IsTm4J,1,0)),"",S474)</f>
        <v/>
      </c>
      <c r="AL474" s="310"/>
      <c r="AT474" s="312" t="str">
        <f t="shared" si="75"/>
        <v/>
      </c>
      <c r="AU474" s="312" t="str">
        <f t="shared" si="76"/>
        <v/>
      </c>
      <c r="AW474" s="320">
        <f t="shared" si="77"/>
        <v>0</v>
      </c>
      <c r="AX474" s="320">
        <f t="shared" si="78"/>
        <v>0</v>
      </c>
      <c r="AY474" s="320">
        <f t="shared" si="79"/>
        <v>0</v>
      </c>
      <c r="AZ474" s="320">
        <f t="shared" si="80"/>
        <v>0</v>
      </c>
      <c r="BG474" s="49" t="str">
        <f t="shared" si="81"/>
        <v>0</v>
      </c>
      <c r="BH474" s="49" t="str">
        <f t="shared" si="82"/>
        <v>0</v>
      </c>
      <c r="BI474" s="49" t="str">
        <f t="shared" si="83"/>
        <v>0</v>
      </c>
    </row>
    <row r="475" spans="1:61" x14ac:dyDescent="0.25">
      <c r="A475" s="25" t="str">
        <f>C475&amp;"x"&amp;TEXT(COUNTIF(C$5:C474,C475)+1,0)</f>
        <v>x1</v>
      </c>
      <c r="B475" s="26" t="str">
        <f>D475&amp;"x"&amp;TEXT(COUNTIF(D$5:D474,D475)+1,0)</f>
        <v>x1</v>
      </c>
      <c r="C475" s="27"/>
      <c r="D475" s="27"/>
      <c r="E475" s="165"/>
      <c r="F475" s="27"/>
      <c r="G475" s="242"/>
      <c r="H475" s="242"/>
      <c r="I475" s="242"/>
      <c r="J475" s="194"/>
      <c r="K475" s="165"/>
      <c r="L475" s="28"/>
      <c r="M475" s="371"/>
      <c r="N475" s="28"/>
      <c r="O475" s="236"/>
      <c r="P475" s="28"/>
      <c r="Q475" s="28"/>
      <c r="R475" s="28"/>
      <c r="S475" s="466" t="str">
        <f>IF(C475=0,"",C475)</f>
        <v/>
      </c>
      <c r="T475" s="191"/>
      <c r="U475" s="30"/>
      <c r="V475" s="30"/>
      <c r="W475" s="30"/>
      <c r="X475" s="30"/>
      <c r="Y475" s="190"/>
      <c r="Z475" s="330" t="str">
        <f>lft(J475,Peildatum)</f>
        <v/>
      </c>
      <c r="AA475" s="272"/>
      <c r="AB475" s="272"/>
      <c r="AC475" s="272"/>
      <c r="AD475" s="272"/>
      <c r="AE475" s="319" t="str">
        <f>IFERROR(VLOOKUP(LEFT(L475 &amp; "0",1),CbRc,2,0),"")</f>
        <v>NCX19J3</v>
      </c>
      <c r="AF475" s="319" t="str">
        <f>IFERROR(VLOOKUP(LEFT(M475 &amp; "0",1),CbRc,2,0),"")</f>
        <v>NCX19J3</v>
      </c>
      <c r="AG475" s="319" t="str">
        <f>IFERROR(VLOOKUP(LEFT(N475 &amp; "0",1),CbRc,2,0),"")</f>
        <v>NCX19J3</v>
      </c>
      <c r="AH475" s="319" t="str">
        <f>IF(ISNA(VLOOKUP($AE475&amp;P475,IsTm1A,1,0)),"",P475)</f>
        <v/>
      </c>
      <c r="AI475" s="319" t="str">
        <f>IF(ISNA(VLOOKUP($AF475&amp;Q475,IsTm2D,1,0)),"",Q475)</f>
        <v/>
      </c>
      <c r="AJ475" s="319" t="str">
        <f>IF(ISNA(VLOOKUP($AF475&amp;R475,IsTm3G,1,0)),"",R475)</f>
        <v/>
      </c>
      <c r="AK475" s="319" t="str">
        <f>IF(ISNA(VLOOKUP($AG475&amp;S475,IsTm4J,1,0)),"",S475)</f>
        <v/>
      </c>
      <c r="AL475" s="310"/>
      <c r="AT475" s="312" t="str">
        <f t="shared" si="75"/>
        <v/>
      </c>
      <c r="AU475" s="312" t="str">
        <f t="shared" si="76"/>
        <v/>
      </c>
      <c r="AW475" s="320">
        <f t="shared" si="77"/>
        <v>0</v>
      </c>
      <c r="AX475" s="320">
        <f t="shared" si="78"/>
        <v>0</v>
      </c>
      <c r="AY475" s="320">
        <f t="shared" si="79"/>
        <v>0</v>
      </c>
      <c r="AZ475" s="320">
        <f t="shared" si="80"/>
        <v>0</v>
      </c>
      <c r="BG475" s="49" t="str">
        <f t="shared" si="81"/>
        <v>0</v>
      </c>
      <c r="BH475" s="49" t="str">
        <f t="shared" si="82"/>
        <v>0</v>
      </c>
      <c r="BI475" s="49" t="str">
        <f t="shared" si="83"/>
        <v>0</v>
      </c>
    </row>
    <row r="476" spans="1:61" x14ac:dyDescent="0.25">
      <c r="A476" s="25" t="str">
        <f>C476&amp;"x"&amp;TEXT(COUNTIF(C$5:C475,C476)+1,0)</f>
        <v>x1</v>
      </c>
      <c r="B476" s="26" t="str">
        <f>D476&amp;"x"&amp;TEXT(COUNTIF(D$5:D475,D476)+1,0)</f>
        <v>x1</v>
      </c>
      <c r="C476" s="27"/>
      <c r="D476" s="27"/>
      <c r="E476" s="165"/>
      <c r="F476" s="27"/>
      <c r="G476" s="242"/>
      <c r="H476" s="242"/>
      <c r="I476" s="242"/>
      <c r="J476" s="194"/>
      <c r="K476" s="165"/>
      <c r="L476" s="28"/>
      <c r="M476" s="371"/>
      <c r="N476" s="28"/>
      <c r="O476" s="236"/>
      <c r="P476" s="28"/>
      <c r="Q476" s="28"/>
      <c r="R476" s="28"/>
      <c r="S476" s="466" t="str">
        <f>IF(C476=0,"",C476)</f>
        <v/>
      </c>
      <c r="T476" s="191"/>
      <c r="U476" s="30"/>
      <c r="V476" s="30"/>
      <c r="W476" s="30"/>
      <c r="X476" s="30"/>
      <c r="Y476" s="190"/>
      <c r="Z476" s="330" t="str">
        <f>lft(J476,Peildatum)</f>
        <v/>
      </c>
      <c r="AA476" s="272"/>
      <c r="AB476" s="272"/>
      <c r="AC476" s="272"/>
      <c r="AD476" s="272"/>
      <c r="AE476" s="319" t="str">
        <f>IFERROR(VLOOKUP(LEFT(L476 &amp; "0",1),CbRc,2,0),"")</f>
        <v>NCX19J3</v>
      </c>
      <c r="AF476" s="319" t="str">
        <f>IFERROR(VLOOKUP(LEFT(M476 &amp; "0",1),CbRc,2,0),"")</f>
        <v>NCX19J3</v>
      </c>
      <c r="AG476" s="319" t="str">
        <f>IFERROR(VLOOKUP(LEFT(N476 &amp; "0",1),CbRc,2,0),"")</f>
        <v>NCX19J3</v>
      </c>
      <c r="AH476" s="319" t="str">
        <f>IF(ISNA(VLOOKUP($AE476&amp;P476,IsTm1A,1,0)),"",P476)</f>
        <v/>
      </c>
      <c r="AI476" s="319" t="str">
        <f>IF(ISNA(VLOOKUP($AF476&amp;Q476,IsTm2D,1,0)),"",Q476)</f>
        <v/>
      </c>
      <c r="AJ476" s="319" t="str">
        <f>IF(ISNA(VLOOKUP($AF476&amp;R476,IsTm3G,1,0)),"",R476)</f>
        <v/>
      </c>
      <c r="AK476" s="319" t="str">
        <f>IF(ISNA(VLOOKUP($AG476&amp;S476,IsTm4J,1,0)),"",S476)</f>
        <v/>
      </c>
      <c r="AL476" s="310"/>
      <c r="AT476" s="312" t="str">
        <f t="shared" si="75"/>
        <v/>
      </c>
      <c r="AU476" s="312" t="str">
        <f t="shared" si="76"/>
        <v/>
      </c>
      <c r="AW476" s="320">
        <f t="shared" si="77"/>
        <v>0</v>
      </c>
      <c r="AX476" s="320">
        <f t="shared" si="78"/>
        <v>0</v>
      </c>
      <c r="AY476" s="320">
        <f t="shared" si="79"/>
        <v>0</v>
      </c>
      <c r="AZ476" s="320">
        <f t="shared" si="80"/>
        <v>0</v>
      </c>
      <c r="BG476" s="49" t="str">
        <f t="shared" si="81"/>
        <v>0</v>
      </c>
      <c r="BH476" s="49" t="str">
        <f t="shared" si="82"/>
        <v>0</v>
      </c>
      <c r="BI476" s="49" t="str">
        <f t="shared" si="83"/>
        <v>0</v>
      </c>
    </row>
    <row r="477" spans="1:61" x14ac:dyDescent="0.25">
      <c r="A477" s="25" t="str">
        <f>C477&amp;"x"&amp;TEXT(COUNTIF(C$5:C476,C477)+1,0)</f>
        <v>x1</v>
      </c>
      <c r="B477" s="26" t="str">
        <f>D477&amp;"x"&amp;TEXT(COUNTIF(D$5:D476,D477)+1,0)</f>
        <v>x1</v>
      </c>
      <c r="C477" s="27"/>
      <c r="D477" s="27"/>
      <c r="E477" s="165"/>
      <c r="F477" s="27"/>
      <c r="G477" s="242"/>
      <c r="H477" s="242"/>
      <c r="I477" s="242"/>
      <c r="J477" s="194"/>
      <c r="K477" s="165"/>
      <c r="L477" s="28"/>
      <c r="M477" s="371"/>
      <c r="N477" s="28"/>
      <c r="O477" s="236"/>
      <c r="P477" s="28"/>
      <c r="Q477" s="28"/>
      <c r="R477" s="28"/>
      <c r="S477" s="466" t="str">
        <f>IF(C477=0,"",C477)</f>
        <v/>
      </c>
      <c r="T477" s="191"/>
      <c r="U477" s="30"/>
      <c r="V477" s="30"/>
      <c r="W477" s="30"/>
      <c r="X477" s="30"/>
      <c r="Y477" s="190"/>
      <c r="Z477" s="330" t="str">
        <f>lft(J477,Peildatum)</f>
        <v/>
      </c>
      <c r="AA477" s="272"/>
      <c r="AB477" s="272"/>
      <c r="AC477" s="272"/>
      <c r="AD477" s="272"/>
      <c r="AE477" s="319" t="str">
        <f>IFERROR(VLOOKUP(LEFT(L477 &amp; "0",1),CbRc,2,0),"")</f>
        <v>NCX19J3</v>
      </c>
      <c r="AF477" s="319" t="str">
        <f>IFERROR(VLOOKUP(LEFT(M477 &amp; "0",1),CbRc,2,0),"")</f>
        <v>NCX19J3</v>
      </c>
      <c r="AG477" s="319" t="str">
        <f>IFERROR(VLOOKUP(LEFT(N477 &amp; "0",1),CbRc,2,0),"")</f>
        <v>NCX19J3</v>
      </c>
      <c r="AH477" s="319" t="str">
        <f>IF(ISNA(VLOOKUP($AE477&amp;P477,IsTm1A,1,0)),"",P477)</f>
        <v/>
      </c>
      <c r="AI477" s="319" t="str">
        <f>IF(ISNA(VLOOKUP($AF477&amp;Q477,IsTm2D,1,0)),"",Q477)</f>
        <v/>
      </c>
      <c r="AJ477" s="319" t="str">
        <f>IF(ISNA(VLOOKUP($AF477&amp;R477,IsTm3G,1,0)),"",R477)</f>
        <v/>
      </c>
      <c r="AK477" s="319" t="str">
        <f>IF(ISNA(VLOOKUP($AG477&amp;S477,IsTm4J,1,0)),"",S477)</f>
        <v/>
      </c>
      <c r="AL477" s="310"/>
      <c r="AT477" s="312" t="str">
        <f t="shared" si="75"/>
        <v/>
      </c>
      <c r="AU477" s="312" t="str">
        <f t="shared" si="76"/>
        <v/>
      </c>
      <c r="AW477" s="320">
        <f t="shared" si="77"/>
        <v>0</v>
      </c>
      <c r="AX477" s="320">
        <f t="shared" si="78"/>
        <v>0</v>
      </c>
      <c r="AY477" s="320">
        <f t="shared" si="79"/>
        <v>0</v>
      </c>
      <c r="AZ477" s="320">
        <f t="shared" si="80"/>
        <v>0</v>
      </c>
      <c r="BG477" s="49" t="str">
        <f t="shared" si="81"/>
        <v>0</v>
      </c>
      <c r="BH477" s="49" t="str">
        <f t="shared" si="82"/>
        <v>0</v>
      </c>
      <c r="BI477" s="49" t="str">
        <f t="shared" si="83"/>
        <v>0</v>
      </c>
    </row>
    <row r="478" spans="1:61" x14ac:dyDescent="0.25">
      <c r="A478" s="25" t="str">
        <f>C478&amp;"x"&amp;TEXT(COUNTIF(C$5:C477,C478)+1,0)</f>
        <v>x1</v>
      </c>
      <c r="B478" s="26" t="str">
        <f>D478&amp;"x"&amp;TEXT(COUNTIF(D$5:D477,D478)+1,0)</f>
        <v>x1</v>
      </c>
      <c r="C478" s="27"/>
      <c r="D478" s="27"/>
      <c r="E478" s="165"/>
      <c r="F478" s="27"/>
      <c r="G478" s="242"/>
      <c r="H478" s="242"/>
      <c r="I478" s="242"/>
      <c r="J478" s="194"/>
      <c r="K478" s="165"/>
      <c r="L478" s="28"/>
      <c r="M478" s="371"/>
      <c r="N478" s="28"/>
      <c r="O478" s="236"/>
      <c r="P478" s="28"/>
      <c r="Q478" s="28"/>
      <c r="R478" s="28"/>
      <c r="S478" s="466" t="str">
        <f>IF(C478=0,"",C478)</f>
        <v/>
      </c>
      <c r="T478" s="191"/>
      <c r="U478" s="30"/>
      <c r="V478" s="30"/>
      <c r="W478" s="30"/>
      <c r="X478" s="30"/>
      <c r="Y478" s="190"/>
      <c r="Z478" s="330" t="str">
        <f>lft(J478,Peildatum)</f>
        <v/>
      </c>
      <c r="AA478" s="272"/>
      <c r="AB478" s="272"/>
      <c r="AC478" s="272"/>
      <c r="AD478" s="272"/>
      <c r="AE478" s="319" t="str">
        <f>IFERROR(VLOOKUP(LEFT(L478 &amp; "0",1),CbRc,2,0),"")</f>
        <v>NCX19J3</v>
      </c>
      <c r="AF478" s="319" t="str">
        <f>IFERROR(VLOOKUP(LEFT(M478 &amp; "0",1),CbRc,2,0),"")</f>
        <v>NCX19J3</v>
      </c>
      <c r="AG478" s="319" t="str">
        <f>IFERROR(VLOOKUP(LEFT(N478 &amp; "0",1),CbRc,2,0),"")</f>
        <v>NCX19J3</v>
      </c>
      <c r="AH478" s="319" t="str">
        <f>IF(ISNA(VLOOKUP($AE478&amp;P478,IsTm1A,1,0)),"",P478)</f>
        <v/>
      </c>
      <c r="AI478" s="319" t="str">
        <f>IF(ISNA(VLOOKUP($AF478&amp;Q478,IsTm2D,1,0)),"",Q478)</f>
        <v/>
      </c>
      <c r="AJ478" s="319" t="str">
        <f>IF(ISNA(VLOOKUP($AF478&amp;R478,IsTm3G,1,0)),"",R478)</f>
        <v/>
      </c>
      <c r="AK478" s="319" t="str">
        <f>IF(ISNA(VLOOKUP($AG478&amp;S478,IsTm4J,1,0)),"",S478)</f>
        <v/>
      </c>
      <c r="AL478" s="310"/>
      <c r="AT478" s="312" t="str">
        <f t="shared" si="75"/>
        <v/>
      </c>
      <c r="AU478" s="312" t="str">
        <f t="shared" si="76"/>
        <v/>
      </c>
      <c r="AW478" s="320">
        <f t="shared" si="77"/>
        <v>0</v>
      </c>
      <c r="AX478" s="320">
        <f t="shared" si="78"/>
        <v>0</v>
      </c>
      <c r="AY478" s="320">
        <f t="shared" si="79"/>
        <v>0</v>
      </c>
      <c r="AZ478" s="320">
        <f t="shared" si="80"/>
        <v>0</v>
      </c>
      <c r="BG478" s="49" t="str">
        <f t="shared" si="81"/>
        <v>0</v>
      </c>
      <c r="BH478" s="49" t="str">
        <f t="shared" si="82"/>
        <v>0</v>
      </c>
      <c r="BI478" s="49" t="str">
        <f t="shared" si="83"/>
        <v>0</v>
      </c>
    </row>
    <row r="479" spans="1:61" x14ac:dyDescent="0.25">
      <c r="A479" s="25" t="str">
        <f>C479&amp;"x"&amp;TEXT(COUNTIF(C$5:C478,C479)+1,0)</f>
        <v>x1</v>
      </c>
      <c r="B479" s="26" t="str">
        <f>D479&amp;"x"&amp;TEXT(COUNTIF(D$5:D478,D479)+1,0)</f>
        <v>x1</v>
      </c>
      <c r="C479" s="27"/>
      <c r="D479" s="27"/>
      <c r="E479" s="165"/>
      <c r="F479" s="27"/>
      <c r="G479" s="242"/>
      <c r="H479" s="242"/>
      <c r="I479" s="242"/>
      <c r="J479" s="194"/>
      <c r="K479" s="165"/>
      <c r="L479" s="28"/>
      <c r="M479" s="371"/>
      <c r="N479" s="28"/>
      <c r="O479" s="236"/>
      <c r="P479" s="28"/>
      <c r="Q479" s="28"/>
      <c r="R479" s="28"/>
      <c r="S479" s="466" t="str">
        <f>IF(C479=0,"",C479)</f>
        <v/>
      </c>
      <c r="T479" s="191"/>
      <c r="U479" s="30"/>
      <c r="V479" s="30"/>
      <c r="W479" s="30"/>
      <c r="X479" s="30"/>
      <c r="Y479" s="190"/>
      <c r="Z479" s="330" t="str">
        <f>lft(J479,Peildatum)</f>
        <v/>
      </c>
      <c r="AA479" s="272"/>
      <c r="AB479" s="272"/>
      <c r="AC479" s="272"/>
      <c r="AD479" s="272"/>
      <c r="AE479" s="319" t="str">
        <f>IFERROR(VLOOKUP(LEFT(L479 &amp; "0",1),CbRc,2,0),"")</f>
        <v>NCX19J3</v>
      </c>
      <c r="AF479" s="319" t="str">
        <f>IFERROR(VLOOKUP(LEFT(M479 &amp; "0",1),CbRc,2,0),"")</f>
        <v>NCX19J3</v>
      </c>
      <c r="AG479" s="319" t="str">
        <f>IFERROR(VLOOKUP(LEFT(N479 &amp; "0",1),CbRc,2,0),"")</f>
        <v>NCX19J3</v>
      </c>
      <c r="AH479" s="319" t="str">
        <f>IF(ISNA(VLOOKUP($AE479&amp;P479,IsTm1A,1,0)),"",P479)</f>
        <v/>
      </c>
      <c r="AI479" s="319" t="str">
        <f>IF(ISNA(VLOOKUP($AF479&amp;Q479,IsTm2D,1,0)),"",Q479)</f>
        <v/>
      </c>
      <c r="AJ479" s="319" t="str">
        <f>IF(ISNA(VLOOKUP($AF479&amp;R479,IsTm3G,1,0)),"",R479)</f>
        <v/>
      </c>
      <c r="AK479" s="319" t="str">
        <f>IF(ISNA(VLOOKUP($AG479&amp;S479,IsTm4J,1,0)),"",S479)</f>
        <v/>
      </c>
      <c r="AL479" s="310"/>
      <c r="AT479" s="312" t="str">
        <f t="shared" si="75"/>
        <v/>
      </c>
      <c r="AU479" s="312" t="str">
        <f t="shared" si="76"/>
        <v/>
      </c>
      <c r="AW479" s="320">
        <f t="shared" si="77"/>
        <v>0</v>
      </c>
      <c r="AX479" s="320">
        <f t="shared" si="78"/>
        <v>0</v>
      </c>
      <c r="AY479" s="320">
        <f t="shared" si="79"/>
        <v>0</v>
      </c>
      <c r="AZ479" s="320">
        <f t="shared" si="80"/>
        <v>0</v>
      </c>
      <c r="BG479" s="49" t="str">
        <f t="shared" si="81"/>
        <v>0</v>
      </c>
      <c r="BH479" s="49" t="str">
        <f t="shared" si="82"/>
        <v>0</v>
      </c>
      <c r="BI479" s="49" t="str">
        <f t="shared" si="83"/>
        <v>0</v>
      </c>
    </row>
    <row r="480" spans="1:61" x14ac:dyDescent="0.25">
      <c r="A480" s="25" t="str">
        <f>C480&amp;"x"&amp;TEXT(COUNTIF(C$5:C479,C480)+1,0)</f>
        <v>x1</v>
      </c>
      <c r="B480" s="26" t="str">
        <f>D480&amp;"x"&amp;TEXT(COUNTIF(D$5:D479,D480)+1,0)</f>
        <v>x1</v>
      </c>
      <c r="C480" s="27"/>
      <c r="D480" s="27"/>
      <c r="E480" s="165"/>
      <c r="F480" s="27"/>
      <c r="G480" s="242"/>
      <c r="H480" s="242"/>
      <c r="I480" s="242"/>
      <c r="J480" s="194"/>
      <c r="K480" s="165"/>
      <c r="L480" s="28"/>
      <c r="M480" s="371"/>
      <c r="N480" s="28"/>
      <c r="O480" s="236"/>
      <c r="P480" s="28"/>
      <c r="Q480" s="28"/>
      <c r="R480" s="28"/>
      <c r="S480" s="466" t="str">
        <f>IF(C480=0,"",C480)</f>
        <v/>
      </c>
      <c r="T480" s="191"/>
      <c r="U480" s="30"/>
      <c r="V480" s="30"/>
      <c r="W480" s="30"/>
      <c r="X480" s="30"/>
      <c r="Y480" s="190"/>
      <c r="Z480" s="330" t="str">
        <f>lft(J480,Peildatum)</f>
        <v/>
      </c>
      <c r="AA480" s="272"/>
      <c r="AB480" s="272"/>
      <c r="AC480" s="272"/>
      <c r="AD480" s="272"/>
      <c r="AE480" s="319" t="str">
        <f>IFERROR(VLOOKUP(LEFT(L480 &amp; "0",1),CbRc,2,0),"")</f>
        <v>NCX19J3</v>
      </c>
      <c r="AF480" s="319" t="str">
        <f>IFERROR(VLOOKUP(LEFT(M480 &amp; "0",1),CbRc,2,0),"")</f>
        <v>NCX19J3</v>
      </c>
      <c r="AG480" s="319" t="str">
        <f>IFERROR(VLOOKUP(LEFT(N480 &amp; "0",1),CbRc,2,0),"")</f>
        <v>NCX19J3</v>
      </c>
      <c r="AH480" s="319" t="str">
        <f>IF(ISNA(VLOOKUP($AE480&amp;P480,IsTm1A,1,0)),"",P480)</f>
        <v/>
      </c>
      <c r="AI480" s="319" t="str">
        <f>IF(ISNA(VLOOKUP($AF480&amp;Q480,IsTm2D,1,0)),"",Q480)</f>
        <v/>
      </c>
      <c r="AJ480" s="319" t="str">
        <f>IF(ISNA(VLOOKUP($AF480&amp;R480,IsTm3G,1,0)),"",R480)</f>
        <v/>
      </c>
      <c r="AK480" s="319" t="str">
        <f>IF(ISNA(VLOOKUP($AG480&amp;S480,IsTm4J,1,0)),"",S480)</f>
        <v/>
      </c>
      <c r="AL480" s="310"/>
      <c r="AT480" s="312" t="str">
        <f t="shared" si="75"/>
        <v/>
      </c>
      <c r="AU480" s="312" t="str">
        <f t="shared" si="76"/>
        <v/>
      </c>
      <c r="AW480" s="320">
        <f t="shared" si="77"/>
        <v>0</v>
      </c>
      <c r="AX480" s="320">
        <f t="shared" si="78"/>
        <v>0</v>
      </c>
      <c r="AY480" s="320">
        <f t="shared" si="79"/>
        <v>0</v>
      </c>
      <c r="AZ480" s="320">
        <f t="shared" si="80"/>
        <v>0</v>
      </c>
      <c r="BG480" s="49" t="str">
        <f t="shared" si="81"/>
        <v>0</v>
      </c>
      <c r="BH480" s="49" t="str">
        <f t="shared" si="82"/>
        <v>0</v>
      </c>
      <c r="BI480" s="49" t="str">
        <f t="shared" si="83"/>
        <v>0</v>
      </c>
    </row>
    <row r="481" spans="1:61" x14ac:dyDescent="0.25">
      <c r="A481" s="25" t="str">
        <f>C481&amp;"x"&amp;TEXT(COUNTIF(C$5:C480,C481)+1,0)</f>
        <v>x1</v>
      </c>
      <c r="B481" s="26" t="str">
        <f>D481&amp;"x"&amp;TEXT(COUNTIF(D$5:D480,D481)+1,0)</f>
        <v>x1</v>
      </c>
      <c r="C481" s="27"/>
      <c r="D481" s="27"/>
      <c r="E481" s="165"/>
      <c r="F481" s="27"/>
      <c r="G481" s="242"/>
      <c r="H481" s="242"/>
      <c r="I481" s="242"/>
      <c r="J481" s="194"/>
      <c r="K481" s="165"/>
      <c r="L481" s="28"/>
      <c r="M481" s="371"/>
      <c r="N481" s="28"/>
      <c r="O481" s="236"/>
      <c r="P481" s="28"/>
      <c r="Q481" s="28"/>
      <c r="R481" s="28"/>
      <c r="S481" s="466" t="str">
        <f>IF(C481=0,"",C481)</f>
        <v/>
      </c>
      <c r="T481" s="191"/>
      <c r="U481" s="30"/>
      <c r="V481" s="30"/>
      <c r="W481" s="30"/>
      <c r="X481" s="30"/>
      <c r="Y481" s="190"/>
      <c r="Z481" s="330" t="str">
        <f>lft(J481,Peildatum)</f>
        <v/>
      </c>
      <c r="AA481" s="272"/>
      <c r="AB481" s="272"/>
      <c r="AC481" s="272"/>
      <c r="AD481" s="272"/>
      <c r="AE481" s="319" t="str">
        <f>IFERROR(VLOOKUP(LEFT(L481 &amp; "0",1),CbRc,2,0),"")</f>
        <v>NCX19J3</v>
      </c>
      <c r="AF481" s="319" t="str">
        <f>IFERROR(VLOOKUP(LEFT(M481 &amp; "0",1),CbRc,2,0),"")</f>
        <v>NCX19J3</v>
      </c>
      <c r="AG481" s="319" t="str">
        <f>IFERROR(VLOOKUP(LEFT(N481 &amp; "0",1),CbRc,2,0),"")</f>
        <v>NCX19J3</v>
      </c>
      <c r="AH481" s="319" t="str">
        <f>IF(ISNA(VLOOKUP($AE481&amp;P481,IsTm1A,1,0)),"",P481)</f>
        <v/>
      </c>
      <c r="AI481" s="319" t="str">
        <f>IF(ISNA(VLOOKUP($AF481&amp;Q481,IsTm2D,1,0)),"",Q481)</f>
        <v/>
      </c>
      <c r="AJ481" s="319" t="str">
        <f>IF(ISNA(VLOOKUP($AF481&amp;R481,IsTm3G,1,0)),"",R481)</f>
        <v/>
      </c>
      <c r="AK481" s="319" t="str">
        <f>IF(ISNA(VLOOKUP($AG481&amp;S481,IsTm4J,1,0)),"",S481)</f>
        <v/>
      </c>
      <c r="AL481" s="310"/>
      <c r="AT481" s="312" t="str">
        <f t="shared" si="75"/>
        <v/>
      </c>
      <c r="AU481" s="312" t="str">
        <f t="shared" si="76"/>
        <v/>
      </c>
      <c r="AW481" s="320">
        <f t="shared" si="77"/>
        <v>0</v>
      </c>
      <c r="AX481" s="320">
        <f t="shared" si="78"/>
        <v>0</v>
      </c>
      <c r="AY481" s="320">
        <f t="shared" si="79"/>
        <v>0</v>
      </c>
      <c r="AZ481" s="320">
        <f t="shared" si="80"/>
        <v>0</v>
      </c>
      <c r="BG481" s="49" t="str">
        <f t="shared" si="81"/>
        <v>0</v>
      </c>
      <c r="BH481" s="49" t="str">
        <f t="shared" si="82"/>
        <v>0</v>
      </c>
      <c r="BI481" s="49" t="str">
        <f t="shared" si="83"/>
        <v>0</v>
      </c>
    </row>
    <row r="482" spans="1:61" x14ac:dyDescent="0.25">
      <c r="A482" s="25" t="str">
        <f>C482&amp;"x"&amp;TEXT(COUNTIF(C$5:C481,C482)+1,0)</f>
        <v>x1</v>
      </c>
      <c r="B482" s="26" t="str">
        <f>D482&amp;"x"&amp;TEXT(COUNTIF(D$5:D481,D482)+1,0)</f>
        <v>x1</v>
      </c>
      <c r="C482" s="27"/>
      <c r="D482" s="27"/>
      <c r="E482" s="165"/>
      <c r="F482" s="27"/>
      <c r="G482" s="242"/>
      <c r="H482" s="242"/>
      <c r="I482" s="242"/>
      <c r="J482" s="194"/>
      <c r="K482" s="165"/>
      <c r="L482" s="28"/>
      <c r="M482" s="371"/>
      <c r="N482" s="28"/>
      <c r="O482" s="236"/>
      <c r="P482" s="28"/>
      <c r="Q482" s="28"/>
      <c r="R482" s="28"/>
      <c r="S482" s="466" t="str">
        <f>IF(C482=0,"",C482)</f>
        <v/>
      </c>
      <c r="T482" s="191"/>
      <c r="U482" s="30"/>
      <c r="V482" s="30"/>
      <c r="W482" s="30"/>
      <c r="X482" s="30"/>
      <c r="Y482" s="190"/>
      <c r="Z482" s="330" t="str">
        <f>lft(J482,Peildatum)</f>
        <v/>
      </c>
      <c r="AA482" s="272"/>
      <c r="AB482" s="272"/>
      <c r="AC482" s="272"/>
      <c r="AD482" s="272"/>
      <c r="AE482" s="319" t="str">
        <f>IFERROR(VLOOKUP(LEFT(L482 &amp; "0",1),CbRc,2,0),"")</f>
        <v>NCX19J3</v>
      </c>
      <c r="AF482" s="319" t="str">
        <f>IFERROR(VLOOKUP(LEFT(M482 &amp; "0",1),CbRc,2,0),"")</f>
        <v>NCX19J3</v>
      </c>
      <c r="AG482" s="319" t="str">
        <f>IFERROR(VLOOKUP(LEFT(N482 &amp; "0",1),CbRc,2,0),"")</f>
        <v>NCX19J3</v>
      </c>
      <c r="AH482" s="319" t="str">
        <f>IF(ISNA(VLOOKUP($AE482&amp;P482,IsTm1A,1,0)),"",P482)</f>
        <v/>
      </c>
      <c r="AI482" s="319" t="str">
        <f>IF(ISNA(VLOOKUP($AF482&amp;Q482,IsTm2D,1,0)),"",Q482)</f>
        <v/>
      </c>
      <c r="AJ482" s="319" t="str">
        <f>IF(ISNA(VLOOKUP($AF482&amp;R482,IsTm3G,1,0)),"",R482)</f>
        <v/>
      </c>
      <c r="AK482" s="319" t="str">
        <f>IF(ISNA(VLOOKUP($AG482&amp;S482,IsTm4J,1,0)),"",S482)</f>
        <v/>
      </c>
      <c r="AL482" s="310"/>
      <c r="AT482" s="312" t="str">
        <f t="shared" si="75"/>
        <v/>
      </c>
      <c r="AU482" s="312" t="str">
        <f t="shared" si="76"/>
        <v/>
      </c>
      <c r="AW482" s="320">
        <f t="shared" si="77"/>
        <v>0</v>
      </c>
      <c r="AX482" s="320">
        <f t="shared" si="78"/>
        <v>0</v>
      </c>
      <c r="AY482" s="320">
        <f t="shared" si="79"/>
        <v>0</v>
      </c>
      <c r="AZ482" s="320">
        <f t="shared" si="80"/>
        <v>0</v>
      </c>
      <c r="BG482" s="49" t="str">
        <f t="shared" si="81"/>
        <v>0</v>
      </c>
      <c r="BH482" s="49" t="str">
        <f t="shared" si="82"/>
        <v>0</v>
      </c>
      <c r="BI482" s="49" t="str">
        <f t="shared" si="83"/>
        <v>0</v>
      </c>
    </row>
    <row r="483" spans="1:61" x14ac:dyDescent="0.25">
      <c r="A483" s="25" t="str">
        <f>C483&amp;"x"&amp;TEXT(COUNTIF(C$5:C482,C483)+1,0)</f>
        <v>x1</v>
      </c>
      <c r="B483" s="26" t="str">
        <f>D483&amp;"x"&amp;TEXT(COUNTIF(D$5:D482,D483)+1,0)</f>
        <v>x1</v>
      </c>
      <c r="C483" s="27"/>
      <c r="D483" s="27"/>
      <c r="E483" s="165"/>
      <c r="F483" s="27"/>
      <c r="G483" s="242"/>
      <c r="H483" s="242"/>
      <c r="I483" s="242"/>
      <c r="J483" s="194"/>
      <c r="K483" s="165"/>
      <c r="L483" s="28"/>
      <c r="M483" s="371"/>
      <c r="N483" s="28"/>
      <c r="O483" s="236"/>
      <c r="P483" s="28"/>
      <c r="Q483" s="28"/>
      <c r="R483" s="28"/>
      <c r="S483" s="466" t="str">
        <f>IF(C483=0,"",C483)</f>
        <v/>
      </c>
      <c r="T483" s="191"/>
      <c r="U483" s="30"/>
      <c r="V483" s="30"/>
      <c r="W483" s="30"/>
      <c r="X483" s="30"/>
      <c r="Y483" s="190"/>
      <c r="Z483" s="330" t="str">
        <f>lft(J483,Peildatum)</f>
        <v/>
      </c>
      <c r="AA483" s="272"/>
      <c r="AB483" s="272"/>
      <c r="AC483" s="272"/>
      <c r="AD483" s="272"/>
      <c r="AE483" s="319" t="str">
        <f>IFERROR(VLOOKUP(LEFT(L483 &amp; "0",1),CbRc,2,0),"")</f>
        <v>NCX19J3</v>
      </c>
      <c r="AF483" s="319" t="str">
        <f>IFERROR(VLOOKUP(LEFT(M483 &amp; "0",1),CbRc,2,0),"")</f>
        <v>NCX19J3</v>
      </c>
      <c r="AG483" s="319" t="str">
        <f>IFERROR(VLOOKUP(LEFT(N483 &amp; "0",1),CbRc,2,0),"")</f>
        <v>NCX19J3</v>
      </c>
      <c r="AH483" s="319" t="str">
        <f>IF(ISNA(VLOOKUP($AE483&amp;P483,IsTm1A,1,0)),"",P483)</f>
        <v/>
      </c>
      <c r="AI483" s="319" t="str">
        <f>IF(ISNA(VLOOKUP($AF483&amp;Q483,IsTm2D,1,0)),"",Q483)</f>
        <v/>
      </c>
      <c r="AJ483" s="319" t="str">
        <f>IF(ISNA(VLOOKUP($AF483&amp;R483,IsTm3G,1,0)),"",R483)</f>
        <v/>
      </c>
      <c r="AK483" s="319" t="str">
        <f>IF(ISNA(VLOOKUP($AG483&amp;S483,IsTm4J,1,0)),"",S483)</f>
        <v/>
      </c>
      <c r="AL483" s="310"/>
      <c r="AT483" s="312" t="str">
        <f t="shared" si="75"/>
        <v/>
      </c>
      <c r="AU483" s="312" t="str">
        <f t="shared" si="76"/>
        <v/>
      </c>
      <c r="AW483" s="320">
        <f t="shared" si="77"/>
        <v>0</v>
      </c>
      <c r="AX483" s="320">
        <f t="shared" si="78"/>
        <v>0</v>
      </c>
      <c r="AY483" s="320">
        <f t="shared" si="79"/>
        <v>0</v>
      </c>
      <c r="AZ483" s="320">
        <f t="shared" si="80"/>
        <v>0</v>
      </c>
      <c r="BG483" s="49" t="str">
        <f t="shared" si="81"/>
        <v>0</v>
      </c>
      <c r="BH483" s="49" t="str">
        <f t="shared" si="82"/>
        <v>0</v>
      </c>
      <c r="BI483" s="49" t="str">
        <f t="shared" si="83"/>
        <v>0</v>
      </c>
    </row>
    <row r="484" spans="1:61" x14ac:dyDescent="0.25">
      <c r="A484" s="25" t="str">
        <f>C484&amp;"x"&amp;TEXT(COUNTIF(C$5:C483,C484)+1,0)</f>
        <v>x1</v>
      </c>
      <c r="B484" s="26" t="str">
        <f>D484&amp;"x"&amp;TEXT(COUNTIF(D$5:D483,D484)+1,0)</f>
        <v>x1</v>
      </c>
      <c r="C484" s="27"/>
      <c r="D484" s="27"/>
      <c r="E484" s="165"/>
      <c r="F484" s="27"/>
      <c r="G484" s="242"/>
      <c r="H484" s="242"/>
      <c r="I484" s="242"/>
      <c r="J484" s="194"/>
      <c r="K484" s="165"/>
      <c r="L484" s="28"/>
      <c r="M484" s="371"/>
      <c r="N484" s="28"/>
      <c r="O484" s="236"/>
      <c r="P484" s="28"/>
      <c r="Q484" s="28"/>
      <c r="R484" s="28"/>
      <c r="S484" s="466" t="str">
        <f>IF(C484=0,"",C484)</f>
        <v/>
      </c>
      <c r="T484" s="191"/>
      <c r="U484" s="30"/>
      <c r="V484" s="30"/>
      <c r="W484" s="30"/>
      <c r="X484" s="30"/>
      <c r="Y484" s="190"/>
      <c r="Z484" s="330" t="str">
        <f>lft(J484,Peildatum)</f>
        <v/>
      </c>
      <c r="AA484" s="272"/>
      <c r="AB484" s="272"/>
      <c r="AC484" s="272"/>
      <c r="AD484" s="272"/>
      <c r="AE484" s="319" t="str">
        <f>IFERROR(VLOOKUP(LEFT(L484 &amp; "0",1),CbRc,2,0),"")</f>
        <v>NCX19J3</v>
      </c>
      <c r="AF484" s="319" t="str">
        <f>IFERROR(VLOOKUP(LEFT(M484 &amp; "0",1),CbRc,2,0),"")</f>
        <v>NCX19J3</v>
      </c>
      <c r="AG484" s="319" t="str">
        <f>IFERROR(VLOOKUP(LEFT(N484 &amp; "0",1),CbRc,2,0),"")</f>
        <v>NCX19J3</v>
      </c>
      <c r="AH484" s="319" t="str">
        <f>IF(ISNA(VLOOKUP($AE484&amp;P484,IsTm1A,1,0)),"",P484)</f>
        <v/>
      </c>
      <c r="AI484" s="319" t="str">
        <f>IF(ISNA(VLOOKUP($AF484&amp;Q484,IsTm2D,1,0)),"",Q484)</f>
        <v/>
      </c>
      <c r="AJ484" s="319" t="str">
        <f>IF(ISNA(VLOOKUP($AF484&amp;R484,IsTm3G,1,0)),"",R484)</f>
        <v/>
      </c>
      <c r="AK484" s="319" t="str">
        <f>IF(ISNA(VLOOKUP($AG484&amp;S484,IsTm4J,1,0)),"",S484)</f>
        <v/>
      </c>
      <c r="AL484" s="310"/>
      <c r="AT484" s="312" t="str">
        <f t="shared" si="75"/>
        <v/>
      </c>
      <c r="AU484" s="312" t="str">
        <f t="shared" si="76"/>
        <v/>
      </c>
      <c r="AW484" s="320">
        <f t="shared" si="77"/>
        <v>0</v>
      </c>
      <c r="AX484" s="320">
        <f t="shared" si="78"/>
        <v>0</v>
      </c>
      <c r="AY484" s="320">
        <f t="shared" si="79"/>
        <v>0</v>
      </c>
      <c r="AZ484" s="320">
        <f t="shared" si="80"/>
        <v>0</v>
      </c>
      <c r="BG484" s="49" t="str">
        <f t="shared" si="81"/>
        <v>0</v>
      </c>
      <c r="BH484" s="49" t="str">
        <f t="shared" si="82"/>
        <v>0</v>
      </c>
      <c r="BI484" s="49" t="str">
        <f t="shared" si="83"/>
        <v>0</v>
      </c>
    </row>
    <row r="485" spans="1:61" x14ac:dyDescent="0.25">
      <c r="A485" s="25" t="str">
        <f>C485&amp;"x"&amp;TEXT(COUNTIF(C$5:C484,C485)+1,0)</f>
        <v>x1</v>
      </c>
      <c r="B485" s="26" t="str">
        <f>D485&amp;"x"&amp;TEXT(COUNTIF(D$5:D484,D485)+1,0)</f>
        <v>x1</v>
      </c>
      <c r="C485" s="27"/>
      <c r="D485" s="27"/>
      <c r="E485" s="165"/>
      <c r="F485" s="27"/>
      <c r="G485" s="242"/>
      <c r="H485" s="242"/>
      <c r="I485" s="242"/>
      <c r="J485" s="194"/>
      <c r="K485" s="165"/>
      <c r="L485" s="28"/>
      <c r="M485" s="371"/>
      <c r="N485" s="28"/>
      <c r="O485" s="236"/>
      <c r="P485" s="28"/>
      <c r="Q485" s="28"/>
      <c r="R485" s="28"/>
      <c r="S485" s="466" t="str">
        <f>IF(C485=0,"",C485)</f>
        <v/>
      </c>
      <c r="T485" s="191"/>
      <c r="U485" s="30"/>
      <c r="V485" s="30"/>
      <c r="W485" s="30"/>
      <c r="X485" s="30"/>
      <c r="Y485" s="190"/>
      <c r="Z485" s="330" t="str">
        <f>lft(J485,Peildatum)</f>
        <v/>
      </c>
      <c r="AA485" s="272"/>
      <c r="AB485" s="272"/>
      <c r="AC485" s="272"/>
      <c r="AD485" s="272"/>
      <c r="AE485" s="319" t="str">
        <f>IFERROR(VLOOKUP(LEFT(L485 &amp; "0",1),CbRc,2,0),"")</f>
        <v>NCX19J3</v>
      </c>
      <c r="AF485" s="319" t="str">
        <f>IFERROR(VLOOKUP(LEFT(M485 &amp; "0",1),CbRc,2,0),"")</f>
        <v>NCX19J3</v>
      </c>
      <c r="AG485" s="319" t="str">
        <f>IFERROR(VLOOKUP(LEFT(N485 &amp; "0",1),CbRc,2,0),"")</f>
        <v>NCX19J3</v>
      </c>
      <c r="AH485" s="319" t="str">
        <f>IF(ISNA(VLOOKUP($AE485&amp;P485,IsTm1A,1,0)),"",P485)</f>
        <v/>
      </c>
      <c r="AI485" s="319" t="str">
        <f>IF(ISNA(VLOOKUP($AF485&amp;Q485,IsTm2D,1,0)),"",Q485)</f>
        <v/>
      </c>
      <c r="AJ485" s="319" t="str">
        <f>IF(ISNA(VLOOKUP($AF485&amp;R485,IsTm3G,1,0)),"",R485)</f>
        <v/>
      </c>
      <c r="AK485" s="319" t="str">
        <f>IF(ISNA(VLOOKUP($AG485&amp;S485,IsTm4J,1,0)),"",S485)</f>
        <v/>
      </c>
      <c r="AL485" s="310"/>
      <c r="AT485" s="312" t="str">
        <f t="shared" si="75"/>
        <v/>
      </c>
      <c r="AU485" s="312" t="str">
        <f t="shared" si="76"/>
        <v/>
      </c>
      <c r="AW485" s="320">
        <f t="shared" si="77"/>
        <v>0</v>
      </c>
      <c r="AX485" s="320">
        <f t="shared" si="78"/>
        <v>0</v>
      </c>
      <c r="AY485" s="320">
        <f t="shared" si="79"/>
        <v>0</v>
      </c>
      <c r="AZ485" s="320">
        <f t="shared" si="80"/>
        <v>0</v>
      </c>
      <c r="BG485" s="49" t="str">
        <f t="shared" si="81"/>
        <v>0</v>
      </c>
      <c r="BH485" s="49" t="str">
        <f t="shared" si="82"/>
        <v>0</v>
      </c>
      <c r="BI485" s="49" t="str">
        <f t="shared" si="83"/>
        <v>0</v>
      </c>
    </row>
    <row r="486" spans="1:61" x14ac:dyDescent="0.25">
      <c r="A486" s="25" t="str">
        <f>C486&amp;"x"&amp;TEXT(COUNTIF(C$5:C485,C486)+1,0)</f>
        <v>x1</v>
      </c>
      <c r="B486" s="26" t="str">
        <f>D486&amp;"x"&amp;TEXT(COUNTIF(D$5:D485,D486)+1,0)</f>
        <v>x1</v>
      </c>
      <c r="C486" s="27"/>
      <c r="D486" s="27"/>
      <c r="E486" s="165"/>
      <c r="F486" s="27"/>
      <c r="G486" s="242"/>
      <c r="H486" s="242"/>
      <c r="I486" s="242"/>
      <c r="J486" s="194"/>
      <c r="K486" s="165"/>
      <c r="L486" s="28"/>
      <c r="M486" s="371"/>
      <c r="N486" s="28"/>
      <c r="O486" s="236"/>
      <c r="P486" s="28"/>
      <c r="Q486" s="28"/>
      <c r="R486" s="28"/>
      <c r="S486" s="466" t="str">
        <f>IF(C486=0,"",C486)</f>
        <v/>
      </c>
      <c r="T486" s="191"/>
      <c r="U486" s="30"/>
      <c r="V486" s="30"/>
      <c r="W486" s="30"/>
      <c r="X486" s="30"/>
      <c r="Y486" s="190"/>
      <c r="Z486" s="330" t="str">
        <f>lft(J486,Peildatum)</f>
        <v/>
      </c>
      <c r="AA486" s="272"/>
      <c r="AB486" s="272"/>
      <c r="AC486" s="272"/>
      <c r="AD486" s="272"/>
      <c r="AE486" s="319" t="str">
        <f>IFERROR(VLOOKUP(LEFT(L486 &amp; "0",1),CbRc,2,0),"")</f>
        <v>NCX19J3</v>
      </c>
      <c r="AF486" s="319" t="str">
        <f>IFERROR(VLOOKUP(LEFT(M486 &amp; "0",1),CbRc,2,0),"")</f>
        <v>NCX19J3</v>
      </c>
      <c r="AG486" s="319" t="str">
        <f>IFERROR(VLOOKUP(LEFT(N486 &amp; "0",1),CbRc,2,0),"")</f>
        <v>NCX19J3</v>
      </c>
      <c r="AH486" s="319" t="str">
        <f>IF(ISNA(VLOOKUP($AE486&amp;P486,IsTm1A,1,0)),"",P486)</f>
        <v/>
      </c>
      <c r="AI486" s="319" t="str">
        <f>IF(ISNA(VLOOKUP($AF486&amp;Q486,IsTm2D,1,0)),"",Q486)</f>
        <v/>
      </c>
      <c r="AJ486" s="319" t="str">
        <f>IF(ISNA(VLOOKUP($AF486&amp;R486,IsTm3G,1,0)),"",R486)</f>
        <v/>
      </c>
      <c r="AK486" s="319" t="str">
        <f>IF(ISNA(VLOOKUP($AG486&amp;S486,IsTm4J,1,0)),"",S486)</f>
        <v/>
      </c>
      <c r="AL486" s="310"/>
      <c r="AT486" s="312" t="str">
        <f t="shared" si="75"/>
        <v/>
      </c>
      <c r="AU486" s="312" t="str">
        <f t="shared" si="76"/>
        <v/>
      </c>
      <c r="AW486" s="320">
        <f t="shared" si="77"/>
        <v>0</v>
      </c>
      <c r="AX486" s="320">
        <f t="shared" si="78"/>
        <v>0</v>
      </c>
      <c r="AY486" s="320">
        <f t="shared" si="79"/>
        <v>0</v>
      </c>
      <c r="AZ486" s="320">
        <f t="shared" si="80"/>
        <v>0</v>
      </c>
      <c r="BG486" s="49" t="str">
        <f t="shared" si="81"/>
        <v>0</v>
      </c>
      <c r="BH486" s="49" t="str">
        <f t="shared" si="82"/>
        <v>0</v>
      </c>
      <c r="BI486" s="49" t="str">
        <f t="shared" si="83"/>
        <v>0</v>
      </c>
    </row>
    <row r="487" spans="1:61" x14ac:dyDescent="0.25">
      <c r="A487" s="25" t="str">
        <f>C487&amp;"x"&amp;TEXT(COUNTIF(C$5:C486,C487)+1,0)</f>
        <v>x1</v>
      </c>
      <c r="B487" s="26" t="str">
        <f>D487&amp;"x"&amp;TEXT(COUNTIF(D$5:D486,D487)+1,0)</f>
        <v>x1</v>
      </c>
      <c r="C487" s="27"/>
      <c r="D487" s="27"/>
      <c r="E487" s="165"/>
      <c r="F487" s="27"/>
      <c r="G487" s="242"/>
      <c r="H487" s="242"/>
      <c r="I487" s="242"/>
      <c r="J487" s="194"/>
      <c r="K487" s="165"/>
      <c r="L487" s="28"/>
      <c r="M487" s="371"/>
      <c r="N487" s="28"/>
      <c r="O487" s="236"/>
      <c r="P487" s="28"/>
      <c r="Q487" s="28"/>
      <c r="R487" s="28"/>
      <c r="S487" s="466" t="str">
        <f>IF(C487=0,"",C487)</f>
        <v/>
      </c>
      <c r="T487" s="191"/>
      <c r="U487" s="30"/>
      <c r="V487" s="30"/>
      <c r="W487" s="30"/>
      <c r="X487" s="30"/>
      <c r="Y487" s="190"/>
      <c r="Z487" s="330" t="str">
        <f>lft(J487,Peildatum)</f>
        <v/>
      </c>
      <c r="AA487" s="272"/>
      <c r="AB487" s="272"/>
      <c r="AC487" s="272"/>
      <c r="AD487" s="272"/>
      <c r="AE487" s="319" t="str">
        <f>IFERROR(VLOOKUP(LEFT(L487 &amp; "0",1),CbRc,2,0),"")</f>
        <v>NCX19J3</v>
      </c>
      <c r="AF487" s="319" t="str">
        <f>IFERROR(VLOOKUP(LEFT(M487 &amp; "0",1),CbRc,2,0),"")</f>
        <v>NCX19J3</v>
      </c>
      <c r="AG487" s="319" t="str">
        <f>IFERROR(VLOOKUP(LEFT(N487 &amp; "0",1),CbRc,2,0),"")</f>
        <v>NCX19J3</v>
      </c>
      <c r="AH487" s="319" t="str">
        <f>IF(ISNA(VLOOKUP($AE487&amp;P487,IsTm1A,1,0)),"",P487)</f>
        <v/>
      </c>
      <c r="AI487" s="319" t="str">
        <f>IF(ISNA(VLOOKUP($AF487&amp;Q487,IsTm2D,1,0)),"",Q487)</f>
        <v/>
      </c>
      <c r="AJ487" s="319" t="str">
        <f>IF(ISNA(VLOOKUP($AF487&amp;R487,IsTm3G,1,0)),"",R487)</f>
        <v/>
      </c>
      <c r="AK487" s="319" t="str">
        <f>IF(ISNA(VLOOKUP($AG487&amp;S487,IsTm4J,1,0)),"",S487)</f>
        <v/>
      </c>
      <c r="AL487" s="310"/>
      <c r="AT487" s="312" t="str">
        <f t="shared" si="75"/>
        <v/>
      </c>
      <c r="AU487" s="312" t="str">
        <f t="shared" si="76"/>
        <v/>
      </c>
      <c r="AW487" s="320">
        <f t="shared" si="77"/>
        <v>0</v>
      </c>
      <c r="AX487" s="320">
        <f t="shared" si="78"/>
        <v>0</v>
      </c>
      <c r="AY487" s="320">
        <f t="shared" si="79"/>
        <v>0</v>
      </c>
      <c r="AZ487" s="320">
        <f t="shared" si="80"/>
        <v>0</v>
      </c>
      <c r="BG487" s="49" t="str">
        <f t="shared" si="81"/>
        <v>0</v>
      </c>
      <c r="BH487" s="49" t="str">
        <f t="shared" si="82"/>
        <v>0</v>
      </c>
      <c r="BI487" s="49" t="str">
        <f t="shared" si="83"/>
        <v>0</v>
      </c>
    </row>
    <row r="488" spans="1:61" x14ac:dyDescent="0.25">
      <c r="A488" s="25" t="str">
        <f>C488&amp;"x"&amp;TEXT(COUNTIF(C$5:C487,C488)+1,0)</f>
        <v>x1</v>
      </c>
      <c r="B488" s="26" t="str">
        <f>D488&amp;"x"&amp;TEXT(COUNTIF(D$5:D487,D488)+1,0)</f>
        <v>x1</v>
      </c>
      <c r="C488" s="27"/>
      <c r="D488" s="27"/>
      <c r="E488" s="165"/>
      <c r="F488" s="27"/>
      <c r="G488" s="242"/>
      <c r="H488" s="242"/>
      <c r="I488" s="242"/>
      <c r="J488" s="194"/>
      <c r="K488" s="165"/>
      <c r="L488" s="28"/>
      <c r="M488" s="371"/>
      <c r="N488" s="28"/>
      <c r="O488" s="236"/>
      <c r="P488" s="28"/>
      <c r="Q488" s="28"/>
      <c r="R488" s="28"/>
      <c r="S488" s="466" t="str">
        <f>IF(C488=0,"",C488)</f>
        <v/>
      </c>
      <c r="T488" s="191"/>
      <c r="U488" s="30"/>
      <c r="V488" s="30"/>
      <c r="W488" s="30"/>
      <c r="X488" s="30"/>
      <c r="Y488" s="190"/>
      <c r="Z488" s="330" t="str">
        <f>lft(J488,Peildatum)</f>
        <v/>
      </c>
      <c r="AA488" s="272"/>
      <c r="AB488" s="272"/>
      <c r="AC488" s="272"/>
      <c r="AD488" s="272"/>
      <c r="AE488" s="319" t="str">
        <f>IFERROR(VLOOKUP(LEFT(L488 &amp; "0",1),CbRc,2,0),"")</f>
        <v>NCX19J3</v>
      </c>
      <c r="AF488" s="319" t="str">
        <f>IFERROR(VLOOKUP(LEFT(M488 &amp; "0",1),CbRc,2,0),"")</f>
        <v>NCX19J3</v>
      </c>
      <c r="AG488" s="319" t="str">
        <f>IFERROR(VLOOKUP(LEFT(N488 &amp; "0",1),CbRc,2,0),"")</f>
        <v>NCX19J3</v>
      </c>
      <c r="AH488" s="319" t="str">
        <f>IF(ISNA(VLOOKUP($AE488&amp;P488,IsTm1A,1,0)),"",P488)</f>
        <v/>
      </c>
      <c r="AI488" s="319" t="str">
        <f>IF(ISNA(VLOOKUP($AF488&amp;Q488,IsTm2D,1,0)),"",Q488)</f>
        <v/>
      </c>
      <c r="AJ488" s="319" t="str">
        <f>IF(ISNA(VLOOKUP($AF488&amp;R488,IsTm3G,1,0)),"",R488)</f>
        <v/>
      </c>
      <c r="AK488" s="319" t="str">
        <f>IF(ISNA(VLOOKUP($AG488&amp;S488,IsTm4J,1,0)),"",S488)</f>
        <v/>
      </c>
      <c r="AL488" s="310"/>
      <c r="AT488" s="312" t="str">
        <f t="shared" si="75"/>
        <v/>
      </c>
      <c r="AU488" s="312" t="str">
        <f t="shared" si="76"/>
        <v/>
      </c>
      <c r="AW488" s="320">
        <f t="shared" si="77"/>
        <v>0</v>
      </c>
      <c r="AX488" s="320">
        <f t="shared" si="78"/>
        <v>0</v>
      </c>
      <c r="AY488" s="320">
        <f t="shared" si="79"/>
        <v>0</v>
      </c>
      <c r="AZ488" s="320">
        <f t="shared" si="80"/>
        <v>0</v>
      </c>
      <c r="BG488" s="49" t="str">
        <f t="shared" si="81"/>
        <v>0</v>
      </c>
      <c r="BH488" s="49" t="str">
        <f t="shared" si="82"/>
        <v>0</v>
      </c>
      <c r="BI488" s="49" t="str">
        <f t="shared" si="83"/>
        <v>0</v>
      </c>
    </row>
    <row r="489" spans="1:61" x14ac:dyDescent="0.25">
      <c r="A489" s="25" t="str">
        <f>C489&amp;"x"&amp;TEXT(COUNTIF(C$5:C488,C489)+1,0)</f>
        <v>x1</v>
      </c>
      <c r="B489" s="26" t="str">
        <f>D489&amp;"x"&amp;TEXT(COUNTIF(D$5:D488,D489)+1,0)</f>
        <v>x1</v>
      </c>
      <c r="C489" s="27"/>
      <c r="D489" s="27"/>
      <c r="E489" s="165"/>
      <c r="F489" s="27"/>
      <c r="G489" s="242"/>
      <c r="H489" s="242"/>
      <c r="I489" s="242"/>
      <c r="J489" s="194"/>
      <c r="K489" s="165"/>
      <c r="L489" s="28"/>
      <c r="M489" s="371"/>
      <c r="N489" s="28"/>
      <c r="O489" s="236"/>
      <c r="P489" s="28"/>
      <c r="Q489" s="28"/>
      <c r="R489" s="28"/>
      <c r="S489" s="466" t="str">
        <f>IF(C489=0,"",C489)</f>
        <v/>
      </c>
      <c r="T489" s="191"/>
      <c r="U489" s="30"/>
      <c r="V489" s="30"/>
      <c r="W489" s="30"/>
      <c r="X489" s="30"/>
      <c r="Y489" s="190"/>
      <c r="Z489" s="330" t="str">
        <f>lft(J489,Peildatum)</f>
        <v/>
      </c>
      <c r="AA489" s="272"/>
      <c r="AB489" s="272"/>
      <c r="AC489" s="272"/>
      <c r="AD489" s="272"/>
      <c r="AE489" s="319" t="str">
        <f>IFERROR(VLOOKUP(LEFT(L489 &amp; "0",1),CbRc,2,0),"")</f>
        <v>NCX19J3</v>
      </c>
      <c r="AF489" s="319" t="str">
        <f>IFERROR(VLOOKUP(LEFT(M489 &amp; "0",1),CbRc,2,0),"")</f>
        <v>NCX19J3</v>
      </c>
      <c r="AG489" s="319" t="str">
        <f>IFERROR(VLOOKUP(LEFT(N489 &amp; "0",1),CbRc,2,0),"")</f>
        <v>NCX19J3</v>
      </c>
      <c r="AH489" s="319" t="str">
        <f>IF(ISNA(VLOOKUP($AE489&amp;P489,IsTm1A,1,0)),"",P489)</f>
        <v/>
      </c>
      <c r="AI489" s="319" t="str">
        <f>IF(ISNA(VLOOKUP($AF489&amp;Q489,IsTm2D,1,0)),"",Q489)</f>
        <v/>
      </c>
      <c r="AJ489" s="319" t="str">
        <f>IF(ISNA(VLOOKUP($AF489&amp;R489,IsTm3G,1,0)),"",R489)</f>
        <v/>
      </c>
      <c r="AK489" s="319" t="str">
        <f>IF(ISNA(VLOOKUP($AG489&amp;S489,IsTm4J,1,0)),"",S489)</f>
        <v/>
      </c>
      <c r="AL489" s="310"/>
      <c r="AT489" s="312" t="str">
        <f t="shared" si="75"/>
        <v/>
      </c>
      <c r="AU489" s="312" t="str">
        <f t="shared" si="76"/>
        <v/>
      </c>
      <c r="AW489" s="320">
        <f t="shared" si="77"/>
        <v>0</v>
      </c>
      <c r="AX489" s="320">
        <f t="shared" si="78"/>
        <v>0</v>
      </c>
      <c r="AY489" s="320">
        <f t="shared" si="79"/>
        <v>0</v>
      </c>
      <c r="AZ489" s="320">
        <f t="shared" si="80"/>
        <v>0</v>
      </c>
      <c r="BG489" s="49" t="str">
        <f t="shared" si="81"/>
        <v>0</v>
      </c>
      <c r="BH489" s="49" t="str">
        <f t="shared" si="82"/>
        <v>0</v>
      </c>
      <c r="BI489" s="49" t="str">
        <f t="shared" si="83"/>
        <v>0</v>
      </c>
    </row>
    <row r="490" spans="1:61" x14ac:dyDescent="0.25">
      <c r="A490" s="25" t="str">
        <f>C490&amp;"x"&amp;TEXT(COUNTIF(C$5:C489,C490)+1,0)</f>
        <v>x1</v>
      </c>
      <c r="B490" s="26" t="str">
        <f>D490&amp;"x"&amp;TEXT(COUNTIF(D$5:D489,D490)+1,0)</f>
        <v>x1</v>
      </c>
      <c r="C490" s="27"/>
      <c r="D490" s="27"/>
      <c r="E490" s="165"/>
      <c r="F490" s="27"/>
      <c r="G490" s="242"/>
      <c r="H490" s="242"/>
      <c r="I490" s="242"/>
      <c r="J490" s="194"/>
      <c r="K490" s="165"/>
      <c r="L490" s="28"/>
      <c r="M490" s="371"/>
      <c r="N490" s="28"/>
      <c r="O490" s="236"/>
      <c r="P490" s="28"/>
      <c r="Q490" s="28"/>
      <c r="R490" s="28"/>
      <c r="S490" s="466" t="str">
        <f>IF(C490=0,"",C490)</f>
        <v/>
      </c>
      <c r="T490" s="191"/>
      <c r="U490" s="30"/>
      <c r="V490" s="30"/>
      <c r="W490" s="30"/>
      <c r="X490" s="30"/>
      <c r="Y490" s="190"/>
      <c r="Z490" s="330" t="str">
        <f>lft(J490,Peildatum)</f>
        <v/>
      </c>
      <c r="AA490" s="272"/>
      <c r="AB490" s="272"/>
      <c r="AC490" s="272"/>
      <c r="AD490" s="272"/>
      <c r="AE490" s="319" t="str">
        <f>IFERROR(VLOOKUP(LEFT(L490 &amp; "0",1),CbRc,2,0),"")</f>
        <v>NCX19J3</v>
      </c>
      <c r="AF490" s="319" t="str">
        <f>IFERROR(VLOOKUP(LEFT(M490 &amp; "0",1),CbRc,2,0),"")</f>
        <v>NCX19J3</v>
      </c>
      <c r="AG490" s="319" t="str">
        <f>IFERROR(VLOOKUP(LEFT(N490 &amp; "0",1),CbRc,2,0),"")</f>
        <v>NCX19J3</v>
      </c>
      <c r="AH490" s="319" t="str">
        <f>IF(ISNA(VLOOKUP($AE490&amp;P490,IsTm1A,1,0)),"",P490)</f>
        <v/>
      </c>
      <c r="AI490" s="319" t="str">
        <f>IF(ISNA(VLOOKUP($AF490&amp;Q490,IsTm2D,1,0)),"",Q490)</f>
        <v/>
      </c>
      <c r="AJ490" s="319" t="str">
        <f>IF(ISNA(VLOOKUP($AF490&amp;R490,IsTm3G,1,0)),"",R490)</f>
        <v/>
      </c>
      <c r="AK490" s="319" t="str">
        <f>IF(ISNA(VLOOKUP($AG490&amp;S490,IsTm4J,1,0)),"",S490)</f>
        <v/>
      </c>
      <c r="AL490" s="310"/>
      <c r="AT490" s="312" t="str">
        <f t="shared" si="75"/>
        <v/>
      </c>
      <c r="AU490" s="312" t="str">
        <f t="shared" si="76"/>
        <v/>
      </c>
      <c r="AW490" s="320">
        <f t="shared" si="77"/>
        <v>0</v>
      </c>
      <c r="AX490" s="320">
        <f t="shared" si="78"/>
        <v>0</v>
      </c>
      <c r="AY490" s="320">
        <f t="shared" si="79"/>
        <v>0</v>
      </c>
      <c r="AZ490" s="320">
        <f t="shared" si="80"/>
        <v>0</v>
      </c>
      <c r="BG490" s="49" t="str">
        <f t="shared" si="81"/>
        <v>0</v>
      </c>
      <c r="BH490" s="49" t="str">
        <f t="shared" si="82"/>
        <v>0</v>
      </c>
      <c r="BI490" s="49" t="str">
        <f t="shared" si="83"/>
        <v>0</v>
      </c>
    </row>
    <row r="491" spans="1:61" x14ac:dyDescent="0.25">
      <c r="A491" s="25" t="str">
        <f>C491&amp;"x"&amp;TEXT(COUNTIF(C$5:C490,C491)+1,0)</f>
        <v>x1</v>
      </c>
      <c r="B491" s="26" t="str">
        <f>D491&amp;"x"&amp;TEXT(COUNTIF(D$5:D490,D491)+1,0)</f>
        <v>x1</v>
      </c>
      <c r="C491" s="27"/>
      <c r="D491" s="27"/>
      <c r="E491" s="165"/>
      <c r="F491" s="27"/>
      <c r="G491" s="242"/>
      <c r="H491" s="242"/>
      <c r="I491" s="242"/>
      <c r="J491" s="194"/>
      <c r="K491" s="165"/>
      <c r="L491" s="28"/>
      <c r="M491" s="371"/>
      <c r="N491" s="28"/>
      <c r="O491" s="236"/>
      <c r="P491" s="28"/>
      <c r="Q491" s="28"/>
      <c r="R491" s="28"/>
      <c r="S491" s="466" t="str">
        <f>IF(C491=0,"",C491)</f>
        <v/>
      </c>
      <c r="T491" s="191"/>
      <c r="U491" s="30"/>
      <c r="V491" s="30"/>
      <c r="W491" s="30"/>
      <c r="X491" s="30"/>
      <c r="Y491" s="190"/>
      <c r="Z491" s="330" t="str">
        <f>lft(J491,Peildatum)</f>
        <v/>
      </c>
      <c r="AA491" s="272"/>
      <c r="AB491" s="272"/>
      <c r="AC491" s="272"/>
      <c r="AD491" s="272"/>
      <c r="AE491" s="319" t="str">
        <f>IFERROR(VLOOKUP(LEFT(L491 &amp; "0",1),CbRc,2,0),"")</f>
        <v>NCX19J3</v>
      </c>
      <c r="AF491" s="319" t="str">
        <f>IFERROR(VLOOKUP(LEFT(M491 &amp; "0",1),CbRc,2,0),"")</f>
        <v>NCX19J3</v>
      </c>
      <c r="AG491" s="319" t="str">
        <f>IFERROR(VLOOKUP(LEFT(N491 &amp; "0",1),CbRc,2,0),"")</f>
        <v>NCX19J3</v>
      </c>
      <c r="AH491" s="319" t="str">
        <f>IF(ISNA(VLOOKUP($AE491&amp;P491,IsTm1A,1,0)),"",P491)</f>
        <v/>
      </c>
      <c r="AI491" s="319" t="str">
        <f>IF(ISNA(VLOOKUP($AF491&amp;Q491,IsTm2D,1,0)),"",Q491)</f>
        <v/>
      </c>
      <c r="AJ491" s="319" t="str">
        <f>IF(ISNA(VLOOKUP($AF491&amp;R491,IsTm3G,1,0)),"",R491)</f>
        <v/>
      </c>
      <c r="AK491" s="319" t="str">
        <f>IF(ISNA(VLOOKUP($AG491&amp;S491,IsTm4J,1,0)),"",S491)</f>
        <v/>
      </c>
      <c r="AL491" s="310"/>
      <c r="AT491" s="312" t="str">
        <f t="shared" si="75"/>
        <v/>
      </c>
      <c r="AU491" s="312" t="str">
        <f t="shared" si="76"/>
        <v/>
      </c>
      <c r="AW491" s="320">
        <f t="shared" si="77"/>
        <v>0</v>
      </c>
      <c r="AX491" s="320">
        <f t="shared" si="78"/>
        <v>0</v>
      </c>
      <c r="AY491" s="320">
        <f t="shared" si="79"/>
        <v>0</v>
      </c>
      <c r="AZ491" s="320">
        <f t="shared" si="80"/>
        <v>0</v>
      </c>
      <c r="BG491" s="49" t="str">
        <f t="shared" si="81"/>
        <v>0</v>
      </c>
      <c r="BH491" s="49" t="str">
        <f t="shared" si="82"/>
        <v>0</v>
      </c>
      <c r="BI491" s="49" t="str">
        <f t="shared" si="83"/>
        <v>0</v>
      </c>
    </row>
    <row r="492" spans="1:61" x14ac:dyDescent="0.25">
      <c r="A492" s="25" t="str">
        <f>C492&amp;"x"&amp;TEXT(COUNTIF(C$5:C491,C492)+1,0)</f>
        <v>x1</v>
      </c>
      <c r="B492" s="26" t="str">
        <f>D492&amp;"x"&amp;TEXT(COUNTIF(D$5:D491,D492)+1,0)</f>
        <v>x1</v>
      </c>
      <c r="C492" s="27"/>
      <c r="D492" s="27"/>
      <c r="E492" s="165"/>
      <c r="F492" s="27"/>
      <c r="G492" s="242"/>
      <c r="H492" s="242"/>
      <c r="I492" s="242"/>
      <c r="J492" s="194"/>
      <c r="K492" s="165"/>
      <c r="L492" s="28"/>
      <c r="M492" s="371"/>
      <c r="N492" s="28"/>
      <c r="O492" s="236"/>
      <c r="P492" s="28"/>
      <c r="Q492" s="28"/>
      <c r="R492" s="28"/>
      <c r="S492" s="466" t="str">
        <f>IF(C492=0,"",C492)</f>
        <v/>
      </c>
      <c r="T492" s="191"/>
      <c r="U492" s="30"/>
      <c r="V492" s="30"/>
      <c r="W492" s="30"/>
      <c r="X492" s="30"/>
      <c r="Y492" s="190"/>
      <c r="Z492" s="330" t="str">
        <f>lft(J492,Peildatum)</f>
        <v/>
      </c>
      <c r="AA492" s="272"/>
      <c r="AB492" s="272"/>
      <c r="AC492" s="272"/>
      <c r="AD492" s="272"/>
      <c r="AE492" s="319" t="str">
        <f>IFERROR(VLOOKUP(LEFT(L492 &amp; "0",1),CbRc,2,0),"")</f>
        <v>NCX19J3</v>
      </c>
      <c r="AF492" s="319" t="str">
        <f>IFERROR(VLOOKUP(LEFT(M492 &amp; "0",1),CbRc,2,0),"")</f>
        <v>NCX19J3</v>
      </c>
      <c r="AG492" s="319" t="str">
        <f>IFERROR(VLOOKUP(LEFT(N492 &amp; "0",1),CbRc,2,0),"")</f>
        <v>NCX19J3</v>
      </c>
      <c r="AH492" s="319" t="str">
        <f>IF(ISNA(VLOOKUP($AE492&amp;P492,IsTm1A,1,0)),"",P492)</f>
        <v/>
      </c>
      <c r="AI492" s="319" t="str">
        <f>IF(ISNA(VLOOKUP($AF492&amp;Q492,IsTm2D,1,0)),"",Q492)</f>
        <v/>
      </c>
      <c r="AJ492" s="319" t="str">
        <f>IF(ISNA(VLOOKUP($AF492&amp;R492,IsTm3G,1,0)),"",R492)</f>
        <v/>
      </c>
      <c r="AK492" s="319" t="str">
        <f>IF(ISNA(VLOOKUP($AG492&amp;S492,IsTm4J,1,0)),"",S492)</f>
        <v/>
      </c>
      <c r="AL492" s="310"/>
      <c r="AT492" s="312" t="str">
        <f t="shared" si="75"/>
        <v/>
      </c>
      <c r="AU492" s="312" t="str">
        <f t="shared" si="76"/>
        <v/>
      </c>
      <c r="AW492" s="320">
        <f t="shared" si="77"/>
        <v>0</v>
      </c>
      <c r="AX492" s="320">
        <f t="shared" si="78"/>
        <v>0</v>
      </c>
      <c r="AY492" s="320">
        <f t="shared" si="79"/>
        <v>0</v>
      </c>
      <c r="AZ492" s="320">
        <f t="shared" si="80"/>
        <v>0</v>
      </c>
      <c r="BG492" s="49" t="str">
        <f t="shared" si="81"/>
        <v>0</v>
      </c>
      <c r="BH492" s="49" t="str">
        <f t="shared" si="82"/>
        <v>0</v>
      </c>
      <c r="BI492" s="49" t="str">
        <f t="shared" si="83"/>
        <v>0</v>
      </c>
    </row>
    <row r="493" spans="1:61" x14ac:dyDescent="0.25">
      <c r="A493" s="25" t="str">
        <f>C493&amp;"x"&amp;TEXT(COUNTIF(C$5:C492,C493)+1,0)</f>
        <v>x1</v>
      </c>
      <c r="B493" s="26" t="str">
        <f>D493&amp;"x"&amp;TEXT(COUNTIF(D$5:D492,D493)+1,0)</f>
        <v>x1</v>
      </c>
      <c r="C493" s="27"/>
      <c r="D493" s="27"/>
      <c r="E493" s="165"/>
      <c r="F493" s="27"/>
      <c r="G493" s="242"/>
      <c r="H493" s="242"/>
      <c r="I493" s="242"/>
      <c r="J493" s="194"/>
      <c r="K493" s="165"/>
      <c r="L493" s="28"/>
      <c r="M493" s="371"/>
      <c r="N493" s="28"/>
      <c r="O493" s="236"/>
      <c r="P493" s="28"/>
      <c r="Q493" s="28"/>
      <c r="R493" s="28"/>
      <c r="S493" s="466" t="str">
        <f>IF(C493=0,"",C493)</f>
        <v/>
      </c>
      <c r="T493" s="191"/>
      <c r="U493" s="30"/>
      <c r="V493" s="30"/>
      <c r="W493" s="30"/>
      <c r="X493" s="30"/>
      <c r="Y493" s="190"/>
      <c r="Z493" s="330" t="str">
        <f>lft(J493,Peildatum)</f>
        <v/>
      </c>
      <c r="AA493" s="272"/>
      <c r="AB493" s="272"/>
      <c r="AC493" s="272"/>
      <c r="AD493" s="272"/>
      <c r="AE493" s="319" t="str">
        <f>IFERROR(VLOOKUP(LEFT(L493 &amp; "0",1),CbRc,2,0),"")</f>
        <v>NCX19J3</v>
      </c>
      <c r="AF493" s="319" t="str">
        <f>IFERROR(VLOOKUP(LEFT(M493 &amp; "0",1),CbRc,2,0),"")</f>
        <v>NCX19J3</v>
      </c>
      <c r="AG493" s="319" t="str">
        <f>IFERROR(VLOOKUP(LEFT(N493 &amp; "0",1),CbRc,2,0),"")</f>
        <v>NCX19J3</v>
      </c>
      <c r="AH493" s="319" t="str">
        <f>IF(ISNA(VLOOKUP($AE493&amp;P493,IsTm1A,1,0)),"",P493)</f>
        <v/>
      </c>
      <c r="AI493" s="319" t="str">
        <f>IF(ISNA(VLOOKUP($AF493&amp;Q493,IsTm2D,1,0)),"",Q493)</f>
        <v/>
      </c>
      <c r="AJ493" s="319" t="str">
        <f>IF(ISNA(VLOOKUP($AF493&amp;R493,IsTm3G,1,0)),"",R493)</f>
        <v/>
      </c>
      <c r="AK493" s="319" t="str">
        <f>IF(ISNA(VLOOKUP($AG493&amp;S493,IsTm4J,1,0)),"",S493)</f>
        <v/>
      </c>
      <c r="AL493" s="310"/>
      <c r="AT493" s="312" t="str">
        <f t="shared" si="75"/>
        <v/>
      </c>
      <c r="AU493" s="312" t="str">
        <f t="shared" si="76"/>
        <v/>
      </c>
      <c r="AW493" s="320">
        <f t="shared" si="77"/>
        <v>0</v>
      </c>
      <c r="AX493" s="320">
        <f t="shared" si="78"/>
        <v>0</v>
      </c>
      <c r="AY493" s="320">
        <f t="shared" si="79"/>
        <v>0</v>
      </c>
      <c r="AZ493" s="320">
        <f t="shared" si="80"/>
        <v>0</v>
      </c>
      <c r="BG493" s="49" t="str">
        <f t="shared" si="81"/>
        <v>0</v>
      </c>
      <c r="BH493" s="49" t="str">
        <f t="shared" si="82"/>
        <v>0</v>
      </c>
      <c r="BI493" s="49" t="str">
        <f t="shared" si="83"/>
        <v>0</v>
      </c>
    </row>
    <row r="494" spans="1:61" x14ac:dyDescent="0.25">
      <c r="A494" s="25" t="str">
        <f>C494&amp;"x"&amp;TEXT(COUNTIF(C$5:C493,C494)+1,0)</f>
        <v>x1</v>
      </c>
      <c r="B494" s="26" t="str">
        <f>D494&amp;"x"&amp;TEXT(COUNTIF(D$5:D493,D494)+1,0)</f>
        <v>x1</v>
      </c>
      <c r="C494" s="27"/>
      <c r="D494" s="27"/>
      <c r="E494" s="165"/>
      <c r="F494" s="27"/>
      <c r="G494" s="242"/>
      <c r="H494" s="242"/>
      <c r="I494" s="242"/>
      <c r="J494" s="194"/>
      <c r="K494" s="165"/>
      <c r="L494" s="28"/>
      <c r="M494" s="371"/>
      <c r="N494" s="28"/>
      <c r="O494" s="236"/>
      <c r="P494" s="28"/>
      <c r="Q494" s="28"/>
      <c r="R494" s="28"/>
      <c r="S494" s="466" t="str">
        <f>IF(C494=0,"",C494)</f>
        <v/>
      </c>
      <c r="T494" s="191"/>
      <c r="U494" s="30"/>
      <c r="V494" s="30"/>
      <c r="W494" s="30"/>
      <c r="X494" s="30"/>
      <c r="Y494" s="190"/>
      <c r="Z494" s="330" t="str">
        <f>lft(J494,Peildatum)</f>
        <v/>
      </c>
      <c r="AA494" s="272"/>
      <c r="AB494" s="272"/>
      <c r="AC494" s="272"/>
      <c r="AD494" s="272"/>
      <c r="AE494" s="319" t="str">
        <f>IFERROR(VLOOKUP(LEFT(L494 &amp; "0",1),CbRc,2,0),"")</f>
        <v>NCX19J3</v>
      </c>
      <c r="AF494" s="319" t="str">
        <f>IFERROR(VLOOKUP(LEFT(M494 &amp; "0",1),CbRc,2,0),"")</f>
        <v>NCX19J3</v>
      </c>
      <c r="AG494" s="319" t="str">
        <f>IFERROR(VLOOKUP(LEFT(N494 &amp; "0",1),CbRc,2,0),"")</f>
        <v>NCX19J3</v>
      </c>
      <c r="AH494" s="319" t="str">
        <f>IF(ISNA(VLOOKUP($AE494&amp;P494,IsTm1A,1,0)),"",P494)</f>
        <v/>
      </c>
      <c r="AI494" s="319" t="str">
        <f>IF(ISNA(VLOOKUP($AF494&amp;Q494,IsTm2D,1,0)),"",Q494)</f>
        <v/>
      </c>
      <c r="AJ494" s="319" t="str">
        <f>IF(ISNA(VLOOKUP($AF494&amp;R494,IsTm3G,1,0)),"",R494)</f>
        <v/>
      </c>
      <c r="AK494" s="319" t="str">
        <f>IF(ISNA(VLOOKUP($AG494&amp;S494,IsTm4J,1,0)),"",S494)</f>
        <v/>
      </c>
      <c r="AL494" s="310"/>
      <c r="AT494" s="312" t="str">
        <f t="shared" si="75"/>
        <v/>
      </c>
      <c r="AU494" s="312" t="str">
        <f t="shared" si="76"/>
        <v/>
      </c>
      <c r="AW494" s="320">
        <f t="shared" si="77"/>
        <v>0</v>
      </c>
      <c r="AX494" s="320">
        <f t="shared" si="78"/>
        <v>0</v>
      </c>
      <c r="AY494" s="320">
        <f t="shared" si="79"/>
        <v>0</v>
      </c>
      <c r="AZ494" s="320">
        <f t="shared" si="80"/>
        <v>0</v>
      </c>
      <c r="BG494" s="49" t="str">
        <f t="shared" si="81"/>
        <v>0</v>
      </c>
      <c r="BH494" s="49" t="str">
        <f t="shared" si="82"/>
        <v>0</v>
      </c>
      <c r="BI494" s="49" t="str">
        <f t="shared" si="83"/>
        <v>0</v>
      </c>
    </row>
    <row r="495" spans="1:61" x14ac:dyDescent="0.25">
      <c r="A495" s="25" t="str">
        <f>C495&amp;"x"&amp;TEXT(COUNTIF(C$5:C494,C495)+1,0)</f>
        <v>x1</v>
      </c>
      <c r="B495" s="26" t="str">
        <f>D495&amp;"x"&amp;TEXT(COUNTIF(D$5:D494,D495)+1,0)</f>
        <v>x1</v>
      </c>
      <c r="C495" s="27"/>
      <c r="D495" s="27"/>
      <c r="E495" s="165"/>
      <c r="F495" s="27"/>
      <c r="G495" s="242"/>
      <c r="H495" s="242"/>
      <c r="I495" s="242"/>
      <c r="J495" s="194"/>
      <c r="K495" s="165"/>
      <c r="L495" s="28"/>
      <c r="M495" s="371"/>
      <c r="N495" s="28"/>
      <c r="O495" s="236"/>
      <c r="P495" s="28"/>
      <c r="Q495" s="28"/>
      <c r="R495" s="28"/>
      <c r="S495" s="466" t="str">
        <f>IF(C495=0,"",C495)</f>
        <v/>
      </c>
      <c r="T495" s="191"/>
      <c r="U495" s="30"/>
      <c r="V495" s="30"/>
      <c r="W495" s="30"/>
      <c r="X495" s="30"/>
      <c r="Y495" s="190"/>
      <c r="Z495" s="330" t="str">
        <f>lft(J495,Peildatum)</f>
        <v/>
      </c>
      <c r="AA495" s="272"/>
      <c r="AB495" s="272"/>
      <c r="AC495" s="272"/>
      <c r="AD495" s="272"/>
      <c r="AE495" s="319" t="str">
        <f>IFERROR(VLOOKUP(LEFT(L495 &amp; "0",1),CbRc,2,0),"")</f>
        <v>NCX19J3</v>
      </c>
      <c r="AF495" s="319" t="str">
        <f>IFERROR(VLOOKUP(LEFT(M495 &amp; "0",1),CbRc,2,0),"")</f>
        <v>NCX19J3</v>
      </c>
      <c r="AG495" s="319" t="str">
        <f>IFERROR(VLOOKUP(LEFT(N495 &amp; "0",1),CbRc,2,0),"")</f>
        <v>NCX19J3</v>
      </c>
      <c r="AH495" s="319" t="str">
        <f>IF(ISNA(VLOOKUP($AE495&amp;P495,IsTm1A,1,0)),"",P495)</f>
        <v/>
      </c>
      <c r="AI495" s="319" t="str">
        <f>IF(ISNA(VLOOKUP($AF495&amp;Q495,IsTm2D,1,0)),"",Q495)</f>
        <v/>
      </c>
      <c r="AJ495" s="319" t="str">
        <f>IF(ISNA(VLOOKUP($AF495&amp;R495,IsTm3G,1,0)),"",R495)</f>
        <v/>
      </c>
      <c r="AK495" s="319" t="str">
        <f>IF(ISNA(VLOOKUP($AG495&amp;S495,IsTm4J,1,0)),"",S495)</f>
        <v/>
      </c>
      <c r="AL495" s="310"/>
      <c r="AT495" s="312" t="str">
        <f t="shared" si="75"/>
        <v/>
      </c>
      <c r="AU495" s="312" t="str">
        <f t="shared" si="76"/>
        <v/>
      </c>
      <c r="AW495" s="320">
        <f t="shared" si="77"/>
        <v>0</v>
      </c>
      <c r="AX495" s="320">
        <f t="shared" si="78"/>
        <v>0</v>
      </c>
      <c r="AY495" s="320">
        <f t="shared" si="79"/>
        <v>0</v>
      </c>
      <c r="AZ495" s="320">
        <f t="shared" si="80"/>
        <v>0</v>
      </c>
      <c r="BG495" s="49" t="str">
        <f t="shared" si="81"/>
        <v>0</v>
      </c>
      <c r="BH495" s="49" t="str">
        <f t="shared" si="82"/>
        <v>0</v>
      </c>
      <c r="BI495" s="49" t="str">
        <f t="shared" si="83"/>
        <v>0</v>
      </c>
    </row>
    <row r="496" spans="1:61" x14ac:dyDescent="0.25">
      <c r="A496" s="25" t="str">
        <f>C496&amp;"x"&amp;TEXT(COUNTIF(C$5:C495,C496)+1,0)</f>
        <v>x1</v>
      </c>
      <c r="B496" s="26" t="str">
        <f>D496&amp;"x"&amp;TEXT(COUNTIF(D$5:D495,D496)+1,0)</f>
        <v>x1</v>
      </c>
      <c r="C496" s="27"/>
      <c r="D496" s="27"/>
      <c r="E496" s="165"/>
      <c r="F496" s="27"/>
      <c r="G496" s="242"/>
      <c r="H496" s="242"/>
      <c r="I496" s="242"/>
      <c r="J496" s="194"/>
      <c r="K496" s="165"/>
      <c r="L496" s="28"/>
      <c r="M496" s="371"/>
      <c r="N496" s="28"/>
      <c r="O496" s="236"/>
      <c r="P496" s="28"/>
      <c r="Q496" s="28"/>
      <c r="R496" s="28"/>
      <c r="S496" s="466" t="str">
        <f>IF(C496=0,"",C496)</f>
        <v/>
      </c>
      <c r="T496" s="191"/>
      <c r="U496" s="30"/>
      <c r="V496" s="30"/>
      <c r="W496" s="30"/>
      <c r="X496" s="30"/>
      <c r="Y496" s="190"/>
      <c r="Z496" s="330" t="str">
        <f>lft(J496,Peildatum)</f>
        <v/>
      </c>
      <c r="AA496" s="272"/>
      <c r="AB496" s="272"/>
      <c r="AC496" s="272"/>
      <c r="AD496" s="272"/>
      <c r="AE496" s="319" t="str">
        <f>IFERROR(VLOOKUP(LEFT(L496 &amp; "0",1),CbRc,2,0),"")</f>
        <v>NCX19J3</v>
      </c>
      <c r="AF496" s="319" t="str">
        <f>IFERROR(VLOOKUP(LEFT(M496 &amp; "0",1),CbRc,2,0),"")</f>
        <v>NCX19J3</v>
      </c>
      <c r="AG496" s="319" t="str">
        <f>IFERROR(VLOOKUP(LEFT(N496 &amp; "0",1),CbRc,2,0),"")</f>
        <v>NCX19J3</v>
      </c>
      <c r="AH496" s="319" t="str">
        <f>IF(ISNA(VLOOKUP($AE496&amp;P496,IsTm1A,1,0)),"",P496)</f>
        <v/>
      </c>
      <c r="AI496" s="319" t="str">
        <f>IF(ISNA(VLOOKUP($AF496&amp;Q496,IsTm2D,1,0)),"",Q496)</f>
        <v/>
      </c>
      <c r="AJ496" s="319" t="str">
        <f>IF(ISNA(VLOOKUP($AF496&amp;R496,IsTm3G,1,0)),"",R496)</f>
        <v/>
      </c>
      <c r="AK496" s="319" t="str">
        <f>IF(ISNA(VLOOKUP($AG496&amp;S496,IsTm4J,1,0)),"",S496)</f>
        <v/>
      </c>
      <c r="AL496" s="310"/>
      <c r="AT496" s="312" t="str">
        <f t="shared" si="75"/>
        <v/>
      </c>
      <c r="AU496" s="312" t="str">
        <f t="shared" si="76"/>
        <v/>
      </c>
      <c r="AW496" s="320">
        <f t="shared" si="77"/>
        <v>0</v>
      </c>
      <c r="AX496" s="320">
        <f t="shared" si="78"/>
        <v>0</v>
      </c>
      <c r="AY496" s="320">
        <f t="shared" si="79"/>
        <v>0</v>
      </c>
      <c r="AZ496" s="320">
        <f t="shared" si="80"/>
        <v>0</v>
      </c>
      <c r="BG496" s="49" t="str">
        <f t="shared" si="81"/>
        <v>0</v>
      </c>
      <c r="BH496" s="49" t="str">
        <f t="shared" si="82"/>
        <v>0</v>
      </c>
      <c r="BI496" s="49" t="str">
        <f t="shared" si="83"/>
        <v>0</v>
      </c>
    </row>
    <row r="497" spans="1:61" x14ac:dyDescent="0.25">
      <c r="A497" s="25" t="str">
        <f>C497&amp;"x"&amp;TEXT(COUNTIF(C$5:C496,C497)+1,0)</f>
        <v>x1</v>
      </c>
      <c r="B497" s="26" t="str">
        <f>D497&amp;"x"&amp;TEXT(COUNTIF(D$5:D496,D497)+1,0)</f>
        <v>x1</v>
      </c>
      <c r="C497" s="27"/>
      <c r="D497" s="27"/>
      <c r="E497" s="165"/>
      <c r="F497" s="27"/>
      <c r="G497" s="242"/>
      <c r="H497" s="242"/>
      <c r="I497" s="242"/>
      <c r="J497" s="194"/>
      <c r="K497" s="165"/>
      <c r="L497" s="28"/>
      <c r="M497" s="371"/>
      <c r="N497" s="28"/>
      <c r="O497" s="236"/>
      <c r="P497" s="28"/>
      <c r="Q497" s="28"/>
      <c r="R497" s="28"/>
      <c r="S497" s="466" t="str">
        <f>IF(C497=0,"",C497)</f>
        <v/>
      </c>
      <c r="T497" s="191"/>
      <c r="U497" s="30"/>
      <c r="V497" s="30"/>
      <c r="W497" s="30"/>
      <c r="X497" s="30"/>
      <c r="Y497" s="190"/>
      <c r="Z497" s="330" t="str">
        <f>lft(J497,Peildatum)</f>
        <v/>
      </c>
      <c r="AA497" s="272"/>
      <c r="AB497" s="272"/>
      <c r="AC497" s="272"/>
      <c r="AD497" s="272"/>
      <c r="AE497" s="319" t="str">
        <f>IFERROR(VLOOKUP(LEFT(L497 &amp; "0",1),CbRc,2,0),"")</f>
        <v>NCX19J3</v>
      </c>
      <c r="AF497" s="319" t="str">
        <f>IFERROR(VLOOKUP(LEFT(M497 &amp; "0",1),CbRc,2,0),"")</f>
        <v>NCX19J3</v>
      </c>
      <c r="AG497" s="319" t="str">
        <f>IFERROR(VLOOKUP(LEFT(N497 &amp; "0",1),CbRc,2,0),"")</f>
        <v>NCX19J3</v>
      </c>
      <c r="AH497" s="319" t="str">
        <f>IF(ISNA(VLOOKUP($AE497&amp;P497,IsTm1A,1,0)),"",P497)</f>
        <v/>
      </c>
      <c r="AI497" s="319" t="str">
        <f>IF(ISNA(VLOOKUP($AF497&amp;Q497,IsTm2D,1,0)),"",Q497)</f>
        <v/>
      </c>
      <c r="AJ497" s="319" t="str">
        <f>IF(ISNA(VLOOKUP($AF497&amp;R497,IsTm3G,1,0)),"",R497)</f>
        <v/>
      </c>
      <c r="AK497" s="319" t="str">
        <f>IF(ISNA(VLOOKUP($AG497&amp;S497,IsTm4J,1,0)),"",S497)</f>
        <v/>
      </c>
      <c r="AL497" s="310"/>
      <c r="AT497" s="312" t="str">
        <f t="shared" si="75"/>
        <v/>
      </c>
      <c r="AU497" s="312" t="str">
        <f t="shared" si="76"/>
        <v/>
      </c>
      <c r="AW497" s="320">
        <f t="shared" si="77"/>
        <v>0</v>
      </c>
      <c r="AX497" s="320">
        <f t="shared" si="78"/>
        <v>0</v>
      </c>
      <c r="AY497" s="320">
        <f t="shared" si="79"/>
        <v>0</v>
      </c>
      <c r="AZ497" s="320">
        <f t="shared" si="80"/>
        <v>0</v>
      </c>
      <c r="BG497" s="49" t="str">
        <f t="shared" si="81"/>
        <v>0</v>
      </c>
      <c r="BH497" s="49" t="str">
        <f t="shared" si="82"/>
        <v>0</v>
      </c>
      <c r="BI497" s="49" t="str">
        <f t="shared" si="83"/>
        <v>0</v>
      </c>
    </row>
    <row r="498" spans="1:61" x14ac:dyDescent="0.25">
      <c r="A498" s="25" t="str">
        <f>C498&amp;"x"&amp;TEXT(COUNTIF(C$5:C497,C498)+1,0)</f>
        <v>x1</v>
      </c>
      <c r="B498" s="26" t="str">
        <f>D498&amp;"x"&amp;TEXT(COUNTIF(D$5:D497,D498)+1,0)</f>
        <v>x1</v>
      </c>
      <c r="C498" s="27"/>
      <c r="D498" s="27"/>
      <c r="E498" s="165"/>
      <c r="F498" s="27"/>
      <c r="G498" s="242"/>
      <c r="H498" s="242"/>
      <c r="I498" s="242"/>
      <c r="J498" s="194"/>
      <c r="K498" s="165"/>
      <c r="L498" s="28"/>
      <c r="M498" s="371"/>
      <c r="N498" s="28"/>
      <c r="O498" s="236"/>
      <c r="P498" s="28"/>
      <c r="Q498" s="28"/>
      <c r="R498" s="28"/>
      <c r="S498" s="466" t="str">
        <f>IF(C498=0,"",C498)</f>
        <v/>
      </c>
      <c r="T498" s="191"/>
      <c r="U498" s="30"/>
      <c r="V498" s="30"/>
      <c r="W498" s="30"/>
      <c r="X498" s="30"/>
      <c r="Y498" s="190"/>
      <c r="Z498" s="330" t="str">
        <f>lft(J498,Peildatum)</f>
        <v/>
      </c>
      <c r="AA498" s="272"/>
      <c r="AB498" s="272"/>
      <c r="AC498" s="272"/>
      <c r="AD498" s="272"/>
      <c r="AE498" s="319" t="str">
        <f>IFERROR(VLOOKUP(LEFT(L498 &amp; "0",1),CbRc,2,0),"")</f>
        <v>NCX19J3</v>
      </c>
      <c r="AF498" s="319" t="str">
        <f>IFERROR(VLOOKUP(LEFT(M498 &amp; "0",1),CbRc,2,0),"")</f>
        <v>NCX19J3</v>
      </c>
      <c r="AG498" s="319" t="str">
        <f>IFERROR(VLOOKUP(LEFT(N498 &amp; "0",1),CbRc,2,0),"")</f>
        <v>NCX19J3</v>
      </c>
      <c r="AH498" s="319" t="str">
        <f>IF(ISNA(VLOOKUP($AE498&amp;P498,IsTm1A,1,0)),"",P498)</f>
        <v/>
      </c>
      <c r="AI498" s="319" t="str">
        <f>IF(ISNA(VLOOKUP($AF498&amp;Q498,IsTm2D,1,0)),"",Q498)</f>
        <v/>
      </c>
      <c r="AJ498" s="319" t="str">
        <f>IF(ISNA(VLOOKUP($AF498&amp;R498,IsTm3G,1,0)),"",R498)</f>
        <v/>
      </c>
      <c r="AK498" s="319" t="str">
        <f>IF(ISNA(VLOOKUP($AG498&amp;S498,IsTm4J,1,0)),"",S498)</f>
        <v/>
      </c>
      <c r="AL498" s="310"/>
      <c r="AT498" s="312" t="str">
        <f t="shared" si="75"/>
        <v/>
      </c>
      <c r="AU498" s="312" t="str">
        <f t="shared" si="76"/>
        <v/>
      </c>
      <c r="AW498" s="320">
        <f t="shared" si="77"/>
        <v>0</v>
      </c>
      <c r="AX498" s="320">
        <f t="shared" si="78"/>
        <v>0</v>
      </c>
      <c r="AY498" s="320">
        <f t="shared" si="79"/>
        <v>0</v>
      </c>
      <c r="AZ498" s="320">
        <f t="shared" si="80"/>
        <v>0</v>
      </c>
      <c r="BG498" s="49" t="str">
        <f t="shared" si="81"/>
        <v>0</v>
      </c>
      <c r="BH498" s="49" t="str">
        <f t="shared" si="82"/>
        <v>0</v>
      </c>
      <c r="BI498" s="49" t="str">
        <f t="shared" si="83"/>
        <v>0</v>
      </c>
    </row>
    <row r="499" spans="1:61" x14ac:dyDescent="0.25">
      <c r="A499" s="25" t="str">
        <f>C499&amp;"x"&amp;TEXT(COUNTIF(C$5:C498,C499)+1,0)</f>
        <v>x1</v>
      </c>
      <c r="B499" s="26" t="str">
        <f>D499&amp;"x"&amp;TEXT(COUNTIF(D$5:D498,D499)+1,0)</f>
        <v>x1</v>
      </c>
      <c r="C499" s="27"/>
      <c r="D499" s="27"/>
      <c r="E499" s="165"/>
      <c r="F499" s="27"/>
      <c r="G499" s="242"/>
      <c r="H499" s="242"/>
      <c r="I499" s="242"/>
      <c r="J499" s="194"/>
      <c r="K499" s="165"/>
      <c r="L499" s="28"/>
      <c r="M499" s="371"/>
      <c r="N499" s="28"/>
      <c r="O499" s="236"/>
      <c r="P499" s="28"/>
      <c r="Q499" s="28"/>
      <c r="R499" s="28"/>
      <c r="S499" s="466" t="str">
        <f>IF(C499=0,"",C499)</f>
        <v/>
      </c>
      <c r="T499" s="191"/>
      <c r="U499" s="30"/>
      <c r="V499" s="30"/>
      <c r="W499" s="30"/>
      <c r="X499" s="30"/>
      <c r="Y499" s="190"/>
      <c r="Z499" s="330" t="str">
        <f>lft(J499,Peildatum)</f>
        <v/>
      </c>
      <c r="AA499" s="272"/>
      <c r="AB499" s="272"/>
      <c r="AC499" s="272"/>
      <c r="AD499" s="272"/>
      <c r="AE499" s="319" t="str">
        <f>IFERROR(VLOOKUP(LEFT(L499 &amp; "0",1),CbRc,2,0),"")</f>
        <v>NCX19J3</v>
      </c>
      <c r="AF499" s="319" t="str">
        <f>IFERROR(VLOOKUP(LEFT(M499 &amp; "0",1),CbRc,2,0),"")</f>
        <v>NCX19J3</v>
      </c>
      <c r="AG499" s="319" t="str">
        <f>IFERROR(VLOOKUP(LEFT(N499 &amp; "0",1),CbRc,2,0),"")</f>
        <v>NCX19J3</v>
      </c>
      <c r="AH499" s="319" t="str">
        <f>IF(ISNA(VLOOKUP($AE499&amp;P499,IsTm1A,1,0)),"",P499)</f>
        <v/>
      </c>
      <c r="AI499" s="319" t="str">
        <f>IF(ISNA(VLOOKUP($AF499&amp;Q499,IsTm2D,1,0)),"",Q499)</f>
        <v/>
      </c>
      <c r="AJ499" s="319" t="str">
        <f>IF(ISNA(VLOOKUP($AF499&amp;R499,IsTm3G,1,0)),"",R499)</f>
        <v/>
      </c>
      <c r="AK499" s="319" t="str">
        <f>IF(ISNA(VLOOKUP($AG499&amp;S499,IsTm4J,1,0)),"",S499)</f>
        <v/>
      </c>
      <c r="AL499" s="310"/>
      <c r="AT499" s="312" t="str">
        <f t="shared" si="75"/>
        <v/>
      </c>
      <c r="AU499" s="312" t="str">
        <f t="shared" si="76"/>
        <v/>
      </c>
      <c r="AW499" s="320">
        <f t="shared" si="77"/>
        <v>0</v>
      </c>
      <c r="AX499" s="320">
        <f t="shared" si="78"/>
        <v>0</v>
      </c>
      <c r="AY499" s="320">
        <f t="shared" si="79"/>
        <v>0</v>
      </c>
      <c r="AZ499" s="320">
        <f t="shared" si="80"/>
        <v>0</v>
      </c>
      <c r="BG499" s="49" t="str">
        <f t="shared" si="81"/>
        <v>0</v>
      </c>
      <c r="BH499" s="49" t="str">
        <f t="shared" si="82"/>
        <v>0</v>
      </c>
      <c r="BI499" s="49" t="str">
        <f t="shared" si="83"/>
        <v>0</v>
      </c>
    </row>
    <row r="500" spans="1:61" x14ac:dyDescent="0.25">
      <c r="A500" s="25" t="str">
        <f>C500&amp;"x"&amp;TEXT(COUNTIF(C$5:C499,C500)+1,0)</f>
        <v>x1</v>
      </c>
      <c r="B500" s="26" t="str">
        <f>D500&amp;"x"&amp;TEXT(COUNTIF(D$5:D499,D500)+1,0)</f>
        <v>x1</v>
      </c>
      <c r="C500" s="27"/>
      <c r="D500" s="27"/>
      <c r="E500" s="165"/>
      <c r="F500" s="27"/>
      <c r="G500" s="242"/>
      <c r="H500" s="242"/>
      <c r="I500" s="242"/>
      <c r="J500" s="194"/>
      <c r="K500" s="165"/>
      <c r="L500" s="28"/>
      <c r="M500" s="371"/>
      <c r="N500" s="28"/>
      <c r="O500" s="236"/>
      <c r="P500" s="28"/>
      <c r="Q500" s="28"/>
      <c r="R500" s="28"/>
      <c r="S500" s="466" t="str">
        <f>IF(C500=0,"",C500)</f>
        <v/>
      </c>
      <c r="T500" s="191"/>
      <c r="U500" s="30"/>
      <c r="V500" s="30"/>
      <c r="W500" s="30"/>
      <c r="X500" s="30"/>
      <c r="Y500" s="190"/>
      <c r="Z500" s="330" t="str">
        <f>lft(J500,Peildatum)</f>
        <v/>
      </c>
      <c r="AA500" s="272"/>
      <c r="AB500" s="272"/>
      <c r="AC500" s="272"/>
      <c r="AD500" s="272"/>
      <c r="AE500" s="319" t="str">
        <f>IFERROR(VLOOKUP(LEFT(L500 &amp; "0",1),CbRc,2,0),"")</f>
        <v>NCX19J3</v>
      </c>
      <c r="AF500" s="319" t="str">
        <f>IFERROR(VLOOKUP(LEFT(M500 &amp; "0",1),CbRc,2,0),"")</f>
        <v>NCX19J3</v>
      </c>
      <c r="AG500" s="319" t="str">
        <f>IFERROR(VLOOKUP(LEFT(N500 &amp; "0",1),CbRc,2,0),"")</f>
        <v>NCX19J3</v>
      </c>
      <c r="AH500" s="319" t="str">
        <f>IF(ISNA(VLOOKUP($AE500&amp;P500,IsTm1A,1,0)),"",P500)</f>
        <v/>
      </c>
      <c r="AI500" s="319" t="str">
        <f>IF(ISNA(VLOOKUP($AF500&amp;Q500,IsTm2D,1,0)),"",Q500)</f>
        <v/>
      </c>
      <c r="AJ500" s="319" t="str">
        <f>IF(ISNA(VLOOKUP($AF500&amp;R500,IsTm3G,1,0)),"",R500)</f>
        <v/>
      </c>
      <c r="AK500" s="319" t="str">
        <f>IF(ISNA(VLOOKUP($AG500&amp;S500,IsTm4J,1,0)),"",S500)</f>
        <v/>
      </c>
      <c r="AL500" s="310"/>
      <c r="AT500" s="312" t="str">
        <f t="shared" si="75"/>
        <v/>
      </c>
      <c r="AU500" s="312" t="str">
        <f t="shared" si="76"/>
        <v/>
      </c>
      <c r="AW500" s="320">
        <f t="shared" si="77"/>
        <v>0</v>
      </c>
      <c r="AX500" s="320">
        <f t="shared" si="78"/>
        <v>0</v>
      </c>
      <c r="AY500" s="320">
        <f t="shared" si="79"/>
        <v>0</v>
      </c>
      <c r="AZ500" s="320">
        <f t="shared" si="80"/>
        <v>0</v>
      </c>
      <c r="BG500" s="49" t="str">
        <f t="shared" si="81"/>
        <v>0</v>
      </c>
      <c r="BH500" s="49" t="str">
        <f t="shared" si="82"/>
        <v>0</v>
      </c>
      <c r="BI500" s="49" t="str">
        <f t="shared" si="83"/>
        <v>0</v>
      </c>
    </row>
    <row r="501" spans="1:61" x14ac:dyDescent="0.25">
      <c r="A501" s="25" t="str">
        <f>C501&amp;"x"&amp;TEXT(COUNTIF(C$5:C500,C501)+1,0)</f>
        <v>x1</v>
      </c>
      <c r="B501" s="26" t="str">
        <f>D501&amp;"x"&amp;TEXT(COUNTIF(D$5:D500,D501)+1,0)</f>
        <v>x1</v>
      </c>
      <c r="C501" s="27"/>
      <c r="D501" s="27"/>
      <c r="E501" s="165"/>
      <c r="F501" s="27"/>
      <c r="G501" s="242"/>
      <c r="H501" s="242"/>
      <c r="I501" s="242"/>
      <c r="J501" s="194"/>
      <c r="K501" s="165"/>
      <c r="L501" s="28"/>
      <c r="M501" s="371"/>
      <c r="N501" s="28"/>
      <c r="O501" s="236"/>
      <c r="P501" s="28"/>
      <c r="Q501" s="28"/>
      <c r="R501" s="28"/>
      <c r="S501" s="466" t="str">
        <f>IF(C501=0,"",C501)</f>
        <v/>
      </c>
      <c r="T501" s="191"/>
      <c r="U501" s="30"/>
      <c r="V501" s="30"/>
      <c r="W501" s="30"/>
      <c r="X501" s="30"/>
      <c r="Y501" s="190"/>
      <c r="Z501" s="330" t="str">
        <f>lft(J501,Peildatum)</f>
        <v/>
      </c>
      <c r="AA501" s="272"/>
      <c r="AB501" s="272"/>
      <c r="AC501" s="272"/>
      <c r="AD501" s="272"/>
      <c r="AE501" s="319" t="str">
        <f>IFERROR(VLOOKUP(LEFT(L501 &amp; "0",1),CbRc,2,0),"")</f>
        <v>NCX19J3</v>
      </c>
      <c r="AF501" s="319" t="str">
        <f>IFERROR(VLOOKUP(LEFT(M501 &amp; "0",1),CbRc,2,0),"")</f>
        <v>NCX19J3</v>
      </c>
      <c r="AG501" s="319" t="str">
        <f>IFERROR(VLOOKUP(LEFT(N501 &amp; "0",1),CbRc,2,0),"")</f>
        <v>NCX19J3</v>
      </c>
      <c r="AH501" s="319" t="str">
        <f>IF(ISNA(VLOOKUP($AE501&amp;P501,IsTm1A,1,0)),"",P501)</f>
        <v/>
      </c>
      <c r="AI501" s="319" t="str">
        <f>IF(ISNA(VLOOKUP($AF501&amp;Q501,IsTm2D,1,0)),"",Q501)</f>
        <v/>
      </c>
      <c r="AJ501" s="319" t="str">
        <f>IF(ISNA(VLOOKUP($AF501&amp;R501,IsTm3G,1,0)),"",R501)</f>
        <v/>
      </c>
      <c r="AK501" s="319" t="str">
        <f>IF(ISNA(VLOOKUP($AG501&amp;S501,IsTm4J,1,0)),"",S501)</f>
        <v/>
      </c>
      <c r="AL501" s="310"/>
      <c r="AT501" s="312" t="str">
        <f t="shared" si="75"/>
        <v/>
      </c>
      <c r="AU501" s="312" t="str">
        <f t="shared" si="76"/>
        <v/>
      </c>
      <c r="AW501" s="320">
        <f t="shared" si="77"/>
        <v>0</v>
      </c>
      <c r="AX501" s="320">
        <f t="shared" si="78"/>
        <v>0</v>
      </c>
      <c r="AY501" s="320">
        <f t="shared" si="79"/>
        <v>0</v>
      </c>
      <c r="AZ501" s="320">
        <f t="shared" si="80"/>
        <v>0</v>
      </c>
      <c r="BG501" s="49" t="str">
        <f t="shared" si="81"/>
        <v>0</v>
      </c>
      <c r="BH501" s="49" t="str">
        <f t="shared" si="82"/>
        <v>0</v>
      </c>
      <c r="BI501" s="49" t="str">
        <f t="shared" si="83"/>
        <v>0</v>
      </c>
    </row>
    <row r="502" spans="1:61" x14ac:dyDescent="0.25">
      <c r="A502" s="25" t="str">
        <f>C502&amp;"x"&amp;TEXT(COUNTIF(C$5:C501,C502)+1,0)</f>
        <v>x1</v>
      </c>
      <c r="B502" s="26" t="str">
        <f>D502&amp;"x"&amp;TEXT(COUNTIF(D$5:D501,D502)+1,0)</f>
        <v>x1</v>
      </c>
      <c r="C502" s="27"/>
      <c r="D502" s="27"/>
      <c r="E502" s="165"/>
      <c r="F502" s="27"/>
      <c r="G502" s="242"/>
      <c r="H502" s="242"/>
      <c r="I502" s="242"/>
      <c r="J502" s="194"/>
      <c r="K502" s="165"/>
      <c r="L502" s="28"/>
      <c r="M502" s="371"/>
      <c r="N502" s="28"/>
      <c r="O502" s="236"/>
      <c r="P502" s="28"/>
      <c r="Q502" s="28"/>
      <c r="R502" s="28"/>
      <c r="S502" s="466" t="str">
        <f>IF(C502=0,"",C502)</f>
        <v/>
      </c>
      <c r="T502" s="191"/>
      <c r="U502" s="30"/>
      <c r="V502" s="30"/>
      <c r="W502" s="30"/>
      <c r="X502" s="30"/>
      <c r="Y502" s="190"/>
      <c r="Z502" s="330" t="str">
        <f>lft(J502,Peildatum)</f>
        <v/>
      </c>
      <c r="AA502" s="272"/>
      <c r="AB502" s="272"/>
      <c r="AC502" s="272"/>
      <c r="AD502" s="272"/>
      <c r="AE502" s="319" t="str">
        <f>IFERROR(VLOOKUP(LEFT(L502 &amp; "0",1),CbRc,2,0),"")</f>
        <v>NCX19J3</v>
      </c>
      <c r="AF502" s="319" t="str">
        <f>IFERROR(VLOOKUP(LEFT(M502 &amp; "0",1),CbRc,2,0),"")</f>
        <v>NCX19J3</v>
      </c>
      <c r="AG502" s="319" t="str">
        <f>IFERROR(VLOOKUP(LEFT(N502 &amp; "0",1),CbRc,2,0),"")</f>
        <v>NCX19J3</v>
      </c>
      <c r="AH502" s="319" t="str">
        <f>IF(ISNA(VLOOKUP($AE502&amp;P502,IsTm1A,1,0)),"",P502)</f>
        <v/>
      </c>
      <c r="AI502" s="319" t="str">
        <f>IF(ISNA(VLOOKUP($AF502&amp;Q502,IsTm2D,1,0)),"",Q502)</f>
        <v/>
      </c>
      <c r="AJ502" s="319" t="str">
        <f>IF(ISNA(VLOOKUP($AF502&amp;R502,IsTm3G,1,0)),"",R502)</f>
        <v/>
      </c>
      <c r="AK502" s="319" t="str">
        <f>IF(ISNA(VLOOKUP($AG502&amp;S502,IsTm4J,1,0)),"",S502)</f>
        <v/>
      </c>
      <c r="AL502" s="310"/>
      <c r="AT502" s="312" t="str">
        <f t="shared" si="75"/>
        <v/>
      </c>
      <c r="AU502" s="312" t="str">
        <f t="shared" si="76"/>
        <v/>
      </c>
      <c r="AW502" s="320">
        <f t="shared" si="77"/>
        <v>0</v>
      </c>
      <c r="AX502" s="320">
        <f t="shared" si="78"/>
        <v>0</v>
      </c>
      <c r="AY502" s="320">
        <f t="shared" si="79"/>
        <v>0</v>
      </c>
      <c r="AZ502" s="320">
        <f t="shared" si="80"/>
        <v>0</v>
      </c>
      <c r="BG502" s="49" t="str">
        <f t="shared" si="81"/>
        <v>0</v>
      </c>
      <c r="BH502" s="49" t="str">
        <f t="shared" si="82"/>
        <v>0</v>
      </c>
      <c r="BI502" s="49" t="str">
        <f t="shared" si="83"/>
        <v>0</v>
      </c>
    </row>
    <row r="503" spans="1:61" x14ac:dyDescent="0.25">
      <c r="A503" s="25" t="str">
        <f>C503&amp;"x"&amp;TEXT(COUNTIF(C$5:C502,C503)+1,0)</f>
        <v>x1</v>
      </c>
      <c r="B503" s="26" t="str">
        <f>D503&amp;"x"&amp;TEXT(COUNTIF(D$5:D502,D503)+1,0)</f>
        <v>x1</v>
      </c>
      <c r="C503" s="27"/>
      <c r="D503" s="27"/>
      <c r="E503" s="165"/>
      <c r="F503" s="27"/>
      <c r="G503" s="242"/>
      <c r="H503" s="242"/>
      <c r="I503" s="242"/>
      <c r="J503" s="194"/>
      <c r="K503" s="165"/>
      <c r="L503" s="28"/>
      <c r="M503" s="371"/>
      <c r="N503" s="28"/>
      <c r="O503" s="236"/>
      <c r="P503" s="28"/>
      <c r="Q503" s="28"/>
      <c r="R503" s="28"/>
      <c r="S503" s="466" t="str">
        <f>IF(C503=0,"",C503)</f>
        <v/>
      </c>
      <c r="T503" s="191"/>
      <c r="U503" s="30"/>
      <c r="V503" s="30"/>
      <c r="W503" s="30"/>
      <c r="X503" s="30"/>
      <c r="Y503" s="190"/>
      <c r="Z503" s="330" t="str">
        <f>lft(J503,Peildatum)</f>
        <v/>
      </c>
      <c r="AA503" s="272"/>
      <c r="AB503" s="272"/>
      <c r="AC503" s="272"/>
      <c r="AD503" s="272"/>
      <c r="AE503" s="319" t="str">
        <f>IFERROR(VLOOKUP(LEFT(L503 &amp; "0",1),CbRc,2,0),"")</f>
        <v>NCX19J3</v>
      </c>
      <c r="AF503" s="319" t="str">
        <f>IFERROR(VLOOKUP(LEFT(M503 &amp; "0",1),CbRc,2,0),"")</f>
        <v>NCX19J3</v>
      </c>
      <c r="AG503" s="319" t="str">
        <f>IFERROR(VLOOKUP(LEFT(N503 &amp; "0",1),CbRc,2,0),"")</f>
        <v>NCX19J3</v>
      </c>
      <c r="AH503" s="319" t="str">
        <f>IF(ISNA(VLOOKUP($AE503&amp;P503,IsTm1A,1,0)),"",P503)</f>
        <v/>
      </c>
      <c r="AI503" s="319" t="str">
        <f>IF(ISNA(VLOOKUP($AF503&amp;Q503,IsTm2D,1,0)),"",Q503)</f>
        <v/>
      </c>
      <c r="AJ503" s="319" t="str">
        <f>IF(ISNA(VLOOKUP($AF503&amp;R503,IsTm3G,1,0)),"",R503)</f>
        <v/>
      </c>
      <c r="AK503" s="319" t="str">
        <f>IF(ISNA(VLOOKUP($AG503&amp;S503,IsTm4J,1,0)),"",S503)</f>
        <v/>
      </c>
      <c r="AL503" s="310"/>
      <c r="AT503" s="312" t="str">
        <f t="shared" si="75"/>
        <v/>
      </c>
      <c r="AU503" s="312" t="str">
        <f t="shared" si="76"/>
        <v/>
      </c>
      <c r="AW503" s="320">
        <f t="shared" si="77"/>
        <v>0</v>
      </c>
      <c r="AX503" s="320">
        <f t="shared" si="78"/>
        <v>0</v>
      </c>
      <c r="AY503" s="320">
        <f t="shared" si="79"/>
        <v>0</v>
      </c>
      <c r="AZ503" s="320">
        <f t="shared" si="80"/>
        <v>0</v>
      </c>
      <c r="BG503" s="49" t="str">
        <f t="shared" si="81"/>
        <v>0</v>
      </c>
      <c r="BH503" s="49" t="str">
        <f t="shared" si="82"/>
        <v>0</v>
      </c>
      <c r="BI503" s="49" t="str">
        <f t="shared" si="83"/>
        <v>0</v>
      </c>
    </row>
    <row r="504" spans="1:61" x14ac:dyDescent="0.25">
      <c r="A504" s="25" t="str">
        <f>C504&amp;"x"&amp;TEXT(COUNTIF(C$5:C503,C504)+1,0)</f>
        <v>x1</v>
      </c>
      <c r="B504" s="26" t="str">
        <f>D504&amp;"x"&amp;TEXT(COUNTIF(D$5:D503,D504)+1,0)</f>
        <v>x1</v>
      </c>
      <c r="C504" s="27"/>
      <c r="D504" s="27"/>
      <c r="E504" s="165"/>
      <c r="F504" s="27"/>
      <c r="G504" s="242"/>
      <c r="H504" s="242"/>
      <c r="I504" s="242"/>
      <c r="J504" s="194"/>
      <c r="K504" s="165"/>
      <c r="L504" s="28"/>
      <c r="M504" s="371"/>
      <c r="N504" s="28"/>
      <c r="O504" s="236"/>
      <c r="P504" s="28"/>
      <c r="Q504" s="28"/>
      <c r="R504" s="28"/>
      <c r="S504" s="466" t="str">
        <f>IF(C504=0,"",C504)</f>
        <v/>
      </c>
      <c r="T504" s="191"/>
      <c r="U504" s="30"/>
      <c r="V504" s="30"/>
      <c r="W504" s="30"/>
      <c r="X504" s="30"/>
      <c r="Y504" s="190"/>
      <c r="Z504" s="330" t="str">
        <f>lft(J504,Peildatum)</f>
        <v/>
      </c>
      <c r="AA504" s="272"/>
      <c r="AB504" s="272"/>
      <c r="AC504" s="272"/>
      <c r="AD504" s="272"/>
      <c r="AE504" s="319" t="str">
        <f>IFERROR(VLOOKUP(LEFT(L504 &amp; "0",1),CbRc,2,0),"")</f>
        <v>NCX19J3</v>
      </c>
      <c r="AF504" s="319" t="str">
        <f>IFERROR(VLOOKUP(LEFT(M504 &amp; "0",1),CbRc,2,0),"")</f>
        <v>NCX19J3</v>
      </c>
      <c r="AG504" s="319" t="str">
        <f>IFERROR(VLOOKUP(LEFT(N504 &amp; "0",1),CbRc,2,0),"")</f>
        <v>NCX19J3</v>
      </c>
      <c r="AH504" s="319" t="str">
        <f>IF(ISNA(VLOOKUP($AE504&amp;P504,IsTm1A,1,0)),"",P504)</f>
        <v/>
      </c>
      <c r="AI504" s="319" t="str">
        <f>IF(ISNA(VLOOKUP($AF504&amp;Q504,IsTm2D,1,0)),"",Q504)</f>
        <v/>
      </c>
      <c r="AJ504" s="319" t="str">
        <f>IF(ISNA(VLOOKUP($AF504&amp;R504,IsTm3G,1,0)),"",R504)</f>
        <v/>
      </c>
      <c r="AK504" s="319" t="str">
        <f>IF(ISNA(VLOOKUP($AG504&amp;S504,IsTm4J,1,0)),"",S504)</f>
        <v/>
      </c>
      <c r="AL504" s="310"/>
      <c r="AT504" s="312" t="str">
        <f t="shared" si="75"/>
        <v/>
      </c>
      <c r="AU504" s="312" t="str">
        <f t="shared" si="76"/>
        <v/>
      </c>
      <c r="AW504" s="320">
        <f t="shared" si="77"/>
        <v>0</v>
      </c>
      <c r="AX504" s="320">
        <f t="shared" si="78"/>
        <v>0</v>
      </c>
      <c r="AY504" s="320">
        <f t="shared" si="79"/>
        <v>0</v>
      </c>
      <c r="AZ504" s="320">
        <f t="shared" si="80"/>
        <v>0</v>
      </c>
      <c r="BG504" s="49" t="str">
        <f t="shared" si="81"/>
        <v>0</v>
      </c>
      <c r="BH504" s="49" t="str">
        <f t="shared" si="82"/>
        <v>0</v>
      </c>
      <c r="BI504" s="49" t="str">
        <f t="shared" si="83"/>
        <v>0</v>
      </c>
    </row>
    <row r="505" spans="1:61" x14ac:dyDescent="0.25">
      <c r="A505" s="25" t="str">
        <f>C505&amp;"x"&amp;TEXT(COUNTIF(C$5:C504,C505)+1,0)</f>
        <v>x1</v>
      </c>
      <c r="B505" s="26" t="str">
        <f>D505&amp;"x"&amp;TEXT(COUNTIF(D$5:D504,D505)+1,0)</f>
        <v>x1</v>
      </c>
      <c r="C505" s="27"/>
      <c r="D505" s="27"/>
      <c r="E505" s="165"/>
      <c r="F505" s="27"/>
      <c r="G505" s="242"/>
      <c r="H505" s="242"/>
      <c r="I505" s="242"/>
      <c r="J505" s="194"/>
      <c r="K505" s="165"/>
      <c r="L505" s="28"/>
      <c r="M505" s="371"/>
      <c r="N505" s="28"/>
      <c r="O505" s="236"/>
      <c r="P505" s="28"/>
      <c r="Q505" s="28"/>
      <c r="R505" s="28"/>
      <c r="S505" s="466" t="str">
        <f>IF(C505=0,"",C505)</f>
        <v/>
      </c>
      <c r="T505" s="191"/>
      <c r="U505" s="30"/>
      <c r="V505" s="30"/>
      <c r="W505" s="30"/>
      <c r="X505" s="30"/>
      <c r="Y505" s="190"/>
      <c r="Z505" s="330" t="str">
        <f>lft(J505,Peildatum)</f>
        <v/>
      </c>
      <c r="AA505" s="272"/>
      <c r="AB505" s="272"/>
      <c r="AC505" s="272"/>
      <c r="AD505" s="272"/>
      <c r="AE505" s="319" t="str">
        <f>IFERROR(VLOOKUP(LEFT(L505 &amp; "0",1),CbRc,2,0),"")</f>
        <v>NCX19J3</v>
      </c>
      <c r="AF505" s="319" t="str">
        <f>IFERROR(VLOOKUP(LEFT(M505 &amp; "0",1),CbRc,2,0),"")</f>
        <v>NCX19J3</v>
      </c>
      <c r="AG505" s="319" t="str">
        <f>IFERROR(VLOOKUP(LEFT(N505 &amp; "0",1),CbRc,2,0),"")</f>
        <v>NCX19J3</v>
      </c>
      <c r="AH505" s="319" t="str">
        <f>IF(ISNA(VLOOKUP($AE505&amp;P505,IsTm1A,1,0)),"",P505)</f>
        <v/>
      </c>
      <c r="AI505" s="319" t="str">
        <f>IF(ISNA(VLOOKUP($AF505&amp;Q505,IsTm2D,1,0)),"",Q505)</f>
        <v/>
      </c>
      <c r="AJ505" s="319" t="str">
        <f>IF(ISNA(VLOOKUP($AF505&amp;R505,IsTm3G,1,0)),"",R505)</f>
        <v/>
      </c>
      <c r="AK505" s="319" t="str">
        <f>IF(ISNA(VLOOKUP($AG505&amp;S505,IsTm4J,1,0)),"",S505)</f>
        <v/>
      </c>
      <c r="AL505" s="310"/>
      <c r="AT505" s="312" t="str">
        <f t="shared" si="75"/>
        <v/>
      </c>
      <c r="AU505" s="312" t="str">
        <f t="shared" si="76"/>
        <v/>
      </c>
      <c r="AW505" s="320">
        <f t="shared" si="77"/>
        <v>0</v>
      </c>
      <c r="AX505" s="320">
        <f t="shared" si="78"/>
        <v>0</v>
      </c>
      <c r="AY505" s="320">
        <f t="shared" si="79"/>
        <v>0</v>
      </c>
      <c r="AZ505" s="320">
        <f t="shared" si="80"/>
        <v>0</v>
      </c>
      <c r="BG505" s="49" t="str">
        <f t="shared" si="81"/>
        <v>0</v>
      </c>
      <c r="BH505" s="49" t="str">
        <f t="shared" si="82"/>
        <v>0</v>
      </c>
      <c r="BI505" s="49" t="str">
        <f t="shared" si="83"/>
        <v>0</v>
      </c>
    </row>
    <row r="506" spans="1:61" x14ac:dyDescent="0.25">
      <c r="A506" s="25" t="str">
        <f>C506&amp;"x"&amp;TEXT(COUNTIF(C$5:C505,C506)+1,0)</f>
        <v>x1</v>
      </c>
      <c r="B506" s="26" t="str">
        <f>D506&amp;"x"&amp;TEXT(COUNTIF(D$5:D505,D506)+1,0)</f>
        <v>x1</v>
      </c>
      <c r="C506" s="27"/>
      <c r="D506" s="27"/>
      <c r="E506" s="165"/>
      <c r="F506" s="27"/>
      <c r="G506" s="242"/>
      <c r="H506" s="242"/>
      <c r="I506" s="242"/>
      <c r="J506" s="194"/>
      <c r="K506" s="165"/>
      <c r="L506" s="28"/>
      <c r="M506" s="371"/>
      <c r="N506" s="28"/>
      <c r="O506" s="236"/>
      <c r="P506" s="28"/>
      <c r="Q506" s="28"/>
      <c r="R506" s="28"/>
      <c r="S506" s="466" t="str">
        <f>IF(C506=0,"",C506)</f>
        <v/>
      </c>
      <c r="T506" s="191"/>
      <c r="U506" s="30"/>
      <c r="V506" s="30"/>
      <c r="W506" s="30"/>
      <c r="X506" s="30"/>
      <c r="Y506" s="190"/>
      <c r="Z506" s="330" t="str">
        <f>lft(J506,Peildatum)</f>
        <v/>
      </c>
      <c r="AA506" s="272"/>
      <c r="AB506" s="272"/>
      <c r="AC506" s="272"/>
      <c r="AD506" s="272"/>
      <c r="AE506" s="319" t="str">
        <f>IFERROR(VLOOKUP(LEFT(L506 &amp; "0",1),CbRc,2,0),"")</f>
        <v>NCX19J3</v>
      </c>
      <c r="AF506" s="319" t="str">
        <f>IFERROR(VLOOKUP(LEFT(M506 &amp; "0",1),CbRc,2,0),"")</f>
        <v>NCX19J3</v>
      </c>
      <c r="AG506" s="319" t="str">
        <f>IFERROR(VLOOKUP(LEFT(N506 &amp; "0",1),CbRc,2,0),"")</f>
        <v>NCX19J3</v>
      </c>
      <c r="AH506" s="319" t="str">
        <f>IF(ISNA(VLOOKUP($AE506&amp;P506,IsTm1A,1,0)),"",P506)</f>
        <v/>
      </c>
      <c r="AI506" s="319" t="str">
        <f>IF(ISNA(VLOOKUP($AF506&amp;Q506,IsTm2D,1,0)),"",Q506)</f>
        <v/>
      </c>
      <c r="AJ506" s="319" t="str">
        <f>IF(ISNA(VLOOKUP($AF506&amp;R506,IsTm3G,1,0)),"",R506)</f>
        <v/>
      </c>
      <c r="AK506" s="319" t="str">
        <f>IF(ISNA(VLOOKUP($AG506&amp;S506,IsTm4J,1,0)),"",S506)</f>
        <v/>
      </c>
      <c r="AL506" s="310"/>
      <c r="AT506" s="312" t="str">
        <f t="shared" si="75"/>
        <v/>
      </c>
      <c r="AU506" s="312" t="str">
        <f t="shared" si="76"/>
        <v/>
      </c>
      <c r="AW506" s="320">
        <f t="shared" si="77"/>
        <v>0</v>
      </c>
      <c r="AX506" s="320">
        <f t="shared" si="78"/>
        <v>0</v>
      </c>
      <c r="AY506" s="320">
        <f t="shared" si="79"/>
        <v>0</v>
      </c>
      <c r="AZ506" s="320">
        <f t="shared" si="80"/>
        <v>0</v>
      </c>
      <c r="BG506" s="49" t="str">
        <f t="shared" si="81"/>
        <v>0</v>
      </c>
      <c r="BH506" s="49" t="str">
        <f t="shared" si="82"/>
        <v>0</v>
      </c>
      <c r="BI506" s="49" t="str">
        <f t="shared" si="83"/>
        <v>0</v>
      </c>
    </row>
    <row r="507" spans="1:61" x14ac:dyDescent="0.25">
      <c r="A507" s="25" t="str">
        <f>C507&amp;"x"&amp;TEXT(COUNTIF(C$5:C506,C507)+1,0)</f>
        <v>x1</v>
      </c>
      <c r="B507" s="26" t="str">
        <f>D507&amp;"x"&amp;TEXT(COUNTIF(D$5:D506,D507)+1,0)</f>
        <v>x1</v>
      </c>
      <c r="C507" s="27"/>
      <c r="D507" s="27"/>
      <c r="E507" s="165"/>
      <c r="F507" s="27"/>
      <c r="G507" s="242"/>
      <c r="H507" s="242"/>
      <c r="I507" s="242"/>
      <c r="J507" s="194"/>
      <c r="K507" s="165"/>
      <c r="L507" s="28"/>
      <c r="M507" s="371"/>
      <c r="N507" s="28"/>
      <c r="O507" s="236"/>
      <c r="P507" s="28"/>
      <c r="Q507" s="28"/>
      <c r="R507" s="28"/>
      <c r="S507" s="466" t="str">
        <f>IF(C507=0,"",C507)</f>
        <v/>
      </c>
      <c r="T507" s="191"/>
      <c r="U507" s="30"/>
      <c r="V507" s="30"/>
      <c r="W507" s="30"/>
      <c r="X507" s="30"/>
      <c r="Y507" s="190"/>
      <c r="Z507" s="330" t="str">
        <f>lft(J507,Peildatum)</f>
        <v/>
      </c>
      <c r="AA507" s="272"/>
      <c r="AB507" s="272"/>
      <c r="AC507" s="272"/>
      <c r="AD507" s="272"/>
      <c r="AE507" s="319" t="str">
        <f>IFERROR(VLOOKUP(LEFT(L507 &amp; "0",1),CbRc,2,0),"")</f>
        <v>NCX19J3</v>
      </c>
      <c r="AF507" s="319" t="str">
        <f>IFERROR(VLOOKUP(LEFT(M507 &amp; "0",1),CbRc,2,0),"")</f>
        <v>NCX19J3</v>
      </c>
      <c r="AG507" s="319" t="str">
        <f>IFERROR(VLOOKUP(LEFT(N507 &amp; "0",1),CbRc,2,0),"")</f>
        <v>NCX19J3</v>
      </c>
      <c r="AH507" s="319" t="str">
        <f>IF(ISNA(VLOOKUP($AE507&amp;P507,IsTm1A,1,0)),"",P507)</f>
        <v/>
      </c>
      <c r="AI507" s="319" t="str">
        <f>IF(ISNA(VLOOKUP($AF507&amp;Q507,IsTm2D,1,0)),"",Q507)</f>
        <v/>
      </c>
      <c r="AJ507" s="319" t="str">
        <f>IF(ISNA(VLOOKUP($AF507&amp;R507,IsTm3G,1,0)),"",R507)</f>
        <v/>
      </c>
      <c r="AK507" s="319" t="str">
        <f>IF(ISNA(VLOOKUP($AG507&amp;S507,IsTm4J,1,0)),"",S507)</f>
        <v/>
      </c>
      <c r="AL507" s="310"/>
      <c r="AT507" s="312" t="str">
        <f t="shared" si="75"/>
        <v/>
      </c>
      <c r="AU507" s="312" t="str">
        <f t="shared" si="76"/>
        <v/>
      </c>
      <c r="AW507" s="320">
        <f t="shared" si="77"/>
        <v>0</v>
      </c>
      <c r="AX507" s="320">
        <f t="shared" si="78"/>
        <v>0</v>
      </c>
      <c r="AY507" s="320">
        <f t="shared" si="79"/>
        <v>0</v>
      </c>
      <c r="AZ507" s="320">
        <f t="shared" si="80"/>
        <v>0</v>
      </c>
      <c r="BG507" s="49" t="str">
        <f t="shared" si="81"/>
        <v>0</v>
      </c>
      <c r="BH507" s="49" t="str">
        <f t="shared" si="82"/>
        <v>0</v>
      </c>
      <c r="BI507" s="49" t="str">
        <f t="shared" si="83"/>
        <v>0</v>
      </c>
    </row>
    <row r="508" spans="1:61" x14ac:dyDescent="0.25">
      <c r="A508" s="25" t="str">
        <f>C508&amp;"x"&amp;TEXT(COUNTIF(C$5:C507,C508)+1,0)</f>
        <v>x1</v>
      </c>
      <c r="B508" s="26" t="str">
        <f>D508&amp;"x"&amp;TEXT(COUNTIF(D$5:D507,D508)+1,0)</f>
        <v>x1</v>
      </c>
      <c r="C508" s="27"/>
      <c r="D508" s="27"/>
      <c r="E508" s="165"/>
      <c r="F508" s="27"/>
      <c r="G508" s="242"/>
      <c r="H508" s="242"/>
      <c r="I508" s="242"/>
      <c r="J508" s="194"/>
      <c r="K508" s="165"/>
      <c r="L508" s="28"/>
      <c r="M508" s="371"/>
      <c r="N508" s="28"/>
      <c r="O508" s="236"/>
      <c r="P508" s="28"/>
      <c r="Q508" s="28"/>
      <c r="R508" s="28"/>
      <c r="S508" s="466" t="str">
        <f>IF(C508=0,"",C508)</f>
        <v/>
      </c>
      <c r="T508" s="191"/>
      <c r="U508" s="30"/>
      <c r="V508" s="30"/>
      <c r="W508" s="30"/>
      <c r="X508" s="30"/>
      <c r="Y508" s="190"/>
      <c r="Z508" s="330" t="str">
        <f>lft(J508,Peildatum)</f>
        <v/>
      </c>
      <c r="AA508" s="272"/>
      <c r="AB508" s="272"/>
      <c r="AC508" s="272"/>
      <c r="AD508" s="272"/>
      <c r="AE508" s="319" t="str">
        <f>IFERROR(VLOOKUP(LEFT(L508 &amp; "0",1),CbRc,2,0),"")</f>
        <v>NCX19J3</v>
      </c>
      <c r="AF508" s="319" t="str">
        <f>IFERROR(VLOOKUP(LEFT(M508 &amp; "0",1),CbRc,2,0),"")</f>
        <v>NCX19J3</v>
      </c>
      <c r="AG508" s="319" t="str">
        <f>IFERROR(VLOOKUP(LEFT(N508 &amp; "0",1),CbRc,2,0),"")</f>
        <v>NCX19J3</v>
      </c>
      <c r="AH508" s="319" t="str">
        <f>IF(ISNA(VLOOKUP($AE508&amp;P508,IsTm1A,1,0)),"",P508)</f>
        <v/>
      </c>
      <c r="AI508" s="319" t="str">
        <f>IF(ISNA(VLOOKUP($AF508&amp;Q508,IsTm2D,1,0)),"",Q508)</f>
        <v/>
      </c>
      <c r="AJ508" s="319" t="str">
        <f>IF(ISNA(VLOOKUP($AF508&amp;R508,IsTm3G,1,0)),"",R508)</f>
        <v/>
      </c>
      <c r="AK508" s="319" t="str">
        <f>IF(ISNA(VLOOKUP($AG508&amp;S508,IsTm4J,1,0)),"",S508)</f>
        <v/>
      </c>
      <c r="AL508" s="310"/>
      <c r="AT508" s="312" t="str">
        <f t="shared" si="75"/>
        <v/>
      </c>
      <c r="AU508" s="312" t="str">
        <f t="shared" si="76"/>
        <v/>
      </c>
      <c r="AW508" s="320">
        <f t="shared" si="77"/>
        <v>0</v>
      </c>
      <c r="AX508" s="320">
        <f t="shared" si="78"/>
        <v>0</v>
      </c>
      <c r="AY508" s="320">
        <f t="shared" si="79"/>
        <v>0</v>
      </c>
      <c r="AZ508" s="320">
        <f t="shared" si="80"/>
        <v>0</v>
      </c>
      <c r="BG508" s="49" t="str">
        <f t="shared" si="81"/>
        <v>0</v>
      </c>
      <c r="BH508" s="49" t="str">
        <f t="shared" si="82"/>
        <v>0</v>
      </c>
      <c r="BI508" s="49" t="str">
        <f t="shared" si="83"/>
        <v>0</v>
      </c>
    </row>
    <row r="509" spans="1:61" x14ac:dyDescent="0.25">
      <c r="A509" s="25" t="str">
        <f>C509&amp;"x"&amp;TEXT(COUNTIF(C$5:C508,C509)+1,0)</f>
        <v>x1</v>
      </c>
      <c r="B509" s="26" t="str">
        <f>D509&amp;"x"&amp;TEXT(COUNTIF(D$5:D508,D509)+1,0)</f>
        <v>x1</v>
      </c>
      <c r="C509" s="27"/>
      <c r="D509" s="27"/>
      <c r="E509" s="165"/>
      <c r="F509" s="27"/>
      <c r="G509" s="242"/>
      <c r="H509" s="242"/>
      <c r="I509" s="242"/>
      <c r="J509" s="194"/>
      <c r="K509" s="165"/>
      <c r="L509" s="28"/>
      <c r="M509" s="371"/>
      <c r="N509" s="28"/>
      <c r="O509" s="236"/>
      <c r="P509" s="28"/>
      <c r="Q509" s="28"/>
      <c r="R509" s="28"/>
      <c r="S509" s="466" t="str">
        <f>IF(C509=0,"",C509)</f>
        <v/>
      </c>
      <c r="T509" s="191"/>
      <c r="U509" s="30"/>
      <c r="V509" s="30"/>
      <c r="W509" s="30"/>
      <c r="X509" s="30"/>
      <c r="Y509" s="190"/>
      <c r="Z509" s="330" t="str">
        <f>lft(J509,Peildatum)</f>
        <v/>
      </c>
      <c r="AA509" s="272"/>
      <c r="AB509" s="272"/>
      <c r="AC509" s="272"/>
      <c r="AD509" s="272"/>
      <c r="AE509" s="319" t="str">
        <f>IFERROR(VLOOKUP(LEFT(L509 &amp; "0",1),CbRc,2,0),"")</f>
        <v>NCX19J3</v>
      </c>
      <c r="AF509" s="319" t="str">
        <f>IFERROR(VLOOKUP(LEFT(M509 &amp; "0",1),CbRc,2,0),"")</f>
        <v>NCX19J3</v>
      </c>
      <c r="AG509" s="319" t="str">
        <f>IFERROR(VLOOKUP(LEFT(N509 &amp; "0",1),CbRc,2,0),"")</f>
        <v>NCX19J3</v>
      </c>
      <c r="AH509" s="319" t="str">
        <f>IF(ISNA(VLOOKUP($AE509&amp;P509,IsTm1A,1,0)),"",P509)</f>
        <v/>
      </c>
      <c r="AI509" s="319" t="str">
        <f>IF(ISNA(VLOOKUP($AF509&amp;Q509,IsTm2D,1,0)),"",Q509)</f>
        <v/>
      </c>
      <c r="AJ509" s="319" t="str">
        <f>IF(ISNA(VLOOKUP($AF509&amp;R509,IsTm3G,1,0)),"",R509)</f>
        <v/>
      </c>
      <c r="AK509" s="319" t="str">
        <f>IF(ISNA(VLOOKUP($AG509&amp;S509,IsTm4J,1,0)),"",S509)</f>
        <v/>
      </c>
      <c r="AL509" s="310"/>
      <c r="AT509" s="312" t="str">
        <f t="shared" si="75"/>
        <v/>
      </c>
      <c r="AU509" s="312" t="str">
        <f t="shared" si="76"/>
        <v/>
      </c>
      <c r="AW509" s="320">
        <f t="shared" si="77"/>
        <v>0</v>
      </c>
      <c r="AX509" s="320">
        <f t="shared" si="78"/>
        <v>0</v>
      </c>
      <c r="AY509" s="320">
        <f t="shared" si="79"/>
        <v>0</v>
      </c>
      <c r="AZ509" s="320">
        <f t="shared" si="80"/>
        <v>0</v>
      </c>
      <c r="BG509" s="49" t="str">
        <f t="shared" si="81"/>
        <v>0</v>
      </c>
      <c r="BH509" s="49" t="str">
        <f t="shared" si="82"/>
        <v>0</v>
      </c>
      <c r="BI509" s="49" t="str">
        <f t="shared" si="83"/>
        <v>0</v>
      </c>
    </row>
    <row r="510" spans="1:61" x14ac:dyDescent="0.25">
      <c r="A510" s="25" t="str">
        <f>C510&amp;"x"&amp;TEXT(COUNTIF(C$5:C509,C510)+1,0)</f>
        <v>x1</v>
      </c>
      <c r="B510" s="26" t="str">
        <f>D510&amp;"x"&amp;TEXT(COUNTIF(D$5:D509,D510)+1,0)</f>
        <v>x1</v>
      </c>
      <c r="C510" s="27"/>
      <c r="D510" s="27"/>
      <c r="E510" s="165"/>
      <c r="F510" s="27"/>
      <c r="G510" s="242"/>
      <c r="H510" s="242"/>
      <c r="I510" s="242"/>
      <c r="J510" s="194"/>
      <c r="K510" s="165"/>
      <c r="L510" s="28"/>
      <c r="M510" s="371"/>
      <c r="N510" s="28"/>
      <c r="O510" s="236"/>
      <c r="P510" s="28"/>
      <c r="Q510" s="28"/>
      <c r="R510" s="28"/>
      <c r="S510" s="466" t="str">
        <f>IF(C510=0,"",C510)</f>
        <v/>
      </c>
      <c r="T510" s="191"/>
      <c r="U510" s="30"/>
      <c r="V510" s="30"/>
      <c r="W510" s="30"/>
      <c r="X510" s="30"/>
      <c r="Y510" s="190"/>
      <c r="Z510" s="330" t="str">
        <f>lft(J510,Peildatum)</f>
        <v/>
      </c>
      <c r="AA510" s="272"/>
      <c r="AB510" s="272"/>
      <c r="AC510" s="272"/>
      <c r="AD510" s="272"/>
      <c r="AE510" s="319" t="str">
        <f>IFERROR(VLOOKUP(LEFT(L510 &amp; "0",1),CbRc,2,0),"")</f>
        <v>NCX19J3</v>
      </c>
      <c r="AF510" s="319" t="str">
        <f>IFERROR(VLOOKUP(LEFT(M510 &amp; "0",1),CbRc,2,0),"")</f>
        <v>NCX19J3</v>
      </c>
      <c r="AG510" s="319" t="str">
        <f>IFERROR(VLOOKUP(LEFT(N510 &amp; "0",1),CbRc,2,0),"")</f>
        <v>NCX19J3</v>
      </c>
      <c r="AH510" s="319" t="str">
        <f>IF(ISNA(VLOOKUP($AE510&amp;P510,IsTm1A,1,0)),"",P510)</f>
        <v/>
      </c>
      <c r="AI510" s="319" t="str">
        <f>IF(ISNA(VLOOKUP($AF510&amp;Q510,IsTm2D,1,0)),"",Q510)</f>
        <v/>
      </c>
      <c r="AJ510" s="319" t="str">
        <f>IF(ISNA(VLOOKUP($AF510&amp;R510,IsTm3G,1,0)),"",R510)</f>
        <v/>
      </c>
      <c r="AK510" s="319" t="str">
        <f>IF(ISNA(VLOOKUP($AG510&amp;S510,IsTm4J,1,0)),"",S510)</f>
        <v/>
      </c>
      <c r="AL510" s="310"/>
      <c r="AT510" s="312" t="str">
        <f t="shared" si="75"/>
        <v/>
      </c>
      <c r="AU510" s="312" t="str">
        <f t="shared" si="76"/>
        <v/>
      </c>
      <c r="AW510" s="320">
        <f t="shared" si="77"/>
        <v>0</v>
      </c>
      <c r="AX510" s="320">
        <f t="shared" si="78"/>
        <v>0</v>
      </c>
      <c r="AY510" s="320">
        <f t="shared" si="79"/>
        <v>0</v>
      </c>
      <c r="AZ510" s="320">
        <f t="shared" si="80"/>
        <v>0</v>
      </c>
      <c r="BG510" s="49" t="str">
        <f t="shared" si="81"/>
        <v>0</v>
      </c>
      <c r="BH510" s="49" t="str">
        <f t="shared" si="82"/>
        <v>0</v>
      </c>
      <c r="BI510" s="49" t="str">
        <f t="shared" si="83"/>
        <v>0</v>
      </c>
    </row>
    <row r="511" spans="1:61" x14ac:dyDescent="0.25">
      <c r="A511" s="25" t="str">
        <f>C511&amp;"x"&amp;TEXT(COUNTIF(C$5:C510,C511)+1,0)</f>
        <v>x1</v>
      </c>
      <c r="B511" s="26" t="str">
        <f>D511&amp;"x"&amp;TEXT(COUNTIF(D$5:D510,D511)+1,0)</f>
        <v>x1</v>
      </c>
      <c r="C511" s="27"/>
      <c r="D511" s="27"/>
      <c r="E511" s="165"/>
      <c r="F511" s="27"/>
      <c r="G511" s="242"/>
      <c r="H511" s="242"/>
      <c r="I511" s="242"/>
      <c r="J511" s="194"/>
      <c r="K511" s="165"/>
      <c r="L511" s="28"/>
      <c r="M511" s="371"/>
      <c r="N511" s="28"/>
      <c r="O511" s="236"/>
      <c r="P511" s="28"/>
      <c r="Q511" s="28"/>
      <c r="R511" s="28"/>
      <c r="S511" s="466" t="str">
        <f>IF(C511=0,"",C511)</f>
        <v/>
      </c>
      <c r="T511" s="191"/>
      <c r="U511" s="30"/>
      <c r="V511" s="30"/>
      <c r="W511" s="30"/>
      <c r="X511" s="30"/>
      <c r="Y511" s="190"/>
      <c r="Z511" s="330" t="str">
        <f>lft(J511,Peildatum)</f>
        <v/>
      </c>
      <c r="AA511" s="272"/>
      <c r="AB511" s="272"/>
      <c r="AC511" s="272"/>
      <c r="AD511" s="272"/>
      <c r="AE511" s="319" t="str">
        <f>IFERROR(VLOOKUP(LEFT(L511 &amp; "0",1),CbRc,2,0),"")</f>
        <v>NCX19J3</v>
      </c>
      <c r="AF511" s="319" t="str">
        <f>IFERROR(VLOOKUP(LEFT(M511 &amp; "0",1),CbRc,2,0),"")</f>
        <v>NCX19J3</v>
      </c>
      <c r="AG511" s="319" t="str">
        <f>IFERROR(VLOOKUP(LEFT(N511 &amp; "0",1),CbRc,2,0),"")</f>
        <v>NCX19J3</v>
      </c>
      <c r="AH511" s="319" t="str">
        <f>IF(ISNA(VLOOKUP($AE511&amp;P511,IsTm1A,1,0)),"",P511)</f>
        <v/>
      </c>
      <c r="AI511" s="319" t="str">
        <f>IF(ISNA(VLOOKUP($AF511&amp;Q511,IsTm2D,1,0)),"",Q511)</f>
        <v/>
      </c>
      <c r="AJ511" s="319" t="str">
        <f>IF(ISNA(VLOOKUP($AF511&amp;R511,IsTm3G,1,0)),"",R511)</f>
        <v/>
      </c>
      <c r="AK511" s="319" t="str">
        <f>IF(ISNA(VLOOKUP($AG511&amp;S511,IsTm4J,1,0)),"",S511)</f>
        <v/>
      </c>
      <c r="AL511" s="310"/>
      <c r="AT511" s="312" t="str">
        <f t="shared" si="75"/>
        <v/>
      </c>
      <c r="AU511" s="312" t="str">
        <f t="shared" si="76"/>
        <v/>
      </c>
      <c r="AW511" s="320">
        <f t="shared" si="77"/>
        <v>0</v>
      </c>
      <c r="AX511" s="320">
        <f t="shared" si="78"/>
        <v>0</v>
      </c>
      <c r="AY511" s="320">
        <f t="shared" si="79"/>
        <v>0</v>
      </c>
      <c r="AZ511" s="320">
        <f t="shared" si="80"/>
        <v>0</v>
      </c>
      <c r="BG511" s="49" t="str">
        <f t="shared" si="81"/>
        <v>0</v>
      </c>
      <c r="BH511" s="49" t="str">
        <f t="shared" si="82"/>
        <v>0</v>
      </c>
      <c r="BI511" s="49" t="str">
        <f t="shared" si="83"/>
        <v>0</v>
      </c>
    </row>
    <row r="512" spans="1:61" x14ac:dyDescent="0.25">
      <c r="A512" s="25" t="str">
        <f>C512&amp;"x"&amp;TEXT(COUNTIF(C$5:C511,C512)+1,0)</f>
        <v>x1</v>
      </c>
      <c r="B512" s="26" t="str">
        <f>D512&amp;"x"&amp;TEXT(COUNTIF(D$5:D511,D512)+1,0)</f>
        <v>x1</v>
      </c>
      <c r="C512" s="27"/>
      <c r="D512" s="27"/>
      <c r="E512" s="165"/>
      <c r="F512" s="27"/>
      <c r="G512" s="242"/>
      <c r="H512" s="242"/>
      <c r="I512" s="242"/>
      <c r="J512" s="194"/>
      <c r="K512" s="165"/>
      <c r="L512" s="28"/>
      <c r="M512" s="371"/>
      <c r="N512" s="28"/>
      <c r="O512" s="236"/>
      <c r="P512" s="28"/>
      <c r="Q512" s="28"/>
      <c r="R512" s="28"/>
      <c r="S512" s="466" t="str">
        <f>IF(C512=0,"",C512)</f>
        <v/>
      </c>
      <c r="T512" s="191"/>
      <c r="U512" s="30"/>
      <c r="V512" s="30"/>
      <c r="W512" s="30"/>
      <c r="X512" s="30"/>
      <c r="Y512" s="190"/>
      <c r="Z512" s="330" t="str">
        <f>lft(J512,Peildatum)</f>
        <v/>
      </c>
      <c r="AA512" s="272"/>
      <c r="AB512" s="272"/>
      <c r="AC512" s="272"/>
      <c r="AD512" s="272"/>
      <c r="AE512" s="319" t="str">
        <f>IFERROR(VLOOKUP(LEFT(L512 &amp; "0",1),CbRc,2,0),"")</f>
        <v>NCX19J3</v>
      </c>
      <c r="AF512" s="319" t="str">
        <f>IFERROR(VLOOKUP(LEFT(M512 &amp; "0",1),CbRc,2,0),"")</f>
        <v>NCX19J3</v>
      </c>
      <c r="AG512" s="319" t="str">
        <f>IFERROR(VLOOKUP(LEFT(N512 &amp; "0",1),CbRc,2,0),"")</f>
        <v>NCX19J3</v>
      </c>
      <c r="AH512" s="319" t="str">
        <f>IF(ISNA(VLOOKUP($AE512&amp;P512,IsTm1A,1,0)),"",P512)</f>
        <v/>
      </c>
      <c r="AI512" s="319" t="str">
        <f>IF(ISNA(VLOOKUP($AF512&amp;Q512,IsTm2D,1,0)),"",Q512)</f>
        <v/>
      </c>
      <c r="AJ512" s="319" t="str">
        <f>IF(ISNA(VLOOKUP($AF512&amp;R512,IsTm3G,1,0)),"",R512)</f>
        <v/>
      </c>
      <c r="AK512" s="319" t="str">
        <f>IF(ISNA(VLOOKUP($AG512&amp;S512,IsTm4J,1,0)),"",S512)</f>
        <v/>
      </c>
      <c r="AL512" s="310"/>
      <c r="AT512" s="312" t="str">
        <f t="shared" si="75"/>
        <v/>
      </c>
      <c r="AU512" s="312" t="str">
        <f t="shared" si="76"/>
        <v/>
      </c>
      <c r="AW512" s="320">
        <f t="shared" si="77"/>
        <v>0</v>
      </c>
      <c r="AX512" s="320">
        <f t="shared" si="78"/>
        <v>0</v>
      </c>
      <c r="AY512" s="320">
        <f t="shared" si="79"/>
        <v>0</v>
      </c>
      <c r="AZ512" s="320">
        <f t="shared" si="80"/>
        <v>0</v>
      </c>
      <c r="BG512" s="49" t="str">
        <f t="shared" si="81"/>
        <v>0</v>
      </c>
      <c r="BH512" s="49" t="str">
        <f t="shared" si="82"/>
        <v>0</v>
      </c>
      <c r="BI512" s="49" t="str">
        <f t="shared" si="83"/>
        <v>0</v>
      </c>
    </row>
    <row r="513" spans="1:61" x14ac:dyDescent="0.25">
      <c r="A513" s="25" t="str">
        <f>C513&amp;"x"&amp;TEXT(COUNTIF(C$5:C512,C513)+1,0)</f>
        <v>x1</v>
      </c>
      <c r="B513" s="26" t="str">
        <f>D513&amp;"x"&amp;TEXT(COUNTIF(D$5:D512,D513)+1,0)</f>
        <v>x1</v>
      </c>
      <c r="C513" s="27"/>
      <c r="D513" s="27"/>
      <c r="E513" s="165"/>
      <c r="F513" s="27"/>
      <c r="G513" s="242"/>
      <c r="H513" s="242"/>
      <c r="I513" s="242"/>
      <c r="J513" s="194"/>
      <c r="K513" s="165"/>
      <c r="L513" s="28"/>
      <c r="M513" s="371"/>
      <c r="N513" s="28"/>
      <c r="O513" s="236"/>
      <c r="P513" s="28"/>
      <c r="Q513" s="28"/>
      <c r="R513" s="28"/>
      <c r="S513" s="466" t="str">
        <f>IF(C513=0,"",C513)</f>
        <v/>
      </c>
      <c r="T513" s="191"/>
      <c r="U513" s="30"/>
      <c r="V513" s="30"/>
      <c r="W513" s="30"/>
      <c r="X513" s="30"/>
      <c r="Y513" s="190"/>
      <c r="Z513" s="330" t="str">
        <f>lft(J513,Peildatum)</f>
        <v/>
      </c>
      <c r="AA513" s="272"/>
      <c r="AB513" s="272"/>
      <c r="AC513" s="272"/>
      <c r="AD513" s="272"/>
      <c r="AE513" s="319" t="str">
        <f>IFERROR(VLOOKUP(LEFT(L513 &amp; "0",1),CbRc,2,0),"")</f>
        <v>NCX19J3</v>
      </c>
      <c r="AF513" s="319" t="str">
        <f>IFERROR(VLOOKUP(LEFT(M513 &amp; "0",1),CbRc,2,0),"")</f>
        <v>NCX19J3</v>
      </c>
      <c r="AG513" s="319" t="str">
        <f>IFERROR(VLOOKUP(LEFT(N513 &amp; "0",1),CbRc,2,0),"")</f>
        <v>NCX19J3</v>
      </c>
      <c r="AH513" s="319" t="str">
        <f>IF(ISNA(VLOOKUP($AE513&amp;P513,IsTm1A,1,0)),"",P513)</f>
        <v/>
      </c>
      <c r="AI513" s="319" t="str">
        <f>IF(ISNA(VLOOKUP($AF513&amp;Q513,IsTm2D,1,0)),"",Q513)</f>
        <v/>
      </c>
      <c r="AJ513" s="319" t="str">
        <f>IF(ISNA(VLOOKUP($AF513&amp;R513,IsTm3G,1,0)),"",R513)</f>
        <v/>
      </c>
      <c r="AK513" s="319" t="str">
        <f>IF(ISNA(VLOOKUP($AG513&amp;S513,IsTm4J,1,0)),"",S513)</f>
        <v/>
      </c>
      <c r="AL513" s="310"/>
      <c r="AT513" s="312" t="str">
        <f t="shared" si="75"/>
        <v/>
      </c>
      <c r="AU513" s="312" t="str">
        <f t="shared" si="76"/>
        <v/>
      </c>
      <c r="AW513" s="320">
        <f t="shared" si="77"/>
        <v>0</v>
      </c>
      <c r="AX513" s="320">
        <f t="shared" si="78"/>
        <v>0</v>
      </c>
      <c r="AY513" s="320">
        <f t="shared" si="79"/>
        <v>0</v>
      </c>
      <c r="AZ513" s="320">
        <f t="shared" si="80"/>
        <v>0</v>
      </c>
      <c r="BG513" s="49" t="str">
        <f t="shared" si="81"/>
        <v>0</v>
      </c>
      <c r="BH513" s="49" t="str">
        <f t="shared" si="82"/>
        <v>0</v>
      </c>
      <c r="BI513" s="49" t="str">
        <f t="shared" si="83"/>
        <v>0</v>
      </c>
    </row>
    <row r="514" spans="1:61" x14ac:dyDescent="0.25">
      <c r="A514" s="25" t="str">
        <f>C514&amp;"x"&amp;TEXT(COUNTIF(C$5:C513,C514)+1,0)</f>
        <v>x1</v>
      </c>
      <c r="B514" s="26" t="str">
        <f>D514&amp;"x"&amp;TEXT(COUNTIF(D$5:D513,D514)+1,0)</f>
        <v>x1</v>
      </c>
      <c r="C514" s="27"/>
      <c r="D514" s="27"/>
      <c r="E514" s="165"/>
      <c r="F514" s="27"/>
      <c r="G514" s="242"/>
      <c r="H514" s="242"/>
      <c r="I514" s="242"/>
      <c r="J514" s="194"/>
      <c r="K514" s="165"/>
      <c r="L514" s="28"/>
      <c r="M514" s="371"/>
      <c r="N514" s="28"/>
      <c r="O514" s="236"/>
      <c r="P514" s="28"/>
      <c r="Q514" s="28"/>
      <c r="R514" s="28"/>
      <c r="S514" s="466" t="str">
        <f>IF(C514=0,"",C514)</f>
        <v/>
      </c>
      <c r="T514" s="191"/>
      <c r="U514" s="30"/>
      <c r="V514" s="30"/>
      <c r="W514" s="30"/>
      <c r="X514" s="30"/>
      <c r="Y514" s="190"/>
      <c r="Z514" s="330" t="str">
        <f>lft(J514,Peildatum)</f>
        <v/>
      </c>
      <c r="AA514" s="272"/>
      <c r="AB514" s="272"/>
      <c r="AC514" s="272"/>
      <c r="AD514" s="272"/>
      <c r="AE514" s="319" t="str">
        <f>IFERROR(VLOOKUP(LEFT(L514 &amp; "0",1),CbRc,2,0),"")</f>
        <v>NCX19J3</v>
      </c>
      <c r="AF514" s="319" t="str">
        <f>IFERROR(VLOOKUP(LEFT(M514 &amp; "0",1),CbRc,2,0),"")</f>
        <v>NCX19J3</v>
      </c>
      <c r="AG514" s="319" t="str">
        <f>IFERROR(VLOOKUP(LEFT(N514 &amp; "0",1),CbRc,2,0),"")</f>
        <v>NCX19J3</v>
      </c>
      <c r="AH514" s="319" t="str">
        <f>IF(ISNA(VLOOKUP($AE514&amp;P514,IsTm1A,1,0)),"",P514)</f>
        <v/>
      </c>
      <c r="AI514" s="319" t="str">
        <f>IF(ISNA(VLOOKUP($AF514&amp;Q514,IsTm2D,1,0)),"",Q514)</f>
        <v/>
      </c>
      <c r="AJ514" s="319" t="str">
        <f>IF(ISNA(VLOOKUP($AF514&amp;R514,IsTm3G,1,0)),"",R514)</f>
        <v/>
      </c>
      <c r="AK514" s="319" t="str">
        <f>IF(ISNA(VLOOKUP($AG514&amp;S514,IsTm4J,1,0)),"",S514)</f>
        <v/>
      </c>
      <c r="AL514" s="310"/>
      <c r="AT514" s="312" t="str">
        <f t="shared" si="75"/>
        <v/>
      </c>
      <c r="AU514" s="312" t="str">
        <f t="shared" si="76"/>
        <v/>
      </c>
      <c r="AW514" s="320">
        <f t="shared" si="77"/>
        <v>0</v>
      </c>
      <c r="AX514" s="320">
        <f t="shared" si="78"/>
        <v>0</v>
      </c>
      <c r="AY514" s="320">
        <f t="shared" si="79"/>
        <v>0</v>
      </c>
      <c r="AZ514" s="320">
        <f t="shared" si="80"/>
        <v>0</v>
      </c>
      <c r="BG514" s="49" t="str">
        <f t="shared" si="81"/>
        <v>0</v>
      </c>
      <c r="BH514" s="49" t="str">
        <f t="shared" si="82"/>
        <v>0</v>
      </c>
      <c r="BI514" s="49" t="str">
        <f t="shared" si="83"/>
        <v>0</v>
      </c>
    </row>
    <row r="515" spans="1:61" x14ac:dyDescent="0.25">
      <c r="A515" s="25" t="str">
        <f>C515&amp;"x"&amp;TEXT(COUNTIF(C$5:C514,C515)+1,0)</f>
        <v>x1</v>
      </c>
      <c r="B515" s="26" t="str">
        <f>D515&amp;"x"&amp;TEXT(COUNTIF(D$5:D514,D515)+1,0)</f>
        <v>x1</v>
      </c>
      <c r="C515" s="27"/>
      <c r="D515" s="27"/>
      <c r="E515" s="165"/>
      <c r="F515" s="27"/>
      <c r="G515" s="242"/>
      <c r="H515" s="242"/>
      <c r="I515" s="242"/>
      <c r="J515" s="194"/>
      <c r="K515" s="165"/>
      <c r="L515" s="28"/>
      <c r="M515" s="371"/>
      <c r="N515" s="28"/>
      <c r="O515" s="236"/>
      <c r="P515" s="28"/>
      <c r="Q515" s="28"/>
      <c r="R515" s="28"/>
      <c r="S515" s="466" t="str">
        <f>IF(C515=0,"",C515)</f>
        <v/>
      </c>
      <c r="T515" s="191"/>
      <c r="U515" s="30"/>
      <c r="V515" s="30"/>
      <c r="W515" s="30"/>
      <c r="X515" s="30"/>
      <c r="Y515" s="190"/>
      <c r="Z515" s="330" t="str">
        <f>lft(J515,Peildatum)</f>
        <v/>
      </c>
      <c r="AA515" s="272"/>
      <c r="AB515" s="272"/>
      <c r="AC515" s="272"/>
      <c r="AD515" s="272"/>
      <c r="AE515" s="319" t="str">
        <f>IFERROR(VLOOKUP(LEFT(L515 &amp; "0",1),CbRc,2,0),"")</f>
        <v>NCX19J3</v>
      </c>
      <c r="AF515" s="319" t="str">
        <f>IFERROR(VLOOKUP(LEFT(M515 &amp; "0",1),CbRc,2,0),"")</f>
        <v>NCX19J3</v>
      </c>
      <c r="AG515" s="319" t="str">
        <f>IFERROR(VLOOKUP(LEFT(N515 &amp; "0",1),CbRc,2,0),"")</f>
        <v>NCX19J3</v>
      </c>
      <c r="AH515" s="319" t="str">
        <f>IF(ISNA(VLOOKUP($AE515&amp;P515,IsTm1A,1,0)),"",P515)</f>
        <v/>
      </c>
      <c r="AI515" s="319" t="str">
        <f>IF(ISNA(VLOOKUP($AF515&amp;Q515,IsTm2D,1,0)),"",Q515)</f>
        <v/>
      </c>
      <c r="AJ515" s="319" t="str">
        <f>IF(ISNA(VLOOKUP($AF515&amp;R515,IsTm3G,1,0)),"",R515)</f>
        <v/>
      </c>
      <c r="AK515" s="319" t="str">
        <f>IF(ISNA(VLOOKUP($AG515&amp;S515,IsTm4J,1,0)),"",S515)</f>
        <v/>
      </c>
      <c r="AL515" s="310"/>
      <c r="AT515" s="312" t="str">
        <f t="shared" si="75"/>
        <v/>
      </c>
      <c r="AU515" s="312" t="str">
        <f t="shared" si="76"/>
        <v/>
      </c>
      <c r="AW515" s="320">
        <f t="shared" si="77"/>
        <v>0</v>
      </c>
      <c r="AX515" s="320">
        <f t="shared" si="78"/>
        <v>0</v>
      </c>
      <c r="AY515" s="320">
        <f t="shared" si="79"/>
        <v>0</v>
      </c>
      <c r="AZ515" s="320">
        <f t="shared" si="80"/>
        <v>0</v>
      </c>
      <c r="BG515" s="49" t="str">
        <f t="shared" si="81"/>
        <v>0</v>
      </c>
      <c r="BH515" s="49" t="str">
        <f t="shared" si="82"/>
        <v>0</v>
      </c>
      <c r="BI515" s="49" t="str">
        <f t="shared" si="83"/>
        <v>0</v>
      </c>
    </row>
    <row r="516" spans="1:61" x14ac:dyDescent="0.25">
      <c r="A516" s="25" t="str">
        <f>C516&amp;"x"&amp;TEXT(COUNTIF(C$5:C515,C516)+1,0)</f>
        <v>x1</v>
      </c>
      <c r="B516" s="26" t="str">
        <f>D516&amp;"x"&amp;TEXT(COUNTIF(D$5:D515,D516)+1,0)</f>
        <v>x1</v>
      </c>
      <c r="C516" s="27"/>
      <c r="D516" s="27"/>
      <c r="E516" s="165"/>
      <c r="F516" s="27"/>
      <c r="G516" s="242"/>
      <c r="H516" s="242"/>
      <c r="I516" s="242"/>
      <c r="J516" s="194"/>
      <c r="K516" s="165"/>
      <c r="L516" s="28"/>
      <c r="M516" s="371"/>
      <c r="N516" s="28"/>
      <c r="O516" s="236"/>
      <c r="P516" s="28"/>
      <c r="Q516" s="28"/>
      <c r="R516" s="28"/>
      <c r="S516" s="466" t="str">
        <f>IF(C516=0,"",C516)</f>
        <v/>
      </c>
      <c r="T516" s="191"/>
      <c r="U516" s="30"/>
      <c r="V516" s="30"/>
      <c r="W516" s="30"/>
      <c r="X516" s="30"/>
      <c r="Y516" s="190"/>
      <c r="Z516" s="330" t="str">
        <f>lft(J516,Peildatum)</f>
        <v/>
      </c>
      <c r="AA516" s="272"/>
      <c r="AB516" s="272"/>
      <c r="AC516" s="272"/>
      <c r="AD516" s="272"/>
      <c r="AE516" s="319" t="str">
        <f>IFERROR(VLOOKUP(LEFT(L516 &amp; "0",1),CbRc,2,0),"")</f>
        <v>NCX19J3</v>
      </c>
      <c r="AF516" s="319" t="str">
        <f>IFERROR(VLOOKUP(LEFT(M516 &amp; "0",1),CbRc,2,0),"")</f>
        <v>NCX19J3</v>
      </c>
      <c r="AG516" s="319" t="str">
        <f>IFERROR(VLOOKUP(LEFT(N516 &amp; "0",1),CbRc,2,0),"")</f>
        <v>NCX19J3</v>
      </c>
      <c r="AH516" s="319" t="str">
        <f>IF(ISNA(VLOOKUP($AE516&amp;P516,IsTm1A,1,0)),"",P516)</f>
        <v/>
      </c>
      <c r="AI516" s="319" t="str">
        <f>IF(ISNA(VLOOKUP($AF516&amp;Q516,IsTm2D,1,0)),"",Q516)</f>
        <v/>
      </c>
      <c r="AJ516" s="319" t="str">
        <f>IF(ISNA(VLOOKUP($AF516&amp;R516,IsTm3G,1,0)),"",R516)</f>
        <v/>
      </c>
      <c r="AK516" s="319" t="str">
        <f>IF(ISNA(VLOOKUP($AG516&amp;S516,IsTm4J,1,0)),"",S516)</f>
        <v/>
      </c>
      <c r="AL516" s="310"/>
      <c r="AT516" s="312" t="str">
        <f t="shared" si="75"/>
        <v/>
      </c>
      <c r="AU516" s="312" t="str">
        <f t="shared" si="76"/>
        <v/>
      </c>
      <c r="AW516" s="320">
        <f t="shared" si="77"/>
        <v>0</v>
      </c>
      <c r="AX516" s="320">
        <f t="shared" si="78"/>
        <v>0</v>
      </c>
      <c r="AY516" s="320">
        <f t="shared" si="79"/>
        <v>0</v>
      </c>
      <c r="AZ516" s="320">
        <f t="shared" si="80"/>
        <v>0</v>
      </c>
      <c r="BG516" s="49" t="str">
        <f t="shared" si="81"/>
        <v>0</v>
      </c>
      <c r="BH516" s="49" t="str">
        <f t="shared" si="82"/>
        <v>0</v>
      </c>
      <c r="BI516" s="49" t="str">
        <f t="shared" si="83"/>
        <v>0</v>
      </c>
    </row>
    <row r="517" spans="1:61" x14ac:dyDescent="0.25">
      <c r="A517" s="25" t="str">
        <f>C517&amp;"x"&amp;TEXT(COUNTIF(C$5:C516,C517)+1,0)</f>
        <v>x1</v>
      </c>
      <c r="B517" s="26" t="str">
        <f>D517&amp;"x"&amp;TEXT(COUNTIF(D$5:D516,D517)+1,0)</f>
        <v>x1</v>
      </c>
      <c r="C517" s="27"/>
      <c r="D517" s="27"/>
      <c r="E517" s="165"/>
      <c r="F517" s="27"/>
      <c r="G517" s="242"/>
      <c r="H517" s="242"/>
      <c r="I517" s="242"/>
      <c r="J517" s="194"/>
      <c r="K517" s="165"/>
      <c r="L517" s="28"/>
      <c r="M517" s="371"/>
      <c r="N517" s="28"/>
      <c r="O517" s="236"/>
      <c r="P517" s="28"/>
      <c r="Q517" s="28"/>
      <c r="R517" s="28"/>
      <c r="S517" s="466" t="str">
        <f>IF(C517=0,"",C517)</f>
        <v/>
      </c>
      <c r="T517" s="191"/>
      <c r="U517" s="30"/>
      <c r="V517" s="30"/>
      <c r="W517" s="30"/>
      <c r="X517" s="30"/>
      <c r="Y517" s="190"/>
      <c r="Z517" s="330" t="str">
        <f>lft(J517,Peildatum)</f>
        <v/>
      </c>
      <c r="AA517" s="272"/>
      <c r="AB517" s="272"/>
      <c r="AC517" s="272"/>
      <c r="AD517" s="272"/>
      <c r="AE517" s="319" t="str">
        <f>IFERROR(VLOOKUP(LEFT(L517 &amp; "0",1),CbRc,2,0),"")</f>
        <v>NCX19J3</v>
      </c>
      <c r="AF517" s="319" t="str">
        <f>IFERROR(VLOOKUP(LEFT(M517 &amp; "0",1),CbRc,2,0),"")</f>
        <v>NCX19J3</v>
      </c>
      <c r="AG517" s="319" t="str">
        <f>IFERROR(VLOOKUP(LEFT(N517 &amp; "0",1),CbRc,2,0),"")</f>
        <v>NCX19J3</v>
      </c>
      <c r="AH517" s="319" t="str">
        <f>IF(ISNA(VLOOKUP($AE517&amp;P517,IsTm1A,1,0)),"",P517)</f>
        <v/>
      </c>
      <c r="AI517" s="319" t="str">
        <f>IF(ISNA(VLOOKUP($AF517&amp;Q517,IsTm2D,1,0)),"",Q517)</f>
        <v/>
      </c>
      <c r="AJ517" s="319" t="str">
        <f>IF(ISNA(VLOOKUP($AF517&amp;R517,IsTm3G,1,0)),"",R517)</f>
        <v/>
      </c>
      <c r="AK517" s="319" t="str">
        <f>IF(ISNA(VLOOKUP($AG517&amp;S517,IsTm4J,1,0)),"",S517)</f>
        <v/>
      </c>
      <c r="AL517" s="310"/>
      <c r="AT517" s="312" t="str">
        <f t="shared" ref="AT517:AT580" si="84">IF(C517="","",IFERROR(VLOOKUP(C517,AQ:AQ,1,0),"FOUT"))</f>
        <v/>
      </c>
      <c r="AU517" s="312" t="str">
        <f t="shared" ref="AU517:AU580" si="85">IF(D517="","",IFERROR(VLOOKUP(D517,AR:AR,1,0),"FOUT"))</f>
        <v/>
      </c>
      <c r="AW517" s="320">
        <f t="shared" si="77"/>
        <v>0</v>
      </c>
      <c r="AX517" s="320">
        <f t="shared" si="78"/>
        <v>0</v>
      </c>
      <c r="AY517" s="320">
        <f t="shared" si="79"/>
        <v>0</v>
      </c>
      <c r="AZ517" s="320">
        <f t="shared" si="80"/>
        <v>0</v>
      </c>
      <c r="BG517" s="49" t="str">
        <f t="shared" si="81"/>
        <v>0</v>
      </c>
      <c r="BH517" s="49" t="str">
        <f t="shared" si="82"/>
        <v>0</v>
      </c>
      <c r="BI517" s="49" t="str">
        <f t="shared" si="83"/>
        <v>0</v>
      </c>
    </row>
    <row r="518" spans="1:61" x14ac:dyDescent="0.25">
      <c r="A518" s="25" t="str">
        <f>C518&amp;"x"&amp;TEXT(COUNTIF(C$5:C517,C518)+1,0)</f>
        <v>x1</v>
      </c>
      <c r="B518" s="26" t="str">
        <f>D518&amp;"x"&amp;TEXT(COUNTIF(D$5:D517,D518)+1,0)</f>
        <v>x1</v>
      </c>
      <c r="C518" s="27"/>
      <c r="D518" s="27"/>
      <c r="E518" s="165"/>
      <c r="F518" s="27"/>
      <c r="G518" s="242"/>
      <c r="H518" s="242"/>
      <c r="I518" s="242"/>
      <c r="J518" s="194"/>
      <c r="K518" s="165"/>
      <c r="L518" s="28"/>
      <c r="M518" s="371"/>
      <c r="N518" s="28"/>
      <c r="O518" s="236"/>
      <c r="P518" s="28"/>
      <c r="Q518" s="28"/>
      <c r="R518" s="28"/>
      <c r="S518" s="466" t="str">
        <f>IF(C518=0,"",C518)</f>
        <v/>
      </c>
      <c r="T518" s="191"/>
      <c r="U518" s="30"/>
      <c r="V518" s="30"/>
      <c r="W518" s="30"/>
      <c r="X518" s="30"/>
      <c r="Y518" s="190"/>
      <c r="Z518" s="330" t="str">
        <f>lft(J518,Peildatum)</f>
        <v/>
      </c>
      <c r="AA518" s="272"/>
      <c r="AB518" s="272"/>
      <c r="AC518" s="272"/>
      <c r="AD518" s="272"/>
      <c r="AE518" s="319" t="str">
        <f>IFERROR(VLOOKUP(LEFT(L518 &amp; "0",1),CbRc,2,0),"")</f>
        <v>NCX19J3</v>
      </c>
      <c r="AF518" s="319" t="str">
        <f>IFERROR(VLOOKUP(LEFT(M518 &amp; "0",1),CbRc,2,0),"")</f>
        <v>NCX19J3</v>
      </c>
      <c r="AG518" s="319" t="str">
        <f>IFERROR(VLOOKUP(LEFT(N518 &amp; "0",1),CbRc,2,0),"")</f>
        <v>NCX19J3</v>
      </c>
      <c r="AH518" s="319" t="str">
        <f>IF(ISNA(VLOOKUP($AE518&amp;P518,IsTm1A,1,0)),"",P518)</f>
        <v/>
      </c>
      <c r="AI518" s="319" t="str">
        <f>IF(ISNA(VLOOKUP($AF518&amp;Q518,IsTm2D,1,0)),"",Q518)</f>
        <v/>
      </c>
      <c r="AJ518" s="319" t="str">
        <f>IF(ISNA(VLOOKUP($AF518&amp;R518,IsTm3G,1,0)),"",R518)</f>
        <v/>
      </c>
      <c r="AK518" s="319" t="str">
        <f>IF(ISNA(VLOOKUP($AG518&amp;S518,IsTm4J,1,0)),"",S518)</f>
        <v/>
      </c>
      <c r="AL518" s="310"/>
      <c r="AT518" s="312" t="str">
        <f t="shared" si="84"/>
        <v/>
      </c>
      <c r="AU518" s="312" t="str">
        <f t="shared" si="85"/>
        <v/>
      </c>
      <c r="AW518" s="320">
        <f t="shared" ref="AW518:AW581" si="86">IF(OR(P518="",U518=""),0,SUMIFS(U$5:U$1004,$BG$5:$BG$1004,$BG518,P$5:P$1004,P518))</f>
        <v>0</v>
      </c>
      <c r="AX518" s="320">
        <f t="shared" ref="AX518:AX581" si="87">IF(OR(Q518="",V518=""),0,SUMIFS(V$5:V$1004,$BH$5:$BH$1004,$BH518,Q$5:Q$1004,Q518))</f>
        <v>0</v>
      </c>
      <c r="AY518" s="320">
        <f t="shared" ref="AY518:AY581" si="88">IF(OR(R518="",W518=""),0,SUMIFS(W$5:W$1004,$BH$5:$BH$1004,$BH518,R$5:R$1004,R518))</f>
        <v>0</v>
      </c>
      <c r="AZ518" s="320">
        <f t="shared" ref="AZ518:AZ581" si="89">IF(OR(S518="",X518=""),0,SUMIFS(X$5:X$1004,$BI$5:$BI$1004,$BI518,S$5:S$1004,S518))</f>
        <v>0</v>
      </c>
      <c r="BG518" s="49" t="str">
        <f t="shared" si="81"/>
        <v>0</v>
      </c>
      <c r="BH518" s="49" t="str">
        <f t="shared" si="82"/>
        <v>0</v>
      </c>
      <c r="BI518" s="49" t="str">
        <f t="shared" si="83"/>
        <v>0</v>
      </c>
    </row>
    <row r="519" spans="1:61" x14ac:dyDescent="0.25">
      <c r="A519" s="25" t="str">
        <f>C519&amp;"x"&amp;TEXT(COUNTIF(C$5:C518,C519)+1,0)</f>
        <v>x1</v>
      </c>
      <c r="B519" s="26" t="str">
        <f>D519&amp;"x"&amp;TEXT(COUNTIF(D$5:D518,D519)+1,0)</f>
        <v>x1</v>
      </c>
      <c r="C519" s="27"/>
      <c r="D519" s="27"/>
      <c r="E519" s="165"/>
      <c r="F519" s="27"/>
      <c r="G519" s="242"/>
      <c r="H519" s="242"/>
      <c r="I519" s="242"/>
      <c r="J519" s="194"/>
      <c r="K519" s="165"/>
      <c r="L519" s="28"/>
      <c r="M519" s="371"/>
      <c r="N519" s="28"/>
      <c r="O519" s="236"/>
      <c r="P519" s="28"/>
      <c r="Q519" s="28"/>
      <c r="R519" s="28"/>
      <c r="S519" s="466" t="str">
        <f>IF(C519=0,"",C519)</f>
        <v/>
      </c>
      <c r="T519" s="191"/>
      <c r="U519" s="30"/>
      <c r="V519" s="30"/>
      <c r="W519" s="30"/>
      <c r="X519" s="30"/>
      <c r="Y519" s="190"/>
      <c r="Z519" s="330" t="str">
        <f>lft(J519,Peildatum)</f>
        <v/>
      </c>
      <c r="AA519" s="272"/>
      <c r="AB519" s="272"/>
      <c r="AC519" s="272"/>
      <c r="AD519" s="272"/>
      <c r="AE519" s="319" t="str">
        <f>IFERROR(VLOOKUP(LEFT(L519 &amp; "0",1),CbRc,2,0),"")</f>
        <v>NCX19J3</v>
      </c>
      <c r="AF519" s="319" t="str">
        <f>IFERROR(VLOOKUP(LEFT(M519 &amp; "0",1),CbRc,2,0),"")</f>
        <v>NCX19J3</v>
      </c>
      <c r="AG519" s="319" t="str">
        <f>IFERROR(VLOOKUP(LEFT(N519 &amp; "0",1),CbRc,2,0),"")</f>
        <v>NCX19J3</v>
      </c>
      <c r="AH519" s="319" t="str">
        <f>IF(ISNA(VLOOKUP($AE519&amp;P519,IsTm1A,1,0)),"",P519)</f>
        <v/>
      </c>
      <c r="AI519" s="319" t="str">
        <f>IF(ISNA(VLOOKUP($AF519&amp;Q519,IsTm2D,1,0)),"",Q519)</f>
        <v/>
      </c>
      <c r="AJ519" s="319" t="str">
        <f>IF(ISNA(VLOOKUP($AF519&amp;R519,IsTm3G,1,0)),"",R519)</f>
        <v/>
      </c>
      <c r="AK519" s="319" t="str">
        <f>IF(ISNA(VLOOKUP($AG519&amp;S519,IsTm4J,1,0)),"",S519)</f>
        <v/>
      </c>
      <c r="AL519" s="310"/>
      <c r="AT519" s="312" t="str">
        <f t="shared" si="84"/>
        <v/>
      </c>
      <c r="AU519" s="312" t="str">
        <f t="shared" si="85"/>
        <v/>
      </c>
      <c r="AW519" s="320">
        <f t="shared" si="86"/>
        <v>0</v>
      </c>
      <c r="AX519" s="320">
        <f t="shared" si="87"/>
        <v>0</v>
      </c>
      <c r="AY519" s="320">
        <f t="shared" si="88"/>
        <v>0</v>
      </c>
      <c r="AZ519" s="320">
        <f t="shared" si="89"/>
        <v>0</v>
      </c>
      <c r="BG519" s="49" t="str">
        <f t="shared" si="81"/>
        <v>0</v>
      </c>
      <c r="BH519" s="49" t="str">
        <f t="shared" si="82"/>
        <v>0</v>
      </c>
      <c r="BI519" s="49" t="str">
        <f t="shared" si="83"/>
        <v>0</v>
      </c>
    </row>
    <row r="520" spans="1:61" x14ac:dyDescent="0.25">
      <c r="A520" s="25" t="str">
        <f>C520&amp;"x"&amp;TEXT(COUNTIF(C$5:C519,C520)+1,0)</f>
        <v>x1</v>
      </c>
      <c r="B520" s="26" t="str">
        <f>D520&amp;"x"&amp;TEXT(COUNTIF(D$5:D519,D520)+1,0)</f>
        <v>x1</v>
      </c>
      <c r="C520" s="27"/>
      <c r="D520" s="27"/>
      <c r="E520" s="165"/>
      <c r="F520" s="27"/>
      <c r="G520" s="242"/>
      <c r="H520" s="242"/>
      <c r="I520" s="242"/>
      <c r="J520" s="194"/>
      <c r="K520" s="165"/>
      <c r="L520" s="28"/>
      <c r="M520" s="371"/>
      <c r="N520" s="28"/>
      <c r="O520" s="236"/>
      <c r="P520" s="28"/>
      <c r="Q520" s="28"/>
      <c r="R520" s="28"/>
      <c r="S520" s="466" t="str">
        <f>IF(C520=0,"",C520)</f>
        <v/>
      </c>
      <c r="T520" s="191"/>
      <c r="U520" s="30"/>
      <c r="V520" s="30"/>
      <c r="W520" s="30"/>
      <c r="X520" s="30"/>
      <c r="Y520" s="190"/>
      <c r="Z520" s="330" t="str">
        <f>lft(J520,Peildatum)</f>
        <v/>
      </c>
      <c r="AA520" s="272"/>
      <c r="AB520" s="272"/>
      <c r="AC520" s="272"/>
      <c r="AD520" s="272"/>
      <c r="AE520" s="319" t="str">
        <f>IFERROR(VLOOKUP(LEFT(L520 &amp; "0",1),CbRc,2,0),"")</f>
        <v>NCX19J3</v>
      </c>
      <c r="AF520" s="319" t="str">
        <f>IFERROR(VLOOKUP(LEFT(M520 &amp; "0",1),CbRc,2,0),"")</f>
        <v>NCX19J3</v>
      </c>
      <c r="AG520" s="319" t="str">
        <f>IFERROR(VLOOKUP(LEFT(N520 &amp; "0",1),CbRc,2,0),"")</f>
        <v>NCX19J3</v>
      </c>
      <c r="AH520" s="319" t="str">
        <f>IF(ISNA(VLOOKUP($AE520&amp;P520,IsTm1A,1,0)),"",P520)</f>
        <v/>
      </c>
      <c r="AI520" s="319" t="str">
        <f>IF(ISNA(VLOOKUP($AF520&amp;Q520,IsTm2D,1,0)),"",Q520)</f>
        <v/>
      </c>
      <c r="AJ520" s="319" t="str">
        <f>IF(ISNA(VLOOKUP($AF520&amp;R520,IsTm3G,1,0)),"",R520)</f>
        <v/>
      </c>
      <c r="AK520" s="319" t="str">
        <f>IF(ISNA(VLOOKUP($AG520&amp;S520,IsTm4J,1,0)),"",S520)</f>
        <v/>
      </c>
      <c r="AL520" s="310"/>
      <c r="AT520" s="312" t="str">
        <f t="shared" si="84"/>
        <v/>
      </c>
      <c r="AU520" s="312" t="str">
        <f t="shared" si="85"/>
        <v/>
      </c>
      <c r="AW520" s="320">
        <f t="shared" si="86"/>
        <v>0</v>
      </c>
      <c r="AX520" s="320">
        <f t="shared" si="87"/>
        <v>0</v>
      </c>
      <c r="AY520" s="320">
        <f t="shared" si="88"/>
        <v>0</v>
      </c>
      <c r="AZ520" s="320">
        <f t="shared" si="89"/>
        <v>0</v>
      </c>
      <c r="BG520" s="49" t="str">
        <f t="shared" si="81"/>
        <v>0</v>
      </c>
      <c r="BH520" s="49" t="str">
        <f t="shared" si="82"/>
        <v>0</v>
      </c>
      <c r="BI520" s="49" t="str">
        <f t="shared" si="83"/>
        <v>0</v>
      </c>
    </row>
    <row r="521" spans="1:61" x14ac:dyDescent="0.25">
      <c r="A521" s="25" t="str">
        <f>C521&amp;"x"&amp;TEXT(COUNTIF(C$5:C520,C521)+1,0)</f>
        <v>x1</v>
      </c>
      <c r="B521" s="26" t="str">
        <f>D521&amp;"x"&amp;TEXT(COUNTIF(D$5:D520,D521)+1,0)</f>
        <v>x1</v>
      </c>
      <c r="C521" s="27"/>
      <c r="D521" s="27"/>
      <c r="E521" s="165"/>
      <c r="F521" s="27"/>
      <c r="G521" s="242"/>
      <c r="H521" s="242"/>
      <c r="I521" s="242"/>
      <c r="J521" s="194"/>
      <c r="K521" s="165"/>
      <c r="L521" s="28"/>
      <c r="M521" s="371"/>
      <c r="N521" s="28"/>
      <c r="O521" s="236"/>
      <c r="P521" s="28"/>
      <c r="Q521" s="28"/>
      <c r="R521" s="28"/>
      <c r="S521" s="466" t="str">
        <f>IF(C521=0,"",C521)</f>
        <v/>
      </c>
      <c r="T521" s="191"/>
      <c r="U521" s="30"/>
      <c r="V521" s="30"/>
      <c r="W521" s="30"/>
      <c r="X521" s="30"/>
      <c r="Y521" s="190"/>
      <c r="Z521" s="330" t="str">
        <f>lft(J521,Peildatum)</f>
        <v/>
      </c>
      <c r="AA521" s="272"/>
      <c r="AB521" s="272"/>
      <c r="AC521" s="272"/>
      <c r="AD521" s="272"/>
      <c r="AE521" s="319" t="str">
        <f>IFERROR(VLOOKUP(LEFT(L521 &amp; "0",1),CbRc,2,0),"")</f>
        <v>NCX19J3</v>
      </c>
      <c r="AF521" s="319" t="str">
        <f>IFERROR(VLOOKUP(LEFT(M521 &amp; "0",1),CbRc,2,0),"")</f>
        <v>NCX19J3</v>
      </c>
      <c r="AG521" s="319" t="str">
        <f>IFERROR(VLOOKUP(LEFT(N521 &amp; "0",1),CbRc,2,0),"")</f>
        <v>NCX19J3</v>
      </c>
      <c r="AH521" s="319" t="str">
        <f>IF(ISNA(VLOOKUP($AE521&amp;P521,IsTm1A,1,0)),"",P521)</f>
        <v/>
      </c>
      <c r="AI521" s="319" t="str">
        <f>IF(ISNA(VLOOKUP($AF521&amp;Q521,IsTm2D,1,0)),"",Q521)</f>
        <v/>
      </c>
      <c r="AJ521" s="319" t="str">
        <f>IF(ISNA(VLOOKUP($AF521&amp;R521,IsTm3G,1,0)),"",R521)</f>
        <v/>
      </c>
      <c r="AK521" s="319" t="str">
        <f>IF(ISNA(VLOOKUP($AG521&amp;S521,IsTm4J,1,0)),"",S521)</f>
        <v/>
      </c>
      <c r="AL521" s="310"/>
      <c r="AT521" s="312" t="str">
        <f t="shared" si="84"/>
        <v/>
      </c>
      <c r="AU521" s="312" t="str">
        <f t="shared" si="85"/>
        <v/>
      </c>
      <c r="AW521" s="320">
        <f t="shared" si="86"/>
        <v>0</v>
      </c>
      <c r="AX521" s="320">
        <f t="shared" si="87"/>
        <v>0</v>
      </c>
      <c r="AY521" s="320">
        <f t="shared" si="88"/>
        <v>0</v>
      </c>
      <c r="AZ521" s="320">
        <f t="shared" si="89"/>
        <v>0</v>
      </c>
      <c r="BG521" s="49" t="str">
        <f t="shared" si="81"/>
        <v>0</v>
      </c>
      <c r="BH521" s="49" t="str">
        <f t="shared" si="82"/>
        <v>0</v>
      </c>
      <c r="BI521" s="49" t="str">
        <f t="shared" si="83"/>
        <v>0</v>
      </c>
    </row>
    <row r="522" spans="1:61" x14ac:dyDescent="0.25">
      <c r="A522" s="25" t="str">
        <f>C522&amp;"x"&amp;TEXT(COUNTIF(C$5:C521,C522)+1,0)</f>
        <v>x1</v>
      </c>
      <c r="B522" s="26" t="str">
        <f>D522&amp;"x"&amp;TEXT(COUNTIF(D$5:D521,D522)+1,0)</f>
        <v>x1</v>
      </c>
      <c r="C522" s="27"/>
      <c r="D522" s="27"/>
      <c r="E522" s="165"/>
      <c r="F522" s="27"/>
      <c r="G522" s="242"/>
      <c r="H522" s="242"/>
      <c r="I522" s="242"/>
      <c r="J522" s="194"/>
      <c r="K522" s="165"/>
      <c r="L522" s="28"/>
      <c r="M522" s="371"/>
      <c r="N522" s="28"/>
      <c r="O522" s="236"/>
      <c r="P522" s="28"/>
      <c r="Q522" s="28"/>
      <c r="R522" s="28"/>
      <c r="S522" s="466" t="str">
        <f>IF(C522=0,"",C522)</f>
        <v/>
      </c>
      <c r="T522" s="191"/>
      <c r="U522" s="30"/>
      <c r="V522" s="30"/>
      <c r="W522" s="30"/>
      <c r="X522" s="30"/>
      <c r="Y522" s="190"/>
      <c r="Z522" s="330" t="str">
        <f>lft(J522,Peildatum)</f>
        <v/>
      </c>
      <c r="AA522" s="272"/>
      <c r="AB522" s="272"/>
      <c r="AC522" s="272"/>
      <c r="AD522" s="272"/>
      <c r="AE522" s="319" t="str">
        <f>IFERROR(VLOOKUP(LEFT(L522 &amp; "0",1),CbRc,2,0),"")</f>
        <v>NCX19J3</v>
      </c>
      <c r="AF522" s="319" t="str">
        <f>IFERROR(VLOOKUP(LEFT(M522 &amp; "0",1),CbRc,2,0),"")</f>
        <v>NCX19J3</v>
      </c>
      <c r="AG522" s="319" t="str">
        <f>IFERROR(VLOOKUP(LEFT(N522 &amp; "0",1),CbRc,2,0),"")</f>
        <v>NCX19J3</v>
      </c>
      <c r="AH522" s="319" t="str">
        <f>IF(ISNA(VLOOKUP($AE522&amp;P522,IsTm1A,1,0)),"",P522)</f>
        <v/>
      </c>
      <c r="AI522" s="319" t="str">
        <f>IF(ISNA(VLOOKUP($AF522&amp;Q522,IsTm2D,1,0)),"",Q522)</f>
        <v/>
      </c>
      <c r="AJ522" s="319" t="str">
        <f>IF(ISNA(VLOOKUP($AF522&amp;R522,IsTm3G,1,0)),"",R522)</f>
        <v/>
      </c>
      <c r="AK522" s="319" t="str">
        <f>IF(ISNA(VLOOKUP($AG522&amp;S522,IsTm4J,1,0)),"",S522)</f>
        <v/>
      </c>
      <c r="AL522" s="310"/>
      <c r="AT522" s="312" t="str">
        <f t="shared" si="84"/>
        <v/>
      </c>
      <c r="AU522" s="312" t="str">
        <f t="shared" si="85"/>
        <v/>
      </c>
      <c r="AW522" s="320">
        <f t="shared" si="86"/>
        <v>0</v>
      </c>
      <c r="AX522" s="320">
        <f t="shared" si="87"/>
        <v>0</v>
      </c>
      <c r="AY522" s="320">
        <f t="shared" si="88"/>
        <v>0</v>
      </c>
      <c r="AZ522" s="320">
        <f t="shared" si="89"/>
        <v>0</v>
      </c>
      <c r="BG522" s="49" t="str">
        <f t="shared" ref="BG522:BG585" si="90">LEFT(L522&amp;"0",1)</f>
        <v>0</v>
      </c>
      <c r="BH522" s="49" t="str">
        <f t="shared" ref="BH522:BH585" si="91">LEFT(M522&amp;"0",1)</f>
        <v>0</v>
      </c>
      <c r="BI522" s="49" t="str">
        <f t="shared" ref="BI522:BI585" si="92">LEFT(N522&amp;"0",1)</f>
        <v>0</v>
      </c>
    </row>
    <row r="523" spans="1:61" x14ac:dyDescent="0.25">
      <c r="A523" s="25" t="str">
        <f>C523&amp;"x"&amp;TEXT(COUNTIF(C$5:C522,C523)+1,0)</f>
        <v>x1</v>
      </c>
      <c r="B523" s="26" t="str">
        <f>D523&amp;"x"&amp;TEXT(COUNTIF(D$5:D522,D523)+1,0)</f>
        <v>x1</v>
      </c>
      <c r="C523" s="27"/>
      <c r="D523" s="27"/>
      <c r="E523" s="165"/>
      <c r="F523" s="27"/>
      <c r="G523" s="242"/>
      <c r="H523" s="242"/>
      <c r="I523" s="242"/>
      <c r="J523" s="194"/>
      <c r="K523" s="165"/>
      <c r="L523" s="28"/>
      <c r="M523" s="371"/>
      <c r="N523" s="28"/>
      <c r="O523" s="236"/>
      <c r="P523" s="28"/>
      <c r="Q523" s="28"/>
      <c r="R523" s="28"/>
      <c r="S523" s="466" t="str">
        <f>IF(C523=0,"",C523)</f>
        <v/>
      </c>
      <c r="T523" s="191"/>
      <c r="U523" s="30"/>
      <c r="V523" s="30"/>
      <c r="W523" s="30"/>
      <c r="X523" s="30"/>
      <c r="Y523" s="190"/>
      <c r="Z523" s="330" t="str">
        <f>lft(J523,Peildatum)</f>
        <v/>
      </c>
      <c r="AA523" s="272"/>
      <c r="AB523" s="272"/>
      <c r="AC523" s="272"/>
      <c r="AD523" s="272"/>
      <c r="AE523" s="319" t="str">
        <f>IFERROR(VLOOKUP(LEFT(L523 &amp; "0",1),CbRc,2,0),"")</f>
        <v>NCX19J3</v>
      </c>
      <c r="AF523" s="319" t="str">
        <f>IFERROR(VLOOKUP(LEFT(M523 &amp; "0",1),CbRc,2,0),"")</f>
        <v>NCX19J3</v>
      </c>
      <c r="AG523" s="319" t="str">
        <f>IFERROR(VLOOKUP(LEFT(N523 &amp; "0",1),CbRc,2,0),"")</f>
        <v>NCX19J3</v>
      </c>
      <c r="AH523" s="319" t="str">
        <f>IF(ISNA(VLOOKUP($AE523&amp;P523,IsTm1A,1,0)),"",P523)</f>
        <v/>
      </c>
      <c r="AI523" s="319" t="str">
        <f>IF(ISNA(VLOOKUP($AF523&amp;Q523,IsTm2D,1,0)),"",Q523)</f>
        <v/>
      </c>
      <c r="AJ523" s="319" t="str">
        <f>IF(ISNA(VLOOKUP($AF523&amp;R523,IsTm3G,1,0)),"",R523)</f>
        <v/>
      </c>
      <c r="AK523" s="319" t="str">
        <f>IF(ISNA(VLOOKUP($AG523&amp;S523,IsTm4J,1,0)),"",S523)</f>
        <v/>
      </c>
      <c r="AL523" s="310"/>
      <c r="AT523" s="312" t="str">
        <f t="shared" si="84"/>
        <v/>
      </c>
      <c r="AU523" s="312" t="str">
        <f t="shared" si="85"/>
        <v/>
      </c>
      <c r="AW523" s="320">
        <f t="shared" si="86"/>
        <v>0</v>
      </c>
      <c r="AX523" s="320">
        <f t="shared" si="87"/>
        <v>0</v>
      </c>
      <c r="AY523" s="320">
        <f t="shared" si="88"/>
        <v>0</v>
      </c>
      <c r="AZ523" s="320">
        <f t="shared" si="89"/>
        <v>0</v>
      </c>
      <c r="BG523" s="49" t="str">
        <f t="shared" si="90"/>
        <v>0</v>
      </c>
      <c r="BH523" s="49" t="str">
        <f t="shared" si="91"/>
        <v>0</v>
      </c>
      <c r="BI523" s="49" t="str">
        <f t="shared" si="92"/>
        <v>0</v>
      </c>
    </row>
    <row r="524" spans="1:61" x14ac:dyDescent="0.25">
      <c r="A524" s="25" t="str">
        <f>C524&amp;"x"&amp;TEXT(COUNTIF(C$5:C523,C524)+1,0)</f>
        <v>x1</v>
      </c>
      <c r="B524" s="26" t="str">
        <f>D524&amp;"x"&amp;TEXT(COUNTIF(D$5:D523,D524)+1,0)</f>
        <v>x1</v>
      </c>
      <c r="C524" s="27"/>
      <c r="D524" s="27"/>
      <c r="E524" s="165"/>
      <c r="F524" s="27"/>
      <c r="G524" s="242"/>
      <c r="H524" s="242"/>
      <c r="I524" s="242"/>
      <c r="J524" s="194"/>
      <c r="K524" s="165"/>
      <c r="L524" s="28"/>
      <c r="M524" s="371"/>
      <c r="N524" s="28"/>
      <c r="O524" s="236"/>
      <c r="P524" s="28"/>
      <c r="Q524" s="28"/>
      <c r="R524" s="28"/>
      <c r="S524" s="466" t="str">
        <f>IF(C524=0,"",C524)</f>
        <v/>
      </c>
      <c r="T524" s="191"/>
      <c r="U524" s="30"/>
      <c r="V524" s="30"/>
      <c r="W524" s="30"/>
      <c r="X524" s="30"/>
      <c r="Y524" s="190"/>
      <c r="Z524" s="330" t="str">
        <f>lft(J524,Peildatum)</f>
        <v/>
      </c>
      <c r="AA524" s="272"/>
      <c r="AB524" s="272"/>
      <c r="AC524" s="272"/>
      <c r="AD524" s="272"/>
      <c r="AE524" s="319" t="str">
        <f>IFERROR(VLOOKUP(LEFT(L524 &amp; "0",1),CbRc,2,0),"")</f>
        <v>NCX19J3</v>
      </c>
      <c r="AF524" s="319" t="str">
        <f>IFERROR(VLOOKUP(LEFT(M524 &amp; "0",1),CbRc,2,0),"")</f>
        <v>NCX19J3</v>
      </c>
      <c r="AG524" s="319" t="str">
        <f>IFERROR(VLOOKUP(LEFT(N524 &amp; "0",1),CbRc,2,0),"")</f>
        <v>NCX19J3</v>
      </c>
      <c r="AH524" s="319" t="str">
        <f>IF(ISNA(VLOOKUP($AE524&amp;P524,IsTm1A,1,0)),"",P524)</f>
        <v/>
      </c>
      <c r="AI524" s="319" t="str">
        <f>IF(ISNA(VLOOKUP($AF524&amp;Q524,IsTm2D,1,0)),"",Q524)</f>
        <v/>
      </c>
      <c r="AJ524" s="319" t="str">
        <f>IF(ISNA(VLOOKUP($AF524&amp;R524,IsTm3G,1,0)),"",R524)</f>
        <v/>
      </c>
      <c r="AK524" s="319" t="str">
        <f>IF(ISNA(VLOOKUP($AG524&amp;S524,IsTm4J,1,0)),"",S524)</f>
        <v/>
      </c>
      <c r="AL524" s="310"/>
      <c r="AT524" s="312" t="str">
        <f t="shared" si="84"/>
        <v/>
      </c>
      <c r="AU524" s="312" t="str">
        <f t="shared" si="85"/>
        <v/>
      </c>
      <c r="AW524" s="320">
        <f t="shared" si="86"/>
        <v>0</v>
      </c>
      <c r="AX524" s="320">
        <f t="shared" si="87"/>
        <v>0</v>
      </c>
      <c r="AY524" s="320">
        <f t="shared" si="88"/>
        <v>0</v>
      </c>
      <c r="AZ524" s="320">
        <f t="shared" si="89"/>
        <v>0</v>
      </c>
      <c r="BG524" s="49" t="str">
        <f t="shared" si="90"/>
        <v>0</v>
      </c>
      <c r="BH524" s="49" t="str">
        <f t="shared" si="91"/>
        <v>0</v>
      </c>
      <c r="BI524" s="49" t="str">
        <f t="shared" si="92"/>
        <v>0</v>
      </c>
    </row>
    <row r="525" spans="1:61" x14ac:dyDescent="0.25">
      <c r="A525" s="25" t="str">
        <f>C525&amp;"x"&amp;TEXT(COUNTIF(C$5:C524,C525)+1,0)</f>
        <v>x1</v>
      </c>
      <c r="B525" s="26" t="str">
        <f>D525&amp;"x"&amp;TEXT(COUNTIF(D$5:D524,D525)+1,0)</f>
        <v>x1</v>
      </c>
      <c r="C525" s="27"/>
      <c r="D525" s="27"/>
      <c r="E525" s="165"/>
      <c r="F525" s="27"/>
      <c r="G525" s="242"/>
      <c r="H525" s="242"/>
      <c r="I525" s="242"/>
      <c r="J525" s="194"/>
      <c r="K525" s="165"/>
      <c r="L525" s="28"/>
      <c r="M525" s="371"/>
      <c r="N525" s="28"/>
      <c r="O525" s="236"/>
      <c r="P525" s="28"/>
      <c r="Q525" s="28"/>
      <c r="R525" s="28"/>
      <c r="S525" s="466" t="str">
        <f>IF(C525=0,"",C525)</f>
        <v/>
      </c>
      <c r="T525" s="191"/>
      <c r="U525" s="30"/>
      <c r="V525" s="30"/>
      <c r="W525" s="30"/>
      <c r="X525" s="30"/>
      <c r="Y525" s="190"/>
      <c r="Z525" s="330" t="str">
        <f>lft(J525,Peildatum)</f>
        <v/>
      </c>
      <c r="AA525" s="272"/>
      <c r="AB525" s="272"/>
      <c r="AC525" s="272"/>
      <c r="AD525" s="272"/>
      <c r="AE525" s="319" t="str">
        <f>IFERROR(VLOOKUP(LEFT(L525 &amp; "0",1),CbRc,2,0),"")</f>
        <v>NCX19J3</v>
      </c>
      <c r="AF525" s="319" t="str">
        <f>IFERROR(VLOOKUP(LEFT(M525 &amp; "0",1),CbRc,2,0),"")</f>
        <v>NCX19J3</v>
      </c>
      <c r="AG525" s="319" t="str">
        <f>IFERROR(VLOOKUP(LEFT(N525 &amp; "0",1),CbRc,2,0),"")</f>
        <v>NCX19J3</v>
      </c>
      <c r="AH525" s="319" t="str">
        <f>IF(ISNA(VLOOKUP($AE525&amp;P525,IsTm1A,1,0)),"",P525)</f>
        <v/>
      </c>
      <c r="AI525" s="319" t="str">
        <f>IF(ISNA(VLOOKUP($AF525&amp;Q525,IsTm2D,1,0)),"",Q525)</f>
        <v/>
      </c>
      <c r="AJ525" s="319" t="str">
        <f>IF(ISNA(VLOOKUP($AF525&amp;R525,IsTm3G,1,0)),"",R525)</f>
        <v/>
      </c>
      <c r="AK525" s="319" t="str">
        <f>IF(ISNA(VLOOKUP($AG525&amp;S525,IsTm4J,1,0)),"",S525)</f>
        <v/>
      </c>
      <c r="AL525" s="310"/>
      <c r="AT525" s="312" t="str">
        <f t="shared" si="84"/>
        <v/>
      </c>
      <c r="AU525" s="312" t="str">
        <f t="shared" si="85"/>
        <v/>
      </c>
      <c r="AW525" s="320">
        <f t="shared" si="86"/>
        <v>0</v>
      </c>
      <c r="AX525" s="320">
        <f t="shared" si="87"/>
        <v>0</v>
      </c>
      <c r="AY525" s="320">
        <f t="shared" si="88"/>
        <v>0</v>
      </c>
      <c r="AZ525" s="320">
        <f t="shared" si="89"/>
        <v>0</v>
      </c>
      <c r="BG525" s="49" t="str">
        <f t="shared" si="90"/>
        <v>0</v>
      </c>
      <c r="BH525" s="49" t="str">
        <f t="shared" si="91"/>
        <v>0</v>
      </c>
      <c r="BI525" s="49" t="str">
        <f t="shared" si="92"/>
        <v>0</v>
      </c>
    </row>
    <row r="526" spans="1:61" x14ac:dyDescent="0.25">
      <c r="A526" s="25" t="str">
        <f>C526&amp;"x"&amp;TEXT(COUNTIF(C$5:C525,C526)+1,0)</f>
        <v>x1</v>
      </c>
      <c r="B526" s="26" t="str">
        <f>D526&amp;"x"&amp;TEXT(COUNTIF(D$5:D525,D526)+1,0)</f>
        <v>x1</v>
      </c>
      <c r="C526" s="27"/>
      <c r="D526" s="27"/>
      <c r="E526" s="165"/>
      <c r="F526" s="27"/>
      <c r="G526" s="242"/>
      <c r="H526" s="242"/>
      <c r="I526" s="242"/>
      <c r="J526" s="194"/>
      <c r="K526" s="165"/>
      <c r="L526" s="28"/>
      <c r="M526" s="371"/>
      <c r="N526" s="28"/>
      <c r="O526" s="236"/>
      <c r="P526" s="28"/>
      <c r="Q526" s="28"/>
      <c r="R526" s="28"/>
      <c r="S526" s="466" t="str">
        <f>IF(C526=0,"",C526)</f>
        <v/>
      </c>
      <c r="T526" s="191"/>
      <c r="U526" s="30"/>
      <c r="V526" s="30"/>
      <c r="W526" s="30"/>
      <c r="X526" s="30"/>
      <c r="Y526" s="190"/>
      <c r="Z526" s="330" t="str">
        <f>lft(J526,Peildatum)</f>
        <v/>
      </c>
      <c r="AA526" s="272"/>
      <c r="AB526" s="272"/>
      <c r="AC526" s="272"/>
      <c r="AD526" s="272"/>
      <c r="AE526" s="319" t="str">
        <f>IFERROR(VLOOKUP(LEFT(L526 &amp; "0",1),CbRc,2,0),"")</f>
        <v>NCX19J3</v>
      </c>
      <c r="AF526" s="319" t="str">
        <f>IFERROR(VLOOKUP(LEFT(M526 &amp; "0",1),CbRc,2,0),"")</f>
        <v>NCX19J3</v>
      </c>
      <c r="AG526" s="319" t="str">
        <f>IFERROR(VLOOKUP(LEFT(N526 &amp; "0",1),CbRc,2,0),"")</f>
        <v>NCX19J3</v>
      </c>
      <c r="AH526" s="319" t="str">
        <f>IF(ISNA(VLOOKUP($AE526&amp;P526,IsTm1A,1,0)),"",P526)</f>
        <v/>
      </c>
      <c r="AI526" s="319" t="str">
        <f>IF(ISNA(VLOOKUP($AF526&amp;Q526,IsTm2D,1,0)),"",Q526)</f>
        <v/>
      </c>
      <c r="AJ526" s="319" t="str">
        <f>IF(ISNA(VLOOKUP($AF526&amp;R526,IsTm3G,1,0)),"",R526)</f>
        <v/>
      </c>
      <c r="AK526" s="319" t="str">
        <f>IF(ISNA(VLOOKUP($AG526&amp;S526,IsTm4J,1,0)),"",S526)</f>
        <v/>
      </c>
      <c r="AL526" s="310"/>
      <c r="AT526" s="312" t="str">
        <f t="shared" si="84"/>
        <v/>
      </c>
      <c r="AU526" s="312" t="str">
        <f t="shared" si="85"/>
        <v/>
      </c>
      <c r="AW526" s="320">
        <f t="shared" si="86"/>
        <v>0</v>
      </c>
      <c r="AX526" s="320">
        <f t="shared" si="87"/>
        <v>0</v>
      </c>
      <c r="AY526" s="320">
        <f t="shared" si="88"/>
        <v>0</v>
      </c>
      <c r="AZ526" s="320">
        <f t="shared" si="89"/>
        <v>0</v>
      </c>
      <c r="BG526" s="49" t="str">
        <f t="shared" si="90"/>
        <v>0</v>
      </c>
      <c r="BH526" s="49" t="str">
        <f t="shared" si="91"/>
        <v>0</v>
      </c>
      <c r="BI526" s="49" t="str">
        <f t="shared" si="92"/>
        <v>0</v>
      </c>
    </row>
    <row r="527" spans="1:61" x14ac:dyDescent="0.25">
      <c r="A527" s="25" t="str">
        <f>C527&amp;"x"&amp;TEXT(COUNTIF(C$5:C526,C527)+1,0)</f>
        <v>x1</v>
      </c>
      <c r="B527" s="26" t="str">
        <f>D527&amp;"x"&amp;TEXT(COUNTIF(D$5:D526,D527)+1,0)</f>
        <v>x1</v>
      </c>
      <c r="C527" s="27"/>
      <c r="D527" s="27"/>
      <c r="E527" s="165"/>
      <c r="F527" s="27"/>
      <c r="G527" s="242"/>
      <c r="H527" s="242"/>
      <c r="I527" s="242"/>
      <c r="J527" s="194"/>
      <c r="K527" s="165"/>
      <c r="L527" s="28"/>
      <c r="M527" s="371"/>
      <c r="N527" s="28"/>
      <c r="O527" s="236"/>
      <c r="P527" s="28"/>
      <c r="Q527" s="28"/>
      <c r="R527" s="28"/>
      <c r="S527" s="466" t="str">
        <f>IF(C527=0,"",C527)</f>
        <v/>
      </c>
      <c r="T527" s="191"/>
      <c r="U527" s="30"/>
      <c r="V527" s="30"/>
      <c r="W527" s="30"/>
      <c r="X527" s="30"/>
      <c r="Y527" s="190"/>
      <c r="Z527" s="330" t="str">
        <f>lft(J527,Peildatum)</f>
        <v/>
      </c>
      <c r="AA527" s="272"/>
      <c r="AB527" s="272"/>
      <c r="AC527" s="272"/>
      <c r="AD527" s="272"/>
      <c r="AE527" s="319" t="str">
        <f>IFERROR(VLOOKUP(LEFT(L527 &amp; "0",1),CbRc,2,0),"")</f>
        <v>NCX19J3</v>
      </c>
      <c r="AF527" s="319" t="str">
        <f>IFERROR(VLOOKUP(LEFT(M527 &amp; "0",1),CbRc,2,0),"")</f>
        <v>NCX19J3</v>
      </c>
      <c r="AG527" s="319" t="str">
        <f>IFERROR(VLOOKUP(LEFT(N527 &amp; "0",1),CbRc,2,0),"")</f>
        <v>NCX19J3</v>
      </c>
      <c r="AH527" s="319" t="str">
        <f>IF(ISNA(VLOOKUP($AE527&amp;P527,IsTm1A,1,0)),"",P527)</f>
        <v/>
      </c>
      <c r="AI527" s="319" t="str">
        <f>IF(ISNA(VLOOKUP($AF527&amp;Q527,IsTm2D,1,0)),"",Q527)</f>
        <v/>
      </c>
      <c r="AJ527" s="319" t="str">
        <f>IF(ISNA(VLOOKUP($AF527&amp;R527,IsTm3G,1,0)),"",R527)</f>
        <v/>
      </c>
      <c r="AK527" s="319" t="str">
        <f>IF(ISNA(VLOOKUP($AG527&amp;S527,IsTm4J,1,0)),"",S527)</f>
        <v/>
      </c>
      <c r="AL527" s="310"/>
      <c r="AT527" s="312" t="str">
        <f t="shared" si="84"/>
        <v/>
      </c>
      <c r="AU527" s="312" t="str">
        <f t="shared" si="85"/>
        <v/>
      </c>
      <c r="AW527" s="320">
        <f t="shared" si="86"/>
        <v>0</v>
      </c>
      <c r="AX527" s="320">
        <f t="shared" si="87"/>
        <v>0</v>
      </c>
      <c r="AY527" s="320">
        <f t="shared" si="88"/>
        <v>0</v>
      </c>
      <c r="AZ527" s="320">
        <f t="shared" si="89"/>
        <v>0</v>
      </c>
      <c r="BG527" s="49" t="str">
        <f t="shared" si="90"/>
        <v>0</v>
      </c>
      <c r="BH527" s="49" t="str">
        <f t="shared" si="91"/>
        <v>0</v>
      </c>
      <c r="BI527" s="49" t="str">
        <f t="shared" si="92"/>
        <v>0</v>
      </c>
    </row>
    <row r="528" spans="1:61" x14ac:dyDescent="0.25">
      <c r="A528" s="25" t="str">
        <f>C528&amp;"x"&amp;TEXT(COUNTIF(C$5:C527,C528)+1,0)</f>
        <v>x1</v>
      </c>
      <c r="B528" s="26" t="str">
        <f>D528&amp;"x"&amp;TEXT(COUNTIF(D$5:D527,D528)+1,0)</f>
        <v>x1</v>
      </c>
      <c r="C528" s="27"/>
      <c r="D528" s="27"/>
      <c r="E528" s="165"/>
      <c r="F528" s="27"/>
      <c r="G528" s="242"/>
      <c r="H528" s="242"/>
      <c r="I528" s="242"/>
      <c r="J528" s="194"/>
      <c r="K528" s="165"/>
      <c r="L528" s="28"/>
      <c r="M528" s="371"/>
      <c r="N528" s="28"/>
      <c r="O528" s="236"/>
      <c r="P528" s="28"/>
      <c r="Q528" s="28"/>
      <c r="R528" s="28"/>
      <c r="S528" s="466" t="str">
        <f>IF(C528=0,"",C528)</f>
        <v/>
      </c>
      <c r="T528" s="191"/>
      <c r="U528" s="30"/>
      <c r="V528" s="30"/>
      <c r="W528" s="30"/>
      <c r="X528" s="30"/>
      <c r="Y528" s="190"/>
      <c r="Z528" s="330" t="str">
        <f>lft(J528,Peildatum)</f>
        <v/>
      </c>
      <c r="AA528" s="272"/>
      <c r="AB528" s="272"/>
      <c r="AC528" s="272"/>
      <c r="AD528" s="272"/>
      <c r="AE528" s="319" t="str">
        <f>IFERROR(VLOOKUP(LEFT(L528 &amp; "0",1),CbRc,2,0),"")</f>
        <v>NCX19J3</v>
      </c>
      <c r="AF528" s="319" t="str">
        <f>IFERROR(VLOOKUP(LEFT(M528 &amp; "0",1),CbRc,2,0),"")</f>
        <v>NCX19J3</v>
      </c>
      <c r="AG528" s="319" t="str">
        <f>IFERROR(VLOOKUP(LEFT(N528 &amp; "0",1),CbRc,2,0),"")</f>
        <v>NCX19J3</v>
      </c>
      <c r="AH528" s="319" t="str">
        <f>IF(ISNA(VLOOKUP($AE528&amp;P528,IsTm1A,1,0)),"",P528)</f>
        <v/>
      </c>
      <c r="AI528" s="319" t="str">
        <f>IF(ISNA(VLOOKUP($AF528&amp;Q528,IsTm2D,1,0)),"",Q528)</f>
        <v/>
      </c>
      <c r="AJ528" s="319" t="str">
        <f>IF(ISNA(VLOOKUP($AF528&amp;R528,IsTm3G,1,0)),"",R528)</f>
        <v/>
      </c>
      <c r="AK528" s="319" t="str">
        <f>IF(ISNA(VLOOKUP($AG528&amp;S528,IsTm4J,1,0)),"",S528)</f>
        <v/>
      </c>
      <c r="AL528" s="310"/>
      <c r="AT528" s="312" t="str">
        <f t="shared" si="84"/>
        <v/>
      </c>
      <c r="AU528" s="312" t="str">
        <f t="shared" si="85"/>
        <v/>
      </c>
      <c r="AW528" s="320">
        <f t="shared" si="86"/>
        <v>0</v>
      </c>
      <c r="AX528" s="320">
        <f t="shared" si="87"/>
        <v>0</v>
      </c>
      <c r="AY528" s="320">
        <f t="shared" si="88"/>
        <v>0</v>
      </c>
      <c r="AZ528" s="320">
        <f t="shared" si="89"/>
        <v>0</v>
      </c>
      <c r="BG528" s="49" t="str">
        <f t="shared" si="90"/>
        <v>0</v>
      </c>
      <c r="BH528" s="49" t="str">
        <f t="shared" si="91"/>
        <v>0</v>
      </c>
      <c r="BI528" s="49" t="str">
        <f t="shared" si="92"/>
        <v>0</v>
      </c>
    </row>
    <row r="529" spans="1:61" x14ac:dyDescent="0.25">
      <c r="A529" s="25" t="str">
        <f>C529&amp;"x"&amp;TEXT(COUNTIF(C$5:C528,C529)+1,0)</f>
        <v>x1</v>
      </c>
      <c r="B529" s="26" t="str">
        <f>D529&amp;"x"&amp;TEXT(COUNTIF(D$5:D528,D529)+1,0)</f>
        <v>x1</v>
      </c>
      <c r="C529" s="27"/>
      <c r="D529" s="27"/>
      <c r="E529" s="165"/>
      <c r="F529" s="27"/>
      <c r="G529" s="242"/>
      <c r="H529" s="242"/>
      <c r="I529" s="242"/>
      <c r="J529" s="194"/>
      <c r="K529" s="165"/>
      <c r="L529" s="28"/>
      <c r="M529" s="371"/>
      <c r="N529" s="28"/>
      <c r="O529" s="236"/>
      <c r="P529" s="28"/>
      <c r="Q529" s="28"/>
      <c r="R529" s="28"/>
      <c r="S529" s="466" t="str">
        <f>IF(C529=0,"",C529)</f>
        <v/>
      </c>
      <c r="T529" s="191"/>
      <c r="U529" s="30"/>
      <c r="V529" s="30"/>
      <c r="W529" s="30"/>
      <c r="X529" s="30"/>
      <c r="Y529" s="190"/>
      <c r="Z529" s="330" t="str">
        <f>lft(J529,Peildatum)</f>
        <v/>
      </c>
      <c r="AA529" s="272"/>
      <c r="AB529" s="272"/>
      <c r="AC529" s="272"/>
      <c r="AD529" s="272"/>
      <c r="AE529" s="319" t="str">
        <f>IFERROR(VLOOKUP(LEFT(L529 &amp; "0",1),CbRc,2,0),"")</f>
        <v>NCX19J3</v>
      </c>
      <c r="AF529" s="319" t="str">
        <f>IFERROR(VLOOKUP(LEFT(M529 &amp; "0",1),CbRc,2,0),"")</f>
        <v>NCX19J3</v>
      </c>
      <c r="AG529" s="319" t="str">
        <f>IFERROR(VLOOKUP(LEFT(N529 &amp; "0",1),CbRc,2,0),"")</f>
        <v>NCX19J3</v>
      </c>
      <c r="AH529" s="319" t="str">
        <f>IF(ISNA(VLOOKUP($AE529&amp;P529,IsTm1A,1,0)),"",P529)</f>
        <v/>
      </c>
      <c r="AI529" s="319" t="str">
        <f>IF(ISNA(VLOOKUP($AF529&amp;Q529,IsTm2D,1,0)),"",Q529)</f>
        <v/>
      </c>
      <c r="AJ529" s="319" t="str">
        <f>IF(ISNA(VLOOKUP($AF529&amp;R529,IsTm3G,1,0)),"",R529)</f>
        <v/>
      </c>
      <c r="AK529" s="319" t="str">
        <f>IF(ISNA(VLOOKUP($AG529&amp;S529,IsTm4J,1,0)),"",S529)</f>
        <v/>
      </c>
      <c r="AL529" s="310"/>
      <c r="AT529" s="312" t="str">
        <f t="shared" si="84"/>
        <v/>
      </c>
      <c r="AU529" s="312" t="str">
        <f t="shared" si="85"/>
        <v/>
      </c>
      <c r="AW529" s="320">
        <f t="shared" si="86"/>
        <v>0</v>
      </c>
      <c r="AX529" s="320">
        <f t="shared" si="87"/>
        <v>0</v>
      </c>
      <c r="AY529" s="320">
        <f t="shared" si="88"/>
        <v>0</v>
      </c>
      <c r="AZ529" s="320">
        <f t="shared" si="89"/>
        <v>0</v>
      </c>
      <c r="BG529" s="49" t="str">
        <f t="shared" si="90"/>
        <v>0</v>
      </c>
      <c r="BH529" s="49" t="str">
        <f t="shared" si="91"/>
        <v>0</v>
      </c>
      <c r="BI529" s="49" t="str">
        <f t="shared" si="92"/>
        <v>0</v>
      </c>
    </row>
    <row r="530" spans="1:61" x14ac:dyDescent="0.25">
      <c r="A530" s="25" t="str">
        <f>C530&amp;"x"&amp;TEXT(COUNTIF(C$5:C529,C530)+1,0)</f>
        <v>x1</v>
      </c>
      <c r="B530" s="26" t="str">
        <f>D530&amp;"x"&amp;TEXT(COUNTIF(D$5:D529,D530)+1,0)</f>
        <v>x1</v>
      </c>
      <c r="C530" s="27"/>
      <c r="D530" s="27"/>
      <c r="E530" s="165"/>
      <c r="F530" s="27"/>
      <c r="G530" s="242"/>
      <c r="H530" s="242"/>
      <c r="I530" s="242"/>
      <c r="J530" s="194"/>
      <c r="K530" s="165"/>
      <c r="L530" s="28"/>
      <c r="M530" s="371"/>
      <c r="N530" s="28"/>
      <c r="O530" s="236"/>
      <c r="P530" s="28"/>
      <c r="Q530" s="28"/>
      <c r="R530" s="28"/>
      <c r="S530" s="466" t="str">
        <f>IF(C530=0,"",C530)</f>
        <v/>
      </c>
      <c r="T530" s="191"/>
      <c r="U530" s="30"/>
      <c r="V530" s="30"/>
      <c r="W530" s="30"/>
      <c r="X530" s="30"/>
      <c r="Y530" s="190"/>
      <c r="Z530" s="330" t="str">
        <f>lft(J530,Peildatum)</f>
        <v/>
      </c>
      <c r="AA530" s="272"/>
      <c r="AB530" s="272"/>
      <c r="AC530" s="272"/>
      <c r="AD530" s="272"/>
      <c r="AE530" s="319" t="str">
        <f>IFERROR(VLOOKUP(LEFT(L530 &amp; "0",1),CbRc,2,0),"")</f>
        <v>NCX19J3</v>
      </c>
      <c r="AF530" s="319" t="str">
        <f>IFERROR(VLOOKUP(LEFT(M530 &amp; "0",1),CbRc,2,0),"")</f>
        <v>NCX19J3</v>
      </c>
      <c r="AG530" s="319" t="str">
        <f>IFERROR(VLOOKUP(LEFT(N530 &amp; "0",1),CbRc,2,0),"")</f>
        <v>NCX19J3</v>
      </c>
      <c r="AH530" s="319" t="str">
        <f>IF(ISNA(VLOOKUP($AE530&amp;P530,IsTm1A,1,0)),"",P530)</f>
        <v/>
      </c>
      <c r="AI530" s="319" t="str">
        <f>IF(ISNA(VLOOKUP($AF530&amp;Q530,IsTm2D,1,0)),"",Q530)</f>
        <v/>
      </c>
      <c r="AJ530" s="319" t="str">
        <f>IF(ISNA(VLOOKUP($AF530&amp;R530,IsTm3G,1,0)),"",R530)</f>
        <v/>
      </c>
      <c r="AK530" s="319" t="str">
        <f>IF(ISNA(VLOOKUP($AG530&amp;S530,IsTm4J,1,0)),"",S530)</f>
        <v/>
      </c>
      <c r="AL530" s="310"/>
      <c r="AT530" s="312" t="str">
        <f t="shared" si="84"/>
        <v/>
      </c>
      <c r="AU530" s="312" t="str">
        <f t="shared" si="85"/>
        <v/>
      </c>
      <c r="AW530" s="320">
        <f t="shared" si="86"/>
        <v>0</v>
      </c>
      <c r="AX530" s="320">
        <f t="shared" si="87"/>
        <v>0</v>
      </c>
      <c r="AY530" s="320">
        <f t="shared" si="88"/>
        <v>0</v>
      </c>
      <c r="AZ530" s="320">
        <f t="shared" si="89"/>
        <v>0</v>
      </c>
      <c r="BG530" s="49" t="str">
        <f t="shared" si="90"/>
        <v>0</v>
      </c>
      <c r="BH530" s="49" t="str">
        <f t="shared" si="91"/>
        <v>0</v>
      </c>
      <c r="BI530" s="49" t="str">
        <f t="shared" si="92"/>
        <v>0</v>
      </c>
    </row>
    <row r="531" spans="1:61" x14ac:dyDescent="0.25">
      <c r="A531" s="25" t="str">
        <f>C531&amp;"x"&amp;TEXT(COUNTIF(C$5:C530,C531)+1,0)</f>
        <v>x1</v>
      </c>
      <c r="B531" s="26" t="str">
        <f>D531&amp;"x"&amp;TEXT(COUNTIF(D$5:D530,D531)+1,0)</f>
        <v>x1</v>
      </c>
      <c r="C531" s="27"/>
      <c r="D531" s="27"/>
      <c r="E531" s="165"/>
      <c r="F531" s="27"/>
      <c r="G531" s="242"/>
      <c r="H531" s="242"/>
      <c r="I531" s="242"/>
      <c r="J531" s="194"/>
      <c r="K531" s="165"/>
      <c r="L531" s="28"/>
      <c r="M531" s="371"/>
      <c r="N531" s="28"/>
      <c r="O531" s="236"/>
      <c r="P531" s="28"/>
      <c r="Q531" s="28"/>
      <c r="R531" s="28"/>
      <c r="S531" s="466" t="str">
        <f>IF(C531=0,"",C531)</f>
        <v/>
      </c>
      <c r="T531" s="191"/>
      <c r="U531" s="30"/>
      <c r="V531" s="30"/>
      <c r="W531" s="30"/>
      <c r="X531" s="30"/>
      <c r="Y531" s="190"/>
      <c r="Z531" s="330" t="str">
        <f>lft(J531,Peildatum)</f>
        <v/>
      </c>
      <c r="AA531" s="272"/>
      <c r="AB531" s="272"/>
      <c r="AC531" s="272"/>
      <c r="AD531" s="272"/>
      <c r="AE531" s="319" t="str">
        <f>IFERROR(VLOOKUP(LEFT(L531 &amp; "0",1),CbRc,2,0),"")</f>
        <v>NCX19J3</v>
      </c>
      <c r="AF531" s="319" t="str">
        <f>IFERROR(VLOOKUP(LEFT(M531 &amp; "0",1),CbRc,2,0),"")</f>
        <v>NCX19J3</v>
      </c>
      <c r="AG531" s="319" t="str">
        <f>IFERROR(VLOOKUP(LEFT(N531 &amp; "0",1),CbRc,2,0),"")</f>
        <v>NCX19J3</v>
      </c>
      <c r="AH531" s="319" t="str">
        <f>IF(ISNA(VLOOKUP($AE531&amp;P531,IsTm1A,1,0)),"",P531)</f>
        <v/>
      </c>
      <c r="AI531" s="319" t="str">
        <f>IF(ISNA(VLOOKUP($AF531&amp;Q531,IsTm2D,1,0)),"",Q531)</f>
        <v/>
      </c>
      <c r="AJ531" s="319" t="str">
        <f>IF(ISNA(VLOOKUP($AF531&amp;R531,IsTm3G,1,0)),"",R531)</f>
        <v/>
      </c>
      <c r="AK531" s="319" t="str">
        <f>IF(ISNA(VLOOKUP($AG531&amp;S531,IsTm4J,1,0)),"",S531)</f>
        <v/>
      </c>
      <c r="AL531" s="310"/>
      <c r="AT531" s="312" t="str">
        <f t="shared" si="84"/>
        <v/>
      </c>
      <c r="AU531" s="312" t="str">
        <f t="shared" si="85"/>
        <v/>
      </c>
      <c r="AW531" s="320">
        <f t="shared" si="86"/>
        <v>0</v>
      </c>
      <c r="AX531" s="320">
        <f t="shared" si="87"/>
        <v>0</v>
      </c>
      <c r="AY531" s="320">
        <f t="shared" si="88"/>
        <v>0</v>
      </c>
      <c r="AZ531" s="320">
        <f t="shared" si="89"/>
        <v>0</v>
      </c>
      <c r="BG531" s="49" t="str">
        <f t="shared" si="90"/>
        <v>0</v>
      </c>
      <c r="BH531" s="49" t="str">
        <f t="shared" si="91"/>
        <v>0</v>
      </c>
      <c r="BI531" s="49" t="str">
        <f t="shared" si="92"/>
        <v>0</v>
      </c>
    </row>
    <row r="532" spans="1:61" x14ac:dyDescent="0.25">
      <c r="A532" s="25" t="str">
        <f>C532&amp;"x"&amp;TEXT(COUNTIF(C$5:C531,C532)+1,0)</f>
        <v>x1</v>
      </c>
      <c r="B532" s="26" t="str">
        <f>D532&amp;"x"&amp;TEXT(COUNTIF(D$5:D531,D532)+1,0)</f>
        <v>x1</v>
      </c>
      <c r="C532" s="27"/>
      <c r="D532" s="27"/>
      <c r="E532" s="165"/>
      <c r="F532" s="27"/>
      <c r="G532" s="242"/>
      <c r="H532" s="242"/>
      <c r="I532" s="242"/>
      <c r="J532" s="194"/>
      <c r="K532" s="165"/>
      <c r="L532" s="28"/>
      <c r="M532" s="371"/>
      <c r="N532" s="28"/>
      <c r="O532" s="236"/>
      <c r="P532" s="28"/>
      <c r="Q532" s="28"/>
      <c r="R532" s="28"/>
      <c r="S532" s="466" t="str">
        <f>IF(C532=0,"",C532)</f>
        <v/>
      </c>
      <c r="T532" s="191"/>
      <c r="U532" s="30"/>
      <c r="V532" s="30"/>
      <c r="W532" s="30"/>
      <c r="X532" s="30"/>
      <c r="Y532" s="190"/>
      <c r="Z532" s="330" t="str">
        <f>lft(J532,Peildatum)</f>
        <v/>
      </c>
      <c r="AA532" s="272"/>
      <c r="AB532" s="272"/>
      <c r="AC532" s="272"/>
      <c r="AD532" s="272"/>
      <c r="AE532" s="319" t="str">
        <f>IFERROR(VLOOKUP(LEFT(L532 &amp; "0",1),CbRc,2,0),"")</f>
        <v>NCX19J3</v>
      </c>
      <c r="AF532" s="319" t="str">
        <f>IFERROR(VLOOKUP(LEFT(M532 &amp; "0",1),CbRc,2,0),"")</f>
        <v>NCX19J3</v>
      </c>
      <c r="AG532" s="319" t="str">
        <f>IFERROR(VLOOKUP(LEFT(N532 &amp; "0",1),CbRc,2,0),"")</f>
        <v>NCX19J3</v>
      </c>
      <c r="AH532" s="319" t="str">
        <f>IF(ISNA(VLOOKUP($AE532&amp;P532,IsTm1A,1,0)),"",P532)</f>
        <v/>
      </c>
      <c r="AI532" s="319" t="str">
        <f>IF(ISNA(VLOOKUP($AF532&amp;Q532,IsTm2D,1,0)),"",Q532)</f>
        <v/>
      </c>
      <c r="AJ532" s="319" t="str">
        <f>IF(ISNA(VLOOKUP($AF532&amp;R532,IsTm3G,1,0)),"",R532)</f>
        <v/>
      </c>
      <c r="AK532" s="319" t="str">
        <f>IF(ISNA(VLOOKUP($AG532&amp;S532,IsTm4J,1,0)),"",S532)</f>
        <v/>
      </c>
      <c r="AL532" s="310"/>
      <c r="AT532" s="312" t="str">
        <f t="shared" si="84"/>
        <v/>
      </c>
      <c r="AU532" s="312" t="str">
        <f t="shared" si="85"/>
        <v/>
      </c>
      <c r="AW532" s="320">
        <f t="shared" si="86"/>
        <v>0</v>
      </c>
      <c r="AX532" s="320">
        <f t="shared" si="87"/>
        <v>0</v>
      </c>
      <c r="AY532" s="320">
        <f t="shared" si="88"/>
        <v>0</v>
      </c>
      <c r="AZ532" s="320">
        <f t="shared" si="89"/>
        <v>0</v>
      </c>
      <c r="BG532" s="49" t="str">
        <f t="shared" si="90"/>
        <v>0</v>
      </c>
      <c r="BH532" s="49" t="str">
        <f t="shared" si="91"/>
        <v>0</v>
      </c>
      <c r="BI532" s="49" t="str">
        <f t="shared" si="92"/>
        <v>0</v>
      </c>
    </row>
    <row r="533" spans="1:61" x14ac:dyDescent="0.25">
      <c r="A533" s="25" t="str">
        <f>C533&amp;"x"&amp;TEXT(COUNTIF(C$5:C532,C533)+1,0)</f>
        <v>x1</v>
      </c>
      <c r="B533" s="26" t="str">
        <f>D533&amp;"x"&amp;TEXT(COUNTIF(D$5:D532,D533)+1,0)</f>
        <v>x1</v>
      </c>
      <c r="C533" s="27"/>
      <c r="D533" s="27"/>
      <c r="E533" s="165"/>
      <c r="F533" s="27"/>
      <c r="G533" s="242"/>
      <c r="H533" s="242"/>
      <c r="I533" s="242"/>
      <c r="J533" s="194"/>
      <c r="K533" s="165"/>
      <c r="L533" s="28"/>
      <c r="M533" s="371"/>
      <c r="N533" s="28"/>
      <c r="O533" s="236"/>
      <c r="P533" s="28"/>
      <c r="Q533" s="28"/>
      <c r="R533" s="28"/>
      <c r="S533" s="466" t="str">
        <f>IF(C533=0,"",C533)</f>
        <v/>
      </c>
      <c r="T533" s="191"/>
      <c r="U533" s="30"/>
      <c r="V533" s="30"/>
      <c r="W533" s="30"/>
      <c r="X533" s="30"/>
      <c r="Y533" s="190"/>
      <c r="Z533" s="330" t="str">
        <f>lft(J533,Peildatum)</f>
        <v/>
      </c>
      <c r="AA533" s="272"/>
      <c r="AB533" s="272"/>
      <c r="AC533" s="272"/>
      <c r="AD533" s="272"/>
      <c r="AE533" s="319" t="str">
        <f>IFERROR(VLOOKUP(LEFT(L533 &amp; "0",1),CbRc,2,0),"")</f>
        <v>NCX19J3</v>
      </c>
      <c r="AF533" s="319" t="str">
        <f>IFERROR(VLOOKUP(LEFT(M533 &amp; "0",1),CbRc,2,0),"")</f>
        <v>NCX19J3</v>
      </c>
      <c r="AG533" s="319" t="str">
        <f>IFERROR(VLOOKUP(LEFT(N533 &amp; "0",1),CbRc,2,0),"")</f>
        <v>NCX19J3</v>
      </c>
      <c r="AH533" s="319" t="str">
        <f>IF(ISNA(VLOOKUP($AE533&amp;P533,IsTm1A,1,0)),"",P533)</f>
        <v/>
      </c>
      <c r="AI533" s="319" t="str">
        <f>IF(ISNA(VLOOKUP($AF533&amp;Q533,IsTm2D,1,0)),"",Q533)</f>
        <v/>
      </c>
      <c r="AJ533" s="319" t="str">
        <f>IF(ISNA(VLOOKUP($AF533&amp;R533,IsTm3G,1,0)),"",R533)</f>
        <v/>
      </c>
      <c r="AK533" s="319" t="str">
        <f>IF(ISNA(VLOOKUP($AG533&amp;S533,IsTm4J,1,0)),"",S533)</f>
        <v/>
      </c>
      <c r="AL533" s="310"/>
      <c r="AT533" s="312" t="str">
        <f t="shared" si="84"/>
        <v/>
      </c>
      <c r="AU533" s="312" t="str">
        <f t="shared" si="85"/>
        <v/>
      </c>
      <c r="AW533" s="320">
        <f t="shared" si="86"/>
        <v>0</v>
      </c>
      <c r="AX533" s="320">
        <f t="shared" si="87"/>
        <v>0</v>
      </c>
      <c r="AY533" s="320">
        <f t="shared" si="88"/>
        <v>0</v>
      </c>
      <c r="AZ533" s="320">
        <f t="shared" si="89"/>
        <v>0</v>
      </c>
      <c r="BG533" s="49" t="str">
        <f t="shared" si="90"/>
        <v>0</v>
      </c>
      <c r="BH533" s="49" t="str">
        <f t="shared" si="91"/>
        <v>0</v>
      </c>
      <c r="BI533" s="49" t="str">
        <f t="shared" si="92"/>
        <v>0</v>
      </c>
    </row>
    <row r="534" spans="1:61" x14ac:dyDescent="0.25">
      <c r="A534" s="25" t="str">
        <f>C534&amp;"x"&amp;TEXT(COUNTIF(C$5:C533,C534)+1,0)</f>
        <v>x1</v>
      </c>
      <c r="B534" s="26" t="str">
        <f>D534&amp;"x"&amp;TEXT(COUNTIF(D$5:D533,D534)+1,0)</f>
        <v>x1</v>
      </c>
      <c r="C534" s="27"/>
      <c r="D534" s="27"/>
      <c r="E534" s="165"/>
      <c r="F534" s="27"/>
      <c r="G534" s="242"/>
      <c r="H534" s="242"/>
      <c r="I534" s="242"/>
      <c r="J534" s="194"/>
      <c r="K534" s="165"/>
      <c r="L534" s="28"/>
      <c r="M534" s="371"/>
      <c r="N534" s="28"/>
      <c r="O534" s="236"/>
      <c r="P534" s="28"/>
      <c r="Q534" s="28"/>
      <c r="R534" s="28"/>
      <c r="S534" s="466" t="str">
        <f>IF(C534=0,"",C534)</f>
        <v/>
      </c>
      <c r="T534" s="191"/>
      <c r="U534" s="30"/>
      <c r="V534" s="30"/>
      <c r="W534" s="30"/>
      <c r="X534" s="30"/>
      <c r="Y534" s="190"/>
      <c r="Z534" s="330" t="str">
        <f>lft(J534,Peildatum)</f>
        <v/>
      </c>
      <c r="AA534" s="272"/>
      <c r="AB534" s="272"/>
      <c r="AC534" s="272"/>
      <c r="AD534" s="272"/>
      <c r="AE534" s="319" t="str">
        <f>IFERROR(VLOOKUP(LEFT(L534 &amp; "0",1),CbRc,2,0),"")</f>
        <v>NCX19J3</v>
      </c>
      <c r="AF534" s="319" t="str">
        <f>IFERROR(VLOOKUP(LEFT(M534 &amp; "0",1),CbRc,2,0),"")</f>
        <v>NCX19J3</v>
      </c>
      <c r="AG534" s="319" t="str">
        <f>IFERROR(VLOOKUP(LEFT(N534 &amp; "0",1),CbRc,2,0),"")</f>
        <v>NCX19J3</v>
      </c>
      <c r="AH534" s="319" t="str">
        <f>IF(ISNA(VLOOKUP($AE534&amp;P534,IsTm1A,1,0)),"",P534)</f>
        <v/>
      </c>
      <c r="AI534" s="319" t="str">
        <f>IF(ISNA(VLOOKUP($AF534&amp;Q534,IsTm2D,1,0)),"",Q534)</f>
        <v/>
      </c>
      <c r="AJ534" s="319" t="str">
        <f>IF(ISNA(VLOOKUP($AF534&amp;R534,IsTm3G,1,0)),"",R534)</f>
        <v/>
      </c>
      <c r="AK534" s="319" t="str">
        <f>IF(ISNA(VLOOKUP($AG534&amp;S534,IsTm4J,1,0)),"",S534)</f>
        <v/>
      </c>
      <c r="AL534" s="310"/>
      <c r="AT534" s="312" t="str">
        <f t="shared" si="84"/>
        <v/>
      </c>
      <c r="AU534" s="312" t="str">
        <f t="shared" si="85"/>
        <v/>
      </c>
      <c r="AW534" s="320">
        <f t="shared" si="86"/>
        <v>0</v>
      </c>
      <c r="AX534" s="320">
        <f t="shared" si="87"/>
        <v>0</v>
      </c>
      <c r="AY534" s="320">
        <f t="shared" si="88"/>
        <v>0</v>
      </c>
      <c r="AZ534" s="320">
        <f t="shared" si="89"/>
        <v>0</v>
      </c>
      <c r="BG534" s="49" t="str">
        <f t="shared" si="90"/>
        <v>0</v>
      </c>
      <c r="BH534" s="49" t="str">
        <f t="shared" si="91"/>
        <v>0</v>
      </c>
      <c r="BI534" s="49" t="str">
        <f t="shared" si="92"/>
        <v>0</v>
      </c>
    </row>
    <row r="535" spans="1:61" x14ac:dyDescent="0.25">
      <c r="A535" s="25" t="str">
        <f>C535&amp;"x"&amp;TEXT(COUNTIF(C$5:C534,C535)+1,0)</f>
        <v>x1</v>
      </c>
      <c r="B535" s="26" t="str">
        <f>D535&amp;"x"&amp;TEXT(COUNTIF(D$5:D534,D535)+1,0)</f>
        <v>x1</v>
      </c>
      <c r="C535" s="27"/>
      <c r="D535" s="27"/>
      <c r="E535" s="165"/>
      <c r="F535" s="27"/>
      <c r="G535" s="242"/>
      <c r="H535" s="242"/>
      <c r="I535" s="242"/>
      <c r="J535" s="194"/>
      <c r="K535" s="165"/>
      <c r="L535" s="28"/>
      <c r="M535" s="371"/>
      <c r="N535" s="28"/>
      <c r="O535" s="236"/>
      <c r="P535" s="28"/>
      <c r="Q535" s="28"/>
      <c r="R535" s="28"/>
      <c r="S535" s="466" t="str">
        <f>IF(C535=0,"",C535)</f>
        <v/>
      </c>
      <c r="T535" s="191"/>
      <c r="U535" s="30"/>
      <c r="V535" s="30"/>
      <c r="W535" s="30"/>
      <c r="X535" s="30"/>
      <c r="Y535" s="190"/>
      <c r="Z535" s="330" t="str">
        <f>lft(J535,Peildatum)</f>
        <v/>
      </c>
      <c r="AA535" s="272"/>
      <c r="AB535" s="272"/>
      <c r="AC535" s="272"/>
      <c r="AD535" s="272"/>
      <c r="AE535" s="319" t="str">
        <f>IFERROR(VLOOKUP(LEFT(L535 &amp; "0",1),CbRc,2,0),"")</f>
        <v>NCX19J3</v>
      </c>
      <c r="AF535" s="319" t="str">
        <f>IFERROR(VLOOKUP(LEFT(M535 &amp; "0",1),CbRc,2,0),"")</f>
        <v>NCX19J3</v>
      </c>
      <c r="AG535" s="319" t="str">
        <f>IFERROR(VLOOKUP(LEFT(N535 &amp; "0",1),CbRc,2,0),"")</f>
        <v>NCX19J3</v>
      </c>
      <c r="AH535" s="319" t="str">
        <f>IF(ISNA(VLOOKUP($AE535&amp;P535,IsTm1A,1,0)),"",P535)</f>
        <v/>
      </c>
      <c r="AI535" s="319" t="str">
        <f>IF(ISNA(VLOOKUP($AF535&amp;Q535,IsTm2D,1,0)),"",Q535)</f>
        <v/>
      </c>
      <c r="AJ535" s="319" t="str">
        <f>IF(ISNA(VLOOKUP($AF535&amp;R535,IsTm3G,1,0)),"",R535)</f>
        <v/>
      </c>
      <c r="AK535" s="319" t="str">
        <f>IF(ISNA(VLOOKUP($AG535&amp;S535,IsTm4J,1,0)),"",S535)</f>
        <v/>
      </c>
      <c r="AL535" s="310"/>
      <c r="AT535" s="312" t="str">
        <f t="shared" si="84"/>
        <v/>
      </c>
      <c r="AU535" s="312" t="str">
        <f t="shared" si="85"/>
        <v/>
      </c>
      <c r="AW535" s="320">
        <f t="shared" si="86"/>
        <v>0</v>
      </c>
      <c r="AX535" s="320">
        <f t="shared" si="87"/>
        <v>0</v>
      </c>
      <c r="AY535" s="320">
        <f t="shared" si="88"/>
        <v>0</v>
      </c>
      <c r="AZ535" s="320">
        <f t="shared" si="89"/>
        <v>0</v>
      </c>
      <c r="BG535" s="49" t="str">
        <f t="shared" si="90"/>
        <v>0</v>
      </c>
      <c r="BH535" s="49" t="str">
        <f t="shared" si="91"/>
        <v>0</v>
      </c>
      <c r="BI535" s="49" t="str">
        <f t="shared" si="92"/>
        <v>0</v>
      </c>
    </row>
    <row r="536" spans="1:61" x14ac:dyDescent="0.25">
      <c r="A536" s="25" t="str">
        <f>C536&amp;"x"&amp;TEXT(COUNTIF(C$5:C535,C536)+1,0)</f>
        <v>x1</v>
      </c>
      <c r="B536" s="26" t="str">
        <f>D536&amp;"x"&amp;TEXT(COUNTIF(D$5:D535,D536)+1,0)</f>
        <v>x1</v>
      </c>
      <c r="C536" s="27"/>
      <c r="D536" s="27"/>
      <c r="E536" s="165"/>
      <c r="F536" s="27"/>
      <c r="G536" s="242"/>
      <c r="H536" s="242"/>
      <c r="I536" s="242"/>
      <c r="J536" s="194"/>
      <c r="K536" s="165"/>
      <c r="L536" s="28"/>
      <c r="M536" s="371"/>
      <c r="N536" s="28"/>
      <c r="O536" s="236"/>
      <c r="P536" s="28"/>
      <c r="Q536" s="28"/>
      <c r="R536" s="28"/>
      <c r="S536" s="466" t="str">
        <f>IF(C536=0,"",C536)</f>
        <v/>
      </c>
      <c r="T536" s="191"/>
      <c r="U536" s="30"/>
      <c r="V536" s="30"/>
      <c r="W536" s="30"/>
      <c r="X536" s="30"/>
      <c r="Y536" s="190"/>
      <c r="Z536" s="330" t="str">
        <f>lft(J536,Peildatum)</f>
        <v/>
      </c>
      <c r="AA536" s="272"/>
      <c r="AB536" s="272"/>
      <c r="AC536" s="272"/>
      <c r="AD536" s="272"/>
      <c r="AE536" s="319" t="str">
        <f>IFERROR(VLOOKUP(LEFT(L536 &amp; "0",1),CbRc,2,0),"")</f>
        <v>NCX19J3</v>
      </c>
      <c r="AF536" s="319" t="str">
        <f>IFERROR(VLOOKUP(LEFT(M536 &amp; "0",1),CbRc,2,0),"")</f>
        <v>NCX19J3</v>
      </c>
      <c r="AG536" s="319" t="str">
        <f>IFERROR(VLOOKUP(LEFT(N536 &amp; "0",1),CbRc,2,0),"")</f>
        <v>NCX19J3</v>
      </c>
      <c r="AH536" s="319" t="str">
        <f>IF(ISNA(VLOOKUP($AE536&amp;P536,IsTm1A,1,0)),"",P536)</f>
        <v/>
      </c>
      <c r="AI536" s="319" t="str">
        <f>IF(ISNA(VLOOKUP($AF536&amp;Q536,IsTm2D,1,0)),"",Q536)</f>
        <v/>
      </c>
      <c r="AJ536" s="319" t="str">
        <f>IF(ISNA(VLOOKUP($AF536&amp;R536,IsTm3G,1,0)),"",R536)</f>
        <v/>
      </c>
      <c r="AK536" s="319" t="str">
        <f>IF(ISNA(VLOOKUP($AG536&amp;S536,IsTm4J,1,0)),"",S536)</f>
        <v/>
      </c>
      <c r="AL536" s="310"/>
      <c r="AT536" s="312" t="str">
        <f t="shared" si="84"/>
        <v/>
      </c>
      <c r="AU536" s="312" t="str">
        <f t="shared" si="85"/>
        <v/>
      </c>
      <c r="AW536" s="320">
        <f t="shared" si="86"/>
        <v>0</v>
      </c>
      <c r="AX536" s="320">
        <f t="shared" si="87"/>
        <v>0</v>
      </c>
      <c r="AY536" s="320">
        <f t="shared" si="88"/>
        <v>0</v>
      </c>
      <c r="AZ536" s="320">
        <f t="shared" si="89"/>
        <v>0</v>
      </c>
      <c r="BG536" s="49" t="str">
        <f t="shared" si="90"/>
        <v>0</v>
      </c>
      <c r="BH536" s="49" t="str">
        <f t="shared" si="91"/>
        <v>0</v>
      </c>
      <c r="BI536" s="49" t="str">
        <f t="shared" si="92"/>
        <v>0</v>
      </c>
    </row>
    <row r="537" spans="1:61" x14ac:dyDescent="0.25">
      <c r="A537" s="25" t="str">
        <f>C537&amp;"x"&amp;TEXT(COUNTIF(C$5:C536,C537)+1,0)</f>
        <v>x1</v>
      </c>
      <c r="B537" s="26" t="str">
        <f>D537&amp;"x"&amp;TEXT(COUNTIF(D$5:D536,D537)+1,0)</f>
        <v>x1</v>
      </c>
      <c r="C537" s="27"/>
      <c r="D537" s="27"/>
      <c r="E537" s="165"/>
      <c r="F537" s="27"/>
      <c r="G537" s="242"/>
      <c r="H537" s="242"/>
      <c r="I537" s="242"/>
      <c r="J537" s="194"/>
      <c r="K537" s="165"/>
      <c r="L537" s="28"/>
      <c r="M537" s="371"/>
      <c r="N537" s="28"/>
      <c r="O537" s="236"/>
      <c r="P537" s="28"/>
      <c r="Q537" s="28"/>
      <c r="R537" s="28"/>
      <c r="S537" s="466" t="str">
        <f>IF(C537=0,"",C537)</f>
        <v/>
      </c>
      <c r="T537" s="191"/>
      <c r="U537" s="30"/>
      <c r="V537" s="30"/>
      <c r="W537" s="30"/>
      <c r="X537" s="30"/>
      <c r="Y537" s="190"/>
      <c r="Z537" s="330" t="str">
        <f>lft(J537,Peildatum)</f>
        <v/>
      </c>
      <c r="AA537" s="272"/>
      <c r="AB537" s="272"/>
      <c r="AC537" s="272"/>
      <c r="AD537" s="272"/>
      <c r="AE537" s="319" t="str">
        <f>IFERROR(VLOOKUP(LEFT(L537 &amp; "0",1),CbRc,2,0),"")</f>
        <v>NCX19J3</v>
      </c>
      <c r="AF537" s="319" t="str">
        <f>IFERROR(VLOOKUP(LEFT(M537 &amp; "0",1),CbRc,2,0),"")</f>
        <v>NCX19J3</v>
      </c>
      <c r="AG537" s="319" t="str">
        <f>IFERROR(VLOOKUP(LEFT(N537 &amp; "0",1),CbRc,2,0),"")</f>
        <v>NCX19J3</v>
      </c>
      <c r="AH537" s="319" t="str">
        <f>IF(ISNA(VLOOKUP($AE537&amp;P537,IsTm1A,1,0)),"",P537)</f>
        <v/>
      </c>
      <c r="AI537" s="319" t="str">
        <f>IF(ISNA(VLOOKUP($AF537&amp;Q537,IsTm2D,1,0)),"",Q537)</f>
        <v/>
      </c>
      <c r="AJ537" s="319" t="str">
        <f>IF(ISNA(VLOOKUP($AF537&amp;R537,IsTm3G,1,0)),"",R537)</f>
        <v/>
      </c>
      <c r="AK537" s="319" t="str">
        <f>IF(ISNA(VLOOKUP($AG537&amp;S537,IsTm4J,1,0)),"",S537)</f>
        <v/>
      </c>
      <c r="AL537" s="310"/>
      <c r="AT537" s="312" t="str">
        <f t="shared" si="84"/>
        <v/>
      </c>
      <c r="AU537" s="312" t="str">
        <f t="shared" si="85"/>
        <v/>
      </c>
      <c r="AW537" s="320">
        <f t="shared" si="86"/>
        <v>0</v>
      </c>
      <c r="AX537" s="320">
        <f t="shared" si="87"/>
        <v>0</v>
      </c>
      <c r="AY537" s="320">
        <f t="shared" si="88"/>
        <v>0</v>
      </c>
      <c r="AZ537" s="320">
        <f t="shared" si="89"/>
        <v>0</v>
      </c>
      <c r="BG537" s="49" t="str">
        <f t="shared" si="90"/>
        <v>0</v>
      </c>
      <c r="BH537" s="49" t="str">
        <f t="shared" si="91"/>
        <v>0</v>
      </c>
      <c r="BI537" s="49" t="str">
        <f t="shared" si="92"/>
        <v>0</v>
      </c>
    </row>
    <row r="538" spans="1:61" x14ac:dyDescent="0.25">
      <c r="A538" s="25" t="str">
        <f>C538&amp;"x"&amp;TEXT(COUNTIF(C$5:C537,C538)+1,0)</f>
        <v>x1</v>
      </c>
      <c r="B538" s="26" t="str">
        <f>D538&amp;"x"&amp;TEXT(COUNTIF(D$5:D537,D538)+1,0)</f>
        <v>x1</v>
      </c>
      <c r="C538" s="27"/>
      <c r="D538" s="27"/>
      <c r="E538" s="165"/>
      <c r="F538" s="27"/>
      <c r="G538" s="242"/>
      <c r="H538" s="242"/>
      <c r="I538" s="242"/>
      <c r="J538" s="194"/>
      <c r="K538" s="165"/>
      <c r="L538" s="28"/>
      <c r="M538" s="371"/>
      <c r="N538" s="28"/>
      <c r="O538" s="236"/>
      <c r="P538" s="28"/>
      <c r="Q538" s="28"/>
      <c r="R538" s="28"/>
      <c r="S538" s="466" t="str">
        <f>IF(C538=0,"",C538)</f>
        <v/>
      </c>
      <c r="T538" s="191"/>
      <c r="U538" s="30"/>
      <c r="V538" s="30"/>
      <c r="W538" s="30"/>
      <c r="X538" s="30"/>
      <c r="Y538" s="190"/>
      <c r="Z538" s="330" t="str">
        <f>lft(J538,Peildatum)</f>
        <v/>
      </c>
      <c r="AA538" s="272"/>
      <c r="AB538" s="272"/>
      <c r="AC538" s="272"/>
      <c r="AD538" s="272"/>
      <c r="AE538" s="319" t="str">
        <f>IFERROR(VLOOKUP(LEFT(L538 &amp; "0",1),CbRc,2,0),"")</f>
        <v>NCX19J3</v>
      </c>
      <c r="AF538" s="319" t="str">
        <f>IFERROR(VLOOKUP(LEFT(M538 &amp; "0",1),CbRc,2,0),"")</f>
        <v>NCX19J3</v>
      </c>
      <c r="AG538" s="319" t="str">
        <f>IFERROR(VLOOKUP(LEFT(N538 &amp; "0",1),CbRc,2,0),"")</f>
        <v>NCX19J3</v>
      </c>
      <c r="AH538" s="319" t="str">
        <f>IF(ISNA(VLOOKUP($AE538&amp;P538,IsTm1A,1,0)),"",P538)</f>
        <v/>
      </c>
      <c r="AI538" s="319" t="str">
        <f>IF(ISNA(VLOOKUP($AF538&amp;Q538,IsTm2D,1,0)),"",Q538)</f>
        <v/>
      </c>
      <c r="AJ538" s="319" t="str">
        <f>IF(ISNA(VLOOKUP($AF538&amp;R538,IsTm3G,1,0)),"",R538)</f>
        <v/>
      </c>
      <c r="AK538" s="319" t="str">
        <f>IF(ISNA(VLOOKUP($AG538&amp;S538,IsTm4J,1,0)),"",S538)</f>
        <v/>
      </c>
      <c r="AL538" s="310"/>
      <c r="AT538" s="312" t="str">
        <f t="shared" si="84"/>
        <v/>
      </c>
      <c r="AU538" s="312" t="str">
        <f t="shared" si="85"/>
        <v/>
      </c>
      <c r="AW538" s="320">
        <f t="shared" si="86"/>
        <v>0</v>
      </c>
      <c r="AX538" s="320">
        <f t="shared" si="87"/>
        <v>0</v>
      </c>
      <c r="AY538" s="320">
        <f t="shared" si="88"/>
        <v>0</v>
      </c>
      <c r="AZ538" s="320">
        <f t="shared" si="89"/>
        <v>0</v>
      </c>
      <c r="BG538" s="49" t="str">
        <f t="shared" si="90"/>
        <v>0</v>
      </c>
      <c r="BH538" s="49" t="str">
        <f t="shared" si="91"/>
        <v>0</v>
      </c>
      <c r="BI538" s="49" t="str">
        <f t="shared" si="92"/>
        <v>0</v>
      </c>
    </row>
    <row r="539" spans="1:61" x14ac:dyDescent="0.25">
      <c r="A539" s="25" t="str">
        <f>C539&amp;"x"&amp;TEXT(COUNTIF(C$5:C538,C539)+1,0)</f>
        <v>x1</v>
      </c>
      <c r="B539" s="26" t="str">
        <f>D539&amp;"x"&amp;TEXT(COUNTIF(D$5:D538,D539)+1,0)</f>
        <v>x1</v>
      </c>
      <c r="C539" s="27"/>
      <c r="D539" s="27"/>
      <c r="E539" s="165"/>
      <c r="F539" s="27"/>
      <c r="G539" s="242"/>
      <c r="H539" s="242"/>
      <c r="I539" s="242"/>
      <c r="J539" s="194"/>
      <c r="K539" s="165"/>
      <c r="L539" s="28"/>
      <c r="M539" s="371"/>
      <c r="N539" s="28"/>
      <c r="O539" s="236"/>
      <c r="P539" s="28"/>
      <c r="Q539" s="28"/>
      <c r="R539" s="28"/>
      <c r="S539" s="466" t="str">
        <f>IF(C539=0,"",C539)</f>
        <v/>
      </c>
      <c r="T539" s="191"/>
      <c r="U539" s="30"/>
      <c r="V539" s="30"/>
      <c r="W539" s="30"/>
      <c r="X539" s="30"/>
      <c r="Y539" s="190"/>
      <c r="Z539" s="330" t="str">
        <f>lft(J539,Peildatum)</f>
        <v/>
      </c>
      <c r="AA539" s="272"/>
      <c r="AB539" s="272"/>
      <c r="AC539" s="272"/>
      <c r="AD539" s="272"/>
      <c r="AE539" s="319" t="str">
        <f>IFERROR(VLOOKUP(LEFT(L539 &amp; "0",1),CbRc,2,0),"")</f>
        <v>NCX19J3</v>
      </c>
      <c r="AF539" s="319" t="str">
        <f>IFERROR(VLOOKUP(LEFT(M539 &amp; "0",1),CbRc,2,0),"")</f>
        <v>NCX19J3</v>
      </c>
      <c r="AG539" s="319" t="str">
        <f>IFERROR(VLOOKUP(LEFT(N539 &amp; "0",1),CbRc,2,0),"")</f>
        <v>NCX19J3</v>
      </c>
      <c r="AH539" s="319" t="str">
        <f>IF(ISNA(VLOOKUP($AE539&amp;P539,IsTm1A,1,0)),"",P539)</f>
        <v/>
      </c>
      <c r="AI539" s="319" t="str">
        <f>IF(ISNA(VLOOKUP($AF539&amp;Q539,IsTm2D,1,0)),"",Q539)</f>
        <v/>
      </c>
      <c r="AJ539" s="319" t="str">
        <f>IF(ISNA(VLOOKUP($AF539&amp;R539,IsTm3G,1,0)),"",R539)</f>
        <v/>
      </c>
      <c r="AK539" s="319" t="str">
        <f>IF(ISNA(VLOOKUP($AG539&amp;S539,IsTm4J,1,0)),"",S539)</f>
        <v/>
      </c>
      <c r="AL539" s="310"/>
      <c r="AT539" s="312" t="str">
        <f t="shared" si="84"/>
        <v/>
      </c>
      <c r="AU539" s="312" t="str">
        <f t="shared" si="85"/>
        <v/>
      </c>
      <c r="AW539" s="320">
        <f t="shared" si="86"/>
        <v>0</v>
      </c>
      <c r="AX539" s="320">
        <f t="shared" si="87"/>
        <v>0</v>
      </c>
      <c r="AY539" s="320">
        <f t="shared" si="88"/>
        <v>0</v>
      </c>
      <c r="AZ539" s="320">
        <f t="shared" si="89"/>
        <v>0</v>
      </c>
      <c r="BG539" s="49" t="str">
        <f t="shared" si="90"/>
        <v>0</v>
      </c>
      <c r="BH539" s="49" t="str">
        <f t="shared" si="91"/>
        <v>0</v>
      </c>
      <c r="BI539" s="49" t="str">
        <f t="shared" si="92"/>
        <v>0</v>
      </c>
    </row>
    <row r="540" spans="1:61" x14ac:dyDescent="0.25">
      <c r="A540" s="25" t="str">
        <f>C540&amp;"x"&amp;TEXT(COUNTIF(C$5:C539,C540)+1,0)</f>
        <v>x1</v>
      </c>
      <c r="B540" s="26" t="str">
        <f>D540&amp;"x"&amp;TEXT(COUNTIF(D$5:D539,D540)+1,0)</f>
        <v>x1</v>
      </c>
      <c r="C540" s="27"/>
      <c r="D540" s="27"/>
      <c r="E540" s="165"/>
      <c r="F540" s="27"/>
      <c r="G540" s="242"/>
      <c r="H540" s="242"/>
      <c r="I540" s="242"/>
      <c r="J540" s="194"/>
      <c r="K540" s="165"/>
      <c r="L540" s="28"/>
      <c r="M540" s="371"/>
      <c r="N540" s="28"/>
      <c r="O540" s="236"/>
      <c r="P540" s="28"/>
      <c r="Q540" s="28"/>
      <c r="R540" s="28"/>
      <c r="S540" s="466" t="str">
        <f>IF(C540=0,"",C540)</f>
        <v/>
      </c>
      <c r="T540" s="191"/>
      <c r="U540" s="30"/>
      <c r="V540" s="30"/>
      <c r="W540" s="30"/>
      <c r="X540" s="30"/>
      <c r="Y540" s="190"/>
      <c r="Z540" s="330" t="str">
        <f>lft(J540,Peildatum)</f>
        <v/>
      </c>
      <c r="AA540" s="272"/>
      <c r="AB540" s="272"/>
      <c r="AC540" s="272"/>
      <c r="AD540" s="272"/>
      <c r="AE540" s="319" t="str">
        <f>IFERROR(VLOOKUP(LEFT(L540 &amp; "0",1),CbRc,2,0),"")</f>
        <v>NCX19J3</v>
      </c>
      <c r="AF540" s="319" t="str">
        <f>IFERROR(VLOOKUP(LEFT(M540 &amp; "0",1),CbRc,2,0),"")</f>
        <v>NCX19J3</v>
      </c>
      <c r="AG540" s="319" t="str">
        <f>IFERROR(VLOOKUP(LEFT(N540 &amp; "0",1),CbRc,2,0),"")</f>
        <v>NCX19J3</v>
      </c>
      <c r="AH540" s="319" t="str">
        <f>IF(ISNA(VLOOKUP($AE540&amp;P540,IsTm1A,1,0)),"",P540)</f>
        <v/>
      </c>
      <c r="AI540" s="319" t="str">
        <f>IF(ISNA(VLOOKUP($AF540&amp;Q540,IsTm2D,1,0)),"",Q540)</f>
        <v/>
      </c>
      <c r="AJ540" s="319" t="str">
        <f>IF(ISNA(VLOOKUP($AF540&amp;R540,IsTm3G,1,0)),"",R540)</f>
        <v/>
      </c>
      <c r="AK540" s="319" t="str">
        <f>IF(ISNA(VLOOKUP($AG540&amp;S540,IsTm4J,1,0)),"",S540)</f>
        <v/>
      </c>
      <c r="AL540" s="310"/>
      <c r="AT540" s="312" t="str">
        <f t="shared" si="84"/>
        <v/>
      </c>
      <c r="AU540" s="312" t="str">
        <f t="shared" si="85"/>
        <v/>
      </c>
      <c r="AW540" s="320">
        <f t="shared" si="86"/>
        <v>0</v>
      </c>
      <c r="AX540" s="320">
        <f t="shared" si="87"/>
        <v>0</v>
      </c>
      <c r="AY540" s="320">
        <f t="shared" si="88"/>
        <v>0</v>
      </c>
      <c r="AZ540" s="320">
        <f t="shared" si="89"/>
        <v>0</v>
      </c>
      <c r="BG540" s="49" t="str">
        <f t="shared" si="90"/>
        <v>0</v>
      </c>
      <c r="BH540" s="49" t="str">
        <f t="shared" si="91"/>
        <v>0</v>
      </c>
      <c r="BI540" s="49" t="str">
        <f t="shared" si="92"/>
        <v>0</v>
      </c>
    </row>
    <row r="541" spans="1:61" x14ac:dyDescent="0.25">
      <c r="A541" s="25" t="str">
        <f>C541&amp;"x"&amp;TEXT(COUNTIF(C$5:C540,C541)+1,0)</f>
        <v>x1</v>
      </c>
      <c r="B541" s="26" t="str">
        <f>D541&amp;"x"&amp;TEXT(COUNTIF(D$5:D540,D541)+1,0)</f>
        <v>x1</v>
      </c>
      <c r="C541" s="27"/>
      <c r="D541" s="27"/>
      <c r="E541" s="165"/>
      <c r="F541" s="27"/>
      <c r="G541" s="242"/>
      <c r="H541" s="242"/>
      <c r="I541" s="242"/>
      <c r="J541" s="194"/>
      <c r="K541" s="165"/>
      <c r="L541" s="28"/>
      <c r="M541" s="371"/>
      <c r="N541" s="28"/>
      <c r="O541" s="236"/>
      <c r="P541" s="28"/>
      <c r="Q541" s="28"/>
      <c r="R541" s="28"/>
      <c r="S541" s="466" t="str">
        <f>IF(C541=0,"",C541)</f>
        <v/>
      </c>
      <c r="T541" s="191"/>
      <c r="U541" s="30"/>
      <c r="V541" s="30"/>
      <c r="W541" s="30"/>
      <c r="X541" s="30"/>
      <c r="Y541" s="190"/>
      <c r="Z541" s="330" t="str">
        <f>lft(J541,Peildatum)</f>
        <v/>
      </c>
      <c r="AA541" s="272"/>
      <c r="AB541" s="272"/>
      <c r="AC541" s="272"/>
      <c r="AD541" s="272"/>
      <c r="AE541" s="319" t="str">
        <f>IFERROR(VLOOKUP(LEFT(L541 &amp; "0",1),CbRc,2,0),"")</f>
        <v>NCX19J3</v>
      </c>
      <c r="AF541" s="319" t="str">
        <f>IFERROR(VLOOKUP(LEFT(M541 &amp; "0",1),CbRc,2,0),"")</f>
        <v>NCX19J3</v>
      </c>
      <c r="AG541" s="319" t="str">
        <f>IFERROR(VLOOKUP(LEFT(N541 &amp; "0",1),CbRc,2,0),"")</f>
        <v>NCX19J3</v>
      </c>
      <c r="AH541" s="319" t="str">
        <f>IF(ISNA(VLOOKUP($AE541&amp;P541,IsTm1A,1,0)),"",P541)</f>
        <v/>
      </c>
      <c r="AI541" s="319" t="str">
        <f>IF(ISNA(VLOOKUP($AF541&amp;Q541,IsTm2D,1,0)),"",Q541)</f>
        <v/>
      </c>
      <c r="AJ541" s="319" t="str">
        <f>IF(ISNA(VLOOKUP($AF541&amp;R541,IsTm3G,1,0)),"",R541)</f>
        <v/>
      </c>
      <c r="AK541" s="319" t="str">
        <f>IF(ISNA(VLOOKUP($AG541&amp;S541,IsTm4J,1,0)),"",S541)</f>
        <v/>
      </c>
      <c r="AL541" s="310"/>
      <c r="AT541" s="312" t="str">
        <f t="shared" si="84"/>
        <v/>
      </c>
      <c r="AU541" s="312" t="str">
        <f t="shared" si="85"/>
        <v/>
      </c>
      <c r="AW541" s="320">
        <f t="shared" si="86"/>
        <v>0</v>
      </c>
      <c r="AX541" s="320">
        <f t="shared" si="87"/>
        <v>0</v>
      </c>
      <c r="AY541" s="320">
        <f t="shared" si="88"/>
        <v>0</v>
      </c>
      <c r="AZ541" s="320">
        <f t="shared" si="89"/>
        <v>0</v>
      </c>
      <c r="BG541" s="49" t="str">
        <f t="shared" si="90"/>
        <v>0</v>
      </c>
      <c r="BH541" s="49" t="str">
        <f t="shared" si="91"/>
        <v>0</v>
      </c>
      <c r="BI541" s="49" t="str">
        <f t="shared" si="92"/>
        <v>0</v>
      </c>
    </row>
    <row r="542" spans="1:61" x14ac:dyDescent="0.25">
      <c r="A542" s="25" t="str">
        <f>C542&amp;"x"&amp;TEXT(COUNTIF(C$5:C541,C542)+1,0)</f>
        <v>x1</v>
      </c>
      <c r="B542" s="26" t="str">
        <f>D542&amp;"x"&amp;TEXT(COUNTIF(D$5:D541,D542)+1,0)</f>
        <v>x1</v>
      </c>
      <c r="C542" s="27"/>
      <c r="D542" s="27"/>
      <c r="E542" s="165"/>
      <c r="F542" s="27"/>
      <c r="G542" s="242"/>
      <c r="H542" s="242"/>
      <c r="I542" s="242"/>
      <c r="J542" s="194"/>
      <c r="K542" s="165"/>
      <c r="L542" s="28"/>
      <c r="M542" s="371"/>
      <c r="N542" s="28"/>
      <c r="O542" s="236"/>
      <c r="P542" s="28"/>
      <c r="Q542" s="28"/>
      <c r="R542" s="28"/>
      <c r="S542" s="466" t="str">
        <f>IF(C542=0,"",C542)</f>
        <v/>
      </c>
      <c r="T542" s="191"/>
      <c r="U542" s="30"/>
      <c r="V542" s="30"/>
      <c r="W542" s="30"/>
      <c r="X542" s="30"/>
      <c r="Y542" s="190"/>
      <c r="Z542" s="330" t="str">
        <f>lft(J542,Peildatum)</f>
        <v/>
      </c>
      <c r="AA542" s="272"/>
      <c r="AB542" s="272"/>
      <c r="AC542" s="272"/>
      <c r="AD542" s="272"/>
      <c r="AE542" s="319" t="str">
        <f>IFERROR(VLOOKUP(LEFT(L542 &amp; "0",1),CbRc,2,0),"")</f>
        <v>NCX19J3</v>
      </c>
      <c r="AF542" s="319" t="str">
        <f>IFERROR(VLOOKUP(LEFT(M542 &amp; "0",1),CbRc,2,0),"")</f>
        <v>NCX19J3</v>
      </c>
      <c r="AG542" s="319" t="str">
        <f>IFERROR(VLOOKUP(LEFT(N542 &amp; "0",1),CbRc,2,0),"")</f>
        <v>NCX19J3</v>
      </c>
      <c r="AH542" s="319" t="str">
        <f>IF(ISNA(VLOOKUP($AE542&amp;P542,IsTm1A,1,0)),"",P542)</f>
        <v/>
      </c>
      <c r="AI542" s="319" t="str">
        <f>IF(ISNA(VLOOKUP($AF542&amp;Q542,IsTm2D,1,0)),"",Q542)</f>
        <v/>
      </c>
      <c r="AJ542" s="319" t="str">
        <f>IF(ISNA(VLOOKUP($AF542&amp;R542,IsTm3G,1,0)),"",R542)</f>
        <v/>
      </c>
      <c r="AK542" s="319" t="str">
        <f>IF(ISNA(VLOOKUP($AG542&amp;S542,IsTm4J,1,0)),"",S542)</f>
        <v/>
      </c>
      <c r="AL542" s="310"/>
      <c r="AT542" s="312" t="str">
        <f t="shared" si="84"/>
        <v/>
      </c>
      <c r="AU542" s="312" t="str">
        <f t="shared" si="85"/>
        <v/>
      </c>
      <c r="AW542" s="320">
        <f t="shared" si="86"/>
        <v>0</v>
      </c>
      <c r="AX542" s="320">
        <f t="shared" si="87"/>
        <v>0</v>
      </c>
      <c r="AY542" s="320">
        <f t="shared" si="88"/>
        <v>0</v>
      </c>
      <c r="AZ542" s="320">
        <f t="shared" si="89"/>
        <v>0</v>
      </c>
      <c r="BG542" s="49" t="str">
        <f t="shared" si="90"/>
        <v>0</v>
      </c>
      <c r="BH542" s="49" t="str">
        <f t="shared" si="91"/>
        <v>0</v>
      </c>
      <c r="BI542" s="49" t="str">
        <f t="shared" si="92"/>
        <v>0</v>
      </c>
    </row>
    <row r="543" spans="1:61" x14ac:dyDescent="0.25">
      <c r="A543" s="25" t="str">
        <f>C543&amp;"x"&amp;TEXT(COUNTIF(C$5:C542,C543)+1,0)</f>
        <v>x1</v>
      </c>
      <c r="B543" s="26" t="str">
        <f>D543&amp;"x"&amp;TEXT(COUNTIF(D$5:D542,D543)+1,0)</f>
        <v>x1</v>
      </c>
      <c r="C543" s="27"/>
      <c r="D543" s="27"/>
      <c r="E543" s="165"/>
      <c r="F543" s="27"/>
      <c r="G543" s="242"/>
      <c r="H543" s="242"/>
      <c r="I543" s="242"/>
      <c r="J543" s="194"/>
      <c r="K543" s="165"/>
      <c r="L543" s="28"/>
      <c r="M543" s="371"/>
      <c r="N543" s="28"/>
      <c r="O543" s="236"/>
      <c r="P543" s="28"/>
      <c r="Q543" s="28"/>
      <c r="R543" s="28"/>
      <c r="S543" s="466" t="str">
        <f>IF(C543=0,"",C543)</f>
        <v/>
      </c>
      <c r="T543" s="191"/>
      <c r="U543" s="30"/>
      <c r="V543" s="30"/>
      <c r="W543" s="30"/>
      <c r="X543" s="30"/>
      <c r="Y543" s="190"/>
      <c r="Z543" s="330" t="str">
        <f>lft(J543,Peildatum)</f>
        <v/>
      </c>
      <c r="AA543" s="272"/>
      <c r="AB543" s="272"/>
      <c r="AC543" s="272"/>
      <c r="AD543" s="272"/>
      <c r="AE543" s="319" t="str">
        <f>IFERROR(VLOOKUP(LEFT(L543 &amp; "0",1),CbRc,2,0),"")</f>
        <v>NCX19J3</v>
      </c>
      <c r="AF543" s="319" t="str">
        <f>IFERROR(VLOOKUP(LEFT(M543 &amp; "0",1),CbRc,2,0),"")</f>
        <v>NCX19J3</v>
      </c>
      <c r="AG543" s="319" t="str">
        <f>IFERROR(VLOOKUP(LEFT(N543 &amp; "0",1),CbRc,2,0),"")</f>
        <v>NCX19J3</v>
      </c>
      <c r="AH543" s="319" t="str">
        <f>IF(ISNA(VLOOKUP($AE543&amp;P543,IsTm1A,1,0)),"",P543)</f>
        <v/>
      </c>
      <c r="AI543" s="319" t="str">
        <f>IF(ISNA(VLOOKUP($AF543&amp;Q543,IsTm2D,1,0)),"",Q543)</f>
        <v/>
      </c>
      <c r="AJ543" s="319" t="str">
        <f>IF(ISNA(VLOOKUP($AF543&amp;R543,IsTm3G,1,0)),"",R543)</f>
        <v/>
      </c>
      <c r="AK543" s="319" t="str">
        <f>IF(ISNA(VLOOKUP($AG543&amp;S543,IsTm4J,1,0)),"",S543)</f>
        <v/>
      </c>
      <c r="AL543" s="310"/>
      <c r="AT543" s="312" t="str">
        <f t="shared" si="84"/>
        <v/>
      </c>
      <c r="AU543" s="312" t="str">
        <f t="shared" si="85"/>
        <v/>
      </c>
      <c r="AW543" s="320">
        <f t="shared" si="86"/>
        <v>0</v>
      </c>
      <c r="AX543" s="320">
        <f t="shared" si="87"/>
        <v>0</v>
      </c>
      <c r="AY543" s="320">
        <f t="shared" si="88"/>
        <v>0</v>
      </c>
      <c r="AZ543" s="320">
        <f t="shared" si="89"/>
        <v>0</v>
      </c>
      <c r="BG543" s="49" t="str">
        <f t="shared" si="90"/>
        <v>0</v>
      </c>
      <c r="BH543" s="49" t="str">
        <f t="shared" si="91"/>
        <v>0</v>
      </c>
      <c r="BI543" s="49" t="str">
        <f t="shared" si="92"/>
        <v>0</v>
      </c>
    </row>
    <row r="544" spans="1:61" x14ac:dyDescent="0.25">
      <c r="A544" s="25" t="str">
        <f>C544&amp;"x"&amp;TEXT(COUNTIF(C$5:C543,C544)+1,0)</f>
        <v>x1</v>
      </c>
      <c r="B544" s="26" t="str">
        <f>D544&amp;"x"&amp;TEXT(COUNTIF(D$5:D543,D544)+1,0)</f>
        <v>x1</v>
      </c>
      <c r="C544" s="27"/>
      <c r="D544" s="27"/>
      <c r="E544" s="165"/>
      <c r="F544" s="27"/>
      <c r="G544" s="242"/>
      <c r="H544" s="242"/>
      <c r="I544" s="242"/>
      <c r="J544" s="194"/>
      <c r="K544" s="165"/>
      <c r="L544" s="28"/>
      <c r="M544" s="371"/>
      <c r="N544" s="28"/>
      <c r="O544" s="236"/>
      <c r="P544" s="28"/>
      <c r="Q544" s="28"/>
      <c r="R544" s="28"/>
      <c r="S544" s="466" t="str">
        <f>IF(C544=0,"",C544)</f>
        <v/>
      </c>
      <c r="T544" s="191"/>
      <c r="U544" s="30"/>
      <c r="V544" s="30"/>
      <c r="W544" s="30"/>
      <c r="X544" s="30"/>
      <c r="Y544" s="190"/>
      <c r="Z544" s="330" t="str">
        <f>lft(J544,Peildatum)</f>
        <v/>
      </c>
      <c r="AA544" s="272"/>
      <c r="AB544" s="272"/>
      <c r="AC544" s="272"/>
      <c r="AD544" s="272"/>
      <c r="AE544" s="319" t="str">
        <f>IFERROR(VLOOKUP(LEFT(L544 &amp; "0",1),CbRc,2,0),"")</f>
        <v>NCX19J3</v>
      </c>
      <c r="AF544" s="319" t="str">
        <f>IFERROR(VLOOKUP(LEFT(M544 &amp; "0",1),CbRc,2,0),"")</f>
        <v>NCX19J3</v>
      </c>
      <c r="AG544" s="319" t="str">
        <f>IFERROR(VLOOKUP(LEFT(N544 &amp; "0",1),CbRc,2,0),"")</f>
        <v>NCX19J3</v>
      </c>
      <c r="AH544" s="319" t="str">
        <f>IF(ISNA(VLOOKUP($AE544&amp;P544,IsTm1A,1,0)),"",P544)</f>
        <v/>
      </c>
      <c r="AI544" s="319" t="str">
        <f>IF(ISNA(VLOOKUP($AF544&amp;Q544,IsTm2D,1,0)),"",Q544)</f>
        <v/>
      </c>
      <c r="AJ544" s="319" t="str">
        <f>IF(ISNA(VLOOKUP($AF544&amp;R544,IsTm3G,1,0)),"",R544)</f>
        <v/>
      </c>
      <c r="AK544" s="319" t="str">
        <f>IF(ISNA(VLOOKUP($AG544&amp;S544,IsTm4J,1,0)),"",S544)</f>
        <v/>
      </c>
      <c r="AL544" s="310"/>
      <c r="AT544" s="312" t="str">
        <f t="shared" si="84"/>
        <v/>
      </c>
      <c r="AU544" s="312" t="str">
        <f t="shared" si="85"/>
        <v/>
      </c>
      <c r="AW544" s="320">
        <f t="shared" si="86"/>
        <v>0</v>
      </c>
      <c r="AX544" s="320">
        <f t="shared" si="87"/>
        <v>0</v>
      </c>
      <c r="AY544" s="320">
        <f t="shared" si="88"/>
        <v>0</v>
      </c>
      <c r="AZ544" s="320">
        <f t="shared" si="89"/>
        <v>0</v>
      </c>
      <c r="BG544" s="49" t="str">
        <f t="shared" si="90"/>
        <v>0</v>
      </c>
      <c r="BH544" s="49" t="str">
        <f t="shared" si="91"/>
        <v>0</v>
      </c>
      <c r="BI544" s="49" t="str">
        <f t="shared" si="92"/>
        <v>0</v>
      </c>
    </row>
    <row r="545" spans="1:61" x14ac:dyDescent="0.25">
      <c r="A545" s="25" t="str">
        <f>C545&amp;"x"&amp;TEXT(COUNTIF(C$5:C544,C545)+1,0)</f>
        <v>x1</v>
      </c>
      <c r="B545" s="26" t="str">
        <f>D545&amp;"x"&amp;TEXT(COUNTIF(D$5:D544,D545)+1,0)</f>
        <v>x1</v>
      </c>
      <c r="C545" s="27"/>
      <c r="D545" s="27"/>
      <c r="E545" s="165"/>
      <c r="F545" s="27"/>
      <c r="G545" s="242"/>
      <c r="H545" s="242"/>
      <c r="I545" s="242"/>
      <c r="J545" s="194"/>
      <c r="K545" s="165"/>
      <c r="L545" s="28"/>
      <c r="M545" s="371"/>
      <c r="N545" s="28"/>
      <c r="O545" s="236"/>
      <c r="P545" s="28"/>
      <c r="Q545" s="28"/>
      <c r="R545" s="28"/>
      <c r="S545" s="466" t="str">
        <f>IF(C545=0,"",C545)</f>
        <v/>
      </c>
      <c r="T545" s="191"/>
      <c r="U545" s="30"/>
      <c r="V545" s="30"/>
      <c r="W545" s="30"/>
      <c r="X545" s="30"/>
      <c r="Y545" s="190"/>
      <c r="Z545" s="330" t="str">
        <f>lft(J545,Peildatum)</f>
        <v/>
      </c>
      <c r="AA545" s="272"/>
      <c r="AB545" s="272"/>
      <c r="AC545" s="272"/>
      <c r="AD545" s="272"/>
      <c r="AE545" s="319" t="str">
        <f>IFERROR(VLOOKUP(LEFT(L545 &amp; "0",1),CbRc,2,0),"")</f>
        <v>NCX19J3</v>
      </c>
      <c r="AF545" s="319" t="str">
        <f>IFERROR(VLOOKUP(LEFT(M545 &amp; "0",1),CbRc,2,0),"")</f>
        <v>NCX19J3</v>
      </c>
      <c r="AG545" s="319" t="str">
        <f>IFERROR(VLOOKUP(LEFT(N545 &amp; "0",1),CbRc,2,0),"")</f>
        <v>NCX19J3</v>
      </c>
      <c r="AH545" s="319" t="str">
        <f>IF(ISNA(VLOOKUP($AE545&amp;P545,IsTm1A,1,0)),"",P545)</f>
        <v/>
      </c>
      <c r="AI545" s="319" t="str">
        <f>IF(ISNA(VLOOKUP($AF545&amp;Q545,IsTm2D,1,0)),"",Q545)</f>
        <v/>
      </c>
      <c r="AJ545" s="319" t="str">
        <f>IF(ISNA(VLOOKUP($AF545&amp;R545,IsTm3G,1,0)),"",R545)</f>
        <v/>
      </c>
      <c r="AK545" s="319" t="str">
        <f>IF(ISNA(VLOOKUP($AG545&amp;S545,IsTm4J,1,0)),"",S545)</f>
        <v/>
      </c>
      <c r="AL545" s="310"/>
      <c r="AT545" s="312" t="str">
        <f t="shared" si="84"/>
        <v/>
      </c>
      <c r="AU545" s="312" t="str">
        <f t="shared" si="85"/>
        <v/>
      </c>
      <c r="AW545" s="320">
        <f t="shared" si="86"/>
        <v>0</v>
      </c>
      <c r="AX545" s="320">
        <f t="shared" si="87"/>
        <v>0</v>
      </c>
      <c r="AY545" s="320">
        <f t="shared" si="88"/>
        <v>0</v>
      </c>
      <c r="AZ545" s="320">
        <f t="shared" si="89"/>
        <v>0</v>
      </c>
      <c r="BG545" s="49" t="str">
        <f t="shared" si="90"/>
        <v>0</v>
      </c>
      <c r="BH545" s="49" t="str">
        <f t="shared" si="91"/>
        <v>0</v>
      </c>
      <c r="BI545" s="49" t="str">
        <f t="shared" si="92"/>
        <v>0</v>
      </c>
    </row>
    <row r="546" spans="1:61" x14ac:dyDescent="0.25">
      <c r="A546" s="25" t="str">
        <f>C546&amp;"x"&amp;TEXT(COUNTIF(C$5:C545,C546)+1,0)</f>
        <v>x1</v>
      </c>
      <c r="B546" s="26" t="str">
        <f>D546&amp;"x"&amp;TEXT(COUNTIF(D$5:D545,D546)+1,0)</f>
        <v>x1</v>
      </c>
      <c r="C546" s="27"/>
      <c r="D546" s="27"/>
      <c r="E546" s="165"/>
      <c r="F546" s="27"/>
      <c r="G546" s="242"/>
      <c r="H546" s="242"/>
      <c r="I546" s="242"/>
      <c r="J546" s="194"/>
      <c r="K546" s="165"/>
      <c r="L546" s="28"/>
      <c r="M546" s="371"/>
      <c r="N546" s="28"/>
      <c r="O546" s="236"/>
      <c r="P546" s="28"/>
      <c r="Q546" s="28"/>
      <c r="R546" s="28"/>
      <c r="S546" s="466" t="str">
        <f>IF(C546=0,"",C546)</f>
        <v/>
      </c>
      <c r="T546" s="191"/>
      <c r="U546" s="30"/>
      <c r="V546" s="30"/>
      <c r="W546" s="30"/>
      <c r="X546" s="30"/>
      <c r="Y546" s="190"/>
      <c r="Z546" s="330" t="str">
        <f>lft(J546,Peildatum)</f>
        <v/>
      </c>
      <c r="AA546" s="272"/>
      <c r="AB546" s="272"/>
      <c r="AC546" s="272"/>
      <c r="AD546" s="272"/>
      <c r="AE546" s="319" t="str">
        <f>IFERROR(VLOOKUP(LEFT(L546 &amp; "0",1),CbRc,2,0),"")</f>
        <v>NCX19J3</v>
      </c>
      <c r="AF546" s="319" t="str">
        <f>IFERROR(VLOOKUP(LEFT(M546 &amp; "0",1),CbRc,2,0),"")</f>
        <v>NCX19J3</v>
      </c>
      <c r="AG546" s="319" t="str">
        <f>IFERROR(VLOOKUP(LEFT(N546 &amp; "0",1),CbRc,2,0),"")</f>
        <v>NCX19J3</v>
      </c>
      <c r="AH546" s="319" t="str">
        <f>IF(ISNA(VLOOKUP($AE546&amp;P546,IsTm1A,1,0)),"",P546)</f>
        <v/>
      </c>
      <c r="AI546" s="319" t="str">
        <f>IF(ISNA(VLOOKUP($AF546&amp;Q546,IsTm2D,1,0)),"",Q546)</f>
        <v/>
      </c>
      <c r="AJ546" s="319" t="str">
        <f>IF(ISNA(VLOOKUP($AF546&amp;R546,IsTm3G,1,0)),"",R546)</f>
        <v/>
      </c>
      <c r="AK546" s="319" t="str">
        <f>IF(ISNA(VLOOKUP($AG546&amp;S546,IsTm4J,1,0)),"",S546)</f>
        <v/>
      </c>
      <c r="AL546" s="310"/>
      <c r="AT546" s="312" t="str">
        <f t="shared" si="84"/>
        <v/>
      </c>
      <c r="AU546" s="312" t="str">
        <f t="shared" si="85"/>
        <v/>
      </c>
      <c r="AW546" s="320">
        <f t="shared" si="86"/>
        <v>0</v>
      </c>
      <c r="AX546" s="320">
        <f t="shared" si="87"/>
        <v>0</v>
      </c>
      <c r="AY546" s="320">
        <f t="shared" si="88"/>
        <v>0</v>
      </c>
      <c r="AZ546" s="320">
        <f t="shared" si="89"/>
        <v>0</v>
      </c>
      <c r="BG546" s="49" t="str">
        <f t="shared" si="90"/>
        <v>0</v>
      </c>
      <c r="BH546" s="49" t="str">
        <f t="shared" si="91"/>
        <v>0</v>
      </c>
      <c r="BI546" s="49" t="str">
        <f t="shared" si="92"/>
        <v>0</v>
      </c>
    </row>
    <row r="547" spans="1:61" x14ac:dyDescent="0.25">
      <c r="A547" s="25" t="str">
        <f>C547&amp;"x"&amp;TEXT(COUNTIF(C$5:C546,C547)+1,0)</f>
        <v>x1</v>
      </c>
      <c r="B547" s="26" t="str">
        <f>D547&amp;"x"&amp;TEXT(COUNTIF(D$5:D546,D547)+1,0)</f>
        <v>x1</v>
      </c>
      <c r="C547" s="27"/>
      <c r="D547" s="27"/>
      <c r="E547" s="165"/>
      <c r="F547" s="27"/>
      <c r="G547" s="242"/>
      <c r="H547" s="242"/>
      <c r="I547" s="242"/>
      <c r="J547" s="194"/>
      <c r="K547" s="165"/>
      <c r="L547" s="28"/>
      <c r="M547" s="371"/>
      <c r="N547" s="28"/>
      <c r="O547" s="236"/>
      <c r="P547" s="28"/>
      <c r="Q547" s="28"/>
      <c r="R547" s="28"/>
      <c r="S547" s="466" t="str">
        <f>IF(C547=0,"",C547)</f>
        <v/>
      </c>
      <c r="T547" s="191"/>
      <c r="U547" s="30"/>
      <c r="V547" s="30"/>
      <c r="W547" s="30"/>
      <c r="X547" s="30"/>
      <c r="Y547" s="190"/>
      <c r="Z547" s="330" t="str">
        <f>lft(J547,Peildatum)</f>
        <v/>
      </c>
      <c r="AA547" s="272"/>
      <c r="AB547" s="272"/>
      <c r="AC547" s="272"/>
      <c r="AD547" s="272"/>
      <c r="AE547" s="319" t="str">
        <f>IFERROR(VLOOKUP(LEFT(L547 &amp; "0",1),CbRc,2,0),"")</f>
        <v>NCX19J3</v>
      </c>
      <c r="AF547" s="319" t="str">
        <f>IFERROR(VLOOKUP(LEFT(M547 &amp; "0",1),CbRc,2,0),"")</f>
        <v>NCX19J3</v>
      </c>
      <c r="AG547" s="319" t="str">
        <f>IFERROR(VLOOKUP(LEFT(N547 &amp; "0",1),CbRc,2,0),"")</f>
        <v>NCX19J3</v>
      </c>
      <c r="AH547" s="319" t="str">
        <f>IF(ISNA(VLOOKUP($AE547&amp;P547,IsTm1A,1,0)),"",P547)</f>
        <v/>
      </c>
      <c r="AI547" s="319" t="str">
        <f>IF(ISNA(VLOOKUP($AF547&amp;Q547,IsTm2D,1,0)),"",Q547)</f>
        <v/>
      </c>
      <c r="AJ547" s="319" t="str">
        <f>IF(ISNA(VLOOKUP($AF547&amp;R547,IsTm3G,1,0)),"",R547)</f>
        <v/>
      </c>
      <c r="AK547" s="319" t="str">
        <f>IF(ISNA(VLOOKUP($AG547&amp;S547,IsTm4J,1,0)),"",S547)</f>
        <v/>
      </c>
      <c r="AL547" s="310"/>
      <c r="AT547" s="312" t="str">
        <f t="shared" si="84"/>
        <v/>
      </c>
      <c r="AU547" s="312" t="str">
        <f t="shared" si="85"/>
        <v/>
      </c>
      <c r="AW547" s="320">
        <f t="shared" si="86"/>
        <v>0</v>
      </c>
      <c r="AX547" s="320">
        <f t="shared" si="87"/>
        <v>0</v>
      </c>
      <c r="AY547" s="320">
        <f t="shared" si="88"/>
        <v>0</v>
      </c>
      <c r="AZ547" s="320">
        <f t="shared" si="89"/>
        <v>0</v>
      </c>
      <c r="BG547" s="49" t="str">
        <f t="shared" si="90"/>
        <v>0</v>
      </c>
      <c r="BH547" s="49" t="str">
        <f t="shared" si="91"/>
        <v>0</v>
      </c>
      <c r="BI547" s="49" t="str">
        <f t="shared" si="92"/>
        <v>0</v>
      </c>
    </row>
    <row r="548" spans="1:61" x14ac:dyDescent="0.25">
      <c r="A548" s="25" t="str">
        <f>C548&amp;"x"&amp;TEXT(COUNTIF(C$5:C547,C548)+1,0)</f>
        <v>x1</v>
      </c>
      <c r="B548" s="26" t="str">
        <f>D548&amp;"x"&amp;TEXT(COUNTIF(D$5:D547,D548)+1,0)</f>
        <v>x1</v>
      </c>
      <c r="C548" s="27"/>
      <c r="D548" s="27"/>
      <c r="E548" s="165"/>
      <c r="F548" s="27"/>
      <c r="G548" s="242"/>
      <c r="H548" s="242"/>
      <c r="I548" s="242"/>
      <c r="J548" s="194"/>
      <c r="K548" s="165"/>
      <c r="L548" s="28"/>
      <c r="M548" s="371"/>
      <c r="N548" s="28"/>
      <c r="O548" s="236"/>
      <c r="P548" s="28"/>
      <c r="Q548" s="28"/>
      <c r="R548" s="28"/>
      <c r="S548" s="466" t="str">
        <f>IF(C548=0,"",C548)</f>
        <v/>
      </c>
      <c r="T548" s="191"/>
      <c r="U548" s="30"/>
      <c r="V548" s="30"/>
      <c r="W548" s="30"/>
      <c r="X548" s="30"/>
      <c r="Y548" s="190"/>
      <c r="Z548" s="330" t="str">
        <f>lft(J548,Peildatum)</f>
        <v/>
      </c>
      <c r="AA548" s="272"/>
      <c r="AB548" s="272"/>
      <c r="AC548" s="272"/>
      <c r="AD548" s="272"/>
      <c r="AE548" s="319" t="str">
        <f>IFERROR(VLOOKUP(LEFT(L548 &amp; "0",1),CbRc,2,0),"")</f>
        <v>NCX19J3</v>
      </c>
      <c r="AF548" s="319" t="str">
        <f>IFERROR(VLOOKUP(LEFT(M548 &amp; "0",1),CbRc,2,0),"")</f>
        <v>NCX19J3</v>
      </c>
      <c r="AG548" s="319" t="str">
        <f>IFERROR(VLOOKUP(LEFT(N548 &amp; "0",1),CbRc,2,0),"")</f>
        <v>NCX19J3</v>
      </c>
      <c r="AH548" s="319" t="str">
        <f>IF(ISNA(VLOOKUP($AE548&amp;P548,IsTm1A,1,0)),"",P548)</f>
        <v/>
      </c>
      <c r="AI548" s="319" t="str">
        <f>IF(ISNA(VLOOKUP($AF548&amp;Q548,IsTm2D,1,0)),"",Q548)</f>
        <v/>
      </c>
      <c r="AJ548" s="319" t="str">
        <f>IF(ISNA(VLOOKUP($AF548&amp;R548,IsTm3G,1,0)),"",R548)</f>
        <v/>
      </c>
      <c r="AK548" s="319" t="str">
        <f>IF(ISNA(VLOOKUP($AG548&amp;S548,IsTm4J,1,0)),"",S548)</f>
        <v/>
      </c>
      <c r="AL548" s="310"/>
      <c r="AT548" s="312" t="str">
        <f t="shared" si="84"/>
        <v/>
      </c>
      <c r="AU548" s="312" t="str">
        <f t="shared" si="85"/>
        <v/>
      </c>
      <c r="AW548" s="320">
        <f t="shared" si="86"/>
        <v>0</v>
      </c>
      <c r="AX548" s="320">
        <f t="shared" si="87"/>
        <v>0</v>
      </c>
      <c r="AY548" s="320">
        <f t="shared" si="88"/>
        <v>0</v>
      </c>
      <c r="AZ548" s="320">
        <f t="shared" si="89"/>
        <v>0</v>
      </c>
      <c r="BG548" s="49" t="str">
        <f t="shared" si="90"/>
        <v>0</v>
      </c>
      <c r="BH548" s="49" t="str">
        <f t="shared" si="91"/>
        <v>0</v>
      </c>
      <c r="BI548" s="49" t="str">
        <f t="shared" si="92"/>
        <v>0</v>
      </c>
    </row>
    <row r="549" spans="1:61" x14ac:dyDescent="0.25">
      <c r="A549" s="25" t="str">
        <f>C549&amp;"x"&amp;TEXT(COUNTIF(C$5:C548,C549)+1,0)</f>
        <v>x1</v>
      </c>
      <c r="B549" s="26" t="str">
        <f>D549&amp;"x"&amp;TEXT(COUNTIF(D$5:D548,D549)+1,0)</f>
        <v>x1</v>
      </c>
      <c r="C549" s="27"/>
      <c r="D549" s="27"/>
      <c r="E549" s="165"/>
      <c r="F549" s="27"/>
      <c r="G549" s="242"/>
      <c r="H549" s="242"/>
      <c r="I549" s="242"/>
      <c r="J549" s="194"/>
      <c r="K549" s="165"/>
      <c r="L549" s="28"/>
      <c r="M549" s="371"/>
      <c r="N549" s="28"/>
      <c r="O549" s="236"/>
      <c r="P549" s="28"/>
      <c r="Q549" s="28"/>
      <c r="R549" s="28"/>
      <c r="S549" s="466" t="str">
        <f>IF(C549=0,"",C549)</f>
        <v/>
      </c>
      <c r="T549" s="191"/>
      <c r="U549" s="30"/>
      <c r="V549" s="30"/>
      <c r="W549" s="30"/>
      <c r="X549" s="30"/>
      <c r="Y549" s="190"/>
      <c r="Z549" s="330" t="str">
        <f>lft(J549,Peildatum)</f>
        <v/>
      </c>
      <c r="AA549" s="272"/>
      <c r="AB549" s="272"/>
      <c r="AC549" s="272"/>
      <c r="AD549" s="272"/>
      <c r="AE549" s="319" t="str">
        <f>IFERROR(VLOOKUP(LEFT(L549 &amp; "0",1),CbRc,2,0),"")</f>
        <v>NCX19J3</v>
      </c>
      <c r="AF549" s="319" t="str">
        <f>IFERROR(VLOOKUP(LEFT(M549 &amp; "0",1),CbRc,2,0),"")</f>
        <v>NCX19J3</v>
      </c>
      <c r="AG549" s="319" t="str">
        <f>IFERROR(VLOOKUP(LEFT(N549 &amp; "0",1),CbRc,2,0),"")</f>
        <v>NCX19J3</v>
      </c>
      <c r="AH549" s="319" t="str">
        <f>IF(ISNA(VLOOKUP($AE549&amp;P549,IsTm1A,1,0)),"",P549)</f>
        <v/>
      </c>
      <c r="AI549" s="319" t="str">
        <f>IF(ISNA(VLOOKUP($AF549&amp;Q549,IsTm2D,1,0)),"",Q549)</f>
        <v/>
      </c>
      <c r="AJ549" s="319" t="str">
        <f>IF(ISNA(VLOOKUP($AF549&amp;R549,IsTm3G,1,0)),"",R549)</f>
        <v/>
      </c>
      <c r="AK549" s="319" t="str">
        <f>IF(ISNA(VLOOKUP($AG549&amp;S549,IsTm4J,1,0)),"",S549)</f>
        <v/>
      </c>
      <c r="AL549" s="310"/>
      <c r="AT549" s="312" t="str">
        <f t="shared" si="84"/>
        <v/>
      </c>
      <c r="AU549" s="312" t="str">
        <f t="shared" si="85"/>
        <v/>
      </c>
      <c r="AW549" s="320">
        <f t="shared" si="86"/>
        <v>0</v>
      </c>
      <c r="AX549" s="320">
        <f t="shared" si="87"/>
        <v>0</v>
      </c>
      <c r="AY549" s="320">
        <f t="shared" si="88"/>
        <v>0</v>
      </c>
      <c r="AZ549" s="320">
        <f t="shared" si="89"/>
        <v>0</v>
      </c>
      <c r="BG549" s="49" t="str">
        <f t="shared" si="90"/>
        <v>0</v>
      </c>
      <c r="BH549" s="49" t="str">
        <f t="shared" si="91"/>
        <v>0</v>
      </c>
      <c r="BI549" s="49" t="str">
        <f t="shared" si="92"/>
        <v>0</v>
      </c>
    </row>
    <row r="550" spans="1:61" x14ac:dyDescent="0.25">
      <c r="A550" s="25" t="str">
        <f>C550&amp;"x"&amp;TEXT(COUNTIF(C$5:C549,C550)+1,0)</f>
        <v>x1</v>
      </c>
      <c r="B550" s="26" t="str">
        <f>D550&amp;"x"&amp;TEXT(COUNTIF(D$5:D549,D550)+1,0)</f>
        <v>x1</v>
      </c>
      <c r="C550" s="27"/>
      <c r="D550" s="27"/>
      <c r="E550" s="165"/>
      <c r="F550" s="27"/>
      <c r="G550" s="242"/>
      <c r="H550" s="242"/>
      <c r="I550" s="242"/>
      <c r="J550" s="194"/>
      <c r="K550" s="165"/>
      <c r="L550" s="28"/>
      <c r="M550" s="371"/>
      <c r="N550" s="28"/>
      <c r="O550" s="236"/>
      <c r="P550" s="28"/>
      <c r="Q550" s="28"/>
      <c r="R550" s="28"/>
      <c r="S550" s="466" t="str">
        <f>IF(C550=0,"",C550)</f>
        <v/>
      </c>
      <c r="T550" s="191"/>
      <c r="U550" s="30"/>
      <c r="V550" s="30"/>
      <c r="W550" s="30"/>
      <c r="X550" s="30"/>
      <c r="Y550" s="190"/>
      <c r="Z550" s="330" t="str">
        <f>lft(J550,Peildatum)</f>
        <v/>
      </c>
      <c r="AA550" s="272"/>
      <c r="AB550" s="272"/>
      <c r="AC550" s="272"/>
      <c r="AD550" s="272"/>
      <c r="AE550" s="319" t="str">
        <f>IFERROR(VLOOKUP(LEFT(L550 &amp; "0",1),CbRc,2,0),"")</f>
        <v>NCX19J3</v>
      </c>
      <c r="AF550" s="319" t="str">
        <f>IFERROR(VLOOKUP(LEFT(M550 &amp; "0",1),CbRc,2,0),"")</f>
        <v>NCX19J3</v>
      </c>
      <c r="AG550" s="319" t="str">
        <f>IFERROR(VLOOKUP(LEFT(N550 &amp; "0",1),CbRc,2,0),"")</f>
        <v>NCX19J3</v>
      </c>
      <c r="AH550" s="319" t="str">
        <f>IF(ISNA(VLOOKUP($AE550&amp;P550,IsTm1A,1,0)),"",P550)</f>
        <v/>
      </c>
      <c r="AI550" s="319" t="str">
        <f>IF(ISNA(VLOOKUP($AF550&amp;Q550,IsTm2D,1,0)),"",Q550)</f>
        <v/>
      </c>
      <c r="AJ550" s="319" t="str">
        <f>IF(ISNA(VLOOKUP($AF550&amp;R550,IsTm3G,1,0)),"",R550)</f>
        <v/>
      </c>
      <c r="AK550" s="319" t="str">
        <f>IF(ISNA(VLOOKUP($AG550&amp;S550,IsTm4J,1,0)),"",S550)</f>
        <v/>
      </c>
      <c r="AL550" s="310"/>
      <c r="AT550" s="312" t="str">
        <f t="shared" si="84"/>
        <v/>
      </c>
      <c r="AU550" s="312" t="str">
        <f t="shared" si="85"/>
        <v/>
      </c>
      <c r="AW550" s="320">
        <f t="shared" si="86"/>
        <v>0</v>
      </c>
      <c r="AX550" s="320">
        <f t="shared" si="87"/>
        <v>0</v>
      </c>
      <c r="AY550" s="320">
        <f t="shared" si="88"/>
        <v>0</v>
      </c>
      <c r="AZ550" s="320">
        <f t="shared" si="89"/>
        <v>0</v>
      </c>
      <c r="BG550" s="49" t="str">
        <f t="shared" si="90"/>
        <v>0</v>
      </c>
      <c r="BH550" s="49" t="str">
        <f t="shared" si="91"/>
        <v>0</v>
      </c>
      <c r="BI550" s="49" t="str">
        <f t="shared" si="92"/>
        <v>0</v>
      </c>
    </row>
    <row r="551" spans="1:61" x14ac:dyDescent="0.25">
      <c r="A551" s="25" t="str">
        <f>C551&amp;"x"&amp;TEXT(COUNTIF(C$5:C550,C551)+1,0)</f>
        <v>x1</v>
      </c>
      <c r="B551" s="26" t="str">
        <f>D551&amp;"x"&amp;TEXT(COUNTIF(D$5:D550,D551)+1,0)</f>
        <v>x1</v>
      </c>
      <c r="C551" s="27"/>
      <c r="D551" s="27"/>
      <c r="E551" s="165"/>
      <c r="F551" s="27"/>
      <c r="G551" s="242"/>
      <c r="H551" s="242"/>
      <c r="I551" s="242"/>
      <c r="J551" s="194"/>
      <c r="K551" s="165"/>
      <c r="L551" s="28"/>
      <c r="M551" s="371"/>
      <c r="N551" s="28"/>
      <c r="O551" s="236"/>
      <c r="P551" s="28"/>
      <c r="Q551" s="28"/>
      <c r="R551" s="28"/>
      <c r="S551" s="466" t="str">
        <f>IF(C551=0,"",C551)</f>
        <v/>
      </c>
      <c r="T551" s="191"/>
      <c r="U551" s="30"/>
      <c r="V551" s="30"/>
      <c r="W551" s="30"/>
      <c r="X551" s="30"/>
      <c r="Y551" s="190"/>
      <c r="Z551" s="330" t="str">
        <f>lft(J551,Peildatum)</f>
        <v/>
      </c>
      <c r="AA551" s="272"/>
      <c r="AB551" s="272"/>
      <c r="AC551" s="272"/>
      <c r="AD551" s="272"/>
      <c r="AE551" s="319" t="str">
        <f>IFERROR(VLOOKUP(LEFT(L551 &amp; "0",1),CbRc,2,0),"")</f>
        <v>NCX19J3</v>
      </c>
      <c r="AF551" s="319" t="str">
        <f>IFERROR(VLOOKUP(LEFT(M551 &amp; "0",1),CbRc,2,0),"")</f>
        <v>NCX19J3</v>
      </c>
      <c r="AG551" s="319" t="str">
        <f>IFERROR(VLOOKUP(LEFT(N551 &amp; "0",1),CbRc,2,0),"")</f>
        <v>NCX19J3</v>
      </c>
      <c r="AH551" s="319" t="str">
        <f>IF(ISNA(VLOOKUP($AE551&amp;P551,IsTm1A,1,0)),"",P551)</f>
        <v/>
      </c>
      <c r="AI551" s="319" t="str">
        <f>IF(ISNA(VLOOKUP($AF551&amp;Q551,IsTm2D,1,0)),"",Q551)</f>
        <v/>
      </c>
      <c r="AJ551" s="319" t="str">
        <f>IF(ISNA(VLOOKUP($AF551&amp;R551,IsTm3G,1,0)),"",R551)</f>
        <v/>
      </c>
      <c r="AK551" s="319" t="str">
        <f>IF(ISNA(VLOOKUP($AG551&amp;S551,IsTm4J,1,0)),"",S551)</f>
        <v/>
      </c>
      <c r="AL551" s="310"/>
      <c r="AT551" s="312" t="str">
        <f t="shared" si="84"/>
        <v/>
      </c>
      <c r="AU551" s="312" t="str">
        <f t="shared" si="85"/>
        <v/>
      </c>
      <c r="AW551" s="320">
        <f t="shared" si="86"/>
        <v>0</v>
      </c>
      <c r="AX551" s="320">
        <f t="shared" si="87"/>
        <v>0</v>
      </c>
      <c r="AY551" s="320">
        <f t="shared" si="88"/>
        <v>0</v>
      </c>
      <c r="AZ551" s="320">
        <f t="shared" si="89"/>
        <v>0</v>
      </c>
      <c r="BG551" s="49" t="str">
        <f t="shared" si="90"/>
        <v>0</v>
      </c>
      <c r="BH551" s="49" t="str">
        <f t="shared" si="91"/>
        <v>0</v>
      </c>
      <c r="BI551" s="49" t="str">
        <f t="shared" si="92"/>
        <v>0</v>
      </c>
    </row>
    <row r="552" spans="1:61" x14ac:dyDescent="0.25">
      <c r="A552" s="25" t="str">
        <f>C552&amp;"x"&amp;TEXT(COUNTIF(C$5:C551,C552)+1,0)</f>
        <v>x1</v>
      </c>
      <c r="B552" s="26" t="str">
        <f>D552&amp;"x"&amp;TEXT(COUNTIF(D$5:D551,D552)+1,0)</f>
        <v>x1</v>
      </c>
      <c r="C552" s="27"/>
      <c r="D552" s="27"/>
      <c r="E552" s="165"/>
      <c r="F552" s="27"/>
      <c r="G552" s="242"/>
      <c r="H552" s="242"/>
      <c r="I552" s="242"/>
      <c r="J552" s="194"/>
      <c r="K552" s="165"/>
      <c r="L552" s="28"/>
      <c r="M552" s="371"/>
      <c r="N552" s="28"/>
      <c r="O552" s="236"/>
      <c r="P552" s="28"/>
      <c r="Q552" s="28"/>
      <c r="R552" s="28"/>
      <c r="S552" s="466" t="str">
        <f>IF(C552=0,"",C552)</f>
        <v/>
      </c>
      <c r="T552" s="191"/>
      <c r="U552" s="30"/>
      <c r="V552" s="30"/>
      <c r="W552" s="30"/>
      <c r="X552" s="30"/>
      <c r="Y552" s="190"/>
      <c r="Z552" s="330" t="str">
        <f>lft(J552,Peildatum)</f>
        <v/>
      </c>
      <c r="AA552" s="272"/>
      <c r="AB552" s="272"/>
      <c r="AC552" s="272"/>
      <c r="AD552" s="272"/>
      <c r="AE552" s="319" t="str">
        <f>IFERROR(VLOOKUP(LEFT(L552 &amp; "0",1),CbRc,2,0),"")</f>
        <v>NCX19J3</v>
      </c>
      <c r="AF552" s="319" t="str">
        <f>IFERROR(VLOOKUP(LEFT(M552 &amp; "0",1),CbRc,2,0),"")</f>
        <v>NCX19J3</v>
      </c>
      <c r="AG552" s="319" t="str">
        <f>IFERROR(VLOOKUP(LEFT(N552 &amp; "0",1),CbRc,2,0),"")</f>
        <v>NCX19J3</v>
      </c>
      <c r="AH552" s="319" t="str">
        <f>IF(ISNA(VLOOKUP($AE552&amp;P552,IsTm1A,1,0)),"",P552)</f>
        <v/>
      </c>
      <c r="AI552" s="319" t="str">
        <f>IF(ISNA(VLOOKUP($AF552&amp;Q552,IsTm2D,1,0)),"",Q552)</f>
        <v/>
      </c>
      <c r="AJ552" s="319" t="str">
        <f>IF(ISNA(VLOOKUP($AF552&amp;R552,IsTm3G,1,0)),"",R552)</f>
        <v/>
      </c>
      <c r="AK552" s="319" t="str">
        <f>IF(ISNA(VLOOKUP($AG552&amp;S552,IsTm4J,1,0)),"",S552)</f>
        <v/>
      </c>
      <c r="AL552" s="310"/>
      <c r="AT552" s="312" t="str">
        <f t="shared" si="84"/>
        <v/>
      </c>
      <c r="AU552" s="312" t="str">
        <f t="shared" si="85"/>
        <v/>
      </c>
      <c r="AW552" s="320">
        <f t="shared" si="86"/>
        <v>0</v>
      </c>
      <c r="AX552" s="320">
        <f t="shared" si="87"/>
        <v>0</v>
      </c>
      <c r="AY552" s="320">
        <f t="shared" si="88"/>
        <v>0</v>
      </c>
      <c r="AZ552" s="320">
        <f t="shared" si="89"/>
        <v>0</v>
      </c>
      <c r="BG552" s="49" t="str">
        <f t="shared" si="90"/>
        <v>0</v>
      </c>
      <c r="BH552" s="49" t="str">
        <f t="shared" si="91"/>
        <v>0</v>
      </c>
      <c r="BI552" s="49" t="str">
        <f t="shared" si="92"/>
        <v>0</v>
      </c>
    </row>
    <row r="553" spans="1:61" x14ac:dyDescent="0.25">
      <c r="A553" s="25" t="str">
        <f>C553&amp;"x"&amp;TEXT(COUNTIF(C$5:C552,C553)+1,0)</f>
        <v>x1</v>
      </c>
      <c r="B553" s="26" t="str">
        <f>D553&amp;"x"&amp;TEXT(COUNTIF(D$5:D552,D553)+1,0)</f>
        <v>x1</v>
      </c>
      <c r="C553" s="27"/>
      <c r="D553" s="27"/>
      <c r="E553" s="165"/>
      <c r="F553" s="27"/>
      <c r="G553" s="242"/>
      <c r="H553" s="242"/>
      <c r="I553" s="242"/>
      <c r="J553" s="194"/>
      <c r="K553" s="165"/>
      <c r="L553" s="28"/>
      <c r="M553" s="371"/>
      <c r="N553" s="28"/>
      <c r="O553" s="236"/>
      <c r="P553" s="28"/>
      <c r="Q553" s="28"/>
      <c r="R553" s="28"/>
      <c r="S553" s="466" t="str">
        <f>IF(C553=0,"",C553)</f>
        <v/>
      </c>
      <c r="T553" s="191"/>
      <c r="U553" s="30"/>
      <c r="V553" s="30"/>
      <c r="W553" s="30"/>
      <c r="X553" s="30"/>
      <c r="Y553" s="190"/>
      <c r="Z553" s="330" t="str">
        <f>lft(J553,Peildatum)</f>
        <v/>
      </c>
      <c r="AA553" s="272"/>
      <c r="AB553" s="272"/>
      <c r="AC553" s="272"/>
      <c r="AD553" s="272"/>
      <c r="AE553" s="319" t="str">
        <f>IFERROR(VLOOKUP(LEFT(L553 &amp; "0",1),CbRc,2,0),"")</f>
        <v>NCX19J3</v>
      </c>
      <c r="AF553" s="319" t="str">
        <f>IFERROR(VLOOKUP(LEFT(M553 &amp; "0",1),CbRc,2,0),"")</f>
        <v>NCX19J3</v>
      </c>
      <c r="AG553" s="319" t="str">
        <f>IFERROR(VLOOKUP(LEFT(N553 &amp; "0",1),CbRc,2,0),"")</f>
        <v>NCX19J3</v>
      </c>
      <c r="AH553" s="319" t="str">
        <f>IF(ISNA(VLOOKUP($AE553&amp;P553,IsTm1A,1,0)),"",P553)</f>
        <v/>
      </c>
      <c r="AI553" s="319" t="str">
        <f>IF(ISNA(VLOOKUP($AF553&amp;Q553,IsTm2D,1,0)),"",Q553)</f>
        <v/>
      </c>
      <c r="AJ553" s="319" t="str">
        <f>IF(ISNA(VLOOKUP($AF553&amp;R553,IsTm3G,1,0)),"",R553)</f>
        <v/>
      </c>
      <c r="AK553" s="319" t="str">
        <f>IF(ISNA(VLOOKUP($AG553&amp;S553,IsTm4J,1,0)),"",S553)</f>
        <v/>
      </c>
      <c r="AL553" s="310"/>
      <c r="AT553" s="312" t="str">
        <f t="shared" si="84"/>
        <v/>
      </c>
      <c r="AU553" s="312" t="str">
        <f t="shared" si="85"/>
        <v/>
      </c>
      <c r="AW553" s="320">
        <f t="shared" si="86"/>
        <v>0</v>
      </c>
      <c r="AX553" s="320">
        <f t="shared" si="87"/>
        <v>0</v>
      </c>
      <c r="AY553" s="320">
        <f t="shared" si="88"/>
        <v>0</v>
      </c>
      <c r="AZ553" s="320">
        <f t="shared" si="89"/>
        <v>0</v>
      </c>
      <c r="BG553" s="49" t="str">
        <f t="shared" si="90"/>
        <v>0</v>
      </c>
      <c r="BH553" s="49" t="str">
        <f t="shared" si="91"/>
        <v>0</v>
      </c>
      <c r="BI553" s="49" t="str">
        <f t="shared" si="92"/>
        <v>0</v>
      </c>
    </row>
    <row r="554" spans="1:61" x14ac:dyDescent="0.25">
      <c r="A554" s="25" t="str">
        <f>C554&amp;"x"&amp;TEXT(COUNTIF(C$5:C553,C554)+1,0)</f>
        <v>x1</v>
      </c>
      <c r="B554" s="26" t="str">
        <f>D554&amp;"x"&amp;TEXT(COUNTIF(D$5:D553,D554)+1,0)</f>
        <v>x1</v>
      </c>
      <c r="C554" s="27"/>
      <c r="D554" s="27"/>
      <c r="E554" s="165"/>
      <c r="F554" s="27"/>
      <c r="G554" s="242"/>
      <c r="H554" s="242"/>
      <c r="I554" s="242"/>
      <c r="J554" s="194"/>
      <c r="K554" s="165"/>
      <c r="L554" s="28"/>
      <c r="M554" s="371"/>
      <c r="N554" s="28"/>
      <c r="O554" s="236"/>
      <c r="P554" s="28"/>
      <c r="Q554" s="28"/>
      <c r="R554" s="28"/>
      <c r="S554" s="466" t="str">
        <f>IF(C554=0,"",C554)</f>
        <v/>
      </c>
      <c r="T554" s="191"/>
      <c r="U554" s="30"/>
      <c r="V554" s="30"/>
      <c r="W554" s="30"/>
      <c r="X554" s="30"/>
      <c r="Y554" s="190"/>
      <c r="Z554" s="330" t="str">
        <f>lft(J554,Peildatum)</f>
        <v/>
      </c>
      <c r="AA554" s="272"/>
      <c r="AB554" s="272"/>
      <c r="AC554" s="272"/>
      <c r="AD554" s="272"/>
      <c r="AE554" s="319" t="str">
        <f>IFERROR(VLOOKUP(LEFT(L554 &amp; "0",1),CbRc,2,0),"")</f>
        <v>NCX19J3</v>
      </c>
      <c r="AF554" s="319" t="str">
        <f>IFERROR(VLOOKUP(LEFT(M554 &amp; "0",1),CbRc,2,0),"")</f>
        <v>NCX19J3</v>
      </c>
      <c r="AG554" s="319" t="str">
        <f>IFERROR(VLOOKUP(LEFT(N554 &amp; "0",1),CbRc,2,0),"")</f>
        <v>NCX19J3</v>
      </c>
      <c r="AH554" s="319" t="str">
        <f>IF(ISNA(VLOOKUP($AE554&amp;P554,IsTm1A,1,0)),"",P554)</f>
        <v/>
      </c>
      <c r="AI554" s="319" t="str">
        <f>IF(ISNA(VLOOKUP($AF554&amp;Q554,IsTm2D,1,0)),"",Q554)</f>
        <v/>
      </c>
      <c r="AJ554" s="319" t="str">
        <f>IF(ISNA(VLOOKUP($AF554&amp;R554,IsTm3G,1,0)),"",R554)</f>
        <v/>
      </c>
      <c r="AK554" s="319" t="str">
        <f>IF(ISNA(VLOOKUP($AG554&amp;S554,IsTm4J,1,0)),"",S554)</f>
        <v/>
      </c>
      <c r="AL554" s="310"/>
      <c r="AT554" s="312" t="str">
        <f t="shared" si="84"/>
        <v/>
      </c>
      <c r="AU554" s="312" t="str">
        <f t="shared" si="85"/>
        <v/>
      </c>
      <c r="AW554" s="320">
        <f t="shared" si="86"/>
        <v>0</v>
      </c>
      <c r="AX554" s="320">
        <f t="shared" si="87"/>
        <v>0</v>
      </c>
      <c r="AY554" s="320">
        <f t="shared" si="88"/>
        <v>0</v>
      </c>
      <c r="AZ554" s="320">
        <f t="shared" si="89"/>
        <v>0</v>
      </c>
      <c r="BG554" s="49" t="str">
        <f t="shared" si="90"/>
        <v>0</v>
      </c>
      <c r="BH554" s="49" t="str">
        <f t="shared" si="91"/>
        <v>0</v>
      </c>
      <c r="BI554" s="49" t="str">
        <f t="shared" si="92"/>
        <v>0</v>
      </c>
    </row>
    <row r="555" spans="1:61" x14ac:dyDescent="0.25">
      <c r="A555" s="25" t="str">
        <f>C555&amp;"x"&amp;TEXT(COUNTIF(C$5:C554,C555)+1,0)</f>
        <v>x1</v>
      </c>
      <c r="B555" s="26" t="str">
        <f>D555&amp;"x"&amp;TEXT(COUNTIF(D$5:D554,D555)+1,0)</f>
        <v>x1</v>
      </c>
      <c r="C555" s="27"/>
      <c r="D555" s="27"/>
      <c r="E555" s="165"/>
      <c r="F555" s="27"/>
      <c r="G555" s="242"/>
      <c r="H555" s="242"/>
      <c r="I555" s="242"/>
      <c r="J555" s="194"/>
      <c r="K555" s="165"/>
      <c r="L555" s="28"/>
      <c r="M555" s="371"/>
      <c r="N555" s="28"/>
      <c r="O555" s="236"/>
      <c r="P555" s="28"/>
      <c r="Q555" s="28"/>
      <c r="R555" s="28"/>
      <c r="S555" s="466" t="str">
        <f>IF(C555=0,"",C555)</f>
        <v/>
      </c>
      <c r="T555" s="191"/>
      <c r="U555" s="30"/>
      <c r="V555" s="30"/>
      <c r="W555" s="30"/>
      <c r="X555" s="30"/>
      <c r="Y555" s="190"/>
      <c r="Z555" s="330" t="str">
        <f>lft(J555,Peildatum)</f>
        <v/>
      </c>
      <c r="AA555" s="272"/>
      <c r="AB555" s="272"/>
      <c r="AC555" s="272"/>
      <c r="AD555" s="272"/>
      <c r="AE555" s="319" t="str">
        <f>IFERROR(VLOOKUP(LEFT(L555 &amp; "0",1),CbRc,2,0),"")</f>
        <v>NCX19J3</v>
      </c>
      <c r="AF555" s="319" t="str">
        <f>IFERROR(VLOOKUP(LEFT(M555 &amp; "0",1),CbRc,2,0),"")</f>
        <v>NCX19J3</v>
      </c>
      <c r="AG555" s="319" t="str">
        <f>IFERROR(VLOOKUP(LEFT(N555 &amp; "0",1),CbRc,2,0),"")</f>
        <v>NCX19J3</v>
      </c>
      <c r="AH555" s="319" t="str">
        <f>IF(ISNA(VLOOKUP($AE555&amp;P555,IsTm1A,1,0)),"",P555)</f>
        <v/>
      </c>
      <c r="AI555" s="319" t="str">
        <f>IF(ISNA(VLOOKUP($AF555&amp;Q555,IsTm2D,1,0)),"",Q555)</f>
        <v/>
      </c>
      <c r="AJ555" s="319" t="str">
        <f>IF(ISNA(VLOOKUP($AF555&amp;R555,IsTm3G,1,0)),"",R555)</f>
        <v/>
      </c>
      <c r="AK555" s="319" t="str">
        <f>IF(ISNA(VLOOKUP($AG555&amp;S555,IsTm4J,1,0)),"",S555)</f>
        <v/>
      </c>
      <c r="AL555" s="310"/>
      <c r="AT555" s="312" t="str">
        <f t="shared" si="84"/>
        <v/>
      </c>
      <c r="AU555" s="312" t="str">
        <f t="shared" si="85"/>
        <v/>
      </c>
      <c r="AW555" s="320">
        <f t="shared" si="86"/>
        <v>0</v>
      </c>
      <c r="AX555" s="320">
        <f t="shared" si="87"/>
        <v>0</v>
      </c>
      <c r="AY555" s="320">
        <f t="shared" si="88"/>
        <v>0</v>
      </c>
      <c r="AZ555" s="320">
        <f t="shared" si="89"/>
        <v>0</v>
      </c>
      <c r="BG555" s="49" t="str">
        <f t="shared" si="90"/>
        <v>0</v>
      </c>
      <c r="BH555" s="49" t="str">
        <f t="shared" si="91"/>
        <v>0</v>
      </c>
      <c r="BI555" s="49" t="str">
        <f t="shared" si="92"/>
        <v>0</v>
      </c>
    </row>
    <row r="556" spans="1:61" x14ac:dyDescent="0.25">
      <c r="A556" s="25" t="str">
        <f>C556&amp;"x"&amp;TEXT(COUNTIF(C$5:C555,C556)+1,0)</f>
        <v>x1</v>
      </c>
      <c r="B556" s="26" t="str">
        <f>D556&amp;"x"&amp;TEXT(COUNTIF(D$5:D555,D556)+1,0)</f>
        <v>x1</v>
      </c>
      <c r="C556" s="27"/>
      <c r="D556" s="27"/>
      <c r="E556" s="165"/>
      <c r="F556" s="27"/>
      <c r="G556" s="242"/>
      <c r="H556" s="242"/>
      <c r="I556" s="242"/>
      <c r="J556" s="194"/>
      <c r="K556" s="165"/>
      <c r="L556" s="28"/>
      <c r="M556" s="371"/>
      <c r="N556" s="28"/>
      <c r="O556" s="236"/>
      <c r="P556" s="28"/>
      <c r="Q556" s="28"/>
      <c r="R556" s="28"/>
      <c r="S556" s="466" t="str">
        <f>IF(C556=0,"",C556)</f>
        <v/>
      </c>
      <c r="T556" s="191"/>
      <c r="U556" s="30"/>
      <c r="V556" s="30"/>
      <c r="W556" s="30"/>
      <c r="X556" s="30"/>
      <c r="Y556" s="190"/>
      <c r="Z556" s="330" t="str">
        <f>lft(J556,Peildatum)</f>
        <v/>
      </c>
      <c r="AA556" s="272"/>
      <c r="AB556" s="272"/>
      <c r="AC556" s="272"/>
      <c r="AD556" s="272"/>
      <c r="AE556" s="319" t="str">
        <f>IFERROR(VLOOKUP(LEFT(L556 &amp; "0",1),CbRc,2,0),"")</f>
        <v>NCX19J3</v>
      </c>
      <c r="AF556" s="319" t="str">
        <f>IFERROR(VLOOKUP(LEFT(M556 &amp; "0",1),CbRc,2,0),"")</f>
        <v>NCX19J3</v>
      </c>
      <c r="AG556" s="319" t="str">
        <f>IFERROR(VLOOKUP(LEFT(N556 &amp; "0",1),CbRc,2,0),"")</f>
        <v>NCX19J3</v>
      </c>
      <c r="AH556" s="319" t="str">
        <f>IF(ISNA(VLOOKUP($AE556&amp;P556,IsTm1A,1,0)),"",P556)</f>
        <v/>
      </c>
      <c r="AI556" s="319" t="str">
        <f>IF(ISNA(VLOOKUP($AF556&amp;Q556,IsTm2D,1,0)),"",Q556)</f>
        <v/>
      </c>
      <c r="AJ556" s="319" t="str">
        <f>IF(ISNA(VLOOKUP($AF556&amp;R556,IsTm3G,1,0)),"",R556)</f>
        <v/>
      </c>
      <c r="AK556" s="319" t="str">
        <f>IF(ISNA(VLOOKUP($AG556&amp;S556,IsTm4J,1,0)),"",S556)</f>
        <v/>
      </c>
      <c r="AL556" s="310"/>
      <c r="AT556" s="312" t="str">
        <f t="shared" si="84"/>
        <v/>
      </c>
      <c r="AU556" s="312" t="str">
        <f t="shared" si="85"/>
        <v/>
      </c>
      <c r="AW556" s="320">
        <f t="shared" si="86"/>
        <v>0</v>
      </c>
      <c r="AX556" s="320">
        <f t="shared" si="87"/>
        <v>0</v>
      </c>
      <c r="AY556" s="320">
        <f t="shared" si="88"/>
        <v>0</v>
      </c>
      <c r="AZ556" s="320">
        <f t="shared" si="89"/>
        <v>0</v>
      </c>
      <c r="BG556" s="49" t="str">
        <f t="shared" si="90"/>
        <v>0</v>
      </c>
      <c r="BH556" s="49" t="str">
        <f t="shared" si="91"/>
        <v>0</v>
      </c>
      <c r="BI556" s="49" t="str">
        <f t="shared" si="92"/>
        <v>0</v>
      </c>
    </row>
    <row r="557" spans="1:61" x14ac:dyDescent="0.25">
      <c r="A557" s="25" t="str">
        <f>C557&amp;"x"&amp;TEXT(COUNTIF(C$5:C556,C557)+1,0)</f>
        <v>x1</v>
      </c>
      <c r="B557" s="26" t="str">
        <f>D557&amp;"x"&amp;TEXT(COUNTIF(D$5:D556,D557)+1,0)</f>
        <v>x1</v>
      </c>
      <c r="C557" s="27"/>
      <c r="D557" s="27"/>
      <c r="E557" s="165"/>
      <c r="F557" s="27"/>
      <c r="G557" s="242"/>
      <c r="H557" s="242"/>
      <c r="I557" s="242"/>
      <c r="J557" s="194"/>
      <c r="K557" s="165"/>
      <c r="L557" s="28"/>
      <c r="M557" s="371"/>
      <c r="N557" s="28"/>
      <c r="O557" s="236"/>
      <c r="P557" s="28"/>
      <c r="Q557" s="28"/>
      <c r="R557" s="28"/>
      <c r="S557" s="466" t="str">
        <f>IF(C557=0,"",C557)</f>
        <v/>
      </c>
      <c r="T557" s="191"/>
      <c r="U557" s="30"/>
      <c r="V557" s="30"/>
      <c r="W557" s="30"/>
      <c r="X557" s="30"/>
      <c r="Y557" s="190"/>
      <c r="Z557" s="330" t="str">
        <f>lft(J557,Peildatum)</f>
        <v/>
      </c>
      <c r="AA557" s="272"/>
      <c r="AB557" s="272"/>
      <c r="AC557" s="272"/>
      <c r="AD557" s="272"/>
      <c r="AE557" s="319" t="str">
        <f>IFERROR(VLOOKUP(LEFT(L557 &amp; "0",1),CbRc,2,0),"")</f>
        <v>NCX19J3</v>
      </c>
      <c r="AF557" s="319" t="str">
        <f>IFERROR(VLOOKUP(LEFT(M557 &amp; "0",1),CbRc,2,0),"")</f>
        <v>NCX19J3</v>
      </c>
      <c r="AG557" s="319" t="str">
        <f>IFERROR(VLOOKUP(LEFT(N557 &amp; "0",1),CbRc,2,0),"")</f>
        <v>NCX19J3</v>
      </c>
      <c r="AH557" s="319" t="str">
        <f>IF(ISNA(VLOOKUP($AE557&amp;P557,IsTm1A,1,0)),"",P557)</f>
        <v/>
      </c>
      <c r="AI557" s="319" t="str">
        <f>IF(ISNA(VLOOKUP($AF557&amp;Q557,IsTm2D,1,0)),"",Q557)</f>
        <v/>
      </c>
      <c r="AJ557" s="319" t="str">
        <f>IF(ISNA(VLOOKUP($AF557&amp;R557,IsTm3G,1,0)),"",R557)</f>
        <v/>
      </c>
      <c r="AK557" s="319" t="str">
        <f>IF(ISNA(VLOOKUP($AG557&amp;S557,IsTm4J,1,0)),"",S557)</f>
        <v/>
      </c>
      <c r="AL557" s="310"/>
      <c r="AT557" s="312" t="str">
        <f t="shared" si="84"/>
        <v/>
      </c>
      <c r="AU557" s="312" t="str">
        <f t="shared" si="85"/>
        <v/>
      </c>
      <c r="AW557" s="320">
        <f t="shared" si="86"/>
        <v>0</v>
      </c>
      <c r="AX557" s="320">
        <f t="shared" si="87"/>
        <v>0</v>
      </c>
      <c r="AY557" s="320">
        <f t="shared" si="88"/>
        <v>0</v>
      </c>
      <c r="AZ557" s="320">
        <f t="shared" si="89"/>
        <v>0</v>
      </c>
      <c r="BG557" s="49" t="str">
        <f t="shared" si="90"/>
        <v>0</v>
      </c>
      <c r="BH557" s="49" t="str">
        <f t="shared" si="91"/>
        <v>0</v>
      </c>
      <c r="BI557" s="49" t="str">
        <f t="shared" si="92"/>
        <v>0</v>
      </c>
    </row>
    <row r="558" spans="1:61" x14ac:dyDescent="0.25">
      <c r="A558" s="25" t="str">
        <f>C558&amp;"x"&amp;TEXT(COUNTIF(C$5:C557,C558)+1,0)</f>
        <v>x1</v>
      </c>
      <c r="B558" s="26" t="str">
        <f>D558&amp;"x"&amp;TEXT(COUNTIF(D$5:D557,D558)+1,0)</f>
        <v>x1</v>
      </c>
      <c r="C558" s="27"/>
      <c r="D558" s="27"/>
      <c r="E558" s="165"/>
      <c r="F558" s="27"/>
      <c r="G558" s="242"/>
      <c r="H558" s="242"/>
      <c r="I558" s="242"/>
      <c r="J558" s="194"/>
      <c r="K558" s="165"/>
      <c r="L558" s="28"/>
      <c r="M558" s="371"/>
      <c r="N558" s="28"/>
      <c r="O558" s="236"/>
      <c r="P558" s="28"/>
      <c r="Q558" s="28"/>
      <c r="R558" s="28"/>
      <c r="S558" s="466" t="str">
        <f>IF(C558=0,"",C558)</f>
        <v/>
      </c>
      <c r="T558" s="191"/>
      <c r="U558" s="30"/>
      <c r="V558" s="30"/>
      <c r="W558" s="30"/>
      <c r="X558" s="30"/>
      <c r="Y558" s="190"/>
      <c r="Z558" s="330" t="str">
        <f>lft(J558,Peildatum)</f>
        <v/>
      </c>
      <c r="AA558" s="272"/>
      <c r="AB558" s="272"/>
      <c r="AC558" s="272"/>
      <c r="AD558" s="272"/>
      <c r="AE558" s="319" t="str">
        <f>IFERROR(VLOOKUP(LEFT(L558 &amp; "0",1),CbRc,2,0),"")</f>
        <v>NCX19J3</v>
      </c>
      <c r="AF558" s="319" t="str">
        <f>IFERROR(VLOOKUP(LEFT(M558 &amp; "0",1),CbRc,2,0),"")</f>
        <v>NCX19J3</v>
      </c>
      <c r="AG558" s="319" t="str">
        <f>IFERROR(VLOOKUP(LEFT(N558 &amp; "0",1),CbRc,2,0),"")</f>
        <v>NCX19J3</v>
      </c>
      <c r="AH558" s="319" t="str">
        <f>IF(ISNA(VLOOKUP($AE558&amp;P558,IsTm1A,1,0)),"",P558)</f>
        <v/>
      </c>
      <c r="AI558" s="319" t="str">
        <f>IF(ISNA(VLOOKUP($AF558&amp;Q558,IsTm2D,1,0)),"",Q558)</f>
        <v/>
      </c>
      <c r="AJ558" s="319" t="str">
        <f>IF(ISNA(VLOOKUP($AF558&amp;R558,IsTm3G,1,0)),"",R558)</f>
        <v/>
      </c>
      <c r="AK558" s="319" t="str">
        <f>IF(ISNA(VLOOKUP($AG558&amp;S558,IsTm4J,1,0)),"",S558)</f>
        <v/>
      </c>
      <c r="AL558" s="310"/>
      <c r="AT558" s="312" t="str">
        <f t="shared" si="84"/>
        <v/>
      </c>
      <c r="AU558" s="312" t="str">
        <f t="shared" si="85"/>
        <v/>
      </c>
      <c r="AW558" s="320">
        <f t="shared" si="86"/>
        <v>0</v>
      </c>
      <c r="AX558" s="320">
        <f t="shared" si="87"/>
        <v>0</v>
      </c>
      <c r="AY558" s="320">
        <f t="shared" si="88"/>
        <v>0</v>
      </c>
      <c r="AZ558" s="320">
        <f t="shared" si="89"/>
        <v>0</v>
      </c>
      <c r="BG558" s="49" t="str">
        <f t="shared" si="90"/>
        <v>0</v>
      </c>
      <c r="BH558" s="49" t="str">
        <f t="shared" si="91"/>
        <v>0</v>
      </c>
      <c r="BI558" s="49" t="str">
        <f t="shared" si="92"/>
        <v>0</v>
      </c>
    </row>
    <row r="559" spans="1:61" x14ac:dyDescent="0.25">
      <c r="A559" s="25" t="str">
        <f>C559&amp;"x"&amp;TEXT(COUNTIF(C$5:C558,C559)+1,0)</f>
        <v>x1</v>
      </c>
      <c r="B559" s="26" t="str">
        <f>D559&amp;"x"&amp;TEXT(COUNTIF(D$5:D558,D559)+1,0)</f>
        <v>x1</v>
      </c>
      <c r="C559" s="27"/>
      <c r="D559" s="27"/>
      <c r="E559" s="165"/>
      <c r="F559" s="27"/>
      <c r="G559" s="242"/>
      <c r="H559" s="242"/>
      <c r="I559" s="242"/>
      <c r="J559" s="194"/>
      <c r="K559" s="165"/>
      <c r="L559" s="28"/>
      <c r="M559" s="371"/>
      <c r="N559" s="28"/>
      <c r="O559" s="236"/>
      <c r="P559" s="28"/>
      <c r="Q559" s="28"/>
      <c r="R559" s="28"/>
      <c r="S559" s="466" t="str">
        <f>IF(C559=0,"",C559)</f>
        <v/>
      </c>
      <c r="T559" s="191"/>
      <c r="U559" s="30"/>
      <c r="V559" s="30"/>
      <c r="W559" s="30"/>
      <c r="X559" s="30"/>
      <c r="Y559" s="190"/>
      <c r="Z559" s="330" t="str">
        <f>lft(J559,Peildatum)</f>
        <v/>
      </c>
      <c r="AA559" s="272"/>
      <c r="AB559" s="272"/>
      <c r="AC559" s="272"/>
      <c r="AD559" s="272"/>
      <c r="AE559" s="319" t="str">
        <f>IFERROR(VLOOKUP(LEFT(L559 &amp; "0",1),CbRc,2,0),"")</f>
        <v>NCX19J3</v>
      </c>
      <c r="AF559" s="319" t="str">
        <f>IFERROR(VLOOKUP(LEFT(M559 &amp; "0",1),CbRc,2,0),"")</f>
        <v>NCX19J3</v>
      </c>
      <c r="AG559" s="319" t="str">
        <f>IFERROR(VLOOKUP(LEFT(N559 &amp; "0",1),CbRc,2,0),"")</f>
        <v>NCX19J3</v>
      </c>
      <c r="AH559" s="319" t="str">
        <f>IF(ISNA(VLOOKUP($AE559&amp;P559,IsTm1A,1,0)),"",P559)</f>
        <v/>
      </c>
      <c r="AI559" s="319" t="str">
        <f>IF(ISNA(VLOOKUP($AF559&amp;Q559,IsTm2D,1,0)),"",Q559)</f>
        <v/>
      </c>
      <c r="AJ559" s="319" t="str">
        <f>IF(ISNA(VLOOKUP($AF559&amp;R559,IsTm3G,1,0)),"",R559)</f>
        <v/>
      </c>
      <c r="AK559" s="319" t="str">
        <f>IF(ISNA(VLOOKUP($AG559&amp;S559,IsTm4J,1,0)),"",S559)</f>
        <v/>
      </c>
      <c r="AL559" s="310"/>
      <c r="AT559" s="312" t="str">
        <f t="shared" si="84"/>
        <v/>
      </c>
      <c r="AU559" s="312" t="str">
        <f t="shared" si="85"/>
        <v/>
      </c>
      <c r="AW559" s="320">
        <f t="shared" si="86"/>
        <v>0</v>
      </c>
      <c r="AX559" s="320">
        <f t="shared" si="87"/>
        <v>0</v>
      </c>
      <c r="AY559" s="320">
        <f t="shared" si="88"/>
        <v>0</v>
      </c>
      <c r="AZ559" s="320">
        <f t="shared" si="89"/>
        <v>0</v>
      </c>
      <c r="BG559" s="49" t="str">
        <f t="shared" si="90"/>
        <v>0</v>
      </c>
      <c r="BH559" s="49" t="str">
        <f t="shared" si="91"/>
        <v>0</v>
      </c>
      <c r="BI559" s="49" t="str">
        <f t="shared" si="92"/>
        <v>0</v>
      </c>
    </row>
    <row r="560" spans="1:61" x14ac:dyDescent="0.25">
      <c r="A560" s="25" t="str">
        <f>C560&amp;"x"&amp;TEXT(COUNTIF(C$5:C559,C560)+1,0)</f>
        <v>x1</v>
      </c>
      <c r="B560" s="26" t="str">
        <f>D560&amp;"x"&amp;TEXT(COUNTIF(D$5:D559,D560)+1,0)</f>
        <v>x1</v>
      </c>
      <c r="C560" s="27"/>
      <c r="D560" s="27"/>
      <c r="E560" s="165"/>
      <c r="F560" s="27"/>
      <c r="G560" s="242"/>
      <c r="H560" s="242"/>
      <c r="I560" s="242"/>
      <c r="J560" s="194"/>
      <c r="K560" s="165"/>
      <c r="L560" s="28"/>
      <c r="M560" s="371"/>
      <c r="N560" s="28"/>
      <c r="O560" s="236"/>
      <c r="P560" s="28"/>
      <c r="Q560" s="28"/>
      <c r="R560" s="28"/>
      <c r="S560" s="466" t="str">
        <f>IF(C560=0,"",C560)</f>
        <v/>
      </c>
      <c r="T560" s="191"/>
      <c r="U560" s="30"/>
      <c r="V560" s="30"/>
      <c r="W560" s="30"/>
      <c r="X560" s="30"/>
      <c r="Y560" s="190"/>
      <c r="Z560" s="330" t="str">
        <f>lft(J560,Peildatum)</f>
        <v/>
      </c>
      <c r="AA560" s="272"/>
      <c r="AB560" s="272"/>
      <c r="AC560" s="272"/>
      <c r="AD560" s="272"/>
      <c r="AE560" s="319" t="str">
        <f>IFERROR(VLOOKUP(LEFT(L560 &amp; "0",1),CbRc,2,0),"")</f>
        <v>NCX19J3</v>
      </c>
      <c r="AF560" s="319" t="str">
        <f>IFERROR(VLOOKUP(LEFT(M560 &amp; "0",1),CbRc,2,0),"")</f>
        <v>NCX19J3</v>
      </c>
      <c r="AG560" s="319" t="str">
        <f>IFERROR(VLOOKUP(LEFT(N560 &amp; "0",1),CbRc,2,0),"")</f>
        <v>NCX19J3</v>
      </c>
      <c r="AH560" s="319" t="str">
        <f>IF(ISNA(VLOOKUP($AE560&amp;P560,IsTm1A,1,0)),"",P560)</f>
        <v/>
      </c>
      <c r="AI560" s="319" t="str">
        <f>IF(ISNA(VLOOKUP($AF560&amp;Q560,IsTm2D,1,0)),"",Q560)</f>
        <v/>
      </c>
      <c r="AJ560" s="319" t="str">
        <f>IF(ISNA(VLOOKUP($AF560&amp;R560,IsTm3G,1,0)),"",R560)</f>
        <v/>
      </c>
      <c r="AK560" s="319" t="str">
        <f>IF(ISNA(VLOOKUP($AG560&amp;S560,IsTm4J,1,0)),"",S560)</f>
        <v/>
      </c>
      <c r="AL560" s="310"/>
      <c r="AT560" s="312" t="str">
        <f t="shared" si="84"/>
        <v/>
      </c>
      <c r="AU560" s="312" t="str">
        <f t="shared" si="85"/>
        <v/>
      </c>
      <c r="AW560" s="320">
        <f t="shared" si="86"/>
        <v>0</v>
      </c>
      <c r="AX560" s="320">
        <f t="shared" si="87"/>
        <v>0</v>
      </c>
      <c r="AY560" s="320">
        <f t="shared" si="88"/>
        <v>0</v>
      </c>
      <c r="AZ560" s="320">
        <f t="shared" si="89"/>
        <v>0</v>
      </c>
      <c r="BG560" s="49" t="str">
        <f t="shared" si="90"/>
        <v>0</v>
      </c>
      <c r="BH560" s="49" t="str">
        <f t="shared" si="91"/>
        <v>0</v>
      </c>
      <c r="BI560" s="49" t="str">
        <f t="shared" si="92"/>
        <v>0</v>
      </c>
    </row>
    <row r="561" spans="1:61" x14ac:dyDescent="0.25">
      <c r="A561" s="25" t="str">
        <f>C561&amp;"x"&amp;TEXT(COUNTIF(C$5:C560,C561)+1,0)</f>
        <v>x1</v>
      </c>
      <c r="B561" s="26" t="str">
        <f>D561&amp;"x"&amp;TEXT(COUNTIF(D$5:D560,D561)+1,0)</f>
        <v>x1</v>
      </c>
      <c r="C561" s="27"/>
      <c r="D561" s="27"/>
      <c r="E561" s="165"/>
      <c r="F561" s="27"/>
      <c r="G561" s="242"/>
      <c r="H561" s="242"/>
      <c r="I561" s="242"/>
      <c r="J561" s="194"/>
      <c r="K561" s="165"/>
      <c r="L561" s="28"/>
      <c r="M561" s="371"/>
      <c r="N561" s="28"/>
      <c r="O561" s="236"/>
      <c r="P561" s="28"/>
      <c r="Q561" s="28"/>
      <c r="R561" s="28"/>
      <c r="S561" s="466" t="str">
        <f>IF(C561=0,"",C561)</f>
        <v/>
      </c>
      <c r="T561" s="191"/>
      <c r="U561" s="30"/>
      <c r="V561" s="30"/>
      <c r="W561" s="30"/>
      <c r="X561" s="30"/>
      <c r="Y561" s="190"/>
      <c r="Z561" s="330" t="str">
        <f>lft(J561,Peildatum)</f>
        <v/>
      </c>
      <c r="AA561" s="272"/>
      <c r="AB561" s="272"/>
      <c r="AC561" s="272"/>
      <c r="AD561" s="272"/>
      <c r="AE561" s="319" t="str">
        <f>IFERROR(VLOOKUP(LEFT(L561 &amp; "0",1),CbRc,2,0),"")</f>
        <v>NCX19J3</v>
      </c>
      <c r="AF561" s="319" t="str">
        <f>IFERROR(VLOOKUP(LEFT(M561 &amp; "0",1),CbRc,2,0),"")</f>
        <v>NCX19J3</v>
      </c>
      <c r="AG561" s="319" t="str">
        <f>IFERROR(VLOOKUP(LEFT(N561 &amp; "0",1),CbRc,2,0),"")</f>
        <v>NCX19J3</v>
      </c>
      <c r="AH561" s="319" t="str">
        <f>IF(ISNA(VLOOKUP($AE561&amp;P561,IsTm1A,1,0)),"",P561)</f>
        <v/>
      </c>
      <c r="AI561" s="319" t="str">
        <f>IF(ISNA(VLOOKUP($AF561&amp;Q561,IsTm2D,1,0)),"",Q561)</f>
        <v/>
      </c>
      <c r="AJ561" s="319" t="str">
        <f>IF(ISNA(VLOOKUP($AF561&amp;R561,IsTm3G,1,0)),"",R561)</f>
        <v/>
      </c>
      <c r="AK561" s="319" t="str">
        <f>IF(ISNA(VLOOKUP($AG561&amp;S561,IsTm4J,1,0)),"",S561)</f>
        <v/>
      </c>
      <c r="AL561" s="310"/>
      <c r="AT561" s="312" t="str">
        <f t="shared" si="84"/>
        <v/>
      </c>
      <c r="AU561" s="312" t="str">
        <f t="shared" si="85"/>
        <v/>
      </c>
      <c r="AW561" s="320">
        <f t="shared" si="86"/>
        <v>0</v>
      </c>
      <c r="AX561" s="320">
        <f t="shared" si="87"/>
        <v>0</v>
      </c>
      <c r="AY561" s="320">
        <f t="shared" si="88"/>
        <v>0</v>
      </c>
      <c r="AZ561" s="320">
        <f t="shared" si="89"/>
        <v>0</v>
      </c>
      <c r="BG561" s="49" t="str">
        <f t="shared" si="90"/>
        <v>0</v>
      </c>
      <c r="BH561" s="49" t="str">
        <f t="shared" si="91"/>
        <v>0</v>
      </c>
      <c r="BI561" s="49" t="str">
        <f t="shared" si="92"/>
        <v>0</v>
      </c>
    </row>
    <row r="562" spans="1:61" x14ac:dyDescent="0.25">
      <c r="A562" s="25" t="str">
        <f>C562&amp;"x"&amp;TEXT(COUNTIF(C$5:C561,C562)+1,0)</f>
        <v>x1</v>
      </c>
      <c r="B562" s="26" t="str">
        <f>D562&amp;"x"&amp;TEXT(COUNTIF(D$5:D561,D562)+1,0)</f>
        <v>x1</v>
      </c>
      <c r="C562" s="27"/>
      <c r="D562" s="27"/>
      <c r="E562" s="165"/>
      <c r="F562" s="27"/>
      <c r="G562" s="242"/>
      <c r="H562" s="242"/>
      <c r="I562" s="242"/>
      <c r="J562" s="194"/>
      <c r="K562" s="165"/>
      <c r="L562" s="28"/>
      <c r="M562" s="371"/>
      <c r="N562" s="28"/>
      <c r="O562" s="236"/>
      <c r="P562" s="28"/>
      <c r="Q562" s="28"/>
      <c r="R562" s="28"/>
      <c r="S562" s="466" t="str">
        <f>IF(C562=0,"",C562)</f>
        <v/>
      </c>
      <c r="T562" s="191"/>
      <c r="U562" s="30"/>
      <c r="V562" s="30"/>
      <c r="W562" s="30"/>
      <c r="X562" s="30"/>
      <c r="Y562" s="190"/>
      <c r="Z562" s="330" t="str">
        <f>lft(J562,Peildatum)</f>
        <v/>
      </c>
      <c r="AA562" s="272"/>
      <c r="AB562" s="272"/>
      <c r="AC562" s="272"/>
      <c r="AD562" s="272"/>
      <c r="AE562" s="319" t="str">
        <f>IFERROR(VLOOKUP(LEFT(L562 &amp; "0",1),CbRc,2,0),"")</f>
        <v>NCX19J3</v>
      </c>
      <c r="AF562" s="319" t="str">
        <f>IFERROR(VLOOKUP(LEFT(M562 &amp; "0",1),CbRc,2,0),"")</f>
        <v>NCX19J3</v>
      </c>
      <c r="AG562" s="319" t="str">
        <f>IFERROR(VLOOKUP(LEFT(N562 &amp; "0",1),CbRc,2,0),"")</f>
        <v>NCX19J3</v>
      </c>
      <c r="AH562" s="319" t="str">
        <f>IF(ISNA(VLOOKUP($AE562&amp;P562,IsTm1A,1,0)),"",P562)</f>
        <v/>
      </c>
      <c r="AI562" s="319" t="str">
        <f>IF(ISNA(VLOOKUP($AF562&amp;Q562,IsTm2D,1,0)),"",Q562)</f>
        <v/>
      </c>
      <c r="AJ562" s="319" t="str">
        <f>IF(ISNA(VLOOKUP($AF562&amp;R562,IsTm3G,1,0)),"",R562)</f>
        <v/>
      </c>
      <c r="AK562" s="319" t="str">
        <f>IF(ISNA(VLOOKUP($AG562&amp;S562,IsTm4J,1,0)),"",S562)</f>
        <v/>
      </c>
      <c r="AL562" s="310"/>
      <c r="AT562" s="312" t="str">
        <f t="shared" si="84"/>
        <v/>
      </c>
      <c r="AU562" s="312" t="str">
        <f t="shared" si="85"/>
        <v/>
      </c>
      <c r="AW562" s="320">
        <f t="shared" si="86"/>
        <v>0</v>
      </c>
      <c r="AX562" s="320">
        <f t="shared" si="87"/>
        <v>0</v>
      </c>
      <c r="AY562" s="320">
        <f t="shared" si="88"/>
        <v>0</v>
      </c>
      <c r="AZ562" s="320">
        <f t="shared" si="89"/>
        <v>0</v>
      </c>
      <c r="BG562" s="49" t="str">
        <f t="shared" si="90"/>
        <v>0</v>
      </c>
      <c r="BH562" s="49" t="str">
        <f t="shared" si="91"/>
        <v>0</v>
      </c>
      <c r="BI562" s="49" t="str">
        <f t="shared" si="92"/>
        <v>0</v>
      </c>
    </row>
    <row r="563" spans="1:61" x14ac:dyDescent="0.25">
      <c r="A563" s="25" t="str">
        <f>C563&amp;"x"&amp;TEXT(COUNTIF(C$5:C562,C563)+1,0)</f>
        <v>x1</v>
      </c>
      <c r="B563" s="26" t="str">
        <f>D563&amp;"x"&amp;TEXT(COUNTIF(D$5:D562,D563)+1,0)</f>
        <v>x1</v>
      </c>
      <c r="C563" s="27"/>
      <c r="D563" s="27"/>
      <c r="E563" s="165"/>
      <c r="F563" s="27"/>
      <c r="G563" s="242"/>
      <c r="H563" s="242"/>
      <c r="I563" s="242"/>
      <c r="J563" s="194"/>
      <c r="K563" s="165"/>
      <c r="L563" s="28"/>
      <c r="M563" s="371"/>
      <c r="N563" s="28"/>
      <c r="O563" s="236"/>
      <c r="P563" s="28"/>
      <c r="Q563" s="28"/>
      <c r="R563" s="28"/>
      <c r="S563" s="466" t="str">
        <f>IF(C563=0,"",C563)</f>
        <v/>
      </c>
      <c r="T563" s="191"/>
      <c r="U563" s="30"/>
      <c r="V563" s="30"/>
      <c r="W563" s="30"/>
      <c r="X563" s="30"/>
      <c r="Y563" s="190"/>
      <c r="Z563" s="330" t="str">
        <f>lft(J563,Peildatum)</f>
        <v/>
      </c>
      <c r="AA563" s="272"/>
      <c r="AB563" s="272"/>
      <c r="AC563" s="272"/>
      <c r="AD563" s="272"/>
      <c r="AE563" s="319" t="str">
        <f>IFERROR(VLOOKUP(LEFT(L563 &amp; "0",1),CbRc,2,0),"")</f>
        <v>NCX19J3</v>
      </c>
      <c r="AF563" s="319" t="str">
        <f>IFERROR(VLOOKUP(LEFT(M563 &amp; "0",1),CbRc,2,0),"")</f>
        <v>NCX19J3</v>
      </c>
      <c r="AG563" s="319" t="str">
        <f>IFERROR(VLOOKUP(LEFT(N563 &amp; "0",1),CbRc,2,0),"")</f>
        <v>NCX19J3</v>
      </c>
      <c r="AH563" s="319" t="str">
        <f>IF(ISNA(VLOOKUP($AE563&amp;P563,IsTm1A,1,0)),"",P563)</f>
        <v/>
      </c>
      <c r="AI563" s="319" t="str">
        <f>IF(ISNA(VLOOKUP($AF563&amp;Q563,IsTm2D,1,0)),"",Q563)</f>
        <v/>
      </c>
      <c r="AJ563" s="319" t="str">
        <f>IF(ISNA(VLOOKUP($AF563&amp;R563,IsTm3G,1,0)),"",R563)</f>
        <v/>
      </c>
      <c r="AK563" s="319" t="str">
        <f>IF(ISNA(VLOOKUP($AG563&amp;S563,IsTm4J,1,0)),"",S563)</f>
        <v/>
      </c>
      <c r="AL563" s="310"/>
      <c r="AT563" s="312" t="str">
        <f t="shared" si="84"/>
        <v/>
      </c>
      <c r="AU563" s="312" t="str">
        <f t="shared" si="85"/>
        <v/>
      </c>
      <c r="AW563" s="320">
        <f t="shared" si="86"/>
        <v>0</v>
      </c>
      <c r="AX563" s="320">
        <f t="shared" si="87"/>
        <v>0</v>
      </c>
      <c r="AY563" s="320">
        <f t="shared" si="88"/>
        <v>0</v>
      </c>
      <c r="AZ563" s="320">
        <f t="shared" si="89"/>
        <v>0</v>
      </c>
      <c r="BG563" s="49" t="str">
        <f t="shared" si="90"/>
        <v>0</v>
      </c>
      <c r="BH563" s="49" t="str">
        <f t="shared" si="91"/>
        <v>0</v>
      </c>
      <c r="BI563" s="49" t="str">
        <f t="shared" si="92"/>
        <v>0</v>
      </c>
    </row>
    <row r="564" spans="1:61" x14ac:dyDescent="0.25">
      <c r="A564" s="25" t="str">
        <f>C564&amp;"x"&amp;TEXT(COUNTIF(C$5:C563,C564)+1,0)</f>
        <v>x1</v>
      </c>
      <c r="B564" s="26" t="str">
        <f>D564&amp;"x"&amp;TEXT(COUNTIF(D$5:D563,D564)+1,0)</f>
        <v>x1</v>
      </c>
      <c r="C564" s="27"/>
      <c r="D564" s="27"/>
      <c r="E564" s="165"/>
      <c r="F564" s="27"/>
      <c r="G564" s="242"/>
      <c r="H564" s="242"/>
      <c r="I564" s="242"/>
      <c r="J564" s="194"/>
      <c r="K564" s="165"/>
      <c r="L564" s="28"/>
      <c r="M564" s="371"/>
      <c r="N564" s="28"/>
      <c r="O564" s="236"/>
      <c r="P564" s="28"/>
      <c r="Q564" s="28"/>
      <c r="R564" s="28"/>
      <c r="S564" s="466" t="str">
        <f>IF(C564=0,"",C564)</f>
        <v/>
      </c>
      <c r="T564" s="191"/>
      <c r="U564" s="30"/>
      <c r="V564" s="30"/>
      <c r="W564" s="30"/>
      <c r="X564" s="30"/>
      <c r="Y564" s="190"/>
      <c r="Z564" s="330" t="str">
        <f>lft(J564,Peildatum)</f>
        <v/>
      </c>
      <c r="AA564" s="272"/>
      <c r="AB564" s="272"/>
      <c r="AC564" s="272"/>
      <c r="AD564" s="272"/>
      <c r="AE564" s="319" t="str">
        <f>IFERROR(VLOOKUP(LEFT(L564 &amp; "0",1),CbRc,2,0),"")</f>
        <v>NCX19J3</v>
      </c>
      <c r="AF564" s="319" t="str">
        <f>IFERROR(VLOOKUP(LEFT(M564 &amp; "0",1),CbRc,2,0),"")</f>
        <v>NCX19J3</v>
      </c>
      <c r="AG564" s="319" t="str">
        <f>IFERROR(VLOOKUP(LEFT(N564 &amp; "0",1),CbRc,2,0),"")</f>
        <v>NCX19J3</v>
      </c>
      <c r="AH564" s="319" t="str">
        <f>IF(ISNA(VLOOKUP($AE564&amp;P564,IsTm1A,1,0)),"",P564)</f>
        <v/>
      </c>
      <c r="AI564" s="319" t="str">
        <f>IF(ISNA(VLOOKUP($AF564&amp;Q564,IsTm2D,1,0)),"",Q564)</f>
        <v/>
      </c>
      <c r="AJ564" s="319" t="str">
        <f>IF(ISNA(VLOOKUP($AF564&amp;R564,IsTm3G,1,0)),"",R564)</f>
        <v/>
      </c>
      <c r="AK564" s="319" t="str">
        <f>IF(ISNA(VLOOKUP($AG564&amp;S564,IsTm4J,1,0)),"",S564)</f>
        <v/>
      </c>
      <c r="AL564" s="310"/>
      <c r="AT564" s="312" t="str">
        <f t="shared" si="84"/>
        <v/>
      </c>
      <c r="AU564" s="312" t="str">
        <f t="shared" si="85"/>
        <v/>
      </c>
      <c r="AW564" s="320">
        <f t="shared" si="86"/>
        <v>0</v>
      </c>
      <c r="AX564" s="320">
        <f t="shared" si="87"/>
        <v>0</v>
      </c>
      <c r="AY564" s="320">
        <f t="shared" si="88"/>
        <v>0</v>
      </c>
      <c r="AZ564" s="320">
        <f t="shared" si="89"/>
        <v>0</v>
      </c>
      <c r="BG564" s="49" t="str">
        <f t="shared" si="90"/>
        <v>0</v>
      </c>
      <c r="BH564" s="49" t="str">
        <f t="shared" si="91"/>
        <v>0</v>
      </c>
      <c r="BI564" s="49" t="str">
        <f t="shared" si="92"/>
        <v>0</v>
      </c>
    </row>
    <row r="565" spans="1:61" x14ac:dyDescent="0.25">
      <c r="A565" s="25" t="str">
        <f>C565&amp;"x"&amp;TEXT(COUNTIF(C$5:C564,C565)+1,0)</f>
        <v>x1</v>
      </c>
      <c r="B565" s="26" t="str">
        <f>D565&amp;"x"&amp;TEXT(COUNTIF(D$5:D564,D565)+1,0)</f>
        <v>x1</v>
      </c>
      <c r="C565" s="27"/>
      <c r="D565" s="27"/>
      <c r="E565" s="165"/>
      <c r="F565" s="27"/>
      <c r="G565" s="242"/>
      <c r="H565" s="242"/>
      <c r="I565" s="242"/>
      <c r="J565" s="194"/>
      <c r="K565" s="165"/>
      <c r="L565" s="28"/>
      <c r="M565" s="371"/>
      <c r="N565" s="28"/>
      <c r="O565" s="236"/>
      <c r="P565" s="28"/>
      <c r="Q565" s="28"/>
      <c r="R565" s="28"/>
      <c r="S565" s="466" t="str">
        <f>IF(C565=0,"",C565)</f>
        <v/>
      </c>
      <c r="T565" s="191"/>
      <c r="U565" s="30"/>
      <c r="V565" s="30"/>
      <c r="W565" s="30"/>
      <c r="X565" s="30"/>
      <c r="Y565" s="190"/>
      <c r="Z565" s="330" t="str">
        <f>lft(J565,Peildatum)</f>
        <v/>
      </c>
      <c r="AA565" s="272"/>
      <c r="AB565" s="272"/>
      <c r="AC565" s="272"/>
      <c r="AD565" s="272"/>
      <c r="AE565" s="319" t="str">
        <f>IFERROR(VLOOKUP(LEFT(L565 &amp; "0",1),CbRc,2,0),"")</f>
        <v>NCX19J3</v>
      </c>
      <c r="AF565" s="319" t="str">
        <f>IFERROR(VLOOKUP(LEFT(M565 &amp; "0",1),CbRc,2,0),"")</f>
        <v>NCX19J3</v>
      </c>
      <c r="AG565" s="319" t="str">
        <f>IFERROR(VLOOKUP(LEFT(N565 &amp; "0",1),CbRc,2,0),"")</f>
        <v>NCX19J3</v>
      </c>
      <c r="AH565" s="319" t="str">
        <f>IF(ISNA(VLOOKUP($AE565&amp;P565,IsTm1A,1,0)),"",P565)</f>
        <v/>
      </c>
      <c r="AI565" s="319" t="str">
        <f>IF(ISNA(VLOOKUP($AF565&amp;Q565,IsTm2D,1,0)),"",Q565)</f>
        <v/>
      </c>
      <c r="AJ565" s="319" t="str">
        <f>IF(ISNA(VLOOKUP($AF565&amp;R565,IsTm3G,1,0)),"",R565)</f>
        <v/>
      </c>
      <c r="AK565" s="319" t="str">
        <f>IF(ISNA(VLOOKUP($AG565&amp;S565,IsTm4J,1,0)),"",S565)</f>
        <v/>
      </c>
      <c r="AL565" s="310"/>
      <c r="AT565" s="312" t="str">
        <f t="shared" si="84"/>
        <v/>
      </c>
      <c r="AU565" s="312" t="str">
        <f t="shared" si="85"/>
        <v/>
      </c>
      <c r="AW565" s="320">
        <f t="shared" si="86"/>
        <v>0</v>
      </c>
      <c r="AX565" s="320">
        <f t="shared" si="87"/>
        <v>0</v>
      </c>
      <c r="AY565" s="320">
        <f t="shared" si="88"/>
        <v>0</v>
      </c>
      <c r="AZ565" s="320">
        <f t="shared" si="89"/>
        <v>0</v>
      </c>
      <c r="BG565" s="49" t="str">
        <f t="shared" si="90"/>
        <v>0</v>
      </c>
      <c r="BH565" s="49" t="str">
        <f t="shared" si="91"/>
        <v>0</v>
      </c>
      <c r="BI565" s="49" t="str">
        <f t="shared" si="92"/>
        <v>0</v>
      </c>
    </row>
    <row r="566" spans="1:61" x14ac:dyDescent="0.25">
      <c r="A566" s="25" t="str">
        <f>C566&amp;"x"&amp;TEXT(COUNTIF(C$5:C565,C566)+1,0)</f>
        <v>x1</v>
      </c>
      <c r="B566" s="26" t="str">
        <f>D566&amp;"x"&amp;TEXT(COUNTIF(D$5:D565,D566)+1,0)</f>
        <v>x1</v>
      </c>
      <c r="C566" s="27"/>
      <c r="D566" s="27"/>
      <c r="E566" s="165"/>
      <c r="F566" s="27"/>
      <c r="G566" s="242"/>
      <c r="H566" s="242"/>
      <c r="I566" s="242"/>
      <c r="J566" s="194"/>
      <c r="K566" s="165"/>
      <c r="L566" s="28"/>
      <c r="M566" s="371"/>
      <c r="N566" s="28"/>
      <c r="O566" s="236"/>
      <c r="P566" s="28"/>
      <c r="Q566" s="28"/>
      <c r="R566" s="28"/>
      <c r="S566" s="466" t="str">
        <f>IF(C566=0,"",C566)</f>
        <v/>
      </c>
      <c r="T566" s="191"/>
      <c r="U566" s="30"/>
      <c r="V566" s="30"/>
      <c r="W566" s="30"/>
      <c r="X566" s="30"/>
      <c r="Y566" s="190"/>
      <c r="Z566" s="330" t="str">
        <f>lft(J566,Peildatum)</f>
        <v/>
      </c>
      <c r="AA566" s="272"/>
      <c r="AB566" s="272"/>
      <c r="AC566" s="272"/>
      <c r="AD566" s="272"/>
      <c r="AE566" s="319" t="str">
        <f>IFERROR(VLOOKUP(LEFT(L566 &amp; "0",1),CbRc,2,0),"")</f>
        <v>NCX19J3</v>
      </c>
      <c r="AF566" s="319" t="str">
        <f>IFERROR(VLOOKUP(LEFT(M566 &amp; "0",1),CbRc,2,0),"")</f>
        <v>NCX19J3</v>
      </c>
      <c r="AG566" s="319" t="str">
        <f>IFERROR(VLOOKUP(LEFT(N566 &amp; "0",1),CbRc,2,0),"")</f>
        <v>NCX19J3</v>
      </c>
      <c r="AH566" s="319" t="str">
        <f>IF(ISNA(VLOOKUP($AE566&amp;P566,IsTm1A,1,0)),"",P566)</f>
        <v/>
      </c>
      <c r="AI566" s="319" t="str">
        <f>IF(ISNA(VLOOKUP($AF566&amp;Q566,IsTm2D,1,0)),"",Q566)</f>
        <v/>
      </c>
      <c r="AJ566" s="319" t="str">
        <f>IF(ISNA(VLOOKUP($AF566&amp;R566,IsTm3G,1,0)),"",R566)</f>
        <v/>
      </c>
      <c r="AK566" s="319" t="str">
        <f>IF(ISNA(VLOOKUP($AG566&amp;S566,IsTm4J,1,0)),"",S566)</f>
        <v/>
      </c>
      <c r="AL566" s="310"/>
      <c r="AT566" s="312" t="str">
        <f t="shared" si="84"/>
        <v/>
      </c>
      <c r="AU566" s="312" t="str">
        <f t="shared" si="85"/>
        <v/>
      </c>
      <c r="AW566" s="320">
        <f t="shared" si="86"/>
        <v>0</v>
      </c>
      <c r="AX566" s="320">
        <f t="shared" si="87"/>
        <v>0</v>
      </c>
      <c r="AY566" s="320">
        <f t="shared" si="88"/>
        <v>0</v>
      </c>
      <c r="AZ566" s="320">
        <f t="shared" si="89"/>
        <v>0</v>
      </c>
      <c r="BG566" s="49" t="str">
        <f t="shared" si="90"/>
        <v>0</v>
      </c>
      <c r="BH566" s="49" t="str">
        <f t="shared" si="91"/>
        <v>0</v>
      </c>
      <c r="BI566" s="49" t="str">
        <f t="shared" si="92"/>
        <v>0</v>
      </c>
    </row>
    <row r="567" spans="1:61" x14ac:dyDescent="0.25">
      <c r="A567" s="25" t="str">
        <f>C567&amp;"x"&amp;TEXT(COUNTIF(C$5:C566,C567)+1,0)</f>
        <v>x1</v>
      </c>
      <c r="B567" s="26" t="str">
        <f>D567&amp;"x"&amp;TEXT(COUNTIF(D$5:D566,D567)+1,0)</f>
        <v>x1</v>
      </c>
      <c r="C567" s="27"/>
      <c r="D567" s="27"/>
      <c r="E567" s="165"/>
      <c r="F567" s="27"/>
      <c r="G567" s="242"/>
      <c r="H567" s="242"/>
      <c r="I567" s="242"/>
      <c r="J567" s="194"/>
      <c r="K567" s="165"/>
      <c r="L567" s="28"/>
      <c r="M567" s="371"/>
      <c r="N567" s="28"/>
      <c r="O567" s="236"/>
      <c r="P567" s="28"/>
      <c r="Q567" s="28"/>
      <c r="R567" s="28"/>
      <c r="S567" s="466" t="str">
        <f>IF(C567=0,"",C567)</f>
        <v/>
      </c>
      <c r="T567" s="191"/>
      <c r="U567" s="30"/>
      <c r="V567" s="30"/>
      <c r="W567" s="30"/>
      <c r="X567" s="30"/>
      <c r="Y567" s="190"/>
      <c r="Z567" s="330" t="str">
        <f>lft(J567,Peildatum)</f>
        <v/>
      </c>
      <c r="AA567" s="272"/>
      <c r="AB567" s="272"/>
      <c r="AC567" s="272"/>
      <c r="AD567" s="272"/>
      <c r="AE567" s="319" t="str">
        <f>IFERROR(VLOOKUP(LEFT(L567 &amp; "0",1),CbRc,2,0),"")</f>
        <v>NCX19J3</v>
      </c>
      <c r="AF567" s="319" t="str">
        <f>IFERROR(VLOOKUP(LEFT(M567 &amp; "0",1),CbRc,2,0),"")</f>
        <v>NCX19J3</v>
      </c>
      <c r="AG567" s="319" t="str">
        <f>IFERROR(VLOOKUP(LEFT(N567 &amp; "0",1),CbRc,2,0),"")</f>
        <v>NCX19J3</v>
      </c>
      <c r="AH567" s="319" t="str">
        <f>IF(ISNA(VLOOKUP($AE567&amp;P567,IsTm1A,1,0)),"",P567)</f>
        <v/>
      </c>
      <c r="AI567" s="319" t="str">
        <f>IF(ISNA(VLOOKUP($AF567&amp;Q567,IsTm2D,1,0)),"",Q567)</f>
        <v/>
      </c>
      <c r="AJ567" s="319" t="str">
        <f>IF(ISNA(VLOOKUP($AF567&amp;R567,IsTm3G,1,0)),"",R567)</f>
        <v/>
      </c>
      <c r="AK567" s="319" t="str">
        <f>IF(ISNA(VLOOKUP($AG567&amp;S567,IsTm4J,1,0)),"",S567)</f>
        <v/>
      </c>
      <c r="AL567" s="310"/>
      <c r="AT567" s="312" t="str">
        <f t="shared" si="84"/>
        <v/>
      </c>
      <c r="AU567" s="312" t="str">
        <f t="shared" si="85"/>
        <v/>
      </c>
      <c r="AW567" s="320">
        <f t="shared" si="86"/>
        <v>0</v>
      </c>
      <c r="AX567" s="320">
        <f t="shared" si="87"/>
        <v>0</v>
      </c>
      <c r="AY567" s="320">
        <f t="shared" si="88"/>
        <v>0</v>
      </c>
      <c r="AZ567" s="320">
        <f t="shared" si="89"/>
        <v>0</v>
      </c>
      <c r="BG567" s="49" t="str">
        <f t="shared" si="90"/>
        <v>0</v>
      </c>
      <c r="BH567" s="49" t="str">
        <f t="shared" si="91"/>
        <v>0</v>
      </c>
      <c r="BI567" s="49" t="str">
        <f t="shared" si="92"/>
        <v>0</v>
      </c>
    </row>
    <row r="568" spans="1:61" x14ac:dyDescent="0.25">
      <c r="A568" s="25" t="str">
        <f>C568&amp;"x"&amp;TEXT(COUNTIF(C$5:C567,C568)+1,0)</f>
        <v>x1</v>
      </c>
      <c r="B568" s="26" t="str">
        <f>D568&amp;"x"&amp;TEXT(COUNTIF(D$5:D567,D568)+1,0)</f>
        <v>x1</v>
      </c>
      <c r="C568" s="27"/>
      <c r="D568" s="27"/>
      <c r="E568" s="165"/>
      <c r="F568" s="27"/>
      <c r="G568" s="242"/>
      <c r="H568" s="242"/>
      <c r="I568" s="242"/>
      <c r="J568" s="194"/>
      <c r="K568" s="165"/>
      <c r="L568" s="28"/>
      <c r="M568" s="371"/>
      <c r="N568" s="28"/>
      <c r="O568" s="236"/>
      <c r="P568" s="28"/>
      <c r="Q568" s="28"/>
      <c r="R568" s="28"/>
      <c r="S568" s="466" t="str">
        <f>IF(C568=0,"",C568)</f>
        <v/>
      </c>
      <c r="T568" s="191"/>
      <c r="U568" s="30"/>
      <c r="V568" s="30"/>
      <c r="W568" s="30"/>
      <c r="X568" s="30"/>
      <c r="Y568" s="190"/>
      <c r="Z568" s="330" t="str">
        <f>lft(J568,Peildatum)</f>
        <v/>
      </c>
      <c r="AA568" s="272"/>
      <c r="AB568" s="272"/>
      <c r="AC568" s="272"/>
      <c r="AD568" s="272"/>
      <c r="AE568" s="319" t="str">
        <f>IFERROR(VLOOKUP(LEFT(L568 &amp; "0",1),CbRc,2,0),"")</f>
        <v>NCX19J3</v>
      </c>
      <c r="AF568" s="319" t="str">
        <f>IFERROR(VLOOKUP(LEFT(M568 &amp; "0",1),CbRc,2,0),"")</f>
        <v>NCX19J3</v>
      </c>
      <c r="AG568" s="319" t="str">
        <f>IFERROR(VLOOKUP(LEFT(N568 &amp; "0",1),CbRc,2,0),"")</f>
        <v>NCX19J3</v>
      </c>
      <c r="AH568" s="319" t="str">
        <f>IF(ISNA(VLOOKUP($AE568&amp;P568,IsTm1A,1,0)),"",P568)</f>
        <v/>
      </c>
      <c r="AI568" s="319" t="str">
        <f>IF(ISNA(VLOOKUP($AF568&amp;Q568,IsTm2D,1,0)),"",Q568)</f>
        <v/>
      </c>
      <c r="AJ568" s="319" t="str">
        <f>IF(ISNA(VLOOKUP($AF568&amp;R568,IsTm3G,1,0)),"",R568)</f>
        <v/>
      </c>
      <c r="AK568" s="319" t="str">
        <f>IF(ISNA(VLOOKUP($AG568&amp;S568,IsTm4J,1,0)),"",S568)</f>
        <v/>
      </c>
      <c r="AL568" s="310"/>
      <c r="AT568" s="312" t="str">
        <f t="shared" si="84"/>
        <v/>
      </c>
      <c r="AU568" s="312" t="str">
        <f t="shared" si="85"/>
        <v/>
      </c>
      <c r="AW568" s="320">
        <f t="shared" si="86"/>
        <v>0</v>
      </c>
      <c r="AX568" s="320">
        <f t="shared" si="87"/>
        <v>0</v>
      </c>
      <c r="AY568" s="320">
        <f t="shared" si="88"/>
        <v>0</v>
      </c>
      <c r="AZ568" s="320">
        <f t="shared" si="89"/>
        <v>0</v>
      </c>
      <c r="BG568" s="49" t="str">
        <f t="shared" si="90"/>
        <v>0</v>
      </c>
      <c r="BH568" s="49" t="str">
        <f t="shared" si="91"/>
        <v>0</v>
      </c>
      <c r="BI568" s="49" t="str">
        <f t="shared" si="92"/>
        <v>0</v>
      </c>
    </row>
    <row r="569" spans="1:61" x14ac:dyDescent="0.25">
      <c r="A569" s="25" t="str">
        <f>C569&amp;"x"&amp;TEXT(COUNTIF(C$5:C568,C569)+1,0)</f>
        <v>x1</v>
      </c>
      <c r="B569" s="26" t="str">
        <f>D569&amp;"x"&amp;TEXT(COUNTIF(D$5:D568,D569)+1,0)</f>
        <v>x1</v>
      </c>
      <c r="C569" s="27"/>
      <c r="D569" s="27"/>
      <c r="E569" s="165"/>
      <c r="F569" s="27"/>
      <c r="G569" s="242"/>
      <c r="H569" s="242"/>
      <c r="I569" s="242"/>
      <c r="J569" s="194"/>
      <c r="K569" s="165"/>
      <c r="L569" s="28"/>
      <c r="M569" s="371"/>
      <c r="N569" s="28"/>
      <c r="O569" s="236"/>
      <c r="P569" s="28"/>
      <c r="Q569" s="28"/>
      <c r="R569" s="28"/>
      <c r="S569" s="466" t="str">
        <f>IF(C569=0,"",C569)</f>
        <v/>
      </c>
      <c r="T569" s="191"/>
      <c r="U569" s="30"/>
      <c r="V569" s="30"/>
      <c r="W569" s="30"/>
      <c r="X569" s="30"/>
      <c r="Y569" s="190"/>
      <c r="Z569" s="330" t="str">
        <f>lft(J569,Peildatum)</f>
        <v/>
      </c>
      <c r="AA569" s="272"/>
      <c r="AB569" s="272"/>
      <c r="AC569" s="272"/>
      <c r="AD569" s="272"/>
      <c r="AE569" s="319" t="str">
        <f>IFERROR(VLOOKUP(LEFT(L569 &amp; "0",1),CbRc,2,0),"")</f>
        <v>NCX19J3</v>
      </c>
      <c r="AF569" s="319" t="str">
        <f>IFERROR(VLOOKUP(LEFT(M569 &amp; "0",1),CbRc,2,0),"")</f>
        <v>NCX19J3</v>
      </c>
      <c r="AG569" s="319" t="str">
        <f>IFERROR(VLOOKUP(LEFT(N569 &amp; "0",1),CbRc,2,0),"")</f>
        <v>NCX19J3</v>
      </c>
      <c r="AH569" s="319" t="str">
        <f>IF(ISNA(VLOOKUP($AE569&amp;P569,IsTm1A,1,0)),"",P569)</f>
        <v/>
      </c>
      <c r="AI569" s="319" t="str">
        <f>IF(ISNA(VLOOKUP($AF569&amp;Q569,IsTm2D,1,0)),"",Q569)</f>
        <v/>
      </c>
      <c r="AJ569" s="319" t="str">
        <f>IF(ISNA(VLOOKUP($AF569&amp;R569,IsTm3G,1,0)),"",R569)</f>
        <v/>
      </c>
      <c r="AK569" s="319" t="str">
        <f>IF(ISNA(VLOOKUP($AG569&amp;S569,IsTm4J,1,0)),"",S569)</f>
        <v/>
      </c>
      <c r="AL569" s="310"/>
      <c r="AT569" s="312" t="str">
        <f t="shared" si="84"/>
        <v/>
      </c>
      <c r="AU569" s="312" t="str">
        <f t="shared" si="85"/>
        <v/>
      </c>
      <c r="AW569" s="320">
        <f t="shared" si="86"/>
        <v>0</v>
      </c>
      <c r="AX569" s="320">
        <f t="shared" si="87"/>
        <v>0</v>
      </c>
      <c r="AY569" s="320">
        <f t="shared" si="88"/>
        <v>0</v>
      </c>
      <c r="AZ569" s="320">
        <f t="shared" si="89"/>
        <v>0</v>
      </c>
      <c r="BG569" s="49" t="str">
        <f t="shared" si="90"/>
        <v>0</v>
      </c>
      <c r="BH569" s="49" t="str">
        <f t="shared" si="91"/>
        <v>0</v>
      </c>
      <c r="BI569" s="49" t="str">
        <f t="shared" si="92"/>
        <v>0</v>
      </c>
    </row>
    <row r="570" spans="1:61" x14ac:dyDescent="0.25">
      <c r="A570" s="25" t="str">
        <f>C570&amp;"x"&amp;TEXT(COUNTIF(C$5:C569,C570)+1,0)</f>
        <v>x1</v>
      </c>
      <c r="B570" s="26" t="str">
        <f>D570&amp;"x"&amp;TEXT(COUNTIF(D$5:D569,D570)+1,0)</f>
        <v>x1</v>
      </c>
      <c r="C570" s="27"/>
      <c r="D570" s="27"/>
      <c r="E570" s="165"/>
      <c r="F570" s="27"/>
      <c r="G570" s="242"/>
      <c r="H570" s="242"/>
      <c r="I570" s="242"/>
      <c r="J570" s="194"/>
      <c r="K570" s="165"/>
      <c r="L570" s="28"/>
      <c r="M570" s="371"/>
      <c r="N570" s="28"/>
      <c r="O570" s="236"/>
      <c r="P570" s="28"/>
      <c r="Q570" s="28"/>
      <c r="R570" s="28"/>
      <c r="S570" s="466" t="str">
        <f>IF(C570=0,"",C570)</f>
        <v/>
      </c>
      <c r="T570" s="191"/>
      <c r="U570" s="30"/>
      <c r="V570" s="30"/>
      <c r="W570" s="30"/>
      <c r="X570" s="30"/>
      <c r="Y570" s="190"/>
      <c r="Z570" s="330" t="str">
        <f>lft(J570,Peildatum)</f>
        <v/>
      </c>
      <c r="AA570" s="272"/>
      <c r="AB570" s="272"/>
      <c r="AC570" s="272"/>
      <c r="AD570" s="272"/>
      <c r="AE570" s="319" t="str">
        <f>IFERROR(VLOOKUP(LEFT(L570 &amp; "0",1),CbRc,2,0),"")</f>
        <v>NCX19J3</v>
      </c>
      <c r="AF570" s="319" t="str">
        <f>IFERROR(VLOOKUP(LEFT(M570 &amp; "0",1),CbRc,2,0),"")</f>
        <v>NCX19J3</v>
      </c>
      <c r="AG570" s="319" t="str">
        <f>IFERROR(VLOOKUP(LEFT(N570 &amp; "0",1),CbRc,2,0),"")</f>
        <v>NCX19J3</v>
      </c>
      <c r="AH570" s="319" t="str">
        <f>IF(ISNA(VLOOKUP($AE570&amp;P570,IsTm1A,1,0)),"",P570)</f>
        <v/>
      </c>
      <c r="AI570" s="319" t="str">
        <f>IF(ISNA(VLOOKUP($AF570&amp;Q570,IsTm2D,1,0)),"",Q570)</f>
        <v/>
      </c>
      <c r="AJ570" s="319" t="str">
        <f>IF(ISNA(VLOOKUP($AF570&amp;R570,IsTm3G,1,0)),"",R570)</f>
        <v/>
      </c>
      <c r="AK570" s="319" t="str">
        <f>IF(ISNA(VLOOKUP($AG570&amp;S570,IsTm4J,1,0)),"",S570)</f>
        <v/>
      </c>
      <c r="AL570" s="310"/>
      <c r="AT570" s="312" t="str">
        <f t="shared" si="84"/>
        <v/>
      </c>
      <c r="AU570" s="312" t="str">
        <f t="shared" si="85"/>
        <v/>
      </c>
      <c r="AW570" s="320">
        <f t="shared" si="86"/>
        <v>0</v>
      </c>
      <c r="AX570" s="320">
        <f t="shared" si="87"/>
        <v>0</v>
      </c>
      <c r="AY570" s="320">
        <f t="shared" si="88"/>
        <v>0</v>
      </c>
      <c r="AZ570" s="320">
        <f t="shared" si="89"/>
        <v>0</v>
      </c>
      <c r="BG570" s="49" t="str">
        <f t="shared" si="90"/>
        <v>0</v>
      </c>
      <c r="BH570" s="49" t="str">
        <f t="shared" si="91"/>
        <v>0</v>
      </c>
      <c r="BI570" s="49" t="str">
        <f t="shared" si="92"/>
        <v>0</v>
      </c>
    </row>
    <row r="571" spans="1:61" x14ac:dyDescent="0.25">
      <c r="A571" s="25" t="str">
        <f>C571&amp;"x"&amp;TEXT(COUNTIF(C$5:C570,C571)+1,0)</f>
        <v>x1</v>
      </c>
      <c r="B571" s="26" t="str">
        <f>D571&amp;"x"&amp;TEXT(COUNTIF(D$5:D570,D571)+1,0)</f>
        <v>x1</v>
      </c>
      <c r="C571" s="27"/>
      <c r="D571" s="27"/>
      <c r="E571" s="165"/>
      <c r="F571" s="27"/>
      <c r="G571" s="242"/>
      <c r="H571" s="242"/>
      <c r="I571" s="242"/>
      <c r="J571" s="194"/>
      <c r="K571" s="165"/>
      <c r="L571" s="28"/>
      <c r="M571" s="371"/>
      <c r="N571" s="28"/>
      <c r="O571" s="236"/>
      <c r="P571" s="28"/>
      <c r="Q571" s="28"/>
      <c r="R571" s="28"/>
      <c r="S571" s="466" t="str">
        <f>IF(C571=0,"",C571)</f>
        <v/>
      </c>
      <c r="T571" s="191"/>
      <c r="U571" s="30"/>
      <c r="V571" s="30"/>
      <c r="W571" s="30"/>
      <c r="X571" s="30"/>
      <c r="Y571" s="190"/>
      <c r="Z571" s="330" t="str">
        <f>lft(J571,Peildatum)</f>
        <v/>
      </c>
      <c r="AA571" s="272"/>
      <c r="AB571" s="272"/>
      <c r="AC571" s="272"/>
      <c r="AD571" s="272"/>
      <c r="AE571" s="319" t="str">
        <f>IFERROR(VLOOKUP(LEFT(L571 &amp; "0",1),CbRc,2,0),"")</f>
        <v>NCX19J3</v>
      </c>
      <c r="AF571" s="319" t="str">
        <f>IFERROR(VLOOKUP(LEFT(M571 &amp; "0",1),CbRc,2,0),"")</f>
        <v>NCX19J3</v>
      </c>
      <c r="AG571" s="319" t="str">
        <f>IFERROR(VLOOKUP(LEFT(N571 &amp; "0",1),CbRc,2,0),"")</f>
        <v>NCX19J3</v>
      </c>
      <c r="AH571" s="319" t="str">
        <f>IF(ISNA(VLOOKUP($AE571&amp;P571,IsTm1A,1,0)),"",P571)</f>
        <v/>
      </c>
      <c r="AI571" s="319" t="str">
        <f>IF(ISNA(VLOOKUP($AF571&amp;Q571,IsTm2D,1,0)),"",Q571)</f>
        <v/>
      </c>
      <c r="AJ571" s="319" t="str">
        <f>IF(ISNA(VLOOKUP($AF571&amp;R571,IsTm3G,1,0)),"",R571)</f>
        <v/>
      </c>
      <c r="AK571" s="319" t="str">
        <f>IF(ISNA(VLOOKUP($AG571&amp;S571,IsTm4J,1,0)),"",S571)</f>
        <v/>
      </c>
      <c r="AL571" s="310"/>
      <c r="AT571" s="312" t="str">
        <f t="shared" si="84"/>
        <v/>
      </c>
      <c r="AU571" s="312" t="str">
        <f t="shared" si="85"/>
        <v/>
      </c>
      <c r="AW571" s="320">
        <f t="shared" si="86"/>
        <v>0</v>
      </c>
      <c r="AX571" s="320">
        <f t="shared" si="87"/>
        <v>0</v>
      </c>
      <c r="AY571" s="320">
        <f t="shared" si="88"/>
        <v>0</v>
      </c>
      <c r="AZ571" s="320">
        <f t="shared" si="89"/>
        <v>0</v>
      </c>
      <c r="BG571" s="49" t="str">
        <f t="shared" si="90"/>
        <v>0</v>
      </c>
      <c r="BH571" s="49" t="str">
        <f t="shared" si="91"/>
        <v>0</v>
      </c>
      <c r="BI571" s="49" t="str">
        <f t="shared" si="92"/>
        <v>0</v>
      </c>
    </row>
    <row r="572" spans="1:61" x14ac:dyDescent="0.25">
      <c r="A572" s="25" t="str">
        <f>C572&amp;"x"&amp;TEXT(COUNTIF(C$5:C571,C572)+1,0)</f>
        <v>x1</v>
      </c>
      <c r="B572" s="26" t="str">
        <f>D572&amp;"x"&amp;TEXT(COUNTIF(D$5:D571,D572)+1,0)</f>
        <v>x1</v>
      </c>
      <c r="C572" s="27"/>
      <c r="D572" s="27"/>
      <c r="E572" s="165"/>
      <c r="F572" s="27"/>
      <c r="G572" s="242"/>
      <c r="H572" s="242"/>
      <c r="I572" s="242"/>
      <c r="J572" s="194"/>
      <c r="K572" s="165"/>
      <c r="L572" s="28"/>
      <c r="M572" s="371"/>
      <c r="N572" s="28"/>
      <c r="O572" s="236"/>
      <c r="P572" s="28"/>
      <c r="Q572" s="28"/>
      <c r="R572" s="28"/>
      <c r="S572" s="466" t="str">
        <f>IF(C572=0,"",C572)</f>
        <v/>
      </c>
      <c r="T572" s="191"/>
      <c r="U572" s="30"/>
      <c r="V572" s="30"/>
      <c r="W572" s="30"/>
      <c r="X572" s="30"/>
      <c r="Y572" s="190"/>
      <c r="Z572" s="330" t="str">
        <f>lft(J572,Peildatum)</f>
        <v/>
      </c>
      <c r="AA572" s="272"/>
      <c r="AB572" s="272"/>
      <c r="AC572" s="272"/>
      <c r="AD572" s="272"/>
      <c r="AE572" s="319" t="str">
        <f>IFERROR(VLOOKUP(LEFT(L572 &amp; "0",1),CbRc,2,0),"")</f>
        <v>NCX19J3</v>
      </c>
      <c r="AF572" s="319" t="str">
        <f>IFERROR(VLOOKUP(LEFT(M572 &amp; "0",1),CbRc,2,0),"")</f>
        <v>NCX19J3</v>
      </c>
      <c r="AG572" s="319" t="str">
        <f>IFERROR(VLOOKUP(LEFT(N572 &amp; "0",1),CbRc,2,0),"")</f>
        <v>NCX19J3</v>
      </c>
      <c r="AH572" s="319" t="str">
        <f>IF(ISNA(VLOOKUP($AE572&amp;P572,IsTm1A,1,0)),"",P572)</f>
        <v/>
      </c>
      <c r="AI572" s="319" t="str">
        <f>IF(ISNA(VLOOKUP($AF572&amp;Q572,IsTm2D,1,0)),"",Q572)</f>
        <v/>
      </c>
      <c r="AJ572" s="319" t="str">
        <f>IF(ISNA(VLOOKUP($AF572&amp;R572,IsTm3G,1,0)),"",R572)</f>
        <v/>
      </c>
      <c r="AK572" s="319" t="str">
        <f>IF(ISNA(VLOOKUP($AG572&amp;S572,IsTm4J,1,0)),"",S572)</f>
        <v/>
      </c>
      <c r="AL572" s="310"/>
      <c r="AT572" s="312" t="str">
        <f t="shared" si="84"/>
        <v/>
      </c>
      <c r="AU572" s="312" t="str">
        <f t="shared" si="85"/>
        <v/>
      </c>
      <c r="AW572" s="320">
        <f t="shared" si="86"/>
        <v>0</v>
      </c>
      <c r="AX572" s="320">
        <f t="shared" si="87"/>
        <v>0</v>
      </c>
      <c r="AY572" s="320">
        <f t="shared" si="88"/>
        <v>0</v>
      </c>
      <c r="AZ572" s="320">
        <f t="shared" si="89"/>
        <v>0</v>
      </c>
      <c r="BG572" s="49" t="str">
        <f t="shared" si="90"/>
        <v>0</v>
      </c>
      <c r="BH572" s="49" t="str">
        <f t="shared" si="91"/>
        <v>0</v>
      </c>
      <c r="BI572" s="49" t="str">
        <f t="shared" si="92"/>
        <v>0</v>
      </c>
    </row>
    <row r="573" spans="1:61" x14ac:dyDescent="0.25">
      <c r="A573" s="25" t="str">
        <f>C573&amp;"x"&amp;TEXT(COUNTIF(C$5:C572,C573)+1,0)</f>
        <v>x1</v>
      </c>
      <c r="B573" s="26" t="str">
        <f>D573&amp;"x"&amp;TEXT(COUNTIF(D$5:D572,D573)+1,0)</f>
        <v>x1</v>
      </c>
      <c r="C573" s="27"/>
      <c r="D573" s="27"/>
      <c r="E573" s="165"/>
      <c r="F573" s="27"/>
      <c r="G573" s="242"/>
      <c r="H573" s="242"/>
      <c r="I573" s="242"/>
      <c r="J573" s="194"/>
      <c r="K573" s="165"/>
      <c r="L573" s="28"/>
      <c r="M573" s="371"/>
      <c r="N573" s="28"/>
      <c r="O573" s="236"/>
      <c r="P573" s="28"/>
      <c r="Q573" s="28"/>
      <c r="R573" s="28"/>
      <c r="S573" s="466" t="str">
        <f>IF(C573=0,"",C573)</f>
        <v/>
      </c>
      <c r="T573" s="191"/>
      <c r="U573" s="30"/>
      <c r="V573" s="30"/>
      <c r="W573" s="30"/>
      <c r="X573" s="30"/>
      <c r="Y573" s="190"/>
      <c r="Z573" s="330" t="str">
        <f>lft(J573,Peildatum)</f>
        <v/>
      </c>
      <c r="AA573" s="272"/>
      <c r="AB573" s="272"/>
      <c r="AC573" s="272"/>
      <c r="AD573" s="272"/>
      <c r="AE573" s="319" t="str">
        <f>IFERROR(VLOOKUP(LEFT(L573 &amp; "0",1),CbRc,2,0),"")</f>
        <v>NCX19J3</v>
      </c>
      <c r="AF573" s="319" t="str">
        <f>IFERROR(VLOOKUP(LEFT(M573 &amp; "0",1),CbRc,2,0),"")</f>
        <v>NCX19J3</v>
      </c>
      <c r="AG573" s="319" t="str">
        <f>IFERROR(VLOOKUP(LEFT(N573 &amp; "0",1),CbRc,2,0),"")</f>
        <v>NCX19J3</v>
      </c>
      <c r="AH573" s="319" t="str">
        <f>IF(ISNA(VLOOKUP($AE573&amp;P573,IsTm1A,1,0)),"",P573)</f>
        <v/>
      </c>
      <c r="AI573" s="319" t="str">
        <f>IF(ISNA(VLOOKUP($AF573&amp;Q573,IsTm2D,1,0)),"",Q573)</f>
        <v/>
      </c>
      <c r="AJ573" s="319" t="str">
        <f>IF(ISNA(VLOOKUP($AF573&amp;R573,IsTm3G,1,0)),"",R573)</f>
        <v/>
      </c>
      <c r="AK573" s="319" t="str">
        <f>IF(ISNA(VLOOKUP($AG573&amp;S573,IsTm4J,1,0)),"",S573)</f>
        <v/>
      </c>
      <c r="AL573" s="310"/>
      <c r="AT573" s="312" t="str">
        <f t="shared" si="84"/>
        <v/>
      </c>
      <c r="AU573" s="312" t="str">
        <f t="shared" si="85"/>
        <v/>
      </c>
      <c r="AW573" s="320">
        <f t="shared" si="86"/>
        <v>0</v>
      </c>
      <c r="AX573" s="320">
        <f t="shared" si="87"/>
        <v>0</v>
      </c>
      <c r="AY573" s="320">
        <f t="shared" si="88"/>
        <v>0</v>
      </c>
      <c r="AZ573" s="320">
        <f t="shared" si="89"/>
        <v>0</v>
      </c>
      <c r="BG573" s="49" t="str">
        <f t="shared" si="90"/>
        <v>0</v>
      </c>
      <c r="BH573" s="49" t="str">
        <f t="shared" si="91"/>
        <v>0</v>
      </c>
      <c r="BI573" s="49" t="str">
        <f t="shared" si="92"/>
        <v>0</v>
      </c>
    </row>
    <row r="574" spans="1:61" x14ac:dyDescent="0.25">
      <c r="A574" s="25" t="str">
        <f>C574&amp;"x"&amp;TEXT(COUNTIF(C$5:C573,C574)+1,0)</f>
        <v>x1</v>
      </c>
      <c r="B574" s="26" t="str">
        <f>D574&amp;"x"&amp;TEXT(COUNTIF(D$5:D573,D574)+1,0)</f>
        <v>x1</v>
      </c>
      <c r="C574" s="27"/>
      <c r="D574" s="27"/>
      <c r="E574" s="165"/>
      <c r="F574" s="27"/>
      <c r="G574" s="242"/>
      <c r="H574" s="242"/>
      <c r="I574" s="242"/>
      <c r="J574" s="194"/>
      <c r="K574" s="165"/>
      <c r="L574" s="28"/>
      <c r="M574" s="371"/>
      <c r="N574" s="28"/>
      <c r="O574" s="236"/>
      <c r="P574" s="28"/>
      <c r="Q574" s="28"/>
      <c r="R574" s="28"/>
      <c r="S574" s="466" t="str">
        <f>IF(C574=0,"",C574)</f>
        <v/>
      </c>
      <c r="T574" s="191"/>
      <c r="U574" s="30"/>
      <c r="V574" s="30"/>
      <c r="W574" s="30"/>
      <c r="X574" s="30"/>
      <c r="Y574" s="190"/>
      <c r="Z574" s="330" t="str">
        <f>lft(J574,Peildatum)</f>
        <v/>
      </c>
      <c r="AA574" s="272"/>
      <c r="AB574" s="272"/>
      <c r="AC574" s="272"/>
      <c r="AD574" s="272"/>
      <c r="AE574" s="319" t="str">
        <f>IFERROR(VLOOKUP(LEFT(L574 &amp; "0",1),CbRc,2,0),"")</f>
        <v>NCX19J3</v>
      </c>
      <c r="AF574" s="319" t="str">
        <f>IFERROR(VLOOKUP(LEFT(M574 &amp; "0",1),CbRc,2,0),"")</f>
        <v>NCX19J3</v>
      </c>
      <c r="AG574" s="319" t="str">
        <f>IFERROR(VLOOKUP(LEFT(N574 &amp; "0",1),CbRc,2,0),"")</f>
        <v>NCX19J3</v>
      </c>
      <c r="AH574" s="319" t="str">
        <f>IF(ISNA(VLOOKUP($AE574&amp;P574,IsTm1A,1,0)),"",P574)</f>
        <v/>
      </c>
      <c r="AI574" s="319" t="str">
        <f>IF(ISNA(VLOOKUP($AF574&amp;Q574,IsTm2D,1,0)),"",Q574)</f>
        <v/>
      </c>
      <c r="AJ574" s="319" t="str">
        <f>IF(ISNA(VLOOKUP($AF574&amp;R574,IsTm3G,1,0)),"",R574)</f>
        <v/>
      </c>
      <c r="AK574" s="319" t="str">
        <f>IF(ISNA(VLOOKUP($AG574&amp;S574,IsTm4J,1,0)),"",S574)</f>
        <v/>
      </c>
      <c r="AL574" s="310"/>
      <c r="AT574" s="312" t="str">
        <f t="shared" si="84"/>
        <v/>
      </c>
      <c r="AU574" s="312" t="str">
        <f t="shared" si="85"/>
        <v/>
      </c>
      <c r="AW574" s="320">
        <f t="shared" si="86"/>
        <v>0</v>
      </c>
      <c r="AX574" s="320">
        <f t="shared" si="87"/>
        <v>0</v>
      </c>
      <c r="AY574" s="320">
        <f t="shared" si="88"/>
        <v>0</v>
      </c>
      <c r="AZ574" s="320">
        <f t="shared" si="89"/>
        <v>0</v>
      </c>
      <c r="BG574" s="49" t="str">
        <f t="shared" si="90"/>
        <v>0</v>
      </c>
      <c r="BH574" s="49" t="str">
        <f t="shared" si="91"/>
        <v>0</v>
      </c>
      <c r="BI574" s="49" t="str">
        <f t="shared" si="92"/>
        <v>0</v>
      </c>
    </row>
    <row r="575" spans="1:61" x14ac:dyDescent="0.25">
      <c r="A575" s="25" t="str">
        <f>C575&amp;"x"&amp;TEXT(COUNTIF(C$5:C574,C575)+1,0)</f>
        <v>x1</v>
      </c>
      <c r="B575" s="26" t="str">
        <f>D575&amp;"x"&amp;TEXT(COUNTIF(D$5:D574,D575)+1,0)</f>
        <v>x1</v>
      </c>
      <c r="C575" s="27"/>
      <c r="D575" s="27"/>
      <c r="E575" s="165"/>
      <c r="F575" s="27"/>
      <c r="G575" s="242"/>
      <c r="H575" s="242"/>
      <c r="I575" s="242"/>
      <c r="J575" s="194"/>
      <c r="K575" s="165"/>
      <c r="L575" s="28"/>
      <c r="M575" s="371"/>
      <c r="N575" s="28"/>
      <c r="O575" s="236"/>
      <c r="P575" s="28"/>
      <c r="Q575" s="28"/>
      <c r="R575" s="28"/>
      <c r="S575" s="466" t="str">
        <f>IF(C575=0,"",C575)</f>
        <v/>
      </c>
      <c r="T575" s="191"/>
      <c r="U575" s="30"/>
      <c r="V575" s="30"/>
      <c r="W575" s="30"/>
      <c r="X575" s="30"/>
      <c r="Y575" s="190"/>
      <c r="Z575" s="330" t="str">
        <f>lft(J575,Peildatum)</f>
        <v/>
      </c>
      <c r="AA575" s="272"/>
      <c r="AB575" s="272"/>
      <c r="AC575" s="272"/>
      <c r="AD575" s="272"/>
      <c r="AE575" s="319" t="str">
        <f>IFERROR(VLOOKUP(LEFT(L575 &amp; "0",1),CbRc,2,0),"")</f>
        <v>NCX19J3</v>
      </c>
      <c r="AF575" s="319" t="str">
        <f>IFERROR(VLOOKUP(LEFT(M575 &amp; "0",1),CbRc,2,0),"")</f>
        <v>NCX19J3</v>
      </c>
      <c r="AG575" s="319" t="str">
        <f>IFERROR(VLOOKUP(LEFT(N575 &amp; "0",1),CbRc,2,0),"")</f>
        <v>NCX19J3</v>
      </c>
      <c r="AH575" s="319" t="str">
        <f>IF(ISNA(VLOOKUP($AE575&amp;P575,IsTm1A,1,0)),"",P575)</f>
        <v/>
      </c>
      <c r="AI575" s="319" t="str">
        <f>IF(ISNA(VLOOKUP($AF575&amp;Q575,IsTm2D,1,0)),"",Q575)</f>
        <v/>
      </c>
      <c r="AJ575" s="319" t="str">
        <f>IF(ISNA(VLOOKUP($AF575&amp;R575,IsTm3G,1,0)),"",R575)</f>
        <v/>
      </c>
      <c r="AK575" s="319" t="str">
        <f>IF(ISNA(VLOOKUP($AG575&amp;S575,IsTm4J,1,0)),"",S575)</f>
        <v/>
      </c>
      <c r="AL575" s="310"/>
      <c r="AT575" s="312" t="str">
        <f t="shared" si="84"/>
        <v/>
      </c>
      <c r="AU575" s="312" t="str">
        <f t="shared" si="85"/>
        <v/>
      </c>
      <c r="AW575" s="320">
        <f t="shared" si="86"/>
        <v>0</v>
      </c>
      <c r="AX575" s="320">
        <f t="shared" si="87"/>
        <v>0</v>
      </c>
      <c r="AY575" s="320">
        <f t="shared" si="88"/>
        <v>0</v>
      </c>
      <c r="AZ575" s="320">
        <f t="shared" si="89"/>
        <v>0</v>
      </c>
      <c r="BG575" s="49" t="str">
        <f t="shared" si="90"/>
        <v>0</v>
      </c>
      <c r="BH575" s="49" t="str">
        <f t="shared" si="91"/>
        <v>0</v>
      </c>
      <c r="BI575" s="49" t="str">
        <f t="shared" si="92"/>
        <v>0</v>
      </c>
    </row>
    <row r="576" spans="1:61" x14ac:dyDescent="0.25">
      <c r="A576" s="25" t="str">
        <f>C576&amp;"x"&amp;TEXT(COUNTIF(C$5:C575,C576)+1,0)</f>
        <v>x1</v>
      </c>
      <c r="B576" s="26" t="str">
        <f>D576&amp;"x"&amp;TEXT(COUNTIF(D$5:D575,D576)+1,0)</f>
        <v>x1</v>
      </c>
      <c r="C576" s="27"/>
      <c r="D576" s="27"/>
      <c r="E576" s="165"/>
      <c r="F576" s="27"/>
      <c r="G576" s="242"/>
      <c r="H576" s="242"/>
      <c r="I576" s="242"/>
      <c r="J576" s="194"/>
      <c r="K576" s="165"/>
      <c r="L576" s="28"/>
      <c r="M576" s="371"/>
      <c r="N576" s="28"/>
      <c r="O576" s="236"/>
      <c r="P576" s="28"/>
      <c r="Q576" s="28"/>
      <c r="R576" s="28"/>
      <c r="S576" s="466" t="str">
        <f>IF(C576=0,"",C576)</f>
        <v/>
      </c>
      <c r="T576" s="191"/>
      <c r="U576" s="30"/>
      <c r="V576" s="30"/>
      <c r="W576" s="30"/>
      <c r="X576" s="30"/>
      <c r="Y576" s="190"/>
      <c r="Z576" s="330" t="str">
        <f>lft(J576,Peildatum)</f>
        <v/>
      </c>
      <c r="AA576" s="272"/>
      <c r="AB576" s="272"/>
      <c r="AC576" s="272"/>
      <c r="AD576" s="272"/>
      <c r="AE576" s="319" t="str">
        <f>IFERROR(VLOOKUP(LEFT(L576 &amp; "0",1),CbRc,2,0),"")</f>
        <v>NCX19J3</v>
      </c>
      <c r="AF576" s="319" t="str">
        <f>IFERROR(VLOOKUP(LEFT(M576 &amp; "0",1),CbRc,2,0),"")</f>
        <v>NCX19J3</v>
      </c>
      <c r="AG576" s="319" t="str">
        <f>IFERROR(VLOOKUP(LEFT(N576 &amp; "0",1),CbRc,2,0),"")</f>
        <v>NCX19J3</v>
      </c>
      <c r="AH576" s="319" t="str">
        <f>IF(ISNA(VLOOKUP($AE576&amp;P576,IsTm1A,1,0)),"",P576)</f>
        <v/>
      </c>
      <c r="AI576" s="319" t="str">
        <f>IF(ISNA(VLOOKUP($AF576&amp;Q576,IsTm2D,1,0)),"",Q576)</f>
        <v/>
      </c>
      <c r="AJ576" s="319" t="str">
        <f>IF(ISNA(VLOOKUP($AF576&amp;R576,IsTm3G,1,0)),"",R576)</f>
        <v/>
      </c>
      <c r="AK576" s="319" t="str">
        <f>IF(ISNA(VLOOKUP($AG576&amp;S576,IsTm4J,1,0)),"",S576)</f>
        <v/>
      </c>
      <c r="AL576" s="310"/>
      <c r="AT576" s="312" t="str">
        <f t="shared" si="84"/>
        <v/>
      </c>
      <c r="AU576" s="312" t="str">
        <f t="shared" si="85"/>
        <v/>
      </c>
      <c r="AW576" s="320">
        <f t="shared" si="86"/>
        <v>0</v>
      </c>
      <c r="AX576" s="320">
        <f t="shared" si="87"/>
        <v>0</v>
      </c>
      <c r="AY576" s="320">
        <f t="shared" si="88"/>
        <v>0</v>
      </c>
      <c r="AZ576" s="320">
        <f t="shared" si="89"/>
        <v>0</v>
      </c>
      <c r="BG576" s="49" t="str">
        <f t="shared" si="90"/>
        <v>0</v>
      </c>
      <c r="BH576" s="49" t="str">
        <f t="shared" si="91"/>
        <v>0</v>
      </c>
      <c r="BI576" s="49" t="str">
        <f t="shared" si="92"/>
        <v>0</v>
      </c>
    </row>
    <row r="577" spans="1:61" x14ac:dyDescent="0.25">
      <c r="A577" s="25" t="str">
        <f>C577&amp;"x"&amp;TEXT(COUNTIF(C$5:C576,C577)+1,0)</f>
        <v>x1</v>
      </c>
      <c r="B577" s="26" t="str">
        <f>D577&amp;"x"&amp;TEXT(COUNTIF(D$5:D576,D577)+1,0)</f>
        <v>x1</v>
      </c>
      <c r="C577" s="27"/>
      <c r="D577" s="27"/>
      <c r="E577" s="165"/>
      <c r="F577" s="27"/>
      <c r="G577" s="242"/>
      <c r="H577" s="242"/>
      <c r="I577" s="242"/>
      <c r="J577" s="194"/>
      <c r="K577" s="165"/>
      <c r="L577" s="28"/>
      <c r="M577" s="371"/>
      <c r="N577" s="28"/>
      <c r="O577" s="236"/>
      <c r="P577" s="28"/>
      <c r="Q577" s="28"/>
      <c r="R577" s="28"/>
      <c r="S577" s="466" t="str">
        <f>IF(C577=0,"",C577)</f>
        <v/>
      </c>
      <c r="T577" s="191"/>
      <c r="U577" s="30"/>
      <c r="V577" s="30"/>
      <c r="W577" s="30"/>
      <c r="X577" s="30"/>
      <c r="Y577" s="190"/>
      <c r="Z577" s="330" t="str">
        <f>lft(J577,Peildatum)</f>
        <v/>
      </c>
      <c r="AA577" s="272"/>
      <c r="AB577" s="272"/>
      <c r="AC577" s="272"/>
      <c r="AD577" s="272"/>
      <c r="AE577" s="319" t="str">
        <f>IFERROR(VLOOKUP(LEFT(L577 &amp; "0",1),CbRc,2,0),"")</f>
        <v>NCX19J3</v>
      </c>
      <c r="AF577" s="319" t="str">
        <f>IFERROR(VLOOKUP(LEFT(M577 &amp; "0",1),CbRc,2,0),"")</f>
        <v>NCX19J3</v>
      </c>
      <c r="AG577" s="319" t="str">
        <f>IFERROR(VLOOKUP(LEFT(N577 &amp; "0",1),CbRc,2,0),"")</f>
        <v>NCX19J3</v>
      </c>
      <c r="AH577" s="319" t="str">
        <f>IF(ISNA(VLOOKUP($AE577&amp;P577,IsTm1A,1,0)),"",P577)</f>
        <v/>
      </c>
      <c r="AI577" s="319" t="str">
        <f>IF(ISNA(VLOOKUP($AF577&amp;Q577,IsTm2D,1,0)),"",Q577)</f>
        <v/>
      </c>
      <c r="AJ577" s="319" t="str">
        <f>IF(ISNA(VLOOKUP($AF577&amp;R577,IsTm3G,1,0)),"",R577)</f>
        <v/>
      </c>
      <c r="AK577" s="319" t="str">
        <f>IF(ISNA(VLOOKUP($AG577&amp;S577,IsTm4J,1,0)),"",S577)</f>
        <v/>
      </c>
      <c r="AL577" s="310"/>
      <c r="AT577" s="312" t="str">
        <f t="shared" si="84"/>
        <v/>
      </c>
      <c r="AU577" s="312" t="str">
        <f t="shared" si="85"/>
        <v/>
      </c>
      <c r="AW577" s="320">
        <f t="shared" si="86"/>
        <v>0</v>
      </c>
      <c r="AX577" s="320">
        <f t="shared" si="87"/>
        <v>0</v>
      </c>
      <c r="AY577" s="320">
        <f t="shared" si="88"/>
        <v>0</v>
      </c>
      <c r="AZ577" s="320">
        <f t="shared" si="89"/>
        <v>0</v>
      </c>
      <c r="BG577" s="49" t="str">
        <f t="shared" si="90"/>
        <v>0</v>
      </c>
      <c r="BH577" s="49" t="str">
        <f t="shared" si="91"/>
        <v>0</v>
      </c>
      <c r="BI577" s="49" t="str">
        <f t="shared" si="92"/>
        <v>0</v>
      </c>
    </row>
    <row r="578" spans="1:61" x14ac:dyDescent="0.25">
      <c r="A578" s="25" t="str">
        <f>C578&amp;"x"&amp;TEXT(COUNTIF(C$5:C577,C578)+1,0)</f>
        <v>x1</v>
      </c>
      <c r="B578" s="26" t="str">
        <f>D578&amp;"x"&amp;TEXT(COUNTIF(D$5:D577,D578)+1,0)</f>
        <v>x1</v>
      </c>
      <c r="C578" s="27"/>
      <c r="D578" s="27"/>
      <c r="E578" s="165"/>
      <c r="F578" s="27"/>
      <c r="G578" s="242"/>
      <c r="H578" s="242"/>
      <c r="I578" s="242"/>
      <c r="J578" s="194"/>
      <c r="K578" s="165"/>
      <c r="L578" s="28"/>
      <c r="M578" s="371"/>
      <c r="N578" s="28"/>
      <c r="O578" s="236"/>
      <c r="P578" s="28"/>
      <c r="Q578" s="28"/>
      <c r="R578" s="28"/>
      <c r="S578" s="466" t="str">
        <f>IF(C578=0,"",C578)</f>
        <v/>
      </c>
      <c r="T578" s="191"/>
      <c r="U578" s="30"/>
      <c r="V578" s="30"/>
      <c r="W578" s="30"/>
      <c r="X578" s="30"/>
      <c r="Y578" s="190"/>
      <c r="Z578" s="330" t="str">
        <f>lft(J578,Peildatum)</f>
        <v/>
      </c>
      <c r="AA578" s="272"/>
      <c r="AB578" s="272"/>
      <c r="AC578" s="272"/>
      <c r="AD578" s="272"/>
      <c r="AE578" s="319" t="str">
        <f>IFERROR(VLOOKUP(LEFT(L578 &amp; "0",1),CbRc,2,0),"")</f>
        <v>NCX19J3</v>
      </c>
      <c r="AF578" s="319" t="str">
        <f>IFERROR(VLOOKUP(LEFT(M578 &amp; "0",1),CbRc,2,0),"")</f>
        <v>NCX19J3</v>
      </c>
      <c r="AG578" s="319" t="str">
        <f>IFERROR(VLOOKUP(LEFT(N578 &amp; "0",1),CbRc,2,0),"")</f>
        <v>NCX19J3</v>
      </c>
      <c r="AH578" s="319" t="str">
        <f>IF(ISNA(VLOOKUP($AE578&amp;P578,IsTm1A,1,0)),"",P578)</f>
        <v/>
      </c>
      <c r="AI578" s="319" t="str">
        <f>IF(ISNA(VLOOKUP($AF578&amp;Q578,IsTm2D,1,0)),"",Q578)</f>
        <v/>
      </c>
      <c r="AJ578" s="319" t="str">
        <f>IF(ISNA(VLOOKUP($AF578&amp;R578,IsTm3G,1,0)),"",R578)</f>
        <v/>
      </c>
      <c r="AK578" s="319" t="str">
        <f>IF(ISNA(VLOOKUP($AG578&amp;S578,IsTm4J,1,0)),"",S578)</f>
        <v/>
      </c>
      <c r="AL578" s="310"/>
      <c r="AT578" s="312" t="str">
        <f t="shared" si="84"/>
        <v/>
      </c>
      <c r="AU578" s="312" t="str">
        <f t="shared" si="85"/>
        <v/>
      </c>
      <c r="AW578" s="320">
        <f t="shared" si="86"/>
        <v>0</v>
      </c>
      <c r="AX578" s="320">
        <f t="shared" si="87"/>
        <v>0</v>
      </c>
      <c r="AY578" s="320">
        <f t="shared" si="88"/>
        <v>0</v>
      </c>
      <c r="AZ578" s="320">
        <f t="shared" si="89"/>
        <v>0</v>
      </c>
      <c r="BG578" s="49" t="str">
        <f t="shared" si="90"/>
        <v>0</v>
      </c>
      <c r="BH578" s="49" t="str">
        <f t="shared" si="91"/>
        <v>0</v>
      </c>
      <c r="BI578" s="49" t="str">
        <f t="shared" si="92"/>
        <v>0</v>
      </c>
    </row>
    <row r="579" spans="1:61" x14ac:dyDescent="0.25">
      <c r="A579" s="25" t="str">
        <f>C579&amp;"x"&amp;TEXT(COUNTIF(C$5:C578,C579)+1,0)</f>
        <v>x1</v>
      </c>
      <c r="B579" s="26" t="str">
        <f>D579&amp;"x"&amp;TEXT(COUNTIF(D$5:D578,D579)+1,0)</f>
        <v>x1</v>
      </c>
      <c r="C579" s="27"/>
      <c r="D579" s="27"/>
      <c r="E579" s="165"/>
      <c r="F579" s="27"/>
      <c r="G579" s="242"/>
      <c r="H579" s="242"/>
      <c r="I579" s="242"/>
      <c r="J579" s="194"/>
      <c r="K579" s="165"/>
      <c r="L579" s="28"/>
      <c r="M579" s="371"/>
      <c r="N579" s="28"/>
      <c r="O579" s="236"/>
      <c r="P579" s="28"/>
      <c r="Q579" s="28"/>
      <c r="R579" s="28"/>
      <c r="S579" s="466" t="str">
        <f>IF(C579=0,"",C579)</f>
        <v/>
      </c>
      <c r="T579" s="191"/>
      <c r="U579" s="30"/>
      <c r="V579" s="30"/>
      <c r="W579" s="30"/>
      <c r="X579" s="30"/>
      <c r="Y579" s="190"/>
      <c r="Z579" s="330" t="str">
        <f>lft(J579,Peildatum)</f>
        <v/>
      </c>
      <c r="AA579" s="272"/>
      <c r="AB579" s="272"/>
      <c r="AC579" s="272"/>
      <c r="AD579" s="272"/>
      <c r="AE579" s="319" t="str">
        <f>IFERROR(VLOOKUP(LEFT(L579 &amp; "0",1),CbRc,2,0),"")</f>
        <v>NCX19J3</v>
      </c>
      <c r="AF579" s="319" t="str">
        <f>IFERROR(VLOOKUP(LEFT(M579 &amp; "0",1),CbRc,2,0),"")</f>
        <v>NCX19J3</v>
      </c>
      <c r="AG579" s="319" t="str">
        <f>IFERROR(VLOOKUP(LEFT(N579 &amp; "0",1),CbRc,2,0),"")</f>
        <v>NCX19J3</v>
      </c>
      <c r="AH579" s="319" t="str">
        <f>IF(ISNA(VLOOKUP($AE579&amp;P579,IsTm1A,1,0)),"",P579)</f>
        <v/>
      </c>
      <c r="AI579" s="319" t="str">
        <f>IF(ISNA(VLOOKUP($AF579&amp;Q579,IsTm2D,1,0)),"",Q579)</f>
        <v/>
      </c>
      <c r="AJ579" s="319" t="str">
        <f>IF(ISNA(VLOOKUP($AF579&amp;R579,IsTm3G,1,0)),"",R579)</f>
        <v/>
      </c>
      <c r="AK579" s="319" t="str">
        <f>IF(ISNA(VLOOKUP($AG579&amp;S579,IsTm4J,1,0)),"",S579)</f>
        <v/>
      </c>
      <c r="AL579" s="310"/>
      <c r="AT579" s="312" t="str">
        <f t="shared" si="84"/>
        <v/>
      </c>
      <c r="AU579" s="312" t="str">
        <f t="shared" si="85"/>
        <v/>
      </c>
      <c r="AW579" s="320">
        <f t="shared" si="86"/>
        <v>0</v>
      </c>
      <c r="AX579" s="320">
        <f t="shared" si="87"/>
        <v>0</v>
      </c>
      <c r="AY579" s="320">
        <f t="shared" si="88"/>
        <v>0</v>
      </c>
      <c r="AZ579" s="320">
        <f t="shared" si="89"/>
        <v>0</v>
      </c>
      <c r="BG579" s="49" t="str">
        <f t="shared" si="90"/>
        <v>0</v>
      </c>
      <c r="BH579" s="49" t="str">
        <f t="shared" si="91"/>
        <v>0</v>
      </c>
      <c r="BI579" s="49" t="str">
        <f t="shared" si="92"/>
        <v>0</v>
      </c>
    </row>
    <row r="580" spans="1:61" x14ac:dyDescent="0.25">
      <c r="A580" s="25" t="str">
        <f>C580&amp;"x"&amp;TEXT(COUNTIF(C$5:C579,C580)+1,0)</f>
        <v>x1</v>
      </c>
      <c r="B580" s="26" t="str">
        <f>D580&amp;"x"&amp;TEXT(COUNTIF(D$5:D579,D580)+1,0)</f>
        <v>x1</v>
      </c>
      <c r="C580" s="27"/>
      <c r="D580" s="27"/>
      <c r="E580" s="165"/>
      <c r="F580" s="27"/>
      <c r="G580" s="242"/>
      <c r="H580" s="242"/>
      <c r="I580" s="242"/>
      <c r="J580" s="194"/>
      <c r="K580" s="165"/>
      <c r="L580" s="28"/>
      <c r="M580" s="371"/>
      <c r="N580" s="28"/>
      <c r="O580" s="236"/>
      <c r="P580" s="28"/>
      <c r="Q580" s="28"/>
      <c r="R580" s="28"/>
      <c r="S580" s="466" t="str">
        <f>IF(C580=0,"",C580)</f>
        <v/>
      </c>
      <c r="T580" s="191"/>
      <c r="U580" s="30"/>
      <c r="V580" s="30"/>
      <c r="W580" s="30"/>
      <c r="X580" s="30"/>
      <c r="Y580" s="190"/>
      <c r="Z580" s="330" t="str">
        <f>lft(J580,Peildatum)</f>
        <v/>
      </c>
      <c r="AA580" s="272"/>
      <c r="AB580" s="272"/>
      <c r="AC580" s="272"/>
      <c r="AD580" s="272"/>
      <c r="AE580" s="319" t="str">
        <f>IFERROR(VLOOKUP(LEFT(L580 &amp; "0",1),CbRc,2,0),"")</f>
        <v>NCX19J3</v>
      </c>
      <c r="AF580" s="319" t="str">
        <f>IFERROR(VLOOKUP(LEFT(M580 &amp; "0",1),CbRc,2,0),"")</f>
        <v>NCX19J3</v>
      </c>
      <c r="AG580" s="319" t="str">
        <f>IFERROR(VLOOKUP(LEFT(N580 &amp; "0",1),CbRc,2,0),"")</f>
        <v>NCX19J3</v>
      </c>
      <c r="AH580" s="319" t="str">
        <f>IF(ISNA(VLOOKUP($AE580&amp;P580,IsTm1A,1,0)),"",P580)</f>
        <v/>
      </c>
      <c r="AI580" s="319" t="str">
        <f>IF(ISNA(VLOOKUP($AF580&amp;Q580,IsTm2D,1,0)),"",Q580)</f>
        <v/>
      </c>
      <c r="AJ580" s="319" t="str">
        <f>IF(ISNA(VLOOKUP($AF580&amp;R580,IsTm3G,1,0)),"",R580)</f>
        <v/>
      </c>
      <c r="AK580" s="319" t="str">
        <f>IF(ISNA(VLOOKUP($AG580&amp;S580,IsTm4J,1,0)),"",S580)</f>
        <v/>
      </c>
      <c r="AL580" s="310"/>
      <c r="AT580" s="312" t="str">
        <f t="shared" si="84"/>
        <v/>
      </c>
      <c r="AU580" s="312" t="str">
        <f t="shared" si="85"/>
        <v/>
      </c>
      <c r="AW580" s="320">
        <f t="shared" si="86"/>
        <v>0</v>
      </c>
      <c r="AX580" s="320">
        <f t="shared" si="87"/>
        <v>0</v>
      </c>
      <c r="AY580" s="320">
        <f t="shared" si="88"/>
        <v>0</v>
      </c>
      <c r="AZ580" s="320">
        <f t="shared" si="89"/>
        <v>0</v>
      </c>
      <c r="BG580" s="49" t="str">
        <f t="shared" si="90"/>
        <v>0</v>
      </c>
      <c r="BH580" s="49" t="str">
        <f t="shared" si="91"/>
        <v>0</v>
      </c>
      <c r="BI580" s="49" t="str">
        <f t="shared" si="92"/>
        <v>0</v>
      </c>
    </row>
    <row r="581" spans="1:61" x14ac:dyDescent="0.25">
      <c r="A581" s="25" t="str">
        <f>C581&amp;"x"&amp;TEXT(COUNTIF(C$5:C580,C581)+1,0)</f>
        <v>x1</v>
      </c>
      <c r="B581" s="26" t="str">
        <f>D581&amp;"x"&amp;TEXT(COUNTIF(D$5:D580,D581)+1,0)</f>
        <v>x1</v>
      </c>
      <c r="C581" s="27"/>
      <c r="D581" s="27"/>
      <c r="E581" s="165"/>
      <c r="F581" s="27"/>
      <c r="G581" s="242"/>
      <c r="H581" s="242"/>
      <c r="I581" s="242"/>
      <c r="J581" s="194"/>
      <c r="K581" s="165"/>
      <c r="L581" s="28"/>
      <c r="M581" s="371"/>
      <c r="N581" s="28"/>
      <c r="O581" s="236"/>
      <c r="P581" s="28"/>
      <c r="Q581" s="28"/>
      <c r="R581" s="28"/>
      <c r="S581" s="466" t="str">
        <f>IF(C581=0,"",C581)</f>
        <v/>
      </c>
      <c r="T581" s="191"/>
      <c r="U581" s="30"/>
      <c r="V581" s="30"/>
      <c r="W581" s="30"/>
      <c r="X581" s="30"/>
      <c r="Y581" s="190"/>
      <c r="Z581" s="330" t="str">
        <f>lft(J581,Peildatum)</f>
        <v/>
      </c>
      <c r="AA581" s="272"/>
      <c r="AB581" s="272"/>
      <c r="AC581" s="272"/>
      <c r="AD581" s="272"/>
      <c r="AE581" s="319" t="str">
        <f>IFERROR(VLOOKUP(LEFT(L581 &amp; "0",1),CbRc,2,0),"")</f>
        <v>NCX19J3</v>
      </c>
      <c r="AF581" s="319" t="str">
        <f>IFERROR(VLOOKUP(LEFT(M581 &amp; "0",1),CbRc,2,0),"")</f>
        <v>NCX19J3</v>
      </c>
      <c r="AG581" s="319" t="str">
        <f>IFERROR(VLOOKUP(LEFT(N581 &amp; "0",1),CbRc,2,0),"")</f>
        <v>NCX19J3</v>
      </c>
      <c r="AH581" s="319" t="str">
        <f>IF(ISNA(VLOOKUP($AE581&amp;P581,IsTm1A,1,0)),"",P581)</f>
        <v/>
      </c>
      <c r="AI581" s="319" t="str">
        <f>IF(ISNA(VLOOKUP($AF581&amp;Q581,IsTm2D,1,0)),"",Q581)</f>
        <v/>
      </c>
      <c r="AJ581" s="319" t="str">
        <f>IF(ISNA(VLOOKUP($AF581&amp;R581,IsTm3G,1,0)),"",R581)</f>
        <v/>
      </c>
      <c r="AK581" s="319" t="str">
        <f>IF(ISNA(VLOOKUP($AG581&amp;S581,IsTm4J,1,0)),"",S581)</f>
        <v/>
      </c>
      <c r="AL581" s="310"/>
      <c r="AT581" s="312" t="str">
        <f t="shared" ref="AT581:AT644" si="93">IF(C581="","",IFERROR(VLOOKUP(C581,AQ:AQ,1,0),"FOUT"))</f>
        <v/>
      </c>
      <c r="AU581" s="312" t="str">
        <f t="shared" ref="AU581:AU644" si="94">IF(D581="","",IFERROR(VLOOKUP(D581,AR:AR,1,0),"FOUT"))</f>
        <v/>
      </c>
      <c r="AW581" s="320">
        <f t="shared" si="86"/>
        <v>0</v>
      </c>
      <c r="AX581" s="320">
        <f t="shared" si="87"/>
        <v>0</v>
      </c>
      <c r="AY581" s="320">
        <f t="shared" si="88"/>
        <v>0</v>
      </c>
      <c r="AZ581" s="320">
        <f t="shared" si="89"/>
        <v>0</v>
      </c>
      <c r="BG581" s="49" t="str">
        <f t="shared" si="90"/>
        <v>0</v>
      </c>
      <c r="BH581" s="49" t="str">
        <f t="shared" si="91"/>
        <v>0</v>
      </c>
      <c r="BI581" s="49" t="str">
        <f t="shared" si="92"/>
        <v>0</v>
      </c>
    </row>
    <row r="582" spans="1:61" x14ac:dyDescent="0.25">
      <c r="A582" s="25" t="str">
        <f>C582&amp;"x"&amp;TEXT(COUNTIF(C$5:C581,C582)+1,0)</f>
        <v>x1</v>
      </c>
      <c r="B582" s="26" t="str">
        <f>D582&amp;"x"&amp;TEXT(COUNTIF(D$5:D581,D582)+1,0)</f>
        <v>x1</v>
      </c>
      <c r="C582" s="27"/>
      <c r="D582" s="27"/>
      <c r="E582" s="165"/>
      <c r="F582" s="27"/>
      <c r="G582" s="242"/>
      <c r="H582" s="242"/>
      <c r="I582" s="242"/>
      <c r="J582" s="194"/>
      <c r="K582" s="165"/>
      <c r="L582" s="28"/>
      <c r="M582" s="371"/>
      <c r="N582" s="28"/>
      <c r="O582" s="236"/>
      <c r="P582" s="28"/>
      <c r="Q582" s="28"/>
      <c r="R582" s="28"/>
      <c r="S582" s="466" t="str">
        <f>IF(C582=0,"",C582)</f>
        <v/>
      </c>
      <c r="T582" s="191"/>
      <c r="U582" s="30"/>
      <c r="V582" s="30"/>
      <c r="W582" s="30"/>
      <c r="X582" s="30"/>
      <c r="Y582" s="190"/>
      <c r="Z582" s="330" t="str">
        <f>lft(J582,Peildatum)</f>
        <v/>
      </c>
      <c r="AA582" s="272"/>
      <c r="AB582" s="272"/>
      <c r="AC582" s="272"/>
      <c r="AD582" s="272"/>
      <c r="AE582" s="319" t="str">
        <f>IFERROR(VLOOKUP(LEFT(L582 &amp; "0",1),CbRc,2,0),"")</f>
        <v>NCX19J3</v>
      </c>
      <c r="AF582" s="319" t="str">
        <f>IFERROR(VLOOKUP(LEFT(M582 &amp; "0",1),CbRc,2,0),"")</f>
        <v>NCX19J3</v>
      </c>
      <c r="AG582" s="319" t="str">
        <f>IFERROR(VLOOKUP(LEFT(N582 &amp; "0",1),CbRc,2,0),"")</f>
        <v>NCX19J3</v>
      </c>
      <c r="AH582" s="319" t="str">
        <f>IF(ISNA(VLOOKUP($AE582&amp;P582,IsTm1A,1,0)),"",P582)</f>
        <v/>
      </c>
      <c r="AI582" s="319" t="str">
        <f>IF(ISNA(VLOOKUP($AF582&amp;Q582,IsTm2D,1,0)),"",Q582)</f>
        <v/>
      </c>
      <c r="AJ582" s="319" t="str">
        <f>IF(ISNA(VLOOKUP($AF582&amp;R582,IsTm3G,1,0)),"",R582)</f>
        <v/>
      </c>
      <c r="AK582" s="319" t="str">
        <f>IF(ISNA(VLOOKUP($AG582&amp;S582,IsTm4J,1,0)),"",S582)</f>
        <v/>
      </c>
      <c r="AL582" s="310"/>
      <c r="AT582" s="312" t="str">
        <f t="shared" si="93"/>
        <v/>
      </c>
      <c r="AU582" s="312" t="str">
        <f t="shared" si="94"/>
        <v/>
      </c>
      <c r="AW582" s="320">
        <f t="shared" ref="AW582:AW645" si="95">IF(OR(P582="",U582=""),0,SUMIFS(U$5:U$1004,$BG$5:$BG$1004,$BG582,P$5:P$1004,P582))</f>
        <v>0</v>
      </c>
      <c r="AX582" s="320">
        <f t="shared" ref="AX582:AX645" si="96">IF(OR(Q582="",V582=""),0,SUMIFS(V$5:V$1004,$BH$5:$BH$1004,$BH582,Q$5:Q$1004,Q582))</f>
        <v>0</v>
      </c>
      <c r="AY582" s="320">
        <f t="shared" ref="AY582:AY645" si="97">IF(OR(R582="",W582=""),0,SUMIFS(W$5:W$1004,$BH$5:$BH$1004,$BH582,R$5:R$1004,R582))</f>
        <v>0</v>
      </c>
      <c r="AZ582" s="320">
        <f t="shared" ref="AZ582:AZ645" si="98">IF(OR(S582="",X582=""),0,SUMIFS(X$5:X$1004,$BI$5:$BI$1004,$BI582,S$5:S$1004,S582))</f>
        <v>0</v>
      </c>
      <c r="BG582" s="49" t="str">
        <f t="shared" si="90"/>
        <v>0</v>
      </c>
      <c r="BH582" s="49" t="str">
        <f t="shared" si="91"/>
        <v>0</v>
      </c>
      <c r="BI582" s="49" t="str">
        <f t="shared" si="92"/>
        <v>0</v>
      </c>
    </row>
    <row r="583" spans="1:61" x14ac:dyDescent="0.25">
      <c r="A583" s="25" t="str">
        <f>C583&amp;"x"&amp;TEXT(COUNTIF(C$5:C582,C583)+1,0)</f>
        <v>x1</v>
      </c>
      <c r="B583" s="26" t="str">
        <f>D583&amp;"x"&amp;TEXT(COUNTIF(D$5:D582,D583)+1,0)</f>
        <v>x1</v>
      </c>
      <c r="C583" s="27"/>
      <c r="D583" s="27"/>
      <c r="E583" s="165"/>
      <c r="F583" s="27"/>
      <c r="G583" s="242"/>
      <c r="H583" s="242"/>
      <c r="I583" s="242"/>
      <c r="J583" s="194"/>
      <c r="K583" s="165"/>
      <c r="L583" s="28"/>
      <c r="M583" s="371"/>
      <c r="N583" s="28"/>
      <c r="O583" s="236"/>
      <c r="P583" s="28"/>
      <c r="Q583" s="28"/>
      <c r="R583" s="28"/>
      <c r="S583" s="466" t="str">
        <f>IF(C583=0,"",C583)</f>
        <v/>
      </c>
      <c r="T583" s="191"/>
      <c r="U583" s="30"/>
      <c r="V583" s="30"/>
      <c r="W583" s="30"/>
      <c r="X583" s="30"/>
      <c r="Y583" s="190"/>
      <c r="Z583" s="330" t="str">
        <f>lft(J583,Peildatum)</f>
        <v/>
      </c>
      <c r="AA583" s="272"/>
      <c r="AB583" s="272"/>
      <c r="AC583" s="272"/>
      <c r="AD583" s="272"/>
      <c r="AE583" s="319" t="str">
        <f>IFERROR(VLOOKUP(LEFT(L583 &amp; "0",1),CbRc,2,0),"")</f>
        <v>NCX19J3</v>
      </c>
      <c r="AF583" s="319" t="str">
        <f>IFERROR(VLOOKUP(LEFT(M583 &amp; "0",1),CbRc,2,0),"")</f>
        <v>NCX19J3</v>
      </c>
      <c r="AG583" s="319" t="str">
        <f>IFERROR(VLOOKUP(LEFT(N583 &amp; "0",1),CbRc,2,0),"")</f>
        <v>NCX19J3</v>
      </c>
      <c r="AH583" s="319" t="str">
        <f>IF(ISNA(VLOOKUP($AE583&amp;P583,IsTm1A,1,0)),"",P583)</f>
        <v/>
      </c>
      <c r="AI583" s="319" t="str">
        <f>IF(ISNA(VLOOKUP($AF583&amp;Q583,IsTm2D,1,0)),"",Q583)</f>
        <v/>
      </c>
      <c r="AJ583" s="319" t="str">
        <f>IF(ISNA(VLOOKUP($AF583&amp;R583,IsTm3G,1,0)),"",R583)</f>
        <v/>
      </c>
      <c r="AK583" s="319" t="str">
        <f>IF(ISNA(VLOOKUP($AG583&amp;S583,IsTm4J,1,0)),"",S583)</f>
        <v/>
      </c>
      <c r="AL583" s="310"/>
      <c r="AT583" s="312" t="str">
        <f t="shared" si="93"/>
        <v/>
      </c>
      <c r="AU583" s="312" t="str">
        <f t="shared" si="94"/>
        <v/>
      </c>
      <c r="AW583" s="320">
        <f t="shared" si="95"/>
        <v>0</v>
      </c>
      <c r="AX583" s="320">
        <f t="shared" si="96"/>
        <v>0</v>
      </c>
      <c r="AY583" s="320">
        <f t="shared" si="97"/>
        <v>0</v>
      </c>
      <c r="AZ583" s="320">
        <f t="shared" si="98"/>
        <v>0</v>
      </c>
      <c r="BG583" s="49" t="str">
        <f t="shared" si="90"/>
        <v>0</v>
      </c>
      <c r="BH583" s="49" t="str">
        <f t="shared" si="91"/>
        <v>0</v>
      </c>
      <c r="BI583" s="49" t="str">
        <f t="shared" si="92"/>
        <v>0</v>
      </c>
    </row>
    <row r="584" spans="1:61" x14ac:dyDescent="0.25">
      <c r="A584" s="25" t="str">
        <f>C584&amp;"x"&amp;TEXT(COUNTIF(C$5:C583,C584)+1,0)</f>
        <v>x1</v>
      </c>
      <c r="B584" s="26" t="str">
        <f>D584&amp;"x"&amp;TEXT(COUNTIF(D$5:D583,D584)+1,0)</f>
        <v>x1</v>
      </c>
      <c r="C584" s="27"/>
      <c r="D584" s="27"/>
      <c r="E584" s="165"/>
      <c r="F584" s="27"/>
      <c r="G584" s="242"/>
      <c r="H584" s="242"/>
      <c r="I584" s="242"/>
      <c r="J584" s="194"/>
      <c r="K584" s="165"/>
      <c r="L584" s="28"/>
      <c r="M584" s="371"/>
      <c r="N584" s="28"/>
      <c r="O584" s="236"/>
      <c r="P584" s="28"/>
      <c r="Q584" s="28"/>
      <c r="R584" s="28"/>
      <c r="S584" s="466" t="str">
        <f>IF(C584=0,"",C584)</f>
        <v/>
      </c>
      <c r="T584" s="191"/>
      <c r="U584" s="30"/>
      <c r="V584" s="30"/>
      <c r="W584" s="30"/>
      <c r="X584" s="30"/>
      <c r="Y584" s="190"/>
      <c r="Z584" s="330" t="str">
        <f>lft(J584,Peildatum)</f>
        <v/>
      </c>
      <c r="AA584" s="272"/>
      <c r="AB584" s="272"/>
      <c r="AC584" s="272"/>
      <c r="AD584" s="272"/>
      <c r="AE584" s="319" t="str">
        <f>IFERROR(VLOOKUP(LEFT(L584 &amp; "0",1),CbRc,2,0),"")</f>
        <v>NCX19J3</v>
      </c>
      <c r="AF584" s="319" t="str">
        <f>IFERROR(VLOOKUP(LEFT(M584 &amp; "0",1),CbRc,2,0),"")</f>
        <v>NCX19J3</v>
      </c>
      <c r="AG584" s="319" t="str">
        <f>IFERROR(VLOOKUP(LEFT(N584 &amp; "0",1),CbRc,2,0),"")</f>
        <v>NCX19J3</v>
      </c>
      <c r="AH584" s="319" t="str">
        <f>IF(ISNA(VLOOKUP($AE584&amp;P584,IsTm1A,1,0)),"",P584)</f>
        <v/>
      </c>
      <c r="AI584" s="319" t="str">
        <f>IF(ISNA(VLOOKUP($AF584&amp;Q584,IsTm2D,1,0)),"",Q584)</f>
        <v/>
      </c>
      <c r="AJ584" s="319" t="str">
        <f>IF(ISNA(VLOOKUP($AF584&amp;R584,IsTm3G,1,0)),"",R584)</f>
        <v/>
      </c>
      <c r="AK584" s="319" t="str">
        <f>IF(ISNA(VLOOKUP($AG584&amp;S584,IsTm4J,1,0)),"",S584)</f>
        <v/>
      </c>
      <c r="AL584" s="310"/>
      <c r="AT584" s="312" t="str">
        <f t="shared" si="93"/>
        <v/>
      </c>
      <c r="AU584" s="312" t="str">
        <f t="shared" si="94"/>
        <v/>
      </c>
      <c r="AW584" s="320">
        <f t="shared" si="95"/>
        <v>0</v>
      </c>
      <c r="AX584" s="320">
        <f t="shared" si="96"/>
        <v>0</v>
      </c>
      <c r="AY584" s="320">
        <f t="shared" si="97"/>
        <v>0</v>
      </c>
      <c r="AZ584" s="320">
        <f t="shared" si="98"/>
        <v>0</v>
      </c>
      <c r="BG584" s="49" t="str">
        <f t="shared" si="90"/>
        <v>0</v>
      </c>
      <c r="BH584" s="49" t="str">
        <f t="shared" si="91"/>
        <v>0</v>
      </c>
      <c r="BI584" s="49" t="str">
        <f t="shared" si="92"/>
        <v>0</v>
      </c>
    </row>
    <row r="585" spans="1:61" x14ac:dyDescent="0.25">
      <c r="A585" s="25" t="str">
        <f>C585&amp;"x"&amp;TEXT(COUNTIF(C$5:C584,C585)+1,0)</f>
        <v>x1</v>
      </c>
      <c r="B585" s="26" t="str">
        <f>D585&amp;"x"&amp;TEXT(COUNTIF(D$5:D584,D585)+1,0)</f>
        <v>x1</v>
      </c>
      <c r="C585" s="27"/>
      <c r="D585" s="27"/>
      <c r="E585" s="165"/>
      <c r="F585" s="27"/>
      <c r="G585" s="242"/>
      <c r="H585" s="242"/>
      <c r="I585" s="242"/>
      <c r="J585" s="194"/>
      <c r="K585" s="165"/>
      <c r="L585" s="28"/>
      <c r="M585" s="371"/>
      <c r="N585" s="28"/>
      <c r="O585" s="236"/>
      <c r="P585" s="28"/>
      <c r="Q585" s="28"/>
      <c r="R585" s="28"/>
      <c r="S585" s="466" t="str">
        <f>IF(C585=0,"",C585)</f>
        <v/>
      </c>
      <c r="T585" s="191"/>
      <c r="U585" s="30"/>
      <c r="V585" s="30"/>
      <c r="W585" s="30"/>
      <c r="X585" s="30"/>
      <c r="Y585" s="190"/>
      <c r="Z585" s="330" t="str">
        <f>lft(J585,Peildatum)</f>
        <v/>
      </c>
      <c r="AA585" s="272"/>
      <c r="AB585" s="272"/>
      <c r="AC585" s="272"/>
      <c r="AD585" s="272"/>
      <c r="AE585" s="319" t="str">
        <f>IFERROR(VLOOKUP(LEFT(L585 &amp; "0",1),CbRc,2,0),"")</f>
        <v>NCX19J3</v>
      </c>
      <c r="AF585" s="319" t="str">
        <f>IFERROR(VLOOKUP(LEFT(M585 &amp; "0",1),CbRc,2,0),"")</f>
        <v>NCX19J3</v>
      </c>
      <c r="AG585" s="319" t="str">
        <f>IFERROR(VLOOKUP(LEFT(N585 &amp; "0",1),CbRc,2,0),"")</f>
        <v>NCX19J3</v>
      </c>
      <c r="AH585" s="319" t="str">
        <f>IF(ISNA(VLOOKUP($AE585&amp;P585,IsTm1A,1,0)),"",P585)</f>
        <v/>
      </c>
      <c r="AI585" s="319" t="str">
        <f>IF(ISNA(VLOOKUP($AF585&amp;Q585,IsTm2D,1,0)),"",Q585)</f>
        <v/>
      </c>
      <c r="AJ585" s="319" t="str">
        <f>IF(ISNA(VLOOKUP($AF585&amp;R585,IsTm3G,1,0)),"",R585)</f>
        <v/>
      </c>
      <c r="AK585" s="319" t="str">
        <f>IF(ISNA(VLOOKUP($AG585&amp;S585,IsTm4J,1,0)),"",S585)</f>
        <v/>
      </c>
      <c r="AL585" s="310"/>
      <c r="AT585" s="312" t="str">
        <f t="shared" si="93"/>
        <v/>
      </c>
      <c r="AU585" s="312" t="str">
        <f t="shared" si="94"/>
        <v/>
      </c>
      <c r="AW585" s="320">
        <f t="shared" si="95"/>
        <v>0</v>
      </c>
      <c r="AX585" s="320">
        <f t="shared" si="96"/>
        <v>0</v>
      </c>
      <c r="AY585" s="320">
        <f t="shared" si="97"/>
        <v>0</v>
      </c>
      <c r="AZ585" s="320">
        <f t="shared" si="98"/>
        <v>0</v>
      </c>
      <c r="BG585" s="49" t="str">
        <f t="shared" si="90"/>
        <v>0</v>
      </c>
      <c r="BH585" s="49" t="str">
        <f t="shared" si="91"/>
        <v>0</v>
      </c>
      <c r="BI585" s="49" t="str">
        <f t="shared" si="92"/>
        <v>0</v>
      </c>
    </row>
    <row r="586" spans="1:61" x14ac:dyDescent="0.25">
      <c r="A586" s="25" t="str">
        <f>C586&amp;"x"&amp;TEXT(COUNTIF(C$5:C585,C586)+1,0)</f>
        <v>x1</v>
      </c>
      <c r="B586" s="26" t="str">
        <f>D586&amp;"x"&amp;TEXT(COUNTIF(D$5:D585,D586)+1,0)</f>
        <v>x1</v>
      </c>
      <c r="C586" s="27"/>
      <c r="D586" s="27"/>
      <c r="E586" s="165"/>
      <c r="F586" s="27"/>
      <c r="G586" s="242"/>
      <c r="H586" s="242"/>
      <c r="I586" s="242"/>
      <c r="J586" s="194"/>
      <c r="K586" s="165"/>
      <c r="L586" s="28"/>
      <c r="M586" s="371"/>
      <c r="N586" s="28"/>
      <c r="O586" s="236"/>
      <c r="P586" s="28"/>
      <c r="Q586" s="28"/>
      <c r="R586" s="28"/>
      <c r="S586" s="466" t="str">
        <f>IF(C586=0,"",C586)</f>
        <v/>
      </c>
      <c r="T586" s="191"/>
      <c r="U586" s="30"/>
      <c r="V586" s="30"/>
      <c r="W586" s="30"/>
      <c r="X586" s="30"/>
      <c r="Y586" s="190"/>
      <c r="Z586" s="330" t="str">
        <f>lft(J586,Peildatum)</f>
        <v/>
      </c>
      <c r="AA586" s="272"/>
      <c r="AB586" s="272"/>
      <c r="AC586" s="272"/>
      <c r="AD586" s="272"/>
      <c r="AE586" s="319" t="str">
        <f>IFERROR(VLOOKUP(LEFT(L586 &amp; "0",1),CbRc,2,0),"")</f>
        <v>NCX19J3</v>
      </c>
      <c r="AF586" s="319" t="str">
        <f>IFERROR(VLOOKUP(LEFT(M586 &amp; "0",1),CbRc,2,0),"")</f>
        <v>NCX19J3</v>
      </c>
      <c r="AG586" s="319" t="str">
        <f>IFERROR(VLOOKUP(LEFT(N586 &amp; "0",1),CbRc,2,0),"")</f>
        <v>NCX19J3</v>
      </c>
      <c r="AH586" s="319" t="str">
        <f>IF(ISNA(VLOOKUP($AE586&amp;P586,IsTm1A,1,0)),"",P586)</f>
        <v/>
      </c>
      <c r="AI586" s="319" t="str">
        <f>IF(ISNA(VLOOKUP($AF586&amp;Q586,IsTm2D,1,0)),"",Q586)</f>
        <v/>
      </c>
      <c r="AJ586" s="319" t="str">
        <f>IF(ISNA(VLOOKUP($AF586&amp;R586,IsTm3G,1,0)),"",R586)</f>
        <v/>
      </c>
      <c r="AK586" s="319" t="str">
        <f>IF(ISNA(VLOOKUP($AG586&amp;S586,IsTm4J,1,0)),"",S586)</f>
        <v/>
      </c>
      <c r="AL586" s="310"/>
      <c r="AT586" s="312" t="str">
        <f t="shared" si="93"/>
        <v/>
      </c>
      <c r="AU586" s="312" t="str">
        <f t="shared" si="94"/>
        <v/>
      </c>
      <c r="AW586" s="320">
        <f t="shared" si="95"/>
        <v>0</v>
      </c>
      <c r="AX586" s="320">
        <f t="shared" si="96"/>
        <v>0</v>
      </c>
      <c r="AY586" s="320">
        <f t="shared" si="97"/>
        <v>0</v>
      </c>
      <c r="AZ586" s="320">
        <f t="shared" si="98"/>
        <v>0</v>
      </c>
      <c r="BG586" s="49" t="str">
        <f t="shared" ref="BG586:BG649" si="99">LEFT(L586&amp;"0",1)</f>
        <v>0</v>
      </c>
      <c r="BH586" s="49" t="str">
        <f t="shared" ref="BH586:BH649" si="100">LEFT(M586&amp;"0",1)</f>
        <v>0</v>
      </c>
      <c r="BI586" s="49" t="str">
        <f t="shared" ref="BI586:BI649" si="101">LEFT(N586&amp;"0",1)</f>
        <v>0</v>
      </c>
    </row>
    <row r="587" spans="1:61" x14ac:dyDescent="0.25">
      <c r="A587" s="25" t="str">
        <f>C587&amp;"x"&amp;TEXT(COUNTIF(C$5:C586,C587)+1,0)</f>
        <v>x1</v>
      </c>
      <c r="B587" s="26" t="str">
        <f>D587&amp;"x"&amp;TEXT(COUNTIF(D$5:D586,D587)+1,0)</f>
        <v>x1</v>
      </c>
      <c r="C587" s="27"/>
      <c r="D587" s="27"/>
      <c r="E587" s="165"/>
      <c r="F587" s="27"/>
      <c r="G587" s="242"/>
      <c r="H587" s="242"/>
      <c r="I587" s="242"/>
      <c r="J587" s="194"/>
      <c r="K587" s="165"/>
      <c r="L587" s="28"/>
      <c r="M587" s="371"/>
      <c r="N587" s="28"/>
      <c r="O587" s="236"/>
      <c r="P587" s="28"/>
      <c r="Q587" s="28"/>
      <c r="R587" s="28"/>
      <c r="S587" s="466" t="str">
        <f>IF(C587=0,"",C587)</f>
        <v/>
      </c>
      <c r="T587" s="191"/>
      <c r="U587" s="30"/>
      <c r="V587" s="30"/>
      <c r="W587" s="30"/>
      <c r="X587" s="30"/>
      <c r="Y587" s="190"/>
      <c r="Z587" s="330" t="str">
        <f>lft(J587,Peildatum)</f>
        <v/>
      </c>
      <c r="AA587" s="272"/>
      <c r="AB587" s="272"/>
      <c r="AC587" s="272"/>
      <c r="AD587" s="272"/>
      <c r="AE587" s="319" t="str">
        <f>IFERROR(VLOOKUP(LEFT(L587 &amp; "0",1),CbRc,2,0),"")</f>
        <v>NCX19J3</v>
      </c>
      <c r="AF587" s="319" t="str">
        <f>IFERROR(VLOOKUP(LEFT(M587 &amp; "0",1),CbRc,2,0),"")</f>
        <v>NCX19J3</v>
      </c>
      <c r="AG587" s="319" t="str">
        <f>IFERROR(VLOOKUP(LEFT(N587 &amp; "0",1),CbRc,2,0),"")</f>
        <v>NCX19J3</v>
      </c>
      <c r="AH587" s="319" t="str">
        <f>IF(ISNA(VLOOKUP($AE587&amp;P587,IsTm1A,1,0)),"",P587)</f>
        <v/>
      </c>
      <c r="AI587" s="319" t="str">
        <f>IF(ISNA(VLOOKUP($AF587&amp;Q587,IsTm2D,1,0)),"",Q587)</f>
        <v/>
      </c>
      <c r="AJ587" s="319" t="str">
        <f>IF(ISNA(VLOOKUP($AF587&amp;R587,IsTm3G,1,0)),"",R587)</f>
        <v/>
      </c>
      <c r="AK587" s="319" t="str">
        <f>IF(ISNA(VLOOKUP($AG587&amp;S587,IsTm4J,1,0)),"",S587)</f>
        <v/>
      </c>
      <c r="AL587" s="310"/>
      <c r="AT587" s="312" t="str">
        <f t="shared" si="93"/>
        <v/>
      </c>
      <c r="AU587" s="312" t="str">
        <f t="shared" si="94"/>
        <v/>
      </c>
      <c r="AW587" s="320">
        <f t="shared" si="95"/>
        <v>0</v>
      </c>
      <c r="AX587" s="320">
        <f t="shared" si="96"/>
        <v>0</v>
      </c>
      <c r="AY587" s="320">
        <f t="shared" si="97"/>
        <v>0</v>
      </c>
      <c r="AZ587" s="320">
        <f t="shared" si="98"/>
        <v>0</v>
      </c>
      <c r="BG587" s="49" t="str">
        <f t="shared" si="99"/>
        <v>0</v>
      </c>
      <c r="BH587" s="49" t="str">
        <f t="shared" si="100"/>
        <v>0</v>
      </c>
      <c r="BI587" s="49" t="str">
        <f t="shared" si="101"/>
        <v>0</v>
      </c>
    </row>
    <row r="588" spans="1:61" x14ac:dyDescent="0.25">
      <c r="A588" s="25" t="str">
        <f>C588&amp;"x"&amp;TEXT(COUNTIF(C$5:C587,C588)+1,0)</f>
        <v>x1</v>
      </c>
      <c r="B588" s="26" t="str">
        <f>D588&amp;"x"&amp;TEXT(COUNTIF(D$5:D587,D588)+1,0)</f>
        <v>x1</v>
      </c>
      <c r="C588" s="27"/>
      <c r="D588" s="27"/>
      <c r="E588" s="165"/>
      <c r="F588" s="27"/>
      <c r="G588" s="242"/>
      <c r="H588" s="242"/>
      <c r="I588" s="242"/>
      <c r="J588" s="194"/>
      <c r="K588" s="165"/>
      <c r="L588" s="28"/>
      <c r="M588" s="371"/>
      <c r="N588" s="28"/>
      <c r="O588" s="236"/>
      <c r="P588" s="28"/>
      <c r="Q588" s="28"/>
      <c r="R588" s="28"/>
      <c r="S588" s="466" t="str">
        <f>IF(C588=0,"",C588)</f>
        <v/>
      </c>
      <c r="T588" s="191"/>
      <c r="U588" s="30"/>
      <c r="V588" s="30"/>
      <c r="W588" s="30"/>
      <c r="X588" s="30"/>
      <c r="Y588" s="190"/>
      <c r="Z588" s="330" t="str">
        <f>lft(J588,Peildatum)</f>
        <v/>
      </c>
      <c r="AA588" s="272"/>
      <c r="AB588" s="272"/>
      <c r="AC588" s="272"/>
      <c r="AD588" s="272"/>
      <c r="AE588" s="319" t="str">
        <f>IFERROR(VLOOKUP(LEFT(L588 &amp; "0",1),CbRc,2,0),"")</f>
        <v>NCX19J3</v>
      </c>
      <c r="AF588" s="319" t="str">
        <f>IFERROR(VLOOKUP(LEFT(M588 &amp; "0",1),CbRc,2,0),"")</f>
        <v>NCX19J3</v>
      </c>
      <c r="AG588" s="319" t="str">
        <f>IFERROR(VLOOKUP(LEFT(N588 &amp; "0",1),CbRc,2,0),"")</f>
        <v>NCX19J3</v>
      </c>
      <c r="AH588" s="319" t="str">
        <f>IF(ISNA(VLOOKUP($AE588&amp;P588,IsTm1A,1,0)),"",P588)</f>
        <v/>
      </c>
      <c r="AI588" s="319" t="str">
        <f>IF(ISNA(VLOOKUP($AF588&amp;Q588,IsTm2D,1,0)),"",Q588)</f>
        <v/>
      </c>
      <c r="AJ588" s="319" t="str">
        <f>IF(ISNA(VLOOKUP($AF588&amp;R588,IsTm3G,1,0)),"",R588)</f>
        <v/>
      </c>
      <c r="AK588" s="319" t="str">
        <f>IF(ISNA(VLOOKUP($AG588&amp;S588,IsTm4J,1,0)),"",S588)</f>
        <v/>
      </c>
      <c r="AL588" s="310"/>
      <c r="AT588" s="312" t="str">
        <f t="shared" si="93"/>
        <v/>
      </c>
      <c r="AU588" s="312" t="str">
        <f t="shared" si="94"/>
        <v/>
      </c>
      <c r="AW588" s="320">
        <f t="shared" si="95"/>
        <v>0</v>
      </c>
      <c r="AX588" s="320">
        <f t="shared" si="96"/>
        <v>0</v>
      </c>
      <c r="AY588" s="320">
        <f t="shared" si="97"/>
        <v>0</v>
      </c>
      <c r="AZ588" s="320">
        <f t="shared" si="98"/>
        <v>0</v>
      </c>
      <c r="BG588" s="49" t="str">
        <f t="shared" si="99"/>
        <v>0</v>
      </c>
      <c r="BH588" s="49" t="str">
        <f t="shared" si="100"/>
        <v>0</v>
      </c>
      <c r="BI588" s="49" t="str">
        <f t="shared" si="101"/>
        <v>0</v>
      </c>
    </row>
    <row r="589" spans="1:61" x14ac:dyDescent="0.25">
      <c r="A589" s="25" t="str">
        <f>C589&amp;"x"&amp;TEXT(COUNTIF(C$5:C588,C589)+1,0)</f>
        <v>x1</v>
      </c>
      <c r="B589" s="26" t="str">
        <f>D589&amp;"x"&amp;TEXT(COUNTIF(D$5:D588,D589)+1,0)</f>
        <v>x1</v>
      </c>
      <c r="C589" s="27"/>
      <c r="D589" s="27"/>
      <c r="E589" s="165"/>
      <c r="F589" s="27"/>
      <c r="G589" s="242"/>
      <c r="H589" s="242"/>
      <c r="I589" s="242"/>
      <c r="J589" s="194"/>
      <c r="K589" s="165"/>
      <c r="L589" s="28"/>
      <c r="M589" s="371"/>
      <c r="N589" s="28"/>
      <c r="O589" s="236"/>
      <c r="P589" s="28"/>
      <c r="Q589" s="28"/>
      <c r="R589" s="28"/>
      <c r="S589" s="466" t="str">
        <f>IF(C589=0,"",C589)</f>
        <v/>
      </c>
      <c r="T589" s="191"/>
      <c r="U589" s="30"/>
      <c r="V589" s="30"/>
      <c r="W589" s="30"/>
      <c r="X589" s="30"/>
      <c r="Y589" s="190"/>
      <c r="Z589" s="330" t="str">
        <f>lft(J589,Peildatum)</f>
        <v/>
      </c>
      <c r="AA589" s="272"/>
      <c r="AB589" s="272"/>
      <c r="AC589" s="272"/>
      <c r="AD589" s="272"/>
      <c r="AE589" s="319" t="str">
        <f>IFERROR(VLOOKUP(LEFT(L589 &amp; "0",1),CbRc,2,0),"")</f>
        <v>NCX19J3</v>
      </c>
      <c r="AF589" s="319" t="str">
        <f>IFERROR(VLOOKUP(LEFT(M589 &amp; "0",1),CbRc,2,0),"")</f>
        <v>NCX19J3</v>
      </c>
      <c r="AG589" s="319" t="str">
        <f>IFERROR(VLOOKUP(LEFT(N589 &amp; "0",1),CbRc,2,0),"")</f>
        <v>NCX19J3</v>
      </c>
      <c r="AH589" s="319" t="str">
        <f>IF(ISNA(VLOOKUP($AE589&amp;P589,IsTm1A,1,0)),"",P589)</f>
        <v/>
      </c>
      <c r="AI589" s="319" t="str">
        <f>IF(ISNA(VLOOKUP($AF589&amp;Q589,IsTm2D,1,0)),"",Q589)</f>
        <v/>
      </c>
      <c r="AJ589" s="319" t="str">
        <f>IF(ISNA(VLOOKUP($AF589&amp;R589,IsTm3G,1,0)),"",R589)</f>
        <v/>
      </c>
      <c r="AK589" s="319" t="str">
        <f>IF(ISNA(VLOOKUP($AG589&amp;S589,IsTm4J,1,0)),"",S589)</f>
        <v/>
      </c>
      <c r="AL589" s="310"/>
      <c r="AT589" s="312" t="str">
        <f t="shared" si="93"/>
        <v/>
      </c>
      <c r="AU589" s="312" t="str">
        <f t="shared" si="94"/>
        <v/>
      </c>
      <c r="AW589" s="320">
        <f t="shared" si="95"/>
        <v>0</v>
      </c>
      <c r="AX589" s="320">
        <f t="shared" si="96"/>
        <v>0</v>
      </c>
      <c r="AY589" s="320">
        <f t="shared" si="97"/>
        <v>0</v>
      </c>
      <c r="AZ589" s="320">
        <f t="shared" si="98"/>
        <v>0</v>
      </c>
      <c r="BG589" s="49" t="str">
        <f t="shared" si="99"/>
        <v>0</v>
      </c>
      <c r="BH589" s="49" t="str">
        <f t="shared" si="100"/>
        <v>0</v>
      </c>
      <c r="BI589" s="49" t="str">
        <f t="shared" si="101"/>
        <v>0</v>
      </c>
    </row>
    <row r="590" spans="1:61" x14ac:dyDescent="0.25">
      <c r="A590" s="25" t="str">
        <f>C590&amp;"x"&amp;TEXT(COUNTIF(C$5:C589,C590)+1,0)</f>
        <v>x1</v>
      </c>
      <c r="B590" s="26" t="str">
        <f>D590&amp;"x"&amp;TEXT(COUNTIF(D$5:D589,D590)+1,0)</f>
        <v>x1</v>
      </c>
      <c r="C590" s="27"/>
      <c r="D590" s="27"/>
      <c r="E590" s="165"/>
      <c r="F590" s="27"/>
      <c r="G590" s="242"/>
      <c r="H590" s="242"/>
      <c r="I590" s="242"/>
      <c r="J590" s="194"/>
      <c r="K590" s="165"/>
      <c r="L590" s="28"/>
      <c r="M590" s="371"/>
      <c r="N590" s="28"/>
      <c r="O590" s="236"/>
      <c r="P590" s="28"/>
      <c r="Q590" s="28"/>
      <c r="R590" s="28"/>
      <c r="S590" s="466" t="str">
        <f>IF(C590=0,"",C590)</f>
        <v/>
      </c>
      <c r="T590" s="191"/>
      <c r="U590" s="30"/>
      <c r="V590" s="30"/>
      <c r="W590" s="30"/>
      <c r="X590" s="30"/>
      <c r="Y590" s="190"/>
      <c r="Z590" s="330" t="str">
        <f>lft(J590,Peildatum)</f>
        <v/>
      </c>
      <c r="AA590" s="272"/>
      <c r="AB590" s="272"/>
      <c r="AC590" s="272"/>
      <c r="AD590" s="272"/>
      <c r="AE590" s="319" t="str">
        <f>IFERROR(VLOOKUP(LEFT(L590 &amp; "0",1),CbRc,2,0),"")</f>
        <v>NCX19J3</v>
      </c>
      <c r="AF590" s="319" t="str">
        <f>IFERROR(VLOOKUP(LEFT(M590 &amp; "0",1),CbRc,2,0),"")</f>
        <v>NCX19J3</v>
      </c>
      <c r="AG590" s="319" t="str">
        <f>IFERROR(VLOOKUP(LEFT(N590 &amp; "0",1),CbRc,2,0),"")</f>
        <v>NCX19J3</v>
      </c>
      <c r="AH590" s="319" t="str">
        <f>IF(ISNA(VLOOKUP($AE590&amp;P590,IsTm1A,1,0)),"",P590)</f>
        <v/>
      </c>
      <c r="AI590" s="319" t="str">
        <f>IF(ISNA(VLOOKUP($AF590&amp;Q590,IsTm2D,1,0)),"",Q590)</f>
        <v/>
      </c>
      <c r="AJ590" s="319" t="str">
        <f>IF(ISNA(VLOOKUP($AF590&amp;R590,IsTm3G,1,0)),"",R590)</f>
        <v/>
      </c>
      <c r="AK590" s="319" t="str">
        <f>IF(ISNA(VLOOKUP($AG590&amp;S590,IsTm4J,1,0)),"",S590)</f>
        <v/>
      </c>
      <c r="AL590" s="310"/>
      <c r="AT590" s="312" t="str">
        <f t="shared" si="93"/>
        <v/>
      </c>
      <c r="AU590" s="312" t="str">
        <f t="shared" si="94"/>
        <v/>
      </c>
      <c r="AW590" s="320">
        <f t="shared" si="95"/>
        <v>0</v>
      </c>
      <c r="AX590" s="320">
        <f t="shared" si="96"/>
        <v>0</v>
      </c>
      <c r="AY590" s="320">
        <f t="shared" si="97"/>
        <v>0</v>
      </c>
      <c r="AZ590" s="320">
        <f t="shared" si="98"/>
        <v>0</v>
      </c>
      <c r="BG590" s="49" t="str">
        <f t="shared" si="99"/>
        <v>0</v>
      </c>
      <c r="BH590" s="49" t="str">
        <f t="shared" si="100"/>
        <v>0</v>
      </c>
      <c r="BI590" s="49" t="str">
        <f t="shared" si="101"/>
        <v>0</v>
      </c>
    </row>
    <row r="591" spans="1:61" x14ac:dyDescent="0.25">
      <c r="A591" s="25" t="str">
        <f>C591&amp;"x"&amp;TEXT(COUNTIF(C$5:C590,C591)+1,0)</f>
        <v>x1</v>
      </c>
      <c r="B591" s="26" t="str">
        <f>D591&amp;"x"&amp;TEXT(COUNTIF(D$5:D590,D591)+1,0)</f>
        <v>x1</v>
      </c>
      <c r="C591" s="27"/>
      <c r="D591" s="27"/>
      <c r="E591" s="165"/>
      <c r="F591" s="27"/>
      <c r="G591" s="242"/>
      <c r="H591" s="242"/>
      <c r="I591" s="242"/>
      <c r="J591" s="194"/>
      <c r="K591" s="165"/>
      <c r="L591" s="28"/>
      <c r="M591" s="371"/>
      <c r="N591" s="28"/>
      <c r="O591" s="236"/>
      <c r="P591" s="28"/>
      <c r="Q591" s="28"/>
      <c r="R591" s="28"/>
      <c r="S591" s="466" t="str">
        <f>IF(C591=0,"",C591)</f>
        <v/>
      </c>
      <c r="T591" s="191"/>
      <c r="U591" s="30"/>
      <c r="V591" s="30"/>
      <c r="W591" s="30"/>
      <c r="X591" s="30"/>
      <c r="Y591" s="190"/>
      <c r="Z591" s="330" t="str">
        <f>lft(J591,Peildatum)</f>
        <v/>
      </c>
      <c r="AA591" s="272"/>
      <c r="AB591" s="272"/>
      <c r="AC591" s="272"/>
      <c r="AD591" s="272"/>
      <c r="AE591" s="319" t="str">
        <f>IFERROR(VLOOKUP(LEFT(L591 &amp; "0",1),CbRc,2,0),"")</f>
        <v>NCX19J3</v>
      </c>
      <c r="AF591" s="319" t="str">
        <f>IFERROR(VLOOKUP(LEFT(M591 &amp; "0",1),CbRc,2,0),"")</f>
        <v>NCX19J3</v>
      </c>
      <c r="AG591" s="319" t="str">
        <f>IFERROR(VLOOKUP(LEFT(N591 &amp; "0",1),CbRc,2,0),"")</f>
        <v>NCX19J3</v>
      </c>
      <c r="AH591" s="319" t="str">
        <f>IF(ISNA(VLOOKUP($AE591&amp;P591,IsTm1A,1,0)),"",P591)</f>
        <v/>
      </c>
      <c r="AI591" s="319" t="str">
        <f>IF(ISNA(VLOOKUP($AF591&amp;Q591,IsTm2D,1,0)),"",Q591)</f>
        <v/>
      </c>
      <c r="AJ591" s="319" t="str">
        <f>IF(ISNA(VLOOKUP($AF591&amp;R591,IsTm3G,1,0)),"",R591)</f>
        <v/>
      </c>
      <c r="AK591" s="319" t="str">
        <f>IF(ISNA(VLOOKUP($AG591&amp;S591,IsTm4J,1,0)),"",S591)</f>
        <v/>
      </c>
      <c r="AL591" s="310"/>
      <c r="AT591" s="312" t="str">
        <f t="shared" si="93"/>
        <v/>
      </c>
      <c r="AU591" s="312" t="str">
        <f t="shared" si="94"/>
        <v/>
      </c>
      <c r="AW591" s="320">
        <f t="shared" si="95"/>
        <v>0</v>
      </c>
      <c r="AX591" s="320">
        <f t="shared" si="96"/>
        <v>0</v>
      </c>
      <c r="AY591" s="320">
        <f t="shared" si="97"/>
        <v>0</v>
      </c>
      <c r="AZ591" s="320">
        <f t="shared" si="98"/>
        <v>0</v>
      </c>
      <c r="BG591" s="49" t="str">
        <f t="shared" si="99"/>
        <v>0</v>
      </c>
      <c r="BH591" s="49" t="str">
        <f t="shared" si="100"/>
        <v>0</v>
      </c>
      <c r="BI591" s="49" t="str">
        <f t="shared" si="101"/>
        <v>0</v>
      </c>
    </row>
    <row r="592" spans="1:61" x14ac:dyDescent="0.25">
      <c r="A592" s="25" t="str">
        <f>C592&amp;"x"&amp;TEXT(COUNTIF(C$5:C591,C592)+1,0)</f>
        <v>x1</v>
      </c>
      <c r="B592" s="26" t="str">
        <f>D592&amp;"x"&amp;TEXT(COUNTIF(D$5:D591,D592)+1,0)</f>
        <v>x1</v>
      </c>
      <c r="C592" s="27"/>
      <c r="D592" s="27"/>
      <c r="E592" s="165"/>
      <c r="F592" s="27"/>
      <c r="G592" s="242"/>
      <c r="H592" s="242"/>
      <c r="I592" s="242"/>
      <c r="J592" s="194"/>
      <c r="K592" s="165"/>
      <c r="L592" s="28"/>
      <c r="M592" s="371"/>
      <c r="N592" s="28"/>
      <c r="O592" s="236"/>
      <c r="P592" s="28"/>
      <c r="Q592" s="28"/>
      <c r="R592" s="28"/>
      <c r="S592" s="466" t="str">
        <f>IF(C592=0,"",C592)</f>
        <v/>
      </c>
      <c r="T592" s="191"/>
      <c r="U592" s="30"/>
      <c r="V592" s="30"/>
      <c r="W592" s="30"/>
      <c r="X592" s="30"/>
      <c r="Y592" s="190"/>
      <c r="Z592" s="330" t="str">
        <f>lft(J592,Peildatum)</f>
        <v/>
      </c>
      <c r="AA592" s="272"/>
      <c r="AB592" s="272"/>
      <c r="AC592" s="272"/>
      <c r="AD592" s="272"/>
      <c r="AE592" s="319" t="str">
        <f>IFERROR(VLOOKUP(LEFT(L592 &amp; "0",1),CbRc,2,0),"")</f>
        <v>NCX19J3</v>
      </c>
      <c r="AF592" s="319" t="str">
        <f>IFERROR(VLOOKUP(LEFT(M592 &amp; "0",1),CbRc,2,0),"")</f>
        <v>NCX19J3</v>
      </c>
      <c r="AG592" s="319" t="str">
        <f>IFERROR(VLOOKUP(LEFT(N592 &amp; "0",1),CbRc,2,0),"")</f>
        <v>NCX19J3</v>
      </c>
      <c r="AH592" s="319" t="str">
        <f>IF(ISNA(VLOOKUP($AE592&amp;P592,IsTm1A,1,0)),"",P592)</f>
        <v/>
      </c>
      <c r="AI592" s="319" t="str">
        <f>IF(ISNA(VLOOKUP($AF592&amp;Q592,IsTm2D,1,0)),"",Q592)</f>
        <v/>
      </c>
      <c r="AJ592" s="319" t="str">
        <f>IF(ISNA(VLOOKUP($AF592&amp;R592,IsTm3G,1,0)),"",R592)</f>
        <v/>
      </c>
      <c r="AK592" s="319" t="str">
        <f>IF(ISNA(VLOOKUP($AG592&amp;S592,IsTm4J,1,0)),"",S592)</f>
        <v/>
      </c>
      <c r="AL592" s="310"/>
      <c r="AT592" s="312" t="str">
        <f t="shared" si="93"/>
        <v/>
      </c>
      <c r="AU592" s="312" t="str">
        <f t="shared" si="94"/>
        <v/>
      </c>
      <c r="AW592" s="320">
        <f t="shared" si="95"/>
        <v>0</v>
      </c>
      <c r="AX592" s="320">
        <f t="shared" si="96"/>
        <v>0</v>
      </c>
      <c r="AY592" s="320">
        <f t="shared" si="97"/>
        <v>0</v>
      </c>
      <c r="AZ592" s="320">
        <f t="shared" si="98"/>
        <v>0</v>
      </c>
      <c r="BG592" s="49" t="str">
        <f t="shared" si="99"/>
        <v>0</v>
      </c>
      <c r="BH592" s="49" t="str">
        <f t="shared" si="100"/>
        <v>0</v>
      </c>
      <c r="BI592" s="49" t="str">
        <f t="shared" si="101"/>
        <v>0</v>
      </c>
    </row>
    <row r="593" spans="1:61" x14ac:dyDescent="0.25">
      <c r="A593" s="25" t="str">
        <f>C593&amp;"x"&amp;TEXT(COUNTIF(C$5:C592,C593)+1,0)</f>
        <v>x1</v>
      </c>
      <c r="B593" s="26" t="str">
        <f>D593&amp;"x"&amp;TEXT(COUNTIF(D$5:D592,D593)+1,0)</f>
        <v>x1</v>
      </c>
      <c r="C593" s="27"/>
      <c r="D593" s="27"/>
      <c r="E593" s="165"/>
      <c r="F593" s="27"/>
      <c r="G593" s="242"/>
      <c r="H593" s="242"/>
      <c r="I593" s="242"/>
      <c r="J593" s="194"/>
      <c r="K593" s="165"/>
      <c r="L593" s="28"/>
      <c r="M593" s="371"/>
      <c r="N593" s="28"/>
      <c r="O593" s="236"/>
      <c r="P593" s="28"/>
      <c r="Q593" s="28"/>
      <c r="R593" s="28"/>
      <c r="S593" s="466" t="str">
        <f>IF(C593=0,"",C593)</f>
        <v/>
      </c>
      <c r="T593" s="191"/>
      <c r="U593" s="30"/>
      <c r="V593" s="30"/>
      <c r="W593" s="30"/>
      <c r="X593" s="30"/>
      <c r="Y593" s="190"/>
      <c r="Z593" s="330" t="str">
        <f>lft(J593,Peildatum)</f>
        <v/>
      </c>
      <c r="AA593" s="272"/>
      <c r="AB593" s="272"/>
      <c r="AC593" s="272"/>
      <c r="AD593" s="272"/>
      <c r="AE593" s="319" t="str">
        <f>IFERROR(VLOOKUP(LEFT(L593 &amp; "0",1),CbRc,2,0),"")</f>
        <v>NCX19J3</v>
      </c>
      <c r="AF593" s="319" t="str">
        <f>IFERROR(VLOOKUP(LEFT(M593 &amp; "0",1),CbRc,2,0),"")</f>
        <v>NCX19J3</v>
      </c>
      <c r="AG593" s="319" t="str">
        <f>IFERROR(VLOOKUP(LEFT(N593 &amp; "0",1),CbRc,2,0),"")</f>
        <v>NCX19J3</v>
      </c>
      <c r="AH593" s="319" t="str">
        <f>IF(ISNA(VLOOKUP($AE593&amp;P593,IsTm1A,1,0)),"",P593)</f>
        <v/>
      </c>
      <c r="AI593" s="319" t="str">
        <f>IF(ISNA(VLOOKUP($AF593&amp;Q593,IsTm2D,1,0)),"",Q593)</f>
        <v/>
      </c>
      <c r="AJ593" s="319" t="str">
        <f>IF(ISNA(VLOOKUP($AF593&amp;R593,IsTm3G,1,0)),"",R593)</f>
        <v/>
      </c>
      <c r="AK593" s="319" t="str">
        <f>IF(ISNA(VLOOKUP($AG593&amp;S593,IsTm4J,1,0)),"",S593)</f>
        <v/>
      </c>
      <c r="AL593" s="310"/>
      <c r="AT593" s="312" t="str">
        <f t="shared" si="93"/>
        <v/>
      </c>
      <c r="AU593" s="312" t="str">
        <f t="shared" si="94"/>
        <v/>
      </c>
      <c r="AW593" s="320">
        <f t="shared" si="95"/>
        <v>0</v>
      </c>
      <c r="AX593" s="320">
        <f t="shared" si="96"/>
        <v>0</v>
      </c>
      <c r="AY593" s="320">
        <f t="shared" si="97"/>
        <v>0</v>
      </c>
      <c r="AZ593" s="320">
        <f t="shared" si="98"/>
        <v>0</v>
      </c>
      <c r="BG593" s="49" t="str">
        <f t="shared" si="99"/>
        <v>0</v>
      </c>
      <c r="BH593" s="49" t="str">
        <f t="shared" si="100"/>
        <v>0</v>
      </c>
      <c r="BI593" s="49" t="str">
        <f t="shared" si="101"/>
        <v>0</v>
      </c>
    </row>
    <row r="594" spans="1:61" x14ac:dyDescent="0.25">
      <c r="A594" s="25" t="str">
        <f>C594&amp;"x"&amp;TEXT(COUNTIF(C$5:C593,C594)+1,0)</f>
        <v>x1</v>
      </c>
      <c r="B594" s="26" t="str">
        <f>D594&amp;"x"&amp;TEXT(COUNTIF(D$5:D593,D594)+1,0)</f>
        <v>x1</v>
      </c>
      <c r="C594" s="27"/>
      <c r="D594" s="27"/>
      <c r="E594" s="165"/>
      <c r="F594" s="27"/>
      <c r="G594" s="242"/>
      <c r="H594" s="242"/>
      <c r="I594" s="242"/>
      <c r="J594" s="194"/>
      <c r="K594" s="165"/>
      <c r="L594" s="28"/>
      <c r="M594" s="371"/>
      <c r="N594" s="28"/>
      <c r="O594" s="236"/>
      <c r="P594" s="28"/>
      <c r="Q594" s="28"/>
      <c r="R594" s="28"/>
      <c r="S594" s="466" t="str">
        <f>IF(C594=0,"",C594)</f>
        <v/>
      </c>
      <c r="T594" s="191"/>
      <c r="U594" s="30"/>
      <c r="V594" s="30"/>
      <c r="W594" s="30"/>
      <c r="X594" s="30"/>
      <c r="Y594" s="190"/>
      <c r="Z594" s="330" t="str">
        <f>lft(J594,Peildatum)</f>
        <v/>
      </c>
      <c r="AA594" s="272"/>
      <c r="AB594" s="272"/>
      <c r="AC594" s="272"/>
      <c r="AD594" s="272"/>
      <c r="AE594" s="319" t="str">
        <f>IFERROR(VLOOKUP(LEFT(L594 &amp; "0",1),CbRc,2,0),"")</f>
        <v>NCX19J3</v>
      </c>
      <c r="AF594" s="319" t="str">
        <f>IFERROR(VLOOKUP(LEFT(M594 &amp; "0",1),CbRc,2,0),"")</f>
        <v>NCX19J3</v>
      </c>
      <c r="AG594" s="319" t="str">
        <f>IFERROR(VLOOKUP(LEFT(N594 &amp; "0",1),CbRc,2,0),"")</f>
        <v>NCX19J3</v>
      </c>
      <c r="AH594" s="319" t="str">
        <f>IF(ISNA(VLOOKUP($AE594&amp;P594,IsTm1A,1,0)),"",P594)</f>
        <v/>
      </c>
      <c r="AI594" s="319" t="str">
        <f>IF(ISNA(VLOOKUP($AF594&amp;Q594,IsTm2D,1,0)),"",Q594)</f>
        <v/>
      </c>
      <c r="AJ594" s="319" t="str">
        <f>IF(ISNA(VLOOKUP($AF594&amp;R594,IsTm3G,1,0)),"",R594)</f>
        <v/>
      </c>
      <c r="AK594" s="319" t="str">
        <f>IF(ISNA(VLOOKUP($AG594&amp;S594,IsTm4J,1,0)),"",S594)</f>
        <v/>
      </c>
      <c r="AL594" s="310"/>
      <c r="AT594" s="312" t="str">
        <f t="shared" si="93"/>
        <v/>
      </c>
      <c r="AU594" s="312" t="str">
        <f t="shared" si="94"/>
        <v/>
      </c>
      <c r="AW594" s="320">
        <f t="shared" si="95"/>
        <v>0</v>
      </c>
      <c r="AX594" s="320">
        <f t="shared" si="96"/>
        <v>0</v>
      </c>
      <c r="AY594" s="320">
        <f t="shared" si="97"/>
        <v>0</v>
      </c>
      <c r="AZ594" s="320">
        <f t="shared" si="98"/>
        <v>0</v>
      </c>
      <c r="BG594" s="49" t="str">
        <f t="shared" si="99"/>
        <v>0</v>
      </c>
      <c r="BH594" s="49" t="str">
        <f t="shared" si="100"/>
        <v>0</v>
      </c>
      <c r="BI594" s="49" t="str">
        <f t="shared" si="101"/>
        <v>0</v>
      </c>
    </row>
    <row r="595" spans="1:61" x14ac:dyDescent="0.25">
      <c r="A595" s="25" t="str">
        <f>C595&amp;"x"&amp;TEXT(COUNTIF(C$5:C594,C595)+1,0)</f>
        <v>x1</v>
      </c>
      <c r="B595" s="26" t="str">
        <f>D595&amp;"x"&amp;TEXT(COUNTIF(D$5:D594,D595)+1,0)</f>
        <v>x1</v>
      </c>
      <c r="C595" s="27"/>
      <c r="D595" s="27"/>
      <c r="E595" s="165"/>
      <c r="F595" s="27"/>
      <c r="G595" s="242"/>
      <c r="H595" s="242"/>
      <c r="I595" s="242"/>
      <c r="J595" s="194"/>
      <c r="K595" s="165"/>
      <c r="L595" s="28"/>
      <c r="M595" s="371"/>
      <c r="N595" s="28"/>
      <c r="O595" s="236"/>
      <c r="P595" s="28"/>
      <c r="Q595" s="28"/>
      <c r="R595" s="28"/>
      <c r="S595" s="466" t="str">
        <f>IF(C595=0,"",C595)</f>
        <v/>
      </c>
      <c r="T595" s="191"/>
      <c r="U595" s="30"/>
      <c r="V595" s="30"/>
      <c r="W595" s="30"/>
      <c r="X595" s="30"/>
      <c r="Y595" s="190"/>
      <c r="Z595" s="330" t="str">
        <f>lft(J595,Peildatum)</f>
        <v/>
      </c>
      <c r="AA595" s="272"/>
      <c r="AB595" s="272"/>
      <c r="AC595" s="272"/>
      <c r="AD595" s="272"/>
      <c r="AE595" s="319" t="str">
        <f>IFERROR(VLOOKUP(LEFT(L595 &amp; "0",1),CbRc,2,0),"")</f>
        <v>NCX19J3</v>
      </c>
      <c r="AF595" s="319" t="str">
        <f>IFERROR(VLOOKUP(LEFT(M595 &amp; "0",1),CbRc,2,0),"")</f>
        <v>NCX19J3</v>
      </c>
      <c r="AG595" s="319" t="str">
        <f>IFERROR(VLOOKUP(LEFT(N595 &amp; "0",1),CbRc,2,0),"")</f>
        <v>NCX19J3</v>
      </c>
      <c r="AH595" s="319" t="str">
        <f>IF(ISNA(VLOOKUP($AE595&amp;P595,IsTm1A,1,0)),"",P595)</f>
        <v/>
      </c>
      <c r="AI595" s="319" t="str">
        <f>IF(ISNA(VLOOKUP($AF595&amp;Q595,IsTm2D,1,0)),"",Q595)</f>
        <v/>
      </c>
      <c r="AJ595" s="319" t="str">
        <f>IF(ISNA(VLOOKUP($AF595&amp;R595,IsTm3G,1,0)),"",R595)</f>
        <v/>
      </c>
      <c r="AK595" s="319" t="str">
        <f>IF(ISNA(VLOOKUP($AG595&amp;S595,IsTm4J,1,0)),"",S595)</f>
        <v/>
      </c>
      <c r="AL595" s="310"/>
      <c r="AT595" s="312" t="str">
        <f t="shared" si="93"/>
        <v/>
      </c>
      <c r="AU595" s="312" t="str">
        <f t="shared" si="94"/>
        <v/>
      </c>
      <c r="AW595" s="320">
        <f t="shared" si="95"/>
        <v>0</v>
      </c>
      <c r="AX595" s="320">
        <f t="shared" si="96"/>
        <v>0</v>
      </c>
      <c r="AY595" s="320">
        <f t="shared" si="97"/>
        <v>0</v>
      </c>
      <c r="AZ595" s="320">
        <f t="shared" si="98"/>
        <v>0</v>
      </c>
      <c r="BG595" s="49" t="str">
        <f t="shared" si="99"/>
        <v>0</v>
      </c>
      <c r="BH595" s="49" t="str">
        <f t="shared" si="100"/>
        <v>0</v>
      </c>
      <c r="BI595" s="49" t="str">
        <f t="shared" si="101"/>
        <v>0</v>
      </c>
    </row>
    <row r="596" spans="1:61" x14ac:dyDescent="0.25">
      <c r="A596" s="25" t="str">
        <f>C596&amp;"x"&amp;TEXT(COUNTIF(C$5:C595,C596)+1,0)</f>
        <v>x1</v>
      </c>
      <c r="B596" s="26" t="str">
        <f>D596&amp;"x"&amp;TEXT(COUNTIF(D$5:D595,D596)+1,0)</f>
        <v>x1</v>
      </c>
      <c r="C596" s="27"/>
      <c r="D596" s="27"/>
      <c r="E596" s="165"/>
      <c r="F596" s="27"/>
      <c r="G596" s="242"/>
      <c r="H596" s="242"/>
      <c r="I596" s="242"/>
      <c r="J596" s="194"/>
      <c r="K596" s="165"/>
      <c r="L596" s="28"/>
      <c r="M596" s="371"/>
      <c r="N596" s="28"/>
      <c r="O596" s="236"/>
      <c r="P596" s="28"/>
      <c r="Q596" s="28"/>
      <c r="R596" s="28"/>
      <c r="S596" s="466" t="str">
        <f>IF(C596=0,"",C596)</f>
        <v/>
      </c>
      <c r="T596" s="191"/>
      <c r="U596" s="30"/>
      <c r="V596" s="30"/>
      <c r="W596" s="30"/>
      <c r="X596" s="30"/>
      <c r="Y596" s="190"/>
      <c r="Z596" s="330" t="str">
        <f>lft(J596,Peildatum)</f>
        <v/>
      </c>
      <c r="AA596" s="272"/>
      <c r="AB596" s="272"/>
      <c r="AC596" s="272"/>
      <c r="AD596" s="272"/>
      <c r="AE596" s="319" t="str">
        <f>IFERROR(VLOOKUP(LEFT(L596 &amp; "0",1),CbRc,2,0),"")</f>
        <v>NCX19J3</v>
      </c>
      <c r="AF596" s="319" t="str">
        <f>IFERROR(VLOOKUP(LEFT(M596 &amp; "0",1),CbRc,2,0),"")</f>
        <v>NCX19J3</v>
      </c>
      <c r="AG596" s="319" t="str">
        <f>IFERROR(VLOOKUP(LEFT(N596 &amp; "0",1),CbRc,2,0),"")</f>
        <v>NCX19J3</v>
      </c>
      <c r="AH596" s="319" t="str">
        <f>IF(ISNA(VLOOKUP($AE596&amp;P596,IsTm1A,1,0)),"",P596)</f>
        <v/>
      </c>
      <c r="AI596" s="319" t="str">
        <f>IF(ISNA(VLOOKUP($AF596&amp;Q596,IsTm2D,1,0)),"",Q596)</f>
        <v/>
      </c>
      <c r="AJ596" s="319" t="str">
        <f>IF(ISNA(VLOOKUP($AF596&amp;R596,IsTm3G,1,0)),"",R596)</f>
        <v/>
      </c>
      <c r="AK596" s="319" t="str">
        <f>IF(ISNA(VLOOKUP($AG596&amp;S596,IsTm4J,1,0)),"",S596)</f>
        <v/>
      </c>
      <c r="AL596" s="310"/>
      <c r="AT596" s="312" t="str">
        <f t="shared" si="93"/>
        <v/>
      </c>
      <c r="AU596" s="312" t="str">
        <f t="shared" si="94"/>
        <v/>
      </c>
      <c r="AW596" s="320">
        <f t="shared" si="95"/>
        <v>0</v>
      </c>
      <c r="AX596" s="320">
        <f t="shared" si="96"/>
        <v>0</v>
      </c>
      <c r="AY596" s="320">
        <f t="shared" si="97"/>
        <v>0</v>
      </c>
      <c r="AZ596" s="320">
        <f t="shared" si="98"/>
        <v>0</v>
      </c>
      <c r="BG596" s="49" t="str">
        <f t="shared" si="99"/>
        <v>0</v>
      </c>
      <c r="BH596" s="49" t="str">
        <f t="shared" si="100"/>
        <v>0</v>
      </c>
      <c r="BI596" s="49" t="str">
        <f t="shared" si="101"/>
        <v>0</v>
      </c>
    </row>
    <row r="597" spans="1:61" x14ac:dyDescent="0.25">
      <c r="A597" s="25" t="str">
        <f>C597&amp;"x"&amp;TEXT(COUNTIF(C$5:C596,C597)+1,0)</f>
        <v>x1</v>
      </c>
      <c r="B597" s="26" t="str">
        <f>D597&amp;"x"&amp;TEXT(COUNTIF(D$5:D596,D597)+1,0)</f>
        <v>x1</v>
      </c>
      <c r="C597" s="27"/>
      <c r="D597" s="27"/>
      <c r="E597" s="165"/>
      <c r="F597" s="27"/>
      <c r="G597" s="242"/>
      <c r="H597" s="242"/>
      <c r="I597" s="242"/>
      <c r="J597" s="194"/>
      <c r="K597" s="165"/>
      <c r="L597" s="28"/>
      <c r="M597" s="371"/>
      <c r="N597" s="28"/>
      <c r="O597" s="236"/>
      <c r="P597" s="28"/>
      <c r="Q597" s="28"/>
      <c r="R597" s="28"/>
      <c r="S597" s="466" t="str">
        <f>IF(C597=0,"",C597)</f>
        <v/>
      </c>
      <c r="T597" s="191"/>
      <c r="U597" s="30"/>
      <c r="V597" s="30"/>
      <c r="W597" s="30"/>
      <c r="X597" s="30"/>
      <c r="Y597" s="190"/>
      <c r="Z597" s="330" t="str">
        <f>lft(J597,Peildatum)</f>
        <v/>
      </c>
      <c r="AA597" s="272"/>
      <c r="AB597" s="272"/>
      <c r="AC597" s="272"/>
      <c r="AD597" s="272"/>
      <c r="AE597" s="319" t="str">
        <f>IFERROR(VLOOKUP(LEFT(L597 &amp; "0",1),CbRc,2,0),"")</f>
        <v>NCX19J3</v>
      </c>
      <c r="AF597" s="319" t="str">
        <f>IFERROR(VLOOKUP(LEFT(M597 &amp; "0",1),CbRc,2,0),"")</f>
        <v>NCX19J3</v>
      </c>
      <c r="AG597" s="319" t="str">
        <f>IFERROR(VLOOKUP(LEFT(N597 &amp; "0",1),CbRc,2,0),"")</f>
        <v>NCX19J3</v>
      </c>
      <c r="AH597" s="319" t="str">
        <f>IF(ISNA(VLOOKUP($AE597&amp;P597,IsTm1A,1,0)),"",P597)</f>
        <v/>
      </c>
      <c r="AI597" s="319" t="str">
        <f>IF(ISNA(VLOOKUP($AF597&amp;Q597,IsTm2D,1,0)),"",Q597)</f>
        <v/>
      </c>
      <c r="AJ597" s="319" t="str">
        <f>IF(ISNA(VLOOKUP($AF597&amp;R597,IsTm3G,1,0)),"",R597)</f>
        <v/>
      </c>
      <c r="AK597" s="319" t="str">
        <f>IF(ISNA(VLOOKUP($AG597&amp;S597,IsTm4J,1,0)),"",S597)</f>
        <v/>
      </c>
      <c r="AL597" s="310"/>
      <c r="AT597" s="312" t="str">
        <f t="shared" si="93"/>
        <v/>
      </c>
      <c r="AU597" s="312" t="str">
        <f t="shared" si="94"/>
        <v/>
      </c>
      <c r="AW597" s="320">
        <f t="shared" si="95"/>
        <v>0</v>
      </c>
      <c r="AX597" s="320">
        <f t="shared" si="96"/>
        <v>0</v>
      </c>
      <c r="AY597" s="320">
        <f t="shared" si="97"/>
        <v>0</v>
      </c>
      <c r="AZ597" s="320">
        <f t="shared" si="98"/>
        <v>0</v>
      </c>
      <c r="BG597" s="49" t="str">
        <f t="shared" si="99"/>
        <v>0</v>
      </c>
      <c r="BH597" s="49" t="str">
        <f t="shared" si="100"/>
        <v>0</v>
      </c>
      <c r="BI597" s="49" t="str">
        <f t="shared" si="101"/>
        <v>0</v>
      </c>
    </row>
    <row r="598" spans="1:61" x14ac:dyDescent="0.25">
      <c r="A598" s="25" t="str">
        <f>C598&amp;"x"&amp;TEXT(COUNTIF(C$5:C597,C598)+1,0)</f>
        <v>x1</v>
      </c>
      <c r="B598" s="26" t="str">
        <f>D598&amp;"x"&amp;TEXT(COUNTIF(D$5:D597,D598)+1,0)</f>
        <v>x1</v>
      </c>
      <c r="C598" s="27"/>
      <c r="D598" s="27"/>
      <c r="E598" s="165"/>
      <c r="F598" s="27"/>
      <c r="G598" s="242"/>
      <c r="H598" s="242"/>
      <c r="I598" s="242"/>
      <c r="J598" s="194"/>
      <c r="K598" s="165"/>
      <c r="L598" s="28"/>
      <c r="M598" s="371"/>
      <c r="N598" s="28"/>
      <c r="O598" s="236"/>
      <c r="P598" s="28"/>
      <c r="Q598" s="28"/>
      <c r="R598" s="28"/>
      <c r="S598" s="466" t="str">
        <f>IF(C598=0,"",C598)</f>
        <v/>
      </c>
      <c r="T598" s="191"/>
      <c r="U598" s="30"/>
      <c r="V598" s="30"/>
      <c r="W598" s="30"/>
      <c r="X598" s="30"/>
      <c r="Y598" s="190"/>
      <c r="Z598" s="330" t="str">
        <f>lft(J598,Peildatum)</f>
        <v/>
      </c>
      <c r="AA598" s="272"/>
      <c r="AB598" s="272"/>
      <c r="AC598" s="272"/>
      <c r="AD598" s="272"/>
      <c r="AE598" s="319" t="str">
        <f>IFERROR(VLOOKUP(LEFT(L598 &amp; "0",1),CbRc,2,0),"")</f>
        <v>NCX19J3</v>
      </c>
      <c r="AF598" s="319" t="str">
        <f>IFERROR(VLOOKUP(LEFT(M598 &amp; "0",1),CbRc,2,0),"")</f>
        <v>NCX19J3</v>
      </c>
      <c r="AG598" s="319" t="str">
        <f>IFERROR(VLOOKUP(LEFT(N598 &amp; "0",1),CbRc,2,0),"")</f>
        <v>NCX19J3</v>
      </c>
      <c r="AH598" s="319" t="str">
        <f>IF(ISNA(VLOOKUP($AE598&amp;P598,IsTm1A,1,0)),"",P598)</f>
        <v/>
      </c>
      <c r="AI598" s="319" t="str">
        <f>IF(ISNA(VLOOKUP($AF598&amp;Q598,IsTm2D,1,0)),"",Q598)</f>
        <v/>
      </c>
      <c r="AJ598" s="319" t="str">
        <f>IF(ISNA(VLOOKUP($AF598&amp;R598,IsTm3G,1,0)),"",R598)</f>
        <v/>
      </c>
      <c r="AK598" s="319" t="str">
        <f>IF(ISNA(VLOOKUP($AG598&amp;S598,IsTm4J,1,0)),"",S598)</f>
        <v/>
      </c>
      <c r="AL598" s="310"/>
      <c r="AT598" s="312" t="str">
        <f t="shared" si="93"/>
        <v/>
      </c>
      <c r="AU598" s="312" t="str">
        <f t="shared" si="94"/>
        <v/>
      </c>
      <c r="AW598" s="320">
        <f t="shared" si="95"/>
        <v>0</v>
      </c>
      <c r="AX598" s="320">
        <f t="shared" si="96"/>
        <v>0</v>
      </c>
      <c r="AY598" s="320">
        <f t="shared" si="97"/>
        <v>0</v>
      </c>
      <c r="AZ598" s="320">
        <f t="shared" si="98"/>
        <v>0</v>
      </c>
      <c r="BG598" s="49" t="str">
        <f t="shared" si="99"/>
        <v>0</v>
      </c>
      <c r="BH598" s="49" t="str">
        <f t="shared" si="100"/>
        <v>0</v>
      </c>
      <c r="BI598" s="49" t="str">
        <f t="shared" si="101"/>
        <v>0</v>
      </c>
    </row>
    <row r="599" spans="1:61" x14ac:dyDescent="0.25">
      <c r="A599" s="25" t="str">
        <f>C599&amp;"x"&amp;TEXT(COUNTIF(C$5:C598,C599)+1,0)</f>
        <v>x1</v>
      </c>
      <c r="B599" s="26" t="str">
        <f>D599&amp;"x"&amp;TEXT(COUNTIF(D$5:D598,D599)+1,0)</f>
        <v>x1</v>
      </c>
      <c r="C599" s="27"/>
      <c r="D599" s="27"/>
      <c r="E599" s="165"/>
      <c r="F599" s="27"/>
      <c r="G599" s="242"/>
      <c r="H599" s="242"/>
      <c r="I599" s="242"/>
      <c r="J599" s="194"/>
      <c r="K599" s="165"/>
      <c r="L599" s="28"/>
      <c r="M599" s="371"/>
      <c r="N599" s="28"/>
      <c r="O599" s="236"/>
      <c r="P599" s="28"/>
      <c r="Q599" s="28"/>
      <c r="R599" s="28"/>
      <c r="S599" s="466" t="str">
        <f>IF(C599=0,"",C599)</f>
        <v/>
      </c>
      <c r="T599" s="191"/>
      <c r="U599" s="30"/>
      <c r="V599" s="30"/>
      <c r="W599" s="30"/>
      <c r="X599" s="30"/>
      <c r="Y599" s="190"/>
      <c r="Z599" s="330" t="str">
        <f>lft(J599,Peildatum)</f>
        <v/>
      </c>
      <c r="AA599" s="272"/>
      <c r="AB599" s="272"/>
      <c r="AC599" s="272"/>
      <c r="AD599" s="272"/>
      <c r="AE599" s="319" t="str">
        <f>IFERROR(VLOOKUP(LEFT(L599 &amp; "0",1),CbRc,2,0),"")</f>
        <v>NCX19J3</v>
      </c>
      <c r="AF599" s="319" t="str">
        <f>IFERROR(VLOOKUP(LEFT(M599 &amp; "0",1),CbRc,2,0),"")</f>
        <v>NCX19J3</v>
      </c>
      <c r="AG599" s="319" t="str">
        <f>IFERROR(VLOOKUP(LEFT(N599 &amp; "0",1),CbRc,2,0),"")</f>
        <v>NCX19J3</v>
      </c>
      <c r="AH599" s="319" t="str">
        <f>IF(ISNA(VLOOKUP($AE599&amp;P599,IsTm1A,1,0)),"",P599)</f>
        <v/>
      </c>
      <c r="AI599" s="319" t="str">
        <f>IF(ISNA(VLOOKUP($AF599&amp;Q599,IsTm2D,1,0)),"",Q599)</f>
        <v/>
      </c>
      <c r="AJ599" s="319" t="str">
        <f>IF(ISNA(VLOOKUP($AF599&amp;R599,IsTm3G,1,0)),"",R599)</f>
        <v/>
      </c>
      <c r="AK599" s="319" t="str">
        <f>IF(ISNA(VLOOKUP($AG599&amp;S599,IsTm4J,1,0)),"",S599)</f>
        <v/>
      </c>
      <c r="AL599" s="310"/>
      <c r="AT599" s="312" t="str">
        <f t="shared" si="93"/>
        <v/>
      </c>
      <c r="AU599" s="312" t="str">
        <f t="shared" si="94"/>
        <v/>
      </c>
      <c r="AW599" s="320">
        <f t="shared" si="95"/>
        <v>0</v>
      </c>
      <c r="AX599" s="320">
        <f t="shared" si="96"/>
        <v>0</v>
      </c>
      <c r="AY599" s="320">
        <f t="shared" si="97"/>
        <v>0</v>
      </c>
      <c r="AZ599" s="320">
        <f t="shared" si="98"/>
        <v>0</v>
      </c>
      <c r="BG599" s="49" t="str">
        <f t="shared" si="99"/>
        <v>0</v>
      </c>
      <c r="BH599" s="49" t="str">
        <f t="shared" si="100"/>
        <v>0</v>
      </c>
      <c r="BI599" s="49" t="str">
        <f t="shared" si="101"/>
        <v>0</v>
      </c>
    </row>
    <row r="600" spans="1:61" x14ac:dyDescent="0.25">
      <c r="A600" s="25" t="str">
        <f>C600&amp;"x"&amp;TEXT(COUNTIF(C$5:C599,C600)+1,0)</f>
        <v>x1</v>
      </c>
      <c r="B600" s="26" t="str">
        <f>D600&amp;"x"&amp;TEXT(COUNTIF(D$5:D599,D600)+1,0)</f>
        <v>x1</v>
      </c>
      <c r="C600" s="27"/>
      <c r="D600" s="27"/>
      <c r="E600" s="165"/>
      <c r="F600" s="27"/>
      <c r="G600" s="242"/>
      <c r="H600" s="242"/>
      <c r="I600" s="242"/>
      <c r="J600" s="194"/>
      <c r="K600" s="165"/>
      <c r="L600" s="28"/>
      <c r="M600" s="371"/>
      <c r="N600" s="28"/>
      <c r="O600" s="236"/>
      <c r="P600" s="28"/>
      <c r="Q600" s="28"/>
      <c r="R600" s="28"/>
      <c r="S600" s="466" t="str">
        <f>IF(C600=0,"",C600)</f>
        <v/>
      </c>
      <c r="T600" s="191"/>
      <c r="U600" s="30"/>
      <c r="V600" s="30"/>
      <c r="W600" s="30"/>
      <c r="X600" s="30"/>
      <c r="Y600" s="190"/>
      <c r="Z600" s="330" t="str">
        <f>lft(J600,Peildatum)</f>
        <v/>
      </c>
      <c r="AA600" s="272"/>
      <c r="AB600" s="272"/>
      <c r="AC600" s="272"/>
      <c r="AD600" s="272"/>
      <c r="AE600" s="319" t="str">
        <f>IFERROR(VLOOKUP(LEFT(L600 &amp; "0",1),CbRc,2,0),"")</f>
        <v>NCX19J3</v>
      </c>
      <c r="AF600" s="319" t="str">
        <f>IFERROR(VLOOKUP(LEFT(M600 &amp; "0",1),CbRc,2,0),"")</f>
        <v>NCX19J3</v>
      </c>
      <c r="AG600" s="319" t="str">
        <f>IFERROR(VLOOKUP(LEFT(N600 &amp; "0",1),CbRc,2,0),"")</f>
        <v>NCX19J3</v>
      </c>
      <c r="AH600" s="319" t="str">
        <f>IF(ISNA(VLOOKUP($AE600&amp;P600,IsTm1A,1,0)),"",P600)</f>
        <v/>
      </c>
      <c r="AI600" s="319" t="str">
        <f>IF(ISNA(VLOOKUP($AF600&amp;Q600,IsTm2D,1,0)),"",Q600)</f>
        <v/>
      </c>
      <c r="AJ600" s="319" t="str">
        <f>IF(ISNA(VLOOKUP($AF600&amp;R600,IsTm3G,1,0)),"",R600)</f>
        <v/>
      </c>
      <c r="AK600" s="319" t="str">
        <f>IF(ISNA(VLOOKUP($AG600&amp;S600,IsTm4J,1,0)),"",S600)</f>
        <v/>
      </c>
      <c r="AL600" s="310"/>
      <c r="AT600" s="312" t="str">
        <f t="shared" si="93"/>
        <v/>
      </c>
      <c r="AU600" s="312" t="str">
        <f t="shared" si="94"/>
        <v/>
      </c>
      <c r="AW600" s="320">
        <f t="shared" si="95"/>
        <v>0</v>
      </c>
      <c r="AX600" s="320">
        <f t="shared" si="96"/>
        <v>0</v>
      </c>
      <c r="AY600" s="320">
        <f t="shared" si="97"/>
        <v>0</v>
      </c>
      <c r="AZ600" s="320">
        <f t="shared" si="98"/>
        <v>0</v>
      </c>
      <c r="BG600" s="49" t="str">
        <f t="shared" si="99"/>
        <v>0</v>
      </c>
      <c r="BH600" s="49" t="str">
        <f t="shared" si="100"/>
        <v>0</v>
      </c>
      <c r="BI600" s="49" t="str">
        <f t="shared" si="101"/>
        <v>0</v>
      </c>
    </row>
    <row r="601" spans="1:61" x14ac:dyDescent="0.25">
      <c r="A601" s="25" t="str">
        <f>C601&amp;"x"&amp;TEXT(COUNTIF(C$5:C600,C601)+1,0)</f>
        <v>x1</v>
      </c>
      <c r="B601" s="26" t="str">
        <f>D601&amp;"x"&amp;TEXT(COUNTIF(D$5:D600,D601)+1,0)</f>
        <v>x1</v>
      </c>
      <c r="C601" s="27"/>
      <c r="D601" s="27"/>
      <c r="E601" s="165"/>
      <c r="F601" s="27"/>
      <c r="G601" s="242"/>
      <c r="H601" s="242"/>
      <c r="I601" s="242"/>
      <c r="J601" s="194"/>
      <c r="K601" s="165"/>
      <c r="L601" s="28"/>
      <c r="M601" s="371"/>
      <c r="N601" s="28"/>
      <c r="O601" s="236"/>
      <c r="P601" s="28"/>
      <c r="Q601" s="28"/>
      <c r="R601" s="28"/>
      <c r="S601" s="466" t="str">
        <f>IF(C601=0,"",C601)</f>
        <v/>
      </c>
      <c r="T601" s="191"/>
      <c r="U601" s="30"/>
      <c r="V601" s="30"/>
      <c r="W601" s="30"/>
      <c r="X601" s="30"/>
      <c r="Y601" s="190"/>
      <c r="Z601" s="330" t="str">
        <f>lft(J601,Peildatum)</f>
        <v/>
      </c>
      <c r="AA601" s="272"/>
      <c r="AB601" s="272"/>
      <c r="AC601" s="272"/>
      <c r="AD601" s="272"/>
      <c r="AE601" s="319" t="str">
        <f>IFERROR(VLOOKUP(LEFT(L601 &amp; "0",1),CbRc,2,0),"")</f>
        <v>NCX19J3</v>
      </c>
      <c r="AF601" s="319" t="str">
        <f>IFERROR(VLOOKUP(LEFT(M601 &amp; "0",1),CbRc,2,0),"")</f>
        <v>NCX19J3</v>
      </c>
      <c r="AG601" s="319" t="str">
        <f>IFERROR(VLOOKUP(LEFT(N601 &amp; "0",1),CbRc,2,0),"")</f>
        <v>NCX19J3</v>
      </c>
      <c r="AH601" s="319" t="str">
        <f>IF(ISNA(VLOOKUP($AE601&amp;P601,IsTm1A,1,0)),"",P601)</f>
        <v/>
      </c>
      <c r="AI601" s="319" t="str">
        <f>IF(ISNA(VLOOKUP($AF601&amp;Q601,IsTm2D,1,0)),"",Q601)</f>
        <v/>
      </c>
      <c r="AJ601" s="319" t="str">
        <f>IF(ISNA(VLOOKUP($AF601&amp;R601,IsTm3G,1,0)),"",R601)</f>
        <v/>
      </c>
      <c r="AK601" s="319" t="str">
        <f>IF(ISNA(VLOOKUP($AG601&amp;S601,IsTm4J,1,0)),"",S601)</f>
        <v/>
      </c>
      <c r="AL601" s="310"/>
      <c r="AT601" s="312" t="str">
        <f t="shared" si="93"/>
        <v/>
      </c>
      <c r="AU601" s="312" t="str">
        <f t="shared" si="94"/>
        <v/>
      </c>
      <c r="AW601" s="320">
        <f t="shared" si="95"/>
        <v>0</v>
      </c>
      <c r="AX601" s="320">
        <f t="shared" si="96"/>
        <v>0</v>
      </c>
      <c r="AY601" s="320">
        <f t="shared" si="97"/>
        <v>0</v>
      </c>
      <c r="AZ601" s="320">
        <f t="shared" si="98"/>
        <v>0</v>
      </c>
      <c r="BG601" s="49" t="str">
        <f t="shared" si="99"/>
        <v>0</v>
      </c>
      <c r="BH601" s="49" t="str">
        <f t="shared" si="100"/>
        <v>0</v>
      </c>
      <c r="BI601" s="49" t="str">
        <f t="shared" si="101"/>
        <v>0</v>
      </c>
    </row>
    <row r="602" spans="1:61" x14ac:dyDescent="0.25">
      <c r="A602" s="25" t="str">
        <f>C602&amp;"x"&amp;TEXT(COUNTIF(C$5:C601,C602)+1,0)</f>
        <v>x1</v>
      </c>
      <c r="B602" s="26" t="str">
        <f>D602&amp;"x"&amp;TEXT(COUNTIF(D$5:D601,D602)+1,0)</f>
        <v>x1</v>
      </c>
      <c r="C602" s="27"/>
      <c r="D602" s="27"/>
      <c r="E602" s="165"/>
      <c r="F602" s="27"/>
      <c r="G602" s="242"/>
      <c r="H602" s="242"/>
      <c r="I602" s="242"/>
      <c r="J602" s="194"/>
      <c r="K602" s="165"/>
      <c r="L602" s="28"/>
      <c r="M602" s="371"/>
      <c r="N602" s="28"/>
      <c r="O602" s="236"/>
      <c r="P602" s="28"/>
      <c r="Q602" s="28"/>
      <c r="R602" s="28"/>
      <c r="S602" s="466" t="str">
        <f>IF(C602=0,"",C602)</f>
        <v/>
      </c>
      <c r="T602" s="191"/>
      <c r="U602" s="30"/>
      <c r="V602" s="30"/>
      <c r="W602" s="30"/>
      <c r="X602" s="30"/>
      <c r="Y602" s="190"/>
      <c r="Z602" s="330" t="str">
        <f>lft(J602,Peildatum)</f>
        <v/>
      </c>
      <c r="AA602" s="272"/>
      <c r="AB602" s="272"/>
      <c r="AC602" s="272"/>
      <c r="AD602" s="272"/>
      <c r="AE602" s="319" t="str">
        <f>IFERROR(VLOOKUP(LEFT(L602 &amp; "0",1),CbRc,2,0),"")</f>
        <v>NCX19J3</v>
      </c>
      <c r="AF602" s="319" t="str">
        <f>IFERROR(VLOOKUP(LEFT(M602 &amp; "0",1),CbRc,2,0),"")</f>
        <v>NCX19J3</v>
      </c>
      <c r="AG602" s="319" t="str">
        <f>IFERROR(VLOOKUP(LEFT(N602 &amp; "0",1),CbRc,2,0),"")</f>
        <v>NCX19J3</v>
      </c>
      <c r="AH602" s="319" t="str">
        <f>IF(ISNA(VLOOKUP($AE602&amp;P602,IsTm1A,1,0)),"",P602)</f>
        <v/>
      </c>
      <c r="AI602" s="319" t="str">
        <f>IF(ISNA(VLOOKUP($AF602&amp;Q602,IsTm2D,1,0)),"",Q602)</f>
        <v/>
      </c>
      <c r="AJ602" s="319" t="str">
        <f>IF(ISNA(VLOOKUP($AF602&amp;R602,IsTm3G,1,0)),"",R602)</f>
        <v/>
      </c>
      <c r="AK602" s="319" t="str">
        <f>IF(ISNA(VLOOKUP($AG602&amp;S602,IsTm4J,1,0)),"",S602)</f>
        <v/>
      </c>
      <c r="AL602" s="310"/>
      <c r="AT602" s="312" t="str">
        <f t="shared" si="93"/>
        <v/>
      </c>
      <c r="AU602" s="312" t="str">
        <f t="shared" si="94"/>
        <v/>
      </c>
      <c r="AW602" s="320">
        <f t="shared" si="95"/>
        <v>0</v>
      </c>
      <c r="AX602" s="320">
        <f t="shared" si="96"/>
        <v>0</v>
      </c>
      <c r="AY602" s="320">
        <f t="shared" si="97"/>
        <v>0</v>
      </c>
      <c r="AZ602" s="320">
        <f t="shared" si="98"/>
        <v>0</v>
      </c>
      <c r="BG602" s="49" t="str">
        <f t="shared" si="99"/>
        <v>0</v>
      </c>
      <c r="BH602" s="49" t="str">
        <f t="shared" si="100"/>
        <v>0</v>
      </c>
      <c r="BI602" s="49" t="str">
        <f t="shared" si="101"/>
        <v>0</v>
      </c>
    </row>
    <row r="603" spans="1:61" x14ac:dyDescent="0.25">
      <c r="A603" s="25" t="str">
        <f>C603&amp;"x"&amp;TEXT(COUNTIF(C$5:C602,C603)+1,0)</f>
        <v>x1</v>
      </c>
      <c r="B603" s="26" t="str">
        <f>D603&amp;"x"&amp;TEXT(COUNTIF(D$5:D602,D603)+1,0)</f>
        <v>x1</v>
      </c>
      <c r="C603" s="27"/>
      <c r="D603" s="27"/>
      <c r="E603" s="165"/>
      <c r="F603" s="27"/>
      <c r="G603" s="242"/>
      <c r="H603" s="242"/>
      <c r="I603" s="242"/>
      <c r="J603" s="194"/>
      <c r="K603" s="165"/>
      <c r="L603" s="28"/>
      <c r="M603" s="371"/>
      <c r="N603" s="28"/>
      <c r="O603" s="236"/>
      <c r="P603" s="28"/>
      <c r="Q603" s="28"/>
      <c r="R603" s="28"/>
      <c r="S603" s="466" t="str">
        <f>IF(C603=0,"",C603)</f>
        <v/>
      </c>
      <c r="T603" s="191"/>
      <c r="U603" s="30"/>
      <c r="V603" s="30"/>
      <c r="W603" s="30"/>
      <c r="X603" s="30"/>
      <c r="Y603" s="190"/>
      <c r="Z603" s="330" t="str">
        <f>lft(J603,Peildatum)</f>
        <v/>
      </c>
      <c r="AA603" s="272"/>
      <c r="AB603" s="272"/>
      <c r="AC603" s="272"/>
      <c r="AD603" s="272"/>
      <c r="AE603" s="319" t="str">
        <f>IFERROR(VLOOKUP(LEFT(L603 &amp; "0",1),CbRc,2,0),"")</f>
        <v>NCX19J3</v>
      </c>
      <c r="AF603" s="319" t="str">
        <f>IFERROR(VLOOKUP(LEFT(M603 &amp; "0",1),CbRc,2,0),"")</f>
        <v>NCX19J3</v>
      </c>
      <c r="AG603" s="319" t="str">
        <f>IFERROR(VLOOKUP(LEFT(N603 &amp; "0",1),CbRc,2,0),"")</f>
        <v>NCX19J3</v>
      </c>
      <c r="AH603" s="319" t="str">
        <f>IF(ISNA(VLOOKUP($AE603&amp;P603,IsTm1A,1,0)),"",P603)</f>
        <v/>
      </c>
      <c r="AI603" s="319" t="str">
        <f>IF(ISNA(VLOOKUP($AF603&amp;Q603,IsTm2D,1,0)),"",Q603)</f>
        <v/>
      </c>
      <c r="AJ603" s="319" t="str">
        <f>IF(ISNA(VLOOKUP($AF603&amp;R603,IsTm3G,1,0)),"",R603)</f>
        <v/>
      </c>
      <c r="AK603" s="319" t="str">
        <f>IF(ISNA(VLOOKUP($AG603&amp;S603,IsTm4J,1,0)),"",S603)</f>
        <v/>
      </c>
      <c r="AL603" s="310"/>
      <c r="AT603" s="312" t="str">
        <f t="shared" si="93"/>
        <v/>
      </c>
      <c r="AU603" s="312" t="str">
        <f t="shared" si="94"/>
        <v/>
      </c>
      <c r="AW603" s="320">
        <f t="shared" si="95"/>
        <v>0</v>
      </c>
      <c r="AX603" s="320">
        <f t="shared" si="96"/>
        <v>0</v>
      </c>
      <c r="AY603" s="320">
        <f t="shared" si="97"/>
        <v>0</v>
      </c>
      <c r="AZ603" s="320">
        <f t="shared" si="98"/>
        <v>0</v>
      </c>
      <c r="BG603" s="49" t="str">
        <f t="shared" si="99"/>
        <v>0</v>
      </c>
      <c r="BH603" s="49" t="str">
        <f t="shared" si="100"/>
        <v>0</v>
      </c>
      <c r="BI603" s="49" t="str">
        <f t="shared" si="101"/>
        <v>0</v>
      </c>
    </row>
    <row r="604" spans="1:61" x14ac:dyDescent="0.25">
      <c r="A604" s="25" t="str">
        <f>C604&amp;"x"&amp;TEXT(COUNTIF(C$5:C603,C604)+1,0)</f>
        <v>x1</v>
      </c>
      <c r="B604" s="26" t="str">
        <f>D604&amp;"x"&amp;TEXT(COUNTIF(D$5:D603,D604)+1,0)</f>
        <v>x1</v>
      </c>
      <c r="C604" s="27"/>
      <c r="D604" s="27"/>
      <c r="E604" s="165"/>
      <c r="F604" s="27"/>
      <c r="G604" s="242"/>
      <c r="H604" s="242"/>
      <c r="I604" s="242"/>
      <c r="J604" s="194"/>
      <c r="K604" s="165"/>
      <c r="L604" s="28"/>
      <c r="M604" s="371"/>
      <c r="N604" s="28"/>
      <c r="O604" s="236"/>
      <c r="P604" s="28"/>
      <c r="Q604" s="28"/>
      <c r="R604" s="28"/>
      <c r="S604" s="466" t="str">
        <f>IF(C604=0,"",C604)</f>
        <v/>
      </c>
      <c r="T604" s="191"/>
      <c r="U604" s="30"/>
      <c r="V604" s="30"/>
      <c r="W604" s="30"/>
      <c r="X604" s="30"/>
      <c r="Y604" s="190"/>
      <c r="Z604" s="330" t="str">
        <f>lft(J604,Peildatum)</f>
        <v/>
      </c>
      <c r="AA604" s="272"/>
      <c r="AB604" s="272"/>
      <c r="AC604" s="272"/>
      <c r="AD604" s="272"/>
      <c r="AE604" s="319" t="str">
        <f>IFERROR(VLOOKUP(LEFT(L604 &amp; "0",1),CbRc,2,0),"")</f>
        <v>NCX19J3</v>
      </c>
      <c r="AF604" s="319" t="str">
        <f>IFERROR(VLOOKUP(LEFT(M604 &amp; "0",1),CbRc,2,0),"")</f>
        <v>NCX19J3</v>
      </c>
      <c r="AG604" s="319" t="str">
        <f>IFERROR(VLOOKUP(LEFT(N604 &amp; "0",1),CbRc,2,0),"")</f>
        <v>NCX19J3</v>
      </c>
      <c r="AH604" s="319" t="str">
        <f>IF(ISNA(VLOOKUP($AE604&amp;P604,IsTm1A,1,0)),"",P604)</f>
        <v/>
      </c>
      <c r="AI604" s="319" t="str">
        <f>IF(ISNA(VLOOKUP($AF604&amp;Q604,IsTm2D,1,0)),"",Q604)</f>
        <v/>
      </c>
      <c r="AJ604" s="319" t="str">
        <f>IF(ISNA(VLOOKUP($AF604&amp;R604,IsTm3G,1,0)),"",R604)</f>
        <v/>
      </c>
      <c r="AK604" s="319" t="str">
        <f>IF(ISNA(VLOOKUP($AG604&amp;S604,IsTm4J,1,0)),"",S604)</f>
        <v/>
      </c>
      <c r="AL604" s="310"/>
      <c r="AT604" s="312" t="str">
        <f t="shared" si="93"/>
        <v/>
      </c>
      <c r="AU604" s="312" t="str">
        <f t="shared" si="94"/>
        <v/>
      </c>
      <c r="AW604" s="320">
        <f t="shared" si="95"/>
        <v>0</v>
      </c>
      <c r="AX604" s="320">
        <f t="shared" si="96"/>
        <v>0</v>
      </c>
      <c r="AY604" s="320">
        <f t="shared" si="97"/>
        <v>0</v>
      </c>
      <c r="AZ604" s="320">
        <f t="shared" si="98"/>
        <v>0</v>
      </c>
      <c r="BG604" s="49" t="str">
        <f t="shared" si="99"/>
        <v>0</v>
      </c>
      <c r="BH604" s="49" t="str">
        <f t="shared" si="100"/>
        <v>0</v>
      </c>
      <c r="BI604" s="49" t="str">
        <f t="shared" si="101"/>
        <v>0</v>
      </c>
    </row>
    <row r="605" spans="1:61" x14ac:dyDescent="0.25">
      <c r="A605" s="25" t="str">
        <f>C605&amp;"x"&amp;TEXT(COUNTIF(C$5:C604,C605)+1,0)</f>
        <v>x1</v>
      </c>
      <c r="B605" s="26" t="str">
        <f>D605&amp;"x"&amp;TEXT(COUNTIF(D$5:D604,D605)+1,0)</f>
        <v>x1</v>
      </c>
      <c r="C605" s="27"/>
      <c r="D605" s="27"/>
      <c r="E605" s="165"/>
      <c r="F605" s="27"/>
      <c r="G605" s="242"/>
      <c r="H605" s="242"/>
      <c r="I605" s="242"/>
      <c r="J605" s="194"/>
      <c r="K605" s="165"/>
      <c r="L605" s="28"/>
      <c r="M605" s="371"/>
      <c r="N605" s="28"/>
      <c r="O605" s="236"/>
      <c r="P605" s="28"/>
      <c r="Q605" s="28"/>
      <c r="R605" s="28"/>
      <c r="S605" s="466" t="str">
        <f>IF(C605=0,"",C605)</f>
        <v/>
      </c>
      <c r="T605" s="191"/>
      <c r="U605" s="30"/>
      <c r="V605" s="30"/>
      <c r="W605" s="30"/>
      <c r="X605" s="30"/>
      <c r="Y605" s="190"/>
      <c r="Z605" s="330" t="str">
        <f>lft(J605,Peildatum)</f>
        <v/>
      </c>
      <c r="AA605" s="272"/>
      <c r="AB605" s="272"/>
      <c r="AC605" s="272"/>
      <c r="AD605" s="272"/>
      <c r="AE605" s="319" t="str">
        <f>IFERROR(VLOOKUP(LEFT(L605 &amp; "0",1),CbRc,2,0),"")</f>
        <v>NCX19J3</v>
      </c>
      <c r="AF605" s="319" t="str">
        <f>IFERROR(VLOOKUP(LEFT(M605 &amp; "0",1),CbRc,2,0),"")</f>
        <v>NCX19J3</v>
      </c>
      <c r="AG605" s="319" t="str">
        <f>IFERROR(VLOOKUP(LEFT(N605 &amp; "0",1),CbRc,2,0),"")</f>
        <v>NCX19J3</v>
      </c>
      <c r="AH605" s="319" t="str">
        <f>IF(ISNA(VLOOKUP($AE605&amp;P605,IsTm1A,1,0)),"",P605)</f>
        <v/>
      </c>
      <c r="AI605" s="319" t="str">
        <f>IF(ISNA(VLOOKUP($AF605&amp;Q605,IsTm2D,1,0)),"",Q605)</f>
        <v/>
      </c>
      <c r="AJ605" s="319" t="str">
        <f>IF(ISNA(VLOOKUP($AF605&amp;R605,IsTm3G,1,0)),"",R605)</f>
        <v/>
      </c>
      <c r="AK605" s="319" t="str">
        <f>IF(ISNA(VLOOKUP($AG605&amp;S605,IsTm4J,1,0)),"",S605)</f>
        <v/>
      </c>
      <c r="AL605" s="310"/>
      <c r="AT605" s="312" t="str">
        <f t="shared" si="93"/>
        <v/>
      </c>
      <c r="AU605" s="312" t="str">
        <f t="shared" si="94"/>
        <v/>
      </c>
      <c r="AW605" s="320">
        <f t="shared" si="95"/>
        <v>0</v>
      </c>
      <c r="AX605" s="320">
        <f t="shared" si="96"/>
        <v>0</v>
      </c>
      <c r="AY605" s="320">
        <f t="shared" si="97"/>
        <v>0</v>
      </c>
      <c r="AZ605" s="320">
        <f t="shared" si="98"/>
        <v>0</v>
      </c>
      <c r="BG605" s="49" t="str">
        <f t="shared" si="99"/>
        <v>0</v>
      </c>
      <c r="BH605" s="49" t="str">
        <f t="shared" si="100"/>
        <v>0</v>
      </c>
      <c r="BI605" s="49" t="str">
        <f t="shared" si="101"/>
        <v>0</v>
      </c>
    </row>
    <row r="606" spans="1:61" x14ac:dyDescent="0.25">
      <c r="A606" s="25" t="str">
        <f>C606&amp;"x"&amp;TEXT(COUNTIF(C$5:C605,C606)+1,0)</f>
        <v>x1</v>
      </c>
      <c r="B606" s="26" t="str">
        <f>D606&amp;"x"&amp;TEXT(COUNTIF(D$5:D605,D606)+1,0)</f>
        <v>x1</v>
      </c>
      <c r="C606" s="27"/>
      <c r="D606" s="27"/>
      <c r="E606" s="165"/>
      <c r="F606" s="27"/>
      <c r="G606" s="242"/>
      <c r="H606" s="242"/>
      <c r="I606" s="242"/>
      <c r="J606" s="194"/>
      <c r="K606" s="165"/>
      <c r="L606" s="28"/>
      <c r="M606" s="371"/>
      <c r="N606" s="28"/>
      <c r="O606" s="236"/>
      <c r="P606" s="28"/>
      <c r="Q606" s="28"/>
      <c r="R606" s="28"/>
      <c r="S606" s="466" t="str">
        <f>IF(C606=0,"",C606)</f>
        <v/>
      </c>
      <c r="T606" s="191"/>
      <c r="U606" s="30"/>
      <c r="V606" s="30"/>
      <c r="W606" s="30"/>
      <c r="X606" s="30"/>
      <c r="Y606" s="190"/>
      <c r="Z606" s="330" t="str">
        <f>lft(J606,Peildatum)</f>
        <v/>
      </c>
      <c r="AA606" s="272"/>
      <c r="AB606" s="272"/>
      <c r="AC606" s="272"/>
      <c r="AD606" s="272"/>
      <c r="AE606" s="319" t="str">
        <f>IFERROR(VLOOKUP(LEFT(L606 &amp; "0",1),CbRc,2,0),"")</f>
        <v>NCX19J3</v>
      </c>
      <c r="AF606" s="319" t="str">
        <f>IFERROR(VLOOKUP(LEFT(M606 &amp; "0",1),CbRc,2,0),"")</f>
        <v>NCX19J3</v>
      </c>
      <c r="AG606" s="319" t="str">
        <f>IFERROR(VLOOKUP(LEFT(N606 &amp; "0",1),CbRc,2,0),"")</f>
        <v>NCX19J3</v>
      </c>
      <c r="AH606" s="319" t="str">
        <f>IF(ISNA(VLOOKUP($AE606&amp;P606,IsTm1A,1,0)),"",P606)</f>
        <v/>
      </c>
      <c r="AI606" s="319" t="str">
        <f>IF(ISNA(VLOOKUP($AF606&amp;Q606,IsTm2D,1,0)),"",Q606)</f>
        <v/>
      </c>
      <c r="AJ606" s="319" t="str">
        <f>IF(ISNA(VLOOKUP($AF606&amp;R606,IsTm3G,1,0)),"",R606)</f>
        <v/>
      </c>
      <c r="AK606" s="319" t="str">
        <f>IF(ISNA(VLOOKUP($AG606&amp;S606,IsTm4J,1,0)),"",S606)</f>
        <v/>
      </c>
      <c r="AL606" s="310"/>
      <c r="AT606" s="312" t="str">
        <f t="shared" si="93"/>
        <v/>
      </c>
      <c r="AU606" s="312" t="str">
        <f t="shared" si="94"/>
        <v/>
      </c>
      <c r="AW606" s="320">
        <f t="shared" si="95"/>
        <v>0</v>
      </c>
      <c r="AX606" s="320">
        <f t="shared" si="96"/>
        <v>0</v>
      </c>
      <c r="AY606" s="320">
        <f t="shared" si="97"/>
        <v>0</v>
      </c>
      <c r="AZ606" s="320">
        <f t="shared" si="98"/>
        <v>0</v>
      </c>
      <c r="BG606" s="49" t="str">
        <f t="shared" si="99"/>
        <v>0</v>
      </c>
      <c r="BH606" s="49" t="str">
        <f t="shared" si="100"/>
        <v>0</v>
      </c>
      <c r="BI606" s="49" t="str">
        <f t="shared" si="101"/>
        <v>0</v>
      </c>
    </row>
    <row r="607" spans="1:61" x14ac:dyDescent="0.25">
      <c r="A607" s="25" t="str">
        <f>C607&amp;"x"&amp;TEXT(COUNTIF(C$5:C606,C607)+1,0)</f>
        <v>x1</v>
      </c>
      <c r="B607" s="26" t="str">
        <f>D607&amp;"x"&amp;TEXT(COUNTIF(D$5:D606,D607)+1,0)</f>
        <v>x1</v>
      </c>
      <c r="C607" s="27"/>
      <c r="D607" s="27"/>
      <c r="E607" s="165"/>
      <c r="F607" s="27"/>
      <c r="G607" s="242"/>
      <c r="H607" s="242"/>
      <c r="I607" s="242"/>
      <c r="J607" s="194"/>
      <c r="K607" s="165"/>
      <c r="L607" s="28"/>
      <c r="M607" s="371"/>
      <c r="N607" s="28"/>
      <c r="O607" s="236"/>
      <c r="P607" s="28"/>
      <c r="Q607" s="28"/>
      <c r="R607" s="28"/>
      <c r="S607" s="466" t="str">
        <f>IF(C607=0,"",C607)</f>
        <v/>
      </c>
      <c r="T607" s="191"/>
      <c r="U607" s="30"/>
      <c r="V607" s="30"/>
      <c r="W607" s="30"/>
      <c r="X607" s="30"/>
      <c r="Y607" s="190"/>
      <c r="Z607" s="330" t="str">
        <f>lft(J607,Peildatum)</f>
        <v/>
      </c>
      <c r="AA607" s="272"/>
      <c r="AB607" s="272"/>
      <c r="AC607" s="272"/>
      <c r="AD607" s="272"/>
      <c r="AE607" s="319" t="str">
        <f>IFERROR(VLOOKUP(LEFT(L607 &amp; "0",1),CbRc,2,0),"")</f>
        <v>NCX19J3</v>
      </c>
      <c r="AF607" s="319" t="str">
        <f>IFERROR(VLOOKUP(LEFT(M607 &amp; "0",1),CbRc,2,0),"")</f>
        <v>NCX19J3</v>
      </c>
      <c r="AG607" s="319" t="str">
        <f>IFERROR(VLOOKUP(LEFT(N607 &amp; "0",1),CbRc,2,0),"")</f>
        <v>NCX19J3</v>
      </c>
      <c r="AH607" s="319" t="str">
        <f>IF(ISNA(VLOOKUP($AE607&amp;P607,IsTm1A,1,0)),"",P607)</f>
        <v/>
      </c>
      <c r="AI607" s="319" t="str">
        <f>IF(ISNA(VLOOKUP($AF607&amp;Q607,IsTm2D,1,0)),"",Q607)</f>
        <v/>
      </c>
      <c r="AJ607" s="319" t="str">
        <f>IF(ISNA(VLOOKUP($AF607&amp;R607,IsTm3G,1,0)),"",R607)</f>
        <v/>
      </c>
      <c r="AK607" s="319" t="str">
        <f>IF(ISNA(VLOOKUP($AG607&amp;S607,IsTm4J,1,0)),"",S607)</f>
        <v/>
      </c>
      <c r="AL607" s="310"/>
      <c r="AT607" s="312" t="str">
        <f t="shared" si="93"/>
        <v/>
      </c>
      <c r="AU607" s="312" t="str">
        <f t="shared" si="94"/>
        <v/>
      </c>
      <c r="AW607" s="320">
        <f t="shared" si="95"/>
        <v>0</v>
      </c>
      <c r="AX607" s="320">
        <f t="shared" si="96"/>
        <v>0</v>
      </c>
      <c r="AY607" s="320">
        <f t="shared" si="97"/>
        <v>0</v>
      </c>
      <c r="AZ607" s="320">
        <f t="shared" si="98"/>
        <v>0</v>
      </c>
      <c r="BG607" s="49" t="str">
        <f t="shared" si="99"/>
        <v>0</v>
      </c>
      <c r="BH607" s="49" t="str">
        <f t="shared" si="100"/>
        <v>0</v>
      </c>
      <c r="BI607" s="49" t="str">
        <f t="shared" si="101"/>
        <v>0</v>
      </c>
    </row>
    <row r="608" spans="1:61" x14ac:dyDescent="0.25">
      <c r="A608" s="25" t="str">
        <f>C608&amp;"x"&amp;TEXT(COUNTIF(C$5:C607,C608)+1,0)</f>
        <v>x1</v>
      </c>
      <c r="B608" s="26" t="str">
        <f>D608&amp;"x"&amp;TEXT(COUNTIF(D$5:D607,D608)+1,0)</f>
        <v>x1</v>
      </c>
      <c r="C608" s="27"/>
      <c r="D608" s="27"/>
      <c r="E608" s="165"/>
      <c r="F608" s="27"/>
      <c r="G608" s="242"/>
      <c r="H608" s="242"/>
      <c r="I608" s="242"/>
      <c r="J608" s="194"/>
      <c r="K608" s="165"/>
      <c r="L608" s="28"/>
      <c r="M608" s="371"/>
      <c r="N608" s="28"/>
      <c r="O608" s="236"/>
      <c r="P608" s="28"/>
      <c r="Q608" s="28"/>
      <c r="R608" s="28"/>
      <c r="S608" s="466" t="str">
        <f>IF(C608=0,"",C608)</f>
        <v/>
      </c>
      <c r="T608" s="191"/>
      <c r="U608" s="30"/>
      <c r="V608" s="30"/>
      <c r="W608" s="30"/>
      <c r="X608" s="30"/>
      <c r="Y608" s="190"/>
      <c r="Z608" s="330" t="str">
        <f>lft(J608,Peildatum)</f>
        <v/>
      </c>
      <c r="AA608" s="272"/>
      <c r="AB608" s="272"/>
      <c r="AC608" s="272"/>
      <c r="AD608" s="272"/>
      <c r="AE608" s="319" t="str">
        <f>IFERROR(VLOOKUP(LEFT(L608 &amp; "0",1),CbRc,2,0),"")</f>
        <v>NCX19J3</v>
      </c>
      <c r="AF608" s="319" t="str">
        <f>IFERROR(VLOOKUP(LEFT(M608 &amp; "0",1),CbRc,2,0),"")</f>
        <v>NCX19J3</v>
      </c>
      <c r="AG608" s="319" t="str">
        <f>IFERROR(VLOOKUP(LEFT(N608 &amp; "0",1),CbRc,2,0),"")</f>
        <v>NCX19J3</v>
      </c>
      <c r="AH608" s="319" t="str">
        <f>IF(ISNA(VLOOKUP($AE608&amp;P608,IsTm1A,1,0)),"",P608)</f>
        <v/>
      </c>
      <c r="AI608" s="319" t="str">
        <f>IF(ISNA(VLOOKUP($AF608&amp;Q608,IsTm2D,1,0)),"",Q608)</f>
        <v/>
      </c>
      <c r="AJ608" s="319" t="str">
        <f>IF(ISNA(VLOOKUP($AF608&amp;R608,IsTm3G,1,0)),"",R608)</f>
        <v/>
      </c>
      <c r="AK608" s="319" t="str">
        <f>IF(ISNA(VLOOKUP($AG608&amp;S608,IsTm4J,1,0)),"",S608)</f>
        <v/>
      </c>
      <c r="AL608" s="310"/>
      <c r="AT608" s="312" t="str">
        <f t="shared" si="93"/>
        <v/>
      </c>
      <c r="AU608" s="312" t="str">
        <f t="shared" si="94"/>
        <v/>
      </c>
      <c r="AW608" s="320">
        <f t="shared" si="95"/>
        <v>0</v>
      </c>
      <c r="AX608" s="320">
        <f t="shared" si="96"/>
        <v>0</v>
      </c>
      <c r="AY608" s="320">
        <f t="shared" si="97"/>
        <v>0</v>
      </c>
      <c r="AZ608" s="320">
        <f t="shared" si="98"/>
        <v>0</v>
      </c>
      <c r="BG608" s="49" t="str">
        <f t="shared" si="99"/>
        <v>0</v>
      </c>
      <c r="BH608" s="49" t="str">
        <f t="shared" si="100"/>
        <v>0</v>
      </c>
      <c r="BI608" s="49" t="str">
        <f t="shared" si="101"/>
        <v>0</v>
      </c>
    </row>
    <row r="609" spans="1:61" x14ac:dyDescent="0.25">
      <c r="A609" s="25" t="str">
        <f>C609&amp;"x"&amp;TEXT(COUNTIF(C$5:C608,C609)+1,0)</f>
        <v>x1</v>
      </c>
      <c r="B609" s="26" t="str">
        <f>D609&amp;"x"&amp;TEXT(COUNTIF(D$5:D608,D609)+1,0)</f>
        <v>x1</v>
      </c>
      <c r="C609" s="27"/>
      <c r="D609" s="27"/>
      <c r="E609" s="165"/>
      <c r="F609" s="27"/>
      <c r="G609" s="242"/>
      <c r="H609" s="242"/>
      <c r="I609" s="242"/>
      <c r="J609" s="194"/>
      <c r="K609" s="165"/>
      <c r="L609" s="28"/>
      <c r="M609" s="371"/>
      <c r="N609" s="28"/>
      <c r="O609" s="236"/>
      <c r="P609" s="28"/>
      <c r="Q609" s="28"/>
      <c r="R609" s="28"/>
      <c r="S609" s="466" t="str">
        <f>IF(C609=0,"",C609)</f>
        <v/>
      </c>
      <c r="T609" s="191"/>
      <c r="U609" s="30"/>
      <c r="V609" s="30"/>
      <c r="W609" s="30"/>
      <c r="X609" s="30"/>
      <c r="Y609" s="190"/>
      <c r="Z609" s="330" t="str">
        <f>lft(J609,Peildatum)</f>
        <v/>
      </c>
      <c r="AA609" s="272"/>
      <c r="AB609" s="272"/>
      <c r="AC609" s="272"/>
      <c r="AD609" s="272"/>
      <c r="AE609" s="319" t="str">
        <f>IFERROR(VLOOKUP(LEFT(L609 &amp; "0",1),CbRc,2,0),"")</f>
        <v>NCX19J3</v>
      </c>
      <c r="AF609" s="319" t="str">
        <f>IFERROR(VLOOKUP(LEFT(M609 &amp; "0",1),CbRc,2,0),"")</f>
        <v>NCX19J3</v>
      </c>
      <c r="AG609" s="319" t="str">
        <f>IFERROR(VLOOKUP(LEFT(N609 &amp; "0",1),CbRc,2,0),"")</f>
        <v>NCX19J3</v>
      </c>
      <c r="AH609" s="319" t="str">
        <f>IF(ISNA(VLOOKUP($AE609&amp;P609,IsTm1A,1,0)),"",P609)</f>
        <v/>
      </c>
      <c r="AI609" s="319" t="str">
        <f>IF(ISNA(VLOOKUP($AF609&amp;Q609,IsTm2D,1,0)),"",Q609)</f>
        <v/>
      </c>
      <c r="AJ609" s="319" t="str">
        <f>IF(ISNA(VLOOKUP($AF609&amp;R609,IsTm3G,1,0)),"",R609)</f>
        <v/>
      </c>
      <c r="AK609" s="319" t="str">
        <f>IF(ISNA(VLOOKUP($AG609&amp;S609,IsTm4J,1,0)),"",S609)</f>
        <v/>
      </c>
      <c r="AL609" s="310"/>
      <c r="AT609" s="312" t="str">
        <f t="shared" si="93"/>
        <v/>
      </c>
      <c r="AU609" s="312" t="str">
        <f t="shared" si="94"/>
        <v/>
      </c>
      <c r="AW609" s="320">
        <f t="shared" si="95"/>
        <v>0</v>
      </c>
      <c r="AX609" s="320">
        <f t="shared" si="96"/>
        <v>0</v>
      </c>
      <c r="AY609" s="320">
        <f t="shared" si="97"/>
        <v>0</v>
      </c>
      <c r="AZ609" s="320">
        <f t="shared" si="98"/>
        <v>0</v>
      </c>
      <c r="BG609" s="49" t="str">
        <f t="shared" si="99"/>
        <v>0</v>
      </c>
      <c r="BH609" s="49" t="str">
        <f t="shared" si="100"/>
        <v>0</v>
      </c>
      <c r="BI609" s="49" t="str">
        <f t="shared" si="101"/>
        <v>0</v>
      </c>
    </row>
    <row r="610" spans="1:61" x14ac:dyDescent="0.25">
      <c r="A610" s="25" t="str">
        <f>C610&amp;"x"&amp;TEXT(COUNTIF(C$5:C609,C610)+1,0)</f>
        <v>x1</v>
      </c>
      <c r="B610" s="26" t="str">
        <f>D610&amp;"x"&amp;TEXT(COUNTIF(D$5:D609,D610)+1,0)</f>
        <v>x1</v>
      </c>
      <c r="C610" s="27"/>
      <c r="D610" s="27"/>
      <c r="E610" s="165"/>
      <c r="F610" s="27"/>
      <c r="G610" s="242"/>
      <c r="H610" s="242"/>
      <c r="I610" s="242"/>
      <c r="J610" s="194"/>
      <c r="K610" s="165"/>
      <c r="L610" s="28"/>
      <c r="M610" s="371"/>
      <c r="N610" s="28"/>
      <c r="O610" s="236"/>
      <c r="P610" s="28"/>
      <c r="Q610" s="28"/>
      <c r="R610" s="28"/>
      <c r="S610" s="466" t="str">
        <f>IF(C610=0,"",C610)</f>
        <v/>
      </c>
      <c r="T610" s="191"/>
      <c r="U610" s="30"/>
      <c r="V610" s="30"/>
      <c r="W610" s="30"/>
      <c r="X610" s="30"/>
      <c r="Y610" s="190"/>
      <c r="Z610" s="330" t="str">
        <f>lft(J610,Peildatum)</f>
        <v/>
      </c>
      <c r="AA610" s="272"/>
      <c r="AB610" s="272"/>
      <c r="AC610" s="272"/>
      <c r="AD610" s="272"/>
      <c r="AE610" s="319" t="str">
        <f>IFERROR(VLOOKUP(LEFT(L610 &amp; "0",1),CbRc,2,0),"")</f>
        <v>NCX19J3</v>
      </c>
      <c r="AF610" s="319" t="str">
        <f>IFERROR(VLOOKUP(LEFT(M610 &amp; "0",1),CbRc,2,0),"")</f>
        <v>NCX19J3</v>
      </c>
      <c r="AG610" s="319" t="str">
        <f>IFERROR(VLOOKUP(LEFT(N610 &amp; "0",1),CbRc,2,0),"")</f>
        <v>NCX19J3</v>
      </c>
      <c r="AH610" s="319" t="str">
        <f>IF(ISNA(VLOOKUP($AE610&amp;P610,IsTm1A,1,0)),"",P610)</f>
        <v/>
      </c>
      <c r="AI610" s="319" t="str">
        <f>IF(ISNA(VLOOKUP($AF610&amp;Q610,IsTm2D,1,0)),"",Q610)</f>
        <v/>
      </c>
      <c r="AJ610" s="319" t="str">
        <f>IF(ISNA(VLOOKUP($AF610&amp;R610,IsTm3G,1,0)),"",R610)</f>
        <v/>
      </c>
      <c r="AK610" s="319" t="str">
        <f>IF(ISNA(VLOOKUP($AG610&amp;S610,IsTm4J,1,0)),"",S610)</f>
        <v/>
      </c>
      <c r="AL610" s="310"/>
      <c r="AT610" s="312" t="str">
        <f t="shared" si="93"/>
        <v/>
      </c>
      <c r="AU610" s="312" t="str">
        <f t="shared" si="94"/>
        <v/>
      </c>
      <c r="AW610" s="320">
        <f t="shared" si="95"/>
        <v>0</v>
      </c>
      <c r="AX610" s="320">
        <f t="shared" si="96"/>
        <v>0</v>
      </c>
      <c r="AY610" s="320">
        <f t="shared" si="97"/>
        <v>0</v>
      </c>
      <c r="AZ610" s="320">
        <f t="shared" si="98"/>
        <v>0</v>
      </c>
      <c r="BG610" s="49" t="str">
        <f t="shared" si="99"/>
        <v>0</v>
      </c>
      <c r="BH610" s="49" t="str">
        <f t="shared" si="100"/>
        <v>0</v>
      </c>
      <c r="BI610" s="49" t="str">
        <f t="shared" si="101"/>
        <v>0</v>
      </c>
    </row>
    <row r="611" spans="1:61" x14ac:dyDescent="0.25">
      <c r="A611" s="25" t="str">
        <f>C611&amp;"x"&amp;TEXT(COUNTIF(C$5:C610,C611)+1,0)</f>
        <v>x1</v>
      </c>
      <c r="B611" s="26" t="str">
        <f>D611&amp;"x"&amp;TEXT(COUNTIF(D$5:D610,D611)+1,0)</f>
        <v>x1</v>
      </c>
      <c r="C611" s="27"/>
      <c r="D611" s="27"/>
      <c r="E611" s="165"/>
      <c r="F611" s="27"/>
      <c r="G611" s="242"/>
      <c r="H611" s="242"/>
      <c r="I611" s="242"/>
      <c r="J611" s="194"/>
      <c r="K611" s="165"/>
      <c r="L611" s="28"/>
      <c r="M611" s="371"/>
      <c r="N611" s="28"/>
      <c r="O611" s="236"/>
      <c r="P611" s="28"/>
      <c r="Q611" s="28"/>
      <c r="R611" s="28"/>
      <c r="S611" s="466" t="str">
        <f>IF(C611=0,"",C611)</f>
        <v/>
      </c>
      <c r="T611" s="191"/>
      <c r="U611" s="30"/>
      <c r="V611" s="30"/>
      <c r="W611" s="30"/>
      <c r="X611" s="30"/>
      <c r="Y611" s="190"/>
      <c r="Z611" s="330" t="str">
        <f>lft(J611,Peildatum)</f>
        <v/>
      </c>
      <c r="AA611" s="272"/>
      <c r="AB611" s="272"/>
      <c r="AC611" s="272"/>
      <c r="AD611" s="272"/>
      <c r="AE611" s="319" t="str">
        <f>IFERROR(VLOOKUP(LEFT(L611 &amp; "0",1),CbRc,2,0),"")</f>
        <v>NCX19J3</v>
      </c>
      <c r="AF611" s="319" t="str">
        <f>IFERROR(VLOOKUP(LEFT(M611 &amp; "0",1),CbRc,2,0),"")</f>
        <v>NCX19J3</v>
      </c>
      <c r="AG611" s="319" t="str">
        <f>IFERROR(VLOOKUP(LEFT(N611 &amp; "0",1),CbRc,2,0),"")</f>
        <v>NCX19J3</v>
      </c>
      <c r="AH611" s="319" t="str">
        <f>IF(ISNA(VLOOKUP($AE611&amp;P611,IsTm1A,1,0)),"",P611)</f>
        <v/>
      </c>
      <c r="AI611" s="319" t="str">
        <f>IF(ISNA(VLOOKUP($AF611&amp;Q611,IsTm2D,1,0)),"",Q611)</f>
        <v/>
      </c>
      <c r="AJ611" s="319" t="str">
        <f>IF(ISNA(VLOOKUP($AF611&amp;R611,IsTm3G,1,0)),"",R611)</f>
        <v/>
      </c>
      <c r="AK611" s="319" t="str">
        <f>IF(ISNA(VLOOKUP($AG611&amp;S611,IsTm4J,1,0)),"",S611)</f>
        <v/>
      </c>
      <c r="AL611" s="310"/>
      <c r="AT611" s="312" t="str">
        <f t="shared" si="93"/>
        <v/>
      </c>
      <c r="AU611" s="312" t="str">
        <f t="shared" si="94"/>
        <v/>
      </c>
      <c r="AW611" s="320">
        <f t="shared" si="95"/>
        <v>0</v>
      </c>
      <c r="AX611" s="320">
        <f t="shared" si="96"/>
        <v>0</v>
      </c>
      <c r="AY611" s="320">
        <f t="shared" si="97"/>
        <v>0</v>
      </c>
      <c r="AZ611" s="320">
        <f t="shared" si="98"/>
        <v>0</v>
      </c>
      <c r="BG611" s="49" t="str">
        <f t="shared" si="99"/>
        <v>0</v>
      </c>
      <c r="BH611" s="49" t="str">
        <f t="shared" si="100"/>
        <v>0</v>
      </c>
      <c r="BI611" s="49" t="str">
        <f t="shared" si="101"/>
        <v>0</v>
      </c>
    </row>
    <row r="612" spans="1:61" x14ac:dyDescent="0.25">
      <c r="A612" s="25" t="str">
        <f>C612&amp;"x"&amp;TEXT(COUNTIF(C$5:C611,C612)+1,0)</f>
        <v>x1</v>
      </c>
      <c r="B612" s="26" t="str">
        <f>D612&amp;"x"&amp;TEXT(COUNTIF(D$5:D611,D612)+1,0)</f>
        <v>x1</v>
      </c>
      <c r="C612" s="27"/>
      <c r="D612" s="27"/>
      <c r="E612" s="165"/>
      <c r="F612" s="27"/>
      <c r="G612" s="242"/>
      <c r="H612" s="242"/>
      <c r="I612" s="242"/>
      <c r="J612" s="194"/>
      <c r="K612" s="165"/>
      <c r="L612" s="28"/>
      <c r="M612" s="371"/>
      <c r="N612" s="28"/>
      <c r="O612" s="236"/>
      <c r="P612" s="28"/>
      <c r="Q612" s="28"/>
      <c r="R612" s="28"/>
      <c r="S612" s="466" t="str">
        <f>IF(C612=0,"",C612)</f>
        <v/>
      </c>
      <c r="T612" s="191"/>
      <c r="U612" s="30"/>
      <c r="V612" s="30"/>
      <c r="W612" s="30"/>
      <c r="X612" s="30"/>
      <c r="Y612" s="190"/>
      <c r="Z612" s="330" t="str">
        <f>lft(J612,Peildatum)</f>
        <v/>
      </c>
      <c r="AA612" s="272"/>
      <c r="AB612" s="272"/>
      <c r="AC612" s="272"/>
      <c r="AD612" s="272"/>
      <c r="AE612" s="319" t="str">
        <f>IFERROR(VLOOKUP(LEFT(L612 &amp; "0",1),CbRc,2,0),"")</f>
        <v>NCX19J3</v>
      </c>
      <c r="AF612" s="319" t="str">
        <f>IFERROR(VLOOKUP(LEFT(M612 &amp; "0",1),CbRc,2,0),"")</f>
        <v>NCX19J3</v>
      </c>
      <c r="AG612" s="319" t="str">
        <f>IFERROR(VLOOKUP(LEFT(N612 &amp; "0",1),CbRc,2,0),"")</f>
        <v>NCX19J3</v>
      </c>
      <c r="AH612" s="319" t="str">
        <f>IF(ISNA(VLOOKUP($AE612&amp;P612,IsTm1A,1,0)),"",P612)</f>
        <v/>
      </c>
      <c r="AI612" s="319" t="str">
        <f>IF(ISNA(VLOOKUP($AF612&amp;Q612,IsTm2D,1,0)),"",Q612)</f>
        <v/>
      </c>
      <c r="AJ612" s="319" t="str">
        <f>IF(ISNA(VLOOKUP($AF612&amp;R612,IsTm3G,1,0)),"",R612)</f>
        <v/>
      </c>
      <c r="AK612" s="319" t="str">
        <f>IF(ISNA(VLOOKUP($AG612&amp;S612,IsTm4J,1,0)),"",S612)</f>
        <v/>
      </c>
      <c r="AL612" s="310"/>
      <c r="AT612" s="312" t="str">
        <f t="shared" si="93"/>
        <v/>
      </c>
      <c r="AU612" s="312" t="str">
        <f t="shared" si="94"/>
        <v/>
      </c>
      <c r="AW612" s="320">
        <f t="shared" si="95"/>
        <v>0</v>
      </c>
      <c r="AX612" s="320">
        <f t="shared" si="96"/>
        <v>0</v>
      </c>
      <c r="AY612" s="320">
        <f t="shared" si="97"/>
        <v>0</v>
      </c>
      <c r="AZ612" s="320">
        <f t="shared" si="98"/>
        <v>0</v>
      </c>
      <c r="BG612" s="49" t="str">
        <f t="shared" si="99"/>
        <v>0</v>
      </c>
      <c r="BH612" s="49" t="str">
        <f t="shared" si="100"/>
        <v>0</v>
      </c>
      <c r="BI612" s="49" t="str">
        <f t="shared" si="101"/>
        <v>0</v>
      </c>
    </row>
    <row r="613" spans="1:61" x14ac:dyDescent="0.25">
      <c r="A613" s="25" t="str">
        <f>C613&amp;"x"&amp;TEXT(COUNTIF(C$5:C612,C613)+1,0)</f>
        <v>x1</v>
      </c>
      <c r="B613" s="26" t="str">
        <f>D613&amp;"x"&amp;TEXT(COUNTIF(D$5:D612,D613)+1,0)</f>
        <v>x1</v>
      </c>
      <c r="C613" s="27"/>
      <c r="D613" s="27"/>
      <c r="E613" s="165"/>
      <c r="F613" s="27"/>
      <c r="G613" s="242"/>
      <c r="H613" s="242"/>
      <c r="I613" s="242"/>
      <c r="J613" s="194"/>
      <c r="K613" s="165"/>
      <c r="L613" s="28"/>
      <c r="M613" s="371"/>
      <c r="N613" s="28"/>
      <c r="O613" s="236"/>
      <c r="P613" s="28"/>
      <c r="Q613" s="28"/>
      <c r="R613" s="28"/>
      <c r="S613" s="466" t="str">
        <f>IF(C613=0,"",C613)</f>
        <v/>
      </c>
      <c r="T613" s="191"/>
      <c r="U613" s="30"/>
      <c r="V613" s="30"/>
      <c r="W613" s="30"/>
      <c r="X613" s="30"/>
      <c r="Y613" s="190"/>
      <c r="Z613" s="330" t="str">
        <f>lft(J613,Peildatum)</f>
        <v/>
      </c>
      <c r="AA613" s="272"/>
      <c r="AB613" s="272"/>
      <c r="AC613" s="272"/>
      <c r="AD613" s="272"/>
      <c r="AE613" s="319" t="str">
        <f>IFERROR(VLOOKUP(LEFT(L613 &amp; "0",1),CbRc,2,0),"")</f>
        <v>NCX19J3</v>
      </c>
      <c r="AF613" s="319" t="str">
        <f>IFERROR(VLOOKUP(LEFT(M613 &amp; "0",1),CbRc,2,0),"")</f>
        <v>NCX19J3</v>
      </c>
      <c r="AG613" s="319" t="str">
        <f>IFERROR(VLOOKUP(LEFT(N613 &amp; "0",1),CbRc,2,0),"")</f>
        <v>NCX19J3</v>
      </c>
      <c r="AH613" s="319" t="str">
        <f>IF(ISNA(VLOOKUP($AE613&amp;P613,IsTm1A,1,0)),"",P613)</f>
        <v/>
      </c>
      <c r="AI613" s="319" t="str">
        <f>IF(ISNA(VLOOKUP($AF613&amp;Q613,IsTm2D,1,0)),"",Q613)</f>
        <v/>
      </c>
      <c r="AJ613" s="319" t="str">
        <f>IF(ISNA(VLOOKUP($AF613&amp;R613,IsTm3G,1,0)),"",R613)</f>
        <v/>
      </c>
      <c r="AK613" s="319" t="str">
        <f>IF(ISNA(VLOOKUP($AG613&amp;S613,IsTm4J,1,0)),"",S613)</f>
        <v/>
      </c>
      <c r="AL613" s="310"/>
      <c r="AT613" s="312" t="str">
        <f t="shared" si="93"/>
        <v/>
      </c>
      <c r="AU613" s="312" t="str">
        <f t="shared" si="94"/>
        <v/>
      </c>
      <c r="AW613" s="320">
        <f t="shared" si="95"/>
        <v>0</v>
      </c>
      <c r="AX613" s="320">
        <f t="shared" si="96"/>
        <v>0</v>
      </c>
      <c r="AY613" s="320">
        <f t="shared" si="97"/>
        <v>0</v>
      </c>
      <c r="AZ613" s="320">
        <f t="shared" si="98"/>
        <v>0</v>
      </c>
      <c r="BG613" s="49" t="str">
        <f t="shared" si="99"/>
        <v>0</v>
      </c>
      <c r="BH613" s="49" t="str">
        <f t="shared" si="100"/>
        <v>0</v>
      </c>
      <c r="BI613" s="49" t="str">
        <f t="shared" si="101"/>
        <v>0</v>
      </c>
    </row>
    <row r="614" spans="1:61" x14ac:dyDescent="0.25">
      <c r="A614" s="25" t="str">
        <f>C614&amp;"x"&amp;TEXT(COUNTIF(C$5:C613,C614)+1,0)</f>
        <v>x1</v>
      </c>
      <c r="B614" s="26" t="str">
        <f>D614&amp;"x"&amp;TEXT(COUNTIF(D$5:D613,D614)+1,0)</f>
        <v>x1</v>
      </c>
      <c r="C614" s="27"/>
      <c r="D614" s="27"/>
      <c r="E614" s="165"/>
      <c r="F614" s="27"/>
      <c r="G614" s="242"/>
      <c r="H614" s="242"/>
      <c r="I614" s="242"/>
      <c r="J614" s="194"/>
      <c r="K614" s="165"/>
      <c r="L614" s="28"/>
      <c r="M614" s="371"/>
      <c r="N614" s="28"/>
      <c r="O614" s="236"/>
      <c r="P614" s="28"/>
      <c r="Q614" s="28"/>
      <c r="R614" s="28"/>
      <c r="S614" s="466" t="str">
        <f>IF(C614=0,"",C614)</f>
        <v/>
      </c>
      <c r="T614" s="191"/>
      <c r="U614" s="30"/>
      <c r="V614" s="30"/>
      <c r="W614" s="30"/>
      <c r="X614" s="30"/>
      <c r="Y614" s="190"/>
      <c r="Z614" s="330" t="str">
        <f>lft(J614,Peildatum)</f>
        <v/>
      </c>
      <c r="AA614" s="272"/>
      <c r="AB614" s="272"/>
      <c r="AC614" s="272"/>
      <c r="AD614" s="272"/>
      <c r="AE614" s="319" t="str">
        <f>IFERROR(VLOOKUP(LEFT(L614 &amp; "0",1),CbRc,2,0),"")</f>
        <v>NCX19J3</v>
      </c>
      <c r="AF614" s="319" t="str">
        <f>IFERROR(VLOOKUP(LEFT(M614 &amp; "0",1),CbRc,2,0),"")</f>
        <v>NCX19J3</v>
      </c>
      <c r="AG614" s="319" t="str">
        <f>IFERROR(VLOOKUP(LEFT(N614 &amp; "0",1),CbRc,2,0),"")</f>
        <v>NCX19J3</v>
      </c>
      <c r="AH614" s="319" t="str">
        <f>IF(ISNA(VLOOKUP($AE614&amp;P614,IsTm1A,1,0)),"",P614)</f>
        <v/>
      </c>
      <c r="AI614" s="319" t="str">
        <f>IF(ISNA(VLOOKUP($AF614&amp;Q614,IsTm2D,1,0)),"",Q614)</f>
        <v/>
      </c>
      <c r="AJ614" s="319" t="str">
        <f>IF(ISNA(VLOOKUP($AF614&amp;R614,IsTm3G,1,0)),"",R614)</f>
        <v/>
      </c>
      <c r="AK614" s="319" t="str">
        <f>IF(ISNA(VLOOKUP($AG614&amp;S614,IsTm4J,1,0)),"",S614)</f>
        <v/>
      </c>
      <c r="AL614" s="310"/>
      <c r="AT614" s="312" t="str">
        <f t="shared" si="93"/>
        <v/>
      </c>
      <c r="AU614" s="312" t="str">
        <f t="shared" si="94"/>
        <v/>
      </c>
      <c r="AW614" s="320">
        <f t="shared" si="95"/>
        <v>0</v>
      </c>
      <c r="AX614" s="320">
        <f t="shared" si="96"/>
        <v>0</v>
      </c>
      <c r="AY614" s="320">
        <f t="shared" si="97"/>
        <v>0</v>
      </c>
      <c r="AZ614" s="320">
        <f t="shared" si="98"/>
        <v>0</v>
      </c>
      <c r="BG614" s="49" t="str">
        <f t="shared" si="99"/>
        <v>0</v>
      </c>
      <c r="BH614" s="49" t="str">
        <f t="shared" si="100"/>
        <v>0</v>
      </c>
      <c r="BI614" s="49" t="str">
        <f t="shared" si="101"/>
        <v>0</v>
      </c>
    </row>
    <row r="615" spans="1:61" x14ac:dyDescent="0.25">
      <c r="A615" s="25" t="str">
        <f>C615&amp;"x"&amp;TEXT(COUNTIF(C$5:C614,C615)+1,0)</f>
        <v>x1</v>
      </c>
      <c r="B615" s="26" t="str">
        <f>D615&amp;"x"&amp;TEXT(COUNTIF(D$5:D614,D615)+1,0)</f>
        <v>x1</v>
      </c>
      <c r="C615" s="27"/>
      <c r="D615" s="27"/>
      <c r="E615" s="165"/>
      <c r="F615" s="27"/>
      <c r="G615" s="242"/>
      <c r="H615" s="242"/>
      <c r="I615" s="242"/>
      <c r="J615" s="194"/>
      <c r="K615" s="165"/>
      <c r="L615" s="28"/>
      <c r="M615" s="371"/>
      <c r="N615" s="28"/>
      <c r="O615" s="236"/>
      <c r="P615" s="28"/>
      <c r="Q615" s="28"/>
      <c r="R615" s="28"/>
      <c r="S615" s="466" t="str">
        <f>IF(C615=0,"",C615)</f>
        <v/>
      </c>
      <c r="T615" s="191"/>
      <c r="U615" s="30"/>
      <c r="V615" s="30"/>
      <c r="W615" s="30"/>
      <c r="X615" s="30"/>
      <c r="Y615" s="190"/>
      <c r="Z615" s="330" t="str">
        <f>lft(J615,Peildatum)</f>
        <v/>
      </c>
      <c r="AA615" s="272"/>
      <c r="AB615" s="272"/>
      <c r="AC615" s="272"/>
      <c r="AD615" s="272"/>
      <c r="AE615" s="319" t="str">
        <f>IFERROR(VLOOKUP(LEFT(L615 &amp; "0",1),CbRc,2,0),"")</f>
        <v>NCX19J3</v>
      </c>
      <c r="AF615" s="319" t="str">
        <f>IFERROR(VLOOKUP(LEFT(M615 &amp; "0",1),CbRc,2,0),"")</f>
        <v>NCX19J3</v>
      </c>
      <c r="AG615" s="319" t="str">
        <f>IFERROR(VLOOKUP(LEFT(N615 &amp; "0",1),CbRc,2,0),"")</f>
        <v>NCX19J3</v>
      </c>
      <c r="AH615" s="319" t="str">
        <f>IF(ISNA(VLOOKUP($AE615&amp;P615,IsTm1A,1,0)),"",P615)</f>
        <v/>
      </c>
      <c r="AI615" s="319" t="str">
        <f>IF(ISNA(VLOOKUP($AF615&amp;Q615,IsTm2D,1,0)),"",Q615)</f>
        <v/>
      </c>
      <c r="AJ615" s="319" t="str">
        <f>IF(ISNA(VLOOKUP($AF615&amp;R615,IsTm3G,1,0)),"",R615)</f>
        <v/>
      </c>
      <c r="AK615" s="319" t="str">
        <f>IF(ISNA(VLOOKUP($AG615&amp;S615,IsTm4J,1,0)),"",S615)</f>
        <v/>
      </c>
      <c r="AL615" s="310"/>
      <c r="AT615" s="312" t="str">
        <f t="shared" si="93"/>
        <v/>
      </c>
      <c r="AU615" s="312" t="str">
        <f t="shared" si="94"/>
        <v/>
      </c>
      <c r="AW615" s="320">
        <f t="shared" si="95"/>
        <v>0</v>
      </c>
      <c r="AX615" s="320">
        <f t="shared" si="96"/>
        <v>0</v>
      </c>
      <c r="AY615" s="320">
        <f t="shared" si="97"/>
        <v>0</v>
      </c>
      <c r="AZ615" s="320">
        <f t="shared" si="98"/>
        <v>0</v>
      </c>
      <c r="BG615" s="49" t="str">
        <f t="shared" si="99"/>
        <v>0</v>
      </c>
      <c r="BH615" s="49" t="str">
        <f t="shared" si="100"/>
        <v>0</v>
      </c>
      <c r="BI615" s="49" t="str">
        <f t="shared" si="101"/>
        <v>0</v>
      </c>
    </row>
    <row r="616" spans="1:61" x14ac:dyDescent="0.25">
      <c r="A616" s="25" t="str">
        <f>C616&amp;"x"&amp;TEXT(COUNTIF(C$5:C615,C616)+1,0)</f>
        <v>x1</v>
      </c>
      <c r="B616" s="26" t="str">
        <f>D616&amp;"x"&amp;TEXT(COUNTIF(D$5:D615,D616)+1,0)</f>
        <v>x1</v>
      </c>
      <c r="C616" s="27"/>
      <c r="D616" s="27"/>
      <c r="E616" s="165"/>
      <c r="F616" s="27"/>
      <c r="G616" s="242"/>
      <c r="H616" s="242"/>
      <c r="I616" s="242"/>
      <c r="J616" s="194"/>
      <c r="K616" s="165"/>
      <c r="L616" s="28"/>
      <c r="M616" s="371"/>
      <c r="N616" s="28"/>
      <c r="O616" s="236"/>
      <c r="P616" s="28"/>
      <c r="Q616" s="28"/>
      <c r="R616" s="28"/>
      <c r="S616" s="466" t="str">
        <f>IF(C616=0,"",C616)</f>
        <v/>
      </c>
      <c r="T616" s="191"/>
      <c r="U616" s="30"/>
      <c r="V616" s="30"/>
      <c r="W616" s="30"/>
      <c r="X616" s="30"/>
      <c r="Y616" s="190"/>
      <c r="Z616" s="330" t="str">
        <f>lft(J616,Peildatum)</f>
        <v/>
      </c>
      <c r="AA616" s="272"/>
      <c r="AB616" s="272"/>
      <c r="AC616" s="272"/>
      <c r="AD616" s="272"/>
      <c r="AE616" s="319" t="str">
        <f>IFERROR(VLOOKUP(LEFT(L616 &amp; "0",1),CbRc,2,0),"")</f>
        <v>NCX19J3</v>
      </c>
      <c r="AF616" s="319" t="str">
        <f>IFERROR(VLOOKUP(LEFT(M616 &amp; "0",1),CbRc,2,0),"")</f>
        <v>NCX19J3</v>
      </c>
      <c r="AG616" s="319" t="str">
        <f>IFERROR(VLOOKUP(LEFT(N616 &amp; "0",1),CbRc,2,0),"")</f>
        <v>NCX19J3</v>
      </c>
      <c r="AH616" s="319" t="str">
        <f>IF(ISNA(VLOOKUP($AE616&amp;P616,IsTm1A,1,0)),"",P616)</f>
        <v/>
      </c>
      <c r="AI616" s="319" t="str">
        <f>IF(ISNA(VLOOKUP($AF616&amp;Q616,IsTm2D,1,0)),"",Q616)</f>
        <v/>
      </c>
      <c r="AJ616" s="319" t="str">
        <f>IF(ISNA(VLOOKUP($AF616&amp;R616,IsTm3G,1,0)),"",R616)</f>
        <v/>
      </c>
      <c r="AK616" s="319" t="str">
        <f>IF(ISNA(VLOOKUP($AG616&amp;S616,IsTm4J,1,0)),"",S616)</f>
        <v/>
      </c>
      <c r="AL616" s="310"/>
      <c r="AT616" s="312" t="str">
        <f t="shared" si="93"/>
        <v/>
      </c>
      <c r="AU616" s="312" t="str">
        <f t="shared" si="94"/>
        <v/>
      </c>
      <c r="AW616" s="320">
        <f t="shared" si="95"/>
        <v>0</v>
      </c>
      <c r="AX616" s="320">
        <f t="shared" si="96"/>
        <v>0</v>
      </c>
      <c r="AY616" s="320">
        <f t="shared" si="97"/>
        <v>0</v>
      </c>
      <c r="AZ616" s="320">
        <f t="shared" si="98"/>
        <v>0</v>
      </c>
      <c r="BG616" s="49" t="str">
        <f t="shared" si="99"/>
        <v>0</v>
      </c>
      <c r="BH616" s="49" t="str">
        <f t="shared" si="100"/>
        <v>0</v>
      </c>
      <c r="BI616" s="49" t="str">
        <f t="shared" si="101"/>
        <v>0</v>
      </c>
    </row>
    <row r="617" spans="1:61" x14ac:dyDescent="0.25">
      <c r="A617" s="25" t="str">
        <f>C617&amp;"x"&amp;TEXT(COUNTIF(C$5:C616,C617)+1,0)</f>
        <v>x1</v>
      </c>
      <c r="B617" s="26" t="str">
        <f>D617&amp;"x"&amp;TEXT(COUNTIF(D$5:D616,D617)+1,0)</f>
        <v>x1</v>
      </c>
      <c r="C617" s="27"/>
      <c r="D617" s="27"/>
      <c r="E617" s="165"/>
      <c r="F617" s="27"/>
      <c r="G617" s="242"/>
      <c r="H617" s="242"/>
      <c r="I617" s="242"/>
      <c r="J617" s="194"/>
      <c r="K617" s="165"/>
      <c r="L617" s="28"/>
      <c r="M617" s="371"/>
      <c r="N617" s="28"/>
      <c r="O617" s="236"/>
      <c r="P617" s="28"/>
      <c r="Q617" s="28"/>
      <c r="R617" s="28"/>
      <c r="S617" s="466" t="str">
        <f>IF(C617=0,"",C617)</f>
        <v/>
      </c>
      <c r="T617" s="191"/>
      <c r="U617" s="30"/>
      <c r="V617" s="30"/>
      <c r="W617" s="30"/>
      <c r="X617" s="30"/>
      <c r="Y617" s="190"/>
      <c r="Z617" s="330" t="str">
        <f>lft(J617,Peildatum)</f>
        <v/>
      </c>
      <c r="AA617" s="272"/>
      <c r="AB617" s="272"/>
      <c r="AC617" s="272"/>
      <c r="AD617" s="272"/>
      <c r="AE617" s="319" t="str">
        <f>IFERROR(VLOOKUP(LEFT(L617 &amp; "0",1),CbRc,2,0),"")</f>
        <v>NCX19J3</v>
      </c>
      <c r="AF617" s="319" t="str">
        <f>IFERROR(VLOOKUP(LEFT(M617 &amp; "0",1),CbRc,2,0),"")</f>
        <v>NCX19J3</v>
      </c>
      <c r="AG617" s="319" t="str">
        <f>IFERROR(VLOOKUP(LEFT(N617 &amp; "0",1),CbRc,2,0),"")</f>
        <v>NCX19J3</v>
      </c>
      <c r="AH617" s="319" t="str">
        <f>IF(ISNA(VLOOKUP($AE617&amp;P617,IsTm1A,1,0)),"",P617)</f>
        <v/>
      </c>
      <c r="AI617" s="319" t="str">
        <f>IF(ISNA(VLOOKUP($AF617&amp;Q617,IsTm2D,1,0)),"",Q617)</f>
        <v/>
      </c>
      <c r="AJ617" s="319" t="str">
        <f>IF(ISNA(VLOOKUP($AF617&amp;R617,IsTm3G,1,0)),"",R617)</f>
        <v/>
      </c>
      <c r="AK617" s="319" t="str">
        <f>IF(ISNA(VLOOKUP($AG617&amp;S617,IsTm4J,1,0)),"",S617)</f>
        <v/>
      </c>
      <c r="AL617" s="310"/>
      <c r="AT617" s="312" t="str">
        <f t="shared" si="93"/>
        <v/>
      </c>
      <c r="AU617" s="312" t="str">
        <f t="shared" si="94"/>
        <v/>
      </c>
      <c r="AW617" s="320">
        <f t="shared" si="95"/>
        <v>0</v>
      </c>
      <c r="AX617" s="320">
        <f t="shared" si="96"/>
        <v>0</v>
      </c>
      <c r="AY617" s="320">
        <f t="shared" si="97"/>
        <v>0</v>
      </c>
      <c r="AZ617" s="320">
        <f t="shared" si="98"/>
        <v>0</v>
      </c>
      <c r="BG617" s="49" t="str">
        <f t="shared" si="99"/>
        <v>0</v>
      </c>
      <c r="BH617" s="49" t="str">
        <f t="shared" si="100"/>
        <v>0</v>
      </c>
      <c r="BI617" s="49" t="str">
        <f t="shared" si="101"/>
        <v>0</v>
      </c>
    </row>
    <row r="618" spans="1:61" x14ac:dyDescent="0.25">
      <c r="A618" s="25" t="str">
        <f>C618&amp;"x"&amp;TEXT(COUNTIF(C$5:C617,C618)+1,0)</f>
        <v>x1</v>
      </c>
      <c r="B618" s="26" t="str">
        <f>D618&amp;"x"&amp;TEXT(COUNTIF(D$5:D617,D618)+1,0)</f>
        <v>x1</v>
      </c>
      <c r="C618" s="27"/>
      <c r="D618" s="27"/>
      <c r="E618" s="165"/>
      <c r="F618" s="27"/>
      <c r="G618" s="242"/>
      <c r="H618" s="242"/>
      <c r="I618" s="242"/>
      <c r="J618" s="194"/>
      <c r="K618" s="165"/>
      <c r="L618" s="28"/>
      <c r="M618" s="371"/>
      <c r="N618" s="28"/>
      <c r="O618" s="236"/>
      <c r="P618" s="28"/>
      <c r="Q618" s="28"/>
      <c r="R618" s="28"/>
      <c r="S618" s="466" t="str">
        <f>IF(C618=0,"",C618)</f>
        <v/>
      </c>
      <c r="T618" s="191"/>
      <c r="U618" s="30"/>
      <c r="V618" s="30"/>
      <c r="W618" s="30"/>
      <c r="X618" s="30"/>
      <c r="Y618" s="190"/>
      <c r="Z618" s="330" t="str">
        <f>lft(J618,Peildatum)</f>
        <v/>
      </c>
      <c r="AA618" s="272"/>
      <c r="AB618" s="272"/>
      <c r="AC618" s="272"/>
      <c r="AD618" s="272"/>
      <c r="AE618" s="319" t="str">
        <f>IFERROR(VLOOKUP(LEFT(L618 &amp; "0",1),CbRc,2,0),"")</f>
        <v>NCX19J3</v>
      </c>
      <c r="AF618" s="319" t="str">
        <f>IFERROR(VLOOKUP(LEFT(M618 &amp; "0",1),CbRc,2,0),"")</f>
        <v>NCX19J3</v>
      </c>
      <c r="AG618" s="319" t="str">
        <f>IFERROR(VLOOKUP(LEFT(N618 &amp; "0",1),CbRc,2,0),"")</f>
        <v>NCX19J3</v>
      </c>
      <c r="AH618" s="319" t="str">
        <f>IF(ISNA(VLOOKUP($AE618&amp;P618,IsTm1A,1,0)),"",P618)</f>
        <v/>
      </c>
      <c r="AI618" s="319" t="str">
        <f>IF(ISNA(VLOOKUP($AF618&amp;Q618,IsTm2D,1,0)),"",Q618)</f>
        <v/>
      </c>
      <c r="AJ618" s="319" t="str">
        <f>IF(ISNA(VLOOKUP($AF618&amp;R618,IsTm3G,1,0)),"",R618)</f>
        <v/>
      </c>
      <c r="AK618" s="319" t="str">
        <f>IF(ISNA(VLOOKUP($AG618&amp;S618,IsTm4J,1,0)),"",S618)</f>
        <v/>
      </c>
      <c r="AL618" s="310"/>
      <c r="AT618" s="312" t="str">
        <f t="shared" si="93"/>
        <v/>
      </c>
      <c r="AU618" s="312" t="str">
        <f t="shared" si="94"/>
        <v/>
      </c>
      <c r="AW618" s="320">
        <f t="shared" si="95"/>
        <v>0</v>
      </c>
      <c r="AX618" s="320">
        <f t="shared" si="96"/>
        <v>0</v>
      </c>
      <c r="AY618" s="320">
        <f t="shared" si="97"/>
        <v>0</v>
      </c>
      <c r="AZ618" s="320">
        <f t="shared" si="98"/>
        <v>0</v>
      </c>
      <c r="BG618" s="49" t="str">
        <f t="shared" si="99"/>
        <v>0</v>
      </c>
      <c r="BH618" s="49" t="str">
        <f t="shared" si="100"/>
        <v>0</v>
      </c>
      <c r="BI618" s="49" t="str">
        <f t="shared" si="101"/>
        <v>0</v>
      </c>
    </row>
    <row r="619" spans="1:61" x14ac:dyDescent="0.25">
      <c r="A619" s="25" t="str">
        <f>C619&amp;"x"&amp;TEXT(COUNTIF(C$5:C618,C619)+1,0)</f>
        <v>x1</v>
      </c>
      <c r="B619" s="26" t="str">
        <f>D619&amp;"x"&amp;TEXT(COUNTIF(D$5:D618,D619)+1,0)</f>
        <v>x1</v>
      </c>
      <c r="C619" s="27"/>
      <c r="D619" s="27"/>
      <c r="E619" s="165"/>
      <c r="F619" s="27"/>
      <c r="G619" s="242"/>
      <c r="H619" s="242"/>
      <c r="I619" s="242"/>
      <c r="J619" s="194"/>
      <c r="K619" s="165"/>
      <c r="L619" s="28"/>
      <c r="M619" s="371"/>
      <c r="N619" s="28"/>
      <c r="O619" s="236"/>
      <c r="P619" s="28"/>
      <c r="Q619" s="28"/>
      <c r="R619" s="28"/>
      <c r="S619" s="466" t="str">
        <f>IF(C619=0,"",C619)</f>
        <v/>
      </c>
      <c r="T619" s="191"/>
      <c r="U619" s="30"/>
      <c r="V619" s="30"/>
      <c r="W619" s="30"/>
      <c r="X619" s="30"/>
      <c r="Y619" s="190"/>
      <c r="Z619" s="330" t="str">
        <f>lft(J619,Peildatum)</f>
        <v/>
      </c>
      <c r="AA619" s="272"/>
      <c r="AB619" s="272"/>
      <c r="AC619" s="272"/>
      <c r="AD619" s="272"/>
      <c r="AE619" s="319" t="str">
        <f>IFERROR(VLOOKUP(LEFT(L619 &amp; "0",1),CbRc,2,0),"")</f>
        <v>NCX19J3</v>
      </c>
      <c r="AF619" s="319" t="str">
        <f>IFERROR(VLOOKUP(LEFT(M619 &amp; "0",1),CbRc,2,0),"")</f>
        <v>NCX19J3</v>
      </c>
      <c r="AG619" s="319" t="str">
        <f>IFERROR(VLOOKUP(LEFT(N619 &amp; "0",1),CbRc,2,0),"")</f>
        <v>NCX19J3</v>
      </c>
      <c r="AH619" s="319" t="str">
        <f>IF(ISNA(VLOOKUP($AE619&amp;P619,IsTm1A,1,0)),"",P619)</f>
        <v/>
      </c>
      <c r="AI619" s="319" t="str">
        <f>IF(ISNA(VLOOKUP($AF619&amp;Q619,IsTm2D,1,0)),"",Q619)</f>
        <v/>
      </c>
      <c r="AJ619" s="319" t="str">
        <f>IF(ISNA(VLOOKUP($AF619&amp;R619,IsTm3G,1,0)),"",R619)</f>
        <v/>
      </c>
      <c r="AK619" s="319" t="str">
        <f>IF(ISNA(VLOOKUP($AG619&amp;S619,IsTm4J,1,0)),"",S619)</f>
        <v/>
      </c>
      <c r="AL619" s="310"/>
      <c r="AT619" s="312" t="str">
        <f t="shared" si="93"/>
        <v/>
      </c>
      <c r="AU619" s="312" t="str">
        <f t="shared" si="94"/>
        <v/>
      </c>
      <c r="AW619" s="320">
        <f t="shared" si="95"/>
        <v>0</v>
      </c>
      <c r="AX619" s="320">
        <f t="shared" si="96"/>
        <v>0</v>
      </c>
      <c r="AY619" s="320">
        <f t="shared" si="97"/>
        <v>0</v>
      </c>
      <c r="AZ619" s="320">
        <f t="shared" si="98"/>
        <v>0</v>
      </c>
      <c r="BG619" s="49" t="str">
        <f t="shared" si="99"/>
        <v>0</v>
      </c>
      <c r="BH619" s="49" t="str">
        <f t="shared" si="100"/>
        <v>0</v>
      </c>
      <c r="BI619" s="49" t="str">
        <f t="shared" si="101"/>
        <v>0</v>
      </c>
    </row>
    <row r="620" spans="1:61" x14ac:dyDescent="0.25">
      <c r="A620" s="25" t="str">
        <f>C620&amp;"x"&amp;TEXT(COUNTIF(C$5:C619,C620)+1,0)</f>
        <v>x1</v>
      </c>
      <c r="B620" s="26" t="str">
        <f>D620&amp;"x"&amp;TEXT(COUNTIF(D$5:D619,D620)+1,0)</f>
        <v>x1</v>
      </c>
      <c r="C620" s="27"/>
      <c r="D620" s="27"/>
      <c r="E620" s="165"/>
      <c r="F620" s="27"/>
      <c r="G620" s="242"/>
      <c r="H620" s="242"/>
      <c r="I620" s="242"/>
      <c r="J620" s="194"/>
      <c r="K620" s="165"/>
      <c r="L620" s="28"/>
      <c r="M620" s="371"/>
      <c r="N620" s="28"/>
      <c r="O620" s="236"/>
      <c r="P620" s="28"/>
      <c r="Q620" s="28"/>
      <c r="R620" s="28"/>
      <c r="S620" s="466" t="str">
        <f>IF(C620=0,"",C620)</f>
        <v/>
      </c>
      <c r="T620" s="191"/>
      <c r="U620" s="30"/>
      <c r="V620" s="30"/>
      <c r="W620" s="30"/>
      <c r="X620" s="30"/>
      <c r="Y620" s="190"/>
      <c r="Z620" s="330" t="str">
        <f>lft(J620,Peildatum)</f>
        <v/>
      </c>
      <c r="AA620" s="272"/>
      <c r="AB620" s="272"/>
      <c r="AC620" s="272"/>
      <c r="AD620" s="272"/>
      <c r="AE620" s="319" t="str">
        <f>IFERROR(VLOOKUP(LEFT(L620 &amp; "0",1),CbRc,2,0),"")</f>
        <v>NCX19J3</v>
      </c>
      <c r="AF620" s="319" t="str">
        <f>IFERROR(VLOOKUP(LEFT(M620 &amp; "0",1),CbRc,2,0),"")</f>
        <v>NCX19J3</v>
      </c>
      <c r="AG620" s="319" t="str">
        <f>IFERROR(VLOOKUP(LEFT(N620 &amp; "0",1),CbRc,2,0),"")</f>
        <v>NCX19J3</v>
      </c>
      <c r="AH620" s="319" t="str">
        <f>IF(ISNA(VLOOKUP($AE620&amp;P620,IsTm1A,1,0)),"",P620)</f>
        <v/>
      </c>
      <c r="AI620" s="319" t="str">
        <f>IF(ISNA(VLOOKUP($AF620&amp;Q620,IsTm2D,1,0)),"",Q620)</f>
        <v/>
      </c>
      <c r="AJ620" s="319" t="str">
        <f>IF(ISNA(VLOOKUP($AF620&amp;R620,IsTm3G,1,0)),"",R620)</f>
        <v/>
      </c>
      <c r="AK620" s="319" t="str">
        <f>IF(ISNA(VLOOKUP($AG620&amp;S620,IsTm4J,1,0)),"",S620)</f>
        <v/>
      </c>
      <c r="AL620" s="310"/>
      <c r="AT620" s="312" t="str">
        <f t="shared" si="93"/>
        <v/>
      </c>
      <c r="AU620" s="312" t="str">
        <f t="shared" si="94"/>
        <v/>
      </c>
      <c r="AW620" s="320">
        <f t="shared" si="95"/>
        <v>0</v>
      </c>
      <c r="AX620" s="320">
        <f t="shared" si="96"/>
        <v>0</v>
      </c>
      <c r="AY620" s="320">
        <f t="shared" si="97"/>
        <v>0</v>
      </c>
      <c r="AZ620" s="320">
        <f t="shared" si="98"/>
        <v>0</v>
      </c>
      <c r="BG620" s="49" t="str">
        <f t="shared" si="99"/>
        <v>0</v>
      </c>
      <c r="BH620" s="49" t="str">
        <f t="shared" si="100"/>
        <v>0</v>
      </c>
      <c r="BI620" s="49" t="str">
        <f t="shared" si="101"/>
        <v>0</v>
      </c>
    </row>
    <row r="621" spans="1:61" x14ac:dyDescent="0.25">
      <c r="A621" s="25" t="str">
        <f>C621&amp;"x"&amp;TEXT(COUNTIF(C$5:C620,C621)+1,0)</f>
        <v>x1</v>
      </c>
      <c r="B621" s="26" t="str">
        <f>D621&amp;"x"&amp;TEXT(COUNTIF(D$5:D620,D621)+1,0)</f>
        <v>x1</v>
      </c>
      <c r="C621" s="27"/>
      <c r="D621" s="27"/>
      <c r="E621" s="165"/>
      <c r="F621" s="27"/>
      <c r="G621" s="242"/>
      <c r="H621" s="242"/>
      <c r="I621" s="242"/>
      <c r="J621" s="194"/>
      <c r="K621" s="165"/>
      <c r="L621" s="28"/>
      <c r="M621" s="371"/>
      <c r="N621" s="28"/>
      <c r="O621" s="236"/>
      <c r="P621" s="28"/>
      <c r="Q621" s="28"/>
      <c r="R621" s="28"/>
      <c r="S621" s="466" t="str">
        <f>IF(C621=0,"",C621)</f>
        <v/>
      </c>
      <c r="T621" s="191"/>
      <c r="U621" s="30"/>
      <c r="V621" s="30"/>
      <c r="W621" s="30"/>
      <c r="X621" s="30"/>
      <c r="Y621" s="190"/>
      <c r="Z621" s="330" t="str">
        <f>lft(J621,Peildatum)</f>
        <v/>
      </c>
      <c r="AA621" s="272"/>
      <c r="AB621" s="272"/>
      <c r="AC621" s="272"/>
      <c r="AD621" s="272"/>
      <c r="AE621" s="319" t="str">
        <f>IFERROR(VLOOKUP(LEFT(L621 &amp; "0",1),CbRc,2,0),"")</f>
        <v>NCX19J3</v>
      </c>
      <c r="AF621" s="319" t="str">
        <f>IFERROR(VLOOKUP(LEFT(M621 &amp; "0",1),CbRc,2,0),"")</f>
        <v>NCX19J3</v>
      </c>
      <c r="AG621" s="319" t="str">
        <f>IFERROR(VLOOKUP(LEFT(N621 &amp; "0",1),CbRc,2,0),"")</f>
        <v>NCX19J3</v>
      </c>
      <c r="AH621" s="319" t="str">
        <f>IF(ISNA(VLOOKUP($AE621&amp;P621,IsTm1A,1,0)),"",P621)</f>
        <v/>
      </c>
      <c r="AI621" s="319" t="str">
        <f>IF(ISNA(VLOOKUP($AF621&amp;Q621,IsTm2D,1,0)),"",Q621)</f>
        <v/>
      </c>
      <c r="AJ621" s="319" t="str">
        <f>IF(ISNA(VLOOKUP($AF621&amp;R621,IsTm3G,1,0)),"",R621)</f>
        <v/>
      </c>
      <c r="AK621" s="319" t="str">
        <f>IF(ISNA(VLOOKUP($AG621&amp;S621,IsTm4J,1,0)),"",S621)</f>
        <v/>
      </c>
      <c r="AL621" s="310"/>
      <c r="AT621" s="312" t="str">
        <f t="shared" si="93"/>
        <v/>
      </c>
      <c r="AU621" s="312" t="str">
        <f t="shared" si="94"/>
        <v/>
      </c>
      <c r="AW621" s="320">
        <f t="shared" si="95"/>
        <v>0</v>
      </c>
      <c r="AX621" s="320">
        <f t="shared" si="96"/>
        <v>0</v>
      </c>
      <c r="AY621" s="320">
        <f t="shared" si="97"/>
        <v>0</v>
      </c>
      <c r="AZ621" s="320">
        <f t="shared" si="98"/>
        <v>0</v>
      </c>
      <c r="BG621" s="49" t="str">
        <f t="shared" si="99"/>
        <v>0</v>
      </c>
      <c r="BH621" s="49" t="str">
        <f t="shared" si="100"/>
        <v>0</v>
      </c>
      <c r="BI621" s="49" t="str">
        <f t="shared" si="101"/>
        <v>0</v>
      </c>
    </row>
    <row r="622" spans="1:61" x14ac:dyDescent="0.25">
      <c r="A622" s="25" t="str">
        <f>C622&amp;"x"&amp;TEXT(COUNTIF(C$5:C621,C622)+1,0)</f>
        <v>x1</v>
      </c>
      <c r="B622" s="26" t="str">
        <f>D622&amp;"x"&amp;TEXT(COUNTIF(D$5:D621,D622)+1,0)</f>
        <v>x1</v>
      </c>
      <c r="C622" s="27"/>
      <c r="D622" s="27"/>
      <c r="E622" s="165"/>
      <c r="F622" s="27"/>
      <c r="G622" s="242"/>
      <c r="H622" s="242"/>
      <c r="I622" s="242"/>
      <c r="J622" s="194"/>
      <c r="K622" s="165"/>
      <c r="L622" s="28"/>
      <c r="M622" s="371"/>
      <c r="N622" s="28"/>
      <c r="O622" s="236"/>
      <c r="P622" s="28"/>
      <c r="Q622" s="28"/>
      <c r="R622" s="28"/>
      <c r="S622" s="466" t="str">
        <f>IF(C622=0,"",C622)</f>
        <v/>
      </c>
      <c r="T622" s="191"/>
      <c r="U622" s="30"/>
      <c r="V622" s="30"/>
      <c r="W622" s="30"/>
      <c r="X622" s="30"/>
      <c r="Y622" s="190"/>
      <c r="Z622" s="330" t="str">
        <f>lft(J622,Peildatum)</f>
        <v/>
      </c>
      <c r="AA622" s="272"/>
      <c r="AB622" s="272"/>
      <c r="AC622" s="272"/>
      <c r="AD622" s="272"/>
      <c r="AE622" s="319" t="str">
        <f>IFERROR(VLOOKUP(LEFT(L622 &amp; "0",1),CbRc,2,0),"")</f>
        <v>NCX19J3</v>
      </c>
      <c r="AF622" s="319" t="str">
        <f>IFERROR(VLOOKUP(LEFT(M622 &amp; "0",1),CbRc,2,0),"")</f>
        <v>NCX19J3</v>
      </c>
      <c r="AG622" s="319" t="str">
        <f>IFERROR(VLOOKUP(LEFT(N622 &amp; "0",1),CbRc,2,0),"")</f>
        <v>NCX19J3</v>
      </c>
      <c r="AH622" s="319" t="str">
        <f>IF(ISNA(VLOOKUP($AE622&amp;P622,IsTm1A,1,0)),"",P622)</f>
        <v/>
      </c>
      <c r="AI622" s="319" t="str">
        <f>IF(ISNA(VLOOKUP($AF622&amp;Q622,IsTm2D,1,0)),"",Q622)</f>
        <v/>
      </c>
      <c r="AJ622" s="319" t="str">
        <f>IF(ISNA(VLOOKUP($AF622&amp;R622,IsTm3G,1,0)),"",R622)</f>
        <v/>
      </c>
      <c r="AK622" s="319" t="str">
        <f>IF(ISNA(VLOOKUP($AG622&amp;S622,IsTm4J,1,0)),"",S622)</f>
        <v/>
      </c>
      <c r="AL622" s="310"/>
      <c r="AT622" s="312" t="str">
        <f t="shared" si="93"/>
        <v/>
      </c>
      <c r="AU622" s="312" t="str">
        <f t="shared" si="94"/>
        <v/>
      </c>
      <c r="AW622" s="320">
        <f t="shared" si="95"/>
        <v>0</v>
      </c>
      <c r="AX622" s="320">
        <f t="shared" si="96"/>
        <v>0</v>
      </c>
      <c r="AY622" s="320">
        <f t="shared" si="97"/>
        <v>0</v>
      </c>
      <c r="AZ622" s="320">
        <f t="shared" si="98"/>
        <v>0</v>
      </c>
      <c r="BG622" s="49" t="str">
        <f t="shared" si="99"/>
        <v>0</v>
      </c>
      <c r="BH622" s="49" t="str">
        <f t="shared" si="100"/>
        <v>0</v>
      </c>
      <c r="BI622" s="49" t="str">
        <f t="shared" si="101"/>
        <v>0</v>
      </c>
    </row>
    <row r="623" spans="1:61" x14ac:dyDescent="0.25">
      <c r="A623" s="25" t="str">
        <f>C623&amp;"x"&amp;TEXT(COUNTIF(C$5:C622,C623)+1,0)</f>
        <v>x1</v>
      </c>
      <c r="B623" s="26" t="str">
        <f>D623&amp;"x"&amp;TEXT(COUNTIF(D$5:D622,D623)+1,0)</f>
        <v>x1</v>
      </c>
      <c r="C623" s="27"/>
      <c r="D623" s="27"/>
      <c r="E623" s="165"/>
      <c r="F623" s="27"/>
      <c r="G623" s="242"/>
      <c r="H623" s="242"/>
      <c r="I623" s="242"/>
      <c r="J623" s="194"/>
      <c r="K623" s="165"/>
      <c r="L623" s="28"/>
      <c r="M623" s="371"/>
      <c r="N623" s="28"/>
      <c r="O623" s="236"/>
      <c r="P623" s="28"/>
      <c r="Q623" s="28"/>
      <c r="R623" s="28"/>
      <c r="S623" s="466" t="str">
        <f>IF(C623=0,"",C623)</f>
        <v/>
      </c>
      <c r="T623" s="191"/>
      <c r="U623" s="30"/>
      <c r="V623" s="30"/>
      <c r="W623" s="30"/>
      <c r="X623" s="30"/>
      <c r="Y623" s="190"/>
      <c r="Z623" s="330" t="str">
        <f>lft(J623,Peildatum)</f>
        <v/>
      </c>
      <c r="AA623" s="272"/>
      <c r="AB623" s="272"/>
      <c r="AC623" s="272"/>
      <c r="AD623" s="272"/>
      <c r="AE623" s="319" t="str">
        <f>IFERROR(VLOOKUP(LEFT(L623 &amp; "0",1),CbRc,2,0),"")</f>
        <v>NCX19J3</v>
      </c>
      <c r="AF623" s="319" t="str">
        <f>IFERROR(VLOOKUP(LEFT(M623 &amp; "0",1),CbRc,2,0),"")</f>
        <v>NCX19J3</v>
      </c>
      <c r="AG623" s="319" t="str">
        <f>IFERROR(VLOOKUP(LEFT(N623 &amp; "0",1),CbRc,2,0),"")</f>
        <v>NCX19J3</v>
      </c>
      <c r="AH623" s="319" t="str">
        <f>IF(ISNA(VLOOKUP($AE623&amp;P623,IsTm1A,1,0)),"",P623)</f>
        <v/>
      </c>
      <c r="AI623" s="319" t="str">
        <f>IF(ISNA(VLOOKUP($AF623&amp;Q623,IsTm2D,1,0)),"",Q623)</f>
        <v/>
      </c>
      <c r="AJ623" s="319" t="str">
        <f>IF(ISNA(VLOOKUP($AF623&amp;R623,IsTm3G,1,0)),"",R623)</f>
        <v/>
      </c>
      <c r="AK623" s="319" t="str">
        <f>IF(ISNA(VLOOKUP($AG623&amp;S623,IsTm4J,1,0)),"",S623)</f>
        <v/>
      </c>
      <c r="AL623" s="310"/>
      <c r="AT623" s="312" t="str">
        <f t="shared" si="93"/>
        <v/>
      </c>
      <c r="AU623" s="312" t="str">
        <f t="shared" si="94"/>
        <v/>
      </c>
      <c r="AW623" s="320">
        <f t="shared" si="95"/>
        <v>0</v>
      </c>
      <c r="AX623" s="320">
        <f t="shared" si="96"/>
        <v>0</v>
      </c>
      <c r="AY623" s="320">
        <f t="shared" si="97"/>
        <v>0</v>
      </c>
      <c r="AZ623" s="320">
        <f t="shared" si="98"/>
        <v>0</v>
      </c>
      <c r="BG623" s="49" t="str">
        <f t="shared" si="99"/>
        <v>0</v>
      </c>
      <c r="BH623" s="49" t="str">
        <f t="shared" si="100"/>
        <v>0</v>
      </c>
      <c r="BI623" s="49" t="str">
        <f t="shared" si="101"/>
        <v>0</v>
      </c>
    </row>
    <row r="624" spans="1:61" x14ac:dyDescent="0.25">
      <c r="A624" s="25" t="str">
        <f>C624&amp;"x"&amp;TEXT(COUNTIF(C$5:C623,C624)+1,0)</f>
        <v>x1</v>
      </c>
      <c r="B624" s="26" t="str">
        <f>D624&amp;"x"&amp;TEXT(COUNTIF(D$5:D623,D624)+1,0)</f>
        <v>x1</v>
      </c>
      <c r="C624" s="27"/>
      <c r="D624" s="27"/>
      <c r="E624" s="165"/>
      <c r="F624" s="27"/>
      <c r="G624" s="242"/>
      <c r="H624" s="242"/>
      <c r="I624" s="242"/>
      <c r="J624" s="194"/>
      <c r="K624" s="165"/>
      <c r="L624" s="28"/>
      <c r="M624" s="371"/>
      <c r="N624" s="28"/>
      <c r="O624" s="236"/>
      <c r="P624" s="28"/>
      <c r="Q624" s="28"/>
      <c r="R624" s="28"/>
      <c r="S624" s="466" t="str">
        <f>IF(C624=0,"",C624)</f>
        <v/>
      </c>
      <c r="T624" s="191"/>
      <c r="U624" s="30"/>
      <c r="V624" s="30"/>
      <c r="W624" s="30"/>
      <c r="X624" s="30"/>
      <c r="Y624" s="190"/>
      <c r="Z624" s="330" t="str">
        <f>lft(J624,Peildatum)</f>
        <v/>
      </c>
      <c r="AA624" s="272"/>
      <c r="AB624" s="272"/>
      <c r="AC624" s="272"/>
      <c r="AD624" s="272"/>
      <c r="AE624" s="319" t="str">
        <f>IFERROR(VLOOKUP(LEFT(L624 &amp; "0",1),CbRc,2,0),"")</f>
        <v>NCX19J3</v>
      </c>
      <c r="AF624" s="319" t="str">
        <f>IFERROR(VLOOKUP(LEFT(M624 &amp; "0",1),CbRc,2,0),"")</f>
        <v>NCX19J3</v>
      </c>
      <c r="AG624" s="319" t="str">
        <f>IFERROR(VLOOKUP(LEFT(N624 &amp; "0",1),CbRc,2,0),"")</f>
        <v>NCX19J3</v>
      </c>
      <c r="AH624" s="319" t="str">
        <f>IF(ISNA(VLOOKUP($AE624&amp;P624,IsTm1A,1,0)),"",P624)</f>
        <v/>
      </c>
      <c r="AI624" s="319" t="str">
        <f>IF(ISNA(VLOOKUP($AF624&amp;Q624,IsTm2D,1,0)),"",Q624)</f>
        <v/>
      </c>
      <c r="AJ624" s="319" t="str">
        <f>IF(ISNA(VLOOKUP($AF624&amp;R624,IsTm3G,1,0)),"",R624)</f>
        <v/>
      </c>
      <c r="AK624" s="319" t="str">
        <f>IF(ISNA(VLOOKUP($AG624&amp;S624,IsTm4J,1,0)),"",S624)</f>
        <v/>
      </c>
      <c r="AL624" s="310"/>
      <c r="AT624" s="312" t="str">
        <f t="shared" si="93"/>
        <v/>
      </c>
      <c r="AU624" s="312" t="str">
        <f t="shared" si="94"/>
        <v/>
      </c>
      <c r="AW624" s="320">
        <f t="shared" si="95"/>
        <v>0</v>
      </c>
      <c r="AX624" s="320">
        <f t="shared" si="96"/>
        <v>0</v>
      </c>
      <c r="AY624" s="320">
        <f t="shared" si="97"/>
        <v>0</v>
      </c>
      <c r="AZ624" s="320">
        <f t="shared" si="98"/>
        <v>0</v>
      </c>
      <c r="BG624" s="49" t="str">
        <f t="shared" si="99"/>
        <v>0</v>
      </c>
      <c r="BH624" s="49" t="str">
        <f t="shared" si="100"/>
        <v>0</v>
      </c>
      <c r="BI624" s="49" t="str">
        <f t="shared" si="101"/>
        <v>0</v>
      </c>
    </row>
    <row r="625" spans="1:61" x14ac:dyDescent="0.25">
      <c r="A625" s="25" t="str">
        <f>C625&amp;"x"&amp;TEXT(COUNTIF(C$5:C624,C625)+1,0)</f>
        <v>x1</v>
      </c>
      <c r="B625" s="26" t="str">
        <f>D625&amp;"x"&amp;TEXT(COUNTIF(D$5:D624,D625)+1,0)</f>
        <v>x1</v>
      </c>
      <c r="C625" s="27"/>
      <c r="D625" s="27"/>
      <c r="E625" s="165"/>
      <c r="F625" s="27"/>
      <c r="G625" s="242"/>
      <c r="H625" s="242"/>
      <c r="I625" s="242"/>
      <c r="J625" s="194"/>
      <c r="K625" s="165"/>
      <c r="L625" s="28"/>
      <c r="M625" s="371"/>
      <c r="N625" s="28"/>
      <c r="O625" s="236"/>
      <c r="P625" s="28"/>
      <c r="Q625" s="28"/>
      <c r="R625" s="28"/>
      <c r="S625" s="466" t="str">
        <f>IF(C625=0,"",C625)</f>
        <v/>
      </c>
      <c r="T625" s="191"/>
      <c r="U625" s="30"/>
      <c r="V625" s="30"/>
      <c r="W625" s="30"/>
      <c r="X625" s="30"/>
      <c r="Y625" s="190"/>
      <c r="Z625" s="330" t="str">
        <f>lft(J625,Peildatum)</f>
        <v/>
      </c>
      <c r="AA625" s="272"/>
      <c r="AB625" s="272"/>
      <c r="AC625" s="272"/>
      <c r="AD625" s="272"/>
      <c r="AE625" s="319" t="str">
        <f>IFERROR(VLOOKUP(LEFT(L625 &amp; "0",1),CbRc,2,0),"")</f>
        <v>NCX19J3</v>
      </c>
      <c r="AF625" s="319" t="str">
        <f>IFERROR(VLOOKUP(LEFT(M625 &amp; "0",1),CbRc,2,0),"")</f>
        <v>NCX19J3</v>
      </c>
      <c r="AG625" s="319" t="str">
        <f>IFERROR(VLOOKUP(LEFT(N625 &amp; "0",1),CbRc,2,0),"")</f>
        <v>NCX19J3</v>
      </c>
      <c r="AH625" s="319" t="str">
        <f>IF(ISNA(VLOOKUP($AE625&amp;P625,IsTm1A,1,0)),"",P625)</f>
        <v/>
      </c>
      <c r="AI625" s="319" t="str">
        <f>IF(ISNA(VLOOKUP($AF625&amp;Q625,IsTm2D,1,0)),"",Q625)</f>
        <v/>
      </c>
      <c r="AJ625" s="319" t="str">
        <f>IF(ISNA(VLOOKUP($AF625&amp;R625,IsTm3G,1,0)),"",R625)</f>
        <v/>
      </c>
      <c r="AK625" s="319" t="str">
        <f>IF(ISNA(VLOOKUP($AG625&amp;S625,IsTm4J,1,0)),"",S625)</f>
        <v/>
      </c>
      <c r="AL625" s="310"/>
      <c r="AT625" s="312" t="str">
        <f t="shared" si="93"/>
        <v/>
      </c>
      <c r="AU625" s="312" t="str">
        <f t="shared" si="94"/>
        <v/>
      </c>
      <c r="AW625" s="320">
        <f t="shared" si="95"/>
        <v>0</v>
      </c>
      <c r="AX625" s="320">
        <f t="shared" si="96"/>
        <v>0</v>
      </c>
      <c r="AY625" s="320">
        <f t="shared" si="97"/>
        <v>0</v>
      </c>
      <c r="AZ625" s="320">
        <f t="shared" si="98"/>
        <v>0</v>
      </c>
      <c r="BG625" s="49" t="str">
        <f t="shared" si="99"/>
        <v>0</v>
      </c>
      <c r="BH625" s="49" t="str">
        <f t="shared" si="100"/>
        <v>0</v>
      </c>
      <c r="BI625" s="49" t="str">
        <f t="shared" si="101"/>
        <v>0</v>
      </c>
    </row>
    <row r="626" spans="1:61" x14ac:dyDescent="0.25">
      <c r="A626" s="25" t="str">
        <f>C626&amp;"x"&amp;TEXT(COUNTIF(C$5:C625,C626)+1,0)</f>
        <v>x1</v>
      </c>
      <c r="B626" s="26" t="str">
        <f>D626&amp;"x"&amp;TEXT(COUNTIF(D$5:D625,D626)+1,0)</f>
        <v>x1</v>
      </c>
      <c r="C626" s="27"/>
      <c r="D626" s="27"/>
      <c r="E626" s="165"/>
      <c r="F626" s="27"/>
      <c r="G626" s="242"/>
      <c r="H626" s="242"/>
      <c r="I626" s="242"/>
      <c r="J626" s="194"/>
      <c r="K626" s="165"/>
      <c r="L626" s="28"/>
      <c r="M626" s="371"/>
      <c r="N626" s="28"/>
      <c r="O626" s="236"/>
      <c r="P626" s="28"/>
      <c r="Q626" s="28"/>
      <c r="R626" s="28"/>
      <c r="S626" s="466" t="str">
        <f>IF(C626=0,"",C626)</f>
        <v/>
      </c>
      <c r="T626" s="191"/>
      <c r="U626" s="30"/>
      <c r="V626" s="30"/>
      <c r="W626" s="30"/>
      <c r="X626" s="30"/>
      <c r="Y626" s="190"/>
      <c r="Z626" s="330" t="str">
        <f>lft(J626,Peildatum)</f>
        <v/>
      </c>
      <c r="AA626" s="272"/>
      <c r="AB626" s="272"/>
      <c r="AC626" s="272"/>
      <c r="AD626" s="272"/>
      <c r="AE626" s="319" t="str">
        <f>IFERROR(VLOOKUP(LEFT(L626 &amp; "0",1),CbRc,2,0),"")</f>
        <v>NCX19J3</v>
      </c>
      <c r="AF626" s="319" t="str">
        <f>IFERROR(VLOOKUP(LEFT(M626 &amp; "0",1),CbRc,2,0),"")</f>
        <v>NCX19J3</v>
      </c>
      <c r="AG626" s="319" t="str">
        <f>IFERROR(VLOOKUP(LEFT(N626 &amp; "0",1),CbRc,2,0),"")</f>
        <v>NCX19J3</v>
      </c>
      <c r="AH626" s="319" t="str">
        <f>IF(ISNA(VLOOKUP($AE626&amp;P626,IsTm1A,1,0)),"",P626)</f>
        <v/>
      </c>
      <c r="AI626" s="319" t="str">
        <f>IF(ISNA(VLOOKUP($AF626&amp;Q626,IsTm2D,1,0)),"",Q626)</f>
        <v/>
      </c>
      <c r="AJ626" s="319" t="str">
        <f>IF(ISNA(VLOOKUP($AF626&amp;R626,IsTm3G,1,0)),"",R626)</f>
        <v/>
      </c>
      <c r="AK626" s="319" t="str">
        <f>IF(ISNA(VLOOKUP($AG626&amp;S626,IsTm4J,1,0)),"",S626)</f>
        <v/>
      </c>
      <c r="AL626" s="310"/>
      <c r="AT626" s="312" t="str">
        <f t="shared" si="93"/>
        <v/>
      </c>
      <c r="AU626" s="312" t="str">
        <f t="shared" si="94"/>
        <v/>
      </c>
      <c r="AW626" s="320">
        <f t="shared" si="95"/>
        <v>0</v>
      </c>
      <c r="AX626" s="320">
        <f t="shared" si="96"/>
        <v>0</v>
      </c>
      <c r="AY626" s="320">
        <f t="shared" si="97"/>
        <v>0</v>
      </c>
      <c r="AZ626" s="320">
        <f t="shared" si="98"/>
        <v>0</v>
      </c>
      <c r="BG626" s="49" t="str">
        <f t="shared" si="99"/>
        <v>0</v>
      </c>
      <c r="BH626" s="49" t="str">
        <f t="shared" si="100"/>
        <v>0</v>
      </c>
      <c r="BI626" s="49" t="str">
        <f t="shared" si="101"/>
        <v>0</v>
      </c>
    </row>
    <row r="627" spans="1:61" x14ac:dyDescent="0.25">
      <c r="A627" s="25" t="str">
        <f>C627&amp;"x"&amp;TEXT(COUNTIF(C$5:C626,C627)+1,0)</f>
        <v>x1</v>
      </c>
      <c r="B627" s="26" t="str">
        <f>D627&amp;"x"&amp;TEXT(COUNTIF(D$5:D626,D627)+1,0)</f>
        <v>x1</v>
      </c>
      <c r="C627" s="27"/>
      <c r="D627" s="27"/>
      <c r="E627" s="165"/>
      <c r="F627" s="27"/>
      <c r="G627" s="242"/>
      <c r="H627" s="242"/>
      <c r="I627" s="242"/>
      <c r="J627" s="194"/>
      <c r="K627" s="165"/>
      <c r="L627" s="28"/>
      <c r="M627" s="371"/>
      <c r="N627" s="28"/>
      <c r="O627" s="236"/>
      <c r="P627" s="28"/>
      <c r="Q627" s="28"/>
      <c r="R627" s="28"/>
      <c r="S627" s="466" t="str">
        <f>IF(C627=0,"",C627)</f>
        <v/>
      </c>
      <c r="T627" s="191"/>
      <c r="U627" s="30"/>
      <c r="V627" s="30"/>
      <c r="W627" s="30"/>
      <c r="X627" s="30"/>
      <c r="Y627" s="190"/>
      <c r="Z627" s="330" t="str">
        <f>lft(J627,Peildatum)</f>
        <v/>
      </c>
      <c r="AA627" s="272"/>
      <c r="AB627" s="272"/>
      <c r="AC627" s="272"/>
      <c r="AD627" s="272"/>
      <c r="AE627" s="319" t="str">
        <f>IFERROR(VLOOKUP(LEFT(L627 &amp; "0",1),CbRc,2,0),"")</f>
        <v>NCX19J3</v>
      </c>
      <c r="AF627" s="319" t="str">
        <f>IFERROR(VLOOKUP(LEFT(M627 &amp; "0",1),CbRc,2,0),"")</f>
        <v>NCX19J3</v>
      </c>
      <c r="AG627" s="319" t="str">
        <f>IFERROR(VLOOKUP(LEFT(N627 &amp; "0",1),CbRc,2,0),"")</f>
        <v>NCX19J3</v>
      </c>
      <c r="AH627" s="319" t="str">
        <f>IF(ISNA(VLOOKUP($AE627&amp;P627,IsTm1A,1,0)),"",P627)</f>
        <v/>
      </c>
      <c r="AI627" s="319" t="str">
        <f>IF(ISNA(VLOOKUP($AF627&amp;Q627,IsTm2D,1,0)),"",Q627)</f>
        <v/>
      </c>
      <c r="AJ627" s="319" t="str">
        <f>IF(ISNA(VLOOKUP($AF627&amp;R627,IsTm3G,1,0)),"",R627)</f>
        <v/>
      </c>
      <c r="AK627" s="319" t="str">
        <f>IF(ISNA(VLOOKUP($AG627&amp;S627,IsTm4J,1,0)),"",S627)</f>
        <v/>
      </c>
      <c r="AL627" s="310"/>
      <c r="AT627" s="312" t="str">
        <f t="shared" si="93"/>
        <v/>
      </c>
      <c r="AU627" s="312" t="str">
        <f t="shared" si="94"/>
        <v/>
      </c>
      <c r="AW627" s="320">
        <f t="shared" si="95"/>
        <v>0</v>
      </c>
      <c r="AX627" s="320">
        <f t="shared" si="96"/>
        <v>0</v>
      </c>
      <c r="AY627" s="320">
        <f t="shared" si="97"/>
        <v>0</v>
      </c>
      <c r="AZ627" s="320">
        <f t="shared" si="98"/>
        <v>0</v>
      </c>
      <c r="BG627" s="49" t="str">
        <f t="shared" si="99"/>
        <v>0</v>
      </c>
      <c r="BH627" s="49" t="str">
        <f t="shared" si="100"/>
        <v>0</v>
      </c>
      <c r="BI627" s="49" t="str">
        <f t="shared" si="101"/>
        <v>0</v>
      </c>
    </row>
    <row r="628" spans="1:61" x14ac:dyDescent="0.25">
      <c r="A628" s="25" t="str">
        <f>C628&amp;"x"&amp;TEXT(COUNTIF(C$5:C627,C628)+1,0)</f>
        <v>x1</v>
      </c>
      <c r="B628" s="26" t="str">
        <f>D628&amp;"x"&amp;TEXT(COUNTIF(D$5:D627,D628)+1,0)</f>
        <v>x1</v>
      </c>
      <c r="C628" s="27"/>
      <c r="D628" s="27"/>
      <c r="E628" s="165"/>
      <c r="F628" s="27"/>
      <c r="G628" s="242"/>
      <c r="H628" s="242"/>
      <c r="I628" s="242"/>
      <c r="J628" s="194"/>
      <c r="K628" s="165"/>
      <c r="L628" s="28"/>
      <c r="M628" s="371"/>
      <c r="N628" s="28"/>
      <c r="O628" s="236"/>
      <c r="P628" s="28"/>
      <c r="Q628" s="28"/>
      <c r="R628" s="28"/>
      <c r="S628" s="466" t="str">
        <f>IF(C628=0,"",C628)</f>
        <v/>
      </c>
      <c r="T628" s="191"/>
      <c r="U628" s="30"/>
      <c r="V628" s="30"/>
      <c r="W628" s="30"/>
      <c r="X628" s="30"/>
      <c r="Y628" s="190"/>
      <c r="Z628" s="330" t="str">
        <f>lft(J628,Peildatum)</f>
        <v/>
      </c>
      <c r="AA628" s="272"/>
      <c r="AB628" s="272"/>
      <c r="AC628" s="272"/>
      <c r="AD628" s="272"/>
      <c r="AE628" s="319" t="str">
        <f>IFERROR(VLOOKUP(LEFT(L628 &amp; "0",1),CbRc,2,0),"")</f>
        <v>NCX19J3</v>
      </c>
      <c r="AF628" s="319" t="str">
        <f>IFERROR(VLOOKUP(LEFT(M628 &amp; "0",1),CbRc,2,0),"")</f>
        <v>NCX19J3</v>
      </c>
      <c r="AG628" s="319" t="str">
        <f>IFERROR(VLOOKUP(LEFT(N628 &amp; "0",1),CbRc,2,0),"")</f>
        <v>NCX19J3</v>
      </c>
      <c r="AH628" s="319" t="str">
        <f>IF(ISNA(VLOOKUP($AE628&amp;P628,IsTm1A,1,0)),"",P628)</f>
        <v/>
      </c>
      <c r="AI628" s="319" t="str">
        <f>IF(ISNA(VLOOKUP($AF628&amp;Q628,IsTm2D,1,0)),"",Q628)</f>
        <v/>
      </c>
      <c r="AJ628" s="319" t="str">
        <f>IF(ISNA(VLOOKUP($AF628&amp;R628,IsTm3G,1,0)),"",R628)</f>
        <v/>
      </c>
      <c r="AK628" s="319" t="str">
        <f>IF(ISNA(VLOOKUP($AG628&amp;S628,IsTm4J,1,0)),"",S628)</f>
        <v/>
      </c>
      <c r="AL628" s="310"/>
      <c r="AT628" s="312" t="str">
        <f t="shared" si="93"/>
        <v/>
      </c>
      <c r="AU628" s="312" t="str">
        <f t="shared" si="94"/>
        <v/>
      </c>
      <c r="AW628" s="320">
        <f t="shared" si="95"/>
        <v>0</v>
      </c>
      <c r="AX628" s="320">
        <f t="shared" si="96"/>
        <v>0</v>
      </c>
      <c r="AY628" s="320">
        <f t="shared" si="97"/>
        <v>0</v>
      </c>
      <c r="AZ628" s="320">
        <f t="shared" si="98"/>
        <v>0</v>
      </c>
      <c r="BG628" s="49" t="str">
        <f t="shared" si="99"/>
        <v>0</v>
      </c>
      <c r="BH628" s="49" t="str">
        <f t="shared" si="100"/>
        <v>0</v>
      </c>
      <c r="BI628" s="49" t="str">
        <f t="shared" si="101"/>
        <v>0</v>
      </c>
    </row>
    <row r="629" spans="1:61" x14ac:dyDescent="0.25">
      <c r="A629" s="25" t="str">
        <f>C629&amp;"x"&amp;TEXT(COUNTIF(C$5:C628,C629)+1,0)</f>
        <v>x1</v>
      </c>
      <c r="B629" s="26" t="str">
        <f>D629&amp;"x"&amp;TEXT(COUNTIF(D$5:D628,D629)+1,0)</f>
        <v>x1</v>
      </c>
      <c r="C629" s="27"/>
      <c r="D629" s="27"/>
      <c r="E629" s="165"/>
      <c r="F629" s="27"/>
      <c r="G629" s="242"/>
      <c r="H629" s="242"/>
      <c r="I629" s="242"/>
      <c r="J629" s="194"/>
      <c r="K629" s="165"/>
      <c r="L629" s="28"/>
      <c r="M629" s="371"/>
      <c r="N629" s="28"/>
      <c r="O629" s="236"/>
      <c r="P629" s="28"/>
      <c r="Q629" s="28"/>
      <c r="R629" s="28"/>
      <c r="S629" s="466" t="str">
        <f>IF(C629=0,"",C629)</f>
        <v/>
      </c>
      <c r="T629" s="191"/>
      <c r="U629" s="30"/>
      <c r="V629" s="30"/>
      <c r="W629" s="30"/>
      <c r="X629" s="30"/>
      <c r="Y629" s="190"/>
      <c r="Z629" s="330" t="str">
        <f>lft(J629,Peildatum)</f>
        <v/>
      </c>
      <c r="AA629" s="272"/>
      <c r="AB629" s="272"/>
      <c r="AC629" s="272"/>
      <c r="AD629" s="272"/>
      <c r="AE629" s="319" t="str">
        <f>IFERROR(VLOOKUP(LEFT(L629 &amp; "0",1),CbRc,2,0),"")</f>
        <v>NCX19J3</v>
      </c>
      <c r="AF629" s="319" t="str">
        <f>IFERROR(VLOOKUP(LEFT(M629 &amp; "0",1),CbRc,2,0),"")</f>
        <v>NCX19J3</v>
      </c>
      <c r="AG629" s="319" t="str">
        <f>IFERROR(VLOOKUP(LEFT(N629 &amp; "0",1),CbRc,2,0),"")</f>
        <v>NCX19J3</v>
      </c>
      <c r="AH629" s="319" t="str">
        <f>IF(ISNA(VLOOKUP($AE629&amp;P629,IsTm1A,1,0)),"",P629)</f>
        <v/>
      </c>
      <c r="AI629" s="319" t="str">
        <f>IF(ISNA(VLOOKUP($AF629&amp;Q629,IsTm2D,1,0)),"",Q629)</f>
        <v/>
      </c>
      <c r="AJ629" s="319" t="str">
        <f>IF(ISNA(VLOOKUP($AF629&amp;R629,IsTm3G,1,0)),"",R629)</f>
        <v/>
      </c>
      <c r="AK629" s="319" t="str">
        <f>IF(ISNA(VLOOKUP($AG629&amp;S629,IsTm4J,1,0)),"",S629)</f>
        <v/>
      </c>
      <c r="AL629" s="310"/>
      <c r="AT629" s="312" t="str">
        <f t="shared" si="93"/>
        <v/>
      </c>
      <c r="AU629" s="312" t="str">
        <f t="shared" si="94"/>
        <v/>
      </c>
      <c r="AW629" s="320">
        <f t="shared" si="95"/>
        <v>0</v>
      </c>
      <c r="AX629" s="320">
        <f t="shared" si="96"/>
        <v>0</v>
      </c>
      <c r="AY629" s="320">
        <f t="shared" si="97"/>
        <v>0</v>
      </c>
      <c r="AZ629" s="320">
        <f t="shared" si="98"/>
        <v>0</v>
      </c>
      <c r="BG629" s="49" t="str">
        <f t="shared" si="99"/>
        <v>0</v>
      </c>
      <c r="BH629" s="49" t="str">
        <f t="shared" si="100"/>
        <v>0</v>
      </c>
      <c r="BI629" s="49" t="str">
        <f t="shared" si="101"/>
        <v>0</v>
      </c>
    </row>
    <row r="630" spans="1:61" x14ac:dyDescent="0.25">
      <c r="A630" s="25" t="str">
        <f>C630&amp;"x"&amp;TEXT(COUNTIF(C$5:C629,C630)+1,0)</f>
        <v>x1</v>
      </c>
      <c r="B630" s="26" t="str">
        <f>D630&amp;"x"&amp;TEXT(COUNTIF(D$5:D629,D630)+1,0)</f>
        <v>x1</v>
      </c>
      <c r="C630" s="27"/>
      <c r="D630" s="27"/>
      <c r="E630" s="165"/>
      <c r="F630" s="27"/>
      <c r="G630" s="242"/>
      <c r="H630" s="242"/>
      <c r="I630" s="242"/>
      <c r="J630" s="194"/>
      <c r="K630" s="165"/>
      <c r="L630" s="28"/>
      <c r="M630" s="371"/>
      <c r="N630" s="28"/>
      <c r="O630" s="236"/>
      <c r="P630" s="28"/>
      <c r="Q630" s="28"/>
      <c r="R630" s="28"/>
      <c r="S630" s="466" t="str">
        <f>IF(C630=0,"",C630)</f>
        <v/>
      </c>
      <c r="T630" s="191"/>
      <c r="U630" s="30"/>
      <c r="V630" s="30"/>
      <c r="W630" s="30"/>
      <c r="X630" s="30"/>
      <c r="Y630" s="190"/>
      <c r="Z630" s="330" t="str">
        <f>lft(J630,Peildatum)</f>
        <v/>
      </c>
      <c r="AA630" s="272"/>
      <c r="AB630" s="272"/>
      <c r="AC630" s="272"/>
      <c r="AD630" s="272"/>
      <c r="AE630" s="319" t="str">
        <f>IFERROR(VLOOKUP(LEFT(L630 &amp; "0",1),CbRc,2,0),"")</f>
        <v>NCX19J3</v>
      </c>
      <c r="AF630" s="319" t="str">
        <f>IFERROR(VLOOKUP(LEFT(M630 &amp; "0",1),CbRc,2,0),"")</f>
        <v>NCX19J3</v>
      </c>
      <c r="AG630" s="319" t="str">
        <f>IFERROR(VLOOKUP(LEFT(N630 &amp; "0",1),CbRc,2,0),"")</f>
        <v>NCX19J3</v>
      </c>
      <c r="AH630" s="319" t="str">
        <f>IF(ISNA(VLOOKUP($AE630&amp;P630,IsTm1A,1,0)),"",P630)</f>
        <v/>
      </c>
      <c r="AI630" s="319" t="str">
        <f>IF(ISNA(VLOOKUP($AF630&amp;Q630,IsTm2D,1,0)),"",Q630)</f>
        <v/>
      </c>
      <c r="AJ630" s="319" t="str">
        <f>IF(ISNA(VLOOKUP($AF630&amp;R630,IsTm3G,1,0)),"",R630)</f>
        <v/>
      </c>
      <c r="AK630" s="319" t="str">
        <f>IF(ISNA(VLOOKUP($AG630&amp;S630,IsTm4J,1,0)),"",S630)</f>
        <v/>
      </c>
      <c r="AL630" s="310"/>
      <c r="AT630" s="312" t="str">
        <f t="shared" si="93"/>
        <v/>
      </c>
      <c r="AU630" s="312" t="str">
        <f t="shared" si="94"/>
        <v/>
      </c>
      <c r="AW630" s="320">
        <f t="shared" si="95"/>
        <v>0</v>
      </c>
      <c r="AX630" s="320">
        <f t="shared" si="96"/>
        <v>0</v>
      </c>
      <c r="AY630" s="320">
        <f t="shared" si="97"/>
        <v>0</v>
      </c>
      <c r="AZ630" s="320">
        <f t="shared" si="98"/>
        <v>0</v>
      </c>
      <c r="BG630" s="49" t="str">
        <f t="shared" si="99"/>
        <v>0</v>
      </c>
      <c r="BH630" s="49" t="str">
        <f t="shared" si="100"/>
        <v>0</v>
      </c>
      <c r="BI630" s="49" t="str">
        <f t="shared" si="101"/>
        <v>0</v>
      </c>
    </row>
    <row r="631" spans="1:61" x14ac:dyDescent="0.25">
      <c r="A631" s="25" t="str">
        <f>C631&amp;"x"&amp;TEXT(COUNTIF(C$5:C630,C631)+1,0)</f>
        <v>x1</v>
      </c>
      <c r="B631" s="26" t="str">
        <f>D631&amp;"x"&amp;TEXT(COUNTIF(D$5:D630,D631)+1,0)</f>
        <v>x1</v>
      </c>
      <c r="C631" s="27"/>
      <c r="D631" s="27"/>
      <c r="E631" s="165"/>
      <c r="F631" s="27"/>
      <c r="G631" s="242"/>
      <c r="H631" s="242"/>
      <c r="I631" s="242"/>
      <c r="J631" s="194"/>
      <c r="K631" s="165"/>
      <c r="L631" s="28"/>
      <c r="M631" s="371"/>
      <c r="N631" s="28"/>
      <c r="O631" s="236"/>
      <c r="P631" s="28"/>
      <c r="Q631" s="28"/>
      <c r="R631" s="28"/>
      <c r="S631" s="466" t="str">
        <f>IF(C631=0,"",C631)</f>
        <v/>
      </c>
      <c r="T631" s="191"/>
      <c r="U631" s="30"/>
      <c r="V631" s="30"/>
      <c r="W631" s="30"/>
      <c r="X631" s="30"/>
      <c r="Y631" s="190"/>
      <c r="Z631" s="330" t="str">
        <f>lft(J631,Peildatum)</f>
        <v/>
      </c>
      <c r="AA631" s="272"/>
      <c r="AB631" s="272"/>
      <c r="AC631" s="272"/>
      <c r="AD631" s="272"/>
      <c r="AE631" s="319" t="str">
        <f>IFERROR(VLOOKUP(LEFT(L631 &amp; "0",1),CbRc,2,0),"")</f>
        <v>NCX19J3</v>
      </c>
      <c r="AF631" s="319" t="str">
        <f>IFERROR(VLOOKUP(LEFT(M631 &amp; "0",1),CbRc,2,0),"")</f>
        <v>NCX19J3</v>
      </c>
      <c r="AG631" s="319" t="str">
        <f>IFERROR(VLOOKUP(LEFT(N631 &amp; "0",1),CbRc,2,0),"")</f>
        <v>NCX19J3</v>
      </c>
      <c r="AH631" s="319" t="str">
        <f>IF(ISNA(VLOOKUP($AE631&amp;P631,IsTm1A,1,0)),"",P631)</f>
        <v/>
      </c>
      <c r="AI631" s="319" t="str">
        <f>IF(ISNA(VLOOKUP($AF631&amp;Q631,IsTm2D,1,0)),"",Q631)</f>
        <v/>
      </c>
      <c r="AJ631" s="319" t="str">
        <f>IF(ISNA(VLOOKUP($AF631&amp;R631,IsTm3G,1,0)),"",R631)</f>
        <v/>
      </c>
      <c r="AK631" s="319" t="str">
        <f>IF(ISNA(VLOOKUP($AG631&amp;S631,IsTm4J,1,0)),"",S631)</f>
        <v/>
      </c>
      <c r="AL631" s="310"/>
      <c r="AT631" s="312" t="str">
        <f t="shared" si="93"/>
        <v/>
      </c>
      <c r="AU631" s="312" t="str">
        <f t="shared" si="94"/>
        <v/>
      </c>
      <c r="AW631" s="320">
        <f t="shared" si="95"/>
        <v>0</v>
      </c>
      <c r="AX631" s="320">
        <f t="shared" si="96"/>
        <v>0</v>
      </c>
      <c r="AY631" s="320">
        <f t="shared" si="97"/>
        <v>0</v>
      </c>
      <c r="AZ631" s="320">
        <f t="shared" si="98"/>
        <v>0</v>
      </c>
      <c r="BG631" s="49" t="str">
        <f t="shared" si="99"/>
        <v>0</v>
      </c>
      <c r="BH631" s="49" t="str">
        <f t="shared" si="100"/>
        <v>0</v>
      </c>
      <c r="BI631" s="49" t="str">
        <f t="shared" si="101"/>
        <v>0</v>
      </c>
    </row>
    <row r="632" spans="1:61" x14ac:dyDescent="0.25">
      <c r="A632" s="25" t="str">
        <f>C632&amp;"x"&amp;TEXT(COUNTIF(C$5:C631,C632)+1,0)</f>
        <v>x1</v>
      </c>
      <c r="B632" s="26" t="str">
        <f>D632&amp;"x"&amp;TEXT(COUNTIF(D$5:D631,D632)+1,0)</f>
        <v>x1</v>
      </c>
      <c r="C632" s="27"/>
      <c r="D632" s="27"/>
      <c r="E632" s="165"/>
      <c r="F632" s="27"/>
      <c r="G632" s="242"/>
      <c r="H632" s="242"/>
      <c r="I632" s="242"/>
      <c r="J632" s="194"/>
      <c r="K632" s="165"/>
      <c r="L632" s="28"/>
      <c r="M632" s="371"/>
      <c r="N632" s="28"/>
      <c r="O632" s="236"/>
      <c r="P632" s="28"/>
      <c r="Q632" s="28"/>
      <c r="R632" s="28"/>
      <c r="S632" s="466" t="str">
        <f>IF(C632=0,"",C632)</f>
        <v/>
      </c>
      <c r="T632" s="191"/>
      <c r="U632" s="30"/>
      <c r="V632" s="30"/>
      <c r="W632" s="30"/>
      <c r="X632" s="30"/>
      <c r="Y632" s="190"/>
      <c r="Z632" s="330" t="str">
        <f>lft(J632,Peildatum)</f>
        <v/>
      </c>
      <c r="AA632" s="272"/>
      <c r="AB632" s="272"/>
      <c r="AC632" s="272"/>
      <c r="AD632" s="272"/>
      <c r="AE632" s="319" t="str">
        <f>IFERROR(VLOOKUP(LEFT(L632 &amp; "0",1),CbRc,2,0),"")</f>
        <v>NCX19J3</v>
      </c>
      <c r="AF632" s="319" t="str">
        <f>IFERROR(VLOOKUP(LEFT(M632 &amp; "0",1),CbRc,2,0),"")</f>
        <v>NCX19J3</v>
      </c>
      <c r="AG632" s="319" t="str">
        <f>IFERROR(VLOOKUP(LEFT(N632 &amp; "0",1),CbRc,2,0),"")</f>
        <v>NCX19J3</v>
      </c>
      <c r="AH632" s="319" t="str">
        <f>IF(ISNA(VLOOKUP($AE632&amp;P632,IsTm1A,1,0)),"",P632)</f>
        <v/>
      </c>
      <c r="AI632" s="319" t="str">
        <f>IF(ISNA(VLOOKUP($AF632&amp;Q632,IsTm2D,1,0)),"",Q632)</f>
        <v/>
      </c>
      <c r="AJ632" s="319" t="str">
        <f>IF(ISNA(VLOOKUP($AF632&amp;R632,IsTm3G,1,0)),"",R632)</f>
        <v/>
      </c>
      <c r="AK632" s="319" t="str">
        <f>IF(ISNA(VLOOKUP($AG632&amp;S632,IsTm4J,1,0)),"",S632)</f>
        <v/>
      </c>
      <c r="AL632" s="310"/>
      <c r="AT632" s="312" t="str">
        <f t="shared" si="93"/>
        <v/>
      </c>
      <c r="AU632" s="312" t="str">
        <f t="shared" si="94"/>
        <v/>
      </c>
      <c r="AW632" s="320">
        <f t="shared" si="95"/>
        <v>0</v>
      </c>
      <c r="AX632" s="320">
        <f t="shared" si="96"/>
        <v>0</v>
      </c>
      <c r="AY632" s="320">
        <f t="shared" si="97"/>
        <v>0</v>
      </c>
      <c r="AZ632" s="320">
        <f t="shared" si="98"/>
        <v>0</v>
      </c>
      <c r="BG632" s="49" t="str">
        <f t="shared" si="99"/>
        <v>0</v>
      </c>
      <c r="BH632" s="49" t="str">
        <f t="shared" si="100"/>
        <v>0</v>
      </c>
      <c r="BI632" s="49" t="str">
        <f t="shared" si="101"/>
        <v>0</v>
      </c>
    </row>
    <row r="633" spans="1:61" x14ac:dyDescent="0.25">
      <c r="A633" s="25" t="str">
        <f>C633&amp;"x"&amp;TEXT(COUNTIF(C$5:C632,C633)+1,0)</f>
        <v>x1</v>
      </c>
      <c r="B633" s="26" t="str">
        <f>D633&amp;"x"&amp;TEXT(COUNTIF(D$5:D632,D633)+1,0)</f>
        <v>x1</v>
      </c>
      <c r="C633" s="27"/>
      <c r="D633" s="27"/>
      <c r="E633" s="165"/>
      <c r="F633" s="27"/>
      <c r="G633" s="242"/>
      <c r="H633" s="242"/>
      <c r="I633" s="242"/>
      <c r="J633" s="194"/>
      <c r="K633" s="165"/>
      <c r="L633" s="28"/>
      <c r="M633" s="371"/>
      <c r="N633" s="28"/>
      <c r="O633" s="236"/>
      <c r="P633" s="28"/>
      <c r="Q633" s="28"/>
      <c r="R633" s="28"/>
      <c r="S633" s="466" t="str">
        <f>IF(C633=0,"",C633)</f>
        <v/>
      </c>
      <c r="T633" s="191"/>
      <c r="U633" s="30"/>
      <c r="V633" s="30"/>
      <c r="W633" s="30"/>
      <c r="X633" s="30"/>
      <c r="Y633" s="190"/>
      <c r="Z633" s="330" t="str">
        <f>lft(J633,Peildatum)</f>
        <v/>
      </c>
      <c r="AA633" s="272"/>
      <c r="AB633" s="272"/>
      <c r="AC633" s="272"/>
      <c r="AD633" s="272"/>
      <c r="AE633" s="319" t="str">
        <f>IFERROR(VLOOKUP(LEFT(L633 &amp; "0",1),CbRc,2,0),"")</f>
        <v>NCX19J3</v>
      </c>
      <c r="AF633" s="319" t="str">
        <f>IFERROR(VLOOKUP(LEFT(M633 &amp; "0",1),CbRc,2,0),"")</f>
        <v>NCX19J3</v>
      </c>
      <c r="AG633" s="319" t="str">
        <f>IFERROR(VLOOKUP(LEFT(N633 &amp; "0",1),CbRc,2,0),"")</f>
        <v>NCX19J3</v>
      </c>
      <c r="AH633" s="319" t="str">
        <f>IF(ISNA(VLOOKUP($AE633&amp;P633,IsTm1A,1,0)),"",P633)</f>
        <v/>
      </c>
      <c r="AI633" s="319" t="str">
        <f>IF(ISNA(VLOOKUP($AF633&amp;Q633,IsTm2D,1,0)),"",Q633)</f>
        <v/>
      </c>
      <c r="AJ633" s="319" t="str">
        <f>IF(ISNA(VLOOKUP($AF633&amp;R633,IsTm3G,1,0)),"",R633)</f>
        <v/>
      </c>
      <c r="AK633" s="319" t="str">
        <f>IF(ISNA(VLOOKUP($AG633&amp;S633,IsTm4J,1,0)),"",S633)</f>
        <v/>
      </c>
      <c r="AL633" s="310"/>
      <c r="AT633" s="312" t="str">
        <f t="shared" si="93"/>
        <v/>
      </c>
      <c r="AU633" s="312" t="str">
        <f t="shared" si="94"/>
        <v/>
      </c>
      <c r="AW633" s="320">
        <f t="shared" si="95"/>
        <v>0</v>
      </c>
      <c r="AX633" s="320">
        <f t="shared" si="96"/>
        <v>0</v>
      </c>
      <c r="AY633" s="320">
        <f t="shared" si="97"/>
        <v>0</v>
      </c>
      <c r="AZ633" s="320">
        <f t="shared" si="98"/>
        <v>0</v>
      </c>
      <c r="BG633" s="49" t="str">
        <f t="shared" si="99"/>
        <v>0</v>
      </c>
      <c r="BH633" s="49" t="str">
        <f t="shared" si="100"/>
        <v>0</v>
      </c>
      <c r="BI633" s="49" t="str">
        <f t="shared" si="101"/>
        <v>0</v>
      </c>
    </row>
    <row r="634" spans="1:61" x14ac:dyDescent="0.25">
      <c r="A634" s="25" t="str">
        <f>C634&amp;"x"&amp;TEXT(COUNTIF(C$5:C633,C634)+1,0)</f>
        <v>x1</v>
      </c>
      <c r="B634" s="26" t="str">
        <f>D634&amp;"x"&amp;TEXT(COUNTIF(D$5:D633,D634)+1,0)</f>
        <v>x1</v>
      </c>
      <c r="C634" s="27"/>
      <c r="D634" s="27"/>
      <c r="E634" s="165"/>
      <c r="F634" s="27"/>
      <c r="G634" s="242"/>
      <c r="H634" s="242"/>
      <c r="I634" s="242"/>
      <c r="J634" s="194"/>
      <c r="K634" s="165"/>
      <c r="L634" s="28"/>
      <c r="M634" s="371"/>
      <c r="N634" s="28"/>
      <c r="O634" s="236"/>
      <c r="P634" s="28"/>
      <c r="Q634" s="28"/>
      <c r="R634" s="28"/>
      <c r="S634" s="466" t="str">
        <f>IF(C634=0,"",C634)</f>
        <v/>
      </c>
      <c r="T634" s="191"/>
      <c r="U634" s="30"/>
      <c r="V634" s="30"/>
      <c r="W634" s="30"/>
      <c r="X634" s="30"/>
      <c r="Y634" s="190"/>
      <c r="Z634" s="330" t="str">
        <f>lft(J634,Peildatum)</f>
        <v/>
      </c>
      <c r="AA634" s="272"/>
      <c r="AB634" s="272"/>
      <c r="AC634" s="272"/>
      <c r="AD634" s="272"/>
      <c r="AE634" s="319" t="str">
        <f>IFERROR(VLOOKUP(LEFT(L634 &amp; "0",1),CbRc,2,0),"")</f>
        <v>NCX19J3</v>
      </c>
      <c r="AF634" s="319" t="str">
        <f>IFERROR(VLOOKUP(LEFT(M634 &amp; "0",1),CbRc,2,0),"")</f>
        <v>NCX19J3</v>
      </c>
      <c r="AG634" s="319" t="str">
        <f>IFERROR(VLOOKUP(LEFT(N634 &amp; "0",1),CbRc,2,0),"")</f>
        <v>NCX19J3</v>
      </c>
      <c r="AH634" s="319" t="str">
        <f>IF(ISNA(VLOOKUP($AE634&amp;P634,IsTm1A,1,0)),"",P634)</f>
        <v/>
      </c>
      <c r="AI634" s="319" t="str">
        <f>IF(ISNA(VLOOKUP($AF634&amp;Q634,IsTm2D,1,0)),"",Q634)</f>
        <v/>
      </c>
      <c r="AJ634" s="319" t="str">
        <f>IF(ISNA(VLOOKUP($AF634&amp;R634,IsTm3G,1,0)),"",R634)</f>
        <v/>
      </c>
      <c r="AK634" s="319" t="str">
        <f>IF(ISNA(VLOOKUP($AG634&amp;S634,IsTm4J,1,0)),"",S634)</f>
        <v/>
      </c>
      <c r="AL634" s="310"/>
      <c r="AT634" s="312" t="str">
        <f t="shared" si="93"/>
        <v/>
      </c>
      <c r="AU634" s="312" t="str">
        <f t="shared" si="94"/>
        <v/>
      </c>
      <c r="AW634" s="320">
        <f t="shared" si="95"/>
        <v>0</v>
      </c>
      <c r="AX634" s="320">
        <f t="shared" si="96"/>
        <v>0</v>
      </c>
      <c r="AY634" s="320">
        <f t="shared" si="97"/>
        <v>0</v>
      </c>
      <c r="AZ634" s="320">
        <f t="shared" si="98"/>
        <v>0</v>
      </c>
      <c r="BG634" s="49" t="str">
        <f t="shared" si="99"/>
        <v>0</v>
      </c>
      <c r="BH634" s="49" t="str">
        <f t="shared" si="100"/>
        <v>0</v>
      </c>
      <c r="BI634" s="49" t="str">
        <f t="shared" si="101"/>
        <v>0</v>
      </c>
    </row>
    <row r="635" spans="1:61" x14ac:dyDescent="0.25">
      <c r="A635" s="25" t="str">
        <f>C635&amp;"x"&amp;TEXT(COUNTIF(C$5:C634,C635)+1,0)</f>
        <v>x1</v>
      </c>
      <c r="B635" s="26" t="str">
        <f>D635&amp;"x"&amp;TEXT(COUNTIF(D$5:D634,D635)+1,0)</f>
        <v>x1</v>
      </c>
      <c r="C635" s="27"/>
      <c r="D635" s="27"/>
      <c r="E635" s="165"/>
      <c r="F635" s="27"/>
      <c r="G635" s="242"/>
      <c r="H635" s="242"/>
      <c r="I635" s="242"/>
      <c r="J635" s="194"/>
      <c r="K635" s="165"/>
      <c r="L635" s="28"/>
      <c r="M635" s="371"/>
      <c r="N635" s="28"/>
      <c r="O635" s="236"/>
      <c r="P635" s="28"/>
      <c r="Q635" s="28"/>
      <c r="R635" s="28"/>
      <c r="S635" s="466" t="str">
        <f>IF(C635=0,"",C635)</f>
        <v/>
      </c>
      <c r="T635" s="191"/>
      <c r="U635" s="30"/>
      <c r="V635" s="30"/>
      <c r="W635" s="30"/>
      <c r="X635" s="30"/>
      <c r="Y635" s="190"/>
      <c r="Z635" s="330" t="str">
        <f>lft(J635,Peildatum)</f>
        <v/>
      </c>
      <c r="AA635" s="272"/>
      <c r="AB635" s="272"/>
      <c r="AC635" s="272"/>
      <c r="AD635" s="272"/>
      <c r="AE635" s="319" t="str">
        <f>IFERROR(VLOOKUP(LEFT(L635 &amp; "0",1),CbRc,2,0),"")</f>
        <v>NCX19J3</v>
      </c>
      <c r="AF635" s="319" t="str">
        <f>IFERROR(VLOOKUP(LEFT(M635 &amp; "0",1),CbRc,2,0),"")</f>
        <v>NCX19J3</v>
      </c>
      <c r="AG635" s="319" t="str">
        <f>IFERROR(VLOOKUP(LEFT(N635 &amp; "0",1),CbRc,2,0),"")</f>
        <v>NCX19J3</v>
      </c>
      <c r="AH635" s="319" t="str">
        <f>IF(ISNA(VLOOKUP($AE635&amp;P635,IsTm1A,1,0)),"",P635)</f>
        <v/>
      </c>
      <c r="AI635" s="319" t="str">
        <f>IF(ISNA(VLOOKUP($AF635&amp;Q635,IsTm2D,1,0)),"",Q635)</f>
        <v/>
      </c>
      <c r="AJ635" s="319" t="str">
        <f>IF(ISNA(VLOOKUP($AF635&amp;R635,IsTm3G,1,0)),"",R635)</f>
        <v/>
      </c>
      <c r="AK635" s="319" t="str">
        <f>IF(ISNA(VLOOKUP($AG635&amp;S635,IsTm4J,1,0)),"",S635)</f>
        <v/>
      </c>
      <c r="AL635" s="310"/>
      <c r="AT635" s="312" t="str">
        <f t="shared" si="93"/>
        <v/>
      </c>
      <c r="AU635" s="312" t="str">
        <f t="shared" si="94"/>
        <v/>
      </c>
      <c r="AW635" s="320">
        <f t="shared" si="95"/>
        <v>0</v>
      </c>
      <c r="AX635" s="320">
        <f t="shared" si="96"/>
        <v>0</v>
      </c>
      <c r="AY635" s="320">
        <f t="shared" si="97"/>
        <v>0</v>
      </c>
      <c r="AZ635" s="320">
        <f t="shared" si="98"/>
        <v>0</v>
      </c>
      <c r="BG635" s="49" t="str">
        <f t="shared" si="99"/>
        <v>0</v>
      </c>
      <c r="BH635" s="49" t="str">
        <f t="shared" si="100"/>
        <v>0</v>
      </c>
      <c r="BI635" s="49" t="str">
        <f t="shared" si="101"/>
        <v>0</v>
      </c>
    </row>
    <row r="636" spans="1:61" x14ac:dyDescent="0.25">
      <c r="A636" s="25" t="str">
        <f>C636&amp;"x"&amp;TEXT(COUNTIF(C$5:C635,C636)+1,0)</f>
        <v>x1</v>
      </c>
      <c r="B636" s="26" t="str">
        <f>D636&amp;"x"&amp;TEXT(COUNTIF(D$5:D635,D636)+1,0)</f>
        <v>x1</v>
      </c>
      <c r="C636" s="27"/>
      <c r="D636" s="27"/>
      <c r="E636" s="165"/>
      <c r="F636" s="27"/>
      <c r="G636" s="242"/>
      <c r="H636" s="242"/>
      <c r="I636" s="242"/>
      <c r="J636" s="194"/>
      <c r="K636" s="165"/>
      <c r="L636" s="28"/>
      <c r="M636" s="371"/>
      <c r="N636" s="28"/>
      <c r="O636" s="236"/>
      <c r="P636" s="28"/>
      <c r="Q636" s="28"/>
      <c r="R636" s="28"/>
      <c r="S636" s="466" t="str">
        <f>IF(C636=0,"",C636)</f>
        <v/>
      </c>
      <c r="T636" s="191"/>
      <c r="U636" s="30"/>
      <c r="V636" s="30"/>
      <c r="W636" s="30"/>
      <c r="X636" s="30"/>
      <c r="Y636" s="190"/>
      <c r="Z636" s="330" t="str">
        <f>lft(J636,Peildatum)</f>
        <v/>
      </c>
      <c r="AA636" s="272"/>
      <c r="AB636" s="272"/>
      <c r="AC636" s="272"/>
      <c r="AD636" s="272"/>
      <c r="AE636" s="319" t="str">
        <f>IFERROR(VLOOKUP(LEFT(L636 &amp; "0",1),CbRc,2,0),"")</f>
        <v>NCX19J3</v>
      </c>
      <c r="AF636" s="319" t="str">
        <f>IFERROR(VLOOKUP(LEFT(M636 &amp; "0",1),CbRc,2,0),"")</f>
        <v>NCX19J3</v>
      </c>
      <c r="AG636" s="319" t="str">
        <f>IFERROR(VLOOKUP(LEFT(N636 &amp; "0",1),CbRc,2,0),"")</f>
        <v>NCX19J3</v>
      </c>
      <c r="AH636" s="319" t="str">
        <f>IF(ISNA(VLOOKUP($AE636&amp;P636,IsTm1A,1,0)),"",P636)</f>
        <v/>
      </c>
      <c r="AI636" s="319" t="str">
        <f>IF(ISNA(VLOOKUP($AF636&amp;Q636,IsTm2D,1,0)),"",Q636)</f>
        <v/>
      </c>
      <c r="AJ636" s="319" t="str">
        <f>IF(ISNA(VLOOKUP($AF636&amp;R636,IsTm3G,1,0)),"",R636)</f>
        <v/>
      </c>
      <c r="AK636" s="319" t="str">
        <f>IF(ISNA(VLOOKUP($AG636&amp;S636,IsTm4J,1,0)),"",S636)</f>
        <v/>
      </c>
      <c r="AL636" s="310"/>
      <c r="AT636" s="312" t="str">
        <f t="shared" si="93"/>
        <v/>
      </c>
      <c r="AU636" s="312" t="str">
        <f t="shared" si="94"/>
        <v/>
      </c>
      <c r="AW636" s="320">
        <f t="shared" si="95"/>
        <v>0</v>
      </c>
      <c r="AX636" s="320">
        <f t="shared" si="96"/>
        <v>0</v>
      </c>
      <c r="AY636" s="320">
        <f t="shared" si="97"/>
        <v>0</v>
      </c>
      <c r="AZ636" s="320">
        <f t="shared" si="98"/>
        <v>0</v>
      </c>
      <c r="BG636" s="49" t="str">
        <f t="shared" si="99"/>
        <v>0</v>
      </c>
      <c r="BH636" s="49" t="str">
        <f t="shared" si="100"/>
        <v>0</v>
      </c>
      <c r="BI636" s="49" t="str">
        <f t="shared" si="101"/>
        <v>0</v>
      </c>
    </row>
    <row r="637" spans="1:61" x14ac:dyDescent="0.25">
      <c r="A637" s="25" t="str">
        <f>C637&amp;"x"&amp;TEXT(COUNTIF(C$5:C636,C637)+1,0)</f>
        <v>x1</v>
      </c>
      <c r="B637" s="26" t="str">
        <f>D637&amp;"x"&amp;TEXT(COUNTIF(D$5:D636,D637)+1,0)</f>
        <v>x1</v>
      </c>
      <c r="C637" s="27"/>
      <c r="D637" s="27"/>
      <c r="E637" s="165"/>
      <c r="F637" s="27"/>
      <c r="G637" s="242"/>
      <c r="H637" s="242"/>
      <c r="I637" s="242"/>
      <c r="J637" s="194"/>
      <c r="K637" s="165"/>
      <c r="L637" s="28"/>
      <c r="M637" s="371"/>
      <c r="N637" s="28"/>
      <c r="O637" s="236"/>
      <c r="P637" s="28"/>
      <c r="Q637" s="28"/>
      <c r="R637" s="28"/>
      <c r="S637" s="466" t="str">
        <f>IF(C637=0,"",C637)</f>
        <v/>
      </c>
      <c r="T637" s="191"/>
      <c r="U637" s="30"/>
      <c r="V637" s="30"/>
      <c r="W637" s="30"/>
      <c r="X637" s="30"/>
      <c r="Y637" s="190"/>
      <c r="Z637" s="330" t="str">
        <f>lft(J637,Peildatum)</f>
        <v/>
      </c>
      <c r="AA637" s="272"/>
      <c r="AB637" s="272"/>
      <c r="AC637" s="272"/>
      <c r="AD637" s="272"/>
      <c r="AE637" s="319" t="str">
        <f>IFERROR(VLOOKUP(LEFT(L637 &amp; "0",1),CbRc,2,0),"")</f>
        <v>NCX19J3</v>
      </c>
      <c r="AF637" s="319" t="str">
        <f>IFERROR(VLOOKUP(LEFT(M637 &amp; "0",1),CbRc,2,0),"")</f>
        <v>NCX19J3</v>
      </c>
      <c r="AG637" s="319" t="str">
        <f>IFERROR(VLOOKUP(LEFT(N637 &amp; "0",1),CbRc,2,0),"")</f>
        <v>NCX19J3</v>
      </c>
      <c r="AH637" s="319" t="str">
        <f>IF(ISNA(VLOOKUP($AE637&amp;P637,IsTm1A,1,0)),"",P637)</f>
        <v/>
      </c>
      <c r="AI637" s="319" t="str">
        <f>IF(ISNA(VLOOKUP($AF637&amp;Q637,IsTm2D,1,0)),"",Q637)</f>
        <v/>
      </c>
      <c r="AJ637" s="319" t="str">
        <f>IF(ISNA(VLOOKUP($AF637&amp;R637,IsTm3G,1,0)),"",R637)</f>
        <v/>
      </c>
      <c r="AK637" s="319" t="str">
        <f>IF(ISNA(VLOOKUP($AG637&amp;S637,IsTm4J,1,0)),"",S637)</f>
        <v/>
      </c>
      <c r="AL637" s="310"/>
      <c r="AT637" s="312" t="str">
        <f t="shared" si="93"/>
        <v/>
      </c>
      <c r="AU637" s="312" t="str">
        <f t="shared" si="94"/>
        <v/>
      </c>
      <c r="AW637" s="320">
        <f t="shared" si="95"/>
        <v>0</v>
      </c>
      <c r="AX637" s="320">
        <f t="shared" si="96"/>
        <v>0</v>
      </c>
      <c r="AY637" s="320">
        <f t="shared" si="97"/>
        <v>0</v>
      </c>
      <c r="AZ637" s="320">
        <f t="shared" si="98"/>
        <v>0</v>
      </c>
      <c r="BG637" s="49" t="str">
        <f t="shared" si="99"/>
        <v>0</v>
      </c>
      <c r="BH637" s="49" t="str">
        <f t="shared" si="100"/>
        <v>0</v>
      </c>
      <c r="BI637" s="49" t="str">
        <f t="shared" si="101"/>
        <v>0</v>
      </c>
    </row>
    <row r="638" spans="1:61" x14ac:dyDescent="0.25">
      <c r="A638" s="25" t="str">
        <f>C638&amp;"x"&amp;TEXT(COUNTIF(C$5:C637,C638)+1,0)</f>
        <v>x1</v>
      </c>
      <c r="B638" s="26" t="str">
        <f>D638&amp;"x"&amp;TEXT(COUNTIF(D$5:D637,D638)+1,0)</f>
        <v>x1</v>
      </c>
      <c r="C638" s="27"/>
      <c r="D638" s="27"/>
      <c r="E638" s="165"/>
      <c r="F638" s="27"/>
      <c r="G638" s="242"/>
      <c r="H638" s="242"/>
      <c r="I638" s="242"/>
      <c r="J638" s="194"/>
      <c r="K638" s="165"/>
      <c r="L638" s="28"/>
      <c r="M638" s="371"/>
      <c r="N638" s="28"/>
      <c r="O638" s="236"/>
      <c r="P638" s="28"/>
      <c r="Q638" s="28"/>
      <c r="R638" s="28"/>
      <c r="S638" s="466" t="str">
        <f>IF(C638=0,"",C638)</f>
        <v/>
      </c>
      <c r="T638" s="191"/>
      <c r="U638" s="30"/>
      <c r="V638" s="30"/>
      <c r="W638" s="30"/>
      <c r="X638" s="30"/>
      <c r="Y638" s="190"/>
      <c r="Z638" s="330" t="str">
        <f>lft(J638,Peildatum)</f>
        <v/>
      </c>
      <c r="AA638" s="272"/>
      <c r="AB638" s="272"/>
      <c r="AC638" s="272"/>
      <c r="AD638" s="272"/>
      <c r="AE638" s="319" t="str">
        <f>IFERROR(VLOOKUP(LEFT(L638 &amp; "0",1),CbRc,2,0),"")</f>
        <v>NCX19J3</v>
      </c>
      <c r="AF638" s="319" t="str">
        <f>IFERROR(VLOOKUP(LEFT(M638 &amp; "0",1),CbRc,2,0),"")</f>
        <v>NCX19J3</v>
      </c>
      <c r="AG638" s="319" t="str">
        <f>IFERROR(VLOOKUP(LEFT(N638 &amp; "0",1),CbRc,2,0),"")</f>
        <v>NCX19J3</v>
      </c>
      <c r="AH638" s="319" t="str">
        <f>IF(ISNA(VLOOKUP($AE638&amp;P638,IsTm1A,1,0)),"",P638)</f>
        <v/>
      </c>
      <c r="AI638" s="319" t="str">
        <f>IF(ISNA(VLOOKUP($AF638&amp;Q638,IsTm2D,1,0)),"",Q638)</f>
        <v/>
      </c>
      <c r="AJ638" s="319" t="str">
        <f>IF(ISNA(VLOOKUP($AF638&amp;R638,IsTm3G,1,0)),"",R638)</f>
        <v/>
      </c>
      <c r="AK638" s="319" t="str">
        <f>IF(ISNA(VLOOKUP($AG638&amp;S638,IsTm4J,1,0)),"",S638)</f>
        <v/>
      </c>
      <c r="AL638" s="310"/>
      <c r="AT638" s="312" t="str">
        <f t="shared" si="93"/>
        <v/>
      </c>
      <c r="AU638" s="312" t="str">
        <f t="shared" si="94"/>
        <v/>
      </c>
      <c r="AW638" s="320">
        <f t="shared" si="95"/>
        <v>0</v>
      </c>
      <c r="AX638" s="320">
        <f t="shared" si="96"/>
        <v>0</v>
      </c>
      <c r="AY638" s="320">
        <f t="shared" si="97"/>
        <v>0</v>
      </c>
      <c r="AZ638" s="320">
        <f t="shared" si="98"/>
        <v>0</v>
      </c>
      <c r="BG638" s="49" t="str">
        <f t="shared" si="99"/>
        <v>0</v>
      </c>
      <c r="BH638" s="49" t="str">
        <f t="shared" si="100"/>
        <v>0</v>
      </c>
      <c r="BI638" s="49" t="str">
        <f t="shared" si="101"/>
        <v>0</v>
      </c>
    </row>
    <row r="639" spans="1:61" x14ac:dyDescent="0.25">
      <c r="A639" s="25" t="str">
        <f>C639&amp;"x"&amp;TEXT(COUNTIF(C$5:C638,C639)+1,0)</f>
        <v>x1</v>
      </c>
      <c r="B639" s="26" t="str">
        <f>D639&amp;"x"&amp;TEXT(COUNTIF(D$5:D638,D639)+1,0)</f>
        <v>x1</v>
      </c>
      <c r="C639" s="27"/>
      <c r="D639" s="27"/>
      <c r="E639" s="165"/>
      <c r="F639" s="27"/>
      <c r="G639" s="242"/>
      <c r="H639" s="242"/>
      <c r="I639" s="242"/>
      <c r="J639" s="194"/>
      <c r="K639" s="165"/>
      <c r="L639" s="28"/>
      <c r="M639" s="371"/>
      <c r="N639" s="28"/>
      <c r="O639" s="236"/>
      <c r="P639" s="28"/>
      <c r="Q639" s="28"/>
      <c r="R639" s="28"/>
      <c r="S639" s="466" t="str">
        <f>IF(C639=0,"",C639)</f>
        <v/>
      </c>
      <c r="T639" s="191"/>
      <c r="U639" s="30"/>
      <c r="V639" s="30"/>
      <c r="W639" s="30"/>
      <c r="X639" s="30"/>
      <c r="Y639" s="190"/>
      <c r="Z639" s="330" t="str">
        <f>lft(J639,Peildatum)</f>
        <v/>
      </c>
      <c r="AA639" s="272"/>
      <c r="AB639" s="272"/>
      <c r="AC639" s="272"/>
      <c r="AD639" s="272"/>
      <c r="AE639" s="319" t="str">
        <f>IFERROR(VLOOKUP(LEFT(L639 &amp; "0",1),CbRc,2,0),"")</f>
        <v>NCX19J3</v>
      </c>
      <c r="AF639" s="319" t="str">
        <f>IFERROR(VLOOKUP(LEFT(M639 &amp; "0",1),CbRc,2,0),"")</f>
        <v>NCX19J3</v>
      </c>
      <c r="AG639" s="319" t="str">
        <f>IFERROR(VLOOKUP(LEFT(N639 &amp; "0",1),CbRc,2,0),"")</f>
        <v>NCX19J3</v>
      </c>
      <c r="AH639" s="319" t="str">
        <f>IF(ISNA(VLOOKUP($AE639&amp;P639,IsTm1A,1,0)),"",P639)</f>
        <v/>
      </c>
      <c r="AI639" s="319" t="str">
        <f>IF(ISNA(VLOOKUP($AF639&amp;Q639,IsTm2D,1,0)),"",Q639)</f>
        <v/>
      </c>
      <c r="AJ639" s="319" t="str">
        <f>IF(ISNA(VLOOKUP($AF639&amp;R639,IsTm3G,1,0)),"",R639)</f>
        <v/>
      </c>
      <c r="AK639" s="319" t="str">
        <f>IF(ISNA(VLOOKUP($AG639&amp;S639,IsTm4J,1,0)),"",S639)</f>
        <v/>
      </c>
      <c r="AL639" s="310"/>
      <c r="AT639" s="312" t="str">
        <f t="shared" si="93"/>
        <v/>
      </c>
      <c r="AU639" s="312" t="str">
        <f t="shared" si="94"/>
        <v/>
      </c>
      <c r="AW639" s="320">
        <f t="shared" si="95"/>
        <v>0</v>
      </c>
      <c r="AX639" s="320">
        <f t="shared" si="96"/>
        <v>0</v>
      </c>
      <c r="AY639" s="320">
        <f t="shared" si="97"/>
        <v>0</v>
      </c>
      <c r="AZ639" s="320">
        <f t="shared" si="98"/>
        <v>0</v>
      </c>
      <c r="BG639" s="49" t="str">
        <f t="shared" si="99"/>
        <v>0</v>
      </c>
      <c r="BH639" s="49" t="str">
        <f t="shared" si="100"/>
        <v>0</v>
      </c>
      <c r="BI639" s="49" t="str">
        <f t="shared" si="101"/>
        <v>0</v>
      </c>
    </row>
    <row r="640" spans="1:61" x14ac:dyDescent="0.25">
      <c r="A640" s="25" t="str">
        <f>C640&amp;"x"&amp;TEXT(COUNTIF(C$5:C639,C640)+1,0)</f>
        <v>x1</v>
      </c>
      <c r="B640" s="26" t="str">
        <f>D640&amp;"x"&amp;TEXT(COUNTIF(D$5:D639,D640)+1,0)</f>
        <v>x1</v>
      </c>
      <c r="C640" s="27"/>
      <c r="D640" s="27"/>
      <c r="E640" s="165"/>
      <c r="F640" s="27"/>
      <c r="G640" s="242"/>
      <c r="H640" s="242"/>
      <c r="I640" s="242"/>
      <c r="J640" s="194"/>
      <c r="K640" s="165"/>
      <c r="L640" s="28"/>
      <c r="M640" s="371"/>
      <c r="N640" s="28"/>
      <c r="O640" s="236"/>
      <c r="P640" s="28"/>
      <c r="Q640" s="28"/>
      <c r="R640" s="28"/>
      <c r="S640" s="466" t="str">
        <f>IF(C640=0,"",C640)</f>
        <v/>
      </c>
      <c r="T640" s="191"/>
      <c r="U640" s="30"/>
      <c r="V640" s="30"/>
      <c r="W640" s="30"/>
      <c r="X640" s="30"/>
      <c r="Y640" s="190"/>
      <c r="Z640" s="330" t="str">
        <f>lft(J640,Peildatum)</f>
        <v/>
      </c>
      <c r="AA640" s="272"/>
      <c r="AB640" s="272"/>
      <c r="AC640" s="272"/>
      <c r="AD640" s="272"/>
      <c r="AE640" s="319" t="str">
        <f>IFERROR(VLOOKUP(LEFT(L640 &amp; "0",1),CbRc,2,0),"")</f>
        <v>NCX19J3</v>
      </c>
      <c r="AF640" s="319" t="str">
        <f>IFERROR(VLOOKUP(LEFT(M640 &amp; "0",1),CbRc,2,0),"")</f>
        <v>NCX19J3</v>
      </c>
      <c r="AG640" s="319" t="str">
        <f>IFERROR(VLOOKUP(LEFT(N640 &amp; "0",1),CbRc,2,0),"")</f>
        <v>NCX19J3</v>
      </c>
      <c r="AH640" s="319" t="str">
        <f>IF(ISNA(VLOOKUP($AE640&amp;P640,IsTm1A,1,0)),"",P640)</f>
        <v/>
      </c>
      <c r="AI640" s="319" t="str">
        <f>IF(ISNA(VLOOKUP($AF640&amp;Q640,IsTm2D,1,0)),"",Q640)</f>
        <v/>
      </c>
      <c r="AJ640" s="319" t="str">
        <f>IF(ISNA(VLOOKUP($AF640&amp;R640,IsTm3G,1,0)),"",R640)</f>
        <v/>
      </c>
      <c r="AK640" s="319" t="str">
        <f>IF(ISNA(VLOOKUP($AG640&amp;S640,IsTm4J,1,0)),"",S640)</f>
        <v/>
      </c>
      <c r="AL640" s="310"/>
      <c r="AT640" s="312" t="str">
        <f t="shared" si="93"/>
        <v/>
      </c>
      <c r="AU640" s="312" t="str">
        <f t="shared" si="94"/>
        <v/>
      </c>
      <c r="AW640" s="320">
        <f t="shared" si="95"/>
        <v>0</v>
      </c>
      <c r="AX640" s="320">
        <f t="shared" si="96"/>
        <v>0</v>
      </c>
      <c r="AY640" s="320">
        <f t="shared" si="97"/>
        <v>0</v>
      </c>
      <c r="AZ640" s="320">
        <f t="shared" si="98"/>
        <v>0</v>
      </c>
      <c r="BG640" s="49" t="str">
        <f t="shared" si="99"/>
        <v>0</v>
      </c>
      <c r="BH640" s="49" t="str">
        <f t="shared" si="100"/>
        <v>0</v>
      </c>
      <c r="BI640" s="49" t="str">
        <f t="shared" si="101"/>
        <v>0</v>
      </c>
    </row>
    <row r="641" spans="1:61" x14ac:dyDescent="0.25">
      <c r="A641" s="25" t="str">
        <f>C641&amp;"x"&amp;TEXT(COUNTIF(C$5:C640,C641)+1,0)</f>
        <v>x1</v>
      </c>
      <c r="B641" s="26" t="str">
        <f>D641&amp;"x"&amp;TEXT(COUNTIF(D$5:D640,D641)+1,0)</f>
        <v>x1</v>
      </c>
      <c r="C641" s="27"/>
      <c r="D641" s="27"/>
      <c r="E641" s="165"/>
      <c r="F641" s="27"/>
      <c r="G641" s="242"/>
      <c r="H641" s="242"/>
      <c r="I641" s="242"/>
      <c r="J641" s="194"/>
      <c r="K641" s="165"/>
      <c r="L641" s="28"/>
      <c r="M641" s="371"/>
      <c r="N641" s="28"/>
      <c r="O641" s="236"/>
      <c r="P641" s="28"/>
      <c r="Q641" s="28"/>
      <c r="R641" s="28"/>
      <c r="S641" s="466" t="str">
        <f>IF(C641=0,"",C641)</f>
        <v/>
      </c>
      <c r="T641" s="191"/>
      <c r="U641" s="30"/>
      <c r="V641" s="30"/>
      <c r="W641" s="30"/>
      <c r="X641" s="30"/>
      <c r="Y641" s="190"/>
      <c r="Z641" s="330" t="str">
        <f>lft(J641,Peildatum)</f>
        <v/>
      </c>
      <c r="AA641" s="272"/>
      <c r="AB641" s="272"/>
      <c r="AC641" s="272"/>
      <c r="AD641" s="272"/>
      <c r="AE641" s="319" t="str">
        <f>IFERROR(VLOOKUP(LEFT(L641 &amp; "0",1),CbRc,2,0),"")</f>
        <v>NCX19J3</v>
      </c>
      <c r="AF641" s="319" t="str">
        <f>IFERROR(VLOOKUP(LEFT(M641 &amp; "0",1),CbRc,2,0),"")</f>
        <v>NCX19J3</v>
      </c>
      <c r="AG641" s="319" t="str">
        <f>IFERROR(VLOOKUP(LEFT(N641 &amp; "0",1),CbRc,2,0),"")</f>
        <v>NCX19J3</v>
      </c>
      <c r="AH641" s="319" t="str">
        <f>IF(ISNA(VLOOKUP($AE641&amp;P641,IsTm1A,1,0)),"",P641)</f>
        <v/>
      </c>
      <c r="AI641" s="319" t="str">
        <f>IF(ISNA(VLOOKUP($AF641&amp;Q641,IsTm2D,1,0)),"",Q641)</f>
        <v/>
      </c>
      <c r="AJ641" s="319" t="str">
        <f>IF(ISNA(VLOOKUP($AF641&amp;R641,IsTm3G,1,0)),"",R641)</f>
        <v/>
      </c>
      <c r="AK641" s="319" t="str">
        <f>IF(ISNA(VLOOKUP($AG641&amp;S641,IsTm4J,1,0)),"",S641)</f>
        <v/>
      </c>
      <c r="AL641" s="310"/>
      <c r="AT641" s="312" t="str">
        <f t="shared" si="93"/>
        <v/>
      </c>
      <c r="AU641" s="312" t="str">
        <f t="shared" si="94"/>
        <v/>
      </c>
      <c r="AW641" s="320">
        <f t="shared" si="95"/>
        <v>0</v>
      </c>
      <c r="AX641" s="320">
        <f t="shared" si="96"/>
        <v>0</v>
      </c>
      <c r="AY641" s="320">
        <f t="shared" si="97"/>
        <v>0</v>
      </c>
      <c r="AZ641" s="320">
        <f t="shared" si="98"/>
        <v>0</v>
      </c>
      <c r="BG641" s="49" t="str">
        <f t="shared" si="99"/>
        <v>0</v>
      </c>
      <c r="BH641" s="49" t="str">
        <f t="shared" si="100"/>
        <v>0</v>
      </c>
      <c r="BI641" s="49" t="str">
        <f t="shared" si="101"/>
        <v>0</v>
      </c>
    </row>
    <row r="642" spans="1:61" x14ac:dyDescent="0.25">
      <c r="A642" s="25" t="str">
        <f>C642&amp;"x"&amp;TEXT(COUNTIF(C$5:C641,C642)+1,0)</f>
        <v>x1</v>
      </c>
      <c r="B642" s="26" t="str">
        <f>D642&amp;"x"&amp;TEXT(COUNTIF(D$5:D641,D642)+1,0)</f>
        <v>x1</v>
      </c>
      <c r="C642" s="27"/>
      <c r="D642" s="27"/>
      <c r="E642" s="165"/>
      <c r="F642" s="27"/>
      <c r="G642" s="242"/>
      <c r="H642" s="242"/>
      <c r="I642" s="242"/>
      <c r="J642" s="194"/>
      <c r="K642" s="165"/>
      <c r="L642" s="28"/>
      <c r="M642" s="371"/>
      <c r="N642" s="28"/>
      <c r="O642" s="236"/>
      <c r="P642" s="28"/>
      <c r="Q642" s="28"/>
      <c r="R642" s="28"/>
      <c r="S642" s="466" t="str">
        <f>IF(C642=0,"",C642)</f>
        <v/>
      </c>
      <c r="T642" s="191"/>
      <c r="U642" s="30"/>
      <c r="V642" s="30"/>
      <c r="W642" s="30"/>
      <c r="X642" s="30"/>
      <c r="Y642" s="190"/>
      <c r="Z642" s="330" t="str">
        <f>lft(J642,Peildatum)</f>
        <v/>
      </c>
      <c r="AA642" s="272"/>
      <c r="AB642" s="272"/>
      <c r="AC642" s="272"/>
      <c r="AD642" s="272"/>
      <c r="AE642" s="319" t="str">
        <f>IFERROR(VLOOKUP(LEFT(L642 &amp; "0",1),CbRc,2,0),"")</f>
        <v>NCX19J3</v>
      </c>
      <c r="AF642" s="319" t="str">
        <f>IFERROR(VLOOKUP(LEFT(M642 &amp; "0",1),CbRc,2,0),"")</f>
        <v>NCX19J3</v>
      </c>
      <c r="AG642" s="319" t="str">
        <f>IFERROR(VLOOKUP(LEFT(N642 &amp; "0",1),CbRc,2,0),"")</f>
        <v>NCX19J3</v>
      </c>
      <c r="AH642" s="319" t="str">
        <f>IF(ISNA(VLOOKUP($AE642&amp;P642,IsTm1A,1,0)),"",P642)</f>
        <v/>
      </c>
      <c r="AI642" s="319" t="str">
        <f>IF(ISNA(VLOOKUP($AF642&amp;Q642,IsTm2D,1,0)),"",Q642)</f>
        <v/>
      </c>
      <c r="AJ642" s="319" t="str">
        <f>IF(ISNA(VLOOKUP($AF642&amp;R642,IsTm3G,1,0)),"",R642)</f>
        <v/>
      </c>
      <c r="AK642" s="319" t="str">
        <f>IF(ISNA(VLOOKUP($AG642&amp;S642,IsTm4J,1,0)),"",S642)</f>
        <v/>
      </c>
      <c r="AL642" s="310"/>
      <c r="AT642" s="312" t="str">
        <f t="shared" si="93"/>
        <v/>
      </c>
      <c r="AU642" s="312" t="str">
        <f t="shared" si="94"/>
        <v/>
      </c>
      <c r="AW642" s="320">
        <f t="shared" si="95"/>
        <v>0</v>
      </c>
      <c r="AX642" s="320">
        <f t="shared" si="96"/>
        <v>0</v>
      </c>
      <c r="AY642" s="320">
        <f t="shared" si="97"/>
        <v>0</v>
      </c>
      <c r="AZ642" s="320">
        <f t="shared" si="98"/>
        <v>0</v>
      </c>
      <c r="BG642" s="49" t="str">
        <f t="shared" si="99"/>
        <v>0</v>
      </c>
      <c r="BH642" s="49" t="str">
        <f t="shared" si="100"/>
        <v>0</v>
      </c>
      <c r="BI642" s="49" t="str">
        <f t="shared" si="101"/>
        <v>0</v>
      </c>
    </row>
    <row r="643" spans="1:61" x14ac:dyDescent="0.25">
      <c r="A643" s="25" t="str">
        <f>C643&amp;"x"&amp;TEXT(COUNTIF(C$5:C642,C643)+1,0)</f>
        <v>x1</v>
      </c>
      <c r="B643" s="26" t="str">
        <f>D643&amp;"x"&amp;TEXT(COUNTIF(D$5:D642,D643)+1,0)</f>
        <v>x1</v>
      </c>
      <c r="C643" s="27"/>
      <c r="D643" s="27"/>
      <c r="E643" s="165"/>
      <c r="F643" s="27"/>
      <c r="G643" s="242"/>
      <c r="H643" s="242"/>
      <c r="I643" s="242"/>
      <c r="J643" s="194"/>
      <c r="K643" s="165"/>
      <c r="L643" s="28"/>
      <c r="M643" s="371"/>
      <c r="N643" s="28"/>
      <c r="O643" s="236"/>
      <c r="P643" s="28"/>
      <c r="Q643" s="28"/>
      <c r="R643" s="28"/>
      <c r="S643" s="466" t="str">
        <f>IF(C643=0,"",C643)</f>
        <v/>
      </c>
      <c r="T643" s="191"/>
      <c r="U643" s="30"/>
      <c r="V643" s="30"/>
      <c r="W643" s="30"/>
      <c r="X643" s="30"/>
      <c r="Y643" s="190"/>
      <c r="Z643" s="330" t="str">
        <f>lft(J643,Peildatum)</f>
        <v/>
      </c>
      <c r="AA643" s="272"/>
      <c r="AB643" s="272"/>
      <c r="AC643" s="272"/>
      <c r="AD643" s="272"/>
      <c r="AE643" s="319" t="str">
        <f>IFERROR(VLOOKUP(LEFT(L643 &amp; "0",1),CbRc,2,0),"")</f>
        <v>NCX19J3</v>
      </c>
      <c r="AF643" s="319" t="str">
        <f>IFERROR(VLOOKUP(LEFT(M643 &amp; "0",1),CbRc,2,0),"")</f>
        <v>NCX19J3</v>
      </c>
      <c r="AG643" s="319" t="str">
        <f>IFERROR(VLOOKUP(LEFT(N643 &amp; "0",1),CbRc,2,0),"")</f>
        <v>NCX19J3</v>
      </c>
      <c r="AH643" s="319" t="str">
        <f>IF(ISNA(VLOOKUP($AE643&amp;P643,IsTm1A,1,0)),"",P643)</f>
        <v/>
      </c>
      <c r="AI643" s="319" t="str">
        <f>IF(ISNA(VLOOKUP($AF643&amp;Q643,IsTm2D,1,0)),"",Q643)</f>
        <v/>
      </c>
      <c r="AJ643" s="319" t="str">
        <f>IF(ISNA(VLOOKUP($AF643&amp;R643,IsTm3G,1,0)),"",R643)</f>
        <v/>
      </c>
      <c r="AK643" s="319" t="str">
        <f>IF(ISNA(VLOOKUP($AG643&amp;S643,IsTm4J,1,0)),"",S643)</f>
        <v/>
      </c>
      <c r="AL643" s="310"/>
      <c r="AT643" s="312" t="str">
        <f t="shared" si="93"/>
        <v/>
      </c>
      <c r="AU643" s="312" t="str">
        <f t="shared" si="94"/>
        <v/>
      </c>
      <c r="AW643" s="320">
        <f t="shared" si="95"/>
        <v>0</v>
      </c>
      <c r="AX643" s="320">
        <f t="shared" si="96"/>
        <v>0</v>
      </c>
      <c r="AY643" s="320">
        <f t="shared" si="97"/>
        <v>0</v>
      </c>
      <c r="AZ643" s="320">
        <f t="shared" si="98"/>
        <v>0</v>
      </c>
      <c r="BG643" s="49" t="str">
        <f t="shared" si="99"/>
        <v>0</v>
      </c>
      <c r="BH643" s="49" t="str">
        <f t="shared" si="100"/>
        <v>0</v>
      </c>
      <c r="BI643" s="49" t="str">
        <f t="shared" si="101"/>
        <v>0</v>
      </c>
    </row>
    <row r="644" spans="1:61" x14ac:dyDescent="0.25">
      <c r="A644" s="25" t="str">
        <f>C644&amp;"x"&amp;TEXT(COUNTIF(C$5:C643,C644)+1,0)</f>
        <v>x1</v>
      </c>
      <c r="B644" s="26" t="str">
        <f>D644&amp;"x"&amp;TEXT(COUNTIF(D$5:D643,D644)+1,0)</f>
        <v>x1</v>
      </c>
      <c r="C644" s="27"/>
      <c r="D644" s="27"/>
      <c r="E644" s="165"/>
      <c r="F644" s="27"/>
      <c r="G644" s="242"/>
      <c r="H644" s="242"/>
      <c r="I644" s="242"/>
      <c r="J644" s="194"/>
      <c r="K644" s="165"/>
      <c r="L644" s="28"/>
      <c r="M644" s="371"/>
      <c r="N644" s="28"/>
      <c r="O644" s="236"/>
      <c r="P644" s="28"/>
      <c r="Q644" s="28"/>
      <c r="R644" s="28"/>
      <c r="S644" s="466" t="str">
        <f>IF(C644=0,"",C644)</f>
        <v/>
      </c>
      <c r="T644" s="191"/>
      <c r="U644" s="30"/>
      <c r="V644" s="30"/>
      <c r="W644" s="30"/>
      <c r="X644" s="30"/>
      <c r="Y644" s="190"/>
      <c r="Z644" s="330" t="str">
        <f>lft(J644,Peildatum)</f>
        <v/>
      </c>
      <c r="AA644" s="272"/>
      <c r="AB644" s="272"/>
      <c r="AC644" s="272"/>
      <c r="AD644" s="272"/>
      <c r="AE644" s="319" t="str">
        <f>IFERROR(VLOOKUP(LEFT(L644 &amp; "0",1),CbRc,2,0),"")</f>
        <v>NCX19J3</v>
      </c>
      <c r="AF644" s="319" t="str">
        <f>IFERROR(VLOOKUP(LEFT(M644 &amp; "0",1),CbRc,2,0),"")</f>
        <v>NCX19J3</v>
      </c>
      <c r="AG644" s="319" t="str">
        <f>IFERROR(VLOOKUP(LEFT(N644 &amp; "0",1),CbRc,2,0),"")</f>
        <v>NCX19J3</v>
      </c>
      <c r="AH644" s="319" t="str">
        <f>IF(ISNA(VLOOKUP($AE644&amp;P644,IsTm1A,1,0)),"",P644)</f>
        <v/>
      </c>
      <c r="AI644" s="319" t="str">
        <f>IF(ISNA(VLOOKUP($AF644&amp;Q644,IsTm2D,1,0)),"",Q644)</f>
        <v/>
      </c>
      <c r="AJ644" s="319" t="str">
        <f>IF(ISNA(VLOOKUP($AF644&amp;R644,IsTm3G,1,0)),"",R644)</f>
        <v/>
      </c>
      <c r="AK644" s="319" t="str">
        <f>IF(ISNA(VLOOKUP($AG644&amp;S644,IsTm4J,1,0)),"",S644)</f>
        <v/>
      </c>
      <c r="AL644" s="310"/>
      <c r="AT644" s="312" t="str">
        <f t="shared" si="93"/>
        <v/>
      </c>
      <c r="AU644" s="312" t="str">
        <f t="shared" si="94"/>
        <v/>
      </c>
      <c r="AW644" s="320">
        <f t="shared" si="95"/>
        <v>0</v>
      </c>
      <c r="AX644" s="320">
        <f t="shared" si="96"/>
        <v>0</v>
      </c>
      <c r="AY644" s="320">
        <f t="shared" si="97"/>
        <v>0</v>
      </c>
      <c r="AZ644" s="320">
        <f t="shared" si="98"/>
        <v>0</v>
      </c>
      <c r="BG644" s="49" t="str">
        <f t="shared" si="99"/>
        <v>0</v>
      </c>
      <c r="BH644" s="49" t="str">
        <f t="shared" si="100"/>
        <v>0</v>
      </c>
      <c r="BI644" s="49" t="str">
        <f t="shared" si="101"/>
        <v>0</v>
      </c>
    </row>
    <row r="645" spans="1:61" x14ac:dyDescent="0.25">
      <c r="A645" s="25" t="str">
        <f>C645&amp;"x"&amp;TEXT(COUNTIF(C$5:C644,C645)+1,0)</f>
        <v>x1</v>
      </c>
      <c r="B645" s="26" t="str">
        <f>D645&amp;"x"&amp;TEXT(COUNTIF(D$5:D644,D645)+1,0)</f>
        <v>x1</v>
      </c>
      <c r="C645" s="27"/>
      <c r="D645" s="27"/>
      <c r="E645" s="165"/>
      <c r="F645" s="27"/>
      <c r="G645" s="242"/>
      <c r="H645" s="242"/>
      <c r="I645" s="242"/>
      <c r="J645" s="194"/>
      <c r="K645" s="165"/>
      <c r="L645" s="28"/>
      <c r="M645" s="371"/>
      <c r="N645" s="28"/>
      <c r="O645" s="236"/>
      <c r="P645" s="28"/>
      <c r="Q645" s="28"/>
      <c r="R645" s="28"/>
      <c r="S645" s="466" t="str">
        <f>IF(C645=0,"",C645)</f>
        <v/>
      </c>
      <c r="T645" s="191"/>
      <c r="U645" s="30"/>
      <c r="V645" s="30"/>
      <c r="W645" s="30"/>
      <c r="X645" s="30"/>
      <c r="Y645" s="190"/>
      <c r="Z645" s="330" t="str">
        <f>lft(J645,Peildatum)</f>
        <v/>
      </c>
      <c r="AA645" s="272"/>
      <c r="AB645" s="272"/>
      <c r="AC645" s="272"/>
      <c r="AD645" s="272"/>
      <c r="AE645" s="319" t="str">
        <f>IFERROR(VLOOKUP(LEFT(L645 &amp; "0",1),CbRc,2,0),"")</f>
        <v>NCX19J3</v>
      </c>
      <c r="AF645" s="319" t="str">
        <f>IFERROR(VLOOKUP(LEFT(M645 &amp; "0",1),CbRc,2,0),"")</f>
        <v>NCX19J3</v>
      </c>
      <c r="AG645" s="319" t="str">
        <f>IFERROR(VLOOKUP(LEFT(N645 &amp; "0",1),CbRc,2,0),"")</f>
        <v>NCX19J3</v>
      </c>
      <c r="AH645" s="319" t="str">
        <f>IF(ISNA(VLOOKUP($AE645&amp;P645,IsTm1A,1,0)),"",P645)</f>
        <v/>
      </c>
      <c r="AI645" s="319" t="str">
        <f>IF(ISNA(VLOOKUP($AF645&amp;Q645,IsTm2D,1,0)),"",Q645)</f>
        <v/>
      </c>
      <c r="AJ645" s="319" t="str">
        <f>IF(ISNA(VLOOKUP($AF645&amp;R645,IsTm3G,1,0)),"",R645)</f>
        <v/>
      </c>
      <c r="AK645" s="319" t="str">
        <f>IF(ISNA(VLOOKUP($AG645&amp;S645,IsTm4J,1,0)),"",S645)</f>
        <v/>
      </c>
      <c r="AL645" s="310"/>
      <c r="AT645" s="312" t="str">
        <f t="shared" ref="AT645:AT708" si="102">IF(C645="","",IFERROR(VLOOKUP(C645,AQ:AQ,1,0),"FOUT"))</f>
        <v/>
      </c>
      <c r="AU645" s="312" t="str">
        <f t="shared" ref="AU645:AU708" si="103">IF(D645="","",IFERROR(VLOOKUP(D645,AR:AR,1,0),"FOUT"))</f>
        <v/>
      </c>
      <c r="AW645" s="320">
        <f t="shared" si="95"/>
        <v>0</v>
      </c>
      <c r="AX645" s="320">
        <f t="shared" si="96"/>
        <v>0</v>
      </c>
      <c r="AY645" s="320">
        <f t="shared" si="97"/>
        <v>0</v>
      </c>
      <c r="AZ645" s="320">
        <f t="shared" si="98"/>
        <v>0</v>
      </c>
      <c r="BG645" s="49" t="str">
        <f t="shared" si="99"/>
        <v>0</v>
      </c>
      <c r="BH645" s="49" t="str">
        <f t="shared" si="100"/>
        <v>0</v>
      </c>
      <c r="BI645" s="49" t="str">
        <f t="shared" si="101"/>
        <v>0</v>
      </c>
    </row>
    <row r="646" spans="1:61" x14ac:dyDescent="0.25">
      <c r="A646" s="25" t="str">
        <f>C646&amp;"x"&amp;TEXT(COUNTIF(C$5:C645,C646)+1,0)</f>
        <v>x1</v>
      </c>
      <c r="B646" s="26" t="str">
        <f>D646&amp;"x"&amp;TEXT(COUNTIF(D$5:D645,D646)+1,0)</f>
        <v>x1</v>
      </c>
      <c r="C646" s="27"/>
      <c r="D646" s="27"/>
      <c r="E646" s="165"/>
      <c r="F646" s="27"/>
      <c r="G646" s="242"/>
      <c r="H646" s="242"/>
      <c r="I646" s="242"/>
      <c r="J646" s="194"/>
      <c r="K646" s="165"/>
      <c r="L646" s="28"/>
      <c r="M646" s="371"/>
      <c r="N646" s="28"/>
      <c r="O646" s="236"/>
      <c r="P646" s="28"/>
      <c r="Q646" s="28"/>
      <c r="R646" s="28"/>
      <c r="S646" s="466" t="str">
        <f>IF(C646=0,"",C646)</f>
        <v/>
      </c>
      <c r="T646" s="191"/>
      <c r="U646" s="30"/>
      <c r="V646" s="30"/>
      <c r="W646" s="30"/>
      <c r="X646" s="30"/>
      <c r="Y646" s="190"/>
      <c r="Z646" s="330" t="str">
        <f>lft(J646,Peildatum)</f>
        <v/>
      </c>
      <c r="AA646" s="272"/>
      <c r="AB646" s="272"/>
      <c r="AC646" s="272"/>
      <c r="AD646" s="272"/>
      <c r="AE646" s="319" t="str">
        <f>IFERROR(VLOOKUP(LEFT(L646 &amp; "0",1),CbRc,2,0),"")</f>
        <v>NCX19J3</v>
      </c>
      <c r="AF646" s="319" t="str">
        <f>IFERROR(VLOOKUP(LEFT(M646 &amp; "0",1),CbRc,2,0),"")</f>
        <v>NCX19J3</v>
      </c>
      <c r="AG646" s="319" t="str">
        <f>IFERROR(VLOOKUP(LEFT(N646 &amp; "0",1),CbRc,2,0),"")</f>
        <v>NCX19J3</v>
      </c>
      <c r="AH646" s="319" t="str">
        <f>IF(ISNA(VLOOKUP($AE646&amp;P646,IsTm1A,1,0)),"",P646)</f>
        <v/>
      </c>
      <c r="AI646" s="319" t="str">
        <f>IF(ISNA(VLOOKUP($AF646&amp;Q646,IsTm2D,1,0)),"",Q646)</f>
        <v/>
      </c>
      <c r="AJ646" s="319" t="str">
        <f>IF(ISNA(VLOOKUP($AF646&amp;R646,IsTm3G,1,0)),"",R646)</f>
        <v/>
      </c>
      <c r="AK646" s="319" t="str">
        <f>IF(ISNA(VLOOKUP($AG646&amp;S646,IsTm4J,1,0)),"",S646)</f>
        <v/>
      </c>
      <c r="AL646" s="310"/>
      <c r="AT646" s="312" t="str">
        <f t="shared" si="102"/>
        <v/>
      </c>
      <c r="AU646" s="312" t="str">
        <f t="shared" si="103"/>
        <v/>
      </c>
      <c r="AW646" s="320">
        <f t="shared" ref="AW646:AW709" si="104">IF(OR(P646="",U646=""),0,SUMIFS(U$5:U$1004,$BG$5:$BG$1004,$BG646,P$5:P$1004,P646))</f>
        <v>0</v>
      </c>
      <c r="AX646" s="320">
        <f t="shared" ref="AX646:AX709" si="105">IF(OR(Q646="",V646=""),0,SUMIFS(V$5:V$1004,$BH$5:$BH$1004,$BH646,Q$5:Q$1004,Q646))</f>
        <v>0</v>
      </c>
      <c r="AY646" s="320">
        <f t="shared" ref="AY646:AY709" si="106">IF(OR(R646="",W646=""),0,SUMIFS(W$5:W$1004,$BH$5:$BH$1004,$BH646,R$5:R$1004,R646))</f>
        <v>0</v>
      </c>
      <c r="AZ646" s="320">
        <f t="shared" ref="AZ646:AZ709" si="107">IF(OR(S646="",X646=""),0,SUMIFS(X$5:X$1004,$BI$5:$BI$1004,$BI646,S$5:S$1004,S646))</f>
        <v>0</v>
      </c>
      <c r="BG646" s="49" t="str">
        <f t="shared" si="99"/>
        <v>0</v>
      </c>
      <c r="BH646" s="49" t="str">
        <f t="shared" si="100"/>
        <v>0</v>
      </c>
      <c r="BI646" s="49" t="str">
        <f t="shared" si="101"/>
        <v>0</v>
      </c>
    </row>
    <row r="647" spans="1:61" x14ac:dyDescent="0.25">
      <c r="A647" s="25" t="str">
        <f>C647&amp;"x"&amp;TEXT(COUNTIF(C$5:C646,C647)+1,0)</f>
        <v>x1</v>
      </c>
      <c r="B647" s="26" t="str">
        <f>D647&amp;"x"&amp;TEXT(COUNTIF(D$5:D646,D647)+1,0)</f>
        <v>x1</v>
      </c>
      <c r="C647" s="27"/>
      <c r="D647" s="27"/>
      <c r="E647" s="165"/>
      <c r="F647" s="27"/>
      <c r="G647" s="242"/>
      <c r="H647" s="242"/>
      <c r="I647" s="242"/>
      <c r="J647" s="194"/>
      <c r="K647" s="165"/>
      <c r="L647" s="28"/>
      <c r="M647" s="371"/>
      <c r="N647" s="28"/>
      <c r="O647" s="236"/>
      <c r="P647" s="28"/>
      <c r="Q647" s="28"/>
      <c r="R647" s="28"/>
      <c r="S647" s="466" t="str">
        <f>IF(C647=0,"",C647)</f>
        <v/>
      </c>
      <c r="T647" s="191"/>
      <c r="U647" s="30"/>
      <c r="V647" s="30"/>
      <c r="W647" s="30"/>
      <c r="X647" s="30"/>
      <c r="Y647" s="190"/>
      <c r="Z647" s="330" t="str">
        <f>lft(J647,Peildatum)</f>
        <v/>
      </c>
      <c r="AA647" s="272"/>
      <c r="AB647" s="272"/>
      <c r="AC647" s="272"/>
      <c r="AD647" s="272"/>
      <c r="AE647" s="319" t="str">
        <f>IFERROR(VLOOKUP(LEFT(L647 &amp; "0",1),CbRc,2,0),"")</f>
        <v>NCX19J3</v>
      </c>
      <c r="AF647" s="319" t="str">
        <f>IFERROR(VLOOKUP(LEFT(M647 &amp; "0",1),CbRc,2,0),"")</f>
        <v>NCX19J3</v>
      </c>
      <c r="AG647" s="319" t="str">
        <f>IFERROR(VLOOKUP(LEFT(N647 &amp; "0",1),CbRc,2,0),"")</f>
        <v>NCX19J3</v>
      </c>
      <c r="AH647" s="319" t="str">
        <f>IF(ISNA(VLOOKUP($AE647&amp;P647,IsTm1A,1,0)),"",P647)</f>
        <v/>
      </c>
      <c r="AI647" s="319" t="str">
        <f>IF(ISNA(VLOOKUP($AF647&amp;Q647,IsTm2D,1,0)),"",Q647)</f>
        <v/>
      </c>
      <c r="AJ647" s="319" t="str">
        <f>IF(ISNA(VLOOKUP($AF647&amp;R647,IsTm3G,1,0)),"",R647)</f>
        <v/>
      </c>
      <c r="AK647" s="319" t="str">
        <f>IF(ISNA(VLOOKUP($AG647&amp;S647,IsTm4J,1,0)),"",S647)</f>
        <v/>
      </c>
      <c r="AL647" s="310"/>
      <c r="AT647" s="312" t="str">
        <f t="shared" si="102"/>
        <v/>
      </c>
      <c r="AU647" s="312" t="str">
        <f t="shared" si="103"/>
        <v/>
      </c>
      <c r="AW647" s="320">
        <f t="shared" si="104"/>
        <v>0</v>
      </c>
      <c r="AX647" s="320">
        <f t="shared" si="105"/>
        <v>0</v>
      </c>
      <c r="AY647" s="320">
        <f t="shared" si="106"/>
        <v>0</v>
      </c>
      <c r="AZ647" s="320">
        <f t="shared" si="107"/>
        <v>0</v>
      </c>
      <c r="BG647" s="49" t="str">
        <f t="shared" si="99"/>
        <v>0</v>
      </c>
      <c r="BH647" s="49" t="str">
        <f t="shared" si="100"/>
        <v>0</v>
      </c>
      <c r="BI647" s="49" t="str">
        <f t="shared" si="101"/>
        <v>0</v>
      </c>
    </row>
    <row r="648" spans="1:61" x14ac:dyDescent="0.25">
      <c r="A648" s="25" t="str">
        <f>C648&amp;"x"&amp;TEXT(COUNTIF(C$5:C647,C648)+1,0)</f>
        <v>x1</v>
      </c>
      <c r="B648" s="26" t="str">
        <f>D648&amp;"x"&amp;TEXT(COUNTIF(D$5:D647,D648)+1,0)</f>
        <v>x1</v>
      </c>
      <c r="C648" s="27"/>
      <c r="D648" s="27"/>
      <c r="E648" s="165"/>
      <c r="F648" s="27"/>
      <c r="G648" s="242"/>
      <c r="H648" s="242"/>
      <c r="I648" s="242"/>
      <c r="J648" s="194"/>
      <c r="K648" s="165"/>
      <c r="L648" s="28"/>
      <c r="M648" s="371"/>
      <c r="N648" s="28"/>
      <c r="O648" s="236"/>
      <c r="P648" s="28"/>
      <c r="Q648" s="28"/>
      <c r="R648" s="28"/>
      <c r="S648" s="466" t="str">
        <f>IF(C648=0,"",C648)</f>
        <v/>
      </c>
      <c r="T648" s="191"/>
      <c r="U648" s="30"/>
      <c r="V648" s="30"/>
      <c r="W648" s="30"/>
      <c r="X648" s="30"/>
      <c r="Y648" s="190"/>
      <c r="Z648" s="330" t="str">
        <f>lft(J648,Peildatum)</f>
        <v/>
      </c>
      <c r="AA648" s="272"/>
      <c r="AB648" s="272"/>
      <c r="AC648" s="272"/>
      <c r="AD648" s="272"/>
      <c r="AE648" s="319" t="str">
        <f>IFERROR(VLOOKUP(LEFT(L648 &amp; "0",1),CbRc,2,0),"")</f>
        <v>NCX19J3</v>
      </c>
      <c r="AF648" s="319" t="str">
        <f>IFERROR(VLOOKUP(LEFT(M648 &amp; "0",1),CbRc,2,0),"")</f>
        <v>NCX19J3</v>
      </c>
      <c r="AG648" s="319" t="str">
        <f>IFERROR(VLOOKUP(LEFT(N648 &amp; "0",1),CbRc,2,0),"")</f>
        <v>NCX19J3</v>
      </c>
      <c r="AH648" s="319" t="str">
        <f>IF(ISNA(VLOOKUP($AE648&amp;P648,IsTm1A,1,0)),"",P648)</f>
        <v/>
      </c>
      <c r="AI648" s="319" t="str">
        <f>IF(ISNA(VLOOKUP($AF648&amp;Q648,IsTm2D,1,0)),"",Q648)</f>
        <v/>
      </c>
      <c r="AJ648" s="319" t="str">
        <f>IF(ISNA(VLOOKUP($AF648&amp;R648,IsTm3G,1,0)),"",R648)</f>
        <v/>
      </c>
      <c r="AK648" s="319" t="str">
        <f>IF(ISNA(VLOOKUP($AG648&amp;S648,IsTm4J,1,0)),"",S648)</f>
        <v/>
      </c>
      <c r="AL648" s="310"/>
      <c r="AT648" s="312" t="str">
        <f t="shared" si="102"/>
        <v/>
      </c>
      <c r="AU648" s="312" t="str">
        <f t="shared" si="103"/>
        <v/>
      </c>
      <c r="AW648" s="320">
        <f t="shared" si="104"/>
        <v>0</v>
      </c>
      <c r="AX648" s="320">
        <f t="shared" si="105"/>
        <v>0</v>
      </c>
      <c r="AY648" s="320">
        <f t="shared" si="106"/>
        <v>0</v>
      </c>
      <c r="AZ648" s="320">
        <f t="shared" si="107"/>
        <v>0</v>
      </c>
      <c r="BG648" s="49" t="str">
        <f t="shared" si="99"/>
        <v>0</v>
      </c>
      <c r="BH648" s="49" t="str">
        <f t="shared" si="100"/>
        <v>0</v>
      </c>
      <c r="BI648" s="49" t="str">
        <f t="shared" si="101"/>
        <v>0</v>
      </c>
    </row>
    <row r="649" spans="1:61" x14ac:dyDescent="0.25">
      <c r="A649" s="25" t="str">
        <f>C649&amp;"x"&amp;TEXT(COUNTIF(C$5:C648,C649)+1,0)</f>
        <v>x1</v>
      </c>
      <c r="B649" s="26" t="str">
        <f>D649&amp;"x"&amp;TEXT(COUNTIF(D$5:D648,D649)+1,0)</f>
        <v>x1</v>
      </c>
      <c r="C649" s="27"/>
      <c r="D649" s="27"/>
      <c r="E649" s="165"/>
      <c r="F649" s="27"/>
      <c r="G649" s="242"/>
      <c r="H649" s="242"/>
      <c r="I649" s="242"/>
      <c r="J649" s="194"/>
      <c r="K649" s="165"/>
      <c r="L649" s="28"/>
      <c r="M649" s="371"/>
      <c r="N649" s="28"/>
      <c r="O649" s="236"/>
      <c r="P649" s="28"/>
      <c r="Q649" s="28"/>
      <c r="R649" s="28"/>
      <c r="S649" s="466" t="str">
        <f>IF(C649=0,"",C649)</f>
        <v/>
      </c>
      <c r="T649" s="191"/>
      <c r="U649" s="30"/>
      <c r="V649" s="30"/>
      <c r="W649" s="30"/>
      <c r="X649" s="30"/>
      <c r="Y649" s="190"/>
      <c r="Z649" s="330" t="str">
        <f>lft(J649,Peildatum)</f>
        <v/>
      </c>
      <c r="AA649" s="272"/>
      <c r="AB649" s="272"/>
      <c r="AC649" s="272"/>
      <c r="AD649" s="272"/>
      <c r="AE649" s="319" t="str">
        <f>IFERROR(VLOOKUP(LEFT(L649 &amp; "0",1),CbRc,2,0),"")</f>
        <v>NCX19J3</v>
      </c>
      <c r="AF649" s="319" t="str">
        <f>IFERROR(VLOOKUP(LEFT(M649 &amp; "0",1),CbRc,2,0),"")</f>
        <v>NCX19J3</v>
      </c>
      <c r="AG649" s="319" t="str">
        <f>IFERROR(VLOOKUP(LEFT(N649 &amp; "0",1),CbRc,2,0),"")</f>
        <v>NCX19J3</v>
      </c>
      <c r="AH649" s="319" t="str">
        <f>IF(ISNA(VLOOKUP($AE649&amp;P649,IsTm1A,1,0)),"",P649)</f>
        <v/>
      </c>
      <c r="AI649" s="319" t="str">
        <f>IF(ISNA(VLOOKUP($AF649&amp;Q649,IsTm2D,1,0)),"",Q649)</f>
        <v/>
      </c>
      <c r="AJ649" s="319" t="str">
        <f>IF(ISNA(VLOOKUP($AF649&amp;R649,IsTm3G,1,0)),"",R649)</f>
        <v/>
      </c>
      <c r="AK649" s="319" t="str">
        <f>IF(ISNA(VLOOKUP($AG649&amp;S649,IsTm4J,1,0)),"",S649)</f>
        <v/>
      </c>
      <c r="AL649" s="310"/>
      <c r="AT649" s="312" t="str">
        <f t="shared" si="102"/>
        <v/>
      </c>
      <c r="AU649" s="312" t="str">
        <f t="shared" si="103"/>
        <v/>
      </c>
      <c r="AW649" s="320">
        <f t="shared" si="104"/>
        <v>0</v>
      </c>
      <c r="AX649" s="320">
        <f t="shared" si="105"/>
        <v>0</v>
      </c>
      <c r="AY649" s="320">
        <f t="shared" si="106"/>
        <v>0</v>
      </c>
      <c r="AZ649" s="320">
        <f t="shared" si="107"/>
        <v>0</v>
      </c>
      <c r="BG649" s="49" t="str">
        <f t="shared" si="99"/>
        <v>0</v>
      </c>
      <c r="BH649" s="49" t="str">
        <f t="shared" si="100"/>
        <v>0</v>
      </c>
      <c r="BI649" s="49" t="str">
        <f t="shared" si="101"/>
        <v>0</v>
      </c>
    </row>
    <row r="650" spans="1:61" x14ac:dyDescent="0.25">
      <c r="A650" s="25" t="str">
        <f>C650&amp;"x"&amp;TEXT(COUNTIF(C$5:C649,C650)+1,0)</f>
        <v>x1</v>
      </c>
      <c r="B650" s="26" t="str">
        <f>D650&amp;"x"&amp;TEXT(COUNTIF(D$5:D649,D650)+1,0)</f>
        <v>x1</v>
      </c>
      <c r="C650" s="27"/>
      <c r="D650" s="27"/>
      <c r="E650" s="165"/>
      <c r="F650" s="27"/>
      <c r="G650" s="242"/>
      <c r="H650" s="242"/>
      <c r="I650" s="242"/>
      <c r="J650" s="194"/>
      <c r="K650" s="165"/>
      <c r="L650" s="28"/>
      <c r="M650" s="371"/>
      <c r="N650" s="28"/>
      <c r="O650" s="236"/>
      <c r="P650" s="28"/>
      <c r="Q650" s="28"/>
      <c r="R650" s="28"/>
      <c r="S650" s="466" t="str">
        <f>IF(C650=0,"",C650)</f>
        <v/>
      </c>
      <c r="T650" s="191"/>
      <c r="U650" s="30"/>
      <c r="V650" s="30"/>
      <c r="W650" s="30"/>
      <c r="X650" s="30"/>
      <c r="Y650" s="190"/>
      <c r="Z650" s="330" t="str">
        <f>lft(J650,Peildatum)</f>
        <v/>
      </c>
      <c r="AA650" s="272"/>
      <c r="AB650" s="272"/>
      <c r="AC650" s="272"/>
      <c r="AD650" s="272"/>
      <c r="AE650" s="319" t="str">
        <f>IFERROR(VLOOKUP(LEFT(L650 &amp; "0",1),CbRc,2,0),"")</f>
        <v>NCX19J3</v>
      </c>
      <c r="AF650" s="319" t="str">
        <f>IFERROR(VLOOKUP(LEFT(M650 &amp; "0",1),CbRc,2,0),"")</f>
        <v>NCX19J3</v>
      </c>
      <c r="AG650" s="319" t="str">
        <f>IFERROR(VLOOKUP(LEFT(N650 &amp; "0",1),CbRc,2,0),"")</f>
        <v>NCX19J3</v>
      </c>
      <c r="AH650" s="319" t="str">
        <f>IF(ISNA(VLOOKUP($AE650&amp;P650,IsTm1A,1,0)),"",P650)</f>
        <v/>
      </c>
      <c r="AI650" s="319" t="str">
        <f>IF(ISNA(VLOOKUP($AF650&amp;Q650,IsTm2D,1,0)),"",Q650)</f>
        <v/>
      </c>
      <c r="AJ650" s="319" t="str">
        <f>IF(ISNA(VLOOKUP($AF650&amp;R650,IsTm3G,1,0)),"",R650)</f>
        <v/>
      </c>
      <c r="AK650" s="319" t="str">
        <f>IF(ISNA(VLOOKUP($AG650&amp;S650,IsTm4J,1,0)),"",S650)</f>
        <v/>
      </c>
      <c r="AL650" s="310"/>
      <c r="AT650" s="312" t="str">
        <f t="shared" si="102"/>
        <v/>
      </c>
      <c r="AU650" s="312" t="str">
        <f t="shared" si="103"/>
        <v/>
      </c>
      <c r="AW650" s="320">
        <f t="shared" si="104"/>
        <v>0</v>
      </c>
      <c r="AX650" s="320">
        <f t="shared" si="105"/>
        <v>0</v>
      </c>
      <c r="AY650" s="320">
        <f t="shared" si="106"/>
        <v>0</v>
      </c>
      <c r="AZ650" s="320">
        <f t="shared" si="107"/>
        <v>0</v>
      </c>
      <c r="BG650" s="49" t="str">
        <f t="shared" ref="BG650:BG713" si="108">LEFT(L650&amp;"0",1)</f>
        <v>0</v>
      </c>
      <c r="BH650" s="49" t="str">
        <f t="shared" ref="BH650:BH713" si="109">LEFT(M650&amp;"0",1)</f>
        <v>0</v>
      </c>
      <c r="BI650" s="49" t="str">
        <f t="shared" ref="BI650:BI713" si="110">LEFT(N650&amp;"0",1)</f>
        <v>0</v>
      </c>
    </row>
    <row r="651" spans="1:61" x14ac:dyDescent="0.25">
      <c r="A651" s="25" t="str">
        <f>C651&amp;"x"&amp;TEXT(COUNTIF(C$5:C650,C651)+1,0)</f>
        <v>x1</v>
      </c>
      <c r="B651" s="26" t="str">
        <f>D651&amp;"x"&amp;TEXT(COUNTIF(D$5:D650,D651)+1,0)</f>
        <v>x1</v>
      </c>
      <c r="C651" s="27"/>
      <c r="D651" s="27"/>
      <c r="E651" s="165"/>
      <c r="F651" s="27"/>
      <c r="G651" s="242"/>
      <c r="H651" s="242"/>
      <c r="I651" s="242"/>
      <c r="J651" s="194"/>
      <c r="K651" s="165"/>
      <c r="L651" s="28"/>
      <c r="M651" s="371"/>
      <c r="N651" s="28"/>
      <c r="O651" s="236"/>
      <c r="P651" s="28"/>
      <c r="Q651" s="28"/>
      <c r="R651" s="28"/>
      <c r="S651" s="466" t="str">
        <f>IF(C651=0,"",C651)</f>
        <v/>
      </c>
      <c r="T651" s="191"/>
      <c r="U651" s="30"/>
      <c r="V651" s="30"/>
      <c r="W651" s="30"/>
      <c r="X651" s="30"/>
      <c r="Y651" s="190"/>
      <c r="Z651" s="330" t="str">
        <f>lft(J651,Peildatum)</f>
        <v/>
      </c>
      <c r="AA651" s="272"/>
      <c r="AB651" s="272"/>
      <c r="AC651" s="272"/>
      <c r="AD651" s="272"/>
      <c r="AE651" s="319" t="str">
        <f>IFERROR(VLOOKUP(LEFT(L651 &amp; "0",1),CbRc,2,0),"")</f>
        <v>NCX19J3</v>
      </c>
      <c r="AF651" s="319" t="str">
        <f>IFERROR(VLOOKUP(LEFT(M651 &amp; "0",1),CbRc,2,0),"")</f>
        <v>NCX19J3</v>
      </c>
      <c r="AG651" s="319" t="str">
        <f>IFERROR(VLOOKUP(LEFT(N651 &amp; "0",1),CbRc,2,0),"")</f>
        <v>NCX19J3</v>
      </c>
      <c r="AH651" s="319" t="str">
        <f>IF(ISNA(VLOOKUP($AE651&amp;P651,IsTm1A,1,0)),"",P651)</f>
        <v/>
      </c>
      <c r="AI651" s="319" t="str">
        <f>IF(ISNA(VLOOKUP($AF651&amp;Q651,IsTm2D,1,0)),"",Q651)</f>
        <v/>
      </c>
      <c r="AJ651" s="319" t="str">
        <f>IF(ISNA(VLOOKUP($AF651&amp;R651,IsTm3G,1,0)),"",R651)</f>
        <v/>
      </c>
      <c r="AK651" s="319" t="str">
        <f>IF(ISNA(VLOOKUP($AG651&amp;S651,IsTm4J,1,0)),"",S651)</f>
        <v/>
      </c>
      <c r="AL651" s="310"/>
      <c r="AT651" s="312" t="str">
        <f t="shared" si="102"/>
        <v/>
      </c>
      <c r="AU651" s="312" t="str">
        <f t="shared" si="103"/>
        <v/>
      </c>
      <c r="AW651" s="320">
        <f t="shared" si="104"/>
        <v>0</v>
      </c>
      <c r="AX651" s="320">
        <f t="shared" si="105"/>
        <v>0</v>
      </c>
      <c r="AY651" s="320">
        <f t="shared" si="106"/>
        <v>0</v>
      </c>
      <c r="AZ651" s="320">
        <f t="shared" si="107"/>
        <v>0</v>
      </c>
      <c r="BG651" s="49" t="str">
        <f t="shared" si="108"/>
        <v>0</v>
      </c>
      <c r="BH651" s="49" t="str">
        <f t="shared" si="109"/>
        <v>0</v>
      </c>
      <c r="BI651" s="49" t="str">
        <f t="shared" si="110"/>
        <v>0</v>
      </c>
    </row>
    <row r="652" spans="1:61" x14ac:dyDescent="0.25">
      <c r="A652" s="25" t="str">
        <f>C652&amp;"x"&amp;TEXT(COUNTIF(C$5:C651,C652)+1,0)</f>
        <v>x1</v>
      </c>
      <c r="B652" s="26" t="str">
        <f>D652&amp;"x"&amp;TEXT(COUNTIF(D$5:D651,D652)+1,0)</f>
        <v>x1</v>
      </c>
      <c r="C652" s="27"/>
      <c r="D652" s="27"/>
      <c r="E652" s="165"/>
      <c r="F652" s="27"/>
      <c r="G652" s="242"/>
      <c r="H652" s="242"/>
      <c r="I652" s="242"/>
      <c r="J652" s="194"/>
      <c r="K652" s="165"/>
      <c r="L652" s="28"/>
      <c r="M652" s="371"/>
      <c r="N652" s="28"/>
      <c r="O652" s="236"/>
      <c r="P652" s="28"/>
      <c r="Q652" s="28"/>
      <c r="R652" s="28"/>
      <c r="S652" s="466" t="str">
        <f>IF(C652=0,"",C652)</f>
        <v/>
      </c>
      <c r="T652" s="191"/>
      <c r="U652" s="30"/>
      <c r="V652" s="30"/>
      <c r="W652" s="30"/>
      <c r="X652" s="30"/>
      <c r="Y652" s="190"/>
      <c r="Z652" s="330" t="str">
        <f>lft(J652,Peildatum)</f>
        <v/>
      </c>
      <c r="AA652" s="272"/>
      <c r="AB652" s="272"/>
      <c r="AC652" s="272"/>
      <c r="AD652" s="272"/>
      <c r="AE652" s="319" t="str">
        <f>IFERROR(VLOOKUP(LEFT(L652 &amp; "0",1),CbRc,2,0),"")</f>
        <v>NCX19J3</v>
      </c>
      <c r="AF652" s="319" t="str">
        <f>IFERROR(VLOOKUP(LEFT(M652 &amp; "0",1),CbRc,2,0),"")</f>
        <v>NCX19J3</v>
      </c>
      <c r="AG652" s="319" t="str">
        <f>IFERROR(VLOOKUP(LEFT(N652 &amp; "0",1),CbRc,2,0),"")</f>
        <v>NCX19J3</v>
      </c>
      <c r="AH652" s="319" t="str">
        <f>IF(ISNA(VLOOKUP($AE652&amp;P652,IsTm1A,1,0)),"",P652)</f>
        <v/>
      </c>
      <c r="AI652" s="319" t="str">
        <f>IF(ISNA(VLOOKUP($AF652&amp;Q652,IsTm2D,1,0)),"",Q652)</f>
        <v/>
      </c>
      <c r="AJ652" s="319" t="str">
        <f>IF(ISNA(VLOOKUP($AF652&amp;R652,IsTm3G,1,0)),"",R652)</f>
        <v/>
      </c>
      <c r="AK652" s="319" t="str">
        <f>IF(ISNA(VLOOKUP($AG652&amp;S652,IsTm4J,1,0)),"",S652)</f>
        <v/>
      </c>
      <c r="AL652" s="310"/>
      <c r="AT652" s="312" t="str">
        <f t="shared" si="102"/>
        <v/>
      </c>
      <c r="AU652" s="312" t="str">
        <f t="shared" si="103"/>
        <v/>
      </c>
      <c r="AW652" s="320">
        <f t="shared" si="104"/>
        <v>0</v>
      </c>
      <c r="AX652" s="320">
        <f t="shared" si="105"/>
        <v>0</v>
      </c>
      <c r="AY652" s="320">
        <f t="shared" si="106"/>
        <v>0</v>
      </c>
      <c r="AZ652" s="320">
        <f t="shared" si="107"/>
        <v>0</v>
      </c>
      <c r="BG652" s="49" t="str">
        <f t="shared" si="108"/>
        <v>0</v>
      </c>
      <c r="BH652" s="49" t="str">
        <f t="shared" si="109"/>
        <v>0</v>
      </c>
      <c r="BI652" s="49" t="str">
        <f t="shared" si="110"/>
        <v>0</v>
      </c>
    </row>
    <row r="653" spans="1:61" x14ac:dyDescent="0.25">
      <c r="A653" s="25" t="str">
        <f>C653&amp;"x"&amp;TEXT(COUNTIF(C$5:C652,C653)+1,0)</f>
        <v>x1</v>
      </c>
      <c r="B653" s="26" t="str">
        <f>D653&amp;"x"&amp;TEXT(COUNTIF(D$5:D652,D653)+1,0)</f>
        <v>x1</v>
      </c>
      <c r="C653" s="27"/>
      <c r="D653" s="27"/>
      <c r="E653" s="165"/>
      <c r="F653" s="27"/>
      <c r="G653" s="242"/>
      <c r="H653" s="242"/>
      <c r="I653" s="242"/>
      <c r="J653" s="194"/>
      <c r="K653" s="165"/>
      <c r="L653" s="28"/>
      <c r="M653" s="371"/>
      <c r="N653" s="28"/>
      <c r="O653" s="236"/>
      <c r="P653" s="28"/>
      <c r="Q653" s="28"/>
      <c r="R653" s="28"/>
      <c r="S653" s="466" t="str">
        <f>IF(C653=0,"",C653)</f>
        <v/>
      </c>
      <c r="T653" s="191"/>
      <c r="U653" s="30"/>
      <c r="V653" s="30"/>
      <c r="W653" s="30"/>
      <c r="X653" s="30"/>
      <c r="Y653" s="190"/>
      <c r="Z653" s="330" t="str">
        <f>lft(J653,Peildatum)</f>
        <v/>
      </c>
      <c r="AA653" s="272"/>
      <c r="AB653" s="272"/>
      <c r="AC653" s="272"/>
      <c r="AD653" s="272"/>
      <c r="AE653" s="319" t="str">
        <f>IFERROR(VLOOKUP(LEFT(L653 &amp; "0",1),CbRc,2,0),"")</f>
        <v>NCX19J3</v>
      </c>
      <c r="AF653" s="319" t="str">
        <f>IFERROR(VLOOKUP(LEFT(M653 &amp; "0",1),CbRc,2,0),"")</f>
        <v>NCX19J3</v>
      </c>
      <c r="AG653" s="319" t="str">
        <f>IFERROR(VLOOKUP(LEFT(N653 &amp; "0",1),CbRc,2,0),"")</f>
        <v>NCX19J3</v>
      </c>
      <c r="AH653" s="319" t="str">
        <f>IF(ISNA(VLOOKUP($AE653&amp;P653,IsTm1A,1,0)),"",P653)</f>
        <v/>
      </c>
      <c r="AI653" s="319" t="str">
        <f>IF(ISNA(VLOOKUP($AF653&amp;Q653,IsTm2D,1,0)),"",Q653)</f>
        <v/>
      </c>
      <c r="AJ653" s="319" t="str">
        <f>IF(ISNA(VLOOKUP($AF653&amp;R653,IsTm3G,1,0)),"",R653)</f>
        <v/>
      </c>
      <c r="AK653" s="319" t="str">
        <f>IF(ISNA(VLOOKUP($AG653&amp;S653,IsTm4J,1,0)),"",S653)</f>
        <v/>
      </c>
      <c r="AL653" s="310"/>
      <c r="AT653" s="312" t="str">
        <f t="shared" si="102"/>
        <v/>
      </c>
      <c r="AU653" s="312" t="str">
        <f t="shared" si="103"/>
        <v/>
      </c>
      <c r="AW653" s="320">
        <f t="shared" si="104"/>
        <v>0</v>
      </c>
      <c r="AX653" s="320">
        <f t="shared" si="105"/>
        <v>0</v>
      </c>
      <c r="AY653" s="320">
        <f t="shared" si="106"/>
        <v>0</v>
      </c>
      <c r="AZ653" s="320">
        <f t="shared" si="107"/>
        <v>0</v>
      </c>
      <c r="BG653" s="49" t="str">
        <f t="shared" si="108"/>
        <v>0</v>
      </c>
      <c r="BH653" s="49" t="str">
        <f t="shared" si="109"/>
        <v>0</v>
      </c>
      <c r="BI653" s="49" t="str">
        <f t="shared" si="110"/>
        <v>0</v>
      </c>
    </row>
    <row r="654" spans="1:61" x14ac:dyDescent="0.25">
      <c r="A654" s="25" t="str">
        <f>C654&amp;"x"&amp;TEXT(COUNTIF(C$5:C653,C654)+1,0)</f>
        <v>x1</v>
      </c>
      <c r="B654" s="26" t="str">
        <f>D654&amp;"x"&amp;TEXT(COUNTIF(D$5:D653,D654)+1,0)</f>
        <v>x1</v>
      </c>
      <c r="C654" s="27"/>
      <c r="D654" s="27"/>
      <c r="E654" s="165"/>
      <c r="F654" s="27"/>
      <c r="G654" s="242"/>
      <c r="H654" s="242"/>
      <c r="I654" s="242"/>
      <c r="J654" s="194"/>
      <c r="K654" s="165"/>
      <c r="L654" s="28"/>
      <c r="M654" s="371"/>
      <c r="N654" s="28"/>
      <c r="O654" s="236"/>
      <c r="P654" s="28"/>
      <c r="Q654" s="28"/>
      <c r="R654" s="28"/>
      <c r="S654" s="466" t="str">
        <f>IF(C654=0,"",C654)</f>
        <v/>
      </c>
      <c r="T654" s="191"/>
      <c r="U654" s="30"/>
      <c r="V654" s="30"/>
      <c r="W654" s="30"/>
      <c r="X654" s="30"/>
      <c r="Y654" s="190"/>
      <c r="Z654" s="330" t="str">
        <f>lft(J654,Peildatum)</f>
        <v/>
      </c>
      <c r="AA654" s="272"/>
      <c r="AB654" s="272"/>
      <c r="AC654" s="272"/>
      <c r="AD654" s="272"/>
      <c r="AE654" s="319" t="str">
        <f>IFERROR(VLOOKUP(LEFT(L654 &amp; "0",1),CbRc,2,0),"")</f>
        <v>NCX19J3</v>
      </c>
      <c r="AF654" s="319" t="str">
        <f>IFERROR(VLOOKUP(LEFT(M654 &amp; "0",1),CbRc,2,0),"")</f>
        <v>NCX19J3</v>
      </c>
      <c r="AG654" s="319" t="str">
        <f>IFERROR(VLOOKUP(LEFT(N654 &amp; "0",1),CbRc,2,0),"")</f>
        <v>NCX19J3</v>
      </c>
      <c r="AH654" s="319" t="str">
        <f>IF(ISNA(VLOOKUP($AE654&amp;P654,IsTm1A,1,0)),"",P654)</f>
        <v/>
      </c>
      <c r="AI654" s="319" t="str">
        <f>IF(ISNA(VLOOKUP($AF654&amp;Q654,IsTm2D,1,0)),"",Q654)</f>
        <v/>
      </c>
      <c r="AJ654" s="319" t="str">
        <f>IF(ISNA(VLOOKUP($AF654&amp;R654,IsTm3G,1,0)),"",R654)</f>
        <v/>
      </c>
      <c r="AK654" s="319" t="str">
        <f>IF(ISNA(VLOOKUP($AG654&amp;S654,IsTm4J,1,0)),"",S654)</f>
        <v/>
      </c>
      <c r="AL654" s="310"/>
      <c r="AT654" s="312" t="str">
        <f t="shared" si="102"/>
        <v/>
      </c>
      <c r="AU654" s="312" t="str">
        <f t="shared" si="103"/>
        <v/>
      </c>
      <c r="AW654" s="320">
        <f t="shared" si="104"/>
        <v>0</v>
      </c>
      <c r="AX654" s="320">
        <f t="shared" si="105"/>
        <v>0</v>
      </c>
      <c r="AY654" s="320">
        <f t="shared" si="106"/>
        <v>0</v>
      </c>
      <c r="AZ654" s="320">
        <f t="shared" si="107"/>
        <v>0</v>
      </c>
      <c r="BG654" s="49" t="str">
        <f t="shared" si="108"/>
        <v>0</v>
      </c>
      <c r="BH654" s="49" t="str">
        <f t="shared" si="109"/>
        <v>0</v>
      </c>
      <c r="BI654" s="49" t="str">
        <f t="shared" si="110"/>
        <v>0</v>
      </c>
    </row>
    <row r="655" spans="1:61" x14ac:dyDescent="0.25">
      <c r="A655" s="25" t="str">
        <f>C655&amp;"x"&amp;TEXT(COUNTIF(C$5:C654,C655)+1,0)</f>
        <v>x1</v>
      </c>
      <c r="B655" s="26" t="str">
        <f>D655&amp;"x"&amp;TEXT(COUNTIF(D$5:D654,D655)+1,0)</f>
        <v>x1</v>
      </c>
      <c r="C655" s="27"/>
      <c r="D655" s="27"/>
      <c r="E655" s="165"/>
      <c r="F655" s="27"/>
      <c r="G655" s="242"/>
      <c r="H655" s="242"/>
      <c r="I655" s="242"/>
      <c r="J655" s="194"/>
      <c r="K655" s="165"/>
      <c r="L655" s="28"/>
      <c r="M655" s="371"/>
      <c r="N655" s="28"/>
      <c r="O655" s="236"/>
      <c r="P655" s="28"/>
      <c r="Q655" s="28"/>
      <c r="R655" s="28"/>
      <c r="S655" s="466" t="str">
        <f>IF(C655=0,"",C655)</f>
        <v/>
      </c>
      <c r="T655" s="191"/>
      <c r="U655" s="30"/>
      <c r="V655" s="30"/>
      <c r="W655" s="30"/>
      <c r="X655" s="30"/>
      <c r="Y655" s="190"/>
      <c r="Z655" s="330" t="str">
        <f>lft(J655,Peildatum)</f>
        <v/>
      </c>
      <c r="AA655" s="272"/>
      <c r="AB655" s="272"/>
      <c r="AC655" s="272"/>
      <c r="AD655" s="272"/>
      <c r="AE655" s="319" t="str">
        <f>IFERROR(VLOOKUP(LEFT(L655 &amp; "0",1),CbRc,2,0),"")</f>
        <v>NCX19J3</v>
      </c>
      <c r="AF655" s="319" t="str">
        <f>IFERROR(VLOOKUP(LEFT(M655 &amp; "0",1),CbRc,2,0),"")</f>
        <v>NCX19J3</v>
      </c>
      <c r="AG655" s="319" t="str">
        <f>IFERROR(VLOOKUP(LEFT(N655 &amp; "0",1),CbRc,2,0),"")</f>
        <v>NCX19J3</v>
      </c>
      <c r="AH655" s="319" t="str">
        <f>IF(ISNA(VLOOKUP($AE655&amp;P655,IsTm1A,1,0)),"",P655)</f>
        <v/>
      </c>
      <c r="AI655" s="319" t="str">
        <f>IF(ISNA(VLOOKUP($AF655&amp;Q655,IsTm2D,1,0)),"",Q655)</f>
        <v/>
      </c>
      <c r="AJ655" s="319" t="str">
        <f>IF(ISNA(VLOOKUP($AF655&amp;R655,IsTm3G,1,0)),"",R655)</f>
        <v/>
      </c>
      <c r="AK655" s="319" t="str">
        <f>IF(ISNA(VLOOKUP($AG655&amp;S655,IsTm4J,1,0)),"",S655)</f>
        <v/>
      </c>
      <c r="AL655" s="310"/>
      <c r="AT655" s="312" t="str">
        <f t="shared" si="102"/>
        <v/>
      </c>
      <c r="AU655" s="312" t="str">
        <f t="shared" si="103"/>
        <v/>
      </c>
      <c r="AW655" s="320">
        <f t="shared" si="104"/>
        <v>0</v>
      </c>
      <c r="AX655" s="320">
        <f t="shared" si="105"/>
        <v>0</v>
      </c>
      <c r="AY655" s="320">
        <f t="shared" si="106"/>
        <v>0</v>
      </c>
      <c r="AZ655" s="320">
        <f t="shared" si="107"/>
        <v>0</v>
      </c>
      <c r="BG655" s="49" t="str">
        <f t="shared" si="108"/>
        <v>0</v>
      </c>
      <c r="BH655" s="49" t="str">
        <f t="shared" si="109"/>
        <v>0</v>
      </c>
      <c r="BI655" s="49" t="str">
        <f t="shared" si="110"/>
        <v>0</v>
      </c>
    </row>
    <row r="656" spans="1:61" x14ac:dyDescent="0.25">
      <c r="A656" s="25" t="str">
        <f>C656&amp;"x"&amp;TEXT(COUNTIF(C$5:C655,C656)+1,0)</f>
        <v>x1</v>
      </c>
      <c r="B656" s="26" t="str">
        <f>D656&amp;"x"&amp;TEXT(COUNTIF(D$5:D655,D656)+1,0)</f>
        <v>x1</v>
      </c>
      <c r="C656" s="27"/>
      <c r="D656" s="27"/>
      <c r="E656" s="165"/>
      <c r="F656" s="27"/>
      <c r="G656" s="242"/>
      <c r="H656" s="242"/>
      <c r="I656" s="242"/>
      <c r="J656" s="194"/>
      <c r="K656" s="165"/>
      <c r="L656" s="28"/>
      <c r="M656" s="371"/>
      <c r="N656" s="28"/>
      <c r="O656" s="236"/>
      <c r="P656" s="28"/>
      <c r="Q656" s="28"/>
      <c r="R656" s="28"/>
      <c r="S656" s="466" t="str">
        <f>IF(C656=0,"",C656)</f>
        <v/>
      </c>
      <c r="T656" s="191"/>
      <c r="U656" s="30"/>
      <c r="V656" s="30"/>
      <c r="W656" s="30"/>
      <c r="X656" s="30"/>
      <c r="Y656" s="190"/>
      <c r="Z656" s="330" t="str">
        <f>lft(J656,Peildatum)</f>
        <v/>
      </c>
      <c r="AA656" s="272"/>
      <c r="AB656" s="272"/>
      <c r="AC656" s="272"/>
      <c r="AD656" s="272"/>
      <c r="AE656" s="319" t="str">
        <f>IFERROR(VLOOKUP(LEFT(L656 &amp; "0",1),CbRc,2,0),"")</f>
        <v>NCX19J3</v>
      </c>
      <c r="AF656" s="319" t="str">
        <f>IFERROR(VLOOKUP(LEFT(M656 &amp; "0",1),CbRc,2,0),"")</f>
        <v>NCX19J3</v>
      </c>
      <c r="AG656" s="319" t="str">
        <f>IFERROR(VLOOKUP(LEFT(N656 &amp; "0",1),CbRc,2,0),"")</f>
        <v>NCX19J3</v>
      </c>
      <c r="AH656" s="319" t="str">
        <f>IF(ISNA(VLOOKUP($AE656&amp;P656,IsTm1A,1,0)),"",P656)</f>
        <v/>
      </c>
      <c r="AI656" s="319" t="str">
        <f>IF(ISNA(VLOOKUP($AF656&amp;Q656,IsTm2D,1,0)),"",Q656)</f>
        <v/>
      </c>
      <c r="AJ656" s="319" t="str">
        <f>IF(ISNA(VLOOKUP($AF656&amp;R656,IsTm3G,1,0)),"",R656)</f>
        <v/>
      </c>
      <c r="AK656" s="319" t="str">
        <f>IF(ISNA(VLOOKUP($AG656&amp;S656,IsTm4J,1,0)),"",S656)</f>
        <v/>
      </c>
      <c r="AL656" s="310"/>
      <c r="AT656" s="312" t="str">
        <f t="shared" si="102"/>
        <v/>
      </c>
      <c r="AU656" s="312" t="str">
        <f t="shared" si="103"/>
        <v/>
      </c>
      <c r="AW656" s="320">
        <f t="shared" si="104"/>
        <v>0</v>
      </c>
      <c r="AX656" s="320">
        <f t="shared" si="105"/>
        <v>0</v>
      </c>
      <c r="AY656" s="320">
        <f t="shared" si="106"/>
        <v>0</v>
      </c>
      <c r="AZ656" s="320">
        <f t="shared" si="107"/>
        <v>0</v>
      </c>
      <c r="BG656" s="49" t="str">
        <f t="shared" si="108"/>
        <v>0</v>
      </c>
      <c r="BH656" s="49" t="str">
        <f t="shared" si="109"/>
        <v>0</v>
      </c>
      <c r="BI656" s="49" t="str">
        <f t="shared" si="110"/>
        <v>0</v>
      </c>
    </row>
    <row r="657" spans="1:61" x14ac:dyDescent="0.25">
      <c r="A657" s="25" t="str">
        <f>C657&amp;"x"&amp;TEXT(COUNTIF(C$5:C656,C657)+1,0)</f>
        <v>x1</v>
      </c>
      <c r="B657" s="26" t="str">
        <f>D657&amp;"x"&amp;TEXT(COUNTIF(D$5:D656,D657)+1,0)</f>
        <v>x1</v>
      </c>
      <c r="C657" s="27"/>
      <c r="D657" s="27"/>
      <c r="E657" s="165"/>
      <c r="F657" s="27"/>
      <c r="G657" s="242"/>
      <c r="H657" s="242"/>
      <c r="I657" s="242"/>
      <c r="J657" s="194"/>
      <c r="K657" s="165"/>
      <c r="L657" s="28"/>
      <c r="M657" s="371"/>
      <c r="N657" s="28"/>
      <c r="O657" s="236"/>
      <c r="P657" s="28"/>
      <c r="Q657" s="28"/>
      <c r="R657" s="28"/>
      <c r="S657" s="466" t="str">
        <f>IF(C657=0,"",C657)</f>
        <v/>
      </c>
      <c r="T657" s="191"/>
      <c r="U657" s="30"/>
      <c r="V657" s="30"/>
      <c r="W657" s="30"/>
      <c r="X657" s="30"/>
      <c r="Y657" s="190"/>
      <c r="Z657" s="330" t="str">
        <f>lft(J657,Peildatum)</f>
        <v/>
      </c>
      <c r="AA657" s="272"/>
      <c r="AB657" s="272"/>
      <c r="AC657" s="272"/>
      <c r="AD657" s="272"/>
      <c r="AE657" s="319" t="str">
        <f>IFERROR(VLOOKUP(LEFT(L657 &amp; "0",1),CbRc,2,0),"")</f>
        <v>NCX19J3</v>
      </c>
      <c r="AF657" s="319" t="str">
        <f>IFERROR(VLOOKUP(LEFT(M657 &amp; "0",1),CbRc,2,0),"")</f>
        <v>NCX19J3</v>
      </c>
      <c r="AG657" s="319" t="str">
        <f>IFERROR(VLOOKUP(LEFT(N657 &amp; "0",1),CbRc,2,0),"")</f>
        <v>NCX19J3</v>
      </c>
      <c r="AH657" s="319" t="str">
        <f>IF(ISNA(VLOOKUP($AE657&amp;P657,IsTm1A,1,0)),"",P657)</f>
        <v/>
      </c>
      <c r="AI657" s="319" t="str">
        <f>IF(ISNA(VLOOKUP($AF657&amp;Q657,IsTm2D,1,0)),"",Q657)</f>
        <v/>
      </c>
      <c r="AJ657" s="319" t="str">
        <f>IF(ISNA(VLOOKUP($AF657&amp;R657,IsTm3G,1,0)),"",R657)</f>
        <v/>
      </c>
      <c r="AK657" s="319" t="str">
        <f>IF(ISNA(VLOOKUP($AG657&amp;S657,IsTm4J,1,0)),"",S657)</f>
        <v/>
      </c>
      <c r="AL657" s="310"/>
      <c r="AT657" s="312" t="str">
        <f t="shared" si="102"/>
        <v/>
      </c>
      <c r="AU657" s="312" t="str">
        <f t="shared" si="103"/>
        <v/>
      </c>
      <c r="AW657" s="320">
        <f t="shared" si="104"/>
        <v>0</v>
      </c>
      <c r="AX657" s="320">
        <f t="shared" si="105"/>
        <v>0</v>
      </c>
      <c r="AY657" s="320">
        <f t="shared" si="106"/>
        <v>0</v>
      </c>
      <c r="AZ657" s="320">
        <f t="shared" si="107"/>
        <v>0</v>
      </c>
      <c r="BG657" s="49" t="str">
        <f t="shared" si="108"/>
        <v>0</v>
      </c>
      <c r="BH657" s="49" t="str">
        <f t="shared" si="109"/>
        <v>0</v>
      </c>
      <c r="BI657" s="49" t="str">
        <f t="shared" si="110"/>
        <v>0</v>
      </c>
    </row>
    <row r="658" spans="1:61" x14ac:dyDescent="0.25">
      <c r="A658" s="25" t="str">
        <f>C658&amp;"x"&amp;TEXT(COUNTIF(C$5:C657,C658)+1,0)</f>
        <v>x1</v>
      </c>
      <c r="B658" s="26" t="str">
        <f>D658&amp;"x"&amp;TEXT(COUNTIF(D$5:D657,D658)+1,0)</f>
        <v>x1</v>
      </c>
      <c r="C658" s="27"/>
      <c r="D658" s="27"/>
      <c r="E658" s="165"/>
      <c r="F658" s="27"/>
      <c r="G658" s="242"/>
      <c r="H658" s="242"/>
      <c r="I658" s="242"/>
      <c r="J658" s="194"/>
      <c r="K658" s="165"/>
      <c r="L658" s="28"/>
      <c r="M658" s="371"/>
      <c r="N658" s="28"/>
      <c r="O658" s="236"/>
      <c r="P658" s="28"/>
      <c r="Q658" s="28"/>
      <c r="R658" s="28"/>
      <c r="S658" s="466" t="str">
        <f>IF(C658=0,"",C658)</f>
        <v/>
      </c>
      <c r="T658" s="191"/>
      <c r="U658" s="30"/>
      <c r="V658" s="30"/>
      <c r="W658" s="30"/>
      <c r="X658" s="30"/>
      <c r="Y658" s="190"/>
      <c r="Z658" s="330" t="str">
        <f>lft(J658,Peildatum)</f>
        <v/>
      </c>
      <c r="AA658" s="272"/>
      <c r="AB658" s="272"/>
      <c r="AC658" s="272"/>
      <c r="AD658" s="272"/>
      <c r="AE658" s="319" t="str">
        <f>IFERROR(VLOOKUP(LEFT(L658 &amp; "0",1),CbRc,2,0),"")</f>
        <v>NCX19J3</v>
      </c>
      <c r="AF658" s="319" t="str">
        <f>IFERROR(VLOOKUP(LEFT(M658 &amp; "0",1),CbRc,2,0),"")</f>
        <v>NCX19J3</v>
      </c>
      <c r="AG658" s="319" t="str">
        <f>IFERROR(VLOOKUP(LEFT(N658 &amp; "0",1),CbRc,2,0),"")</f>
        <v>NCX19J3</v>
      </c>
      <c r="AH658" s="319" t="str">
        <f>IF(ISNA(VLOOKUP($AE658&amp;P658,IsTm1A,1,0)),"",P658)</f>
        <v/>
      </c>
      <c r="AI658" s="319" t="str">
        <f>IF(ISNA(VLOOKUP($AF658&amp;Q658,IsTm2D,1,0)),"",Q658)</f>
        <v/>
      </c>
      <c r="AJ658" s="319" t="str">
        <f>IF(ISNA(VLOOKUP($AF658&amp;R658,IsTm3G,1,0)),"",R658)</f>
        <v/>
      </c>
      <c r="AK658" s="319" t="str">
        <f>IF(ISNA(VLOOKUP($AG658&amp;S658,IsTm4J,1,0)),"",S658)</f>
        <v/>
      </c>
      <c r="AL658" s="310"/>
      <c r="AT658" s="312" t="str">
        <f t="shared" si="102"/>
        <v/>
      </c>
      <c r="AU658" s="312" t="str">
        <f t="shared" si="103"/>
        <v/>
      </c>
      <c r="AW658" s="320">
        <f t="shared" si="104"/>
        <v>0</v>
      </c>
      <c r="AX658" s="320">
        <f t="shared" si="105"/>
        <v>0</v>
      </c>
      <c r="AY658" s="320">
        <f t="shared" si="106"/>
        <v>0</v>
      </c>
      <c r="AZ658" s="320">
        <f t="shared" si="107"/>
        <v>0</v>
      </c>
      <c r="BG658" s="49" t="str">
        <f t="shared" si="108"/>
        <v>0</v>
      </c>
      <c r="BH658" s="49" t="str">
        <f t="shared" si="109"/>
        <v>0</v>
      </c>
      <c r="BI658" s="49" t="str">
        <f t="shared" si="110"/>
        <v>0</v>
      </c>
    </row>
    <row r="659" spans="1:61" x14ac:dyDescent="0.25">
      <c r="A659" s="25" t="str">
        <f>C659&amp;"x"&amp;TEXT(COUNTIF(C$5:C658,C659)+1,0)</f>
        <v>x1</v>
      </c>
      <c r="B659" s="26" t="str">
        <f>D659&amp;"x"&amp;TEXT(COUNTIF(D$5:D658,D659)+1,0)</f>
        <v>x1</v>
      </c>
      <c r="C659" s="27"/>
      <c r="D659" s="27"/>
      <c r="E659" s="165"/>
      <c r="F659" s="27"/>
      <c r="G659" s="242"/>
      <c r="H659" s="242"/>
      <c r="I659" s="242"/>
      <c r="J659" s="194"/>
      <c r="K659" s="165"/>
      <c r="L659" s="28"/>
      <c r="M659" s="371"/>
      <c r="N659" s="28"/>
      <c r="O659" s="236"/>
      <c r="P659" s="28"/>
      <c r="Q659" s="28"/>
      <c r="R659" s="28"/>
      <c r="S659" s="466" t="str">
        <f>IF(C659=0,"",C659)</f>
        <v/>
      </c>
      <c r="T659" s="191"/>
      <c r="U659" s="30"/>
      <c r="V659" s="30"/>
      <c r="W659" s="30"/>
      <c r="X659" s="30"/>
      <c r="Y659" s="190"/>
      <c r="Z659" s="330" t="str">
        <f>lft(J659,Peildatum)</f>
        <v/>
      </c>
      <c r="AA659" s="272"/>
      <c r="AB659" s="272"/>
      <c r="AC659" s="272"/>
      <c r="AD659" s="272"/>
      <c r="AE659" s="319" t="str">
        <f>IFERROR(VLOOKUP(LEFT(L659 &amp; "0",1),CbRc,2,0),"")</f>
        <v>NCX19J3</v>
      </c>
      <c r="AF659" s="319" t="str">
        <f>IFERROR(VLOOKUP(LEFT(M659 &amp; "0",1),CbRc,2,0),"")</f>
        <v>NCX19J3</v>
      </c>
      <c r="AG659" s="319" t="str">
        <f>IFERROR(VLOOKUP(LEFT(N659 &amp; "0",1),CbRc,2,0),"")</f>
        <v>NCX19J3</v>
      </c>
      <c r="AH659" s="319" t="str">
        <f>IF(ISNA(VLOOKUP($AE659&amp;P659,IsTm1A,1,0)),"",P659)</f>
        <v/>
      </c>
      <c r="AI659" s="319" t="str">
        <f>IF(ISNA(VLOOKUP($AF659&amp;Q659,IsTm2D,1,0)),"",Q659)</f>
        <v/>
      </c>
      <c r="AJ659" s="319" t="str">
        <f>IF(ISNA(VLOOKUP($AF659&amp;R659,IsTm3G,1,0)),"",R659)</f>
        <v/>
      </c>
      <c r="AK659" s="319" t="str">
        <f>IF(ISNA(VLOOKUP($AG659&amp;S659,IsTm4J,1,0)),"",S659)</f>
        <v/>
      </c>
      <c r="AL659" s="310"/>
      <c r="AT659" s="312" t="str">
        <f t="shared" si="102"/>
        <v/>
      </c>
      <c r="AU659" s="312" t="str">
        <f t="shared" si="103"/>
        <v/>
      </c>
      <c r="AW659" s="320">
        <f t="shared" si="104"/>
        <v>0</v>
      </c>
      <c r="AX659" s="320">
        <f t="shared" si="105"/>
        <v>0</v>
      </c>
      <c r="AY659" s="320">
        <f t="shared" si="106"/>
        <v>0</v>
      </c>
      <c r="AZ659" s="320">
        <f t="shared" si="107"/>
        <v>0</v>
      </c>
      <c r="BG659" s="49" t="str">
        <f t="shared" si="108"/>
        <v>0</v>
      </c>
      <c r="BH659" s="49" t="str">
        <f t="shared" si="109"/>
        <v>0</v>
      </c>
      <c r="BI659" s="49" t="str">
        <f t="shared" si="110"/>
        <v>0</v>
      </c>
    </row>
    <row r="660" spans="1:61" x14ac:dyDescent="0.25">
      <c r="A660" s="25" t="str">
        <f>C660&amp;"x"&amp;TEXT(COUNTIF(C$5:C659,C660)+1,0)</f>
        <v>x1</v>
      </c>
      <c r="B660" s="26" t="str">
        <f>D660&amp;"x"&amp;TEXT(COUNTIF(D$5:D659,D660)+1,0)</f>
        <v>x1</v>
      </c>
      <c r="C660" s="27"/>
      <c r="D660" s="27"/>
      <c r="E660" s="165"/>
      <c r="F660" s="27"/>
      <c r="G660" s="242"/>
      <c r="H660" s="242"/>
      <c r="I660" s="242"/>
      <c r="J660" s="194"/>
      <c r="K660" s="165"/>
      <c r="L660" s="28"/>
      <c r="M660" s="371"/>
      <c r="N660" s="28"/>
      <c r="O660" s="236"/>
      <c r="P660" s="28"/>
      <c r="Q660" s="28"/>
      <c r="R660" s="28"/>
      <c r="S660" s="466" t="str">
        <f>IF(C660=0,"",C660)</f>
        <v/>
      </c>
      <c r="T660" s="191"/>
      <c r="U660" s="30"/>
      <c r="V660" s="30"/>
      <c r="W660" s="30"/>
      <c r="X660" s="30"/>
      <c r="Y660" s="190"/>
      <c r="Z660" s="330" t="str">
        <f>lft(J660,Peildatum)</f>
        <v/>
      </c>
      <c r="AA660" s="272"/>
      <c r="AB660" s="272"/>
      <c r="AC660" s="272"/>
      <c r="AD660" s="272"/>
      <c r="AE660" s="319" t="str">
        <f>IFERROR(VLOOKUP(LEFT(L660 &amp; "0",1),CbRc,2,0),"")</f>
        <v>NCX19J3</v>
      </c>
      <c r="AF660" s="319" t="str">
        <f>IFERROR(VLOOKUP(LEFT(M660 &amp; "0",1),CbRc,2,0),"")</f>
        <v>NCX19J3</v>
      </c>
      <c r="AG660" s="319" t="str">
        <f>IFERROR(VLOOKUP(LEFT(N660 &amp; "0",1),CbRc,2,0),"")</f>
        <v>NCX19J3</v>
      </c>
      <c r="AH660" s="319" t="str">
        <f>IF(ISNA(VLOOKUP($AE660&amp;P660,IsTm1A,1,0)),"",P660)</f>
        <v/>
      </c>
      <c r="AI660" s="319" t="str">
        <f>IF(ISNA(VLOOKUP($AF660&amp;Q660,IsTm2D,1,0)),"",Q660)</f>
        <v/>
      </c>
      <c r="AJ660" s="319" t="str">
        <f>IF(ISNA(VLOOKUP($AF660&amp;R660,IsTm3G,1,0)),"",R660)</f>
        <v/>
      </c>
      <c r="AK660" s="319" t="str">
        <f>IF(ISNA(VLOOKUP($AG660&amp;S660,IsTm4J,1,0)),"",S660)</f>
        <v/>
      </c>
      <c r="AL660" s="310"/>
      <c r="AT660" s="312" t="str">
        <f t="shared" si="102"/>
        <v/>
      </c>
      <c r="AU660" s="312" t="str">
        <f t="shared" si="103"/>
        <v/>
      </c>
      <c r="AW660" s="320">
        <f t="shared" si="104"/>
        <v>0</v>
      </c>
      <c r="AX660" s="320">
        <f t="shared" si="105"/>
        <v>0</v>
      </c>
      <c r="AY660" s="320">
        <f t="shared" si="106"/>
        <v>0</v>
      </c>
      <c r="AZ660" s="320">
        <f t="shared" si="107"/>
        <v>0</v>
      </c>
      <c r="BG660" s="49" t="str">
        <f t="shared" si="108"/>
        <v>0</v>
      </c>
      <c r="BH660" s="49" t="str">
        <f t="shared" si="109"/>
        <v>0</v>
      </c>
      <c r="BI660" s="49" t="str">
        <f t="shared" si="110"/>
        <v>0</v>
      </c>
    </row>
    <row r="661" spans="1:61" x14ac:dyDescent="0.25">
      <c r="A661" s="25" t="str">
        <f>C661&amp;"x"&amp;TEXT(COUNTIF(C$5:C660,C661)+1,0)</f>
        <v>x1</v>
      </c>
      <c r="B661" s="26" t="str">
        <f>D661&amp;"x"&amp;TEXT(COUNTIF(D$5:D660,D661)+1,0)</f>
        <v>x1</v>
      </c>
      <c r="C661" s="27"/>
      <c r="D661" s="27"/>
      <c r="E661" s="165"/>
      <c r="F661" s="27"/>
      <c r="G661" s="242"/>
      <c r="H661" s="242"/>
      <c r="I661" s="242"/>
      <c r="J661" s="194"/>
      <c r="K661" s="165"/>
      <c r="L661" s="28"/>
      <c r="M661" s="371"/>
      <c r="N661" s="28"/>
      <c r="O661" s="236"/>
      <c r="P661" s="28"/>
      <c r="Q661" s="28"/>
      <c r="R661" s="28"/>
      <c r="S661" s="466" t="str">
        <f>IF(C661=0,"",C661)</f>
        <v/>
      </c>
      <c r="T661" s="191"/>
      <c r="U661" s="30"/>
      <c r="V661" s="30"/>
      <c r="W661" s="30"/>
      <c r="X661" s="30"/>
      <c r="Y661" s="190"/>
      <c r="Z661" s="330" t="str">
        <f>lft(J661,Peildatum)</f>
        <v/>
      </c>
      <c r="AA661" s="272"/>
      <c r="AB661" s="272"/>
      <c r="AC661" s="272"/>
      <c r="AD661" s="272"/>
      <c r="AE661" s="319" t="str">
        <f>IFERROR(VLOOKUP(LEFT(L661 &amp; "0",1),CbRc,2,0),"")</f>
        <v>NCX19J3</v>
      </c>
      <c r="AF661" s="319" t="str">
        <f>IFERROR(VLOOKUP(LEFT(M661 &amp; "0",1),CbRc,2,0),"")</f>
        <v>NCX19J3</v>
      </c>
      <c r="AG661" s="319" t="str">
        <f>IFERROR(VLOOKUP(LEFT(N661 &amp; "0",1),CbRc,2,0),"")</f>
        <v>NCX19J3</v>
      </c>
      <c r="AH661" s="319" t="str">
        <f>IF(ISNA(VLOOKUP($AE661&amp;P661,IsTm1A,1,0)),"",P661)</f>
        <v/>
      </c>
      <c r="AI661" s="319" t="str">
        <f>IF(ISNA(VLOOKUP($AF661&amp;Q661,IsTm2D,1,0)),"",Q661)</f>
        <v/>
      </c>
      <c r="AJ661" s="319" t="str">
        <f>IF(ISNA(VLOOKUP($AF661&amp;R661,IsTm3G,1,0)),"",R661)</f>
        <v/>
      </c>
      <c r="AK661" s="319" t="str">
        <f>IF(ISNA(VLOOKUP($AG661&amp;S661,IsTm4J,1,0)),"",S661)</f>
        <v/>
      </c>
      <c r="AL661" s="310"/>
      <c r="AT661" s="312" t="str">
        <f t="shared" si="102"/>
        <v/>
      </c>
      <c r="AU661" s="312" t="str">
        <f t="shared" si="103"/>
        <v/>
      </c>
      <c r="AW661" s="320">
        <f t="shared" si="104"/>
        <v>0</v>
      </c>
      <c r="AX661" s="320">
        <f t="shared" si="105"/>
        <v>0</v>
      </c>
      <c r="AY661" s="320">
        <f t="shared" si="106"/>
        <v>0</v>
      </c>
      <c r="AZ661" s="320">
        <f t="shared" si="107"/>
        <v>0</v>
      </c>
      <c r="BG661" s="49" t="str">
        <f t="shared" si="108"/>
        <v>0</v>
      </c>
      <c r="BH661" s="49" t="str">
        <f t="shared" si="109"/>
        <v>0</v>
      </c>
      <c r="BI661" s="49" t="str">
        <f t="shared" si="110"/>
        <v>0</v>
      </c>
    </row>
    <row r="662" spans="1:61" x14ac:dyDescent="0.25">
      <c r="A662" s="25" t="str">
        <f>C662&amp;"x"&amp;TEXT(COUNTIF(C$5:C661,C662)+1,0)</f>
        <v>x1</v>
      </c>
      <c r="B662" s="26" t="str">
        <f>D662&amp;"x"&amp;TEXT(COUNTIF(D$5:D661,D662)+1,0)</f>
        <v>x1</v>
      </c>
      <c r="C662" s="27"/>
      <c r="D662" s="27"/>
      <c r="E662" s="165"/>
      <c r="F662" s="27"/>
      <c r="G662" s="242"/>
      <c r="H662" s="242"/>
      <c r="I662" s="242"/>
      <c r="J662" s="194"/>
      <c r="K662" s="165"/>
      <c r="L662" s="28"/>
      <c r="M662" s="371"/>
      <c r="N662" s="28"/>
      <c r="O662" s="236"/>
      <c r="P662" s="28"/>
      <c r="Q662" s="28"/>
      <c r="R662" s="28"/>
      <c r="S662" s="466" t="str">
        <f>IF(C662=0,"",C662)</f>
        <v/>
      </c>
      <c r="T662" s="191"/>
      <c r="U662" s="30"/>
      <c r="V662" s="30"/>
      <c r="W662" s="30"/>
      <c r="X662" s="30"/>
      <c r="Y662" s="190"/>
      <c r="Z662" s="330" t="str">
        <f>lft(J662,Peildatum)</f>
        <v/>
      </c>
      <c r="AA662" s="272"/>
      <c r="AB662" s="272"/>
      <c r="AC662" s="272"/>
      <c r="AD662" s="272"/>
      <c r="AE662" s="319" t="str">
        <f>IFERROR(VLOOKUP(LEFT(L662 &amp; "0",1),CbRc,2,0),"")</f>
        <v>NCX19J3</v>
      </c>
      <c r="AF662" s="319" t="str">
        <f>IFERROR(VLOOKUP(LEFT(M662 &amp; "0",1),CbRc,2,0),"")</f>
        <v>NCX19J3</v>
      </c>
      <c r="AG662" s="319" t="str">
        <f>IFERROR(VLOOKUP(LEFT(N662 &amp; "0",1),CbRc,2,0),"")</f>
        <v>NCX19J3</v>
      </c>
      <c r="AH662" s="319" t="str">
        <f>IF(ISNA(VLOOKUP($AE662&amp;P662,IsTm1A,1,0)),"",P662)</f>
        <v/>
      </c>
      <c r="AI662" s="319" t="str">
        <f>IF(ISNA(VLOOKUP($AF662&amp;Q662,IsTm2D,1,0)),"",Q662)</f>
        <v/>
      </c>
      <c r="AJ662" s="319" t="str">
        <f>IF(ISNA(VLOOKUP($AF662&amp;R662,IsTm3G,1,0)),"",R662)</f>
        <v/>
      </c>
      <c r="AK662" s="319" t="str">
        <f>IF(ISNA(VLOOKUP($AG662&amp;S662,IsTm4J,1,0)),"",S662)</f>
        <v/>
      </c>
      <c r="AL662" s="310"/>
      <c r="AT662" s="312" t="str">
        <f t="shared" si="102"/>
        <v/>
      </c>
      <c r="AU662" s="312" t="str">
        <f t="shared" si="103"/>
        <v/>
      </c>
      <c r="AW662" s="320">
        <f t="shared" si="104"/>
        <v>0</v>
      </c>
      <c r="AX662" s="320">
        <f t="shared" si="105"/>
        <v>0</v>
      </c>
      <c r="AY662" s="320">
        <f t="shared" si="106"/>
        <v>0</v>
      </c>
      <c r="AZ662" s="320">
        <f t="shared" si="107"/>
        <v>0</v>
      </c>
      <c r="BG662" s="49" t="str">
        <f t="shared" si="108"/>
        <v>0</v>
      </c>
      <c r="BH662" s="49" t="str">
        <f t="shared" si="109"/>
        <v>0</v>
      </c>
      <c r="BI662" s="49" t="str">
        <f t="shared" si="110"/>
        <v>0</v>
      </c>
    </row>
    <row r="663" spans="1:61" x14ac:dyDescent="0.25">
      <c r="A663" s="25" t="str">
        <f>C663&amp;"x"&amp;TEXT(COUNTIF(C$5:C662,C663)+1,0)</f>
        <v>x1</v>
      </c>
      <c r="B663" s="26" t="str">
        <f>D663&amp;"x"&amp;TEXT(COUNTIF(D$5:D662,D663)+1,0)</f>
        <v>x1</v>
      </c>
      <c r="C663" s="27"/>
      <c r="D663" s="27"/>
      <c r="E663" s="165"/>
      <c r="F663" s="27"/>
      <c r="G663" s="242"/>
      <c r="H663" s="242"/>
      <c r="I663" s="242"/>
      <c r="J663" s="194"/>
      <c r="K663" s="165"/>
      <c r="L663" s="28"/>
      <c r="M663" s="371"/>
      <c r="N663" s="28"/>
      <c r="O663" s="236"/>
      <c r="P663" s="28"/>
      <c r="Q663" s="28"/>
      <c r="R663" s="28"/>
      <c r="S663" s="466" t="str">
        <f>IF(C663=0,"",C663)</f>
        <v/>
      </c>
      <c r="T663" s="191"/>
      <c r="U663" s="30"/>
      <c r="V663" s="30"/>
      <c r="W663" s="30"/>
      <c r="X663" s="30"/>
      <c r="Y663" s="190"/>
      <c r="Z663" s="330" t="str">
        <f>lft(J663,Peildatum)</f>
        <v/>
      </c>
      <c r="AA663" s="272"/>
      <c r="AB663" s="272"/>
      <c r="AC663" s="272"/>
      <c r="AD663" s="272"/>
      <c r="AE663" s="319" t="str">
        <f>IFERROR(VLOOKUP(LEFT(L663 &amp; "0",1),CbRc,2,0),"")</f>
        <v>NCX19J3</v>
      </c>
      <c r="AF663" s="319" t="str">
        <f>IFERROR(VLOOKUP(LEFT(M663 &amp; "0",1),CbRc,2,0),"")</f>
        <v>NCX19J3</v>
      </c>
      <c r="AG663" s="319" t="str">
        <f>IFERROR(VLOOKUP(LEFT(N663 &amp; "0",1),CbRc,2,0),"")</f>
        <v>NCX19J3</v>
      </c>
      <c r="AH663" s="319" t="str">
        <f>IF(ISNA(VLOOKUP($AE663&amp;P663,IsTm1A,1,0)),"",P663)</f>
        <v/>
      </c>
      <c r="AI663" s="319" t="str">
        <f>IF(ISNA(VLOOKUP($AF663&amp;Q663,IsTm2D,1,0)),"",Q663)</f>
        <v/>
      </c>
      <c r="AJ663" s="319" t="str">
        <f>IF(ISNA(VLOOKUP($AF663&amp;R663,IsTm3G,1,0)),"",R663)</f>
        <v/>
      </c>
      <c r="AK663" s="319" t="str">
        <f>IF(ISNA(VLOOKUP($AG663&amp;S663,IsTm4J,1,0)),"",S663)</f>
        <v/>
      </c>
      <c r="AL663" s="310"/>
      <c r="AT663" s="312" t="str">
        <f t="shared" si="102"/>
        <v/>
      </c>
      <c r="AU663" s="312" t="str">
        <f t="shared" si="103"/>
        <v/>
      </c>
      <c r="AW663" s="320">
        <f t="shared" si="104"/>
        <v>0</v>
      </c>
      <c r="AX663" s="320">
        <f t="shared" si="105"/>
        <v>0</v>
      </c>
      <c r="AY663" s="320">
        <f t="shared" si="106"/>
        <v>0</v>
      </c>
      <c r="AZ663" s="320">
        <f t="shared" si="107"/>
        <v>0</v>
      </c>
      <c r="BG663" s="49" t="str">
        <f t="shared" si="108"/>
        <v>0</v>
      </c>
      <c r="BH663" s="49" t="str">
        <f t="shared" si="109"/>
        <v>0</v>
      </c>
      <c r="BI663" s="49" t="str">
        <f t="shared" si="110"/>
        <v>0</v>
      </c>
    </row>
    <row r="664" spans="1:61" x14ac:dyDescent="0.25">
      <c r="A664" s="25" t="str">
        <f>C664&amp;"x"&amp;TEXT(COUNTIF(C$5:C663,C664)+1,0)</f>
        <v>x1</v>
      </c>
      <c r="B664" s="26" t="str">
        <f>D664&amp;"x"&amp;TEXT(COUNTIF(D$5:D663,D664)+1,0)</f>
        <v>x1</v>
      </c>
      <c r="C664" s="27"/>
      <c r="D664" s="27"/>
      <c r="E664" s="165"/>
      <c r="F664" s="27"/>
      <c r="G664" s="242"/>
      <c r="H664" s="242"/>
      <c r="I664" s="242"/>
      <c r="J664" s="194"/>
      <c r="K664" s="165"/>
      <c r="L664" s="28"/>
      <c r="M664" s="371"/>
      <c r="N664" s="28"/>
      <c r="O664" s="236"/>
      <c r="P664" s="28"/>
      <c r="Q664" s="28"/>
      <c r="R664" s="28"/>
      <c r="S664" s="466" t="str">
        <f>IF(C664=0,"",C664)</f>
        <v/>
      </c>
      <c r="T664" s="191"/>
      <c r="U664" s="30"/>
      <c r="V664" s="30"/>
      <c r="W664" s="30"/>
      <c r="X664" s="30"/>
      <c r="Y664" s="190"/>
      <c r="Z664" s="330" t="str">
        <f>lft(J664,Peildatum)</f>
        <v/>
      </c>
      <c r="AA664" s="272"/>
      <c r="AB664" s="272"/>
      <c r="AC664" s="272"/>
      <c r="AD664" s="272"/>
      <c r="AE664" s="319" t="str">
        <f>IFERROR(VLOOKUP(LEFT(L664 &amp; "0",1),CbRc,2,0),"")</f>
        <v>NCX19J3</v>
      </c>
      <c r="AF664" s="319" t="str">
        <f>IFERROR(VLOOKUP(LEFT(M664 &amp; "0",1),CbRc,2,0),"")</f>
        <v>NCX19J3</v>
      </c>
      <c r="AG664" s="319" t="str">
        <f>IFERROR(VLOOKUP(LEFT(N664 &amp; "0",1),CbRc,2,0),"")</f>
        <v>NCX19J3</v>
      </c>
      <c r="AH664" s="319" t="str">
        <f>IF(ISNA(VLOOKUP($AE664&amp;P664,IsTm1A,1,0)),"",P664)</f>
        <v/>
      </c>
      <c r="AI664" s="319" t="str">
        <f>IF(ISNA(VLOOKUP($AF664&amp;Q664,IsTm2D,1,0)),"",Q664)</f>
        <v/>
      </c>
      <c r="AJ664" s="319" t="str">
        <f>IF(ISNA(VLOOKUP($AF664&amp;R664,IsTm3G,1,0)),"",R664)</f>
        <v/>
      </c>
      <c r="AK664" s="319" t="str">
        <f>IF(ISNA(VLOOKUP($AG664&amp;S664,IsTm4J,1,0)),"",S664)</f>
        <v/>
      </c>
      <c r="AL664" s="310"/>
      <c r="AT664" s="312" t="str">
        <f t="shared" si="102"/>
        <v/>
      </c>
      <c r="AU664" s="312" t="str">
        <f t="shared" si="103"/>
        <v/>
      </c>
      <c r="AW664" s="320">
        <f t="shared" si="104"/>
        <v>0</v>
      </c>
      <c r="AX664" s="320">
        <f t="shared" si="105"/>
        <v>0</v>
      </c>
      <c r="AY664" s="320">
        <f t="shared" si="106"/>
        <v>0</v>
      </c>
      <c r="AZ664" s="320">
        <f t="shared" si="107"/>
        <v>0</v>
      </c>
      <c r="BG664" s="49" t="str">
        <f t="shared" si="108"/>
        <v>0</v>
      </c>
      <c r="BH664" s="49" t="str">
        <f t="shared" si="109"/>
        <v>0</v>
      </c>
      <c r="BI664" s="49" t="str">
        <f t="shared" si="110"/>
        <v>0</v>
      </c>
    </row>
    <row r="665" spans="1:61" x14ac:dyDescent="0.25">
      <c r="A665" s="25" t="str">
        <f>C665&amp;"x"&amp;TEXT(COUNTIF(C$5:C664,C665)+1,0)</f>
        <v>x1</v>
      </c>
      <c r="B665" s="26" t="str">
        <f>D665&amp;"x"&amp;TEXT(COUNTIF(D$5:D664,D665)+1,0)</f>
        <v>x1</v>
      </c>
      <c r="C665" s="27"/>
      <c r="D665" s="27"/>
      <c r="E665" s="165"/>
      <c r="F665" s="27"/>
      <c r="G665" s="242"/>
      <c r="H665" s="242"/>
      <c r="I665" s="242"/>
      <c r="J665" s="194"/>
      <c r="K665" s="165"/>
      <c r="L665" s="28"/>
      <c r="M665" s="371"/>
      <c r="N665" s="28"/>
      <c r="O665" s="236"/>
      <c r="P665" s="28"/>
      <c r="Q665" s="28"/>
      <c r="R665" s="28"/>
      <c r="S665" s="466" t="str">
        <f>IF(C665=0,"",C665)</f>
        <v/>
      </c>
      <c r="T665" s="191"/>
      <c r="U665" s="30"/>
      <c r="V665" s="30"/>
      <c r="W665" s="30"/>
      <c r="X665" s="30"/>
      <c r="Y665" s="190"/>
      <c r="Z665" s="330" t="str">
        <f>lft(J665,Peildatum)</f>
        <v/>
      </c>
      <c r="AA665" s="272"/>
      <c r="AB665" s="272"/>
      <c r="AC665" s="272"/>
      <c r="AD665" s="272"/>
      <c r="AE665" s="319" t="str">
        <f>IFERROR(VLOOKUP(LEFT(L665 &amp; "0",1),CbRc,2,0),"")</f>
        <v>NCX19J3</v>
      </c>
      <c r="AF665" s="319" t="str">
        <f>IFERROR(VLOOKUP(LEFT(M665 &amp; "0",1),CbRc,2,0),"")</f>
        <v>NCX19J3</v>
      </c>
      <c r="AG665" s="319" t="str">
        <f>IFERROR(VLOOKUP(LEFT(N665 &amp; "0",1),CbRc,2,0),"")</f>
        <v>NCX19J3</v>
      </c>
      <c r="AH665" s="319" t="str">
        <f>IF(ISNA(VLOOKUP($AE665&amp;P665,IsTm1A,1,0)),"",P665)</f>
        <v/>
      </c>
      <c r="AI665" s="319" t="str">
        <f>IF(ISNA(VLOOKUP($AF665&amp;Q665,IsTm2D,1,0)),"",Q665)</f>
        <v/>
      </c>
      <c r="AJ665" s="319" t="str">
        <f>IF(ISNA(VLOOKUP($AF665&amp;R665,IsTm3G,1,0)),"",R665)</f>
        <v/>
      </c>
      <c r="AK665" s="319" t="str">
        <f>IF(ISNA(VLOOKUP($AG665&amp;S665,IsTm4J,1,0)),"",S665)</f>
        <v/>
      </c>
      <c r="AL665" s="310"/>
      <c r="AT665" s="312" t="str">
        <f t="shared" si="102"/>
        <v/>
      </c>
      <c r="AU665" s="312" t="str">
        <f t="shared" si="103"/>
        <v/>
      </c>
      <c r="AW665" s="320">
        <f t="shared" si="104"/>
        <v>0</v>
      </c>
      <c r="AX665" s="320">
        <f t="shared" si="105"/>
        <v>0</v>
      </c>
      <c r="AY665" s="320">
        <f t="shared" si="106"/>
        <v>0</v>
      </c>
      <c r="AZ665" s="320">
        <f t="shared" si="107"/>
        <v>0</v>
      </c>
      <c r="BG665" s="49" t="str">
        <f t="shared" si="108"/>
        <v>0</v>
      </c>
      <c r="BH665" s="49" t="str">
        <f t="shared" si="109"/>
        <v>0</v>
      </c>
      <c r="BI665" s="49" t="str">
        <f t="shared" si="110"/>
        <v>0</v>
      </c>
    </row>
    <row r="666" spans="1:61" x14ac:dyDescent="0.25">
      <c r="A666" s="25" t="str">
        <f>C666&amp;"x"&amp;TEXT(COUNTIF(C$5:C665,C666)+1,0)</f>
        <v>x1</v>
      </c>
      <c r="B666" s="26" t="str">
        <f>D666&amp;"x"&amp;TEXT(COUNTIF(D$5:D665,D666)+1,0)</f>
        <v>x1</v>
      </c>
      <c r="C666" s="27"/>
      <c r="D666" s="27"/>
      <c r="E666" s="165"/>
      <c r="F666" s="27"/>
      <c r="G666" s="242"/>
      <c r="H666" s="242"/>
      <c r="I666" s="242"/>
      <c r="J666" s="194"/>
      <c r="K666" s="165"/>
      <c r="L666" s="28"/>
      <c r="M666" s="371"/>
      <c r="N666" s="28"/>
      <c r="O666" s="236"/>
      <c r="P666" s="28"/>
      <c r="Q666" s="28"/>
      <c r="R666" s="28"/>
      <c r="S666" s="466" t="str">
        <f>IF(C666=0,"",C666)</f>
        <v/>
      </c>
      <c r="T666" s="191"/>
      <c r="U666" s="30"/>
      <c r="V666" s="30"/>
      <c r="W666" s="30"/>
      <c r="X666" s="30"/>
      <c r="Y666" s="190"/>
      <c r="Z666" s="330" t="str">
        <f>lft(J666,Peildatum)</f>
        <v/>
      </c>
      <c r="AA666" s="272"/>
      <c r="AB666" s="272"/>
      <c r="AC666" s="272"/>
      <c r="AD666" s="272"/>
      <c r="AE666" s="319" t="str">
        <f>IFERROR(VLOOKUP(LEFT(L666 &amp; "0",1),CbRc,2,0),"")</f>
        <v>NCX19J3</v>
      </c>
      <c r="AF666" s="319" t="str">
        <f>IFERROR(VLOOKUP(LEFT(M666 &amp; "0",1),CbRc,2,0),"")</f>
        <v>NCX19J3</v>
      </c>
      <c r="AG666" s="319" t="str">
        <f>IFERROR(VLOOKUP(LEFT(N666 &amp; "0",1),CbRc,2,0),"")</f>
        <v>NCX19J3</v>
      </c>
      <c r="AH666" s="319" t="str">
        <f>IF(ISNA(VLOOKUP($AE666&amp;P666,IsTm1A,1,0)),"",P666)</f>
        <v/>
      </c>
      <c r="AI666" s="319" t="str">
        <f>IF(ISNA(VLOOKUP($AF666&amp;Q666,IsTm2D,1,0)),"",Q666)</f>
        <v/>
      </c>
      <c r="AJ666" s="319" t="str">
        <f>IF(ISNA(VLOOKUP($AF666&amp;R666,IsTm3G,1,0)),"",R666)</f>
        <v/>
      </c>
      <c r="AK666" s="319" t="str">
        <f>IF(ISNA(VLOOKUP($AG666&amp;S666,IsTm4J,1,0)),"",S666)</f>
        <v/>
      </c>
      <c r="AL666" s="310"/>
      <c r="AT666" s="312" t="str">
        <f t="shared" si="102"/>
        <v/>
      </c>
      <c r="AU666" s="312" t="str">
        <f t="shared" si="103"/>
        <v/>
      </c>
      <c r="AW666" s="320">
        <f t="shared" si="104"/>
        <v>0</v>
      </c>
      <c r="AX666" s="320">
        <f t="shared" si="105"/>
        <v>0</v>
      </c>
      <c r="AY666" s="320">
        <f t="shared" si="106"/>
        <v>0</v>
      </c>
      <c r="AZ666" s="320">
        <f t="shared" si="107"/>
        <v>0</v>
      </c>
      <c r="BG666" s="49" t="str">
        <f t="shared" si="108"/>
        <v>0</v>
      </c>
      <c r="BH666" s="49" t="str">
        <f t="shared" si="109"/>
        <v>0</v>
      </c>
      <c r="BI666" s="49" t="str">
        <f t="shared" si="110"/>
        <v>0</v>
      </c>
    </row>
    <row r="667" spans="1:61" x14ac:dyDescent="0.25">
      <c r="A667" s="25" t="str">
        <f>C667&amp;"x"&amp;TEXT(COUNTIF(C$5:C666,C667)+1,0)</f>
        <v>x1</v>
      </c>
      <c r="B667" s="26" t="str">
        <f>D667&amp;"x"&amp;TEXT(COUNTIF(D$5:D666,D667)+1,0)</f>
        <v>x1</v>
      </c>
      <c r="C667" s="27"/>
      <c r="D667" s="27"/>
      <c r="E667" s="165"/>
      <c r="F667" s="27"/>
      <c r="G667" s="242"/>
      <c r="H667" s="242"/>
      <c r="I667" s="242"/>
      <c r="J667" s="194"/>
      <c r="K667" s="165"/>
      <c r="L667" s="28"/>
      <c r="M667" s="371"/>
      <c r="N667" s="28"/>
      <c r="O667" s="236"/>
      <c r="P667" s="28"/>
      <c r="Q667" s="28"/>
      <c r="R667" s="28"/>
      <c r="S667" s="466" t="str">
        <f>IF(C667=0,"",C667)</f>
        <v/>
      </c>
      <c r="T667" s="191"/>
      <c r="U667" s="30"/>
      <c r="V667" s="30"/>
      <c r="W667" s="30"/>
      <c r="X667" s="30"/>
      <c r="Y667" s="190"/>
      <c r="Z667" s="330" t="str">
        <f>lft(J667,Peildatum)</f>
        <v/>
      </c>
      <c r="AA667" s="272"/>
      <c r="AB667" s="272"/>
      <c r="AC667" s="272"/>
      <c r="AD667" s="272"/>
      <c r="AE667" s="319" t="str">
        <f>IFERROR(VLOOKUP(LEFT(L667 &amp; "0",1),CbRc,2,0),"")</f>
        <v>NCX19J3</v>
      </c>
      <c r="AF667" s="319" t="str">
        <f>IFERROR(VLOOKUP(LEFT(M667 &amp; "0",1),CbRc,2,0),"")</f>
        <v>NCX19J3</v>
      </c>
      <c r="AG667" s="319" t="str">
        <f>IFERROR(VLOOKUP(LEFT(N667 &amp; "0",1),CbRc,2,0),"")</f>
        <v>NCX19J3</v>
      </c>
      <c r="AH667" s="319" t="str">
        <f>IF(ISNA(VLOOKUP($AE667&amp;P667,IsTm1A,1,0)),"",P667)</f>
        <v/>
      </c>
      <c r="AI667" s="319" t="str">
        <f>IF(ISNA(VLOOKUP($AF667&amp;Q667,IsTm2D,1,0)),"",Q667)</f>
        <v/>
      </c>
      <c r="AJ667" s="319" t="str">
        <f>IF(ISNA(VLOOKUP($AF667&amp;R667,IsTm3G,1,0)),"",R667)</f>
        <v/>
      </c>
      <c r="AK667" s="319" t="str">
        <f>IF(ISNA(VLOOKUP($AG667&amp;S667,IsTm4J,1,0)),"",S667)</f>
        <v/>
      </c>
      <c r="AL667" s="310"/>
      <c r="AT667" s="312" t="str">
        <f t="shared" si="102"/>
        <v/>
      </c>
      <c r="AU667" s="312" t="str">
        <f t="shared" si="103"/>
        <v/>
      </c>
      <c r="AW667" s="320">
        <f t="shared" si="104"/>
        <v>0</v>
      </c>
      <c r="AX667" s="320">
        <f t="shared" si="105"/>
        <v>0</v>
      </c>
      <c r="AY667" s="320">
        <f t="shared" si="106"/>
        <v>0</v>
      </c>
      <c r="AZ667" s="320">
        <f t="shared" si="107"/>
        <v>0</v>
      </c>
      <c r="BG667" s="49" t="str">
        <f t="shared" si="108"/>
        <v>0</v>
      </c>
      <c r="BH667" s="49" t="str">
        <f t="shared" si="109"/>
        <v>0</v>
      </c>
      <c r="BI667" s="49" t="str">
        <f t="shared" si="110"/>
        <v>0</v>
      </c>
    </row>
    <row r="668" spans="1:61" x14ac:dyDescent="0.25">
      <c r="A668" s="25" t="str">
        <f>C668&amp;"x"&amp;TEXT(COUNTIF(C$5:C667,C668)+1,0)</f>
        <v>x1</v>
      </c>
      <c r="B668" s="26" t="str">
        <f>D668&amp;"x"&amp;TEXT(COUNTIF(D$5:D667,D668)+1,0)</f>
        <v>x1</v>
      </c>
      <c r="C668" s="27"/>
      <c r="D668" s="27"/>
      <c r="E668" s="165"/>
      <c r="F668" s="27"/>
      <c r="G668" s="242"/>
      <c r="H668" s="242"/>
      <c r="I668" s="242"/>
      <c r="J668" s="194"/>
      <c r="K668" s="165"/>
      <c r="L668" s="28"/>
      <c r="M668" s="371"/>
      <c r="N668" s="28"/>
      <c r="O668" s="236"/>
      <c r="P668" s="28"/>
      <c r="Q668" s="28"/>
      <c r="R668" s="28"/>
      <c r="S668" s="466" t="str">
        <f>IF(C668=0,"",C668)</f>
        <v/>
      </c>
      <c r="T668" s="191"/>
      <c r="U668" s="30"/>
      <c r="V668" s="30"/>
      <c r="W668" s="30"/>
      <c r="X668" s="30"/>
      <c r="Y668" s="190"/>
      <c r="Z668" s="330" t="str">
        <f>lft(J668,Peildatum)</f>
        <v/>
      </c>
      <c r="AA668" s="272"/>
      <c r="AB668" s="272"/>
      <c r="AC668" s="272"/>
      <c r="AD668" s="272"/>
      <c r="AE668" s="319" t="str">
        <f>IFERROR(VLOOKUP(LEFT(L668 &amp; "0",1),CbRc,2,0),"")</f>
        <v>NCX19J3</v>
      </c>
      <c r="AF668" s="319" t="str">
        <f>IFERROR(VLOOKUP(LEFT(M668 &amp; "0",1),CbRc,2,0),"")</f>
        <v>NCX19J3</v>
      </c>
      <c r="AG668" s="319" t="str">
        <f>IFERROR(VLOOKUP(LEFT(N668 &amp; "0",1),CbRc,2,0),"")</f>
        <v>NCX19J3</v>
      </c>
      <c r="AH668" s="319" t="str">
        <f>IF(ISNA(VLOOKUP($AE668&amp;P668,IsTm1A,1,0)),"",P668)</f>
        <v/>
      </c>
      <c r="AI668" s="319" t="str">
        <f>IF(ISNA(VLOOKUP($AF668&amp;Q668,IsTm2D,1,0)),"",Q668)</f>
        <v/>
      </c>
      <c r="AJ668" s="319" t="str">
        <f>IF(ISNA(VLOOKUP($AF668&amp;R668,IsTm3G,1,0)),"",R668)</f>
        <v/>
      </c>
      <c r="AK668" s="319" t="str">
        <f>IF(ISNA(VLOOKUP($AG668&amp;S668,IsTm4J,1,0)),"",S668)</f>
        <v/>
      </c>
      <c r="AL668" s="310"/>
      <c r="AT668" s="312" t="str">
        <f t="shared" si="102"/>
        <v/>
      </c>
      <c r="AU668" s="312" t="str">
        <f t="shared" si="103"/>
        <v/>
      </c>
      <c r="AW668" s="320">
        <f t="shared" si="104"/>
        <v>0</v>
      </c>
      <c r="AX668" s="320">
        <f t="shared" si="105"/>
        <v>0</v>
      </c>
      <c r="AY668" s="320">
        <f t="shared" si="106"/>
        <v>0</v>
      </c>
      <c r="AZ668" s="320">
        <f t="shared" si="107"/>
        <v>0</v>
      </c>
      <c r="BG668" s="49" t="str">
        <f t="shared" si="108"/>
        <v>0</v>
      </c>
      <c r="BH668" s="49" t="str">
        <f t="shared" si="109"/>
        <v>0</v>
      </c>
      <c r="BI668" s="49" t="str">
        <f t="shared" si="110"/>
        <v>0</v>
      </c>
    </row>
    <row r="669" spans="1:61" x14ac:dyDescent="0.25">
      <c r="A669" s="25" t="str">
        <f>C669&amp;"x"&amp;TEXT(COUNTIF(C$5:C668,C669)+1,0)</f>
        <v>x1</v>
      </c>
      <c r="B669" s="26" t="str">
        <f>D669&amp;"x"&amp;TEXT(COUNTIF(D$5:D668,D669)+1,0)</f>
        <v>x1</v>
      </c>
      <c r="C669" s="27"/>
      <c r="D669" s="27"/>
      <c r="E669" s="165"/>
      <c r="F669" s="27"/>
      <c r="G669" s="242"/>
      <c r="H669" s="242"/>
      <c r="I669" s="242"/>
      <c r="J669" s="194"/>
      <c r="K669" s="165"/>
      <c r="L669" s="28"/>
      <c r="M669" s="371"/>
      <c r="N669" s="28"/>
      <c r="O669" s="236"/>
      <c r="P669" s="28"/>
      <c r="Q669" s="28"/>
      <c r="R669" s="28"/>
      <c r="S669" s="466" t="str">
        <f>IF(C669=0,"",C669)</f>
        <v/>
      </c>
      <c r="T669" s="191"/>
      <c r="U669" s="30"/>
      <c r="V669" s="30"/>
      <c r="W669" s="30"/>
      <c r="X669" s="30"/>
      <c r="Y669" s="190"/>
      <c r="Z669" s="330" t="str">
        <f>lft(J669,Peildatum)</f>
        <v/>
      </c>
      <c r="AA669" s="272"/>
      <c r="AB669" s="272"/>
      <c r="AC669" s="272"/>
      <c r="AD669" s="272"/>
      <c r="AE669" s="319" t="str">
        <f>IFERROR(VLOOKUP(LEFT(L669 &amp; "0",1),CbRc,2,0),"")</f>
        <v>NCX19J3</v>
      </c>
      <c r="AF669" s="319" t="str">
        <f>IFERROR(VLOOKUP(LEFT(M669 &amp; "0",1),CbRc,2,0),"")</f>
        <v>NCX19J3</v>
      </c>
      <c r="AG669" s="319" t="str">
        <f>IFERROR(VLOOKUP(LEFT(N669 &amp; "0",1),CbRc,2,0),"")</f>
        <v>NCX19J3</v>
      </c>
      <c r="AH669" s="319" t="str">
        <f>IF(ISNA(VLOOKUP($AE669&amp;P669,IsTm1A,1,0)),"",P669)</f>
        <v/>
      </c>
      <c r="AI669" s="319" t="str">
        <f>IF(ISNA(VLOOKUP($AF669&amp;Q669,IsTm2D,1,0)),"",Q669)</f>
        <v/>
      </c>
      <c r="AJ669" s="319" t="str">
        <f>IF(ISNA(VLOOKUP($AF669&amp;R669,IsTm3G,1,0)),"",R669)</f>
        <v/>
      </c>
      <c r="AK669" s="319" t="str">
        <f>IF(ISNA(VLOOKUP($AG669&amp;S669,IsTm4J,1,0)),"",S669)</f>
        <v/>
      </c>
      <c r="AL669" s="310"/>
      <c r="AT669" s="312" t="str">
        <f t="shared" si="102"/>
        <v/>
      </c>
      <c r="AU669" s="312" t="str">
        <f t="shared" si="103"/>
        <v/>
      </c>
      <c r="AW669" s="320">
        <f t="shared" si="104"/>
        <v>0</v>
      </c>
      <c r="AX669" s="320">
        <f t="shared" si="105"/>
        <v>0</v>
      </c>
      <c r="AY669" s="320">
        <f t="shared" si="106"/>
        <v>0</v>
      </c>
      <c r="AZ669" s="320">
        <f t="shared" si="107"/>
        <v>0</v>
      </c>
      <c r="BG669" s="49" t="str">
        <f t="shared" si="108"/>
        <v>0</v>
      </c>
      <c r="BH669" s="49" t="str">
        <f t="shared" si="109"/>
        <v>0</v>
      </c>
      <c r="BI669" s="49" t="str">
        <f t="shared" si="110"/>
        <v>0</v>
      </c>
    </row>
    <row r="670" spans="1:61" x14ac:dyDescent="0.25">
      <c r="A670" s="25" t="str">
        <f>C670&amp;"x"&amp;TEXT(COUNTIF(C$5:C669,C670)+1,0)</f>
        <v>x1</v>
      </c>
      <c r="B670" s="26" t="str">
        <f>D670&amp;"x"&amp;TEXT(COUNTIF(D$5:D669,D670)+1,0)</f>
        <v>x1</v>
      </c>
      <c r="C670" s="27"/>
      <c r="D670" s="27"/>
      <c r="E670" s="165"/>
      <c r="F670" s="27"/>
      <c r="G670" s="242"/>
      <c r="H670" s="242"/>
      <c r="I670" s="242"/>
      <c r="J670" s="194"/>
      <c r="K670" s="165"/>
      <c r="L670" s="28"/>
      <c r="M670" s="371"/>
      <c r="N670" s="28"/>
      <c r="O670" s="236"/>
      <c r="P670" s="28"/>
      <c r="Q670" s="28"/>
      <c r="R670" s="28"/>
      <c r="S670" s="466" t="str">
        <f>IF(C670=0,"",C670)</f>
        <v/>
      </c>
      <c r="T670" s="191"/>
      <c r="U670" s="30"/>
      <c r="V670" s="30"/>
      <c r="W670" s="30"/>
      <c r="X670" s="30"/>
      <c r="Y670" s="190"/>
      <c r="Z670" s="330" t="str">
        <f>lft(J670,Peildatum)</f>
        <v/>
      </c>
      <c r="AA670" s="272"/>
      <c r="AB670" s="272"/>
      <c r="AC670" s="272"/>
      <c r="AD670" s="272"/>
      <c r="AE670" s="319" t="str">
        <f>IFERROR(VLOOKUP(LEFT(L670 &amp; "0",1),CbRc,2,0),"")</f>
        <v>NCX19J3</v>
      </c>
      <c r="AF670" s="319" t="str">
        <f>IFERROR(VLOOKUP(LEFT(M670 &amp; "0",1),CbRc,2,0),"")</f>
        <v>NCX19J3</v>
      </c>
      <c r="AG670" s="319" t="str">
        <f>IFERROR(VLOOKUP(LEFT(N670 &amp; "0",1),CbRc,2,0),"")</f>
        <v>NCX19J3</v>
      </c>
      <c r="AH670" s="319" t="str">
        <f>IF(ISNA(VLOOKUP($AE670&amp;P670,IsTm1A,1,0)),"",P670)</f>
        <v/>
      </c>
      <c r="AI670" s="319" t="str">
        <f>IF(ISNA(VLOOKUP($AF670&amp;Q670,IsTm2D,1,0)),"",Q670)</f>
        <v/>
      </c>
      <c r="AJ670" s="319" t="str">
        <f>IF(ISNA(VLOOKUP($AF670&amp;R670,IsTm3G,1,0)),"",R670)</f>
        <v/>
      </c>
      <c r="AK670" s="319" t="str">
        <f>IF(ISNA(VLOOKUP($AG670&amp;S670,IsTm4J,1,0)),"",S670)</f>
        <v/>
      </c>
      <c r="AL670" s="310"/>
      <c r="AT670" s="312" t="str">
        <f t="shared" si="102"/>
        <v/>
      </c>
      <c r="AU670" s="312" t="str">
        <f t="shared" si="103"/>
        <v/>
      </c>
      <c r="AW670" s="320">
        <f t="shared" si="104"/>
        <v>0</v>
      </c>
      <c r="AX670" s="320">
        <f t="shared" si="105"/>
        <v>0</v>
      </c>
      <c r="AY670" s="320">
        <f t="shared" si="106"/>
        <v>0</v>
      </c>
      <c r="AZ670" s="320">
        <f t="shared" si="107"/>
        <v>0</v>
      </c>
      <c r="BG670" s="49" t="str">
        <f t="shared" si="108"/>
        <v>0</v>
      </c>
      <c r="BH670" s="49" t="str">
        <f t="shared" si="109"/>
        <v>0</v>
      </c>
      <c r="BI670" s="49" t="str">
        <f t="shared" si="110"/>
        <v>0</v>
      </c>
    </row>
    <row r="671" spans="1:61" x14ac:dyDescent="0.25">
      <c r="A671" s="25" t="str">
        <f>C671&amp;"x"&amp;TEXT(COUNTIF(C$5:C670,C671)+1,0)</f>
        <v>x1</v>
      </c>
      <c r="B671" s="26" t="str">
        <f>D671&amp;"x"&amp;TEXT(COUNTIF(D$5:D670,D671)+1,0)</f>
        <v>x1</v>
      </c>
      <c r="C671" s="27"/>
      <c r="D671" s="27"/>
      <c r="E671" s="165"/>
      <c r="F671" s="27"/>
      <c r="G671" s="242"/>
      <c r="H671" s="242"/>
      <c r="I671" s="242"/>
      <c r="J671" s="194"/>
      <c r="K671" s="165"/>
      <c r="L671" s="28"/>
      <c r="M671" s="371"/>
      <c r="N671" s="28"/>
      <c r="O671" s="236"/>
      <c r="P671" s="28"/>
      <c r="Q671" s="28"/>
      <c r="R671" s="28"/>
      <c r="S671" s="466" t="str">
        <f>IF(C671=0,"",C671)</f>
        <v/>
      </c>
      <c r="T671" s="191"/>
      <c r="U671" s="30"/>
      <c r="V671" s="30"/>
      <c r="W671" s="30"/>
      <c r="X671" s="30"/>
      <c r="Y671" s="190"/>
      <c r="Z671" s="330" t="str">
        <f>lft(J671,Peildatum)</f>
        <v/>
      </c>
      <c r="AA671" s="272"/>
      <c r="AB671" s="272"/>
      <c r="AC671" s="272"/>
      <c r="AD671" s="272"/>
      <c r="AE671" s="319" t="str">
        <f>IFERROR(VLOOKUP(LEFT(L671 &amp; "0",1),CbRc,2,0),"")</f>
        <v>NCX19J3</v>
      </c>
      <c r="AF671" s="319" t="str">
        <f>IFERROR(VLOOKUP(LEFT(M671 &amp; "0",1),CbRc,2,0),"")</f>
        <v>NCX19J3</v>
      </c>
      <c r="AG671" s="319" t="str">
        <f>IFERROR(VLOOKUP(LEFT(N671 &amp; "0",1),CbRc,2,0),"")</f>
        <v>NCX19J3</v>
      </c>
      <c r="AH671" s="319" t="str">
        <f>IF(ISNA(VLOOKUP($AE671&amp;P671,IsTm1A,1,0)),"",P671)</f>
        <v/>
      </c>
      <c r="AI671" s="319" t="str">
        <f>IF(ISNA(VLOOKUP($AF671&amp;Q671,IsTm2D,1,0)),"",Q671)</f>
        <v/>
      </c>
      <c r="AJ671" s="319" t="str">
        <f>IF(ISNA(VLOOKUP($AF671&amp;R671,IsTm3G,1,0)),"",R671)</f>
        <v/>
      </c>
      <c r="AK671" s="319" t="str">
        <f>IF(ISNA(VLOOKUP($AG671&amp;S671,IsTm4J,1,0)),"",S671)</f>
        <v/>
      </c>
      <c r="AL671" s="310"/>
      <c r="AT671" s="312" t="str">
        <f t="shared" si="102"/>
        <v/>
      </c>
      <c r="AU671" s="312" t="str">
        <f t="shared" si="103"/>
        <v/>
      </c>
      <c r="AW671" s="320">
        <f t="shared" si="104"/>
        <v>0</v>
      </c>
      <c r="AX671" s="320">
        <f t="shared" si="105"/>
        <v>0</v>
      </c>
      <c r="AY671" s="320">
        <f t="shared" si="106"/>
        <v>0</v>
      </c>
      <c r="AZ671" s="320">
        <f t="shared" si="107"/>
        <v>0</v>
      </c>
      <c r="BG671" s="49" t="str">
        <f t="shared" si="108"/>
        <v>0</v>
      </c>
      <c r="BH671" s="49" t="str">
        <f t="shared" si="109"/>
        <v>0</v>
      </c>
      <c r="BI671" s="49" t="str">
        <f t="shared" si="110"/>
        <v>0</v>
      </c>
    </row>
    <row r="672" spans="1:61" x14ac:dyDescent="0.25">
      <c r="A672" s="25" t="str">
        <f>C672&amp;"x"&amp;TEXT(COUNTIF(C$5:C671,C672)+1,0)</f>
        <v>x1</v>
      </c>
      <c r="B672" s="26" t="str">
        <f>D672&amp;"x"&amp;TEXT(COUNTIF(D$5:D671,D672)+1,0)</f>
        <v>x1</v>
      </c>
      <c r="C672" s="27"/>
      <c r="D672" s="27"/>
      <c r="E672" s="165"/>
      <c r="F672" s="27"/>
      <c r="G672" s="242"/>
      <c r="H672" s="242"/>
      <c r="I672" s="242"/>
      <c r="J672" s="194"/>
      <c r="K672" s="165"/>
      <c r="L672" s="28"/>
      <c r="M672" s="371"/>
      <c r="N672" s="28"/>
      <c r="O672" s="236"/>
      <c r="P672" s="28"/>
      <c r="Q672" s="28"/>
      <c r="R672" s="28"/>
      <c r="S672" s="466" t="str">
        <f>IF(C672=0,"",C672)</f>
        <v/>
      </c>
      <c r="T672" s="191"/>
      <c r="U672" s="30"/>
      <c r="V672" s="30"/>
      <c r="W672" s="30"/>
      <c r="X672" s="30"/>
      <c r="Y672" s="190"/>
      <c r="Z672" s="330" t="str">
        <f>lft(J672,Peildatum)</f>
        <v/>
      </c>
      <c r="AA672" s="272"/>
      <c r="AB672" s="272"/>
      <c r="AC672" s="272"/>
      <c r="AD672" s="272"/>
      <c r="AE672" s="319" t="str">
        <f>IFERROR(VLOOKUP(LEFT(L672 &amp; "0",1),CbRc,2,0),"")</f>
        <v>NCX19J3</v>
      </c>
      <c r="AF672" s="319" t="str">
        <f>IFERROR(VLOOKUP(LEFT(M672 &amp; "0",1),CbRc,2,0),"")</f>
        <v>NCX19J3</v>
      </c>
      <c r="AG672" s="319" t="str">
        <f>IFERROR(VLOOKUP(LEFT(N672 &amp; "0",1),CbRc,2,0),"")</f>
        <v>NCX19J3</v>
      </c>
      <c r="AH672" s="319" t="str">
        <f>IF(ISNA(VLOOKUP($AE672&amp;P672,IsTm1A,1,0)),"",P672)</f>
        <v/>
      </c>
      <c r="AI672" s="319" t="str">
        <f>IF(ISNA(VLOOKUP($AF672&amp;Q672,IsTm2D,1,0)),"",Q672)</f>
        <v/>
      </c>
      <c r="AJ672" s="319" t="str">
        <f>IF(ISNA(VLOOKUP($AF672&amp;R672,IsTm3G,1,0)),"",R672)</f>
        <v/>
      </c>
      <c r="AK672" s="319" t="str">
        <f>IF(ISNA(VLOOKUP($AG672&amp;S672,IsTm4J,1,0)),"",S672)</f>
        <v/>
      </c>
      <c r="AL672" s="310"/>
      <c r="AT672" s="312" t="str">
        <f t="shared" si="102"/>
        <v/>
      </c>
      <c r="AU672" s="312" t="str">
        <f t="shared" si="103"/>
        <v/>
      </c>
      <c r="AW672" s="320">
        <f t="shared" si="104"/>
        <v>0</v>
      </c>
      <c r="AX672" s="320">
        <f t="shared" si="105"/>
        <v>0</v>
      </c>
      <c r="AY672" s="320">
        <f t="shared" si="106"/>
        <v>0</v>
      </c>
      <c r="AZ672" s="320">
        <f t="shared" si="107"/>
        <v>0</v>
      </c>
      <c r="BG672" s="49" t="str">
        <f t="shared" si="108"/>
        <v>0</v>
      </c>
      <c r="BH672" s="49" t="str">
        <f t="shared" si="109"/>
        <v>0</v>
      </c>
      <c r="BI672" s="49" t="str">
        <f t="shared" si="110"/>
        <v>0</v>
      </c>
    </row>
    <row r="673" spans="1:61" x14ac:dyDescent="0.25">
      <c r="A673" s="25" t="str">
        <f>C673&amp;"x"&amp;TEXT(COUNTIF(C$5:C672,C673)+1,0)</f>
        <v>x1</v>
      </c>
      <c r="B673" s="26" t="str">
        <f>D673&amp;"x"&amp;TEXT(COUNTIF(D$5:D672,D673)+1,0)</f>
        <v>x1</v>
      </c>
      <c r="C673" s="27"/>
      <c r="D673" s="27"/>
      <c r="E673" s="165"/>
      <c r="F673" s="27"/>
      <c r="G673" s="242"/>
      <c r="H673" s="242"/>
      <c r="I673" s="242"/>
      <c r="J673" s="194"/>
      <c r="K673" s="165"/>
      <c r="L673" s="28"/>
      <c r="M673" s="371"/>
      <c r="N673" s="28"/>
      <c r="O673" s="236"/>
      <c r="P673" s="28"/>
      <c r="Q673" s="28"/>
      <c r="R673" s="28"/>
      <c r="S673" s="466" t="str">
        <f>IF(C673=0,"",C673)</f>
        <v/>
      </c>
      <c r="T673" s="191"/>
      <c r="U673" s="30"/>
      <c r="V673" s="30"/>
      <c r="W673" s="30"/>
      <c r="X673" s="30"/>
      <c r="Y673" s="190"/>
      <c r="Z673" s="330" t="str">
        <f>lft(J673,Peildatum)</f>
        <v/>
      </c>
      <c r="AA673" s="272"/>
      <c r="AB673" s="272"/>
      <c r="AC673" s="272"/>
      <c r="AD673" s="272"/>
      <c r="AE673" s="319" t="str">
        <f>IFERROR(VLOOKUP(LEFT(L673 &amp; "0",1),CbRc,2,0),"")</f>
        <v>NCX19J3</v>
      </c>
      <c r="AF673" s="319" t="str">
        <f>IFERROR(VLOOKUP(LEFT(M673 &amp; "0",1),CbRc,2,0),"")</f>
        <v>NCX19J3</v>
      </c>
      <c r="AG673" s="319" t="str">
        <f>IFERROR(VLOOKUP(LEFT(N673 &amp; "0",1),CbRc,2,0),"")</f>
        <v>NCX19J3</v>
      </c>
      <c r="AH673" s="319" t="str">
        <f>IF(ISNA(VLOOKUP($AE673&amp;P673,IsTm1A,1,0)),"",P673)</f>
        <v/>
      </c>
      <c r="AI673" s="319" t="str">
        <f>IF(ISNA(VLOOKUP($AF673&amp;Q673,IsTm2D,1,0)),"",Q673)</f>
        <v/>
      </c>
      <c r="AJ673" s="319" t="str">
        <f>IF(ISNA(VLOOKUP($AF673&amp;R673,IsTm3G,1,0)),"",R673)</f>
        <v/>
      </c>
      <c r="AK673" s="319" t="str">
        <f>IF(ISNA(VLOOKUP($AG673&amp;S673,IsTm4J,1,0)),"",S673)</f>
        <v/>
      </c>
      <c r="AL673" s="310"/>
      <c r="AT673" s="312" t="str">
        <f t="shared" si="102"/>
        <v/>
      </c>
      <c r="AU673" s="312" t="str">
        <f t="shared" si="103"/>
        <v/>
      </c>
      <c r="AW673" s="320">
        <f t="shared" si="104"/>
        <v>0</v>
      </c>
      <c r="AX673" s="320">
        <f t="shared" si="105"/>
        <v>0</v>
      </c>
      <c r="AY673" s="320">
        <f t="shared" si="106"/>
        <v>0</v>
      </c>
      <c r="AZ673" s="320">
        <f t="shared" si="107"/>
        <v>0</v>
      </c>
      <c r="BG673" s="49" t="str">
        <f t="shared" si="108"/>
        <v>0</v>
      </c>
      <c r="BH673" s="49" t="str">
        <f t="shared" si="109"/>
        <v>0</v>
      </c>
      <c r="BI673" s="49" t="str">
        <f t="shared" si="110"/>
        <v>0</v>
      </c>
    </row>
    <row r="674" spans="1:61" x14ac:dyDescent="0.25">
      <c r="A674" s="25" t="str">
        <f>C674&amp;"x"&amp;TEXT(COUNTIF(C$5:C673,C674)+1,0)</f>
        <v>x1</v>
      </c>
      <c r="B674" s="26" t="str">
        <f>D674&amp;"x"&amp;TEXT(COUNTIF(D$5:D673,D674)+1,0)</f>
        <v>x1</v>
      </c>
      <c r="C674" s="27"/>
      <c r="D674" s="27"/>
      <c r="E674" s="165"/>
      <c r="F674" s="27"/>
      <c r="G674" s="242"/>
      <c r="H674" s="242"/>
      <c r="I674" s="242"/>
      <c r="J674" s="194"/>
      <c r="K674" s="165"/>
      <c r="L674" s="28"/>
      <c r="M674" s="371"/>
      <c r="N674" s="28"/>
      <c r="O674" s="236"/>
      <c r="P674" s="28"/>
      <c r="Q674" s="28"/>
      <c r="R674" s="28"/>
      <c r="S674" s="466" t="str">
        <f>IF(C674=0,"",C674)</f>
        <v/>
      </c>
      <c r="T674" s="191"/>
      <c r="U674" s="30"/>
      <c r="V674" s="30"/>
      <c r="W674" s="30"/>
      <c r="X674" s="30"/>
      <c r="Y674" s="190"/>
      <c r="Z674" s="330" t="str">
        <f>lft(J674,Peildatum)</f>
        <v/>
      </c>
      <c r="AA674" s="272"/>
      <c r="AB674" s="272"/>
      <c r="AC674" s="272"/>
      <c r="AD674" s="272"/>
      <c r="AE674" s="319" t="str">
        <f>IFERROR(VLOOKUP(LEFT(L674 &amp; "0",1),CbRc,2,0),"")</f>
        <v>NCX19J3</v>
      </c>
      <c r="AF674" s="319" t="str">
        <f>IFERROR(VLOOKUP(LEFT(M674 &amp; "0",1),CbRc,2,0),"")</f>
        <v>NCX19J3</v>
      </c>
      <c r="AG674" s="319" t="str">
        <f>IFERROR(VLOOKUP(LEFT(N674 &amp; "0",1),CbRc,2,0),"")</f>
        <v>NCX19J3</v>
      </c>
      <c r="AH674" s="319" t="str">
        <f>IF(ISNA(VLOOKUP($AE674&amp;P674,IsTm1A,1,0)),"",P674)</f>
        <v/>
      </c>
      <c r="AI674" s="319" t="str">
        <f>IF(ISNA(VLOOKUP($AF674&amp;Q674,IsTm2D,1,0)),"",Q674)</f>
        <v/>
      </c>
      <c r="AJ674" s="319" t="str">
        <f>IF(ISNA(VLOOKUP($AF674&amp;R674,IsTm3G,1,0)),"",R674)</f>
        <v/>
      </c>
      <c r="AK674" s="319" t="str">
        <f>IF(ISNA(VLOOKUP($AG674&amp;S674,IsTm4J,1,0)),"",S674)</f>
        <v/>
      </c>
      <c r="AL674" s="310"/>
      <c r="AT674" s="312" t="str">
        <f t="shared" si="102"/>
        <v/>
      </c>
      <c r="AU674" s="312" t="str">
        <f t="shared" si="103"/>
        <v/>
      </c>
      <c r="AW674" s="320">
        <f t="shared" si="104"/>
        <v>0</v>
      </c>
      <c r="AX674" s="320">
        <f t="shared" si="105"/>
        <v>0</v>
      </c>
      <c r="AY674" s="320">
        <f t="shared" si="106"/>
        <v>0</v>
      </c>
      <c r="AZ674" s="320">
        <f t="shared" si="107"/>
        <v>0</v>
      </c>
      <c r="BG674" s="49" t="str">
        <f t="shared" si="108"/>
        <v>0</v>
      </c>
      <c r="BH674" s="49" t="str">
        <f t="shared" si="109"/>
        <v>0</v>
      </c>
      <c r="BI674" s="49" t="str">
        <f t="shared" si="110"/>
        <v>0</v>
      </c>
    </row>
    <row r="675" spans="1:61" x14ac:dyDescent="0.25">
      <c r="A675" s="25" t="str">
        <f>C675&amp;"x"&amp;TEXT(COUNTIF(C$5:C674,C675)+1,0)</f>
        <v>x1</v>
      </c>
      <c r="B675" s="26" t="str">
        <f>D675&amp;"x"&amp;TEXT(COUNTIF(D$5:D674,D675)+1,0)</f>
        <v>x1</v>
      </c>
      <c r="C675" s="27"/>
      <c r="D675" s="27"/>
      <c r="E675" s="165"/>
      <c r="F675" s="27"/>
      <c r="G675" s="242"/>
      <c r="H675" s="242"/>
      <c r="I675" s="242"/>
      <c r="J675" s="194"/>
      <c r="K675" s="165"/>
      <c r="L675" s="28"/>
      <c r="M675" s="371"/>
      <c r="N675" s="28"/>
      <c r="O675" s="236"/>
      <c r="P675" s="28"/>
      <c r="Q675" s="28"/>
      <c r="R675" s="28"/>
      <c r="S675" s="466" t="str">
        <f>IF(C675=0,"",C675)</f>
        <v/>
      </c>
      <c r="T675" s="191"/>
      <c r="U675" s="30"/>
      <c r="V675" s="30"/>
      <c r="W675" s="30"/>
      <c r="X675" s="30"/>
      <c r="Y675" s="190"/>
      <c r="Z675" s="330" t="str">
        <f>lft(J675,Peildatum)</f>
        <v/>
      </c>
      <c r="AA675" s="272"/>
      <c r="AB675" s="272"/>
      <c r="AC675" s="272"/>
      <c r="AD675" s="272"/>
      <c r="AE675" s="319" t="str">
        <f>IFERROR(VLOOKUP(LEFT(L675 &amp; "0",1),CbRc,2,0),"")</f>
        <v>NCX19J3</v>
      </c>
      <c r="AF675" s="319" t="str">
        <f>IFERROR(VLOOKUP(LEFT(M675 &amp; "0",1),CbRc,2,0),"")</f>
        <v>NCX19J3</v>
      </c>
      <c r="AG675" s="319" t="str">
        <f>IFERROR(VLOOKUP(LEFT(N675 &amp; "0",1),CbRc,2,0),"")</f>
        <v>NCX19J3</v>
      </c>
      <c r="AH675" s="319" t="str">
        <f>IF(ISNA(VLOOKUP($AE675&amp;P675,IsTm1A,1,0)),"",P675)</f>
        <v/>
      </c>
      <c r="AI675" s="319" t="str">
        <f>IF(ISNA(VLOOKUP($AF675&amp;Q675,IsTm2D,1,0)),"",Q675)</f>
        <v/>
      </c>
      <c r="AJ675" s="319" t="str">
        <f>IF(ISNA(VLOOKUP($AF675&amp;R675,IsTm3G,1,0)),"",R675)</f>
        <v/>
      </c>
      <c r="AK675" s="319" t="str">
        <f>IF(ISNA(VLOOKUP($AG675&amp;S675,IsTm4J,1,0)),"",S675)</f>
        <v/>
      </c>
      <c r="AL675" s="310"/>
      <c r="AT675" s="312" t="str">
        <f t="shared" si="102"/>
        <v/>
      </c>
      <c r="AU675" s="312" t="str">
        <f t="shared" si="103"/>
        <v/>
      </c>
      <c r="AW675" s="320">
        <f t="shared" si="104"/>
        <v>0</v>
      </c>
      <c r="AX675" s="320">
        <f t="shared" si="105"/>
        <v>0</v>
      </c>
      <c r="AY675" s="320">
        <f t="shared" si="106"/>
        <v>0</v>
      </c>
      <c r="AZ675" s="320">
        <f t="shared" si="107"/>
        <v>0</v>
      </c>
      <c r="BG675" s="49" t="str">
        <f t="shared" si="108"/>
        <v>0</v>
      </c>
      <c r="BH675" s="49" t="str">
        <f t="shared" si="109"/>
        <v>0</v>
      </c>
      <c r="BI675" s="49" t="str">
        <f t="shared" si="110"/>
        <v>0</v>
      </c>
    </row>
    <row r="676" spans="1:61" x14ac:dyDescent="0.25">
      <c r="A676" s="25" t="str">
        <f>C676&amp;"x"&amp;TEXT(COUNTIF(C$5:C675,C676)+1,0)</f>
        <v>x1</v>
      </c>
      <c r="B676" s="26" t="str">
        <f>D676&amp;"x"&amp;TEXT(COUNTIF(D$5:D675,D676)+1,0)</f>
        <v>x1</v>
      </c>
      <c r="C676" s="27"/>
      <c r="D676" s="27"/>
      <c r="E676" s="165"/>
      <c r="F676" s="27"/>
      <c r="G676" s="242"/>
      <c r="H676" s="242"/>
      <c r="I676" s="242"/>
      <c r="J676" s="194"/>
      <c r="K676" s="165"/>
      <c r="L676" s="28"/>
      <c r="M676" s="371"/>
      <c r="N676" s="28"/>
      <c r="O676" s="236"/>
      <c r="P676" s="28"/>
      <c r="Q676" s="28"/>
      <c r="R676" s="28"/>
      <c r="S676" s="466" t="str">
        <f>IF(C676=0,"",C676)</f>
        <v/>
      </c>
      <c r="T676" s="191"/>
      <c r="U676" s="30"/>
      <c r="V676" s="30"/>
      <c r="W676" s="30"/>
      <c r="X676" s="30"/>
      <c r="Y676" s="190"/>
      <c r="Z676" s="330" t="str">
        <f>lft(J676,Peildatum)</f>
        <v/>
      </c>
      <c r="AA676" s="272"/>
      <c r="AB676" s="272"/>
      <c r="AC676" s="272"/>
      <c r="AD676" s="272"/>
      <c r="AE676" s="319" t="str">
        <f>IFERROR(VLOOKUP(LEFT(L676 &amp; "0",1),CbRc,2,0),"")</f>
        <v>NCX19J3</v>
      </c>
      <c r="AF676" s="319" t="str">
        <f>IFERROR(VLOOKUP(LEFT(M676 &amp; "0",1),CbRc,2,0),"")</f>
        <v>NCX19J3</v>
      </c>
      <c r="AG676" s="319" t="str">
        <f>IFERROR(VLOOKUP(LEFT(N676 &amp; "0",1),CbRc,2,0),"")</f>
        <v>NCX19J3</v>
      </c>
      <c r="AH676" s="319" t="str">
        <f>IF(ISNA(VLOOKUP($AE676&amp;P676,IsTm1A,1,0)),"",P676)</f>
        <v/>
      </c>
      <c r="AI676" s="319" t="str">
        <f>IF(ISNA(VLOOKUP($AF676&amp;Q676,IsTm2D,1,0)),"",Q676)</f>
        <v/>
      </c>
      <c r="AJ676" s="319" t="str">
        <f>IF(ISNA(VLOOKUP($AF676&amp;R676,IsTm3G,1,0)),"",R676)</f>
        <v/>
      </c>
      <c r="AK676" s="319" t="str">
        <f>IF(ISNA(VLOOKUP($AG676&amp;S676,IsTm4J,1,0)),"",S676)</f>
        <v/>
      </c>
      <c r="AL676" s="310"/>
      <c r="AT676" s="312" t="str">
        <f t="shared" si="102"/>
        <v/>
      </c>
      <c r="AU676" s="312" t="str">
        <f t="shared" si="103"/>
        <v/>
      </c>
      <c r="AW676" s="320">
        <f t="shared" si="104"/>
        <v>0</v>
      </c>
      <c r="AX676" s="320">
        <f t="shared" si="105"/>
        <v>0</v>
      </c>
      <c r="AY676" s="320">
        <f t="shared" si="106"/>
        <v>0</v>
      </c>
      <c r="AZ676" s="320">
        <f t="shared" si="107"/>
        <v>0</v>
      </c>
      <c r="BG676" s="49" t="str">
        <f t="shared" si="108"/>
        <v>0</v>
      </c>
      <c r="BH676" s="49" t="str">
        <f t="shared" si="109"/>
        <v>0</v>
      </c>
      <c r="BI676" s="49" t="str">
        <f t="shared" si="110"/>
        <v>0</v>
      </c>
    </row>
    <row r="677" spans="1:61" x14ac:dyDescent="0.25">
      <c r="A677" s="25" t="str">
        <f>C677&amp;"x"&amp;TEXT(COUNTIF(C$5:C676,C677)+1,0)</f>
        <v>x1</v>
      </c>
      <c r="B677" s="26" t="str">
        <f>D677&amp;"x"&amp;TEXT(COUNTIF(D$5:D676,D677)+1,0)</f>
        <v>x1</v>
      </c>
      <c r="C677" s="27"/>
      <c r="D677" s="27"/>
      <c r="E677" s="165"/>
      <c r="F677" s="27"/>
      <c r="G677" s="242"/>
      <c r="H677" s="242"/>
      <c r="I677" s="242"/>
      <c r="J677" s="194"/>
      <c r="K677" s="165"/>
      <c r="L677" s="28"/>
      <c r="M677" s="371"/>
      <c r="N677" s="28"/>
      <c r="O677" s="236"/>
      <c r="P677" s="28"/>
      <c r="Q677" s="28"/>
      <c r="R677" s="28"/>
      <c r="S677" s="466" t="str">
        <f>IF(C677=0,"",C677)</f>
        <v/>
      </c>
      <c r="T677" s="191"/>
      <c r="U677" s="30"/>
      <c r="V677" s="30"/>
      <c r="W677" s="30"/>
      <c r="X677" s="30"/>
      <c r="Y677" s="190"/>
      <c r="Z677" s="330" t="str">
        <f>lft(J677,Peildatum)</f>
        <v/>
      </c>
      <c r="AA677" s="272"/>
      <c r="AB677" s="272"/>
      <c r="AC677" s="272"/>
      <c r="AD677" s="272"/>
      <c r="AE677" s="319" t="str">
        <f>IFERROR(VLOOKUP(LEFT(L677 &amp; "0",1),CbRc,2,0),"")</f>
        <v>NCX19J3</v>
      </c>
      <c r="AF677" s="319" t="str">
        <f>IFERROR(VLOOKUP(LEFT(M677 &amp; "0",1),CbRc,2,0),"")</f>
        <v>NCX19J3</v>
      </c>
      <c r="AG677" s="319" t="str">
        <f>IFERROR(VLOOKUP(LEFT(N677 &amp; "0",1),CbRc,2,0),"")</f>
        <v>NCX19J3</v>
      </c>
      <c r="AH677" s="319" t="str">
        <f>IF(ISNA(VLOOKUP($AE677&amp;P677,IsTm1A,1,0)),"",P677)</f>
        <v/>
      </c>
      <c r="AI677" s="319" t="str">
        <f>IF(ISNA(VLOOKUP($AF677&amp;Q677,IsTm2D,1,0)),"",Q677)</f>
        <v/>
      </c>
      <c r="AJ677" s="319" t="str">
        <f>IF(ISNA(VLOOKUP($AF677&amp;R677,IsTm3G,1,0)),"",R677)</f>
        <v/>
      </c>
      <c r="AK677" s="319" t="str">
        <f>IF(ISNA(VLOOKUP($AG677&amp;S677,IsTm4J,1,0)),"",S677)</f>
        <v/>
      </c>
      <c r="AL677" s="310"/>
      <c r="AT677" s="312" t="str">
        <f t="shared" si="102"/>
        <v/>
      </c>
      <c r="AU677" s="312" t="str">
        <f t="shared" si="103"/>
        <v/>
      </c>
      <c r="AW677" s="320">
        <f t="shared" si="104"/>
        <v>0</v>
      </c>
      <c r="AX677" s="320">
        <f t="shared" si="105"/>
        <v>0</v>
      </c>
      <c r="AY677" s="320">
        <f t="shared" si="106"/>
        <v>0</v>
      </c>
      <c r="AZ677" s="320">
        <f t="shared" si="107"/>
        <v>0</v>
      </c>
      <c r="BG677" s="49" t="str">
        <f t="shared" si="108"/>
        <v>0</v>
      </c>
      <c r="BH677" s="49" t="str">
        <f t="shared" si="109"/>
        <v>0</v>
      </c>
      <c r="BI677" s="49" t="str">
        <f t="shared" si="110"/>
        <v>0</v>
      </c>
    </row>
    <row r="678" spans="1:61" x14ac:dyDescent="0.25">
      <c r="A678" s="25" t="str">
        <f>C678&amp;"x"&amp;TEXT(COUNTIF(C$5:C677,C678)+1,0)</f>
        <v>x1</v>
      </c>
      <c r="B678" s="26" t="str">
        <f>D678&amp;"x"&amp;TEXT(COUNTIF(D$5:D677,D678)+1,0)</f>
        <v>x1</v>
      </c>
      <c r="C678" s="27"/>
      <c r="D678" s="27"/>
      <c r="E678" s="165"/>
      <c r="F678" s="27"/>
      <c r="G678" s="242"/>
      <c r="H678" s="242"/>
      <c r="I678" s="242"/>
      <c r="J678" s="194"/>
      <c r="K678" s="165"/>
      <c r="L678" s="28"/>
      <c r="M678" s="371"/>
      <c r="N678" s="28"/>
      <c r="O678" s="236"/>
      <c r="P678" s="28"/>
      <c r="Q678" s="28"/>
      <c r="R678" s="28"/>
      <c r="S678" s="466" t="str">
        <f>IF(C678=0,"",C678)</f>
        <v/>
      </c>
      <c r="T678" s="191"/>
      <c r="U678" s="30"/>
      <c r="V678" s="30"/>
      <c r="W678" s="30"/>
      <c r="X678" s="30"/>
      <c r="Y678" s="190"/>
      <c r="Z678" s="330" t="str">
        <f>lft(J678,Peildatum)</f>
        <v/>
      </c>
      <c r="AA678" s="272"/>
      <c r="AB678" s="272"/>
      <c r="AC678" s="272"/>
      <c r="AD678" s="272"/>
      <c r="AE678" s="319" t="str">
        <f>IFERROR(VLOOKUP(LEFT(L678 &amp; "0",1),CbRc,2,0),"")</f>
        <v>NCX19J3</v>
      </c>
      <c r="AF678" s="319" t="str">
        <f>IFERROR(VLOOKUP(LEFT(M678 &amp; "0",1),CbRc,2,0),"")</f>
        <v>NCX19J3</v>
      </c>
      <c r="AG678" s="319" t="str">
        <f>IFERROR(VLOOKUP(LEFT(N678 &amp; "0",1),CbRc,2,0),"")</f>
        <v>NCX19J3</v>
      </c>
      <c r="AH678" s="319" t="str">
        <f>IF(ISNA(VLOOKUP($AE678&amp;P678,IsTm1A,1,0)),"",P678)</f>
        <v/>
      </c>
      <c r="AI678" s="319" t="str">
        <f>IF(ISNA(VLOOKUP($AF678&amp;Q678,IsTm2D,1,0)),"",Q678)</f>
        <v/>
      </c>
      <c r="AJ678" s="319" t="str">
        <f>IF(ISNA(VLOOKUP($AF678&amp;R678,IsTm3G,1,0)),"",R678)</f>
        <v/>
      </c>
      <c r="AK678" s="319" t="str">
        <f>IF(ISNA(VLOOKUP($AG678&amp;S678,IsTm4J,1,0)),"",S678)</f>
        <v/>
      </c>
      <c r="AL678" s="310"/>
      <c r="AT678" s="312" t="str">
        <f t="shared" si="102"/>
        <v/>
      </c>
      <c r="AU678" s="312" t="str">
        <f t="shared" si="103"/>
        <v/>
      </c>
      <c r="AW678" s="320">
        <f t="shared" si="104"/>
        <v>0</v>
      </c>
      <c r="AX678" s="320">
        <f t="shared" si="105"/>
        <v>0</v>
      </c>
      <c r="AY678" s="320">
        <f t="shared" si="106"/>
        <v>0</v>
      </c>
      <c r="AZ678" s="320">
        <f t="shared" si="107"/>
        <v>0</v>
      </c>
      <c r="BG678" s="49" t="str">
        <f t="shared" si="108"/>
        <v>0</v>
      </c>
      <c r="BH678" s="49" t="str">
        <f t="shared" si="109"/>
        <v>0</v>
      </c>
      <c r="BI678" s="49" t="str">
        <f t="shared" si="110"/>
        <v>0</v>
      </c>
    </row>
    <row r="679" spans="1:61" x14ac:dyDescent="0.25">
      <c r="A679" s="25" t="str">
        <f>C679&amp;"x"&amp;TEXT(COUNTIF(C$5:C678,C679)+1,0)</f>
        <v>x1</v>
      </c>
      <c r="B679" s="26" t="str">
        <f>D679&amp;"x"&amp;TEXT(COUNTIF(D$5:D678,D679)+1,0)</f>
        <v>x1</v>
      </c>
      <c r="C679" s="27"/>
      <c r="D679" s="27"/>
      <c r="E679" s="165"/>
      <c r="F679" s="27"/>
      <c r="G679" s="242"/>
      <c r="H679" s="242"/>
      <c r="I679" s="242"/>
      <c r="J679" s="194"/>
      <c r="K679" s="165"/>
      <c r="L679" s="28"/>
      <c r="M679" s="371"/>
      <c r="N679" s="28"/>
      <c r="O679" s="236"/>
      <c r="P679" s="28"/>
      <c r="Q679" s="28"/>
      <c r="R679" s="28"/>
      <c r="S679" s="466" t="str">
        <f>IF(C679=0,"",C679)</f>
        <v/>
      </c>
      <c r="T679" s="191"/>
      <c r="U679" s="30"/>
      <c r="V679" s="30"/>
      <c r="W679" s="30"/>
      <c r="X679" s="30"/>
      <c r="Y679" s="190"/>
      <c r="Z679" s="330" t="str">
        <f>lft(J679,Peildatum)</f>
        <v/>
      </c>
      <c r="AA679" s="272"/>
      <c r="AB679" s="272"/>
      <c r="AC679" s="272"/>
      <c r="AD679" s="272"/>
      <c r="AE679" s="319" t="str">
        <f>IFERROR(VLOOKUP(LEFT(L679 &amp; "0",1),CbRc,2,0),"")</f>
        <v>NCX19J3</v>
      </c>
      <c r="AF679" s="319" t="str">
        <f>IFERROR(VLOOKUP(LEFT(M679 &amp; "0",1),CbRc,2,0),"")</f>
        <v>NCX19J3</v>
      </c>
      <c r="AG679" s="319" t="str">
        <f>IFERROR(VLOOKUP(LEFT(N679 &amp; "0",1),CbRc,2,0),"")</f>
        <v>NCX19J3</v>
      </c>
      <c r="AH679" s="319" t="str">
        <f>IF(ISNA(VLOOKUP($AE679&amp;P679,IsTm1A,1,0)),"",P679)</f>
        <v/>
      </c>
      <c r="AI679" s="319" t="str">
        <f>IF(ISNA(VLOOKUP($AF679&amp;Q679,IsTm2D,1,0)),"",Q679)</f>
        <v/>
      </c>
      <c r="AJ679" s="319" t="str">
        <f>IF(ISNA(VLOOKUP($AF679&amp;R679,IsTm3G,1,0)),"",R679)</f>
        <v/>
      </c>
      <c r="AK679" s="319" t="str">
        <f>IF(ISNA(VLOOKUP($AG679&amp;S679,IsTm4J,1,0)),"",S679)</f>
        <v/>
      </c>
      <c r="AL679" s="310"/>
      <c r="AT679" s="312" t="str">
        <f t="shared" si="102"/>
        <v/>
      </c>
      <c r="AU679" s="312" t="str">
        <f t="shared" si="103"/>
        <v/>
      </c>
      <c r="AW679" s="320">
        <f t="shared" si="104"/>
        <v>0</v>
      </c>
      <c r="AX679" s="320">
        <f t="shared" si="105"/>
        <v>0</v>
      </c>
      <c r="AY679" s="320">
        <f t="shared" si="106"/>
        <v>0</v>
      </c>
      <c r="AZ679" s="320">
        <f t="shared" si="107"/>
        <v>0</v>
      </c>
      <c r="BG679" s="49" t="str">
        <f t="shared" si="108"/>
        <v>0</v>
      </c>
      <c r="BH679" s="49" t="str">
        <f t="shared" si="109"/>
        <v>0</v>
      </c>
      <c r="BI679" s="49" t="str">
        <f t="shared" si="110"/>
        <v>0</v>
      </c>
    </row>
    <row r="680" spans="1:61" x14ac:dyDescent="0.25">
      <c r="A680" s="25" t="str">
        <f>C680&amp;"x"&amp;TEXT(COUNTIF(C$5:C679,C680)+1,0)</f>
        <v>x1</v>
      </c>
      <c r="B680" s="26" t="str">
        <f>D680&amp;"x"&amp;TEXT(COUNTIF(D$5:D679,D680)+1,0)</f>
        <v>x1</v>
      </c>
      <c r="C680" s="27"/>
      <c r="D680" s="27"/>
      <c r="E680" s="165"/>
      <c r="F680" s="27"/>
      <c r="G680" s="242"/>
      <c r="H680" s="242"/>
      <c r="I680" s="242"/>
      <c r="J680" s="194"/>
      <c r="K680" s="165"/>
      <c r="L680" s="28"/>
      <c r="M680" s="371"/>
      <c r="N680" s="28"/>
      <c r="O680" s="236"/>
      <c r="P680" s="28"/>
      <c r="Q680" s="28"/>
      <c r="R680" s="28"/>
      <c r="S680" s="466" t="str">
        <f>IF(C680=0,"",C680)</f>
        <v/>
      </c>
      <c r="T680" s="191"/>
      <c r="U680" s="30"/>
      <c r="V680" s="30"/>
      <c r="W680" s="30"/>
      <c r="X680" s="30"/>
      <c r="Y680" s="190"/>
      <c r="Z680" s="330" t="str">
        <f>lft(J680,Peildatum)</f>
        <v/>
      </c>
      <c r="AA680" s="272"/>
      <c r="AB680" s="272"/>
      <c r="AC680" s="272"/>
      <c r="AD680" s="272"/>
      <c r="AE680" s="319" t="str">
        <f>IFERROR(VLOOKUP(LEFT(L680 &amp; "0",1),CbRc,2,0),"")</f>
        <v>NCX19J3</v>
      </c>
      <c r="AF680" s="319" t="str">
        <f>IFERROR(VLOOKUP(LEFT(M680 &amp; "0",1),CbRc,2,0),"")</f>
        <v>NCX19J3</v>
      </c>
      <c r="AG680" s="319" t="str">
        <f>IFERROR(VLOOKUP(LEFT(N680 &amp; "0",1),CbRc,2,0),"")</f>
        <v>NCX19J3</v>
      </c>
      <c r="AH680" s="319" t="str">
        <f>IF(ISNA(VLOOKUP($AE680&amp;P680,IsTm1A,1,0)),"",P680)</f>
        <v/>
      </c>
      <c r="AI680" s="319" t="str">
        <f>IF(ISNA(VLOOKUP($AF680&amp;Q680,IsTm2D,1,0)),"",Q680)</f>
        <v/>
      </c>
      <c r="AJ680" s="319" t="str">
        <f>IF(ISNA(VLOOKUP($AF680&amp;R680,IsTm3G,1,0)),"",R680)</f>
        <v/>
      </c>
      <c r="AK680" s="319" t="str">
        <f>IF(ISNA(VLOOKUP($AG680&amp;S680,IsTm4J,1,0)),"",S680)</f>
        <v/>
      </c>
      <c r="AL680" s="310"/>
      <c r="AT680" s="312" t="str">
        <f t="shared" si="102"/>
        <v/>
      </c>
      <c r="AU680" s="312" t="str">
        <f t="shared" si="103"/>
        <v/>
      </c>
      <c r="AW680" s="320">
        <f t="shared" si="104"/>
        <v>0</v>
      </c>
      <c r="AX680" s="320">
        <f t="shared" si="105"/>
        <v>0</v>
      </c>
      <c r="AY680" s="320">
        <f t="shared" si="106"/>
        <v>0</v>
      </c>
      <c r="AZ680" s="320">
        <f t="shared" si="107"/>
        <v>0</v>
      </c>
      <c r="BG680" s="49" t="str">
        <f t="shared" si="108"/>
        <v>0</v>
      </c>
      <c r="BH680" s="49" t="str">
        <f t="shared" si="109"/>
        <v>0</v>
      </c>
      <c r="BI680" s="49" t="str">
        <f t="shared" si="110"/>
        <v>0</v>
      </c>
    </row>
    <row r="681" spans="1:61" x14ac:dyDescent="0.25">
      <c r="A681" s="25" t="str">
        <f>C681&amp;"x"&amp;TEXT(COUNTIF(C$5:C680,C681)+1,0)</f>
        <v>x1</v>
      </c>
      <c r="B681" s="26" t="str">
        <f>D681&amp;"x"&amp;TEXT(COUNTIF(D$5:D680,D681)+1,0)</f>
        <v>x1</v>
      </c>
      <c r="C681" s="27"/>
      <c r="D681" s="27"/>
      <c r="E681" s="165"/>
      <c r="F681" s="27"/>
      <c r="G681" s="242"/>
      <c r="H681" s="242"/>
      <c r="I681" s="242"/>
      <c r="J681" s="194"/>
      <c r="K681" s="165"/>
      <c r="L681" s="28"/>
      <c r="M681" s="371"/>
      <c r="N681" s="28"/>
      <c r="O681" s="236"/>
      <c r="P681" s="28"/>
      <c r="Q681" s="28"/>
      <c r="R681" s="28"/>
      <c r="S681" s="466" t="str">
        <f>IF(C681=0,"",C681)</f>
        <v/>
      </c>
      <c r="T681" s="191"/>
      <c r="U681" s="30"/>
      <c r="V681" s="30"/>
      <c r="W681" s="30"/>
      <c r="X681" s="30"/>
      <c r="Y681" s="190"/>
      <c r="Z681" s="330" t="str">
        <f>lft(J681,Peildatum)</f>
        <v/>
      </c>
      <c r="AA681" s="272"/>
      <c r="AB681" s="272"/>
      <c r="AC681" s="272"/>
      <c r="AD681" s="272"/>
      <c r="AE681" s="319" t="str">
        <f>IFERROR(VLOOKUP(LEFT(L681 &amp; "0",1),CbRc,2,0),"")</f>
        <v>NCX19J3</v>
      </c>
      <c r="AF681" s="319" t="str">
        <f>IFERROR(VLOOKUP(LEFT(M681 &amp; "0",1),CbRc,2,0),"")</f>
        <v>NCX19J3</v>
      </c>
      <c r="AG681" s="319" t="str">
        <f>IFERROR(VLOOKUP(LEFT(N681 &amp; "0",1),CbRc,2,0),"")</f>
        <v>NCX19J3</v>
      </c>
      <c r="AH681" s="319" t="str">
        <f>IF(ISNA(VLOOKUP($AE681&amp;P681,IsTm1A,1,0)),"",P681)</f>
        <v/>
      </c>
      <c r="AI681" s="319" t="str">
        <f>IF(ISNA(VLOOKUP($AF681&amp;Q681,IsTm2D,1,0)),"",Q681)</f>
        <v/>
      </c>
      <c r="AJ681" s="319" t="str">
        <f>IF(ISNA(VLOOKUP($AF681&amp;R681,IsTm3G,1,0)),"",R681)</f>
        <v/>
      </c>
      <c r="AK681" s="319" t="str">
        <f>IF(ISNA(VLOOKUP($AG681&amp;S681,IsTm4J,1,0)),"",S681)</f>
        <v/>
      </c>
      <c r="AL681" s="310"/>
      <c r="AT681" s="312" t="str">
        <f t="shared" si="102"/>
        <v/>
      </c>
      <c r="AU681" s="312" t="str">
        <f t="shared" si="103"/>
        <v/>
      </c>
      <c r="AW681" s="320">
        <f t="shared" si="104"/>
        <v>0</v>
      </c>
      <c r="AX681" s="320">
        <f t="shared" si="105"/>
        <v>0</v>
      </c>
      <c r="AY681" s="320">
        <f t="shared" si="106"/>
        <v>0</v>
      </c>
      <c r="AZ681" s="320">
        <f t="shared" si="107"/>
        <v>0</v>
      </c>
      <c r="BG681" s="49" t="str">
        <f t="shared" si="108"/>
        <v>0</v>
      </c>
      <c r="BH681" s="49" t="str">
        <f t="shared" si="109"/>
        <v>0</v>
      </c>
      <c r="BI681" s="49" t="str">
        <f t="shared" si="110"/>
        <v>0</v>
      </c>
    </row>
    <row r="682" spans="1:61" x14ac:dyDescent="0.25">
      <c r="A682" s="25" t="str">
        <f>C682&amp;"x"&amp;TEXT(COUNTIF(C$5:C681,C682)+1,0)</f>
        <v>x1</v>
      </c>
      <c r="B682" s="26" t="str">
        <f>D682&amp;"x"&amp;TEXT(COUNTIF(D$5:D681,D682)+1,0)</f>
        <v>x1</v>
      </c>
      <c r="C682" s="27"/>
      <c r="D682" s="27"/>
      <c r="E682" s="165"/>
      <c r="F682" s="27"/>
      <c r="G682" s="242"/>
      <c r="H682" s="242"/>
      <c r="I682" s="242"/>
      <c r="J682" s="194"/>
      <c r="K682" s="165"/>
      <c r="L682" s="28"/>
      <c r="M682" s="371"/>
      <c r="N682" s="28"/>
      <c r="O682" s="236"/>
      <c r="P682" s="28"/>
      <c r="Q682" s="28"/>
      <c r="R682" s="28"/>
      <c r="S682" s="466" t="str">
        <f>IF(C682=0,"",C682)</f>
        <v/>
      </c>
      <c r="T682" s="191"/>
      <c r="U682" s="30"/>
      <c r="V682" s="30"/>
      <c r="W682" s="30"/>
      <c r="X682" s="30"/>
      <c r="Y682" s="190"/>
      <c r="Z682" s="330" t="str">
        <f>lft(J682,Peildatum)</f>
        <v/>
      </c>
      <c r="AA682" s="272"/>
      <c r="AB682" s="272"/>
      <c r="AC682" s="272"/>
      <c r="AD682" s="272"/>
      <c r="AE682" s="319" t="str">
        <f>IFERROR(VLOOKUP(LEFT(L682 &amp; "0",1),CbRc,2,0),"")</f>
        <v>NCX19J3</v>
      </c>
      <c r="AF682" s="319" t="str">
        <f>IFERROR(VLOOKUP(LEFT(M682 &amp; "0",1),CbRc,2,0),"")</f>
        <v>NCX19J3</v>
      </c>
      <c r="AG682" s="319" t="str">
        <f>IFERROR(VLOOKUP(LEFT(N682 &amp; "0",1),CbRc,2,0),"")</f>
        <v>NCX19J3</v>
      </c>
      <c r="AH682" s="319" t="str">
        <f>IF(ISNA(VLOOKUP($AE682&amp;P682,IsTm1A,1,0)),"",P682)</f>
        <v/>
      </c>
      <c r="AI682" s="319" t="str">
        <f>IF(ISNA(VLOOKUP($AF682&amp;Q682,IsTm2D,1,0)),"",Q682)</f>
        <v/>
      </c>
      <c r="AJ682" s="319" t="str">
        <f>IF(ISNA(VLOOKUP($AF682&amp;R682,IsTm3G,1,0)),"",R682)</f>
        <v/>
      </c>
      <c r="AK682" s="319" t="str">
        <f>IF(ISNA(VLOOKUP($AG682&amp;S682,IsTm4J,1,0)),"",S682)</f>
        <v/>
      </c>
      <c r="AL682" s="310"/>
      <c r="AT682" s="312" t="str">
        <f t="shared" si="102"/>
        <v/>
      </c>
      <c r="AU682" s="312" t="str">
        <f t="shared" si="103"/>
        <v/>
      </c>
      <c r="AW682" s="320">
        <f t="shared" si="104"/>
        <v>0</v>
      </c>
      <c r="AX682" s="320">
        <f t="shared" si="105"/>
        <v>0</v>
      </c>
      <c r="AY682" s="320">
        <f t="shared" si="106"/>
        <v>0</v>
      </c>
      <c r="AZ682" s="320">
        <f t="shared" si="107"/>
        <v>0</v>
      </c>
      <c r="BG682" s="49" t="str">
        <f t="shared" si="108"/>
        <v>0</v>
      </c>
      <c r="BH682" s="49" t="str">
        <f t="shared" si="109"/>
        <v>0</v>
      </c>
      <c r="BI682" s="49" t="str">
        <f t="shared" si="110"/>
        <v>0</v>
      </c>
    </row>
    <row r="683" spans="1:61" x14ac:dyDescent="0.25">
      <c r="A683" s="25" t="str">
        <f>C683&amp;"x"&amp;TEXT(COUNTIF(C$5:C682,C683)+1,0)</f>
        <v>x1</v>
      </c>
      <c r="B683" s="26" t="str">
        <f>D683&amp;"x"&amp;TEXT(COUNTIF(D$5:D682,D683)+1,0)</f>
        <v>x1</v>
      </c>
      <c r="C683" s="27"/>
      <c r="D683" s="27"/>
      <c r="E683" s="165"/>
      <c r="F683" s="27"/>
      <c r="G683" s="242"/>
      <c r="H683" s="242"/>
      <c r="I683" s="242"/>
      <c r="J683" s="194"/>
      <c r="K683" s="165"/>
      <c r="L683" s="28"/>
      <c r="M683" s="371"/>
      <c r="N683" s="28"/>
      <c r="O683" s="236"/>
      <c r="P683" s="28"/>
      <c r="Q683" s="28"/>
      <c r="R683" s="28"/>
      <c r="S683" s="466" t="str">
        <f>IF(C683=0,"",C683)</f>
        <v/>
      </c>
      <c r="T683" s="191"/>
      <c r="U683" s="30"/>
      <c r="V683" s="30"/>
      <c r="W683" s="30"/>
      <c r="X683" s="30"/>
      <c r="Y683" s="190"/>
      <c r="Z683" s="330" t="str">
        <f>lft(J683,Peildatum)</f>
        <v/>
      </c>
      <c r="AA683" s="272"/>
      <c r="AB683" s="272"/>
      <c r="AC683" s="272"/>
      <c r="AD683" s="272"/>
      <c r="AE683" s="319" t="str">
        <f>IFERROR(VLOOKUP(LEFT(L683 &amp; "0",1),CbRc,2,0),"")</f>
        <v>NCX19J3</v>
      </c>
      <c r="AF683" s="319" t="str">
        <f>IFERROR(VLOOKUP(LEFT(M683 &amp; "0",1),CbRc,2,0),"")</f>
        <v>NCX19J3</v>
      </c>
      <c r="AG683" s="319" t="str">
        <f>IFERROR(VLOOKUP(LEFT(N683 &amp; "0",1),CbRc,2,0),"")</f>
        <v>NCX19J3</v>
      </c>
      <c r="AH683" s="319" t="str">
        <f>IF(ISNA(VLOOKUP($AE683&amp;P683,IsTm1A,1,0)),"",P683)</f>
        <v/>
      </c>
      <c r="AI683" s="319" t="str">
        <f>IF(ISNA(VLOOKUP($AF683&amp;Q683,IsTm2D,1,0)),"",Q683)</f>
        <v/>
      </c>
      <c r="AJ683" s="319" t="str">
        <f>IF(ISNA(VLOOKUP($AF683&amp;R683,IsTm3G,1,0)),"",R683)</f>
        <v/>
      </c>
      <c r="AK683" s="319" t="str">
        <f>IF(ISNA(VLOOKUP($AG683&amp;S683,IsTm4J,1,0)),"",S683)</f>
        <v/>
      </c>
      <c r="AL683" s="310"/>
      <c r="AT683" s="312" t="str">
        <f t="shared" si="102"/>
        <v/>
      </c>
      <c r="AU683" s="312" t="str">
        <f t="shared" si="103"/>
        <v/>
      </c>
      <c r="AW683" s="320">
        <f t="shared" si="104"/>
        <v>0</v>
      </c>
      <c r="AX683" s="320">
        <f t="shared" si="105"/>
        <v>0</v>
      </c>
      <c r="AY683" s="320">
        <f t="shared" si="106"/>
        <v>0</v>
      </c>
      <c r="AZ683" s="320">
        <f t="shared" si="107"/>
        <v>0</v>
      </c>
      <c r="BG683" s="49" t="str">
        <f t="shared" si="108"/>
        <v>0</v>
      </c>
      <c r="BH683" s="49" t="str">
        <f t="shared" si="109"/>
        <v>0</v>
      </c>
      <c r="BI683" s="49" t="str">
        <f t="shared" si="110"/>
        <v>0</v>
      </c>
    </row>
    <row r="684" spans="1:61" x14ac:dyDescent="0.25">
      <c r="A684" s="25" t="str">
        <f>C684&amp;"x"&amp;TEXT(COUNTIF(C$5:C683,C684)+1,0)</f>
        <v>x1</v>
      </c>
      <c r="B684" s="26" t="str">
        <f>D684&amp;"x"&amp;TEXT(COUNTIF(D$5:D683,D684)+1,0)</f>
        <v>x1</v>
      </c>
      <c r="C684" s="27"/>
      <c r="D684" s="27"/>
      <c r="E684" s="165"/>
      <c r="F684" s="27"/>
      <c r="G684" s="242"/>
      <c r="H684" s="242"/>
      <c r="I684" s="242"/>
      <c r="J684" s="194"/>
      <c r="K684" s="165"/>
      <c r="L684" s="28"/>
      <c r="M684" s="371"/>
      <c r="N684" s="28"/>
      <c r="O684" s="236"/>
      <c r="P684" s="28"/>
      <c r="Q684" s="28"/>
      <c r="R684" s="28"/>
      <c r="S684" s="466" t="str">
        <f>IF(C684=0,"",C684)</f>
        <v/>
      </c>
      <c r="T684" s="191"/>
      <c r="U684" s="30"/>
      <c r="V684" s="30"/>
      <c r="W684" s="30"/>
      <c r="X684" s="30"/>
      <c r="Y684" s="190"/>
      <c r="Z684" s="330" t="str">
        <f>lft(J684,Peildatum)</f>
        <v/>
      </c>
      <c r="AA684" s="272"/>
      <c r="AB684" s="272"/>
      <c r="AC684" s="272"/>
      <c r="AD684" s="272"/>
      <c r="AE684" s="319" t="str">
        <f>IFERROR(VLOOKUP(LEFT(L684 &amp; "0",1),CbRc,2,0),"")</f>
        <v>NCX19J3</v>
      </c>
      <c r="AF684" s="319" t="str">
        <f>IFERROR(VLOOKUP(LEFT(M684 &amp; "0",1),CbRc,2,0),"")</f>
        <v>NCX19J3</v>
      </c>
      <c r="AG684" s="319" t="str">
        <f>IFERROR(VLOOKUP(LEFT(N684 &amp; "0",1),CbRc,2,0),"")</f>
        <v>NCX19J3</v>
      </c>
      <c r="AH684" s="319" t="str">
        <f>IF(ISNA(VLOOKUP($AE684&amp;P684,IsTm1A,1,0)),"",P684)</f>
        <v/>
      </c>
      <c r="AI684" s="319" t="str">
        <f>IF(ISNA(VLOOKUP($AF684&amp;Q684,IsTm2D,1,0)),"",Q684)</f>
        <v/>
      </c>
      <c r="AJ684" s="319" t="str">
        <f>IF(ISNA(VLOOKUP($AF684&amp;R684,IsTm3G,1,0)),"",R684)</f>
        <v/>
      </c>
      <c r="AK684" s="319" t="str">
        <f>IF(ISNA(VLOOKUP($AG684&amp;S684,IsTm4J,1,0)),"",S684)</f>
        <v/>
      </c>
      <c r="AL684" s="310"/>
      <c r="AT684" s="312" t="str">
        <f t="shared" si="102"/>
        <v/>
      </c>
      <c r="AU684" s="312" t="str">
        <f t="shared" si="103"/>
        <v/>
      </c>
      <c r="AW684" s="320">
        <f t="shared" si="104"/>
        <v>0</v>
      </c>
      <c r="AX684" s="320">
        <f t="shared" si="105"/>
        <v>0</v>
      </c>
      <c r="AY684" s="320">
        <f t="shared" si="106"/>
        <v>0</v>
      </c>
      <c r="AZ684" s="320">
        <f t="shared" si="107"/>
        <v>0</v>
      </c>
      <c r="BG684" s="49" t="str">
        <f t="shared" si="108"/>
        <v>0</v>
      </c>
      <c r="BH684" s="49" t="str">
        <f t="shared" si="109"/>
        <v>0</v>
      </c>
      <c r="BI684" s="49" t="str">
        <f t="shared" si="110"/>
        <v>0</v>
      </c>
    </row>
    <row r="685" spans="1:61" x14ac:dyDescent="0.25">
      <c r="A685" s="25" t="str">
        <f>C685&amp;"x"&amp;TEXT(COUNTIF(C$5:C684,C685)+1,0)</f>
        <v>x1</v>
      </c>
      <c r="B685" s="26" t="str">
        <f>D685&amp;"x"&amp;TEXT(COUNTIF(D$5:D684,D685)+1,0)</f>
        <v>x1</v>
      </c>
      <c r="C685" s="27"/>
      <c r="D685" s="27"/>
      <c r="E685" s="165"/>
      <c r="F685" s="27"/>
      <c r="G685" s="242"/>
      <c r="H685" s="242"/>
      <c r="I685" s="242"/>
      <c r="J685" s="194"/>
      <c r="K685" s="165"/>
      <c r="L685" s="28"/>
      <c r="M685" s="371"/>
      <c r="N685" s="28"/>
      <c r="O685" s="236"/>
      <c r="P685" s="28"/>
      <c r="Q685" s="28"/>
      <c r="R685" s="28"/>
      <c r="S685" s="466" t="str">
        <f>IF(C685=0,"",C685)</f>
        <v/>
      </c>
      <c r="T685" s="191"/>
      <c r="U685" s="30"/>
      <c r="V685" s="30"/>
      <c r="W685" s="30"/>
      <c r="X685" s="30"/>
      <c r="Y685" s="190"/>
      <c r="Z685" s="330" t="str">
        <f>lft(J685,Peildatum)</f>
        <v/>
      </c>
      <c r="AA685" s="272"/>
      <c r="AB685" s="272"/>
      <c r="AC685" s="272"/>
      <c r="AD685" s="272"/>
      <c r="AE685" s="319" t="str">
        <f>IFERROR(VLOOKUP(LEFT(L685 &amp; "0",1),CbRc,2,0),"")</f>
        <v>NCX19J3</v>
      </c>
      <c r="AF685" s="319" t="str">
        <f>IFERROR(VLOOKUP(LEFT(M685 &amp; "0",1),CbRc,2,0),"")</f>
        <v>NCX19J3</v>
      </c>
      <c r="AG685" s="319" t="str">
        <f>IFERROR(VLOOKUP(LEFT(N685 &amp; "0",1),CbRc,2,0),"")</f>
        <v>NCX19J3</v>
      </c>
      <c r="AH685" s="319" t="str">
        <f>IF(ISNA(VLOOKUP($AE685&amp;P685,IsTm1A,1,0)),"",P685)</f>
        <v/>
      </c>
      <c r="AI685" s="319" t="str">
        <f>IF(ISNA(VLOOKUP($AF685&amp;Q685,IsTm2D,1,0)),"",Q685)</f>
        <v/>
      </c>
      <c r="AJ685" s="319" t="str">
        <f>IF(ISNA(VLOOKUP($AF685&amp;R685,IsTm3G,1,0)),"",R685)</f>
        <v/>
      </c>
      <c r="AK685" s="319" t="str">
        <f>IF(ISNA(VLOOKUP($AG685&amp;S685,IsTm4J,1,0)),"",S685)</f>
        <v/>
      </c>
      <c r="AL685" s="310"/>
      <c r="AT685" s="312" t="str">
        <f t="shared" si="102"/>
        <v/>
      </c>
      <c r="AU685" s="312" t="str">
        <f t="shared" si="103"/>
        <v/>
      </c>
      <c r="AW685" s="320">
        <f t="shared" si="104"/>
        <v>0</v>
      </c>
      <c r="AX685" s="320">
        <f t="shared" si="105"/>
        <v>0</v>
      </c>
      <c r="AY685" s="320">
        <f t="shared" si="106"/>
        <v>0</v>
      </c>
      <c r="AZ685" s="320">
        <f t="shared" si="107"/>
        <v>0</v>
      </c>
      <c r="BG685" s="49" t="str">
        <f t="shared" si="108"/>
        <v>0</v>
      </c>
      <c r="BH685" s="49" t="str">
        <f t="shared" si="109"/>
        <v>0</v>
      </c>
      <c r="BI685" s="49" t="str">
        <f t="shared" si="110"/>
        <v>0</v>
      </c>
    </row>
    <row r="686" spans="1:61" x14ac:dyDescent="0.25">
      <c r="A686" s="25" t="str">
        <f>C686&amp;"x"&amp;TEXT(COUNTIF(C$5:C685,C686)+1,0)</f>
        <v>x1</v>
      </c>
      <c r="B686" s="26" t="str">
        <f>D686&amp;"x"&amp;TEXT(COUNTIF(D$5:D685,D686)+1,0)</f>
        <v>x1</v>
      </c>
      <c r="C686" s="27"/>
      <c r="D686" s="27"/>
      <c r="E686" s="165"/>
      <c r="F686" s="27"/>
      <c r="G686" s="242"/>
      <c r="H686" s="242"/>
      <c r="I686" s="242"/>
      <c r="J686" s="194"/>
      <c r="K686" s="165"/>
      <c r="L686" s="28"/>
      <c r="M686" s="371"/>
      <c r="N686" s="28"/>
      <c r="O686" s="236"/>
      <c r="P686" s="28"/>
      <c r="Q686" s="28"/>
      <c r="R686" s="28"/>
      <c r="S686" s="466" t="str">
        <f>IF(C686=0,"",C686)</f>
        <v/>
      </c>
      <c r="T686" s="191"/>
      <c r="U686" s="30"/>
      <c r="V686" s="30"/>
      <c r="W686" s="30"/>
      <c r="X686" s="30"/>
      <c r="Y686" s="190"/>
      <c r="Z686" s="330" t="str">
        <f>lft(J686,Peildatum)</f>
        <v/>
      </c>
      <c r="AA686" s="272"/>
      <c r="AB686" s="272"/>
      <c r="AC686" s="272"/>
      <c r="AD686" s="272"/>
      <c r="AE686" s="319" t="str">
        <f>IFERROR(VLOOKUP(LEFT(L686 &amp; "0",1),CbRc,2,0),"")</f>
        <v>NCX19J3</v>
      </c>
      <c r="AF686" s="319" t="str">
        <f>IFERROR(VLOOKUP(LEFT(M686 &amp; "0",1),CbRc,2,0),"")</f>
        <v>NCX19J3</v>
      </c>
      <c r="AG686" s="319" t="str">
        <f>IFERROR(VLOOKUP(LEFT(N686 &amp; "0",1),CbRc,2,0),"")</f>
        <v>NCX19J3</v>
      </c>
      <c r="AH686" s="319" t="str">
        <f>IF(ISNA(VLOOKUP($AE686&amp;P686,IsTm1A,1,0)),"",P686)</f>
        <v/>
      </c>
      <c r="AI686" s="319" t="str">
        <f>IF(ISNA(VLOOKUP($AF686&amp;Q686,IsTm2D,1,0)),"",Q686)</f>
        <v/>
      </c>
      <c r="AJ686" s="319" t="str">
        <f>IF(ISNA(VLOOKUP($AF686&amp;R686,IsTm3G,1,0)),"",R686)</f>
        <v/>
      </c>
      <c r="AK686" s="319" t="str">
        <f>IF(ISNA(VLOOKUP($AG686&amp;S686,IsTm4J,1,0)),"",S686)</f>
        <v/>
      </c>
      <c r="AL686" s="310"/>
      <c r="AT686" s="312" t="str">
        <f t="shared" si="102"/>
        <v/>
      </c>
      <c r="AU686" s="312" t="str">
        <f t="shared" si="103"/>
        <v/>
      </c>
      <c r="AW686" s="320">
        <f t="shared" si="104"/>
        <v>0</v>
      </c>
      <c r="AX686" s="320">
        <f t="shared" si="105"/>
        <v>0</v>
      </c>
      <c r="AY686" s="320">
        <f t="shared" si="106"/>
        <v>0</v>
      </c>
      <c r="AZ686" s="320">
        <f t="shared" si="107"/>
        <v>0</v>
      </c>
      <c r="BG686" s="49" t="str">
        <f t="shared" si="108"/>
        <v>0</v>
      </c>
      <c r="BH686" s="49" t="str">
        <f t="shared" si="109"/>
        <v>0</v>
      </c>
      <c r="BI686" s="49" t="str">
        <f t="shared" si="110"/>
        <v>0</v>
      </c>
    </row>
    <row r="687" spans="1:61" x14ac:dyDescent="0.25">
      <c r="A687" s="25" t="str">
        <f>C687&amp;"x"&amp;TEXT(COUNTIF(C$5:C686,C687)+1,0)</f>
        <v>x1</v>
      </c>
      <c r="B687" s="26" t="str">
        <f>D687&amp;"x"&amp;TEXT(COUNTIF(D$5:D686,D687)+1,0)</f>
        <v>x1</v>
      </c>
      <c r="C687" s="27"/>
      <c r="D687" s="27"/>
      <c r="E687" s="165"/>
      <c r="F687" s="27"/>
      <c r="G687" s="242"/>
      <c r="H687" s="242"/>
      <c r="I687" s="242"/>
      <c r="J687" s="194"/>
      <c r="K687" s="165"/>
      <c r="L687" s="28"/>
      <c r="M687" s="371"/>
      <c r="N687" s="28"/>
      <c r="O687" s="236"/>
      <c r="P687" s="28"/>
      <c r="Q687" s="28"/>
      <c r="R687" s="28"/>
      <c r="S687" s="466" t="str">
        <f>IF(C687=0,"",C687)</f>
        <v/>
      </c>
      <c r="T687" s="191"/>
      <c r="U687" s="30"/>
      <c r="V687" s="30"/>
      <c r="W687" s="30"/>
      <c r="X687" s="30"/>
      <c r="Y687" s="190"/>
      <c r="Z687" s="330" t="str">
        <f>lft(J687,Peildatum)</f>
        <v/>
      </c>
      <c r="AA687" s="272"/>
      <c r="AB687" s="272"/>
      <c r="AC687" s="272"/>
      <c r="AD687" s="272"/>
      <c r="AE687" s="319" t="str">
        <f>IFERROR(VLOOKUP(LEFT(L687 &amp; "0",1),CbRc,2,0),"")</f>
        <v>NCX19J3</v>
      </c>
      <c r="AF687" s="319" t="str">
        <f>IFERROR(VLOOKUP(LEFT(M687 &amp; "0",1),CbRc,2,0),"")</f>
        <v>NCX19J3</v>
      </c>
      <c r="AG687" s="319" t="str">
        <f>IFERROR(VLOOKUP(LEFT(N687 &amp; "0",1),CbRc,2,0),"")</f>
        <v>NCX19J3</v>
      </c>
      <c r="AH687" s="319" t="str">
        <f>IF(ISNA(VLOOKUP($AE687&amp;P687,IsTm1A,1,0)),"",P687)</f>
        <v/>
      </c>
      <c r="AI687" s="319" t="str">
        <f>IF(ISNA(VLOOKUP($AF687&amp;Q687,IsTm2D,1,0)),"",Q687)</f>
        <v/>
      </c>
      <c r="AJ687" s="319" t="str">
        <f>IF(ISNA(VLOOKUP($AF687&amp;R687,IsTm3G,1,0)),"",R687)</f>
        <v/>
      </c>
      <c r="AK687" s="319" t="str">
        <f>IF(ISNA(VLOOKUP($AG687&amp;S687,IsTm4J,1,0)),"",S687)</f>
        <v/>
      </c>
      <c r="AL687" s="310"/>
      <c r="AT687" s="312" t="str">
        <f t="shared" si="102"/>
        <v/>
      </c>
      <c r="AU687" s="312" t="str">
        <f t="shared" si="103"/>
        <v/>
      </c>
      <c r="AW687" s="320">
        <f t="shared" si="104"/>
        <v>0</v>
      </c>
      <c r="AX687" s="320">
        <f t="shared" si="105"/>
        <v>0</v>
      </c>
      <c r="AY687" s="320">
        <f t="shared" si="106"/>
        <v>0</v>
      </c>
      <c r="AZ687" s="320">
        <f t="shared" si="107"/>
        <v>0</v>
      </c>
      <c r="BG687" s="49" t="str">
        <f t="shared" si="108"/>
        <v>0</v>
      </c>
      <c r="BH687" s="49" t="str">
        <f t="shared" si="109"/>
        <v>0</v>
      </c>
      <c r="BI687" s="49" t="str">
        <f t="shared" si="110"/>
        <v>0</v>
      </c>
    </row>
    <row r="688" spans="1:61" x14ac:dyDescent="0.25">
      <c r="A688" s="25" t="str">
        <f>C688&amp;"x"&amp;TEXT(COUNTIF(C$5:C687,C688)+1,0)</f>
        <v>x1</v>
      </c>
      <c r="B688" s="26" t="str">
        <f>D688&amp;"x"&amp;TEXT(COUNTIF(D$5:D687,D688)+1,0)</f>
        <v>x1</v>
      </c>
      <c r="C688" s="27"/>
      <c r="D688" s="27"/>
      <c r="E688" s="165"/>
      <c r="F688" s="27"/>
      <c r="G688" s="242"/>
      <c r="H688" s="242"/>
      <c r="I688" s="242"/>
      <c r="J688" s="194"/>
      <c r="K688" s="165"/>
      <c r="L688" s="28"/>
      <c r="M688" s="371"/>
      <c r="N688" s="28"/>
      <c r="O688" s="236"/>
      <c r="P688" s="28"/>
      <c r="Q688" s="28"/>
      <c r="R688" s="28"/>
      <c r="S688" s="466" t="str">
        <f>IF(C688=0,"",C688)</f>
        <v/>
      </c>
      <c r="T688" s="191"/>
      <c r="U688" s="30"/>
      <c r="V688" s="30"/>
      <c r="W688" s="30"/>
      <c r="X688" s="30"/>
      <c r="Y688" s="190"/>
      <c r="Z688" s="330" t="str">
        <f>lft(J688,Peildatum)</f>
        <v/>
      </c>
      <c r="AA688" s="272"/>
      <c r="AB688" s="272"/>
      <c r="AC688" s="272"/>
      <c r="AD688" s="272"/>
      <c r="AE688" s="319" t="str">
        <f>IFERROR(VLOOKUP(LEFT(L688 &amp; "0",1),CbRc,2,0),"")</f>
        <v>NCX19J3</v>
      </c>
      <c r="AF688" s="319" t="str">
        <f>IFERROR(VLOOKUP(LEFT(M688 &amp; "0",1),CbRc,2,0),"")</f>
        <v>NCX19J3</v>
      </c>
      <c r="AG688" s="319" t="str">
        <f>IFERROR(VLOOKUP(LEFT(N688 &amp; "0",1),CbRc,2,0),"")</f>
        <v>NCX19J3</v>
      </c>
      <c r="AH688" s="319" t="str">
        <f>IF(ISNA(VLOOKUP($AE688&amp;P688,IsTm1A,1,0)),"",P688)</f>
        <v/>
      </c>
      <c r="AI688" s="319" t="str">
        <f>IF(ISNA(VLOOKUP($AF688&amp;Q688,IsTm2D,1,0)),"",Q688)</f>
        <v/>
      </c>
      <c r="AJ688" s="319" t="str">
        <f>IF(ISNA(VLOOKUP($AF688&amp;R688,IsTm3G,1,0)),"",R688)</f>
        <v/>
      </c>
      <c r="AK688" s="319" t="str">
        <f>IF(ISNA(VLOOKUP($AG688&amp;S688,IsTm4J,1,0)),"",S688)</f>
        <v/>
      </c>
      <c r="AL688" s="310"/>
      <c r="AT688" s="312" t="str">
        <f t="shared" si="102"/>
        <v/>
      </c>
      <c r="AU688" s="312" t="str">
        <f t="shared" si="103"/>
        <v/>
      </c>
      <c r="AW688" s="320">
        <f t="shared" si="104"/>
        <v>0</v>
      </c>
      <c r="AX688" s="320">
        <f t="shared" si="105"/>
        <v>0</v>
      </c>
      <c r="AY688" s="320">
        <f t="shared" si="106"/>
        <v>0</v>
      </c>
      <c r="AZ688" s="320">
        <f t="shared" si="107"/>
        <v>0</v>
      </c>
      <c r="BG688" s="49" t="str">
        <f t="shared" si="108"/>
        <v>0</v>
      </c>
      <c r="BH688" s="49" t="str">
        <f t="shared" si="109"/>
        <v>0</v>
      </c>
      <c r="BI688" s="49" t="str">
        <f t="shared" si="110"/>
        <v>0</v>
      </c>
    </row>
    <row r="689" spans="1:61" x14ac:dyDescent="0.25">
      <c r="A689" s="25" t="str">
        <f>C689&amp;"x"&amp;TEXT(COUNTIF(C$5:C688,C689)+1,0)</f>
        <v>x1</v>
      </c>
      <c r="B689" s="26" t="str">
        <f>D689&amp;"x"&amp;TEXT(COUNTIF(D$5:D688,D689)+1,0)</f>
        <v>x1</v>
      </c>
      <c r="C689" s="27"/>
      <c r="D689" s="27"/>
      <c r="E689" s="165"/>
      <c r="F689" s="27"/>
      <c r="G689" s="242"/>
      <c r="H689" s="242"/>
      <c r="I689" s="242"/>
      <c r="J689" s="194"/>
      <c r="K689" s="165"/>
      <c r="L689" s="28"/>
      <c r="M689" s="371"/>
      <c r="N689" s="28"/>
      <c r="O689" s="236"/>
      <c r="P689" s="28"/>
      <c r="Q689" s="28"/>
      <c r="R689" s="28"/>
      <c r="S689" s="466" t="str">
        <f>IF(C689=0,"",C689)</f>
        <v/>
      </c>
      <c r="T689" s="191"/>
      <c r="U689" s="30"/>
      <c r="V689" s="30"/>
      <c r="W689" s="30"/>
      <c r="X689" s="30"/>
      <c r="Y689" s="190"/>
      <c r="Z689" s="330" t="str">
        <f>lft(J689,Peildatum)</f>
        <v/>
      </c>
      <c r="AA689" s="272"/>
      <c r="AB689" s="272"/>
      <c r="AC689" s="272"/>
      <c r="AD689" s="272"/>
      <c r="AE689" s="319" t="str">
        <f>IFERROR(VLOOKUP(LEFT(L689 &amp; "0",1),CbRc,2,0),"")</f>
        <v>NCX19J3</v>
      </c>
      <c r="AF689" s="319" t="str">
        <f>IFERROR(VLOOKUP(LEFT(M689 &amp; "0",1),CbRc,2,0),"")</f>
        <v>NCX19J3</v>
      </c>
      <c r="AG689" s="319" t="str">
        <f>IFERROR(VLOOKUP(LEFT(N689 &amp; "0",1),CbRc,2,0),"")</f>
        <v>NCX19J3</v>
      </c>
      <c r="AH689" s="319" t="str">
        <f>IF(ISNA(VLOOKUP($AE689&amp;P689,IsTm1A,1,0)),"",P689)</f>
        <v/>
      </c>
      <c r="AI689" s="319" t="str">
        <f>IF(ISNA(VLOOKUP($AF689&amp;Q689,IsTm2D,1,0)),"",Q689)</f>
        <v/>
      </c>
      <c r="AJ689" s="319" t="str">
        <f>IF(ISNA(VLOOKUP($AF689&amp;R689,IsTm3G,1,0)),"",R689)</f>
        <v/>
      </c>
      <c r="AK689" s="319" t="str">
        <f>IF(ISNA(VLOOKUP($AG689&amp;S689,IsTm4J,1,0)),"",S689)</f>
        <v/>
      </c>
      <c r="AL689" s="310"/>
      <c r="AT689" s="312" t="str">
        <f t="shared" si="102"/>
        <v/>
      </c>
      <c r="AU689" s="312" t="str">
        <f t="shared" si="103"/>
        <v/>
      </c>
      <c r="AW689" s="320">
        <f t="shared" si="104"/>
        <v>0</v>
      </c>
      <c r="AX689" s="320">
        <f t="shared" si="105"/>
        <v>0</v>
      </c>
      <c r="AY689" s="320">
        <f t="shared" si="106"/>
        <v>0</v>
      </c>
      <c r="AZ689" s="320">
        <f t="shared" si="107"/>
        <v>0</v>
      </c>
      <c r="BG689" s="49" t="str">
        <f t="shared" si="108"/>
        <v>0</v>
      </c>
      <c r="BH689" s="49" t="str">
        <f t="shared" si="109"/>
        <v>0</v>
      </c>
      <c r="BI689" s="49" t="str">
        <f t="shared" si="110"/>
        <v>0</v>
      </c>
    </row>
    <row r="690" spans="1:61" x14ac:dyDescent="0.25">
      <c r="A690" s="25" t="str">
        <f>C690&amp;"x"&amp;TEXT(COUNTIF(C$5:C689,C690)+1,0)</f>
        <v>x1</v>
      </c>
      <c r="B690" s="26" t="str">
        <f>D690&amp;"x"&amp;TEXT(COUNTIF(D$5:D689,D690)+1,0)</f>
        <v>x1</v>
      </c>
      <c r="C690" s="27"/>
      <c r="D690" s="27"/>
      <c r="E690" s="165"/>
      <c r="F690" s="27"/>
      <c r="G690" s="242"/>
      <c r="H690" s="242"/>
      <c r="I690" s="242"/>
      <c r="J690" s="194"/>
      <c r="K690" s="165"/>
      <c r="L690" s="28"/>
      <c r="M690" s="371"/>
      <c r="N690" s="28"/>
      <c r="O690" s="236"/>
      <c r="P690" s="28"/>
      <c r="Q690" s="28"/>
      <c r="R690" s="28"/>
      <c r="S690" s="466" t="str">
        <f>IF(C690=0,"",C690)</f>
        <v/>
      </c>
      <c r="T690" s="191"/>
      <c r="U690" s="30"/>
      <c r="V690" s="30"/>
      <c r="W690" s="30"/>
      <c r="X690" s="30"/>
      <c r="Y690" s="190"/>
      <c r="Z690" s="330" t="str">
        <f>lft(J690,Peildatum)</f>
        <v/>
      </c>
      <c r="AA690" s="272"/>
      <c r="AB690" s="272"/>
      <c r="AC690" s="272"/>
      <c r="AD690" s="272"/>
      <c r="AE690" s="319" t="str">
        <f>IFERROR(VLOOKUP(LEFT(L690 &amp; "0",1),CbRc,2,0),"")</f>
        <v>NCX19J3</v>
      </c>
      <c r="AF690" s="319" t="str">
        <f>IFERROR(VLOOKUP(LEFT(M690 &amp; "0",1),CbRc,2,0),"")</f>
        <v>NCX19J3</v>
      </c>
      <c r="AG690" s="319" t="str">
        <f>IFERROR(VLOOKUP(LEFT(N690 &amp; "0",1),CbRc,2,0),"")</f>
        <v>NCX19J3</v>
      </c>
      <c r="AH690" s="319" t="str">
        <f>IF(ISNA(VLOOKUP($AE690&amp;P690,IsTm1A,1,0)),"",P690)</f>
        <v/>
      </c>
      <c r="AI690" s="319" t="str">
        <f>IF(ISNA(VLOOKUP($AF690&amp;Q690,IsTm2D,1,0)),"",Q690)</f>
        <v/>
      </c>
      <c r="AJ690" s="319" t="str">
        <f>IF(ISNA(VLOOKUP($AF690&amp;R690,IsTm3G,1,0)),"",R690)</f>
        <v/>
      </c>
      <c r="AK690" s="319" t="str">
        <f>IF(ISNA(VLOOKUP($AG690&amp;S690,IsTm4J,1,0)),"",S690)</f>
        <v/>
      </c>
      <c r="AL690" s="310"/>
      <c r="AT690" s="312" t="str">
        <f t="shared" si="102"/>
        <v/>
      </c>
      <c r="AU690" s="312" t="str">
        <f t="shared" si="103"/>
        <v/>
      </c>
      <c r="AW690" s="320">
        <f t="shared" si="104"/>
        <v>0</v>
      </c>
      <c r="AX690" s="320">
        <f t="shared" si="105"/>
        <v>0</v>
      </c>
      <c r="AY690" s="320">
        <f t="shared" si="106"/>
        <v>0</v>
      </c>
      <c r="AZ690" s="320">
        <f t="shared" si="107"/>
        <v>0</v>
      </c>
      <c r="BG690" s="49" t="str">
        <f t="shared" si="108"/>
        <v>0</v>
      </c>
      <c r="BH690" s="49" t="str">
        <f t="shared" si="109"/>
        <v>0</v>
      </c>
      <c r="BI690" s="49" t="str">
        <f t="shared" si="110"/>
        <v>0</v>
      </c>
    </row>
    <row r="691" spans="1:61" x14ac:dyDescent="0.25">
      <c r="A691" s="25" t="str">
        <f>C691&amp;"x"&amp;TEXT(COUNTIF(C$5:C690,C691)+1,0)</f>
        <v>x1</v>
      </c>
      <c r="B691" s="26" t="str">
        <f>D691&amp;"x"&amp;TEXT(COUNTIF(D$5:D690,D691)+1,0)</f>
        <v>x1</v>
      </c>
      <c r="C691" s="27"/>
      <c r="D691" s="27"/>
      <c r="E691" s="165"/>
      <c r="F691" s="27"/>
      <c r="G691" s="242"/>
      <c r="H691" s="242"/>
      <c r="I691" s="242"/>
      <c r="J691" s="194"/>
      <c r="K691" s="165"/>
      <c r="L691" s="28"/>
      <c r="M691" s="371"/>
      <c r="N691" s="28"/>
      <c r="O691" s="236"/>
      <c r="P691" s="28"/>
      <c r="Q691" s="28"/>
      <c r="R691" s="28"/>
      <c r="S691" s="466" t="str">
        <f>IF(C691=0,"",C691)</f>
        <v/>
      </c>
      <c r="T691" s="191"/>
      <c r="U691" s="30"/>
      <c r="V691" s="30"/>
      <c r="W691" s="30"/>
      <c r="X691" s="30"/>
      <c r="Y691" s="190"/>
      <c r="Z691" s="330" t="str">
        <f>lft(J691,Peildatum)</f>
        <v/>
      </c>
      <c r="AA691" s="272"/>
      <c r="AB691" s="272"/>
      <c r="AC691" s="272"/>
      <c r="AD691" s="272"/>
      <c r="AE691" s="319" t="str">
        <f>IFERROR(VLOOKUP(LEFT(L691 &amp; "0",1),CbRc,2,0),"")</f>
        <v>NCX19J3</v>
      </c>
      <c r="AF691" s="319" t="str">
        <f>IFERROR(VLOOKUP(LEFT(M691 &amp; "0",1),CbRc,2,0),"")</f>
        <v>NCX19J3</v>
      </c>
      <c r="AG691" s="319" t="str">
        <f>IFERROR(VLOOKUP(LEFT(N691 &amp; "0",1),CbRc,2,0),"")</f>
        <v>NCX19J3</v>
      </c>
      <c r="AH691" s="319" t="str">
        <f>IF(ISNA(VLOOKUP($AE691&amp;P691,IsTm1A,1,0)),"",P691)</f>
        <v/>
      </c>
      <c r="AI691" s="319" t="str">
        <f>IF(ISNA(VLOOKUP($AF691&amp;Q691,IsTm2D,1,0)),"",Q691)</f>
        <v/>
      </c>
      <c r="AJ691" s="319" t="str">
        <f>IF(ISNA(VLOOKUP($AF691&amp;R691,IsTm3G,1,0)),"",R691)</f>
        <v/>
      </c>
      <c r="AK691" s="319" t="str">
        <f>IF(ISNA(VLOOKUP($AG691&amp;S691,IsTm4J,1,0)),"",S691)</f>
        <v/>
      </c>
      <c r="AL691" s="310"/>
      <c r="AT691" s="312" t="str">
        <f t="shared" si="102"/>
        <v/>
      </c>
      <c r="AU691" s="312" t="str">
        <f t="shared" si="103"/>
        <v/>
      </c>
      <c r="AW691" s="320">
        <f t="shared" si="104"/>
        <v>0</v>
      </c>
      <c r="AX691" s="320">
        <f t="shared" si="105"/>
        <v>0</v>
      </c>
      <c r="AY691" s="320">
        <f t="shared" si="106"/>
        <v>0</v>
      </c>
      <c r="AZ691" s="320">
        <f t="shared" si="107"/>
        <v>0</v>
      </c>
      <c r="BG691" s="49" t="str">
        <f t="shared" si="108"/>
        <v>0</v>
      </c>
      <c r="BH691" s="49" t="str">
        <f t="shared" si="109"/>
        <v>0</v>
      </c>
      <c r="BI691" s="49" t="str">
        <f t="shared" si="110"/>
        <v>0</v>
      </c>
    </row>
    <row r="692" spans="1:61" x14ac:dyDescent="0.25">
      <c r="A692" s="25" t="str">
        <f>C692&amp;"x"&amp;TEXT(COUNTIF(C$5:C691,C692)+1,0)</f>
        <v>x1</v>
      </c>
      <c r="B692" s="26" t="str">
        <f>D692&amp;"x"&amp;TEXT(COUNTIF(D$5:D691,D692)+1,0)</f>
        <v>x1</v>
      </c>
      <c r="C692" s="27"/>
      <c r="D692" s="27"/>
      <c r="E692" s="165"/>
      <c r="F692" s="27"/>
      <c r="G692" s="242"/>
      <c r="H692" s="242"/>
      <c r="I692" s="242"/>
      <c r="J692" s="194"/>
      <c r="K692" s="165"/>
      <c r="L692" s="28"/>
      <c r="M692" s="371"/>
      <c r="N692" s="28"/>
      <c r="O692" s="236"/>
      <c r="P692" s="28"/>
      <c r="Q692" s="28"/>
      <c r="R692" s="28"/>
      <c r="S692" s="466" t="str">
        <f>IF(C692=0,"",C692)</f>
        <v/>
      </c>
      <c r="T692" s="191"/>
      <c r="U692" s="30"/>
      <c r="V692" s="30"/>
      <c r="W692" s="30"/>
      <c r="X692" s="30"/>
      <c r="Y692" s="190"/>
      <c r="Z692" s="330" t="str">
        <f>lft(J692,Peildatum)</f>
        <v/>
      </c>
      <c r="AA692" s="272"/>
      <c r="AB692" s="272"/>
      <c r="AC692" s="272"/>
      <c r="AD692" s="272"/>
      <c r="AE692" s="319" t="str">
        <f>IFERROR(VLOOKUP(LEFT(L692 &amp; "0",1),CbRc,2,0),"")</f>
        <v>NCX19J3</v>
      </c>
      <c r="AF692" s="319" t="str">
        <f>IFERROR(VLOOKUP(LEFT(M692 &amp; "0",1),CbRc,2,0),"")</f>
        <v>NCX19J3</v>
      </c>
      <c r="AG692" s="319" t="str">
        <f>IFERROR(VLOOKUP(LEFT(N692 &amp; "0",1),CbRc,2,0),"")</f>
        <v>NCX19J3</v>
      </c>
      <c r="AH692" s="319" t="str">
        <f>IF(ISNA(VLOOKUP($AE692&amp;P692,IsTm1A,1,0)),"",P692)</f>
        <v/>
      </c>
      <c r="AI692" s="319" t="str">
        <f>IF(ISNA(VLOOKUP($AF692&amp;Q692,IsTm2D,1,0)),"",Q692)</f>
        <v/>
      </c>
      <c r="AJ692" s="319" t="str">
        <f>IF(ISNA(VLOOKUP($AF692&amp;R692,IsTm3G,1,0)),"",R692)</f>
        <v/>
      </c>
      <c r="AK692" s="319" t="str">
        <f>IF(ISNA(VLOOKUP($AG692&amp;S692,IsTm4J,1,0)),"",S692)</f>
        <v/>
      </c>
      <c r="AL692" s="310"/>
      <c r="AT692" s="312" t="str">
        <f t="shared" si="102"/>
        <v/>
      </c>
      <c r="AU692" s="312" t="str">
        <f t="shared" si="103"/>
        <v/>
      </c>
      <c r="AW692" s="320">
        <f t="shared" si="104"/>
        <v>0</v>
      </c>
      <c r="AX692" s="320">
        <f t="shared" si="105"/>
        <v>0</v>
      </c>
      <c r="AY692" s="320">
        <f t="shared" si="106"/>
        <v>0</v>
      </c>
      <c r="AZ692" s="320">
        <f t="shared" si="107"/>
        <v>0</v>
      </c>
      <c r="BG692" s="49" t="str">
        <f t="shared" si="108"/>
        <v>0</v>
      </c>
      <c r="BH692" s="49" t="str">
        <f t="shared" si="109"/>
        <v>0</v>
      </c>
      <c r="BI692" s="49" t="str">
        <f t="shared" si="110"/>
        <v>0</v>
      </c>
    </row>
    <row r="693" spans="1:61" x14ac:dyDescent="0.25">
      <c r="A693" s="25" t="str">
        <f>C693&amp;"x"&amp;TEXT(COUNTIF(C$5:C692,C693)+1,0)</f>
        <v>x1</v>
      </c>
      <c r="B693" s="26" t="str">
        <f>D693&amp;"x"&amp;TEXT(COUNTIF(D$5:D692,D693)+1,0)</f>
        <v>x1</v>
      </c>
      <c r="C693" s="27"/>
      <c r="D693" s="27"/>
      <c r="E693" s="165"/>
      <c r="F693" s="27"/>
      <c r="G693" s="242"/>
      <c r="H693" s="242"/>
      <c r="I693" s="242"/>
      <c r="J693" s="194"/>
      <c r="K693" s="165"/>
      <c r="L693" s="28"/>
      <c r="M693" s="371"/>
      <c r="N693" s="28"/>
      <c r="O693" s="236"/>
      <c r="P693" s="28"/>
      <c r="Q693" s="28"/>
      <c r="R693" s="28"/>
      <c r="S693" s="466" t="str">
        <f>IF(C693=0,"",C693)</f>
        <v/>
      </c>
      <c r="T693" s="191"/>
      <c r="U693" s="30"/>
      <c r="V693" s="30"/>
      <c r="W693" s="30"/>
      <c r="X693" s="30"/>
      <c r="Y693" s="190"/>
      <c r="Z693" s="330" t="str">
        <f>lft(J693,Peildatum)</f>
        <v/>
      </c>
      <c r="AA693" s="272"/>
      <c r="AB693" s="272"/>
      <c r="AC693" s="272"/>
      <c r="AD693" s="272"/>
      <c r="AE693" s="319" t="str">
        <f>IFERROR(VLOOKUP(LEFT(L693 &amp; "0",1),CbRc,2,0),"")</f>
        <v>NCX19J3</v>
      </c>
      <c r="AF693" s="319" t="str">
        <f>IFERROR(VLOOKUP(LEFT(M693 &amp; "0",1),CbRc,2,0),"")</f>
        <v>NCX19J3</v>
      </c>
      <c r="AG693" s="319" t="str">
        <f>IFERROR(VLOOKUP(LEFT(N693 &amp; "0",1),CbRc,2,0),"")</f>
        <v>NCX19J3</v>
      </c>
      <c r="AH693" s="319" t="str">
        <f>IF(ISNA(VLOOKUP($AE693&amp;P693,IsTm1A,1,0)),"",P693)</f>
        <v/>
      </c>
      <c r="AI693" s="319" t="str">
        <f>IF(ISNA(VLOOKUP($AF693&amp;Q693,IsTm2D,1,0)),"",Q693)</f>
        <v/>
      </c>
      <c r="AJ693" s="319" t="str">
        <f>IF(ISNA(VLOOKUP($AF693&amp;R693,IsTm3G,1,0)),"",R693)</f>
        <v/>
      </c>
      <c r="AK693" s="319" t="str">
        <f>IF(ISNA(VLOOKUP($AG693&amp;S693,IsTm4J,1,0)),"",S693)</f>
        <v/>
      </c>
      <c r="AL693" s="310"/>
      <c r="AT693" s="312" t="str">
        <f t="shared" si="102"/>
        <v/>
      </c>
      <c r="AU693" s="312" t="str">
        <f t="shared" si="103"/>
        <v/>
      </c>
      <c r="AW693" s="320">
        <f t="shared" si="104"/>
        <v>0</v>
      </c>
      <c r="AX693" s="320">
        <f t="shared" si="105"/>
        <v>0</v>
      </c>
      <c r="AY693" s="320">
        <f t="shared" si="106"/>
        <v>0</v>
      </c>
      <c r="AZ693" s="320">
        <f t="shared" si="107"/>
        <v>0</v>
      </c>
      <c r="BG693" s="49" t="str">
        <f t="shared" si="108"/>
        <v>0</v>
      </c>
      <c r="BH693" s="49" t="str">
        <f t="shared" si="109"/>
        <v>0</v>
      </c>
      <c r="BI693" s="49" t="str">
        <f t="shared" si="110"/>
        <v>0</v>
      </c>
    </row>
    <row r="694" spans="1:61" x14ac:dyDescent="0.25">
      <c r="A694" s="25" t="str">
        <f>C694&amp;"x"&amp;TEXT(COUNTIF(C$5:C693,C694)+1,0)</f>
        <v>x1</v>
      </c>
      <c r="B694" s="26" t="str">
        <f>D694&amp;"x"&amp;TEXT(COUNTIF(D$5:D693,D694)+1,0)</f>
        <v>x1</v>
      </c>
      <c r="C694" s="27"/>
      <c r="D694" s="27"/>
      <c r="E694" s="165"/>
      <c r="F694" s="27"/>
      <c r="G694" s="242"/>
      <c r="H694" s="242"/>
      <c r="I694" s="242"/>
      <c r="J694" s="194"/>
      <c r="K694" s="165"/>
      <c r="L694" s="28"/>
      <c r="M694" s="371"/>
      <c r="N694" s="28"/>
      <c r="O694" s="236"/>
      <c r="P694" s="28"/>
      <c r="Q694" s="28"/>
      <c r="R694" s="28"/>
      <c r="S694" s="466" t="str">
        <f>IF(C694=0,"",C694)</f>
        <v/>
      </c>
      <c r="T694" s="191"/>
      <c r="U694" s="30"/>
      <c r="V694" s="30"/>
      <c r="W694" s="30"/>
      <c r="X694" s="30"/>
      <c r="Y694" s="190"/>
      <c r="Z694" s="330" t="str">
        <f>lft(J694,Peildatum)</f>
        <v/>
      </c>
      <c r="AA694" s="272"/>
      <c r="AB694" s="272"/>
      <c r="AC694" s="272"/>
      <c r="AD694" s="272"/>
      <c r="AE694" s="319" t="str">
        <f>IFERROR(VLOOKUP(LEFT(L694 &amp; "0",1),CbRc,2,0),"")</f>
        <v>NCX19J3</v>
      </c>
      <c r="AF694" s="319" t="str">
        <f>IFERROR(VLOOKUP(LEFT(M694 &amp; "0",1),CbRc,2,0),"")</f>
        <v>NCX19J3</v>
      </c>
      <c r="AG694" s="319" t="str">
        <f>IFERROR(VLOOKUP(LEFT(N694 &amp; "0",1),CbRc,2,0),"")</f>
        <v>NCX19J3</v>
      </c>
      <c r="AH694" s="319" t="str">
        <f>IF(ISNA(VLOOKUP($AE694&amp;P694,IsTm1A,1,0)),"",P694)</f>
        <v/>
      </c>
      <c r="AI694" s="319" t="str">
        <f>IF(ISNA(VLOOKUP($AF694&amp;Q694,IsTm2D,1,0)),"",Q694)</f>
        <v/>
      </c>
      <c r="AJ694" s="319" t="str">
        <f>IF(ISNA(VLOOKUP($AF694&amp;R694,IsTm3G,1,0)),"",R694)</f>
        <v/>
      </c>
      <c r="AK694" s="319" t="str">
        <f>IF(ISNA(VLOOKUP($AG694&amp;S694,IsTm4J,1,0)),"",S694)</f>
        <v/>
      </c>
      <c r="AL694" s="310"/>
      <c r="AT694" s="312" t="str">
        <f t="shared" si="102"/>
        <v/>
      </c>
      <c r="AU694" s="312" t="str">
        <f t="shared" si="103"/>
        <v/>
      </c>
      <c r="AW694" s="320">
        <f t="shared" si="104"/>
        <v>0</v>
      </c>
      <c r="AX694" s="320">
        <f t="shared" si="105"/>
        <v>0</v>
      </c>
      <c r="AY694" s="320">
        <f t="shared" si="106"/>
        <v>0</v>
      </c>
      <c r="AZ694" s="320">
        <f t="shared" si="107"/>
        <v>0</v>
      </c>
      <c r="BG694" s="49" t="str">
        <f t="shared" si="108"/>
        <v>0</v>
      </c>
      <c r="BH694" s="49" t="str">
        <f t="shared" si="109"/>
        <v>0</v>
      </c>
      <c r="BI694" s="49" t="str">
        <f t="shared" si="110"/>
        <v>0</v>
      </c>
    </row>
    <row r="695" spans="1:61" x14ac:dyDescent="0.25">
      <c r="A695" s="25" t="str">
        <f>C695&amp;"x"&amp;TEXT(COUNTIF(C$5:C694,C695)+1,0)</f>
        <v>x1</v>
      </c>
      <c r="B695" s="26" t="str">
        <f>D695&amp;"x"&amp;TEXT(COUNTIF(D$5:D694,D695)+1,0)</f>
        <v>x1</v>
      </c>
      <c r="C695" s="27"/>
      <c r="D695" s="27"/>
      <c r="E695" s="165"/>
      <c r="F695" s="27"/>
      <c r="G695" s="242"/>
      <c r="H695" s="242"/>
      <c r="I695" s="242"/>
      <c r="J695" s="194"/>
      <c r="K695" s="165"/>
      <c r="L695" s="28"/>
      <c r="M695" s="371"/>
      <c r="N695" s="28"/>
      <c r="O695" s="236"/>
      <c r="P695" s="28"/>
      <c r="Q695" s="28"/>
      <c r="R695" s="28"/>
      <c r="S695" s="466" t="str">
        <f>IF(C695=0,"",C695)</f>
        <v/>
      </c>
      <c r="T695" s="191"/>
      <c r="U695" s="30"/>
      <c r="V695" s="30"/>
      <c r="W695" s="30"/>
      <c r="X695" s="30"/>
      <c r="Y695" s="190"/>
      <c r="Z695" s="330" t="str">
        <f>lft(J695,Peildatum)</f>
        <v/>
      </c>
      <c r="AA695" s="272"/>
      <c r="AB695" s="272"/>
      <c r="AC695" s="272"/>
      <c r="AD695" s="272"/>
      <c r="AE695" s="319" t="str">
        <f>IFERROR(VLOOKUP(LEFT(L695 &amp; "0",1),CbRc,2,0),"")</f>
        <v>NCX19J3</v>
      </c>
      <c r="AF695" s="319" t="str">
        <f>IFERROR(VLOOKUP(LEFT(M695 &amp; "0",1),CbRc,2,0),"")</f>
        <v>NCX19J3</v>
      </c>
      <c r="AG695" s="319" t="str">
        <f>IFERROR(VLOOKUP(LEFT(N695 &amp; "0",1),CbRc,2,0),"")</f>
        <v>NCX19J3</v>
      </c>
      <c r="AH695" s="319" t="str">
        <f>IF(ISNA(VLOOKUP($AE695&amp;P695,IsTm1A,1,0)),"",P695)</f>
        <v/>
      </c>
      <c r="AI695" s="319" t="str">
        <f>IF(ISNA(VLOOKUP($AF695&amp;Q695,IsTm2D,1,0)),"",Q695)</f>
        <v/>
      </c>
      <c r="AJ695" s="319" t="str">
        <f>IF(ISNA(VLOOKUP($AF695&amp;R695,IsTm3G,1,0)),"",R695)</f>
        <v/>
      </c>
      <c r="AK695" s="319" t="str">
        <f>IF(ISNA(VLOOKUP($AG695&amp;S695,IsTm4J,1,0)),"",S695)</f>
        <v/>
      </c>
      <c r="AL695" s="310"/>
      <c r="AT695" s="312" t="str">
        <f t="shared" si="102"/>
        <v/>
      </c>
      <c r="AU695" s="312" t="str">
        <f t="shared" si="103"/>
        <v/>
      </c>
      <c r="AW695" s="320">
        <f t="shared" si="104"/>
        <v>0</v>
      </c>
      <c r="AX695" s="320">
        <f t="shared" si="105"/>
        <v>0</v>
      </c>
      <c r="AY695" s="320">
        <f t="shared" si="106"/>
        <v>0</v>
      </c>
      <c r="AZ695" s="320">
        <f t="shared" si="107"/>
        <v>0</v>
      </c>
      <c r="BG695" s="49" t="str">
        <f t="shared" si="108"/>
        <v>0</v>
      </c>
      <c r="BH695" s="49" t="str">
        <f t="shared" si="109"/>
        <v>0</v>
      </c>
      <c r="BI695" s="49" t="str">
        <f t="shared" si="110"/>
        <v>0</v>
      </c>
    </row>
    <row r="696" spans="1:61" x14ac:dyDescent="0.25">
      <c r="A696" s="25" t="str">
        <f>C696&amp;"x"&amp;TEXT(COUNTIF(C$5:C695,C696)+1,0)</f>
        <v>x1</v>
      </c>
      <c r="B696" s="26" t="str">
        <f>D696&amp;"x"&amp;TEXT(COUNTIF(D$5:D695,D696)+1,0)</f>
        <v>x1</v>
      </c>
      <c r="C696" s="27"/>
      <c r="D696" s="27"/>
      <c r="E696" s="165"/>
      <c r="F696" s="27"/>
      <c r="G696" s="242"/>
      <c r="H696" s="242"/>
      <c r="I696" s="242"/>
      <c r="J696" s="194"/>
      <c r="K696" s="165"/>
      <c r="L696" s="28"/>
      <c r="M696" s="371"/>
      <c r="N696" s="28"/>
      <c r="O696" s="236"/>
      <c r="P696" s="28"/>
      <c r="Q696" s="28"/>
      <c r="R696" s="28"/>
      <c r="S696" s="466" t="str">
        <f>IF(C696=0,"",C696)</f>
        <v/>
      </c>
      <c r="T696" s="191"/>
      <c r="U696" s="30"/>
      <c r="V696" s="30"/>
      <c r="W696" s="30"/>
      <c r="X696" s="30"/>
      <c r="Y696" s="190"/>
      <c r="Z696" s="330" t="str">
        <f>lft(J696,Peildatum)</f>
        <v/>
      </c>
      <c r="AA696" s="272"/>
      <c r="AB696" s="272"/>
      <c r="AC696" s="272"/>
      <c r="AD696" s="272"/>
      <c r="AE696" s="319" t="str">
        <f>IFERROR(VLOOKUP(LEFT(L696 &amp; "0",1),CbRc,2,0),"")</f>
        <v>NCX19J3</v>
      </c>
      <c r="AF696" s="319" t="str">
        <f>IFERROR(VLOOKUP(LEFT(M696 &amp; "0",1),CbRc,2,0),"")</f>
        <v>NCX19J3</v>
      </c>
      <c r="AG696" s="319" t="str">
        <f>IFERROR(VLOOKUP(LEFT(N696 &amp; "0",1),CbRc,2,0),"")</f>
        <v>NCX19J3</v>
      </c>
      <c r="AH696" s="319" t="str">
        <f>IF(ISNA(VLOOKUP($AE696&amp;P696,IsTm1A,1,0)),"",P696)</f>
        <v/>
      </c>
      <c r="AI696" s="319" t="str">
        <f>IF(ISNA(VLOOKUP($AF696&amp;Q696,IsTm2D,1,0)),"",Q696)</f>
        <v/>
      </c>
      <c r="AJ696" s="319" t="str">
        <f>IF(ISNA(VLOOKUP($AF696&amp;R696,IsTm3G,1,0)),"",R696)</f>
        <v/>
      </c>
      <c r="AK696" s="319" t="str">
        <f>IF(ISNA(VLOOKUP($AG696&amp;S696,IsTm4J,1,0)),"",S696)</f>
        <v/>
      </c>
      <c r="AL696" s="310"/>
      <c r="AT696" s="312" t="str">
        <f t="shared" si="102"/>
        <v/>
      </c>
      <c r="AU696" s="312" t="str">
        <f t="shared" si="103"/>
        <v/>
      </c>
      <c r="AW696" s="320">
        <f t="shared" si="104"/>
        <v>0</v>
      </c>
      <c r="AX696" s="320">
        <f t="shared" si="105"/>
        <v>0</v>
      </c>
      <c r="AY696" s="320">
        <f t="shared" si="106"/>
        <v>0</v>
      </c>
      <c r="AZ696" s="320">
        <f t="shared" si="107"/>
        <v>0</v>
      </c>
      <c r="BG696" s="49" t="str">
        <f t="shared" si="108"/>
        <v>0</v>
      </c>
      <c r="BH696" s="49" t="str">
        <f t="shared" si="109"/>
        <v>0</v>
      </c>
      <c r="BI696" s="49" t="str">
        <f t="shared" si="110"/>
        <v>0</v>
      </c>
    </row>
    <row r="697" spans="1:61" x14ac:dyDescent="0.25">
      <c r="A697" s="25" t="str">
        <f>C697&amp;"x"&amp;TEXT(COUNTIF(C$5:C696,C697)+1,0)</f>
        <v>x1</v>
      </c>
      <c r="B697" s="26" t="str">
        <f>D697&amp;"x"&amp;TEXT(COUNTIF(D$5:D696,D697)+1,0)</f>
        <v>x1</v>
      </c>
      <c r="C697" s="27"/>
      <c r="D697" s="27"/>
      <c r="E697" s="165"/>
      <c r="F697" s="27"/>
      <c r="G697" s="242"/>
      <c r="H697" s="242"/>
      <c r="I697" s="242"/>
      <c r="J697" s="194"/>
      <c r="K697" s="165"/>
      <c r="L697" s="28"/>
      <c r="M697" s="371"/>
      <c r="N697" s="28"/>
      <c r="O697" s="236"/>
      <c r="P697" s="28"/>
      <c r="Q697" s="28"/>
      <c r="R697" s="28"/>
      <c r="S697" s="466" t="str">
        <f>IF(C697=0,"",C697)</f>
        <v/>
      </c>
      <c r="T697" s="191"/>
      <c r="U697" s="30"/>
      <c r="V697" s="30"/>
      <c r="W697" s="30"/>
      <c r="X697" s="30"/>
      <c r="Y697" s="190"/>
      <c r="Z697" s="330" t="str">
        <f>lft(J697,Peildatum)</f>
        <v/>
      </c>
      <c r="AA697" s="272"/>
      <c r="AB697" s="272"/>
      <c r="AC697" s="272"/>
      <c r="AD697" s="272"/>
      <c r="AE697" s="319" t="str">
        <f>IFERROR(VLOOKUP(LEFT(L697 &amp; "0",1),CbRc,2,0),"")</f>
        <v>NCX19J3</v>
      </c>
      <c r="AF697" s="319" t="str">
        <f>IFERROR(VLOOKUP(LEFT(M697 &amp; "0",1),CbRc,2,0),"")</f>
        <v>NCX19J3</v>
      </c>
      <c r="AG697" s="319" t="str">
        <f>IFERROR(VLOOKUP(LEFT(N697 &amp; "0",1),CbRc,2,0),"")</f>
        <v>NCX19J3</v>
      </c>
      <c r="AH697" s="319" t="str">
        <f>IF(ISNA(VLOOKUP($AE697&amp;P697,IsTm1A,1,0)),"",P697)</f>
        <v/>
      </c>
      <c r="AI697" s="319" t="str">
        <f>IF(ISNA(VLOOKUP($AF697&amp;Q697,IsTm2D,1,0)),"",Q697)</f>
        <v/>
      </c>
      <c r="AJ697" s="319" t="str">
        <f>IF(ISNA(VLOOKUP($AF697&amp;R697,IsTm3G,1,0)),"",R697)</f>
        <v/>
      </c>
      <c r="AK697" s="319" t="str">
        <f>IF(ISNA(VLOOKUP($AG697&amp;S697,IsTm4J,1,0)),"",S697)</f>
        <v/>
      </c>
      <c r="AL697" s="310"/>
      <c r="AT697" s="312" t="str">
        <f t="shared" si="102"/>
        <v/>
      </c>
      <c r="AU697" s="312" t="str">
        <f t="shared" si="103"/>
        <v/>
      </c>
      <c r="AW697" s="320">
        <f t="shared" si="104"/>
        <v>0</v>
      </c>
      <c r="AX697" s="320">
        <f t="shared" si="105"/>
        <v>0</v>
      </c>
      <c r="AY697" s="320">
        <f t="shared" si="106"/>
        <v>0</v>
      </c>
      <c r="AZ697" s="320">
        <f t="shared" si="107"/>
        <v>0</v>
      </c>
      <c r="BG697" s="49" t="str">
        <f t="shared" si="108"/>
        <v>0</v>
      </c>
      <c r="BH697" s="49" t="str">
        <f t="shared" si="109"/>
        <v>0</v>
      </c>
      <c r="BI697" s="49" t="str">
        <f t="shared" si="110"/>
        <v>0</v>
      </c>
    </row>
    <row r="698" spans="1:61" x14ac:dyDescent="0.25">
      <c r="A698" s="25" t="str">
        <f>C698&amp;"x"&amp;TEXT(COUNTIF(C$5:C697,C698)+1,0)</f>
        <v>x1</v>
      </c>
      <c r="B698" s="26" t="str">
        <f>D698&amp;"x"&amp;TEXT(COUNTIF(D$5:D697,D698)+1,0)</f>
        <v>x1</v>
      </c>
      <c r="C698" s="27"/>
      <c r="D698" s="27"/>
      <c r="E698" s="165"/>
      <c r="F698" s="27"/>
      <c r="G698" s="242"/>
      <c r="H698" s="242"/>
      <c r="I698" s="242"/>
      <c r="J698" s="194"/>
      <c r="K698" s="165"/>
      <c r="L698" s="28"/>
      <c r="M698" s="371"/>
      <c r="N698" s="28"/>
      <c r="O698" s="236"/>
      <c r="P698" s="28"/>
      <c r="Q698" s="28"/>
      <c r="R698" s="28"/>
      <c r="S698" s="466" t="str">
        <f>IF(C698=0,"",C698)</f>
        <v/>
      </c>
      <c r="T698" s="191"/>
      <c r="U698" s="30"/>
      <c r="V698" s="30"/>
      <c r="W698" s="30"/>
      <c r="X698" s="30"/>
      <c r="Y698" s="190"/>
      <c r="Z698" s="330" t="str">
        <f>lft(J698,Peildatum)</f>
        <v/>
      </c>
      <c r="AA698" s="272"/>
      <c r="AB698" s="272"/>
      <c r="AC698" s="272"/>
      <c r="AD698" s="272"/>
      <c r="AE698" s="319" t="str">
        <f>IFERROR(VLOOKUP(LEFT(L698 &amp; "0",1),CbRc,2,0),"")</f>
        <v>NCX19J3</v>
      </c>
      <c r="AF698" s="319" t="str">
        <f>IFERROR(VLOOKUP(LEFT(M698 &amp; "0",1),CbRc,2,0),"")</f>
        <v>NCX19J3</v>
      </c>
      <c r="AG698" s="319" t="str">
        <f>IFERROR(VLOOKUP(LEFT(N698 &amp; "0",1),CbRc,2,0),"")</f>
        <v>NCX19J3</v>
      </c>
      <c r="AH698" s="319" t="str">
        <f>IF(ISNA(VLOOKUP($AE698&amp;P698,IsTm1A,1,0)),"",P698)</f>
        <v/>
      </c>
      <c r="AI698" s="319" t="str">
        <f>IF(ISNA(VLOOKUP($AF698&amp;Q698,IsTm2D,1,0)),"",Q698)</f>
        <v/>
      </c>
      <c r="AJ698" s="319" t="str">
        <f>IF(ISNA(VLOOKUP($AF698&amp;R698,IsTm3G,1,0)),"",R698)</f>
        <v/>
      </c>
      <c r="AK698" s="319" t="str">
        <f>IF(ISNA(VLOOKUP($AG698&amp;S698,IsTm4J,1,0)),"",S698)</f>
        <v/>
      </c>
      <c r="AL698" s="310"/>
      <c r="AT698" s="312" t="str">
        <f t="shared" si="102"/>
        <v/>
      </c>
      <c r="AU698" s="312" t="str">
        <f t="shared" si="103"/>
        <v/>
      </c>
      <c r="AW698" s="320">
        <f t="shared" si="104"/>
        <v>0</v>
      </c>
      <c r="AX698" s="320">
        <f t="shared" si="105"/>
        <v>0</v>
      </c>
      <c r="AY698" s="320">
        <f t="shared" si="106"/>
        <v>0</v>
      </c>
      <c r="AZ698" s="320">
        <f t="shared" si="107"/>
        <v>0</v>
      </c>
      <c r="BG698" s="49" t="str">
        <f t="shared" si="108"/>
        <v>0</v>
      </c>
      <c r="BH698" s="49" t="str">
        <f t="shared" si="109"/>
        <v>0</v>
      </c>
      <c r="BI698" s="49" t="str">
        <f t="shared" si="110"/>
        <v>0</v>
      </c>
    </row>
    <row r="699" spans="1:61" x14ac:dyDescent="0.25">
      <c r="A699" s="25" t="str">
        <f>C699&amp;"x"&amp;TEXT(COUNTIF(C$5:C698,C699)+1,0)</f>
        <v>x1</v>
      </c>
      <c r="B699" s="26" t="str">
        <f>D699&amp;"x"&amp;TEXT(COUNTIF(D$5:D698,D699)+1,0)</f>
        <v>x1</v>
      </c>
      <c r="C699" s="27"/>
      <c r="D699" s="27"/>
      <c r="E699" s="165"/>
      <c r="F699" s="27"/>
      <c r="G699" s="242"/>
      <c r="H699" s="242"/>
      <c r="I699" s="242"/>
      <c r="J699" s="194"/>
      <c r="K699" s="165"/>
      <c r="L699" s="28"/>
      <c r="M699" s="371"/>
      <c r="N699" s="28"/>
      <c r="O699" s="236"/>
      <c r="P699" s="28"/>
      <c r="Q699" s="28"/>
      <c r="R699" s="28"/>
      <c r="S699" s="466" t="str">
        <f>IF(C699=0,"",C699)</f>
        <v/>
      </c>
      <c r="T699" s="191"/>
      <c r="U699" s="30"/>
      <c r="V699" s="30"/>
      <c r="W699" s="30"/>
      <c r="X699" s="30"/>
      <c r="Y699" s="190"/>
      <c r="Z699" s="330" t="str">
        <f>lft(J699,Peildatum)</f>
        <v/>
      </c>
      <c r="AA699" s="272"/>
      <c r="AB699" s="272"/>
      <c r="AC699" s="272"/>
      <c r="AD699" s="272"/>
      <c r="AE699" s="319" t="str">
        <f>IFERROR(VLOOKUP(LEFT(L699 &amp; "0",1),CbRc,2,0),"")</f>
        <v>NCX19J3</v>
      </c>
      <c r="AF699" s="319" t="str">
        <f>IFERROR(VLOOKUP(LEFT(M699 &amp; "0",1),CbRc,2,0),"")</f>
        <v>NCX19J3</v>
      </c>
      <c r="AG699" s="319" t="str">
        <f>IFERROR(VLOOKUP(LEFT(N699 &amp; "0",1),CbRc,2,0),"")</f>
        <v>NCX19J3</v>
      </c>
      <c r="AH699" s="319" t="str">
        <f>IF(ISNA(VLOOKUP($AE699&amp;P699,IsTm1A,1,0)),"",P699)</f>
        <v/>
      </c>
      <c r="AI699" s="319" t="str">
        <f>IF(ISNA(VLOOKUP($AF699&amp;Q699,IsTm2D,1,0)),"",Q699)</f>
        <v/>
      </c>
      <c r="AJ699" s="319" t="str">
        <f>IF(ISNA(VLOOKUP($AF699&amp;R699,IsTm3G,1,0)),"",R699)</f>
        <v/>
      </c>
      <c r="AK699" s="319" t="str">
        <f>IF(ISNA(VLOOKUP($AG699&amp;S699,IsTm4J,1,0)),"",S699)</f>
        <v/>
      </c>
      <c r="AL699" s="310"/>
      <c r="AT699" s="312" t="str">
        <f t="shared" si="102"/>
        <v/>
      </c>
      <c r="AU699" s="312" t="str">
        <f t="shared" si="103"/>
        <v/>
      </c>
      <c r="AW699" s="320">
        <f t="shared" si="104"/>
        <v>0</v>
      </c>
      <c r="AX699" s="320">
        <f t="shared" si="105"/>
        <v>0</v>
      </c>
      <c r="AY699" s="320">
        <f t="shared" si="106"/>
        <v>0</v>
      </c>
      <c r="AZ699" s="320">
        <f t="shared" si="107"/>
        <v>0</v>
      </c>
      <c r="BG699" s="49" t="str">
        <f t="shared" si="108"/>
        <v>0</v>
      </c>
      <c r="BH699" s="49" t="str">
        <f t="shared" si="109"/>
        <v>0</v>
      </c>
      <c r="BI699" s="49" t="str">
        <f t="shared" si="110"/>
        <v>0</v>
      </c>
    </row>
    <row r="700" spans="1:61" x14ac:dyDescent="0.25">
      <c r="A700" s="25" t="str">
        <f>C700&amp;"x"&amp;TEXT(COUNTIF(C$5:C699,C700)+1,0)</f>
        <v>x1</v>
      </c>
      <c r="B700" s="26" t="str">
        <f>D700&amp;"x"&amp;TEXT(COUNTIF(D$5:D699,D700)+1,0)</f>
        <v>x1</v>
      </c>
      <c r="C700" s="27"/>
      <c r="D700" s="27"/>
      <c r="E700" s="165"/>
      <c r="F700" s="27"/>
      <c r="G700" s="242"/>
      <c r="H700" s="242"/>
      <c r="I700" s="242"/>
      <c r="J700" s="194"/>
      <c r="K700" s="165"/>
      <c r="L700" s="28"/>
      <c r="M700" s="371"/>
      <c r="N700" s="28"/>
      <c r="O700" s="236"/>
      <c r="P700" s="28"/>
      <c r="Q700" s="28"/>
      <c r="R700" s="28"/>
      <c r="S700" s="466" t="str">
        <f>IF(C700=0,"",C700)</f>
        <v/>
      </c>
      <c r="T700" s="191"/>
      <c r="U700" s="30"/>
      <c r="V700" s="30"/>
      <c r="W700" s="30"/>
      <c r="X700" s="30"/>
      <c r="Y700" s="190"/>
      <c r="Z700" s="330" t="str">
        <f>lft(J700,Peildatum)</f>
        <v/>
      </c>
      <c r="AA700" s="272"/>
      <c r="AB700" s="272"/>
      <c r="AC700" s="272"/>
      <c r="AD700" s="272"/>
      <c r="AE700" s="319" t="str">
        <f>IFERROR(VLOOKUP(LEFT(L700 &amp; "0",1),CbRc,2,0),"")</f>
        <v>NCX19J3</v>
      </c>
      <c r="AF700" s="319" t="str">
        <f>IFERROR(VLOOKUP(LEFT(M700 &amp; "0",1),CbRc,2,0),"")</f>
        <v>NCX19J3</v>
      </c>
      <c r="AG700" s="319" t="str">
        <f>IFERROR(VLOOKUP(LEFT(N700 &amp; "0",1),CbRc,2,0),"")</f>
        <v>NCX19J3</v>
      </c>
      <c r="AH700" s="319" t="str">
        <f>IF(ISNA(VLOOKUP($AE700&amp;P700,IsTm1A,1,0)),"",P700)</f>
        <v/>
      </c>
      <c r="AI700" s="319" t="str">
        <f>IF(ISNA(VLOOKUP($AF700&amp;Q700,IsTm2D,1,0)),"",Q700)</f>
        <v/>
      </c>
      <c r="AJ700" s="319" t="str">
        <f>IF(ISNA(VLOOKUP($AF700&amp;R700,IsTm3G,1,0)),"",R700)</f>
        <v/>
      </c>
      <c r="AK700" s="319" t="str">
        <f>IF(ISNA(VLOOKUP($AG700&amp;S700,IsTm4J,1,0)),"",S700)</f>
        <v/>
      </c>
      <c r="AL700" s="310"/>
      <c r="AT700" s="312" t="str">
        <f t="shared" si="102"/>
        <v/>
      </c>
      <c r="AU700" s="312" t="str">
        <f t="shared" si="103"/>
        <v/>
      </c>
      <c r="AW700" s="320">
        <f t="shared" si="104"/>
        <v>0</v>
      </c>
      <c r="AX700" s="320">
        <f t="shared" si="105"/>
        <v>0</v>
      </c>
      <c r="AY700" s="320">
        <f t="shared" si="106"/>
        <v>0</v>
      </c>
      <c r="AZ700" s="320">
        <f t="shared" si="107"/>
        <v>0</v>
      </c>
      <c r="BG700" s="49" t="str">
        <f t="shared" si="108"/>
        <v>0</v>
      </c>
      <c r="BH700" s="49" t="str">
        <f t="shared" si="109"/>
        <v>0</v>
      </c>
      <c r="BI700" s="49" t="str">
        <f t="shared" si="110"/>
        <v>0</v>
      </c>
    </row>
    <row r="701" spans="1:61" x14ac:dyDescent="0.25">
      <c r="A701" s="25" t="str">
        <f>C701&amp;"x"&amp;TEXT(COUNTIF(C$5:C700,C701)+1,0)</f>
        <v>x1</v>
      </c>
      <c r="B701" s="26" t="str">
        <f>D701&amp;"x"&amp;TEXT(COUNTIF(D$5:D700,D701)+1,0)</f>
        <v>x1</v>
      </c>
      <c r="C701" s="27"/>
      <c r="D701" s="27"/>
      <c r="E701" s="165"/>
      <c r="F701" s="27"/>
      <c r="G701" s="242"/>
      <c r="H701" s="242"/>
      <c r="I701" s="242"/>
      <c r="J701" s="194"/>
      <c r="K701" s="165"/>
      <c r="L701" s="28"/>
      <c r="M701" s="371"/>
      <c r="N701" s="28"/>
      <c r="O701" s="236"/>
      <c r="P701" s="28"/>
      <c r="Q701" s="28"/>
      <c r="R701" s="28"/>
      <c r="S701" s="466" t="str">
        <f>IF(C701=0,"",C701)</f>
        <v/>
      </c>
      <c r="T701" s="191"/>
      <c r="U701" s="30"/>
      <c r="V701" s="30"/>
      <c r="W701" s="30"/>
      <c r="X701" s="30"/>
      <c r="Y701" s="190"/>
      <c r="Z701" s="330" t="str">
        <f>lft(J701,Peildatum)</f>
        <v/>
      </c>
      <c r="AA701" s="272"/>
      <c r="AB701" s="272"/>
      <c r="AC701" s="272"/>
      <c r="AD701" s="272"/>
      <c r="AE701" s="319" t="str">
        <f>IFERROR(VLOOKUP(LEFT(L701 &amp; "0",1),CbRc,2,0),"")</f>
        <v>NCX19J3</v>
      </c>
      <c r="AF701" s="319" t="str">
        <f>IFERROR(VLOOKUP(LEFT(M701 &amp; "0",1),CbRc,2,0),"")</f>
        <v>NCX19J3</v>
      </c>
      <c r="AG701" s="319" t="str">
        <f>IFERROR(VLOOKUP(LEFT(N701 &amp; "0",1),CbRc,2,0),"")</f>
        <v>NCX19J3</v>
      </c>
      <c r="AH701" s="319" t="str">
        <f>IF(ISNA(VLOOKUP($AE701&amp;P701,IsTm1A,1,0)),"",P701)</f>
        <v/>
      </c>
      <c r="AI701" s="319" t="str">
        <f>IF(ISNA(VLOOKUP($AF701&amp;Q701,IsTm2D,1,0)),"",Q701)</f>
        <v/>
      </c>
      <c r="AJ701" s="319" t="str">
        <f>IF(ISNA(VLOOKUP($AF701&amp;R701,IsTm3G,1,0)),"",R701)</f>
        <v/>
      </c>
      <c r="AK701" s="319" t="str">
        <f>IF(ISNA(VLOOKUP($AG701&amp;S701,IsTm4J,1,0)),"",S701)</f>
        <v/>
      </c>
      <c r="AL701" s="310"/>
      <c r="AT701" s="312" t="str">
        <f t="shared" si="102"/>
        <v/>
      </c>
      <c r="AU701" s="312" t="str">
        <f t="shared" si="103"/>
        <v/>
      </c>
      <c r="AW701" s="320">
        <f t="shared" si="104"/>
        <v>0</v>
      </c>
      <c r="AX701" s="320">
        <f t="shared" si="105"/>
        <v>0</v>
      </c>
      <c r="AY701" s="320">
        <f t="shared" si="106"/>
        <v>0</v>
      </c>
      <c r="AZ701" s="320">
        <f t="shared" si="107"/>
        <v>0</v>
      </c>
      <c r="BG701" s="49" t="str">
        <f t="shared" si="108"/>
        <v>0</v>
      </c>
      <c r="BH701" s="49" t="str">
        <f t="shared" si="109"/>
        <v>0</v>
      </c>
      <c r="BI701" s="49" t="str">
        <f t="shared" si="110"/>
        <v>0</v>
      </c>
    </row>
    <row r="702" spans="1:61" x14ac:dyDescent="0.25">
      <c r="A702" s="25" t="str">
        <f>C702&amp;"x"&amp;TEXT(COUNTIF(C$5:C701,C702)+1,0)</f>
        <v>x1</v>
      </c>
      <c r="B702" s="26" t="str">
        <f>D702&amp;"x"&amp;TEXT(COUNTIF(D$5:D701,D702)+1,0)</f>
        <v>x1</v>
      </c>
      <c r="C702" s="27"/>
      <c r="D702" s="27"/>
      <c r="E702" s="165"/>
      <c r="F702" s="27"/>
      <c r="G702" s="242"/>
      <c r="H702" s="242"/>
      <c r="I702" s="242"/>
      <c r="J702" s="194"/>
      <c r="K702" s="165"/>
      <c r="L702" s="28"/>
      <c r="M702" s="371"/>
      <c r="N702" s="28"/>
      <c r="O702" s="236"/>
      <c r="P702" s="28"/>
      <c r="Q702" s="28"/>
      <c r="R702" s="28"/>
      <c r="S702" s="466" t="str">
        <f>IF(C702=0,"",C702)</f>
        <v/>
      </c>
      <c r="T702" s="191"/>
      <c r="U702" s="30"/>
      <c r="V702" s="30"/>
      <c r="W702" s="30"/>
      <c r="X702" s="30"/>
      <c r="Y702" s="190"/>
      <c r="Z702" s="330" t="str">
        <f>lft(J702,Peildatum)</f>
        <v/>
      </c>
      <c r="AA702" s="272"/>
      <c r="AB702" s="272"/>
      <c r="AC702" s="272"/>
      <c r="AD702" s="272"/>
      <c r="AE702" s="319" t="str">
        <f>IFERROR(VLOOKUP(LEFT(L702 &amp; "0",1),CbRc,2,0),"")</f>
        <v>NCX19J3</v>
      </c>
      <c r="AF702" s="319" t="str">
        <f>IFERROR(VLOOKUP(LEFT(M702 &amp; "0",1),CbRc,2,0),"")</f>
        <v>NCX19J3</v>
      </c>
      <c r="AG702" s="319" t="str">
        <f>IFERROR(VLOOKUP(LEFT(N702 &amp; "0",1),CbRc,2,0),"")</f>
        <v>NCX19J3</v>
      </c>
      <c r="AH702" s="319" t="str">
        <f>IF(ISNA(VLOOKUP($AE702&amp;P702,IsTm1A,1,0)),"",P702)</f>
        <v/>
      </c>
      <c r="AI702" s="319" t="str">
        <f>IF(ISNA(VLOOKUP($AF702&amp;Q702,IsTm2D,1,0)),"",Q702)</f>
        <v/>
      </c>
      <c r="AJ702" s="319" t="str">
        <f>IF(ISNA(VLOOKUP($AF702&amp;R702,IsTm3G,1,0)),"",R702)</f>
        <v/>
      </c>
      <c r="AK702" s="319" t="str">
        <f>IF(ISNA(VLOOKUP($AG702&amp;S702,IsTm4J,1,0)),"",S702)</f>
        <v/>
      </c>
      <c r="AL702" s="310"/>
      <c r="AT702" s="312" t="str">
        <f t="shared" si="102"/>
        <v/>
      </c>
      <c r="AU702" s="312" t="str">
        <f t="shared" si="103"/>
        <v/>
      </c>
      <c r="AW702" s="320">
        <f t="shared" si="104"/>
        <v>0</v>
      </c>
      <c r="AX702" s="320">
        <f t="shared" si="105"/>
        <v>0</v>
      </c>
      <c r="AY702" s="320">
        <f t="shared" si="106"/>
        <v>0</v>
      </c>
      <c r="AZ702" s="320">
        <f t="shared" si="107"/>
        <v>0</v>
      </c>
      <c r="BG702" s="49" t="str">
        <f t="shared" si="108"/>
        <v>0</v>
      </c>
      <c r="BH702" s="49" t="str">
        <f t="shared" si="109"/>
        <v>0</v>
      </c>
      <c r="BI702" s="49" t="str">
        <f t="shared" si="110"/>
        <v>0</v>
      </c>
    </row>
    <row r="703" spans="1:61" x14ac:dyDescent="0.25">
      <c r="A703" s="25" t="str">
        <f>C703&amp;"x"&amp;TEXT(COUNTIF(C$5:C702,C703)+1,0)</f>
        <v>x1</v>
      </c>
      <c r="B703" s="26" t="str">
        <f>D703&amp;"x"&amp;TEXT(COUNTIF(D$5:D702,D703)+1,0)</f>
        <v>x1</v>
      </c>
      <c r="C703" s="27"/>
      <c r="D703" s="27"/>
      <c r="E703" s="165"/>
      <c r="F703" s="27"/>
      <c r="G703" s="242"/>
      <c r="H703" s="242"/>
      <c r="I703" s="242"/>
      <c r="J703" s="194"/>
      <c r="K703" s="165"/>
      <c r="L703" s="28"/>
      <c r="M703" s="371"/>
      <c r="N703" s="28"/>
      <c r="O703" s="236"/>
      <c r="P703" s="28"/>
      <c r="Q703" s="28"/>
      <c r="R703" s="28"/>
      <c r="S703" s="466" t="str">
        <f>IF(C703=0,"",C703)</f>
        <v/>
      </c>
      <c r="T703" s="191"/>
      <c r="U703" s="30"/>
      <c r="V703" s="30"/>
      <c r="W703" s="30"/>
      <c r="X703" s="30"/>
      <c r="Y703" s="190"/>
      <c r="Z703" s="330" t="str">
        <f>lft(J703,Peildatum)</f>
        <v/>
      </c>
      <c r="AA703" s="272"/>
      <c r="AB703" s="272"/>
      <c r="AC703" s="272"/>
      <c r="AD703" s="272"/>
      <c r="AE703" s="319" t="str">
        <f>IFERROR(VLOOKUP(LEFT(L703 &amp; "0",1),CbRc,2,0),"")</f>
        <v>NCX19J3</v>
      </c>
      <c r="AF703" s="319" t="str">
        <f>IFERROR(VLOOKUP(LEFT(M703 &amp; "0",1),CbRc,2,0),"")</f>
        <v>NCX19J3</v>
      </c>
      <c r="AG703" s="319" t="str">
        <f>IFERROR(VLOOKUP(LEFT(N703 &amp; "0",1),CbRc,2,0),"")</f>
        <v>NCX19J3</v>
      </c>
      <c r="AH703" s="319" t="str">
        <f>IF(ISNA(VLOOKUP($AE703&amp;P703,IsTm1A,1,0)),"",P703)</f>
        <v/>
      </c>
      <c r="AI703" s="319" t="str">
        <f>IF(ISNA(VLOOKUP($AF703&amp;Q703,IsTm2D,1,0)),"",Q703)</f>
        <v/>
      </c>
      <c r="AJ703" s="319" t="str">
        <f>IF(ISNA(VLOOKUP($AF703&amp;R703,IsTm3G,1,0)),"",R703)</f>
        <v/>
      </c>
      <c r="AK703" s="319" t="str">
        <f>IF(ISNA(VLOOKUP($AG703&amp;S703,IsTm4J,1,0)),"",S703)</f>
        <v/>
      </c>
      <c r="AL703" s="310"/>
      <c r="AT703" s="312" t="str">
        <f t="shared" si="102"/>
        <v/>
      </c>
      <c r="AU703" s="312" t="str">
        <f t="shared" si="103"/>
        <v/>
      </c>
      <c r="AW703" s="320">
        <f t="shared" si="104"/>
        <v>0</v>
      </c>
      <c r="AX703" s="320">
        <f t="shared" si="105"/>
        <v>0</v>
      </c>
      <c r="AY703" s="320">
        <f t="shared" si="106"/>
        <v>0</v>
      </c>
      <c r="AZ703" s="320">
        <f t="shared" si="107"/>
        <v>0</v>
      </c>
      <c r="BG703" s="49" t="str">
        <f t="shared" si="108"/>
        <v>0</v>
      </c>
      <c r="BH703" s="49" t="str">
        <f t="shared" si="109"/>
        <v>0</v>
      </c>
      <c r="BI703" s="49" t="str">
        <f t="shared" si="110"/>
        <v>0</v>
      </c>
    </row>
    <row r="704" spans="1:61" x14ac:dyDescent="0.25">
      <c r="A704" s="25" t="str">
        <f>C704&amp;"x"&amp;TEXT(COUNTIF(C$5:C703,C704)+1,0)</f>
        <v>x1</v>
      </c>
      <c r="B704" s="26" t="str">
        <f>D704&amp;"x"&amp;TEXT(COUNTIF(D$5:D703,D704)+1,0)</f>
        <v>x1</v>
      </c>
      <c r="C704" s="27"/>
      <c r="D704" s="27"/>
      <c r="E704" s="165"/>
      <c r="F704" s="27"/>
      <c r="G704" s="242"/>
      <c r="H704" s="242"/>
      <c r="I704" s="242"/>
      <c r="J704" s="194"/>
      <c r="K704" s="165"/>
      <c r="L704" s="28"/>
      <c r="M704" s="371"/>
      <c r="N704" s="28"/>
      <c r="O704" s="236"/>
      <c r="P704" s="28"/>
      <c r="Q704" s="28"/>
      <c r="R704" s="28"/>
      <c r="S704" s="466" t="str">
        <f>IF(C704=0,"",C704)</f>
        <v/>
      </c>
      <c r="T704" s="191"/>
      <c r="U704" s="30"/>
      <c r="V704" s="30"/>
      <c r="W704" s="30"/>
      <c r="X704" s="30"/>
      <c r="Y704" s="190"/>
      <c r="Z704" s="330" t="str">
        <f>lft(J704,Peildatum)</f>
        <v/>
      </c>
      <c r="AA704" s="272"/>
      <c r="AB704" s="272"/>
      <c r="AC704" s="272"/>
      <c r="AD704" s="272"/>
      <c r="AE704" s="319" t="str">
        <f>IFERROR(VLOOKUP(LEFT(L704 &amp; "0",1),CbRc,2,0),"")</f>
        <v>NCX19J3</v>
      </c>
      <c r="AF704" s="319" t="str">
        <f>IFERROR(VLOOKUP(LEFT(M704 &amp; "0",1),CbRc,2,0),"")</f>
        <v>NCX19J3</v>
      </c>
      <c r="AG704" s="319" t="str">
        <f>IFERROR(VLOOKUP(LEFT(N704 &amp; "0",1),CbRc,2,0),"")</f>
        <v>NCX19J3</v>
      </c>
      <c r="AH704" s="319" t="str">
        <f>IF(ISNA(VLOOKUP($AE704&amp;P704,IsTm1A,1,0)),"",P704)</f>
        <v/>
      </c>
      <c r="AI704" s="319" t="str">
        <f>IF(ISNA(VLOOKUP($AF704&amp;Q704,IsTm2D,1,0)),"",Q704)</f>
        <v/>
      </c>
      <c r="AJ704" s="319" t="str">
        <f>IF(ISNA(VLOOKUP($AF704&amp;R704,IsTm3G,1,0)),"",R704)</f>
        <v/>
      </c>
      <c r="AK704" s="319" t="str">
        <f>IF(ISNA(VLOOKUP($AG704&amp;S704,IsTm4J,1,0)),"",S704)</f>
        <v/>
      </c>
      <c r="AL704" s="310"/>
      <c r="AT704" s="312" t="str">
        <f t="shared" si="102"/>
        <v/>
      </c>
      <c r="AU704" s="312" t="str">
        <f t="shared" si="103"/>
        <v/>
      </c>
      <c r="AW704" s="320">
        <f t="shared" si="104"/>
        <v>0</v>
      </c>
      <c r="AX704" s="320">
        <f t="shared" si="105"/>
        <v>0</v>
      </c>
      <c r="AY704" s="320">
        <f t="shared" si="106"/>
        <v>0</v>
      </c>
      <c r="AZ704" s="320">
        <f t="shared" si="107"/>
        <v>0</v>
      </c>
      <c r="BG704" s="49" t="str">
        <f t="shared" si="108"/>
        <v>0</v>
      </c>
      <c r="BH704" s="49" t="str">
        <f t="shared" si="109"/>
        <v>0</v>
      </c>
      <c r="BI704" s="49" t="str">
        <f t="shared" si="110"/>
        <v>0</v>
      </c>
    </row>
    <row r="705" spans="1:61" x14ac:dyDescent="0.25">
      <c r="A705" s="25" t="str">
        <f>C705&amp;"x"&amp;TEXT(COUNTIF(C$5:C704,C705)+1,0)</f>
        <v>x1</v>
      </c>
      <c r="B705" s="26" t="str">
        <f>D705&amp;"x"&amp;TEXT(COUNTIF(D$5:D704,D705)+1,0)</f>
        <v>x1</v>
      </c>
      <c r="C705" s="27"/>
      <c r="D705" s="27"/>
      <c r="E705" s="165"/>
      <c r="F705" s="27"/>
      <c r="G705" s="242"/>
      <c r="H705" s="242"/>
      <c r="I705" s="242"/>
      <c r="J705" s="194"/>
      <c r="K705" s="165"/>
      <c r="L705" s="28"/>
      <c r="M705" s="371"/>
      <c r="N705" s="28"/>
      <c r="O705" s="236"/>
      <c r="P705" s="28"/>
      <c r="Q705" s="28"/>
      <c r="R705" s="28"/>
      <c r="S705" s="466" t="str">
        <f>IF(C705=0,"",C705)</f>
        <v/>
      </c>
      <c r="T705" s="191"/>
      <c r="U705" s="30"/>
      <c r="V705" s="30"/>
      <c r="W705" s="30"/>
      <c r="X705" s="30"/>
      <c r="Y705" s="190"/>
      <c r="Z705" s="330" t="str">
        <f>lft(J705,Peildatum)</f>
        <v/>
      </c>
      <c r="AA705" s="272"/>
      <c r="AB705" s="272"/>
      <c r="AC705" s="272"/>
      <c r="AD705" s="272"/>
      <c r="AE705" s="319" t="str">
        <f>IFERROR(VLOOKUP(LEFT(L705 &amp; "0",1),CbRc,2,0),"")</f>
        <v>NCX19J3</v>
      </c>
      <c r="AF705" s="319" t="str">
        <f>IFERROR(VLOOKUP(LEFT(M705 &amp; "0",1),CbRc,2,0),"")</f>
        <v>NCX19J3</v>
      </c>
      <c r="AG705" s="319" t="str">
        <f>IFERROR(VLOOKUP(LEFT(N705 &amp; "0",1),CbRc,2,0),"")</f>
        <v>NCX19J3</v>
      </c>
      <c r="AH705" s="319" t="str">
        <f>IF(ISNA(VLOOKUP($AE705&amp;P705,IsTm1A,1,0)),"",P705)</f>
        <v/>
      </c>
      <c r="AI705" s="319" t="str">
        <f>IF(ISNA(VLOOKUP($AF705&amp;Q705,IsTm2D,1,0)),"",Q705)</f>
        <v/>
      </c>
      <c r="AJ705" s="319" t="str">
        <f>IF(ISNA(VLOOKUP($AF705&amp;R705,IsTm3G,1,0)),"",R705)</f>
        <v/>
      </c>
      <c r="AK705" s="319" t="str">
        <f>IF(ISNA(VLOOKUP($AG705&amp;S705,IsTm4J,1,0)),"",S705)</f>
        <v/>
      </c>
      <c r="AL705" s="310"/>
      <c r="AT705" s="312" t="str">
        <f t="shared" si="102"/>
        <v/>
      </c>
      <c r="AU705" s="312" t="str">
        <f t="shared" si="103"/>
        <v/>
      </c>
      <c r="AW705" s="320">
        <f t="shared" si="104"/>
        <v>0</v>
      </c>
      <c r="AX705" s="320">
        <f t="shared" si="105"/>
        <v>0</v>
      </c>
      <c r="AY705" s="320">
        <f t="shared" si="106"/>
        <v>0</v>
      </c>
      <c r="AZ705" s="320">
        <f t="shared" si="107"/>
        <v>0</v>
      </c>
      <c r="BG705" s="49" t="str">
        <f t="shared" si="108"/>
        <v>0</v>
      </c>
      <c r="BH705" s="49" t="str">
        <f t="shared" si="109"/>
        <v>0</v>
      </c>
      <c r="BI705" s="49" t="str">
        <f t="shared" si="110"/>
        <v>0</v>
      </c>
    </row>
    <row r="706" spans="1:61" x14ac:dyDescent="0.25">
      <c r="A706" s="25" t="str">
        <f>C706&amp;"x"&amp;TEXT(COUNTIF(C$5:C705,C706)+1,0)</f>
        <v>x1</v>
      </c>
      <c r="B706" s="26" t="str">
        <f>D706&amp;"x"&amp;TEXT(COUNTIF(D$5:D705,D706)+1,0)</f>
        <v>x1</v>
      </c>
      <c r="C706" s="27"/>
      <c r="D706" s="27"/>
      <c r="E706" s="165"/>
      <c r="F706" s="27"/>
      <c r="G706" s="242"/>
      <c r="H706" s="242"/>
      <c r="I706" s="242"/>
      <c r="J706" s="194"/>
      <c r="K706" s="165"/>
      <c r="L706" s="28"/>
      <c r="M706" s="371"/>
      <c r="N706" s="28"/>
      <c r="O706" s="236"/>
      <c r="P706" s="28"/>
      <c r="Q706" s="28"/>
      <c r="R706" s="28"/>
      <c r="S706" s="466" t="str">
        <f>IF(C706=0,"",C706)</f>
        <v/>
      </c>
      <c r="T706" s="191"/>
      <c r="U706" s="30"/>
      <c r="V706" s="30"/>
      <c r="W706" s="30"/>
      <c r="X706" s="30"/>
      <c r="Y706" s="190"/>
      <c r="Z706" s="330" t="str">
        <f>lft(J706,Peildatum)</f>
        <v/>
      </c>
      <c r="AA706" s="272"/>
      <c r="AB706" s="272"/>
      <c r="AC706" s="272"/>
      <c r="AD706" s="272"/>
      <c r="AE706" s="319" t="str">
        <f>IFERROR(VLOOKUP(LEFT(L706 &amp; "0",1),CbRc,2,0),"")</f>
        <v>NCX19J3</v>
      </c>
      <c r="AF706" s="319" t="str">
        <f>IFERROR(VLOOKUP(LEFT(M706 &amp; "0",1),CbRc,2,0),"")</f>
        <v>NCX19J3</v>
      </c>
      <c r="AG706" s="319" t="str">
        <f>IFERROR(VLOOKUP(LEFT(N706 &amp; "0",1),CbRc,2,0),"")</f>
        <v>NCX19J3</v>
      </c>
      <c r="AH706" s="319" t="str">
        <f>IF(ISNA(VLOOKUP($AE706&amp;P706,IsTm1A,1,0)),"",P706)</f>
        <v/>
      </c>
      <c r="AI706" s="319" t="str">
        <f>IF(ISNA(VLOOKUP($AF706&amp;Q706,IsTm2D,1,0)),"",Q706)</f>
        <v/>
      </c>
      <c r="AJ706" s="319" t="str">
        <f>IF(ISNA(VLOOKUP($AF706&amp;R706,IsTm3G,1,0)),"",R706)</f>
        <v/>
      </c>
      <c r="AK706" s="319" t="str">
        <f>IF(ISNA(VLOOKUP($AG706&amp;S706,IsTm4J,1,0)),"",S706)</f>
        <v/>
      </c>
      <c r="AL706" s="310"/>
      <c r="AT706" s="312" t="str">
        <f t="shared" si="102"/>
        <v/>
      </c>
      <c r="AU706" s="312" t="str">
        <f t="shared" si="103"/>
        <v/>
      </c>
      <c r="AW706" s="320">
        <f t="shared" si="104"/>
        <v>0</v>
      </c>
      <c r="AX706" s="320">
        <f t="shared" si="105"/>
        <v>0</v>
      </c>
      <c r="AY706" s="320">
        <f t="shared" si="106"/>
        <v>0</v>
      </c>
      <c r="AZ706" s="320">
        <f t="shared" si="107"/>
        <v>0</v>
      </c>
      <c r="BG706" s="49" t="str">
        <f t="shared" si="108"/>
        <v>0</v>
      </c>
      <c r="BH706" s="49" t="str">
        <f t="shared" si="109"/>
        <v>0</v>
      </c>
      <c r="BI706" s="49" t="str">
        <f t="shared" si="110"/>
        <v>0</v>
      </c>
    </row>
    <row r="707" spans="1:61" x14ac:dyDescent="0.25">
      <c r="A707" s="25" t="str">
        <f>C707&amp;"x"&amp;TEXT(COUNTIF(C$5:C706,C707)+1,0)</f>
        <v>x1</v>
      </c>
      <c r="B707" s="26" t="str">
        <f>D707&amp;"x"&amp;TEXT(COUNTIF(D$5:D706,D707)+1,0)</f>
        <v>x1</v>
      </c>
      <c r="C707" s="27"/>
      <c r="D707" s="27"/>
      <c r="E707" s="165"/>
      <c r="F707" s="27"/>
      <c r="G707" s="242"/>
      <c r="H707" s="242"/>
      <c r="I707" s="242"/>
      <c r="J707" s="194"/>
      <c r="K707" s="165"/>
      <c r="L707" s="28"/>
      <c r="M707" s="371"/>
      <c r="N707" s="28"/>
      <c r="O707" s="236"/>
      <c r="P707" s="28"/>
      <c r="Q707" s="28"/>
      <c r="R707" s="28"/>
      <c r="S707" s="466" t="str">
        <f>IF(C707=0,"",C707)</f>
        <v/>
      </c>
      <c r="T707" s="191"/>
      <c r="U707" s="30"/>
      <c r="V707" s="30"/>
      <c r="W707" s="30"/>
      <c r="X707" s="30"/>
      <c r="Y707" s="190"/>
      <c r="Z707" s="330" t="str">
        <f>lft(J707,Peildatum)</f>
        <v/>
      </c>
      <c r="AA707" s="272"/>
      <c r="AB707" s="272"/>
      <c r="AC707" s="272"/>
      <c r="AD707" s="272"/>
      <c r="AE707" s="319" t="str">
        <f>IFERROR(VLOOKUP(LEFT(L707 &amp; "0",1),CbRc,2,0),"")</f>
        <v>NCX19J3</v>
      </c>
      <c r="AF707" s="319" t="str">
        <f>IFERROR(VLOOKUP(LEFT(M707 &amp; "0",1),CbRc,2,0),"")</f>
        <v>NCX19J3</v>
      </c>
      <c r="AG707" s="319" t="str">
        <f>IFERROR(VLOOKUP(LEFT(N707 &amp; "0",1),CbRc,2,0),"")</f>
        <v>NCX19J3</v>
      </c>
      <c r="AH707" s="319" t="str">
        <f>IF(ISNA(VLOOKUP($AE707&amp;P707,IsTm1A,1,0)),"",P707)</f>
        <v/>
      </c>
      <c r="AI707" s="319" t="str">
        <f>IF(ISNA(VLOOKUP($AF707&amp;Q707,IsTm2D,1,0)),"",Q707)</f>
        <v/>
      </c>
      <c r="AJ707" s="319" t="str">
        <f>IF(ISNA(VLOOKUP($AF707&amp;R707,IsTm3G,1,0)),"",R707)</f>
        <v/>
      </c>
      <c r="AK707" s="319" t="str">
        <f>IF(ISNA(VLOOKUP($AG707&amp;S707,IsTm4J,1,0)),"",S707)</f>
        <v/>
      </c>
      <c r="AL707" s="310"/>
      <c r="AT707" s="312" t="str">
        <f t="shared" si="102"/>
        <v/>
      </c>
      <c r="AU707" s="312" t="str">
        <f t="shared" si="103"/>
        <v/>
      </c>
      <c r="AW707" s="320">
        <f t="shared" si="104"/>
        <v>0</v>
      </c>
      <c r="AX707" s="320">
        <f t="shared" si="105"/>
        <v>0</v>
      </c>
      <c r="AY707" s="320">
        <f t="shared" si="106"/>
        <v>0</v>
      </c>
      <c r="AZ707" s="320">
        <f t="shared" si="107"/>
        <v>0</v>
      </c>
      <c r="BG707" s="49" t="str">
        <f t="shared" si="108"/>
        <v>0</v>
      </c>
      <c r="BH707" s="49" t="str">
        <f t="shared" si="109"/>
        <v>0</v>
      </c>
      <c r="BI707" s="49" t="str">
        <f t="shared" si="110"/>
        <v>0</v>
      </c>
    </row>
    <row r="708" spans="1:61" x14ac:dyDescent="0.25">
      <c r="A708" s="25" t="str">
        <f>C708&amp;"x"&amp;TEXT(COUNTIF(C$5:C707,C708)+1,0)</f>
        <v>x1</v>
      </c>
      <c r="B708" s="26" t="str">
        <f>D708&amp;"x"&amp;TEXT(COUNTIF(D$5:D707,D708)+1,0)</f>
        <v>x1</v>
      </c>
      <c r="C708" s="27"/>
      <c r="D708" s="27"/>
      <c r="E708" s="165"/>
      <c r="F708" s="27"/>
      <c r="G708" s="242"/>
      <c r="H708" s="242"/>
      <c r="I708" s="242"/>
      <c r="J708" s="194"/>
      <c r="K708" s="165"/>
      <c r="L708" s="28"/>
      <c r="M708" s="371"/>
      <c r="N708" s="28"/>
      <c r="O708" s="236"/>
      <c r="P708" s="28"/>
      <c r="Q708" s="28"/>
      <c r="R708" s="28"/>
      <c r="S708" s="466" t="str">
        <f>IF(C708=0,"",C708)</f>
        <v/>
      </c>
      <c r="T708" s="191"/>
      <c r="U708" s="30"/>
      <c r="V708" s="30"/>
      <c r="W708" s="30"/>
      <c r="X708" s="30"/>
      <c r="Y708" s="190"/>
      <c r="Z708" s="330" t="str">
        <f>lft(J708,Peildatum)</f>
        <v/>
      </c>
      <c r="AA708" s="272"/>
      <c r="AB708" s="272"/>
      <c r="AC708" s="272"/>
      <c r="AD708" s="272"/>
      <c r="AE708" s="319" t="str">
        <f>IFERROR(VLOOKUP(LEFT(L708 &amp; "0",1),CbRc,2,0),"")</f>
        <v>NCX19J3</v>
      </c>
      <c r="AF708" s="319" t="str">
        <f>IFERROR(VLOOKUP(LEFT(M708 &amp; "0",1),CbRc,2,0),"")</f>
        <v>NCX19J3</v>
      </c>
      <c r="AG708" s="319" t="str">
        <f>IFERROR(VLOOKUP(LEFT(N708 &amp; "0",1),CbRc,2,0),"")</f>
        <v>NCX19J3</v>
      </c>
      <c r="AH708" s="319" t="str">
        <f>IF(ISNA(VLOOKUP($AE708&amp;P708,IsTm1A,1,0)),"",P708)</f>
        <v/>
      </c>
      <c r="AI708" s="319" t="str">
        <f>IF(ISNA(VLOOKUP($AF708&amp;Q708,IsTm2D,1,0)),"",Q708)</f>
        <v/>
      </c>
      <c r="AJ708" s="319" t="str">
        <f>IF(ISNA(VLOOKUP($AF708&amp;R708,IsTm3G,1,0)),"",R708)</f>
        <v/>
      </c>
      <c r="AK708" s="319" t="str">
        <f>IF(ISNA(VLOOKUP($AG708&amp;S708,IsTm4J,1,0)),"",S708)</f>
        <v/>
      </c>
      <c r="AL708" s="310"/>
      <c r="AT708" s="312" t="str">
        <f t="shared" si="102"/>
        <v/>
      </c>
      <c r="AU708" s="312" t="str">
        <f t="shared" si="103"/>
        <v/>
      </c>
      <c r="AW708" s="320">
        <f t="shared" si="104"/>
        <v>0</v>
      </c>
      <c r="AX708" s="320">
        <f t="shared" si="105"/>
        <v>0</v>
      </c>
      <c r="AY708" s="320">
        <f t="shared" si="106"/>
        <v>0</v>
      </c>
      <c r="AZ708" s="320">
        <f t="shared" si="107"/>
        <v>0</v>
      </c>
      <c r="BG708" s="49" t="str">
        <f t="shared" si="108"/>
        <v>0</v>
      </c>
      <c r="BH708" s="49" t="str">
        <f t="shared" si="109"/>
        <v>0</v>
      </c>
      <c r="BI708" s="49" t="str">
        <f t="shared" si="110"/>
        <v>0</v>
      </c>
    </row>
    <row r="709" spans="1:61" x14ac:dyDescent="0.25">
      <c r="A709" s="25" t="str">
        <f>C709&amp;"x"&amp;TEXT(COUNTIF(C$5:C708,C709)+1,0)</f>
        <v>x1</v>
      </c>
      <c r="B709" s="26" t="str">
        <f>D709&amp;"x"&amp;TEXT(COUNTIF(D$5:D708,D709)+1,0)</f>
        <v>x1</v>
      </c>
      <c r="C709" s="27"/>
      <c r="D709" s="27"/>
      <c r="E709" s="165"/>
      <c r="F709" s="27"/>
      <c r="G709" s="242"/>
      <c r="H709" s="242"/>
      <c r="I709" s="242"/>
      <c r="J709" s="194"/>
      <c r="K709" s="165"/>
      <c r="L709" s="28"/>
      <c r="M709" s="371"/>
      <c r="N709" s="28"/>
      <c r="O709" s="236"/>
      <c r="P709" s="28"/>
      <c r="Q709" s="28"/>
      <c r="R709" s="28"/>
      <c r="S709" s="466" t="str">
        <f>IF(C709=0,"",C709)</f>
        <v/>
      </c>
      <c r="T709" s="191"/>
      <c r="U709" s="30"/>
      <c r="V709" s="30"/>
      <c r="W709" s="30"/>
      <c r="X709" s="30"/>
      <c r="Y709" s="190"/>
      <c r="Z709" s="330" t="str">
        <f>lft(J709,Peildatum)</f>
        <v/>
      </c>
      <c r="AA709" s="272"/>
      <c r="AB709" s="272"/>
      <c r="AC709" s="272"/>
      <c r="AD709" s="272"/>
      <c r="AE709" s="319" t="str">
        <f>IFERROR(VLOOKUP(LEFT(L709 &amp; "0",1),CbRc,2,0),"")</f>
        <v>NCX19J3</v>
      </c>
      <c r="AF709" s="319" t="str">
        <f>IFERROR(VLOOKUP(LEFT(M709 &amp; "0",1),CbRc,2,0),"")</f>
        <v>NCX19J3</v>
      </c>
      <c r="AG709" s="319" t="str">
        <f>IFERROR(VLOOKUP(LEFT(N709 &amp; "0",1),CbRc,2,0),"")</f>
        <v>NCX19J3</v>
      </c>
      <c r="AH709" s="319" t="str">
        <f>IF(ISNA(VLOOKUP($AE709&amp;P709,IsTm1A,1,0)),"",P709)</f>
        <v/>
      </c>
      <c r="AI709" s="319" t="str">
        <f>IF(ISNA(VLOOKUP($AF709&amp;Q709,IsTm2D,1,0)),"",Q709)</f>
        <v/>
      </c>
      <c r="AJ709" s="319" t="str">
        <f>IF(ISNA(VLOOKUP($AF709&amp;R709,IsTm3G,1,0)),"",R709)</f>
        <v/>
      </c>
      <c r="AK709" s="319" t="str">
        <f>IF(ISNA(VLOOKUP($AG709&amp;S709,IsTm4J,1,0)),"",S709)</f>
        <v/>
      </c>
      <c r="AL709" s="310"/>
      <c r="AT709" s="312" t="str">
        <f t="shared" ref="AT709:AT772" si="111">IF(C709="","",IFERROR(VLOOKUP(C709,AQ:AQ,1,0),"FOUT"))</f>
        <v/>
      </c>
      <c r="AU709" s="312" t="str">
        <f t="shared" ref="AU709:AU772" si="112">IF(D709="","",IFERROR(VLOOKUP(D709,AR:AR,1,0),"FOUT"))</f>
        <v/>
      </c>
      <c r="AW709" s="320">
        <f t="shared" si="104"/>
        <v>0</v>
      </c>
      <c r="AX709" s="320">
        <f t="shared" si="105"/>
        <v>0</v>
      </c>
      <c r="AY709" s="320">
        <f t="shared" si="106"/>
        <v>0</v>
      </c>
      <c r="AZ709" s="320">
        <f t="shared" si="107"/>
        <v>0</v>
      </c>
      <c r="BG709" s="49" t="str">
        <f t="shared" si="108"/>
        <v>0</v>
      </c>
      <c r="BH709" s="49" t="str">
        <f t="shared" si="109"/>
        <v>0</v>
      </c>
      <c r="BI709" s="49" t="str">
        <f t="shared" si="110"/>
        <v>0</v>
      </c>
    </row>
    <row r="710" spans="1:61" x14ac:dyDescent="0.25">
      <c r="A710" s="25" t="str">
        <f>C710&amp;"x"&amp;TEXT(COUNTIF(C$5:C709,C710)+1,0)</f>
        <v>x1</v>
      </c>
      <c r="B710" s="26" t="str">
        <f>D710&amp;"x"&amp;TEXT(COUNTIF(D$5:D709,D710)+1,0)</f>
        <v>x1</v>
      </c>
      <c r="C710" s="27"/>
      <c r="D710" s="27"/>
      <c r="E710" s="165"/>
      <c r="F710" s="27"/>
      <c r="G710" s="242"/>
      <c r="H710" s="242"/>
      <c r="I710" s="242"/>
      <c r="J710" s="194"/>
      <c r="K710" s="165"/>
      <c r="L710" s="28"/>
      <c r="M710" s="371"/>
      <c r="N710" s="28"/>
      <c r="O710" s="236"/>
      <c r="P710" s="28"/>
      <c r="Q710" s="28"/>
      <c r="R710" s="28"/>
      <c r="S710" s="466" t="str">
        <f>IF(C710=0,"",C710)</f>
        <v/>
      </c>
      <c r="T710" s="191"/>
      <c r="U710" s="30"/>
      <c r="V710" s="30"/>
      <c r="W710" s="30"/>
      <c r="X710" s="30"/>
      <c r="Y710" s="190"/>
      <c r="Z710" s="330" t="str">
        <f>lft(J710,Peildatum)</f>
        <v/>
      </c>
      <c r="AA710" s="272"/>
      <c r="AB710" s="272"/>
      <c r="AC710" s="272"/>
      <c r="AD710" s="272"/>
      <c r="AE710" s="319" t="str">
        <f>IFERROR(VLOOKUP(LEFT(L710 &amp; "0",1),CbRc,2,0),"")</f>
        <v>NCX19J3</v>
      </c>
      <c r="AF710" s="319" t="str">
        <f>IFERROR(VLOOKUP(LEFT(M710 &amp; "0",1),CbRc,2,0),"")</f>
        <v>NCX19J3</v>
      </c>
      <c r="AG710" s="319" t="str">
        <f>IFERROR(VLOOKUP(LEFT(N710 &amp; "0",1),CbRc,2,0),"")</f>
        <v>NCX19J3</v>
      </c>
      <c r="AH710" s="319" t="str">
        <f>IF(ISNA(VLOOKUP($AE710&amp;P710,IsTm1A,1,0)),"",P710)</f>
        <v/>
      </c>
      <c r="AI710" s="319" t="str">
        <f>IF(ISNA(VLOOKUP($AF710&amp;Q710,IsTm2D,1,0)),"",Q710)</f>
        <v/>
      </c>
      <c r="AJ710" s="319" t="str">
        <f>IF(ISNA(VLOOKUP($AF710&amp;R710,IsTm3G,1,0)),"",R710)</f>
        <v/>
      </c>
      <c r="AK710" s="319" t="str">
        <f>IF(ISNA(VLOOKUP($AG710&amp;S710,IsTm4J,1,0)),"",S710)</f>
        <v/>
      </c>
      <c r="AL710" s="310"/>
      <c r="AT710" s="312" t="str">
        <f t="shared" si="111"/>
        <v/>
      </c>
      <c r="AU710" s="312" t="str">
        <f t="shared" si="112"/>
        <v/>
      </c>
      <c r="AW710" s="320">
        <f t="shared" ref="AW710:AW773" si="113">IF(OR(P710="",U710=""),0,SUMIFS(U$5:U$1004,$BG$5:$BG$1004,$BG710,P$5:P$1004,P710))</f>
        <v>0</v>
      </c>
      <c r="AX710" s="320">
        <f t="shared" ref="AX710:AX773" si="114">IF(OR(Q710="",V710=""),0,SUMIFS(V$5:V$1004,$BH$5:$BH$1004,$BH710,Q$5:Q$1004,Q710))</f>
        <v>0</v>
      </c>
      <c r="AY710" s="320">
        <f t="shared" ref="AY710:AY773" si="115">IF(OR(R710="",W710=""),0,SUMIFS(W$5:W$1004,$BH$5:$BH$1004,$BH710,R$5:R$1004,R710))</f>
        <v>0</v>
      </c>
      <c r="AZ710" s="320">
        <f t="shared" ref="AZ710:AZ773" si="116">IF(OR(S710="",X710=""),0,SUMIFS(X$5:X$1004,$BI$5:$BI$1004,$BI710,S$5:S$1004,S710))</f>
        <v>0</v>
      </c>
      <c r="BG710" s="49" t="str">
        <f t="shared" si="108"/>
        <v>0</v>
      </c>
      <c r="BH710" s="49" t="str">
        <f t="shared" si="109"/>
        <v>0</v>
      </c>
      <c r="BI710" s="49" t="str">
        <f t="shared" si="110"/>
        <v>0</v>
      </c>
    </row>
    <row r="711" spans="1:61" x14ac:dyDescent="0.25">
      <c r="A711" s="25" t="str">
        <f>C711&amp;"x"&amp;TEXT(COUNTIF(C$5:C710,C711)+1,0)</f>
        <v>x1</v>
      </c>
      <c r="B711" s="26" t="str">
        <f>D711&amp;"x"&amp;TEXT(COUNTIF(D$5:D710,D711)+1,0)</f>
        <v>x1</v>
      </c>
      <c r="C711" s="27"/>
      <c r="D711" s="27"/>
      <c r="E711" s="165"/>
      <c r="F711" s="27"/>
      <c r="G711" s="242"/>
      <c r="H711" s="242"/>
      <c r="I711" s="242"/>
      <c r="J711" s="194"/>
      <c r="K711" s="165"/>
      <c r="L711" s="28"/>
      <c r="M711" s="371"/>
      <c r="N711" s="28"/>
      <c r="O711" s="236"/>
      <c r="P711" s="28"/>
      <c r="Q711" s="28"/>
      <c r="R711" s="28"/>
      <c r="S711" s="466" t="str">
        <f>IF(C711=0,"",C711)</f>
        <v/>
      </c>
      <c r="T711" s="191"/>
      <c r="U711" s="30"/>
      <c r="V711" s="30"/>
      <c r="W711" s="30"/>
      <c r="X711" s="30"/>
      <c r="Y711" s="190"/>
      <c r="Z711" s="330" t="str">
        <f>lft(J711,Peildatum)</f>
        <v/>
      </c>
      <c r="AA711" s="272"/>
      <c r="AB711" s="272"/>
      <c r="AC711" s="272"/>
      <c r="AD711" s="272"/>
      <c r="AE711" s="319" t="str">
        <f>IFERROR(VLOOKUP(LEFT(L711 &amp; "0",1),CbRc,2,0),"")</f>
        <v>NCX19J3</v>
      </c>
      <c r="AF711" s="319" t="str">
        <f>IFERROR(VLOOKUP(LEFT(M711 &amp; "0",1),CbRc,2,0),"")</f>
        <v>NCX19J3</v>
      </c>
      <c r="AG711" s="319" t="str">
        <f>IFERROR(VLOOKUP(LEFT(N711 &amp; "0",1),CbRc,2,0),"")</f>
        <v>NCX19J3</v>
      </c>
      <c r="AH711" s="319" t="str">
        <f>IF(ISNA(VLOOKUP($AE711&amp;P711,IsTm1A,1,0)),"",P711)</f>
        <v/>
      </c>
      <c r="AI711" s="319" t="str">
        <f>IF(ISNA(VLOOKUP($AF711&amp;Q711,IsTm2D,1,0)),"",Q711)</f>
        <v/>
      </c>
      <c r="AJ711" s="319" t="str">
        <f>IF(ISNA(VLOOKUP($AF711&amp;R711,IsTm3G,1,0)),"",R711)</f>
        <v/>
      </c>
      <c r="AK711" s="319" t="str">
        <f>IF(ISNA(VLOOKUP($AG711&amp;S711,IsTm4J,1,0)),"",S711)</f>
        <v/>
      </c>
      <c r="AL711" s="310"/>
      <c r="AT711" s="312" t="str">
        <f t="shared" si="111"/>
        <v/>
      </c>
      <c r="AU711" s="312" t="str">
        <f t="shared" si="112"/>
        <v/>
      </c>
      <c r="AW711" s="320">
        <f t="shared" si="113"/>
        <v>0</v>
      </c>
      <c r="AX711" s="320">
        <f t="shared" si="114"/>
        <v>0</v>
      </c>
      <c r="AY711" s="320">
        <f t="shared" si="115"/>
        <v>0</v>
      </c>
      <c r="AZ711" s="320">
        <f t="shared" si="116"/>
        <v>0</v>
      </c>
      <c r="BG711" s="49" t="str">
        <f t="shared" si="108"/>
        <v>0</v>
      </c>
      <c r="BH711" s="49" t="str">
        <f t="shared" si="109"/>
        <v>0</v>
      </c>
      <c r="BI711" s="49" t="str">
        <f t="shared" si="110"/>
        <v>0</v>
      </c>
    </row>
    <row r="712" spans="1:61" x14ac:dyDescent="0.25">
      <c r="A712" s="25" t="str">
        <f>C712&amp;"x"&amp;TEXT(COUNTIF(C$5:C711,C712)+1,0)</f>
        <v>x1</v>
      </c>
      <c r="B712" s="26" t="str">
        <f>D712&amp;"x"&amp;TEXT(COUNTIF(D$5:D711,D712)+1,0)</f>
        <v>x1</v>
      </c>
      <c r="C712" s="27"/>
      <c r="D712" s="27"/>
      <c r="E712" s="165"/>
      <c r="F712" s="27"/>
      <c r="G712" s="242"/>
      <c r="H712" s="242"/>
      <c r="I712" s="242"/>
      <c r="J712" s="194"/>
      <c r="K712" s="165"/>
      <c r="L712" s="28"/>
      <c r="M712" s="371"/>
      <c r="N712" s="28"/>
      <c r="O712" s="236"/>
      <c r="P712" s="28"/>
      <c r="Q712" s="28"/>
      <c r="R712" s="28"/>
      <c r="S712" s="466" t="str">
        <f>IF(C712=0,"",C712)</f>
        <v/>
      </c>
      <c r="T712" s="191"/>
      <c r="U712" s="30"/>
      <c r="V712" s="30"/>
      <c r="W712" s="30"/>
      <c r="X712" s="30"/>
      <c r="Y712" s="190"/>
      <c r="Z712" s="330" t="str">
        <f>lft(J712,Peildatum)</f>
        <v/>
      </c>
      <c r="AA712" s="272"/>
      <c r="AB712" s="272"/>
      <c r="AC712" s="272"/>
      <c r="AD712" s="272"/>
      <c r="AE712" s="319" t="str">
        <f>IFERROR(VLOOKUP(LEFT(L712 &amp; "0",1),CbRc,2,0),"")</f>
        <v>NCX19J3</v>
      </c>
      <c r="AF712" s="319" t="str">
        <f>IFERROR(VLOOKUP(LEFT(M712 &amp; "0",1),CbRc,2,0),"")</f>
        <v>NCX19J3</v>
      </c>
      <c r="AG712" s="319" t="str">
        <f>IFERROR(VLOOKUP(LEFT(N712 &amp; "0",1),CbRc,2,0),"")</f>
        <v>NCX19J3</v>
      </c>
      <c r="AH712" s="319" t="str">
        <f>IF(ISNA(VLOOKUP($AE712&amp;P712,IsTm1A,1,0)),"",P712)</f>
        <v/>
      </c>
      <c r="AI712" s="319" t="str">
        <f>IF(ISNA(VLOOKUP($AF712&amp;Q712,IsTm2D,1,0)),"",Q712)</f>
        <v/>
      </c>
      <c r="AJ712" s="319" t="str">
        <f>IF(ISNA(VLOOKUP($AF712&amp;R712,IsTm3G,1,0)),"",R712)</f>
        <v/>
      </c>
      <c r="AK712" s="319" t="str">
        <f>IF(ISNA(VLOOKUP($AG712&amp;S712,IsTm4J,1,0)),"",S712)</f>
        <v/>
      </c>
      <c r="AL712" s="310"/>
      <c r="AT712" s="312" t="str">
        <f t="shared" si="111"/>
        <v/>
      </c>
      <c r="AU712" s="312" t="str">
        <f t="shared" si="112"/>
        <v/>
      </c>
      <c r="AW712" s="320">
        <f t="shared" si="113"/>
        <v>0</v>
      </c>
      <c r="AX712" s="320">
        <f t="shared" si="114"/>
        <v>0</v>
      </c>
      <c r="AY712" s="320">
        <f t="shared" si="115"/>
        <v>0</v>
      </c>
      <c r="AZ712" s="320">
        <f t="shared" si="116"/>
        <v>0</v>
      </c>
      <c r="BG712" s="49" t="str">
        <f t="shared" si="108"/>
        <v>0</v>
      </c>
      <c r="BH712" s="49" t="str">
        <f t="shared" si="109"/>
        <v>0</v>
      </c>
      <c r="BI712" s="49" t="str">
        <f t="shared" si="110"/>
        <v>0</v>
      </c>
    </row>
    <row r="713" spans="1:61" x14ac:dyDescent="0.25">
      <c r="A713" s="25" t="str">
        <f>C713&amp;"x"&amp;TEXT(COUNTIF(C$5:C712,C713)+1,0)</f>
        <v>x1</v>
      </c>
      <c r="B713" s="26" t="str">
        <f>D713&amp;"x"&amp;TEXT(COUNTIF(D$5:D712,D713)+1,0)</f>
        <v>x1</v>
      </c>
      <c r="C713" s="27"/>
      <c r="D713" s="27"/>
      <c r="E713" s="165"/>
      <c r="F713" s="27"/>
      <c r="G713" s="242"/>
      <c r="H713" s="242"/>
      <c r="I713" s="242"/>
      <c r="J713" s="194"/>
      <c r="K713" s="165"/>
      <c r="L713" s="28"/>
      <c r="M713" s="371"/>
      <c r="N713" s="28"/>
      <c r="O713" s="236"/>
      <c r="P713" s="28"/>
      <c r="Q713" s="28"/>
      <c r="R713" s="28"/>
      <c r="S713" s="466" t="str">
        <f>IF(C713=0,"",C713)</f>
        <v/>
      </c>
      <c r="T713" s="191"/>
      <c r="U713" s="30"/>
      <c r="V713" s="30"/>
      <c r="W713" s="30"/>
      <c r="X713" s="30"/>
      <c r="Y713" s="190"/>
      <c r="Z713" s="330" t="str">
        <f>lft(J713,Peildatum)</f>
        <v/>
      </c>
      <c r="AA713" s="272"/>
      <c r="AB713" s="272"/>
      <c r="AC713" s="272"/>
      <c r="AD713" s="272"/>
      <c r="AE713" s="319" t="str">
        <f>IFERROR(VLOOKUP(LEFT(L713 &amp; "0",1),CbRc,2,0),"")</f>
        <v>NCX19J3</v>
      </c>
      <c r="AF713" s="319" t="str">
        <f>IFERROR(VLOOKUP(LEFT(M713 &amp; "0",1),CbRc,2,0),"")</f>
        <v>NCX19J3</v>
      </c>
      <c r="AG713" s="319" t="str">
        <f>IFERROR(VLOOKUP(LEFT(N713 &amp; "0",1),CbRc,2,0),"")</f>
        <v>NCX19J3</v>
      </c>
      <c r="AH713" s="319" t="str">
        <f>IF(ISNA(VLOOKUP($AE713&amp;P713,IsTm1A,1,0)),"",P713)</f>
        <v/>
      </c>
      <c r="AI713" s="319" t="str">
        <f>IF(ISNA(VLOOKUP($AF713&amp;Q713,IsTm2D,1,0)),"",Q713)</f>
        <v/>
      </c>
      <c r="AJ713" s="319" t="str">
        <f>IF(ISNA(VLOOKUP($AF713&amp;R713,IsTm3G,1,0)),"",R713)</f>
        <v/>
      </c>
      <c r="AK713" s="319" t="str">
        <f>IF(ISNA(VLOOKUP($AG713&amp;S713,IsTm4J,1,0)),"",S713)</f>
        <v/>
      </c>
      <c r="AL713" s="310"/>
      <c r="AT713" s="312" t="str">
        <f t="shared" si="111"/>
        <v/>
      </c>
      <c r="AU713" s="312" t="str">
        <f t="shared" si="112"/>
        <v/>
      </c>
      <c r="AW713" s="320">
        <f t="shared" si="113"/>
        <v>0</v>
      </c>
      <c r="AX713" s="320">
        <f t="shared" si="114"/>
        <v>0</v>
      </c>
      <c r="AY713" s="320">
        <f t="shared" si="115"/>
        <v>0</v>
      </c>
      <c r="AZ713" s="320">
        <f t="shared" si="116"/>
        <v>0</v>
      </c>
      <c r="BG713" s="49" t="str">
        <f t="shared" si="108"/>
        <v>0</v>
      </c>
      <c r="BH713" s="49" t="str">
        <f t="shared" si="109"/>
        <v>0</v>
      </c>
      <c r="BI713" s="49" t="str">
        <f t="shared" si="110"/>
        <v>0</v>
      </c>
    </row>
    <row r="714" spans="1:61" x14ac:dyDescent="0.25">
      <c r="A714" s="25" t="str">
        <f>C714&amp;"x"&amp;TEXT(COUNTIF(C$5:C713,C714)+1,0)</f>
        <v>x1</v>
      </c>
      <c r="B714" s="26" t="str">
        <f>D714&amp;"x"&amp;TEXT(COUNTIF(D$5:D713,D714)+1,0)</f>
        <v>x1</v>
      </c>
      <c r="C714" s="27"/>
      <c r="D714" s="27"/>
      <c r="E714" s="165"/>
      <c r="F714" s="27"/>
      <c r="G714" s="242"/>
      <c r="H714" s="242"/>
      <c r="I714" s="242"/>
      <c r="J714" s="194"/>
      <c r="K714" s="165"/>
      <c r="L714" s="28"/>
      <c r="M714" s="371"/>
      <c r="N714" s="28"/>
      <c r="O714" s="236"/>
      <c r="P714" s="28"/>
      <c r="Q714" s="28"/>
      <c r="R714" s="28"/>
      <c r="S714" s="466" t="str">
        <f>IF(C714=0,"",C714)</f>
        <v/>
      </c>
      <c r="T714" s="191"/>
      <c r="U714" s="30"/>
      <c r="V714" s="30"/>
      <c r="W714" s="30"/>
      <c r="X714" s="30"/>
      <c r="Y714" s="190"/>
      <c r="Z714" s="330" t="str">
        <f>lft(J714,Peildatum)</f>
        <v/>
      </c>
      <c r="AA714" s="272"/>
      <c r="AB714" s="272"/>
      <c r="AC714" s="272"/>
      <c r="AD714" s="272"/>
      <c r="AE714" s="319" t="str">
        <f>IFERROR(VLOOKUP(LEFT(L714 &amp; "0",1),CbRc,2,0),"")</f>
        <v>NCX19J3</v>
      </c>
      <c r="AF714" s="319" t="str">
        <f>IFERROR(VLOOKUP(LEFT(M714 &amp; "0",1),CbRc,2,0),"")</f>
        <v>NCX19J3</v>
      </c>
      <c r="AG714" s="319" t="str">
        <f>IFERROR(VLOOKUP(LEFT(N714 &amp; "0",1),CbRc,2,0),"")</f>
        <v>NCX19J3</v>
      </c>
      <c r="AH714" s="319" t="str">
        <f>IF(ISNA(VLOOKUP($AE714&amp;P714,IsTm1A,1,0)),"",P714)</f>
        <v/>
      </c>
      <c r="AI714" s="319" t="str">
        <f>IF(ISNA(VLOOKUP($AF714&amp;Q714,IsTm2D,1,0)),"",Q714)</f>
        <v/>
      </c>
      <c r="AJ714" s="319" t="str">
        <f>IF(ISNA(VLOOKUP($AF714&amp;R714,IsTm3G,1,0)),"",R714)</f>
        <v/>
      </c>
      <c r="AK714" s="319" t="str">
        <f>IF(ISNA(VLOOKUP($AG714&amp;S714,IsTm4J,1,0)),"",S714)</f>
        <v/>
      </c>
      <c r="AL714" s="310"/>
      <c r="AT714" s="312" t="str">
        <f t="shared" si="111"/>
        <v/>
      </c>
      <c r="AU714" s="312" t="str">
        <f t="shared" si="112"/>
        <v/>
      </c>
      <c r="AW714" s="320">
        <f t="shared" si="113"/>
        <v>0</v>
      </c>
      <c r="AX714" s="320">
        <f t="shared" si="114"/>
        <v>0</v>
      </c>
      <c r="AY714" s="320">
        <f t="shared" si="115"/>
        <v>0</v>
      </c>
      <c r="AZ714" s="320">
        <f t="shared" si="116"/>
        <v>0</v>
      </c>
      <c r="BG714" s="49" t="str">
        <f t="shared" ref="BG714:BG777" si="117">LEFT(L714&amp;"0",1)</f>
        <v>0</v>
      </c>
      <c r="BH714" s="49" t="str">
        <f t="shared" ref="BH714:BH777" si="118">LEFT(M714&amp;"0",1)</f>
        <v>0</v>
      </c>
      <c r="BI714" s="49" t="str">
        <f t="shared" ref="BI714:BI777" si="119">LEFT(N714&amp;"0",1)</f>
        <v>0</v>
      </c>
    </row>
    <row r="715" spans="1:61" x14ac:dyDescent="0.25">
      <c r="A715" s="25" t="str">
        <f>C715&amp;"x"&amp;TEXT(COUNTIF(C$5:C714,C715)+1,0)</f>
        <v>x1</v>
      </c>
      <c r="B715" s="26" t="str">
        <f>D715&amp;"x"&amp;TEXT(COUNTIF(D$5:D714,D715)+1,0)</f>
        <v>x1</v>
      </c>
      <c r="C715" s="27"/>
      <c r="D715" s="27"/>
      <c r="E715" s="165"/>
      <c r="F715" s="27"/>
      <c r="G715" s="242"/>
      <c r="H715" s="242"/>
      <c r="I715" s="242"/>
      <c r="J715" s="194"/>
      <c r="K715" s="165"/>
      <c r="L715" s="28"/>
      <c r="M715" s="371"/>
      <c r="N715" s="28"/>
      <c r="O715" s="236"/>
      <c r="P715" s="28"/>
      <c r="Q715" s="28"/>
      <c r="R715" s="28"/>
      <c r="S715" s="466" t="str">
        <f>IF(C715=0,"",C715)</f>
        <v/>
      </c>
      <c r="T715" s="191"/>
      <c r="U715" s="30"/>
      <c r="V715" s="30"/>
      <c r="W715" s="30"/>
      <c r="X715" s="30"/>
      <c r="Y715" s="190"/>
      <c r="Z715" s="330" t="str">
        <f>lft(J715,Peildatum)</f>
        <v/>
      </c>
      <c r="AA715" s="272"/>
      <c r="AB715" s="272"/>
      <c r="AC715" s="272"/>
      <c r="AD715" s="272"/>
      <c r="AE715" s="319" t="str">
        <f>IFERROR(VLOOKUP(LEFT(L715 &amp; "0",1),CbRc,2,0),"")</f>
        <v>NCX19J3</v>
      </c>
      <c r="AF715" s="319" t="str">
        <f>IFERROR(VLOOKUP(LEFT(M715 &amp; "0",1),CbRc,2,0),"")</f>
        <v>NCX19J3</v>
      </c>
      <c r="AG715" s="319" t="str">
        <f>IFERROR(VLOOKUP(LEFT(N715 &amp; "0",1),CbRc,2,0),"")</f>
        <v>NCX19J3</v>
      </c>
      <c r="AH715" s="319" t="str">
        <f>IF(ISNA(VLOOKUP($AE715&amp;P715,IsTm1A,1,0)),"",P715)</f>
        <v/>
      </c>
      <c r="AI715" s="319" t="str">
        <f>IF(ISNA(VLOOKUP($AF715&amp;Q715,IsTm2D,1,0)),"",Q715)</f>
        <v/>
      </c>
      <c r="AJ715" s="319" t="str">
        <f>IF(ISNA(VLOOKUP($AF715&amp;R715,IsTm3G,1,0)),"",R715)</f>
        <v/>
      </c>
      <c r="AK715" s="319" t="str">
        <f>IF(ISNA(VLOOKUP($AG715&amp;S715,IsTm4J,1,0)),"",S715)</f>
        <v/>
      </c>
      <c r="AL715" s="310"/>
      <c r="AT715" s="312" t="str">
        <f t="shared" si="111"/>
        <v/>
      </c>
      <c r="AU715" s="312" t="str">
        <f t="shared" si="112"/>
        <v/>
      </c>
      <c r="AW715" s="320">
        <f t="shared" si="113"/>
        <v>0</v>
      </c>
      <c r="AX715" s="320">
        <f t="shared" si="114"/>
        <v>0</v>
      </c>
      <c r="AY715" s="320">
        <f t="shared" si="115"/>
        <v>0</v>
      </c>
      <c r="AZ715" s="320">
        <f t="shared" si="116"/>
        <v>0</v>
      </c>
      <c r="BG715" s="49" t="str">
        <f t="shared" si="117"/>
        <v>0</v>
      </c>
      <c r="BH715" s="49" t="str">
        <f t="shared" si="118"/>
        <v>0</v>
      </c>
      <c r="BI715" s="49" t="str">
        <f t="shared" si="119"/>
        <v>0</v>
      </c>
    </row>
    <row r="716" spans="1:61" x14ac:dyDescent="0.25">
      <c r="A716" s="25" t="str">
        <f>C716&amp;"x"&amp;TEXT(COUNTIF(C$5:C715,C716)+1,0)</f>
        <v>x1</v>
      </c>
      <c r="B716" s="26" t="str">
        <f>D716&amp;"x"&amp;TEXT(COUNTIF(D$5:D715,D716)+1,0)</f>
        <v>x1</v>
      </c>
      <c r="C716" s="27"/>
      <c r="D716" s="27"/>
      <c r="E716" s="165"/>
      <c r="F716" s="27"/>
      <c r="G716" s="242"/>
      <c r="H716" s="242"/>
      <c r="I716" s="242"/>
      <c r="J716" s="194"/>
      <c r="K716" s="165"/>
      <c r="L716" s="28"/>
      <c r="M716" s="371"/>
      <c r="N716" s="28"/>
      <c r="O716" s="236"/>
      <c r="P716" s="28"/>
      <c r="Q716" s="28"/>
      <c r="R716" s="28"/>
      <c r="S716" s="466" t="str">
        <f>IF(C716=0,"",C716)</f>
        <v/>
      </c>
      <c r="T716" s="191"/>
      <c r="U716" s="30"/>
      <c r="V716" s="30"/>
      <c r="W716" s="30"/>
      <c r="X716" s="30"/>
      <c r="Y716" s="190"/>
      <c r="Z716" s="330" t="str">
        <f>lft(J716,Peildatum)</f>
        <v/>
      </c>
      <c r="AA716" s="272"/>
      <c r="AB716" s="272"/>
      <c r="AC716" s="272"/>
      <c r="AD716" s="272"/>
      <c r="AE716" s="319" t="str">
        <f>IFERROR(VLOOKUP(LEFT(L716 &amp; "0",1),CbRc,2,0),"")</f>
        <v>NCX19J3</v>
      </c>
      <c r="AF716" s="319" t="str">
        <f>IFERROR(VLOOKUP(LEFT(M716 &amp; "0",1),CbRc,2,0),"")</f>
        <v>NCX19J3</v>
      </c>
      <c r="AG716" s="319" t="str">
        <f>IFERROR(VLOOKUP(LEFT(N716 &amp; "0",1),CbRc,2,0),"")</f>
        <v>NCX19J3</v>
      </c>
      <c r="AH716" s="319" t="str">
        <f>IF(ISNA(VLOOKUP($AE716&amp;P716,IsTm1A,1,0)),"",P716)</f>
        <v/>
      </c>
      <c r="AI716" s="319" t="str">
        <f>IF(ISNA(VLOOKUP($AF716&amp;Q716,IsTm2D,1,0)),"",Q716)</f>
        <v/>
      </c>
      <c r="AJ716" s="319" t="str">
        <f>IF(ISNA(VLOOKUP($AF716&amp;R716,IsTm3G,1,0)),"",R716)</f>
        <v/>
      </c>
      <c r="AK716" s="319" t="str">
        <f>IF(ISNA(VLOOKUP($AG716&amp;S716,IsTm4J,1,0)),"",S716)</f>
        <v/>
      </c>
      <c r="AL716" s="310"/>
      <c r="AT716" s="312" t="str">
        <f t="shared" si="111"/>
        <v/>
      </c>
      <c r="AU716" s="312" t="str">
        <f t="shared" si="112"/>
        <v/>
      </c>
      <c r="AW716" s="320">
        <f t="shared" si="113"/>
        <v>0</v>
      </c>
      <c r="AX716" s="320">
        <f t="shared" si="114"/>
        <v>0</v>
      </c>
      <c r="AY716" s="320">
        <f t="shared" si="115"/>
        <v>0</v>
      </c>
      <c r="AZ716" s="320">
        <f t="shared" si="116"/>
        <v>0</v>
      </c>
      <c r="BG716" s="49" t="str">
        <f t="shared" si="117"/>
        <v>0</v>
      </c>
      <c r="BH716" s="49" t="str">
        <f t="shared" si="118"/>
        <v>0</v>
      </c>
      <c r="BI716" s="49" t="str">
        <f t="shared" si="119"/>
        <v>0</v>
      </c>
    </row>
    <row r="717" spans="1:61" x14ac:dyDescent="0.25">
      <c r="A717" s="25" t="str">
        <f>C717&amp;"x"&amp;TEXT(COUNTIF(C$5:C716,C717)+1,0)</f>
        <v>x1</v>
      </c>
      <c r="B717" s="26" t="str">
        <f>D717&amp;"x"&amp;TEXT(COUNTIF(D$5:D716,D717)+1,0)</f>
        <v>x1</v>
      </c>
      <c r="C717" s="27"/>
      <c r="D717" s="27"/>
      <c r="E717" s="165"/>
      <c r="F717" s="27"/>
      <c r="G717" s="242"/>
      <c r="H717" s="242"/>
      <c r="I717" s="242"/>
      <c r="J717" s="194"/>
      <c r="K717" s="165"/>
      <c r="L717" s="28"/>
      <c r="M717" s="371"/>
      <c r="N717" s="28"/>
      <c r="O717" s="236"/>
      <c r="P717" s="28"/>
      <c r="Q717" s="28"/>
      <c r="R717" s="28"/>
      <c r="S717" s="466" t="str">
        <f>IF(C717=0,"",C717)</f>
        <v/>
      </c>
      <c r="T717" s="191"/>
      <c r="U717" s="30"/>
      <c r="V717" s="30"/>
      <c r="W717" s="30"/>
      <c r="X717" s="30"/>
      <c r="Y717" s="190"/>
      <c r="Z717" s="330" t="str">
        <f>lft(J717,Peildatum)</f>
        <v/>
      </c>
      <c r="AA717" s="272"/>
      <c r="AB717" s="272"/>
      <c r="AC717" s="272"/>
      <c r="AD717" s="272"/>
      <c r="AE717" s="319" t="str">
        <f>IFERROR(VLOOKUP(LEFT(L717 &amp; "0",1),CbRc,2,0),"")</f>
        <v>NCX19J3</v>
      </c>
      <c r="AF717" s="319" t="str">
        <f>IFERROR(VLOOKUP(LEFT(M717 &amp; "0",1),CbRc,2,0),"")</f>
        <v>NCX19J3</v>
      </c>
      <c r="AG717" s="319" t="str">
        <f>IFERROR(VLOOKUP(LEFT(N717 &amp; "0",1),CbRc,2,0),"")</f>
        <v>NCX19J3</v>
      </c>
      <c r="AH717" s="319" t="str">
        <f>IF(ISNA(VLOOKUP($AE717&amp;P717,IsTm1A,1,0)),"",P717)</f>
        <v/>
      </c>
      <c r="AI717" s="319" t="str">
        <f>IF(ISNA(VLOOKUP($AF717&amp;Q717,IsTm2D,1,0)),"",Q717)</f>
        <v/>
      </c>
      <c r="AJ717" s="319" t="str">
        <f>IF(ISNA(VLOOKUP($AF717&amp;R717,IsTm3G,1,0)),"",R717)</f>
        <v/>
      </c>
      <c r="AK717" s="319" t="str">
        <f>IF(ISNA(VLOOKUP($AG717&amp;S717,IsTm4J,1,0)),"",S717)</f>
        <v/>
      </c>
      <c r="AL717" s="310"/>
      <c r="AT717" s="312" t="str">
        <f t="shared" si="111"/>
        <v/>
      </c>
      <c r="AU717" s="312" t="str">
        <f t="shared" si="112"/>
        <v/>
      </c>
      <c r="AW717" s="320">
        <f t="shared" si="113"/>
        <v>0</v>
      </c>
      <c r="AX717" s="320">
        <f t="shared" si="114"/>
        <v>0</v>
      </c>
      <c r="AY717" s="320">
        <f t="shared" si="115"/>
        <v>0</v>
      </c>
      <c r="AZ717" s="320">
        <f t="shared" si="116"/>
        <v>0</v>
      </c>
      <c r="BG717" s="49" t="str">
        <f t="shared" si="117"/>
        <v>0</v>
      </c>
      <c r="BH717" s="49" t="str">
        <f t="shared" si="118"/>
        <v>0</v>
      </c>
      <c r="BI717" s="49" t="str">
        <f t="shared" si="119"/>
        <v>0</v>
      </c>
    </row>
    <row r="718" spans="1:61" x14ac:dyDescent="0.25">
      <c r="A718" s="25" t="str">
        <f>C718&amp;"x"&amp;TEXT(COUNTIF(C$5:C717,C718)+1,0)</f>
        <v>x1</v>
      </c>
      <c r="B718" s="26" t="str">
        <f>D718&amp;"x"&amp;TEXT(COUNTIF(D$5:D717,D718)+1,0)</f>
        <v>x1</v>
      </c>
      <c r="C718" s="27"/>
      <c r="D718" s="27"/>
      <c r="E718" s="165"/>
      <c r="F718" s="27"/>
      <c r="G718" s="242"/>
      <c r="H718" s="242"/>
      <c r="I718" s="242"/>
      <c r="J718" s="194"/>
      <c r="K718" s="165"/>
      <c r="L718" s="28"/>
      <c r="M718" s="371"/>
      <c r="N718" s="28"/>
      <c r="O718" s="236"/>
      <c r="P718" s="28"/>
      <c r="Q718" s="28"/>
      <c r="R718" s="28"/>
      <c r="S718" s="466" t="str">
        <f>IF(C718=0,"",C718)</f>
        <v/>
      </c>
      <c r="T718" s="191"/>
      <c r="U718" s="30"/>
      <c r="V718" s="30"/>
      <c r="W718" s="30"/>
      <c r="X718" s="30"/>
      <c r="Y718" s="190"/>
      <c r="Z718" s="330" t="str">
        <f>lft(J718,Peildatum)</f>
        <v/>
      </c>
      <c r="AA718" s="272"/>
      <c r="AB718" s="272"/>
      <c r="AC718" s="272"/>
      <c r="AD718" s="272"/>
      <c r="AE718" s="319" t="str">
        <f>IFERROR(VLOOKUP(LEFT(L718 &amp; "0",1),CbRc,2,0),"")</f>
        <v>NCX19J3</v>
      </c>
      <c r="AF718" s="319" t="str">
        <f>IFERROR(VLOOKUP(LEFT(M718 &amp; "0",1),CbRc,2,0),"")</f>
        <v>NCX19J3</v>
      </c>
      <c r="AG718" s="319" t="str">
        <f>IFERROR(VLOOKUP(LEFT(N718 &amp; "0",1),CbRc,2,0),"")</f>
        <v>NCX19J3</v>
      </c>
      <c r="AH718" s="319" t="str">
        <f>IF(ISNA(VLOOKUP($AE718&amp;P718,IsTm1A,1,0)),"",P718)</f>
        <v/>
      </c>
      <c r="AI718" s="319" t="str">
        <f>IF(ISNA(VLOOKUP($AF718&amp;Q718,IsTm2D,1,0)),"",Q718)</f>
        <v/>
      </c>
      <c r="AJ718" s="319" t="str">
        <f>IF(ISNA(VLOOKUP($AF718&amp;R718,IsTm3G,1,0)),"",R718)</f>
        <v/>
      </c>
      <c r="AK718" s="319" t="str">
        <f>IF(ISNA(VLOOKUP($AG718&amp;S718,IsTm4J,1,0)),"",S718)</f>
        <v/>
      </c>
      <c r="AL718" s="310"/>
      <c r="AT718" s="312" t="str">
        <f t="shared" si="111"/>
        <v/>
      </c>
      <c r="AU718" s="312" t="str">
        <f t="shared" si="112"/>
        <v/>
      </c>
      <c r="AW718" s="320">
        <f t="shared" si="113"/>
        <v>0</v>
      </c>
      <c r="AX718" s="320">
        <f t="shared" si="114"/>
        <v>0</v>
      </c>
      <c r="AY718" s="320">
        <f t="shared" si="115"/>
        <v>0</v>
      </c>
      <c r="AZ718" s="320">
        <f t="shared" si="116"/>
        <v>0</v>
      </c>
      <c r="BG718" s="49" t="str">
        <f t="shared" si="117"/>
        <v>0</v>
      </c>
      <c r="BH718" s="49" t="str">
        <f t="shared" si="118"/>
        <v>0</v>
      </c>
      <c r="BI718" s="49" t="str">
        <f t="shared" si="119"/>
        <v>0</v>
      </c>
    </row>
    <row r="719" spans="1:61" x14ac:dyDescent="0.25">
      <c r="A719" s="25" t="str">
        <f>C719&amp;"x"&amp;TEXT(COUNTIF(C$5:C718,C719)+1,0)</f>
        <v>x1</v>
      </c>
      <c r="B719" s="26" t="str">
        <f>D719&amp;"x"&amp;TEXT(COUNTIF(D$5:D718,D719)+1,0)</f>
        <v>x1</v>
      </c>
      <c r="C719" s="27"/>
      <c r="D719" s="27"/>
      <c r="E719" s="165"/>
      <c r="F719" s="27"/>
      <c r="G719" s="242"/>
      <c r="H719" s="242"/>
      <c r="I719" s="242"/>
      <c r="J719" s="194"/>
      <c r="K719" s="165"/>
      <c r="L719" s="28"/>
      <c r="M719" s="371"/>
      <c r="N719" s="28"/>
      <c r="O719" s="236"/>
      <c r="P719" s="28"/>
      <c r="Q719" s="28"/>
      <c r="R719" s="28"/>
      <c r="S719" s="466" t="str">
        <f>IF(C719=0,"",C719)</f>
        <v/>
      </c>
      <c r="T719" s="191"/>
      <c r="U719" s="30"/>
      <c r="V719" s="30"/>
      <c r="W719" s="30"/>
      <c r="X719" s="30"/>
      <c r="Y719" s="190"/>
      <c r="Z719" s="330" t="str">
        <f>lft(J719,Peildatum)</f>
        <v/>
      </c>
      <c r="AA719" s="272"/>
      <c r="AB719" s="272"/>
      <c r="AC719" s="272"/>
      <c r="AD719" s="272"/>
      <c r="AE719" s="319" t="str">
        <f>IFERROR(VLOOKUP(LEFT(L719 &amp; "0",1),CbRc,2,0),"")</f>
        <v>NCX19J3</v>
      </c>
      <c r="AF719" s="319" t="str">
        <f>IFERROR(VLOOKUP(LEFT(M719 &amp; "0",1),CbRc,2,0),"")</f>
        <v>NCX19J3</v>
      </c>
      <c r="AG719" s="319" t="str">
        <f>IFERROR(VLOOKUP(LEFT(N719 &amp; "0",1),CbRc,2,0),"")</f>
        <v>NCX19J3</v>
      </c>
      <c r="AH719" s="319" t="str">
        <f>IF(ISNA(VLOOKUP($AE719&amp;P719,IsTm1A,1,0)),"",P719)</f>
        <v/>
      </c>
      <c r="AI719" s="319" t="str">
        <f>IF(ISNA(VLOOKUP($AF719&amp;Q719,IsTm2D,1,0)),"",Q719)</f>
        <v/>
      </c>
      <c r="AJ719" s="319" t="str">
        <f>IF(ISNA(VLOOKUP($AF719&amp;R719,IsTm3G,1,0)),"",R719)</f>
        <v/>
      </c>
      <c r="AK719" s="319" t="str">
        <f>IF(ISNA(VLOOKUP($AG719&amp;S719,IsTm4J,1,0)),"",S719)</f>
        <v/>
      </c>
      <c r="AL719" s="310"/>
      <c r="AT719" s="312" t="str">
        <f t="shared" si="111"/>
        <v/>
      </c>
      <c r="AU719" s="312" t="str">
        <f t="shared" si="112"/>
        <v/>
      </c>
      <c r="AW719" s="320">
        <f t="shared" si="113"/>
        <v>0</v>
      </c>
      <c r="AX719" s="320">
        <f t="shared" si="114"/>
        <v>0</v>
      </c>
      <c r="AY719" s="320">
        <f t="shared" si="115"/>
        <v>0</v>
      </c>
      <c r="AZ719" s="320">
        <f t="shared" si="116"/>
        <v>0</v>
      </c>
      <c r="BG719" s="49" t="str">
        <f t="shared" si="117"/>
        <v>0</v>
      </c>
      <c r="BH719" s="49" t="str">
        <f t="shared" si="118"/>
        <v>0</v>
      </c>
      <c r="BI719" s="49" t="str">
        <f t="shared" si="119"/>
        <v>0</v>
      </c>
    </row>
    <row r="720" spans="1:61" x14ac:dyDescent="0.25">
      <c r="A720" s="25" t="str">
        <f>C720&amp;"x"&amp;TEXT(COUNTIF(C$5:C719,C720)+1,0)</f>
        <v>x1</v>
      </c>
      <c r="B720" s="26" t="str">
        <f>D720&amp;"x"&amp;TEXT(COUNTIF(D$5:D719,D720)+1,0)</f>
        <v>x1</v>
      </c>
      <c r="C720" s="27"/>
      <c r="D720" s="27"/>
      <c r="E720" s="165"/>
      <c r="F720" s="27"/>
      <c r="G720" s="242"/>
      <c r="H720" s="242"/>
      <c r="I720" s="242"/>
      <c r="J720" s="194"/>
      <c r="K720" s="165"/>
      <c r="L720" s="28"/>
      <c r="M720" s="371"/>
      <c r="N720" s="28"/>
      <c r="O720" s="236"/>
      <c r="P720" s="28"/>
      <c r="Q720" s="28"/>
      <c r="R720" s="28"/>
      <c r="S720" s="466" t="str">
        <f>IF(C720=0,"",C720)</f>
        <v/>
      </c>
      <c r="T720" s="191"/>
      <c r="U720" s="30"/>
      <c r="V720" s="30"/>
      <c r="W720" s="30"/>
      <c r="X720" s="30"/>
      <c r="Y720" s="190"/>
      <c r="Z720" s="330" t="str">
        <f>lft(J720,Peildatum)</f>
        <v/>
      </c>
      <c r="AA720" s="272"/>
      <c r="AB720" s="272"/>
      <c r="AC720" s="272"/>
      <c r="AD720" s="272"/>
      <c r="AE720" s="319" t="str">
        <f>IFERROR(VLOOKUP(LEFT(L720 &amp; "0",1),CbRc,2,0),"")</f>
        <v>NCX19J3</v>
      </c>
      <c r="AF720" s="319" t="str">
        <f>IFERROR(VLOOKUP(LEFT(M720 &amp; "0",1),CbRc,2,0),"")</f>
        <v>NCX19J3</v>
      </c>
      <c r="AG720" s="319" t="str">
        <f>IFERROR(VLOOKUP(LEFT(N720 &amp; "0",1),CbRc,2,0),"")</f>
        <v>NCX19J3</v>
      </c>
      <c r="AH720" s="319" t="str">
        <f>IF(ISNA(VLOOKUP($AE720&amp;P720,IsTm1A,1,0)),"",P720)</f>
        <v/>
      </c>
      <c r="AI720" s="319" t="str">
        <f>IF(ISNA(VLOOKUP($AF720&amp;Q720,IsTm2D,1,0)),"",Q720)</f>
        <v/>
      </c>
      <c r="AJ720" s="319" t="str">
        <f>IF(ISNA(VLOOKUP($AF720&amp;R720,IsTm3G,1,0)),"",R720)</f>
        <v/>
      </c>
      <c r="AK720" s="319" t="str">
        <f>IF(ISNA(VLOOKUP($AG720&amp;S720,IsTm4J,1,0)),"",S720)</f>
        <v/>
      </c>
      <c r="AL720" s="310"/>
      <c r="AT720" s="312" t="str">
        <f t="shared" si="111"/>
        <v/>
      </c>
      <c r="AU720" s="312" t="str">
        <f t="shared" si="112"/>
        <v/>
      </c>
      <c r="AW720" s="320">
        <f t="shared" si="113"/>
        <v>0</v>
      </c>
      <c r="AX720" s="320">
        <f t="shared" si="114"/>
        <v>0</v>
      </c>
      <c r="AY720" s="320">
        <f t="shared" si="115"/>
        <v>0</v>
      </c>
      <c r="AZ720" s="320">
        <f t="shared" si="116"/>
        <v>0</v>
      </c>
      <c r="BG720" s="49" t="str">
        <f t="shared" si="117"/>
        <v>0</v>
      </c>
      <c r="BH720" s="49" t="str">
        <f t="shared" si="118"/>
        <v>0</v>
      </c>
      <c r="BI720" s="49" t="str">
        <f t="shared" si="119"/>
        <v>0</v>
      </c>
    </row>
    <row r="721" spans="1:61" x14ac:dyDescent="0.25">
      <c r="A721" s="25" t="str">
        <f>C721&amp;"x"&amp;TEXT(COUNTIF(C$5:C720,C721)+1,0)</f>
        <v>x1</v>
      </c>
      <c r="B721" s="26" t="str">
        <f>D721&amp;"x"&amp;TEXT(COUNTIF(D$5:D720,D721)+1,0)</f>
        <v>x1</v>
      </c>
      <c r="C721" s="27"/>
      <c r="D721" s="27"/>
      <c r="E721" s="165"/>
      <c r="F721" s="27"/>
      <c r="G721" s="242"/>
      <c r="H721" s="242"/>
      <c r="I721" s="242"/>
      <c r="J721" s="194"/>
      <c r="K721" s="165"/>
      <c r="L721" s="28"/>
      <c r="M721" s="371"/>
      <c r="N721" s="28"/>
      <c r="O721" s="236"/>
      <c r="P721" s="28"/>
      <c r="Q721" s="28"/>
      <c r="R721" s="28"/>
      <c r="S721" s="466" t="str">
        <f>IF(C721=0,"",C721)</f>
        <v/>
      </c>
      <c r="T721" s="191"/>
      <c r="U721" s="30"/>
      <c r="V721" s="30"/>
      <c r="W721" s="30"/>
      <c r="X721" s="30"/>
      <c r="Y721" s="190"/>
      <c r="Z721" s="330" t="str">
        <f>lft(J721,Peildatum)</f>
        <v/>
      </c>
      <c r="AA721" s="272"/>
      <c r="AB721" s="272"/>
      <c r="AC721" s="272"/>
      <c r="AD721" s="272"/>
      <c r="AE721" s="319" t="str">
        <f>IFERROR(VLOOKUP(LEFT(L721 &amp; "0",1),CbRc,2,0),"")</f>
        <v>NCX19J3</v>
      </c>
      <c r="AF721" s="319" t="str">
        <f>IFERROR(VLOOKUP(LEFT(M721 &amp; "0",1),CbRc,2,0),"")</f>
        <v>NCX19J3</v>
      </c>
      <c r="AG721" s="319" t="str">
        <f>IFERROR(VLOOKUP(LEFT(N721 &amp; "0",1),CbRc,2,0),"")</f>
        <v>NCX19J3</v>
      </c>
      <c r="AH721" s="319" t="str">
        <f>IF(ISNA(VLOOKUP($AE721&amp;P721,IsTm1A,1,0)),"",P721)</f>
        <v/>
      </c>
      <c r="AI721" s="319" t="str">
        <f>IF(ISNA(VLOOKUP($AF721&amp;Q721,IsTm2D,1,0)),"",Q721)</f>
        <v/>
      </c>
      <c r="AJ721" s="319" t="str">
        <f>IF(ISNA(VLOOKUP($AF721&amp;R721,IsTm3G,1,0)),"",R721)</f>
        <v/>
      </c>
      <c r="AK721" s="319" t="str">
        <f>IF(ISNA(VLOOKUP($AG721&amp;S721,IsTm4J,1,0)),"",S721)</f>
        <v/>
      </c>
      <c r="AL721" s="310"/>
      <c r="AT721" s="312" t="str">
        <f t="shared" si="111"/>
        <v/>
      </c>
      <c r="AU721" s="312" t="str">
        <f t="shared" si="112"/>
        <v/>
      </c>
      <c r="AW721" s="320">
        <f t="shared" si="113"/>
        <v>0</v>
      </c>
      <c r="AX721" s="320">
        <f t="shared" si="114"/>
        <v>0</v>
      </c>
      <c r="AY721" s="320">
        <f t="shared" si="115"/>
        <v>0</v>
      </c>
      <c r="AZ721" s="320">
        <f t="shared" si="116"/>
        <v>0</v>
      </c>
      <c r="BG721" s="49" t="str">
        <f t="shared" si="117"/>
        <v>0</v>
      </c>
      <c r="BH721" s="49" t="str">
        <f t="shared" si="118"/>
        <v>0</v>
      </c>
      <c r="BI721" s="49" t="str">
        <f t="shared" si="119"/>
        <v>0</v>
      </c>
    </row>
    <row r="722" spans="1:61" x14ac:dyDescent="0.25">
      <c r="A722" s="25" t="str">
        <f>C722&amp;"x"&amp;TEXT(COUNTIF(C$5:C721,C722)+1,0)</f>
        <v>x1</v>
      </c>
      <c r="B722" s="26" t="str">
        <f>D722&amp;"x"&amp;TEXT(COUNTIF(D$5:D721,D722)+1,0)</f>
        <v>x1</v>
      </c>
      <c r="C722" s="27"/>
      <c r="D722" s="27"/>
      <c r="E722" s="165"/>
      <c r="F722" s="27"/>
      <c r="G722" s="242"/>
      <c r="H722" s="242"/>
      <c r="I722" s="242"/>
      <c r="J722" s="194"/>
      <c r="K722" s="165"/>
      <c r="L722" s="28"/>
      <c r="M722" s="371"/>
      <c r="N722" s="28"/>
      <c r="O722" s="236"/>
      <c r="P722" s="28"/>
      <c r="Q722" s="28"/>
      <c r="R722" s="28"/>
      <c r="S722" s="466" t="str">
        <f>IF(C722=0,"",C722)</f>
        <v/>
      </c>
      <c r="T722" s="191"/>
      <c r="U722" s="30"/>
      <c r="V722" s="30"/>
      <c r="W722" s="30"/>
      <c r="X722" s="30"/>
      <c r="Y722" s="190"/>
      <c r="Z722" s="330" t="str">
        <f>lft(J722,Peildatum)</f>
        <v/>
      </c>
      <c r="AA722" s="272"/>
      <c r="AB722" s="272"/>
      <c r="AC722" s="272"/>
      <c r="AD722" s="272"/>
      <c r="AE722" s="319" t="str">
        <f>IFERROR(VLOOKUP(LEFT(L722 &amp; "0",1),CbRc,2,0),"")</f>
        <v>NCX19J3</v>
      </c>
      <c r="AF722" s="319" t="str">
        <f>IFERROR(VLOOKUP(LEFT(M722 &amp; "0",1),CbRc,2,0),"")</f>
        <v>NCX19J3</v>
      </c>
      <c r="AG722" s="319" t="str">
        <f>IFERROR(VLOOKUP(LEFT(N722 &amp; "0",1),CbRc,2,0),"")</f>
        <v>NCX19J3</v>
      </c>
      <c r="AH722" s="319" t="str">
        <f>IF(ISNA(VLOOKUP($AE722&amp;P722,IsTm1A,1,0)),"",P722)</f>
        <v/>
      </c>
      <c r="AI722" s="319" t="str">
        <f>IF(ISNA(VLOOKUP($AF722&amp;Q722,IsTm2D,1,0)),"",Q722)</f>
        <v/>
      </c>
      <c r="AJ722" s="319" t="str">
        <f>IF(ISNA(VLOOKUP($AF722&amp;R722,IsTm3G,1,0)),"",R722)</f>
        <v/>
      </c>
      <c r="AK722" s="319" t="str">
        <f>IF(ISNA(VLOOKUP($AG722&amp;S722,IsTm4J,1,0)),"",S722)</f>
        <v/>
      </c>
      <c r="AL722" s="310"/>
      <c r="AT722" s="312" t="str">
        <f t="shared" si="111"/>
        <v/>
      </c>
      <c r="AU722" s="312" t="str">
        <f t="shared" si="112"/>
        <v/>
      </c>
      <c r="AW722" s="320">
        <f t="shared" si="113"/>
        <v>0</v>
      </c>
      <c r="AX722" s="320">
        <f t="shared" si="114"/>
        <v>0</v>
      </c>
      <c r="AY722" s="320">
        <f t="shared" si="115"/>
        <v>0</v>
      </c>
      <c r="AZ722" s="320">
        <f t="shared" si="116"/>
        <v>0</v>
      </c>
      <c r="BG722" s="49" t="str">
        <f t="shared" si="117"/>
        <v>0</v>
      </c>
      <c r="BH722" s="49" t="str">
        <f t="shared" si="118"/>
        <v>0</v>
      </c>
      <c r="BI722" s="49" t="str">
        <f t="shared" si="119"/>
        <v>0</v>
      </c>
    </row>
    <row r="723" spans="1:61" x14ac:dyDescent="0.25">
      <c r="A723" s="25" t="str">
        <f>C723&amp;"x"&amp;TEXT(COUNTIF(C$5:C722,C723)+1,0)</f>
        <v>x1</v>
      </c>
      <c r="B723" s="26" t="str">
        <f>D723&amp;"x"&amp;TEXT(COUNTIF(D$5:D722,D723)+1,0)</f>
        <v>x1</v>
      </c>
      <c r="C723" s="27"/>
      <c r="D723" s="27"/>
      <c r="E723" s="165"/>
      <c r="F723" s="27"/>
      <c r="G723" s="242"/>
      <c r="H723" s="242"/>
      <c r="I723" s="242"/>
      <c r="J723" s="194"/>
      <c r="K723" s="165"/>
      <c r="L723" s="28"/>
      <c r="M723" s="371"/>
      <c r="N723" s="28"/>
      <c r="O723" s="236"/>
      <c r="P723" s="28"/>
      <c r="Q723" s="28"/>
      <c r="R723" s="28"/>
      <c r="S723" s="466" t="str">
        <f>IF(C723=0,"",C723)</f>
        <v/>
      </c>
      <c r="T723" s="191"/>
      <c r="U723" s="30"/>
      <c r="V723" s="30"/>
      <c r="W723" s="30"/>
      <c r="X723" s="30"/>
      <c r="Y723" s="190"/>
      <c r="Z723" s="330" t="str">
        <f>lft(J723,Peildatum)</f>
        <v/>
      </c>
      <c r="AA723" s="272"/>
      <c r="AB723" s="272"/>
      <c r="AC723" s="272"/>
      <c r="AD723" s="272"/>
      <c r="AE723" s="319" t="str">
        <f>IFERROR(VLOOKUP(LEFT(L723 &amp; "0",1),CbRc,2,0),"")</f>
        <v>NCX19J3</v>
      </c>
      <c r="AF723" s="319" t="str">
        <f>IFERROR(VLOOKUP(LEFT(M723 &amp; "0",1),CbRc,2,0),"")</f>
        <v>NCX19J3</v>
      </c>
      <c r="AG723" s="319" t="str">
        <f>IFERROR(VLOOKUP(LEFT(N723 &amp; "0",1),CbRc,2,0),"")</f>
        <v>NCX19J3</v>
      </c>
      <c r="AH723" s="319" t="str">
        <f>IF(ISNA(VLOOKUP($AE723&amp;P723,IsTm1A,1,0)),"",P723)</f>
        <v/>
      </c>
      <c r="AI723" s="319" t="str">
        <f>IF(ISNA(VLOOKUP($AF723&amp;Q723,IsTm2D,1,0)),"",Q723)</f>
        <v/>
      </c>
      <c r="AJ723" s="319" t="str">
        <f>IF(ISNA(VLOOKUP($AF723&amp;R723,IsTm3G,1,0)),"",R723)</f>
        <v/>
      </c>
      <c r="AK723" s="319" t="str">
        <f>IF(ISNA(VLOOKUP($AG723&amp;S723,IsTm4J,1,0)),"",S723)</f>
        <v/>
      </c>
      <c r="AL723" s="310"/>
      <c r="AT723" s="312" t="str">
        <f t="shared" si="111"/>
        <v/>
      </c>
      <c r="AU723" s="312" t="str">
        <f t="shared" si="112"/>
        <v/>
      </c>
      <c r="AW723" s="320">
        <f t="shared" si="113"/>
        <v>0</v>
      </c>
      <c r="AX723" s="320">
        <f t="shared" si="114"/>
        <v>0</v>
      </c>
      <c r="AY723" s="320">
        <f t="shared" si="115"/>
        <v>0</v>
      </c>
      <c r="AZ723" s="320">
        <f t="shared" si="116"/>
        <v>0</v>
      </c>
      <c r="BG723" s="49" t="str">
        <f t="shared" si="117"/>
        <v>0</v>
      </c>
      <c r="BH723" s="49" t="str">
        <f t="shared" si="118"/>
        <v>0</v>
      </c>
      <c r="BI723" s="49" t="str">
        <f t="shared" si="119"/>
        <v>0</v>
      </c>
    </row>
    <row r="724" spans="1:61" x14ac:dyDescent="0.25">
      <c r="A724" s="25" t="str">
        <f>C724&amp;"x"&amp;TEXT(COUNTIF(C$5:C723,C724)+1,0)</f>
        <v>x1</v>
      </c>
      <c r="B724" s="26" t="str">
        <f>D724&amp;"x"&amp;TEXT(COUNTIF(D$5:D723,D724)+1,0)</f>
        <v>x1</v>
      </c>
      <c r="C724" s="27"/>
      <c r="D724" s="27"/>
      <c r="E724" s="165"/>
      <c r="F724" s="27"/>
      <c r="G724" s="242"/>
      <c r="H724" s="242"/>
      <c r="I724" s="242"/>
      <c r="J724" s="194"/>
      <c r="K724" s="165"/>
      <c r="L724" s="28"/>
      <c r="M724" s="371"/>
      <c r="N724" s="28"/>
      <c r="O724" s="236"/>
      <c r="P724" s="28"/>
      <c r="Q724" s="28"/>
      <c r="R724" s="28"/>
      <c r="S724" s="466" t="str">
        <f>IF(C724=0,"",C724)</f>
        <v/>
      </c>
      <c r="T724" s="191"/>
      <c r="U724" s="30"/>
      <c r="V724" s="30"/>
      <c r="W724" s="30"/>
      <c r="X724" s="30"/>
      <c r="Y724" s="190"/>
      <c r="Z724" s="330" t="str">
        <f>lft(J724,Peildatum)</f>
        <v/>
      </c>
      <c r="AA724" s="272"/>
      <c r="AB724" s="272"/>
      <c r="AC724" s="272"/>
      <c r="AD724" s="272"/>
      <c r="AE724" s="319" t="str">
        <f>IFERROR(VLOOKUP(LEFT(L724 &amp; "0",1),CbRc,2,0),"")</f>
        <v>NCX19J3</v>
      </c>
      <c r="AF724" s="319" t="str">
        <f>IFERROR(VLOOKUP(LEFT(M724 &amp; "0",1),CbRc,2,0),"")</f>
        <v>NCX19J3</v>
      </c>
      <c r="AG724" s="319" t="str">
        <f>IFERROR(VLOOKUP(LEFT(N724 &amp; "0",1),CbRc,2,0),"")</f>
        <v>NCX19J3</v>
      </c>
      <c r="AH724" s="319" t="str">
        <f>IF(ISNA(VLOOKUP($AE724&amp;P724,IsTm1A,1,0)),"",P724)</f>
        <v/>
      </c>
      <c r="AI724" s="319" t="str">
        <f>IF(ISNA(VLOOKUP($AF724&amp;Q724,IsTm2D,1,0)),"",Q724)</f>
        <v/>
      </c>
      <c r="AJ724" s="319" t="str">
        <f>IF(ISNA(VLOOKUP($AF724&amp;R724,IsTm3G,1,0)),"",R724)</f>
        <v/>
      </c>
      <c r="AK724" s="319" t="str">
        <f>IF(ISNA(VLOOKUP($AG724&amp;S724,IsTm4J,1,0)),"",S724)</f>
        <v/>
      </c>
      <c r="AL724" s="310"/>
      <c r="AT724" s="312" t="str">
        <f t="shared" si="111"/>
        <v/>
      </c>
      <c r="AU724" s="312" t="str">
        <f t="shared" si="112"/>
        <v/>
      </c>
      <c r="AW724" s="320">
        <f t="shared" si="113"/>
        <v>0</v>
      </c>
      <c r="AX724" s="320">
        <f t="shared" si="114"/>
        <v>0</v>
      </c>
      <c r="AY724" s="320">
        <f t="shared" si="115"/>
        <v>0</v>
      </c>
      <c r="AZ724" s="320">
        <f t="shared" si="116"/>
        <v>0</v>
      </c>
      <c r="BG724" s="49" t="str">
        <f t="shared" si="117"/>
        <v>0</v>
      </c>
      <c r="BH724" s="49" t="str">
        <f t="shared" si="118"/>
        <v>0</v>
      </c>
      <c r="BI724" s="49" t="str">
        <f t="shared" si="119"/>
        <v>0</v>
      </c>
    </row>
    <row r="725" spans="1:61" x14ac:dyDescent="0.25">
      <c r="A725" s="25" t="str">
        <f>C725&amp;"x"&amp;TEXT(COUNTIF(C$5:C724,C725)+1,0)</f>
        <v>x1</v>
      </c>
      <c r="B725" s="26" t="str">
        <f>D725&amp;"x"&amp;TEXT(COUNTIF(D$5:D724,D725)+1,0)</f>
        <v>x1</v>
      </c>
      <c r="C725" s="27"/>
      <c r="D725" s="27"/>
      <c r="E725" s="165"/>
      <c r="F725" s="27"/>
      <c r="G725" s="242"/>
      <c r="H725" s="242"/>
      <c r="I725" s="242"/>
      <c r="J725" s="194"/>
      <c r="K725" s="165"/>
      <c r="L725" s="28"/>
      <c r="M725" s="371"/>
      <c r="N725" s="28"/>
      <c r="O725" s="236"/>
      <c r="P725" s="28"/>
      <c r="Q725" s="28"/>
      <c r="R725" s="28"/>
      <c r="S725" s="466" t="str">
        <f>IF(C725=0,"",C725)</f>
        <v/>
      </c>
      <c r="T725" s="191"/>
      <c r="U725" s="30"/>
      <c r="V725" s="30"/>
      <c r="W725" s="30"/>
      <c r="X725" s="30"/>
      <c r="Y725" s="190"/>
      <c r="Z725" s="330" t="str">
        <f>lft(J725,Peildatum)</f>
        <v/>
      </c>
      <c r="AA725" s="272"/>
      <c r="AB725" s="272"/>
      <c r="AC725" s="272"/>
      <c r="AD725" s="272"/>
      <c r="AE725" s="319" t="str">
        <f>IFERROR(VLOOKUP(LEFT(L725 &amp; "0",1),CbRc,2,0),"")</f>
        <v>NCX19J3</v>
      </c>
      <c r="AF725" s="319" t="str">
        <f>IFERROR(VLOOKUP(LEFT(M725 &amp; "0",1),CbRc,2,0),"")</f>
        <v>NCX19J3</v>
      </c>
      <c r="AG725" s="319" t="str">
        <f>IFERROR(VLOOKUP(LEFT(N725 &amp; "0",1),CbRc,2,0),"")</f>
        <v>NCX19J3</v>
      </c>
      <c r="AH725" s="319" t="str">
        <f>IF(ISNA(VLOOKUP($AE725&amp;P725,IsTm1A,1,0)),"",P725)</f>
        <v/>
      </c>
      <c r="AI725" s="319" t="str">
        <f>IF(ISNA(VLOOKUP($AF725&amp;Q725,IsTm2D,1,0)),"",Q725)</f>
        <v/>
      </c>
      <c r="AJ725" s="319" t="str">
        <f>IF(ISNA(VLOOKUP($AF725&amp;R725,IsTm3G,1,0)),"",R725)</f>
        <v/>
      </c>
      <c r="AK725" s="319" t="str">
        <f>IF(ISNA(VLOOKUP($AG725&amp;S725,IsTm4J,1,0)),"",S725)</f>
        <v/>
      </c>
      <c r="AL725" s="310"/>
      <c r="AT725" s="312" t="str">
        <f t="shared" si="111"/>
        <v/>
      </c>
      <c r="AU725" s="312" t="str">
        <f t="shared" si="112"/>
        <v/>
      </c>
      <c r="AW725" s="320">
        <f t="shared" si="113"/>
        <v>0</v>
      </c>
      <c r="AX725" s="320">
        <f t="shared" si="114"/>
        <v>0</v>
      </c>
      <c r="AY725" s="320">
        <f t="shared" si="115"/>
        <v>0</v>
      </c>
      <c r="AZ725" s="320">
        <f t="shared" si="116"/>
        <v>0</v>
      </c>
      <c r="BG725" s="49" t="str">
        <f t="shared" si="117"/>
        <v>0</v>
      </c>
      <c r="BH725" s="49" t="str">
        <f t="shared" si="118"/>
        <v>0</v>
      </c>
      <c r="BI725" s="49" t="str">
        <f t="shared" si="119"/>
        <v>0</v>
      </c>
    </row>
    <row r="726" spans="1:61" x14ac:dyDescent="0.25">
      <c r="A726" s="25" t="str">
        <f>C726&amp;"x"&amp;TEXT(COUNTIF(C$5:C725,C726)+1,0)</f>
        <v>x1</v>
      </c>
      <c r="B726" s="26" t="str">
        <f>D726&amp;"x"&amp;TEXT(COUNTIF(D$5:D725,D726)+1,0)</f>
        <v>x1</v>
      </c>
      <c r="C726" s="27"/>
      <c r="D726" s="27"/>
      <c r="E726" s="165"/>
      <c r="F726" s="27"/>
      <c r="G726" s="242"/>
      <c r="H726" s="242"/>
      <c r="I726" s="242"/>
      <c r="J726" s="194"/>
      <c r="K726" s="165"/>
      <c r="L726" s="28"/>
      <c r="M726" s="371"/>
      <c r="N726" s="28"/>
      <c r="O726" s="236"/>
      <c r="P726" s="28"/>
      <c r="Q726" s="28"/>
      <c r="R726" s="28"/>
      <c r="S726" s="466" t="str">
        <f>IF(C726=0,"",C726)</f>
        <v/>
      </c>
      <c r="T726" s="191"/>
      <c r="U726" s="30"/>
      <c r="V726" s="30"/>
      <c r="W726" s="30"/>
      <c r="X726" s="30"/>
      <c r="Y726" s="190"/>
      <c r="Z726" s="330" t="str">
        <f>lft(J726,Peildatum)</f>
        <v/>
      </c>
      <c r="AA726" s="272"/>
      <c r="AB726" s="272"/>
      <c r="AC726" s="272"/>
      <c r="AD726" s="272"/>
      <c r="AE726" s="319" t="str">
        <f>IFERROR(VLOOKUP(LEFT(L726 &amp; "0",1),CbRc,2,0),"")</f>
        <v>NCX19J3</v>
      </c>
      <c r="AF726" s="319" t="str">
        <f>IFERROR(VLOOKUP(LEFT(M726 &amp; "0",1),CbRc,2,0),"")</f>
        <v>NCX19J3</v>
      </c>
      <c r="AG726" s="319" t="str">
        <f>IFERROR(VLOOKUP(LEFT(N726 &amp; "0",1),CbRc,2,0),"")</f>
        <v>NCX19J3</v>
      </c>
      <c r="AH726" s="319" t="str">
        <f>IF(ISNA(VLOOKUP($AE726&amp;P726,IsTm1A,1,0)),"",P726)</f>
        <v/>
      </c>
      <c r="AI726" s="319" t="str">
        <f>IF(ISNA(VLOOKUP($AF726&amp;Q726,IsTm2D,1,0)),"",Q726)</f>
        <v/>
      </c>
      <c r="AJ726" s="319" t="str">
        <f>IF(ISNA(VLOOKUP($AF726&amp;R726,IsTm3G,1,0)),"",R726)</f>
        <v/>
      </c>
      <c r="AK726" s="319" t="str">
        <f>IF(ISNA(VLOOKUP($AG726&amp;S726,IsTm4J,1,0)),"",S726)</f>
        <v/>
      </c>
      <c r="AL726" s="310"/>
      <c r="AT726" s="312" t="str">
        <f t="shared" si="111"/>
        <v/>
      </c>
      <c r="AU726" s="312" t="str">
        <f t="shared" si="112"/>
        <v/>
      </c>
      <c r="AW726" s="320">
        <f t="shared" si="113"/>
        <v>0</v>
      </c>
      <c r="AX726" s="320">
        <f t="shared" si="114"/>
        <v>0</v>
      </c>
      <c r="AY726" s="320">
        <f t="shared" si="115"/>
        <v>0</v>
      </c>
      <c r="AZ726" s="320">
        <f t="shared" si="116"/>
        <v>0</v>
      </c>
      <c r="BG726" s="49" t="str">
        <f t="shared" si="117"/>
        <v>0</v>
      </c>
      <c r="BH726" s="49" t="str">
        <f t="shared" si="118"/>
        <v>0</v>
      </c>
      <c r="BI726" s="49" t="str">
        <f t="shared" si="119"/>
        <v>0</v>
      </c>
    </row>
    <row r="727" spans="1:61" x14ac:dyDescent="0.25">
      <c r="A727" s="25" t="str">
        <f>C727&amp;"x"&amp;TEXT(COUNTIF(C$5:C726,C727)+1,0)</f>
        <v>x1</v>
      </c>
      <c r="B727" s="26" t="str">
        <f>D727&amp;"x"&amp;TEXT(COUNTIF(D$5:D726,D727)+1,0)</f>
        <v>x1</v>
      </c>
      <c r="C727" s="27"/>
      <c r="D727" s="27"/>
      <c r="E727" s="165"/>
      <c r="F727" s="27"/>
      <c r="G727" s="242"/>
      <c r="H727" s="242"/>
      <c r="I727" s="242"/>
      <c r="J727" s="194"/>
      <c r="K727" s="165"/>
      <c r="L727" s="28"/>
      <c r="M727" s="371"/>
      <c r="N727" s="28"/>
      <c r="O727" s="236"/>
      <c r="P727" s="28"/>
      <c r="Q727" s="28"/>
      <c r="R727" s="28"/>
      <c r="S727" s="466" t="str">
        <f>IF(C727=0,"",C727)</f>
        <v/>
      </c>
      <c r="T727" s="191"/>
      <c r="U727" s="30"/>
      <c r="V727" s="30"/>
      <c r="W727" s="30"/>
      <c r="X727" s="30"/>
      <c r="Y727" s="190"/>
      <c r="Z727" s="330" t="str">
        <f>lft(J727,Peildatum)</f>
        <v/>
      </c>
      <c r="AA727" s="272"/>
      <c r="AB727" s="272"/>
      <c r="AC727" s="272"/>
      <c r="AD727" s="272"/>
      <c r="AE727" s="319" t="str">
        <f>IFERROR(VLOOKUP(LEFT(L727 &amp; "0",1),CbRc,2,0),"")</f>
        <v>NCX19J3</v>
      </c>
      <c r="AF727" s="319" t="str">
        <f>IFERROR(VLOOKUP(LEFT(M727 &amp; "0",1),CbRc,2,0),"")</f>
        <v>NCX19J3</v>
      </c>
      <c r="AG727" s="319" t="str">
        <f>IFERROR(VLOOKUP(LEFT(N727 &amp; "0",1),CbRc,2,0),"")</f>
        <v>NCX19J3</v>
      </c>
      <c r="AH727" s="319" t="str">
        <f>IF(ISNA(VLOOKUP($AE727&amp;P727,IsTm1A,1,0)),"",P727)</f>
        <v/>
      </c>
      <c r="AI727" s="319" t="str">
        <f>IF(ISNA(VLOOKUP($AF727&amp;Q727,IsTm2D,1,0)),"",Q727)</f>
        <v/>
      </c>
      <c r="AJ727" s="319" t="str">
        <f>IF(ISNA(VLOOKUP($AF727&amp;R727,IsTm3G,1,0)),"",R727)</f>
        <v/>
      </c>
      <c r="AK727" s="319" t="str">
        <f>IF(ISNA(VLOOKUP($AG727&amp;S727,IsTm4J,1,0)),"",S727)</f>
        <v/>
      </c>
      <c r="AL727" s="310"/>
      <c r="AT727" s="312" t="str">
        <f t="shared" si="111"/>
        <v/>
      </c>
      <c r="AU727" s="312" t="str">
        <f t="shared" si="112"/>
        <v/>
      </c>
      <c r="AW727" s="320">
        <f t="shared" si="113"/>
        <v>0</v>
      </c>
      <c r="AX727" s="320">
        <f t="shared" si="114"/>
        <v>0</v>
      </c>
      <c r="AY727" s="320">
        <f t="shared" si="115"/>
        <v>0</v>
      </c>
      <c r="AZ727" s="320">
        <f t="shared" si="116"/>
        <v>0</v>
      </c>
      <c r="BG727" s="49" t="str">
        <f t="shared" si="117"/>
        <v>0</v>
      </c>
      <c r="BH727" s="49" t="str">
        <f t="shared" si="118"/>
        <v>0</v>
      </c>
      <c r="BI727" s="49" t="str">
        <f t="shared" si="119"/>
        <v>0</v>
      </c>
    </row>
    <row r="728" spans="1:61" x14ac:dyDescent="0.25">
      <c r="A728" s="25" t="str">
        <f>C728&amp;"x"&amp;TEXT(COUNTIF(C$5:C727,C728)+1,0)</f>
        <v>x1</v>
      </c>
      <c r="B728" s="26" t="str">
        <f>D728&amp;"x"&amp;TEXT(COUNTIF(D$5:D727,D728)+1,0)</f>
        <v>x1</v>
      </c>
      <c r="C728" s="27"/>
      <c r="D728" s="27"/>
      <c r="E728" s="165"/>
      <c r="F728" s="27"/>
      <c r="G728" s="242"/>
      <c r="H728" s="242"/>
      <c r="I728" s="242"/>
      <c r="J728" s="194"/>
      <c r="K728" s="165"/>
      <c r="L728" s="28"/>
      <c r="M728" s="371"/>
      <c r="N728" s="28"/>
      <c r="O728" s="236"/>
      <c r="P728" s="28"/>
      <c r="Q728" s="28"/>
      <c r="R728" s="28"/>
      <c r="S728" s="466" t="str">
        <f>IF(C728=0,"",C728)</f>
        <v/>
      </c>
      <c r="T728" s="191"/>
      <c r="U728" s="30"/>
      <c r="V728" s="30"/>
      <c r="W728" s="30"/>
      <c r="X728" s="30"/>
      <c r="Y728" s="190"/>
      <c r="Z728" s="330" t="str">
        <f>lft(J728,Peildatum)</f>
        <v/>
      </c>
      <c r="AA728" s="272"/>
      <c r="AB728" s="272"/>
      <c r="AC728" s="272"/>
      <c r="AD728" s="272"/>
      <c r="AE728" s="319" t="str">
        <f>IFERROR(VLOOKUP(LEFT(L728 &amp; "0",1),CbRc,2,0),"")</f>
        <v>NCX19J3</v>
      </c>
      <c r="AF728" s="319" t="str">
        <f>IFERROR(VLOOKUP(LEFT(M728 &amp; "0",1),CbRc,2,0),"")</f>
        <v>NCX19J3</v>
      </c>
      <c r="AG728" s="319" t="str">
        <f>IFERROR(VLOOKUP(LEFT(N728 &amp; "0",1),CbRc,2,0),"")</f>
        <v>NCX19J3</v>
      </c>
      <c r="AH728" s="319" t="str">
        <f>IF(ISNA(VLOOKUP($AE728&amp;P728,IsTm1A,1,0)),"",P728)</f>
        <v/>
      </c>
      <c r="AI728" s="319" t="str">
        <f>IF(ISNA(VLOOKUP($AF728&amp;Q728,IsTm2D,1,0)),"",Q728)</f>
        <v/>
      </c>
      <c r="AJ728" s="319" t="str">
        <f>IF(ISNA(VLOOKUP($AF728&amp;R728,IsTm3G,1,0)),"",R728)</f>
        <v/>
      </c>
      <c r="AK728" s="319" t="str">
        <f>IF(ISNA(VLOOKUP($AG728&amp;S728,IsTm4J,1,0)),"",S728)</f>
        <v/>
      </c>
      <c r="AL728" s="310"/>
      <c r="AT728" s="312" t="str">
        <f t="shared" si="111"/>
        <v/>
      </c>
      <c r="AU728" s="312" t="str">
        <f t="shared" si="112"/>
        <v/>
      </c>
      <c r="AW728" s="320">
        <f t="shared" si="113"/>
        <v>0</v>
      </c>
      <c r="AX728" s="320">
        <f t="shared" si="114"/>
        <v>0</v>
      </c>
      <c r="AY728" s="320">
        <f t="shared" si="115"/>
        <v>0</v>
      </c>
      <c r="AZ728" s="320">
        <f t="shared" si="116"/>
        <v>0</v>
      </c>
      <c r="BG728" s="49" t="str">
        <f t="shared" si="117"/>
        <v>0</v>
      </c>
      <c r="BH728" s="49" t="str">
        <f t="shared" si="118"/>
        <v>0</v>
      </c>
      <c r="BI728" s="49" t="str">
        <f t="shared" si="119"/>
        <v>0</v>
      </c>
    </row>
    <row r="729" spans="1:61" x14ac:dyDescent="0.25">
      <c r="A729" s="25" t="str">
        <f>C729&amp;"x"&amp;TEXT(COUNTIF(C$5:C728,C729)+1,0)</f>
        <v>x1</v>
      </c>
      <c r="B729" s="26" t="str">
        <f>D729&amp;"x"&amp;TEXT(COUNTIF(D$5:D728,D729)+1,0)</f>
        <v>x1</v>
      </c>
      <c r="C729" s="27"/>
      <c r="D729" s="27"/>
      <c r="E729" s="165"/>
      <c r="F729" s="27"/>
      <c r="G729" s="242"/>
      <c r="H729" s="242"/>
      <c r="I729" s="242"/>
      <c r="J729" s="194"/>
      <c r="K729" s="165"/>
      <c r="L729" s="28"/>
      <c r="M729" s="371"/>
      <c r="N729" s="28"/>
      <c r="O729" s="236"/>
      <c r="P729" s="28"/>
      <c r="Q729" s="28"/>
      <c r="R729" s="28"/>
      <c r="S729" s="466" t="str">
        <f>IF(C729=0,"",C729)</f>
        <v/>
      </c>
      <c r="T729" s="191"/>
      <c r="U729" s="30"/>
      <c r="V729" s="30"/>
      <c r="W729" s="30"/>
      <c r="X729" s="30"/>
      <c r="Y729" s="190"/>
      <c r="Z729" s="330" t="str">
        <f>lft(J729,Peildatum)</f>
        <v/>
      </c>
      <c r="AA729" s="272"/>
      <c r="AB729" s="272"/>
      <c r="AC729" s="272"/>
      <c r="AD729" s="272"/>
      <c r="AE729" s="319" t="str">
        <f>IFERROR(VLOOKUP(LEFT(L729 &amp; "0",1),CbRc,2,0),"")</f>
        <v>NCX19J3</v>
      </c>
      <c r="AF729" s="319" t="str">
        <f>IFERROR(VLOOKUP(LEFT(M729 &amp; "0",1),CbRc,2,0),"")</f>
        <v>NCX19J3</v>
      </c>
      <c r="AG729" s="319" t="str">
        <f>IFERROR(VLOOKUP(LEFT(N729 &amp; "0",1),CbRc,2,0),"")</f>
        <v>NCX19J3</v>
      </c>
      <c r="AH729" s="319" t="str">
        <f>IF(ISNA(VLOOKUP($AE729&amp;P729,IsTm1A,1,0)),"",P729)</f>
        <v/>
      </c>
      <c r="AI729" s="319" t="str">
        <f>IF(ISNA(VLOOKUP($AF729&amp;Q729,IsTm2D,1,0)),"",Q729)</f>
        <v/>
      </c>
      <c r="AJ729" s="319" t="str">
        <f>IF(ISNA(VLOOKUP($AF729&amp;R729,IsTm3G,1,0)),"",R729)</f>
        <v/>
      </c>
      <c r="AK729" s="319" t="str">
        <f>IF(ISNA(VLOOKUP($AG729&amp;S729,IsTm4J,1,0)),"",S729)</f>
        <v/>
      </c>
      <c r="AL729" s="310"/>
      <c r="AT729" s="312" t="str">
        <f t="shared" si="111"/>
        <v/>
      </c>
      <c r="AU729" s="312" t="str">
        <f t="shared" si="112"/>
        <v/>
      </c>
      <c r="AW729" s="320">
        <f t="shared" si="113"/>
        <v>0</v>
      </c>
      <c r="AX729" s="320">
        <f t="shared" si="114"/>
        <v>0</v>
      </c>
      <c r="AY729" s="320">
        <f t="shared" si="115"/>
        <v>0</v>
      </c>
      <c r="AZ729" s="320">
        <f t="shared" si="116"/>
        <v>0</v>
      </c>
      <c r="BG729" s="49" t="str">
        <f t="shared" si="117"/>
        <v>0</v>
      </c>
      <c r="BH729" s="49" t="str">
        <f t="shared" si="118"/>
        <v>0</v>
      </c>
      <c r="BI729" s="49" t="str">
        <f t="shared" si="119"/>
        <v>0</v>
      </c>
    </row>
    <row r="730" spans="1:61" x14ac:dyDescent="0.25">
      <c r="A730" s="25" t="str">
        <f>C730&amp;"x"&amp;TEXT(COUNTIF(C$5:C729,C730)+1,0)</f>
        <v>x1</v>
      </c>
      <c r="B730" s="26" t="str">
        <f>D730&amp;"x"&amp;TEXT(COUNTIF(D$5:D729,D730)+1,0)</f>
        <v>x1</v>
      </c>
      <c r="C730" s="27"/>
      <c r="D730" s="27"/>
      <c r="E730" s="165"/>
      <c r="F730" s="27"/>
      <c r="G730" s="242"/>
      <c r="H730" s="242"/>
      <c r="I730" s="242"/>
      <c r="J730" s="194"/>
      <c r="K730" s="165"/>
      <c r="L730" s="28"/>
      <c r="M730" s="371"/>
      <c r="N730" s="28"/>
      <c r="O730" s="236"/>
      <c r="P730" s="28"/>
      <c r="Q730" s="28"/>
      <c r="R730" s="28"/>
      <c r="S730" s="466" t="str">
        <f>IF(C730=0,"",C730)</f>
        <v/>
      </c>
      <c r="T730" s="191"/>
      <c r="U730" s="30"/>
      <c r="V730" s="30"/>
      <c r="W730" s="30"/>
      <c r="X730" s="30"/>
      <c r="Y730" s="190"/>
      <c r="Z730" s="330" t="str">
        <f>lft(J730,Peildatum)</f>
        <v/>
      </c>
      <c r="AA730" s="272"/>
      <c r="AB730" s="272"/>
      <c r="AC730" s="272"/>
      <c r="AD730" s="272"/>
      <c r="AE730" s="319" t="str">
        <f>IFERROR(VLOOKUP(LEFT(L730 &amp; "0",1),CbRc,2,0),"")</f>
        <v>NCX19J3</v>
      </c>
      <c r="AF730" s="319" t="str">
        <f>IFERROR(VLOOKUP(LEFT(M730 &amp; "0",1),CbRc,2,0),"")</f>
        <v>NCX19J3</v>
      </c>
      <c r="AG730" s="319" t="str">
        <f>IFERROR(VLOOKUP(LEFT(N730 &amp; "0",1),CbRc,2,0),"")</f>
        <v>NCX19J3</v>
      </c>
      <c r="AH730" s="319" t="str">
        <f>IF(ISNA(VLOOKUP($AE730&amp;P730,IsTm1A,1,0)),"",P730)</f>
        <v/>
      </c>
      <c r="AI730" s="319" t="str">
        <f>IF(ISNA(VLOOKUP($AF730&amp;Q730,IsTm2D,1,0)),"",Q730)</f>
        <v/>
      </c>
      <c r="AJ730" s="319" t="str">
        <f>IF(ISNA(VLOOKUP($AF730&amp;R730,IsTm3G,1,0)),"",R730)</f>
        <v/>
      </c>
      <c r="AK730" s="319" t="str">
        <f>IF(ISNA(VLOOKUP($AG730&amp;S730,IsTm4J,1,0)),"",S730)</f>
        <v/>
      </c>
      <c r="AL730" s="310"/>
      <c r="AT730" s="312" t="str">
        <f t="shared" si="111"/>
        <v/>
      </c>
      <c r="AU730" s="312" t="str">
        <f t="shared" si="112"/>
        <v/>
      </c>
      <c r="AW730" s="320">
        <f t="shared" si="113"/>
        <v>0</v>
      </c>
      <c r="AX730" s="320">
        <f t="shared" si="114"/>
        <v>0</v>
      </c>
      <c r="AY730" s="320">
        <f t="shared" si="115"/>
        <v>0</v>
      </c>
      <c r="AZ730" s="320">
        <f t="shared" si="116"/>
        <v>0</v>
      </c>
      <c r="BG730" s="49" t="str">
        <f t="shared" si="117"/>
        <v>0</v>
      </c>
      <c r="BH730" s="49" t="str">
        <f t="shared" si="118"/>
        <v>0</v>
      </c>
      <c r="BI730" s="49" t="str">
        <f t="shared" si="119"/>
        <v>0</v>
      </c>
    </row>
    <row r="731" spans="1:61" x14ac:dyDescent="0.25">
      <c r="A731" s="25" t="str">
        <f>C731&amp;"x"&amp;TEXT(COUNTIF(C$5:C730,C731)+1,0)</f>
        <v>x1</v>
      </c>
      <c r="B731" s="26" t="str">
        <f>D731&amp;"x"&amp;TEXT(COUNTIF(D$5:D730,D731)+1,0)</f>
        <v>x1</v>
      </c>
      <c r="C731" s="27"/>
      <c r="D731" s="27"/>
      <c r="E731" s="165"/>
      <c r="F731" s="27"/>
      <c r="G731" s="242"/>
      <c r="H731" s="242"/>
      <c r="I731" s="242"/>
      <c r="J731" s="194"/>
      <c r="K731" s="165"/>
      <c r="L731" s="28"/>
      <c r="M731" s="371"/>
      <c r="N731" s="28"/>
      <c r="O731" s="236"/>
      <c r="P731" s="28"/>
      <c r="Q731" s="28"/>
      <c r="R731" s="28"/>
      <c r="S731" s="466" t="str">
        <f>IF(C731=0,"",C731)</f>
        <v/>
      </c>
      <c r="T731" s="191"/>
      <c r="U731" s="30"/>
      <c r="V731" s="30"/>
      <c r="W731" s="30"/>
      <c r="X731" s="30"/>
      <c r="Y731" s="190"/>
      <c r="Z731" s="330" t="str">
        <f>lft(J731,Peildatum)</f>
        <v/>
      </c>
      <c r="AA731" s="272"/>
      <c r="AB731" s="272"/>
      <c r="AC731" s="272"/>
      <c r="AD731" s="272"/>
      <c r="AE731" s="319" t="str">
        <f>IFERROR(VLOOKUP(LEFT(L731 &amp; "0",1),CbRc,2,0),"")</f>
        <v>NCX19J3</v>
      </c>
      <c r="AF731" s="319" t="str">
        <f>IFERROR(VLOOKUP(LEFT(M731 &amp; "0",1),CbRc,2,0),"")</f>
        <v>NCX19J3</v>
      </c>
      <c r="AG731" s="319" t="str">
        <f>IFERROR(VLOOKUP(LEFT(N731 &amp; "0",1),CbRc,2,0),"")</f>
        <v>NCX19J3</v>
      </c>
      <c r="AH731" s="319" t="str">
        <f>IF(ISNA(VLOOKUP($AE731&amp;P731,IsTm1A,1,0)),"",P731)</f>
        <v/>
      </c>
      <c r="AI731" s="319" t="str">
        <f>IF(ISNA(VLOOKUP($AF731&amp;Q731,IsTm2D,1,0)),"",Q731)</f>
        <v/>
      </c>
      <c r="AJ731" s="319" t="str">
        <f>IF(ISNA(VLOOKUP($AF731&amp;R731,IsTm3G,1,0)),"",R731)</f>
        <v/>
      </c>
      <c r="AK731" s="319" t="str">
        <f>IF(ISNA(VLOOKUP($AG731&amp;S731,IsTm4J,1,0)),"",S731)</f>
        <v/>
      </c>
      <c r="AL731" s="310"/>
      <c r="AT731" s="312" t="str">
        <f t="shared" si="111"/>
        <v/>
      </c>
      <c r="AU731" s="312" t="str">
        <f t="shared" si="112"/>
        <v/>
      </c>
      <c r="AW731" s="320">
        <f t="shared" si="113"/>
        <v>0</v>
      </c>
      <c r="AX731" s="320">
        <f t="shared" si="114"/>
        <v>0</v>
      </c>
      <c r="AY731" s="320">
        <f t="shared" si="115"/>
        <v>0</v>
      </c>
      <c r="AZ731" s="320">
        <f t="shared" si="116"/>
        <v>0</v>
      </c>
      <c r="BG731" s="49" t="str">
        <f t="shared" si="117"/>
        <v>0</v>
      </c>
      <c r="BH731" s="49" t="str">
        <f t="shared" si="118"/>
        <v>0</v>
      </c>
      <c r="BI731" s="49" t="str">
        <f t="shared" si="119"/>
        <v>0</v>
      </c>
    </row>
    <row r="732" spans="1:61" x14ac:dyDescent="0.25">
      <c r="A732" s="25" t="str">
        <f>C732&amp;"x"&amp;TEXT(COUNTIF(C$5:C731,C732)+1,0)</f>
        <v>x1</v>
      </c>
      <c r="B732" s="26" t="str">
        <f>D732&amp;"x"&amp;TEXT(COUNTIF(D$5:D731,D732)+1,0)</f>
        <v>x1</v>
      </c>
      <c r="C732" s="27"/>
      <c r="D732" s="27"/>
      <c r="E732" s="165"/>
      <c r="F732" s="27"/>
      <c r="G732" s="242"/>
      <c r="H732" s="242"/>
      <c r="I732" s="242"/>
      <c r="J732" s="194"/>
      <c r="K732" s="165"/>
      <c r="L732" s="28"/>
      <c r="M732" s="371"/>
      <c r="N732" s="28"/>
      <c r="O732" s="236"/>
      <c r="P732" s="28"/>
      <c r="Q732" s="28"/>
      <c r="R732" s="28"/>
      <c r="S732" s="466" t="str">
        <f>IF(C732=0,"",C732)</f>
        <v/>
      </c>
      <c r="T732" s="191"/>
      <c r="U732" s="30"/>
      <c r="V732" s="30"/>
      <c r="W732" s="30"/>
      <c r="X732" s="30"/>
      <c r="Y732" s="190"/>
      <c r="Z732" s="330" t="str">
        <f>lft(J732,Peildatum)</f>
        <v/>
      </c>
      <c r="AA732" s="272"/>
      <c r="AB732" s="272"/>
      <c r="AC732" s="272"/>
      <c r="AD732" s="272"/>
      <c r="AE732" s="319" t="str">
        <f>IFERROR(VLOOKUP(LEFT(L732 &amp; "0",1),CbRc,2,0),"")</f>
        <v>NCX19J3</v>
      </c>
      <c r="AF732" s="319" t="str">
        <f>IFERROR(VLOOKUP(LEFT(M732 &amp; "0",1),CbRc,2,0),"")</f>
        <v>NCX19J3</v>
      </c>
      <c r="AG732" s="319" t="str">
        <f>IFERROR(VLOOKUP(LEFT(N732 &amp; "0",1),CbRc,2,0),"")</f>
        <v>NCX19J3</v>
      </c>
      <c r="AH732" s="319" t="str">
        <f>IF(ISNA(VLOOKUP($AE732&amp;P732,IsTm1A,1,0)),"",P732)</f>
        <v/>
      </c>
      <c r="AI732" s="319" t="str">
        <f>IF(ISNA(VLOOKUP($AF732&amp;Q732,IsTm2D,1,0)),"",Q732)</f>
        <v/>
      </c>
      <c r="AJ732" s="319" t="str">
        <f>IF(ISNA(VLOOKUP($AF732&amp;R732,IsTm3G,1,0)),"",R732)</f>
        <v/>
      </c>
      <c r="AK732" s="319" t="str">
        <f>IF(ISNA(VLOOKUP($AG732&amp;S732,IsTm4J,1,0)),"",S732)</f>
        <v/>
      </c>
      <c r="AL732" s="310"/>
      <c r="AT732" s="312" t="str">
        <f t="shared" si="111"/>
        <v/>
      </c>
      <c r="AU732" s="312" t="str">
        <f t="shared" si="112"/>
        <v/>
      </c>
      <c r="AW732" s="320">
        <f t="shared" si="113"/>
        <v>0</v>
      </c>
      <c r="AX732" s="320">
        <f t="shared" si="114"/>
        <v>0</v>
      </c>
      <c r="AY732" s="320">
        <f t="shared" si="115"/>
        <v>0</v>
      </c>
      <c r="AZ732" s="320">
        <f t="shared" si="116"/>
        <v>0</v>
      </c>
      <c r="BG732" s="49" t="str">
        <f t="shared" si="117"/>
        <v>0</v>
      </c>
      <c r="BH732" s="49" t="str">
        <f t="shared" si="118"/>
        <v>0</v>
      </c>
      <c r="BI732" s="49" t="str">
        <f t="shared" si="119"/>
        <v>0</v>
      </c>
    </row>
    <row r="733" spans="1:61" x14ac:dyDescent="0.25">
      <c r="A733" s="25" t="str">
        <f>C733&amp;"x"&amp;TEXT(COUNTIF(C$5:C732,C733)+1,0)</f>
        <v>x1</v>
      </c>
      <c r="B733" s="26" t="str">
        <f>D733&amp;"x"&amp;TEXT(COUNTIF(D$5:D732,D733)+1,0)</f>
        <v>x1</v>
      </c>
      <c r="C733" s="27"/>
      <c r="D733" s="27"/>
      <c r="E733" s="165"/>
      <c r="F733" s="27"/>
      <c r="G733" s="242"/>
      <c r="H733" s="242"/>
      <c r="I733" s="242"/>
      <c r="J733" s="194"/>
      <c r="K733" s="165"/>
      <c r="L733" s="28"/>
      <c r="M733" s="371"/>
      <c r="N733" s="28"/>
      <c r="O733" s="236"/>
      <c r="P733" s="28"/>
      <c r="Q733" s="28"/>
      <c r="R733" s="28"/>
      <c r="S733" s="466" t="str">
        <f>IF(C733=0,"",C733)</f>
        <v/>
      </c>
      <c r="T733" s="191"/>
      <c r="U733" s="30"/>
      <c r="V733" s="30"/>
      <c r="W733" s="30"/>
      <c r="X733" s="30"/>
      <c r="Y733" s="190"/>
      <c r="Z733" s="330" t="str">
        <f>lft(J733,Peildatum)</f>
        <v/>
      </c>
      <c r="AA733" s="272"/>
      <c r="AB733" s="272"/>
      <c r="AC733" s="272"/>
      <c r="AD733" s="272"/>
      <c r="AE733" s="319" t="str">
        <f>IFERROR(VLOOKUP(LEFT(L733 &amp; "0",1),CbRc,2,0),"")</f>
        <v>NCX19J3</v>
      </c>
      <c r="AF733" s="319" t="str">
        <f>IFERROR(VLOOKUP(LEFT(M733 &amp; "0",1),CbRc,2,0),"")</f>
        <v>NCX19J3</v>
      </c>
      <c r="AG733" s="319" t="str">
        <f>IFERROR(VLOOKUP(LEFT(N733 &amp; "0",1),CbRc,2,0),"")</f>
        <v>NCX19J3</v>
      </c>
      <c r="AH733" s="319" t="str">
        <f>IF(ISNA(VLOOKUP($AE733&amp;P733,IsTm1A,1,0)),"",P733)</f>
        <v/>
      </c>
      <c r="AI733" s="319" t="str">
        <f>IF(ISNA(VLOOKUP($AF733&amp;Q733,IsTm2D,1,0)),"",Q733)</f>
        <v/>
      </c>
      <c r="AJ733" s="319" t="str">
        <f>IF(ISNA(VLOOKUP($AF733&amp;R733,IsTm3G,1,0)),"",R733)</f>
        <v/>
      </c>
      <c r="AK733" s="319" t="str">
        <f>IF(ISNA(VLOOKUP($AG733&amp;S733,IsTm4J,1,0)),"",S733)</f>
        <v/>
      </c>
      <c r="AL733" s="310"/>
      <c r="AT733" s="312" t="str">
        <f t="shared" si="111"/>
        <v/>
      </c>
      <c r="AU733" s="312" t="str">
        <f t="shared" si="112"/>
        <v/>
      </c>
      <c r="AW733" s="320">
        <f t="shared" si="113"/>
        <v>0</v>
      </c>
      <c r="AX733" s="320">
        <f t="shared" si="114"/>
        <v>0</v>
      </c>
      <c r="AY733" s="320">
        <f t="shared" si="115"/>
        <v>0</v>
      </c>
      <c r="AZ733" s="320">
        <f t="shared" si="116"/>
        <v>0</v>
      </c>
      <c r="BG733" s="49" t="str">
        <f t="shared" si="117"/>
        <v>0</v>
      </c>
      <c r="BH733" s="49" t="str">
        <f t="shared" si="118"/>
        <v>0</v>
      </c>
      <c r="BI733" s="49" t="str">
        <f t="shared" si="119"/>
        <v>0</v>
      </c>
    </row>
    <row r="734" spans="1:61" x14ac:dyDescent="0.25">
      <c r="A734" s="25" t="str">
        <f>C734&amp;"x"&amp;TEXT(COUNTIF(C$5:C733,C734)+1,0)</f>
        <v>x1</v>
      </c>
      <c r="B734" s="26" t="str">
        <f>D734&amp;"x"&amp;TEXT(COUNTIF(D$5:D733,D734)+1,0)</f>
        <v>x1</v>
      </c>
      <c r="C734" s="27"/>
      <c r="D734" s="27"/>
      <c r="E734" s="165"/>
      <c r="F734" s="27"/>
      <c r="G734" s="242"/>
      <c r="H734" s="242"/>
      <c r="I734" s="242"/>
      <c r="J734" s="194"/>
      <c r="K734" s="165"/>
      <c r="L734" s="28"/>
      <c r="M734" s="371"/>
      <c r="N734" s="28"/>
      <c r="O734" s="236"/>
      <c r="P734" s="28"/>
      <c r="Q734" s="28"/>
      <c r="R734" s="28"/>
      <c r="S734" s="466" t="str">
        <f>IF(C734=0,"",C734)</f>
        <v/>
      </c>
      <c r="T734" s="191"/>
      <c r="U734" s="30"/>
      <c r="V734" s="30"/>
      <c r="W734" s="30"/>
      <c r="X734" s="30"/>
      <c r="Y734" s="190"/>
      <c r="Z734" s="330" t="str">
        <f>lft(J734,Peildatum)</f>
        <v/>
      </c>
      <c r="AA734" s="272"/>
      <c r="AB734" s="272"/>
      <c r="AC734" s="272"/>
      <c r="AD734" s="272"/>
      <c r="AE734" s="319" t="str">
        <f>IFERROR(VLOOKUP(LEFT(L734 &amp; "0",1),CbRc,2,0),"")</f>
        <v>NCX19J3</v>
      </c>
      <c r="AF734" s="319" t="str">
        <f>IFERROR(VLOOKUP(LEFT(M734 &amp; "0",1),CbRc,2,0),"")</f>
        <v>NCX19J3</v>
      </c>
      <c r="AG734" s="319" t="str">
        <f>IFERROR(VLOOKUP(LEFT(N734 &amp; "0",1),CbRc,2,0),"")</f>
        <v>NCX19J3</v>
      </c>
      <c r="AH734" s="319" t="str">
        <f>IF(ISNA(VLOOKUP($AE734&amp;P734,IsTm1A,1,0)),"",P734)</f>
        <v/>
      </c>
      <c r="AI734" s="319" t="str">
        <f>IF(ISNA(VLOOKUP($AF734&amp;Q734,IsTm2D,1,0)),"",Q734)</f>
        <v/>
      </c>
      <c r="AJ734" s="319" t="str">
        <f>IF(ISNA(VLOOKUP($AF734&amp;R734,IsTm3G,1,0)),"",R734)</f>
        <v/>
      </c>
      <c r="AK734" s="319" t="str">
        <f>IF(ISNA(VLOOKUP($AG734&amp;S734,IsTm4J,1,0)),"",S734)</f>
        <v/>
      </c>
      <c r="AL734" s="310"/>
      <c r="AT734" s="312" t="str">
        <f t="shared" si="111"/>
        <v/>
      </c>
      <c r="AU734" s="312" t="str">
        <f t="shared" si="112"/>
        <v/>
      </c>
      <c r="AW734" s="320">
        <f t="shared" si="113"/>
        <v>0</v>
      </c>
      <c r="AX734" s="320">
        <f t="shared" si="114"/>
        <v>0</v>
      </c>
      <c r="AY734" s="320">
        <f t="shared" si="115"/>
        <v>0</v>
      </c>
      <c r="AZ734" s="320">
        <f t="shared" si="116"/>
        <v>0</v>
      </c>
      <c r="BG734" s="49" t="str">
        <f t="shared" si="117"/>
        <v>0</v>
      </c>
      <c r="BH734" s="49" t="str">
        <f t="shared" si="118"/>
        <v>0</v>
      </c>
      <c r="BI734" s="49" t="str">
        <f t="shared" si="119"/>
        <v>0</v>
      </c>
    </row>
    <row r="735" spans="1:61" x14ac:dyDescent="0.25">
      <c r="A735" s="25" t="str">
        <f>C735&amp;"x"&amp;TEXT(COUNTIF(C$5:C734,C735)+1,0)</f>
        <v>x1</v>
      </c>
      <c r="B735" s="26" t="str">
        <f>D735&amp;"x"&amp;TEXT(COUNTIF(D$5:D734,D735)+1,0)</f>
        <v>x1</v>
      </c>
      <c r="C735" s="27"/>
      <c r="D735" s="27"/>
      <c r="E735" s="165"/>
      <c r="F735" s="27"/>
      <c r="G735" s="242"/>
      <c r="H735" s="242"/>
      <c r="I735" s="242"/>
      <c r="J735" s="194"/>
      <c r="K735" s="165"/>
      <c r="L735" s="28"/>
      <c r="M735" s="371"/>
      <c r="N735" s="28"/>
      <c r="O735" s="236"/>
      <c r="P735" s="28"/>
      <c r="Q735" s="28"/>
      <c r="R735" s="28"/>
      <c r="S735" s="466" t="str">
        <f>IF(C735=0,"",C735)</f>
        <v/>
      </c>
      <c r="T735" s="191"/>
      <c r="U735" s="30"/>
      <c r="V735" s="30"/>
      <c r="W735" s="30"/>
      <c r="X735" s="30"/>
      <c r="Y735" s="190"/>
      <c r="Z735" s="330" t="str">
        <f>lft(J735,Peildatum)</f>
        <v/>
      </c>
      <c r="AA735" s="272"/>
      <c r="AB735" s="272"/>
      <c r="AC735" s="272"/>
      <c r="AD735" s="272"/>
      <c r="AE735" s="319" t="str">
        <f>IFERROR(VLOOKUP(LEFT(L735 &amp; "0",1),CbRc,2,0),"")</f>
        <v>NCX19J3</v>
      </c>
      <c r="AF735" s="319" t="str">
        <f>IFERROR(VLOOKUP(LEFT(M735 &amp; "0",1),CbRc,2,0),"")</f>
        <v>NCX19J3</v>
      </c>
      <c r="AG735" s="319" t="str">
        <f>IFERROR(VLOOKUP(LEFT(N735 &amp; "0",1),CbRc,2,0),"")</f>
        <v>NCX19J3</v>
      </c>
      <c r="AH735" s="319" t="str">
        <f>IF(ISNA(VLOOKUP($AE735&amp;P735,IsTm1A,1,0)),"",P735)</f>
        <v/>
      </c>
      <c r="AI735" s="319" t="str">
        <f>IF(ISNA(VLOOKUP($AF735&amp;Q735,IsTm2D,1,0)),"",Q735)</f>
        <v/>
      </c>
      <c r="AJ735" s="319" t="str">
        <f>IF(ISNA(VLOOKUP($AF735&amp;R735,IsTm3G,1,0)),"",R735)</f>
        <v/>
      </c>
      <c r="AK735" s="319" t="str">
        <f>IF(ISNA(VLOOKUP($AG735&amp;S735,IsTm4J,1,0)),"",S735)</f>
        <v/>
      </c>
      <c r="AL735" s="310"/>
      <c r="AT735" s="312" t="str">
        <f t="shared" si="111"/>
        <v/>
      </c>
      <c r="AU735" s="312" t="str">
        <f t="shared" si="112"/>
        <v/>
      </c>
      <c r="AW735" s="320">
        <f t="shared" si="113"/>
        <v>0</v>
      </c>
      <c r="AX735" s="320">
        <f t="shared" si="114"/>
        <v>0</v>
      </c>
      <c r="AY735" s="320">
        <f t="shared" si="115"/>
        <v>0</v>
      </c>
      <c r="AZ735" s="320">
        <f t="shared" si="116"/>
        <v>0</v>
      </c>
      <c r="BG735" s="49" t="str">
        <f t="shared" si="117"/>
        <v>0</v>
      </c>
      <c r="BH735" s="49" t="str">
        <f t="shared" si="118"/>
        <v>0</v>
      </c>
      <c r="BI735" s="49" t="str">
        <f t="shared" si="119"/>
        <v>0</v>
      </c>
    </row>
    <row r="736" spans="1:61" x14ac:dyDescent="0.25">
      <c r="A736" s="25" t="str">
        <f>C736&amp;"x"&amp;TEXT(COUNTIF(C$5:C735,C736)+1,0)</f>
        <v>x1</v>
      </c>
      <c r="B736" s="26" t="str">
        <f>D736&amp;"x"&amp;TEXT(COUNTIF(D$5:D735,D736)+1,0)</f>
        <v>x1</v>
      </c>
      <c r="C736" s="27"/>
      <c r="D736" s="27"/>
      <c r="E736" s="165"/>
      <c r="F736" s="27"/>
      <c r="G736" s="242"/>
      <c r="H736" s="242"/>
      <c r="I736" s="242"/>
      <c r="J736" s="194"/>
      <c r="K736" s="165"/>
      <c r="L736" s="28"/>
      <c r="M736" s="371"/>
      <c r="N736" s="28"/>
      <c r="O736" s="236"/>
      <c r="P736" s="28"/>
      <c r="Q736" s="28"/>
      <c r="R736" s="28"/>
      <c r="S736" s="466" t="str">
        <f>IF(C736=0,"",C736)</f>
        <v/>
      </c>
      <c r="T736" s="191"/>
      <c r="U736" s="30"/>
      <c r="V736" s="30"/>
      <c r="W736" s="30"/>
      <c r="X736" s="30"/>
      <c r="Y736" s="190"/>
      <c r="Z736" s="330" t="str">
        <f>lft(J736,Peildatum)</f>
        <v/>
      </c>
      <c r="AA736" s="272"/>
      <c r="AB736" s="272"/>
      <c r="AC736" s="272"/>
      <c r="AD736" s="272"/>
      <c r="AE736" s="319" t="str">
        <f>IFERROR(VLOOKUP(LEFT(L736 &amp; "0",1),CbRc,2,0),"")</f>
        <v>NCX19J3</v>
      </c>
      <c r="AF736" s="319" t="str">
        <f>IFERROR(VLOOKUP(LEFT(M736 &amp; "0",1),CbRc,2,0),"")</f>
        <v>NCX19J3</v>
      </c>
      <c r="AG736" s="319" t="str">
        <f>IFERROR(VLOOKUP(LEFT(N736 &amp; "0",1),CbRc,2,0),"")</f>
        <v>NCX19J3</v>
      </c>
      <c r="AH736" s="319" t="str">
        <f>IF(ISNA(VLOOKUP($AE736&amp;P736,IsTm1A,1,0)),"",P736)</f>
        <v/>
      </c>
      <c r="AI736" s="319" t="str">
        <f>IF(ISNA(VLOOKUP($AF736&amp;Q736,IsTm2D,1,0)),"",Q736)</f>
        <v/>
      </c>
      <c r="AJ736" s="319" t="str">
        <f>IF(ISNA(VLOOKUP($AF736&amp;R736,IsTm3G,1,0)),"",R736)</f>
        <v/>
      </c>
      <c r="AK736" s="319" t="str">
        <f>IF(ISNA(VLOOKUP($AG736&amp;S736,IsTm4J,1,0)),"",S736)</f>
        <v/>
      </c>
      <c r="AL736" s="310"/>
      <c r="AT736" s="312" t="str">
        <f t="shared" si="111"/>
        <v/>
      </c>
      <c r="AU736" s="312" t="str">
        <f t="shared" si="112"/>
        <v/>
      </c>
      <c r="AW736" s="320">
        <f t="shared" si="113"/>
        <v>0</v>
      </c>
      <c r="AX736" s="320">
        <f t="shared" si="114"/>
        <v>0</v>
      </c>
      <c r="AY736" s="320">
        <f t="shared" si="115"/>
        <v>0</v>
      </c>
      <c r="AZ736" s="320">
        <f t="shared" si="116"/>
        <v>0</v>
      </c>
      <c r="BG736" s="49" t="str">
        <f t="shared" si="117"/>
        <v>0</v>
      </c>
      <c r="BH736" s="49" t="str">
        <f t="shared" si="118"/>
        <v>0</v>
      </c>
      <c r="BI736" s="49" t="str">
        <f t="shared" si="119"/>
        <v>0</v>
      </c>
    </row>
    <row r="737" spans="1:61" x14ac:dyDescent="0.25">
      <c r="A737" s="25" t="str">
        <f>C737&amp;"x"&amp;TEXT(COUNTIF(C$5:C736,C737)+1,0)</f>
        <v>x1</v>
      </c>
      <c r="B737" s="26" t="str">
        <f>D737&amp;"x"&amp;TEXT(COUNTIF(D$5:D736,D737)+1,0)</f>
        <v>x1</v>
      </c>
      <c r="C737" s="27"/>
      <c r="D737" s="27"/>
      <c r="E737" s="165"/>
      <c r="F737" s="27"/>
      <c r="G737" s="242"/>
      <c r="H737" s="242"/>
      <c r="I737" s="242"/>
      <c r="J737" s="194"/>
      <c r="K737" s="165"/>
      <c r="L737" s="28"/>
      <c r="M737" s="371"/>
      <c r="N737" s="28"/>
      <c r="O737" s="236"/>
      <c r="P737" s="28"/>
      <c r="Q737" s="28"/>
      <c r="R737" s="28"/>
      <c r="S737" s="466" t="str">
        <f>IF(C737=0,"",C737)</f>
        <v/>
      </c>
      <c r="T737" s="191"/>
      <c r="U737" s="30"/>
      <c r="V737" s="30"/>
      <c r="W737" s="30"/>
      <c r="X737" s="30"/>
      <c r="Y737" s="190"/>
      <c r="Z737" s="330" t="str">
        <f>lft(J737,Peildatum)</f>
        <v/>
      </c>
      <c r="AA737" s="272"/>
      <c r="AB737" s="272"/>
      <c r="AC737" s="272"/>
      <c r="AD737" s="272"/>
      <c r="AE737" s="319" t="str">
        <f>IFERROR(VLOOKUP(LEFT(L737 &amp; "0",1),CbRc,2,0),"")</f>
        <v>NCX19J3</v>
      </c>
      <c r="AF737" s="319" t="str">
        <f>IFERROR(VLOOKUP(LEFT(M737 &amp; "0",1),CbRc,2,0),"")</f>
        <v>NCX19J3</v>
      </c>
      <c r="AG737" s="319" t="str">
        <f>IFERROR(VLOOKUP(LEFT(N737 &amp; "0",1),CbRc,2,0),"")</f>
        <v>NCX19J3</v>
      </c>
      <c r="AH737" s="319" t="str">
        <f>IF(ISNA(VLOOKUP($AE737&amp;P737,IsTm1A,1,0)),"",P737)</f>
        <v/>
      </c>
      <c r="AI737" s="319" t="str">
        <f>IF(ISNA(VLOOKUP($AF737&amp;Q737,IsTm2D,1,0)),"",Q737)</f>
        <v/>
      </c>
      <c r="AJ737" s="319" t="str">
        <f>IF(ISNA(VLOOKUP($AF737&amp;R737,IsTm3G,1,0)),"",R737)</f>
        <v/>
      </c>
      <c r="AK737" s="319" t="str">
        <f>IF(ISNA(VLOOKUP($AG737&amp;S737,IsTm4J,1,0)),"",S737)</f>
        <v/>
      </c>
      <c r="AL737" s="310"/>
      <c r="AT737" s="312" t="str">
        <f t="shared" si="111"/>
        <v/>
      </c>
      <c r="AU737" s="312" t="str">
        <f t="shared" si="112"/>
        <v/>
      </c>
      <c r="AW737" s="320">
        <f t="shared" si="113"/>
        <v>0</v>
      </c>
      <c r="AX737" s="320">
        <f t="shared" si="114"/>
        <v>0</v>
      </c>
      <c r="AY737" s="320">
        <f t="shared" si="115"/>
        <v>0</v>
      </c>
      <c r="AZ737" s="320">
        <f t="shared" si="116"/>
        <v>0</v>
      </c>
      <c r="BG737" s="49" t="str">
        <f t="shared" si="117"/>
        <v>0</v>
      </c>
      <c r="BH737" s="49" t="str">
        <f t="shared" si="118"/>
        <v>0</v>
      </c>
      <c r="BI737" s="49" t="str">
        <f t="shared" si="119"/>
        <v>0</v>
      </c>
    </row>
    <row r="738" spans="1:61" x14ac:dyDescent="0.25">
      <c r="A738" s="25" t="str">
        <f>C738&amp;"x"&amp;TEXT(COUNTIF(C$5:C737,C738)+1,0)</f>
        <v>x1</v>
      </c>
      <c r="B738" s="26" t="str">
        <f>D738&amp;"x"&amp;TEXT(COUNTIF(D$5:D737,D738)+1,0)</f>
        <v>x1</v>
      </c>
      <c r="C738" s="27"/>
      <c r="D738" s="27"/>
      <c r="E738" s="165"/>
      <c r="F738" s="27"/>
      <c r="G738" s="242"/>
      <c r="H738" s="242"/>
      <c r="I738" s="242"/>
      <c r="J738" s="194"/>
      <c r="K738" s="165"/>
      <c r="L738" s="28"/>
      <c r="M738" s="371"/>
      <c r="N738" s="28"/>
      <c r="O738" s="236"/>
      <c r="P738" s="28"/>
      <c r="Q738" s="28"/>
      <c r="R738" s="28"/>
      <c r="S738" s="466" t="str">
        <f>IF(C738=0,"",C738)</f>
        <v/>
      </c>
      <c r="T738" s="191"/>
      <c r="U738" s="30"/>
      <c r="V738" s="30"/>
      <c r="W738" s="30"/>
      <c r="X738" s="30"/>
      <c r="Y738" s="190"/>
      <c r="Z738" s="330" t="str">
        <f>lft(J738,Peildatum)</f>
        <v/>
      </c>
      <c r="AA738" s="272"/>
      <c r="AB738" s="272"/>
      <c r="AC738" s="272"/>
      <c r="AD738" s="272"/>
      <c r="AE738" s="319" t="str">
        <f>IFERROR(VLOOKUP(LEFT(L738 &amp; "0",1),CbRc,2,0),"")</f>
        <v>NCX19J3</v>
      </c>
      <c r="AF738" s="319" t="str">
        <f>IFERROR(VLOOKUP(LEFT(M738 &amp; "0",1),CbRc,2,0),"")</f>
        <v>NCX19J3</v>
      </c>
      <c r="AG738" s="319" t="str">
        <f>IFERROR(VLOOKUP(LEFT(N738 &amp; "0",1),CbRc,2,0),"")</f>
        <v>NCX19J3</v>
      </c>
      <c r="AH738" s="319" t="str">
        <f>IF(ISNA(VLOOKUP($AE738&amp;P738,IsTm1A,1,0)),"",P738)</f>
        <v/>
      </c>
      <c r="AI738" s="319" t="str">
        <f>IF(ISNA(VLOOKUP($AF738&amp;Q738,IsTm2D,1,0)),"",Q738)</f>
        <v/>
      </c>
      <c r="AJ738" s="319" t="str">
        <f>IF(ISNA(VLOOKUP($AF738&amp;R738,IsTm3G,1,0)),"",R738)</f>
        <v/>
      </c>
      <c r="AK738" s="319" t="str">
        <f>IF(ISNA(VLOOKUP($AG738&amp;S738,IsTm4J,1,0)),"",S738)</f>
        <v/>
      </c>
      <c r="AL738" s="310"/>
      <c r="AT738" s="312" t="str">
        <f t="shared" si="111"/>
        <v/>
      </c>
      <c r="AU738" s="312" t="str">
        <f t="shared" si="112"/>
        <v/>
      </c>
      <c r="AW738" s="320">
        <f t="shared" si="113"/>
        <v>0</v>
      </c>
      <c r="AX738" s="320">
        <f t="shared" si="114"/>
        <v>0</v>
      </c>
      <c r="AY738" s="320">
        <f t="shared" si="115"/>
        <v>0</v>
      </c>
      <c r="AZ738" s="320">
        <f t="shared" si="116"/>
        <v>0</v>
      </c>
      <c r="BG738" s="49" t="str">
        <f t="shared" si="117"/>
        <v>0</v>
      </c>
      <c r="BH738" s="49" t="str">
        <f t="shared" si="118"/>
        <v>0</v>
      </c>
      <c r="BI738" s="49" t="str">
        <f t="shared" si="119"/>
        <v>0</v>
      </c>
    </row>
    <row r="739" spans="1:61" x14ac:dyDescent="0.25">
      <c r="A739" s="25" t="str">
        <f>C739&amp;"x"&amp;TEXT(COUNTIF(C$5:C738,C739)+1,0)</f>
        <v>x1</v>
      </c>
      <c r="B739" s="26" t="str">
        <f>D739&amp;"x"&amp;TEXT(COUNTIF(D$5:D738,D739)+1,0)</f>
        <v>x1</v>
      </c>
      <c r="C739" s="27"/>
      <c r="D739" s="27"/>
      <c r="E739" s="165"/>
      <c r="F739" s="27"/>
      <c r="G739" s="242"/>
      <c r="H739" s="242"/>
      <c r="I739" s="242"/>
      <c r="J739" s="194"/>
      <c r="K739" s="165"/>
      <c r="L739" s="28"/>
      <c r="M739" s="371"/>
      <c r="N739" s="28"/>
      <c r="O739" s="236"/>
      <c r="P739" s="28"/>
      <c r="Q739" s="28"/>
      <c r="R739" s="28"/>
      <c r="S739" s="466" t="str">
        <f>IF(C739=0,"",C739)</f>
        <v/>
      </c>
      <c r="T739" s="191"/>
      <c r="U739" s="30"/>
      <c r="V739" s="30"/>
      <c r="W739" s="30"/>
      <c r="X739" s="30"/>
      <c r="Y739" s="190"/>
      <c r="Z739" s="330" t="str">
        <f>lft(J739,Peildatum)</f>
        <v/>
      </c>
      <c r="AA739" s="272"/>
      <c r="AB739" s="272"/>
      <c r="AC739" s="272"/>
      <c r="AD739" s="272"/>
      <c r="AE739" s="319" t="str">
        <f>IFERROR(VLOOKUP(LEFT(L739 &amp; "0",1),CbRc,2,0),"")</f>
        <v>NCX19J3</v>
      </c>
      <c r="AF739" s="319" t="str">
        <f>IFERROR(VLOOKUP(LEFT(M739 &amp; "0",1),CbRc,2,0),"")</f>
        <v>NCX19J3</v>
      </c>
      <c r="AG739" s="319" t="str">
        <f>IFERROR(VLOOKUP(LEFT(N739 &amp; "0",1),CbRc,2,0),"")</f>
        <v>NCX19J3</v>
      </c>
      <c r="AH739" s="319" t="str">
        <f>IF(ISNA(VLOOKUP($AE739&amp;P739,IsTm1A,1,0)),"",P739)</f>
        <v/>
      </c>
      <c r="AI739" s="319" t="str">
        <f>IF(ISNA(VLOOKUP($AF739&amp;Q739,IsTm2D,1,0)),"",Q739)</f>
        <v/>
      </c>
      <c r="AJ739" s="319" t="str">
        <f>IF(ISNA(VLOOKUP($AF739&amp;R739,IsTm3G,1,0)),"",R739)</f>
        <v/>
      </c>
      <c r="AK739" s="319" t="str">
        <f>IF(ISNA(VLOOKUP($AG739&amp;S739,IsTm4J,1,0)),"",S739)</f>
        <v/>
      </c>
      <c r="AL739" s="310"/>
      <c r="AT739" s="312" t="str">
        <f t="shared" si="111"/>
        <v/>
      </c>
      <c r="AU739" s="312" t="str">
        <f t="shared" si="112"/>
        <v/>
      </c>
      <c r="AW739" s="320">
        <f t="shared" si="113"/>
        <v>0</v>
      </c>
      <c r="AX739" s="320">
        <f t="shared" si="114"/>
        <v>0</v>
      </c>
      <c r="AY739" s="320">
        <f t="shared" si="115"/>
        <v>0</v>
      </c>
      <c r="AZ739" s="320">
        <f t="shared" si="116"/>
        <v>0</v>
      </c>
      <c r="BG739" s="49" t="str">
        <f t="shared" si="117"/>
        <v>0</v>
      </c>
      <c r="BH739" s="49" t="str">
        <f t="shared" si="118"/>
        <v>0</v>
      </c>
      <c r="BI739" s="49" t="str">
        <f t="shared" si="119"/>
        <v>0</v>
      </c>
    </row>
    <row r="740" spans="1:61" x14ac:dyDescent="0.25">
      <c r="A740" s="25" t="str">
        <f>C740&amp;"x"&amp;TEXT(COUNTIF(C$5:C739,C740)+1,0)</f>
        <v>x1</v>
      </c>
      <c r="B740" s="26" t="str">
        <f>D740&amp;"x"&amp;TEXT(COUNTIF(D$5:D739,D740)+1,0)</f>
        <v>x1</v>
      </c>
      <c r="C740" s="27"/>
      <c r="D740" s="27"/>
      <c r="E740" s="165"/>
      <c r="F740" s="27"/>
      <c r="G740" s="242"/>
      <c r="H740" s="242"/>
      <c r="I740" s="242"/>
      <c r="J740" s="194"/>
      <c r="K740" s="165"/>
      <c r="L740" s="28"/>
      <c r="M740" s="371"/>
      <c r="N740" s="28"/>
      <c r="O740" s="236"/>
      <c r="P740" s="28"/>
      <c r="Q740" s="28"/>
      <c r="R740" s="28"/>
      <c r="S740" s="466" t="str">
        <f>IF(C740=0,"",C740)</f>
        <v/>
      </c>
      <c r="T740" s="191"/>
      <c r="U740" s="30"/>
      <c r="V740" s="30"/>
      <c r="W740" s="30"/>
      <c r="X740" s="30"/>
      <c r="Y740" s="190"/>
      <c r="Z740" s="330" t="str">
        <f>lft(J740,Peildatum)</f>
        <v/>
      </c>
      <c r="AA740" s="272"/>
      <c r="AB740" s="272"/>
      <c r="AC740" s="272"/>
      <c r="AD740" s="272"/>
      <c r="AE740" s="319" t="str">
        <f>IFERROR(VLOOKUP(LEFT(L740 &amp; "0",1),CbRc,2,0),"")</f>
        <v>NCX19J3</v>
      </c>
      <c r="AF740" s="319" t="str">
        <f>IFERROR(VLOOKUP(LEFT(M740 &amp; "0",1),CbRc,2,0),"")</f>
        <v>NCX19J3</v>
      </c>
      <c r="AG740" s="319" t="str">
        <f>IFERROR(VLOOKUP(LEFT(N740 &amp; "0",1),CbRc,2,0),"")</f>
        <v>NCX19J3</v>
      </c>
      <c r="AH740" s="319" t="str">
        <f>IF(ISNA(VLOOKUP($AE740&amp;P740,IsTm1A,1,0)),"",P740)</f>
        <v/>
      </c>
      <c r="AI740" s="319" t="str">
        <f>IF(ISNA(VLOOKUP($AF740&amp;Q740,IsTm2D,1,0)),"",Q740)</f>
        <v/>
      </c>
      <c r="AJ740" s="319" t="str">
        <f>IF(ISNA(VLOOKUP($AF740&amp;R740,IsTm3G,1,0)),"",R740)</f>
        <v/>
      </c>
      <c r="AK740" s="319" t="str">
        <f>IF(ISNA(VLOOKUP($AG740&amp;S740,IsTm4J,1,0)),"",S740)</f>
        <v/>
      </c>
      <c r="AL740" s="310"/>
      <c r="AT740" s="312" t="str">
        <f t="shared" si="111"/>
        <v/>
      </c>
      <c r="AU740" s="312" t="str">
        <f t="shared" si="112"/>
        <v/>
      </c>
      <c r="AW740" s="320">
        <f t="shared" si="113"/>
        <v>0</v>
      </c>
      <c r="AX740" s="320">
        <f t="shared" si="114"/>
        <v>0</v>
      </c>
      <c r="AY740" s="320">
        <f t="shared" si="115"/>
        <v>0</v>
      </c>
      <c r="AZ740" s="320">
        <f t="shared" si="116"/>
        <v>0</v>
      </c>
      <c r="BG740" s="49" t="str">
        <f t="shared" si="117"/>
        <v>0</v>
      </c>
      <c r="BH740" s="49" t="str">
        <f t="shared" si="118"/>
        <v>0</v>
      </c>
      <c r="BI740" s="49" t="str">
        <f t="shared" si="119"/>
        <v>0</v>
      </c>
    </row>
    <row r="741" spans="1:61" x14ac:dyDescent="0.25">
      <c r="A741" s="25" t="str">
        <f>C741&amp;"x"&amp;TEXT(COUNTIF(C$5:C740,C741)+1,0)</f>
        <v>x1</v>
      </c>
      <c r="B741" s="26" t="str">
        <f>D741&amp;"x"&amp;TEXT(COUNTIF(D$5:D740,D741)+1,0)</f>
        <v>x1</v>
      </c>
      <c r="C741" s="27"/>
      <c r="D741" s="27"/>
      <c r="E741" s="165"/>
      <c r="F741" s="27"/>
      <c r="G741" s="242"/>
      <c r="H741" s="242"/>
      <c r="I741" s="242"/>
      <c r="J741" s="194"/>
      <c r="K741" s="165"/>
      <c r="L741" s="28"/>
      <c r="M741" s="371"/>
      <c r="N741" s="28"/>
      <c r="O741" s="236"/>
      <c r="P741" s="28"/>
      <c r="Q741" s="28"/>
      <c r="R741" s="28"/>
      <c r="S741" s="466" t="str">
        <f>IF(C741=0,"",C741)</f>
        <v/>
      </c>
      <c r="T741" s="191"/>
      <c r="U741" s="30"/>
      <c r="V741" s="30"/>
      <c r="W741" s="30"/>
      <c r="X741" s="30"/>
      <c r="Y741" s="190"/>
      <c r="Z741" s="330" t="str">
        <f>lft(J741,Peildatum)</f>
        <v/>
      </c>
      <c r="AA741" s="272"/>
      <c r="AB741" s="272"/>
      <c r="AC741" s="272"/>
      <c r="AD741" s="272"/>
      <c r="AE741" s="319" t="str">
        <f>IFERROR(VLOOKUP(LEFT(L741 &amp; "0",1),CbRc,2,0),"")</f>
        <v>NCX19J3</v>
      </c>
      <c r="AF741" s="319" t="str">
        <f>IFERROR(VLOOKUP(LEFT(M741 &amp; "0",1),CbRc,2,0),"")</f>
        <v>NCX19J3</v>
      </c>
      <c r="AG741" s="319" t="str">
        <f>IFERROR(VLOOKUP(LEFT(N741 &amp; "0",1),CbRc,2,0),"")</f>
        <v>NCX19J3</v>
      </c>
      <c r="AH741" s="319" t="str">
        <f>IF(ISNA(VLOOKUP($AE741&amp;P741,IsTm1A,1,0)),"",P741)</f>
        <v/>
      </c>
      <c r="AI741" s="319" t="str">
        <f>IF(ISNA(VLOOKUP($AF741&amp;Q741,IsTm2D,1,0)),"",Q741)</f>
        <v/>
      </c>
      <c r="AJ741" s="319" t="str">
        <f>IF(ISNA(VLOOKUP($AF741&amp;R741,IsTm3G,1,0)),"",R741)</f>
        <v/>
      </c>
      <c r="AK741" s="319" t="str">
        <f>IF(ISNA(VLOOKUP($AG741&amp;S741,IsTm4J,1,0)),"",S741)</f>
        <v/>
      </c>
      <c r="AL741" s="310"/>
      <c r="AT741" s="312" t="str">
        <f t="shared" si="111"/>
        <v/>
      </c>
      <c r="AU741" s="312" t="str">
        <f t="shared" si="112"/>
        <v/>
      </c>
      <c r="AW741" s="320">
        <f t="shared" si="113"/>
        <v>0</v>
      </c>
      <c r="AX741" s="320">
        <f t="shared" si="114"/>
        <v>0</v>
      </c>
      <c r="AY741" s="320">
        <f t="shared" si="115"/>
        <v>0</v>
      </c>
      <c r="AZ741" s="320">
        <f t="shared" si="116"/>
        <v>0</v>
      </c>
      <c r="BG741" s="49" t="str">
        <f t="shared" si="117"/>
        <v>0</v>
      </c>
      <c r="BH741" s="49" t="str">
        <f t="shared" si="118"/>
        <v>0</v>
      </c>
      <c r="BI741" s="49" t="str">
        <f t="shared" si="119"/>
        <v>0</v>
      </c>
    </row>
    <row r="742" spans="1:61" x14ac:dyDescent="0.25">
      <c r="A742" s="25" t="str">
        <f>C742&amp;"x"&amp;TEXT(COUNTIF(C$5:C741,C742)+1,0)</f>
        <v>x1</v>
      </c>
      <c r="B742" s="26" t="str">
        <f>D742&amp;"x"&amp;TEXT(COUNTIF(D$5:D741,D742)+1,0)</f>
        <v>x1</v>
      </c>
      <c r="C742" s="27"/>
      <c r="D742" s="27"/>
      <c r="E742" s="165"/>
      <c r="F742" s="27"/>
      <c r="G742" s="242"/>
      <c r="H742" s="242"/>
      <c r="I742" s="242"/>
      <c r="J742" s="194"/>
      <c r="K742" s="165"/>
      <c r="L742" s="28"/>
      <c r="M742" s="371"/>
      <c r="N742" s="28"/>
      <c r="O742" s="236"/>
      <c r="P742" s="28"/>
      <c r="Q742" s="28"/>
      <c r="R742" s="28"/>
      <c r="S742" s="466" t="str">
        <f>IF(C742=0,"",C742)</f>
        <v/>
      </c>
      <c r="T742" s="191"/>
      <c r="U742" s="30"/>
      <c r="V742" s="30"/>
      <c r="W742" s="30"/>
      <c r="X742" s="30"/>
      <c r="Y742" s="190"/>
      <c r="Z742" s="330" t="str">
        <f>lft(J742,Peildatum)</f>
        <v/>
      </c>
      <c r="AA742" s="272"/>
      <c r="AB742" s="272"/>
      <c r="AC742" s="272"/>
      <c r="AD742" s="272"/>
      <c r="AE742" s="319" t="str">
        <f>IFERROR(VLOOKUP(LEFT(L742 &amp; "0",1),CbRc,2,0),"")</f>
        <v>NCX19J3</v>
      </c>
      <c r="AF742" s="319" t="str">
        <f>IFERROR(VLOOKUP(LEFT(M742 &amp; "0",1),CbRc,2,0),"")</f>
        <v>NCX19J3</v>
      </c>
      <c r="AG742" s="319" t="str">
        <f>IFERROR(VLOOKUP(LEFT(N742 &amp; "0",1),CbRc,2,0),"")</f>
        <v>NCX19J3</v>
      </c>
      <c r="AH742" s="319" t="str">
        <f>IF(ISNA(VLOOKUP($AE742&amp;P742,IsTm1A,1,0)),"",P742)</f>
        <v/>
      </c>
      <c r="AI742" s="319" t="str">
        <f>IF(ISNA(VLOOKUP($AF742&amp;Q742,IsTm2D,1,0)),"",Q742)</f>
        <v/>
      </c>
      <c r="AJ742" s="319" t="str">
        <f>IF(ISNA(VLOOKUP($AF742&amp;R742,IsTm3G,1,0)),"",R742)</f>
        <v/>
      </c>
      <c r="AK742" s="319" t="str">
        <f>IF(ISNA(VLOOKUP($AG742&amp;S742,IsTm4J,1,0)),"",S742)</f>
        <v/>
      </c>
      <c r="AL742" s="310"/>
      <c r="AT742" s="312" t="str">
        <f t="shared" si="111"/>
        <v/>
      </c>
      <c r="AU742" s="312" t="str">
        <f t="shared" si="112"/>
        <v/>
      </c>
      <c r="AW742" s="320">
        <f t="shared" si="113"/>
        <v>0</v>
      </c>
      <c r="AX742" s="320">
        <f t="shared" si="114"/>
        <v>0</v>
      </c>
      <c r="AY742" s="320">
        <f t="shared" si="115"/>
        <v>0</v>
      </c>
      <c r="AZ742" s="320">
        <f t="shared" si="116"/>
        <v>0</v>
      </c>
      <c r="BG742" s="49" t="str">
        <f t="shared" si="117"/>
        <v>0</v>
      </c>
      <c r="BH742" s="49" t="str">
        <f t="shared" si="118"/>
        <v>0</v>
      </c>
      <c r="BI742" s="49" t="str">
        <f t="shared" si="119"/>
        <v>0</v>
      </c>
    </row>
    <row r="743" spans="1:61" x14ac:dyDescent="0.25">
      <c r="A743" s="25" t="str">
        <f>C743&amp;"x"&amp;TEXT(COUNTIF(C$5:C742,C743)+1,0)</f>
        <v>x1</v>
      </c>
      <c r="B743" s="26" t="str">
        <f>D743&amp;"x"&amp;TEXT(COUNTIF(D$5:D742,D743)+1,0)</f>
        <v>x1</v>
      </c>
      <c r="C743" s="27"/>
      <c r="D743" s="27"/>
      <c r="E743" s="165"/>
      <c r="F743" s="27"/>
      <c r="G743" s="242"/>
      <c r="H743" s="242"/>
      <c r="I743" s="242"/>
      <c r="J743" s="194"/>
      <c r="K743" s="165"/>
      <c r="L743" s="28"/>
      <c r="M743" s="371"/>
      <c r="N743" s="28"/>
      <c r="O743" s="236"/>
      <c r="P743" s="28"/>
      <c r="Q743" s="28"/>
      <c r="R743" s="28"/>
      <c r="S743" s="466" t="str">
        <f>IF(C743=0,"",C743)</f>
        <v/>
      </c>
      <c r="T743" s="191"/>
      <c r="U743" s="30"/>
      <c r="V743" s="30"/>
      <c r="W743" s="30"/>
      <c r="X743" s="30"/>
      <c r="Y743" s="190"/>
      <c r="Z743" s="330" t="str">
        <f>lft(J743,Peildatum)</f>
        <v/>
      </c>
      <c r="AA743" s="272"/>
      <c r="AB743" s="272"/>
      <c r="AC743" s="272"/>
      <c r="AD743" s="272"/>
      <c r="AE743" s="319" t="str">
        <f>IFERROR(VLOOKUP(LEFT(L743 &amp; "0",1),CbRc,2,0),"")</f>
        <v>NCX19J3</v>
      </c>
      <c r="AF743" s="319" t="str">
        <f>IFERROR(VLOOKUP(LEFT(M743 &amp; "0",1),CbRc,2,0),"")</f>
        <v>NCX19J3</v>
      </c>
      <c r="AG743" s="319" t="str">
        <f>IFERROR(VLOOKUP(LEFT(N743 &amp; "0",1),CbRc,2,0),"")</f>
        <v>NCX19J3</v>
      </c>
      <c r="AH743" s="319" t="str">
        <f>IF(ISNA(VLOOKUP($AE743&amp;P743,IsTm1A,1,0)),"",P743)</f>
        <v/>
      </c>
      <c r="AI743" s="319" t="str">
        <f>IF(ISNA(VLOOKUP($AF743&amp;Q743,IsTm2D,1,0)),"",Q743)</f>
        <v/>
      </c>
      <c r="AJ743" s="319" t="str">
        <f>IF(ISNA(VLOOKUP($AF743&amp;R743,IsTm3G,1,0)),"",R743)</f>
        <v/>
      </c>
      <c r="AK743" s="319" t="str">
        <f>IF(ISNA(VLOOKUP($AG743&amp;S743,IsTm4J,1,0)),"",S743)</f>
        <v/>
      </c>
      <c r="AL743" s="310"/>
      <c r="AT743" s="312" t="str">
        <f t="shared" si="111"/>
        <v/>
      </c>
      <c r="AU743" s="312" t="str">
        <f t="shared" si="112"/>
        <v/>
      </c>
      <c r="AW743" s="320">
        <f t="shared" si="113"/>
        <v>0</v>
      </c>
      <c r="AX743" s="320">
        <f t="shared" si="114"/>
        <v>0</v>
      </c>
      <c r="AY743" s="320">
        <f t="shared" si="115"/>
        <v>0</v>
      </c>
      <c r="AZ743" s="320">
        <f t="shared" si="116"/>
        <v>0</v>
      </c>
      <c r="BG743" s="49" t="str">
        <f t="shared" si="117"/>
        <v>0</v>
      </c>
      <c r="BH743" s="49" t="str">
        <f t="shared" si="118"/>
        <v>0</v>
      </c>
      <c r="BI743" s="49" t="str">
        <f t="shared" si="119"/>
        <v>0</v>
      </c>
    </row>
    <row r="744" spans="1:61" x14ac:dyDescent="0.25">
      <c r="A744" s="25" t="str">
        <f>C744&amp;"x"&amp;TEXT(COUNTIF(C$5:C743,C744)+1,0)</f>
        <v>x1</v>
      </c>
      <c r="B744" s="26" t="str">
        <f>D744&amp;"x"&amp;TEXT(COUNTIF(D$5:D743,D744)+1,0)</f>
        <v>x1</v>
      </c>
      <c r="C744" s="27"/>
      <c r="D744" s="27"/>
      <c r="E744" s="165"/>
      <c r="F744" s="27"/>
      <c r="G744" s="242"/>
      <c r="H744" s="242"/>
      <c r="I744" s="242"/>
      <c r="J744" s="194"/>
      <c r="K744" s="165"/>
      <c r="L744" s="28"/>
      <c r="M744" s="371"/>
      <c r="N744" s="28"/>
      <c r="O744" s="236"/>
      <c r="P744" s="28"/>
      <c r="Q744" s="28"/>
      <c r="R744" s="28"/>
      <c r="S744" s="466" t="str">
        <f>IF(C744=0,"",C744)</f>
        <v/>
      </c>
      <c r="T744" s="191"/>
      <c r="U744" s="30"/>
      <c r="V744" s="30"/>
      <c r="W744" s="30"/>
      <c r="X744" s="30"/>
      <c r="Y744" s="190"/>
      <c r="Z744" s="330" t="str">
        <f>lft(J744,Peildatum)</f>
        <v/>
      </c>
      <c r="AA744" s="272"/>
      <c r="AB744" s="272"/>
      <c r="AC744" s="272"/>
      <c r="AD744" s="272"/>
      <c r="AE744" s="319" t="str">
        <f>IFERROR(VLOOKUP(LEFT(L744 &amp; "0",1),CbRc,2,0),"")</f>
        <v>NCX19J3</v>
      </c>
      <c r="AF744" s="319" t="str">
        <f>IFERROR(VLOOKUP(LEFT(M744 &amp; "0",1),CbRc,2,0),"")</f>
        <v>NCX19J3</v>
      </c>
      <c r="AG744" s="319" t="str">
        <f>IFERROR(VLOOKUP(LEFT(N744 &amp; "0",1),CbRc,2,0),"")</f>
        <v>NCX19J3</v>
      </c>
      <c r="AH744" s="319" t="str">
        <f>IF(ISNA(VLOOKUP($AE744&amp;P744,IsTm1A,1,0)),"",P744)</f>
        <v/>
      </c>
      <c r="AI744" s="319" t="str">
        <f>IF(ISNA(VLOOKUP($AF744&amp;Q744,IsTm2D,1,0)),"",Q744)</f>
        <v/>
      </c>
      <c r="AJ744" s="319" t="str">
        <f>IF(ISNA(VLOOKUP($AF744&amp;R744,IsTm3G,1,0)),"",R744)</f>
        <v/>
      </c>
      <c r="AK744" s="319" t="str">
        <f>IF(ISNA(VLOOKUP($AG744&amp;S744,IsTm4J,1,0)),"",S744)</f>
        <v/>
      </c>
      <c r="AL744" s="310"/>
      <c r="AT744" s="312" t="str">
        <f t="shared" si="111"/>
        <v/>
      </c>
      <c r="AU744" s="312" t="str">
        <f t="shared" si="112"/>
        <v/>
      </c>
      <c r="AW744" s="320">
        <f t="shared" si="113"/>
        <v>0</v>
      </c>
      <c r="AX744" s="320">
        <f t="shared" si="114"/>
        <v>0</v>
      </c>
      <c r="AY744" s="320">
        <f t="shared" si="115"/>
        <v>0</v>
      </c>
      <c r="AZ744" s="320">
        <f t="shared" si="116"/>
        <v>0</v>
      </c>
      <c r="BG744" s="49" t="str">
        <f t="shared" si="117"/>
        <v>0</v>
      </c>
      <c r="BH744" s="49" t="str">
        <f t="shared" si="118"/>
        <v>0</v>
      </c>
      <c r="BI744" s="49" t="str">
        <f t="shared" si="119"/>
        <v>0</v>
      </c>
    </row>
    <row r="745" spans="1:61" x14ac:dyDescent="0.25">
      <c r="A745" s="25" t="str">
        <f>C745&amp;"x"&amp;TEXT(COUNTIF(C$5:C744,C745)+1,0)</f>
        <v>x1</v>
      </c>
      <c r="B745" s="26" t="str">
        <f>D745&amp;"x"&amp;TEXT(COUNTIF(D$5:D744,D745)+1,0)</f>
        <v>x1</v>
      </c>
      <c r="C745" s="27"/>
      <c r="D745" s="27"/>
      <c r="E745" s="165"/>
      <c r="F745" s="27"/>
      <c r="G745" s="242"/>
      <c r="H745" s="242"/>
      <c r="I745" s="242"/>
      <c r="J745" s="194"/>
      <c r="K745" s="165"/>
      <c r="L745" s="28"/>
      <c r="M745" s="371"/>
      <c r="N745" s="28"/>
      <c r="O745" s="236"/>
      <c r="P745" s="28"/>
      <c r="Q745" s="28"/>
      <c r="R745" s="28"/>
      <c r="S745" s="466" t="str">
        <f>IF(C745=0,"",C745)</f>
        <v/>
      </c>
      <c r="T745" s="191"/>
      <c r="U745" s="30"/>
      <c r="V745" s="30"/>
      <c r="W745" s="30"/>
      <c r="X745" s="30"/>
      <c r="Y745" s="190"/>
      <c r="Z745" s="330" t="str">
        <f>lft(J745,Peildatum)</f>
        <v/>
      </c>
      <c r="AA745" s="272"/>
      <c r="AB745" s="272"/>
      <c r="AC745" s="272"/>
      <c r="AD745" s="272"/>
      <c r="AE745" s="319" t="str">
        <f>IFERROR(VLOOKUP(LEFT(L745 &amp; "0",1),CbRc,2,0),"")</f>
        <v>NCX19J3</v>
      </c>
      <c r="AF745" s="319" t="str">
        <f>IFERROR(VLOOKUP(LEFT(M745 &amp; "0",1),CbRc,2,0),"")</f>
        <v>NCX19J3</v>
      </c>
      <c r="AG745" s="319" t="str">
        <f>IFERROR(VLOOKUP(LEFT(N745 &amp; "0",1),CbRc,2,0),"")</f>
        <v>NCX19J3</v>
      </c>
      <c r="AH745" s="319" t="str">
        <f>IF(ISNA(VLOOKUP($AE745&amp;P745,IsTm1A,1,0)),"",P745)</f>
        <v/>
      </c>
      <c r="AI745" s="319" t="str">
        <f>IF(ISNA(VLOOKUP($AF745&amp;Q745,IsTm2D,1,0)),"",Q745)</f>
        <v/>
      </c>
      <c r="AJ745" s="319" t="str">
        <f>IF(ISNA(VLOOKUP($AF745&amp;R745,IsTm3G,1,0)),"",R745)</f>
        <v/>
      </c>
      <c r="AK745" s="319" t="str">
        <f>IF(ISNA(VLOOKUP($AG745&amp;S745,IsTm4J,1,0)),"",S745)</f>
        <v/>
      </c>
      <c r="AL745" s="310"/>
      <c r="AT745" s="312" t="str">
        <f t="shared" si="111"/>
        <v/>
      </c>
      <c r="AU745" s="312" t="str">
        <f t="shared" si="112"/>
        <v/>
      </c>
      <c r="AW745" s="320">
        <f t="shared" si="113"/>
        <v>0</v>
      </c>
      <c r="AX745" s="320">
        <f t="shared" si="114"/>
        <v>0</v>
      </c>
      <c r="AY745" s="320">
        <f t="shared" si="115"/>
        <v>0</v>
      </c>
      <c r="AZ745" s="320">
        <f t="shared" si="116"/>
        <v>0</v>
      </c>
      <c r="BG745" s="49" t="str">
        <f t="shared" si="117"/>
        <v>0</v>
      </c>
      <c r="BH745" s="49" t="str">
        <f t="shared" si="118"/>
        <v>0</v>
      </c>
      <c r="BI745" s="49" t="str">
        <f t="shared" si="119"/>
        <v>0</v>
      </c>
    </row>
    <row r="746" spans="1:61" x14ac:dyDescent="0.25">
      <c r="A746" s="25" t="str">
        <f>C746&amp;"x"&amp;TEXT(COUNTIF(C$5:C745,C746)+1,0)</f>
        <v>x1</v>
      </c>
      <c r="B746" s="26" t="str">
        <f>D746&amp;"x"&amp;TEXT(COUNTIF(D$5:D745,D746)+1,0)</f>
        <v>x1</v>
      </c>
      <c r="C746" s="27"/>
      <c r="D746" s="27"/>
      <c r="E746" s="165"/>
      <c r="F746" s="27"/>
      <c r="G746" s="242"/>
      <c r="H746" s="242"/>
      <c r="I746" s="242"/>
      <c r="J746" s="194"/>
      <c r="K746" s="165"/>
      <c r="L746" s="28"/>
      <c r="M746" s="371"/>
      <c r="N746" s="28"/>
      <c r="O746" s="236"/>
      <c r="P746" s="28"/>
      <c r="Q746" s="28"/>
      <c r="R746" s="28"/>
      <c r="S746" s="466" t="str">
        <f>IF(C746=0,"",C746)</f>
        <v/>
      </c>
      <c r="T746" s="191"/>
      <c r="U746" s="30"/>
      <c r="V746" s="30"/>
      <c r="W746" s="30"/>
      <c r="X746" s="30"/>
      <c r="Y746" s="190"/>
      <c r="Z746" s="330" t="str">
        <f>lft(J746,Peildatum)</f>
        <v/>
      </c>
      <c r="AA746" s="272"/>
      <c r="AB746" s="272"/>
      <c r="AC746" s="272"/>
      <c r="AD746" s="272"/>
      <c r="AE746" s="319" t="str">
        <f>IFERROR(VLOOKUP(LEFT(L746 &amp; "0",1),CbRc,2,0),"")</f>
        <v>NCX19J3</v>
      </c>
      <c r="AF746" s="319" t="str">
        <f>IFERROR(VLOOKUP(LEFT(M746 &amp; "0",1),CbRc,2,0),"")</f>
        <v>NCX19J3</v>
      </c>
      <c r="AG746" s="319" t="str">
        <f>IFERROR(VLOOKUP(LEFT(N746 &amp; "0",1),CbRc,2,0),"")</f>
        <v>NCX19J3</v>
      </c>
      <c r="AH746" s="319" t="str">
        <f>IF(ISNA(VLOOKUP($AE746&amp;P746,IsTm1A,1,0)),"",P746)</f>
        <v/>
      </c>
      <c r="AI746" s="319" t="str">
        <f>IF(ISNA(VLOOKUP($AF746&amp;Q746,IsTm2D,1,0)),"",Q746)</f>
        <v/>
      </c>
      <c r="AJ746" s="319" t="str">
        <f>IF(ISNA(VLOOKUP($AF746&amp;R746,IsTm3G,1,0)),"",R746)</f>
        <v/>
      </c>
      <c r="AK746" s="319" t="str">
        <f>IF(ISNA(VLOOKUP($AG746&amp;S746,IsTm4J,1,0)),"",S746)</f>
        <v/>
      </c>
      <c r="AL746" s="310"/>
      <c r="AT746" s="312" t="str">
        <f t="shared" si="111"/>
        <v/>
      </c>
      <c r="AU746" s="312" t="str">
        <f t="shared" si="112"/>
        <v/>
      </c>
      <c r="AW746" s="320">
        <f t="shared" si="113"/>
        <v>0</v>
      </c>
      <c r="AX746" s="320">
        <f t="shared" si="114"/>
        <v>0</v>
      </c>
      <c r="AY746" s="320">
        <f t="shared" si="115"/>
        <v>0</v>
      </c>
      <c r="AZ746" s="320">
        <f t="shared" si="116"/>
        <v>0</v>
      </c>
      <c r="BG746" s="49" t="str">
        <f t="shared" si="117"/>
        <v>0</v>
      </c>
      <c r="BH746" s="49" t="str">
        <f t="shared" si="118"/>
        <v>0</v>
      </c>
      <c r="BI746" s="49" t="str">
        <f t="shared" si="119"/>
        <v>0</v>
      </c>
    </row>
    <row r="747" spans="1:61" x14ac:dyDescent="0.25">
      <c r="A747" s="25" t="str">
        <f>C747&amp;"x"&amp;TEXT(COUNTIF(C$5:C746,C747)+1,0)</f>
        <v>x1</v>
      </c>
      <c r="B747" s="26" t="str">
        <f>D747&amp;"x"&amp;TEXT(COUNTIF(D$5:D746,D747)+1,0)</f>
        <v>x1</v>
      </c>
      <c r="C747" s="27"/>
      <c r="D747" s="27"/>
      <c r="E747" s="165"/>
      <c r="F747" s="27"/>
      <c r="G747" s="242"/>
      <c r="H747" s="242"/>
      <c r="I747" s="242"/>
      <c r="J747" s="194"/>
      <c r="K747" s="165"/>
      <c r="L747" s="28"/>
      <c r="M747" s="371"/>
      <c r="N747" s="28"/>
      <c r="O747" s="236"/>
      <c r="P747" s="28"/>
      <c r="Q747" s="28"/>
      <c r="R747" s="28"/>
      <c r="S747" s="466" t="str">
        <f>IF(C747=0,"",C747)</f>
        <v/>
      </c>
      <c r="T747" s="191"/>
      <c r="U747" s="30"/>
      <c r="V747" s="30"/>
      <c r="W747" s="30"/>
      <c r="X747" s="30"/>
      <c r="Y747" s="190"/>
      <c r="Z747" s="330" t="str">
        <f>lft(J747,Peildatum)</f>
        <v/>
      </c>
      <c r="AA747" s="272"/>
      <c r="AB747" s="272"/>
      <c r="AC747" s="272"/>
      <c r="AD747" s="272"/>
      <c r="AE747" s="319" t="str">
        <f>IFERROR(VLOOKUP(LEFT(L747 &amp; "0",1),CbRc,2,0),"")</f>
        <v>NCX19J3</v>
      </c>
      <c r="AF747" s="319" t="str">
        <f>IFERROR(VLOOKUP(LEFT(M747 &amp; "0",1),CbRc,2,0),"")</f>
        <v>NCX19J3</v>
      </c>
      <c r="AG747" s="319" t="str">
        <f>IFERROR(VLOOKUP(LEFT(N747 &amp; "0",1),CbRc,2,0),"")</f>
        <v>NCX19J3</v>
      </c>
      <c r="AH747" s="319" t="str">
        <f>IF(ISNA(VLOOKUP($AE747&amp;P747,IsTm1A,1,0)),"",P747)</f>
        <v/>
      </c>
      <c r="AI747" s="319" t="str">
        <f>IF(ISNA(VLOOKUP($AF747&amp;Q747,IsTm2D,1,0)),"",Q747)</f>
        <v/>
      </c>
      <c r="AJ747" s="319" t="str">
        <f>IF(ISNA(VLOOKUP($AF747&amp;R747,IsTm3G,1,0)),"",R747)</f>
        <v/>
      </c>
      <c r="AK747" s="319" t="str">
        <f>IF(ISNA(VLOOKUP($AG747&amp;S747,IsTm4J,1,0)),"",S747)</f>
        <v/>
      </c>
      <c r="AL747" s="310"/>
      <c r="AT747" s="312" t="str">
        <f t="shared" si="111"/>
        <v/>
      </c>
      <c r="AU747" s="312" t="str">
        <f t="shared" si="112"/>
        <v/>
      </c>
      <c r="AW747" s="320">
        <f t="shared" si="113"/>
        <v>0</v>
      </c>
      <c r="AX747" s="320">
        <f t="shared" si="114"/>
        <v>0</v>
      </c>
      <c r="AY747" s="320">
        <f t="shared" si="115"/>
        <v>0</v>
      </c>
      <c r="AZ747" s="320">
        <f t="shared" si="116"/>
        <v>0</v>
      </c>
      <c r="BG747" s="49" t="str">
        <f t="shared" si="117"/>
        <v>0</v>
      </c>
      <c r="BH747" s="49" t="str">
        <f t="shared" si="118"/>
        <v>0</v>
      </c>
      <c r="BI747" s="49" t="str">
        <f t="shared" si="119"/>
        <v>0</v>
      </c>
    </row>
    <row r="748" spans="1:61" x14ac:dyDescent="0.25">
      <c r="A748" s="25" t="str">
        <f>C748&amp;"x"&amp;TEXT(COUNTIF(C$5:C747,C748)+1,0)</f>
        <v>x1</v>
      </c>
      <c r="B748" s="26" t="str">
        <f>D748&amp;"x"&amp;TEXT(COUNTIF(D$5:D747,D748)+1,0)</f>
        <v>x1</v>
      </c>
      <c r="C748" s="27"/>
      <c r="D748" s="27"/>
      <c r="E748" s="165"/>
      <c r="F748" s="27"/>
      <c r="G748" s="242"/>
      <c r="H748" s="242"/>
      <c r="I748" s="242"/>
      <c r="J748" s="194"/>
      <c r="K748" s="165"/>
      <c r="L748" s="28"/>
      <c r="M748" s="371"/>
      <c r="N748" s="28"/>
      <c r="O748" s="236"/>
      <c r="P748" s="28"/>
      <c r="Q748" s="28"/>
      <c r="R748" s="28"/>
      <c r="S748" s="466" t="str">
        <f>IF(C748=0,"",C748)</f>
        <v/>
      </c>
      <c r="T748" s="191"/>
      <c r="U748" s="30"/>
      <c r="V748" s="30"/>
      <c r="W748" s="30"/>
      <c r="X748" s="30"/>
      <c r="Y748" s="190"/>
      <c r="Z748" s="330" t="str">
        <f>lft(J748,Peildatum)</f>
        <v/>
      </c>
      <c r="AA748" s="272"/>
      <c r="AB748" s="272"/>
      <c r="AC748" s="272"/>
      <c r="AD748" s="272"/>
      <c r="AE748" s="319" t="str">
        <f>IFERROR(VLOOKUP(LEFT(L748 &amp; "0",1),CbRc,2,0),"")</f>
        <v>NCX19J3</v>
      </c>
      <c r="AF748" s="319" t="str">
        <f>IFERROR(VLOOKUP(LEFT(M748 &amp; "0",1),CbRc,2,0),"")</f>
        <v>NCX19J3</v>
      </c>
      <c r="AG748" s="319" t="str">
        <f>IFERROR(VLOOKUP(LEFT(N748 &amp; "0",1),CbRc,2,0),"")</f>
        <v>NCX19J3</v>
      </c>
      <c r="AH748" s="319" t="str">
        <f>IF(ISNA(VLOOKUP($AE748&amp;P748,IsTm1A,1,0)),"",P748)</f>
        <v/>
      </c>
      <c r="AI748" s="319" t="str">
        <f>IF(ISNA(VLOOKUP($AF748&amp;Q748,IsTm2D,1,0)),"",Q748)</f>
        <v/>
      </c>
      <c r="AJ748" s="319" t="str">
        <f>IF(ISNA(VLOOKUP($AF748&amp;R748,IsTm3G,1,0)),"",R748)</f>
        <v/>
      </c>
      <c r="AK748" s="319" t="str">
        <f>IF(ISNA(VLOOKUP($AG748&amp;S748,IsTm4J,1,0)),"",S748)</f>
        <v/>
      </c>
      <c r="AL748" s="310"/>
      <c r="AT748" s="312" t="str">
        <f t="shared" si="111"/>
        <v/>
      </c>
      <c r="AU748" s="312" t="str">
        <f t="shared" si="112"/>
        <v/>
      </c>
      <c r="AW748" s="320">
        <f t="shared" si="113"/>
        <v>0</v>
      </c>
      <c r="AX748" s="320">
        <f t="shared" si="114"/>
        <v>0</v>
      </c>
      <c r="AY748" s="320">
        <f t="shared" si="115"/>
        <v>0</v>
      </c>
      <c r="AZ748" s="320">
        <f t="shared" si="116"/>
        <v>0</v>
      </c>
      <c r="BG748" s="49" t="str">
        <f t="shared" si="117"/>
        <v>0</v>
      </c>
      <c r="BH748" s="49" t="str">
        <f t="shared" si="118"/>
        <v>0</v>
      </c>
      <c r="BI748" s="49" t="str">
        <f t="shared" si="119"/>
        <v>0</v>
      </c>
    </row>
    <row r="749" spans="1:61" x14ac:dyDescent="0.25">
      <c r="A749" s="25" t="str">
        <f>C749&amp;"x"&amp;TEXT(COUNTIF(C$5:C748,C749)+1,0)</f>
        <v>x1</v>
      </c>
      <c r="B749" s="26" t="str">
        <f>D749&amp;"x"&amp;TEXT(COUNTIF(D$5:D748,D749)+1,0)</f>
        <v>x1</v>
      </c>
      <c r="C749" s="27"/>
      <c r="D749" s="27"/>
      <c r="E749" s="165"/>
      <c r="F749" s="27"/>
      <c r="G749" s="242"/>
      <c r="H749" s="242"/>
      <c r="I749" s="242"/>
      <c r="J749" s="194"/>
      <c r="K749" s="165"/>
      <c r="L749" s="28"/>
      <c r="M749" s="371"/>
      <c r="N749" s="28"/>
      <c r="O749" s="236"/>
      <c r="P749" s="28"/>
      <c r="Q749" s="28"/>
      <c r="R749" s="28"/>
      <c r="S749" s="466" t="str">
        <f>IF(C749=0,"",C749)</f>
        <v/>
      </c>
      <c r="T749" s="191"/>
      <c r="U749" s="30"/>
      <c r="V749" s="30"/>
      <c r="W749" s="30"/>
      <c r="X749" s="30"/>
      <c r="Y749" s="190"/>
      <c r="Z749" s="330" t="str">
        <f>lft(J749,Peildatum)</f>
        <v/>
      </c>
      <c r="AA749" s="272"/>
      <c r="AB749" s="272"/>
      <c r="AC749" s="272"/>
      <c r="AD749" s="272"/>
      <c r="AE749" s="319" t="str">
        <f>IFERROR(VLOOKUP(LEFT(L749 &amp; "0",1),CbRc,2,0),"")</f>
        <v>NCX19J3</v>
      </c>
      <c r="AF749" s="319" t="str">
        <f>IFERROR(VLOOKUP(LEFT(M749 &amp; "0",1),CbRc,2,0),"")</f>
        <v>NCX19J3</v>
      </c>
      <c r="AG749" s="319" t="str">
        <f>IFERROR(VLOOKUP(LEFT(N749 &amp; "0",1),CbRc,2,0),"")</f>
        <v>NCX19J3</v>
      </c>
      <c r="AH749" s="319" t="str">
        <f>IF(ISNA(VLOOKUP($AE749&amp;P749,IsTm1A,1,0)),"",P749)</f>
        <v/>
      </c>
      <c r="AI749" s="319" t="str">
        <f>IF(ISNA(VLOOKUP($AF749&amp;Q749,IsTm2D,1,0)),"",Q749)</f>
        <v/>
      </c>
      <c r="AJ749" s="319" t="str">
        <f>IF(ISNA(VLOOKUP($AF749&amp;R749,IsTm3G,1,0)),"",R749)</f>
        <v/>
      </c>
      <c r="AK749" s="319" t="str">
        <f>IF(ISNA(VLOOKUP($AG749&amp;S749,IsTm4J,1,0)),"",S749)</f>
        <v/>
      </c>
      <c r="AL749" s="310"/>
      <c r="AT749" s="312" t="str">
        <f t="shared" si="111"/>
        <v/>
      </c>
      <c r="AU749" s="312" t="str">
        <f t="shared" si="112"/>
        <v/>
      </c>
      <c r="AW749" s="320">
        <f t="shared" si="113"/>
        <v>0</v>
      </c>
      <c r="AX749" s="320">
        <f t="shared" si="114"/>
        <v>0</v>
      </c>
      <c r="AY749" s="320">
        <f t="shared" si="115"/>
        <v>0</v>
      </c>
      <c r="AZ749" s="320">
        <f t="shared" si="116"/>
        <v>0</v>
      </c>
      <c r="BG749" s="49" t="str">
        <f t="shared" si="117"/>
        <v>0</v>
      </c>
      <c r="BH749" s="49" t="str">
        <f t="shared" si="118"/>
        <v>0</v>
      </c>
      <c r="BI749" s="49" t="str">
        <f t="shared" si="119"/>
        <v>0</v>
      </c>
    </row>
    <row r="750" spans="1:61" x14ac:dyDescent="0.25">
      <c r="A750" s="25" t="str">
        <f>C750&amp;"x"&amp;TEXT(COUNTIF(C$5:C749,C750)+1,0)</f>
        <v>x1</v>
      </c>
      <c r="B750" s="26" t="str">
        <f>D750&amp;"x"&amp;TEXT(COUNTIF(D$5:D749,D750)+1,0)</f>
        <v>x1</v>
      </c>
      <c r="C750" s="27"/>
      <c r="D750" s="27"/>
      <c r="E750" s="165"/>
      <c r="F750" s="27"/>
      <c r="G750" s="242"/>
      <c r="H750" s="242"/>
      <c r="I750" s="242"/>
      <c r="J750" s="194"/>
      <c r="K750" s="165"/>
      <c r="L750" s="28"/>
      <c r="M750" s="371"/>
      <c r="N750" s="28"/>
      <c r="O750" s="236"/>
      <c r="P750" s="28"/>
      <c r="Q750" s="28"/>
      <c r="R750" s="28"/>
      <c r="S750" s="466" t="str">
        <f>IF(C750=0,"",C750)</f>
        <v/>
      </c>
      <c r="T750" s="191"/>
      <c r="U750" s="30"/>
      <c r="V750" s="30"/>
      <c r="W750" s="30"/>
      <c r="X750" s="30"/>
      <c r="Y750" s="190"/>
      <c r="Z750" s="330" t="str">
        <f>lft(J750,Peildatum)</f>
        <v/>
      </c>
      <c r="AA750" s="272"/>
      <c r="AB750" s="272"/>
      <c r="AC750" s="272"/>
      <c r="AD750" s="272"/>
      <c r="AE750" s="319" t="str">
        <f>IFERROR(VLOOKUP(LEFT(L750 &amp; "0",1),CbRc,2,0),"")</f>
        <v>NCX19J3</v>
      </c>
      <c r="AF750" s="319" t="str">
        <f>IFERROR(VLOOKUP(LEFT(M750 &amp; "0",1),CbRc,2,0),"")</f>
        <v>NCX19J3</v>
      </c>
      <c r="AG750" s="319" t="str">
        <f>IFERROR(VLOOKUP(LEFT(N750 &amp; "0",1),CbRc,2,0),"")</f>
        <v>NCX19J3</v>
      </c>
      <c r="AH750" s="319" t="str">
        <f>IF(ISNA(VLOOKUP($AE750&amp;P750,IsTm1A,1,0)),"",P750)</f>
        <v/>
      </c>
      <c r="AI750" s="319" t="str">
        <f>IF(ISNA(VLOOKUP($AF750&amp;Q750,IsTm2D,1,0)),"",Q750)</f>
        <v/>
      </c>
      <c r="AJ750" s="319" t="str">
        <f>IF(ISNA(VLOOKUP($AF750&amp;R750,IsTm3G,1,0)),"",R750)</f>
        <v/>
      </c>
      <c r="AK750" s="319" t="str">
        <f>IF(ISNA(VLOOKUP($AG750&amp;S750,IsTm4J,1,0)),"",S750)</f>
        <v/>
      </c>
      <c r="AL750" s="310"/>
      <c r="AT750" s="312" t="str">
        <f t="shared" si="111"/>
        <v/>
      </c>
      <c r="AU750" s="312" t="str">
        <f t="shared" si="112"/>
        <v/>
      </c>
      <c r="AW750" s="320">
        <f t="shared" si="113"/>
        <v>0</v>
      </c>
      <c r="AX750" s="320">
        <f t="shared" si="114"/>
        <v>0</v>
      </c>
      <c r="AY750" s="320">
        <f t="shared" si="115"/>
        <v>0</v>
      </c>
      <c r="AZ750" s="320">
        <f t="shared" si="116"/>
        <v>0</v>
      </c>
      <c r="BG750" s="49" t="str">
        <f t="shared" si="117"/>
        <v>0</v>
      </c>
      <c r="BH750" s="49" t="str">
        <f t="shared" si="118"/>
        <v>0</v>
      </c>
      <c r="BI750" s="49" t="str">
        <f t="shared" si="119"/>
        <v>0</v>
      </c>
    </row>
    <row r="751" spans="1:61" x14ac:dyDescent="0.25">
      <c r="A751" s="25" t="str">
        <f>C751&amp;"x"&amp;TEXT(COUNTIF(C$5:C750,C751)+1,0)</f>
        <v>x1</v>
      </c>
      <c r="B751" s="26" t="str">
        <f>D751&amp;"x"&amp;TEXT(COUNTIF(D$5:D750,D751)+1,0)</f>
        <v>x1</v>
      </c>
      <c r="C751" s="27"/>
      <c r="D751" s="27"/>
      <c r="E751" s="165"/>
      <c r="F751" s="27"/>
      <c r="G751" s="242"/>
      <c r="H751" s="242"/>
      <c r="I751" s="242"/>
      <c r="J751" s="194"/>
      <c r="K751" s="165"/>
      <c r="L751" s="28"/>
      <c r="M751" s="371"/>
      <c r="N751" s="28"/>
      <c r="O751" s="236"/>
      <c r="P751" s="28"/>
      <c r="Q751" s="28"/>
      <c r="R751" s="28"/>
      <c r="S751" s="466" t="str">
        <f>IF(C751=0,"",C751)</f>
        <v/>
      </c>
      <c r="T751" s="191"/>
      <c r="U751" s="30"/>
      <c r="V751" s="30"/>
      <c r="W751" s="30"/>
      <c r="X751" s="30"/>
      <c r="Y751" s="190"/>
      <c r="Z751" s="330" t="str">
        <f>lft(J751,Peildatum)</f>
        <v/>
      </c>
      <c r="AA751" s="272"/>
      <c r="AB751" s="272"/>
      <c r="AC751" s="272"/>
      <c r="AD751" s="272"/>
      <c r="AE751" s="319" t="str">
        <f>IFERROR(VLOOKUP(LEFT(L751 &amp; "0",1),CbRc,2,0),"")</f>
        <v>NCX19J3</v>
      </c>
      <c r="AF751" s="319" t="str">
        <f>IFERROR(VLOOKUP(LEFT(M751 &amp; "0",1),CbRc,2,0),"")</f>
        <v>NCX19J3</v>
      </c>
      <c r="AG751" s="319" t="str">
        <f>IFERROR(VLOOKUP(LEFT(N751 &amp; "0",1),CbRc,2,0),"")</f>
        <v>NCX19J3</v>
      </c>
      <c r="AH751" s="319" t="str">
        <f>IF(ISNA(VLOOKUP($AE751&amp;P751,IsTm1A,1,0)),"",P751)</f>
        <v/>
      </c>
      <c r="AI751" s="319" t="str">
        <f>IF(ISNA(VLOOKUP($AF751&amp;Q751,IsTm2D,1,0)),"",Q751)</f>
        <v/>
      </c>
      <c r="AJ751" s="319" t="str">
        <f>IF(ISNA(VLOOKUP($AF751&amp;R751,IsTm3G,1,0)),"",R751)</f>
        <v/>
      </c>
      <c r="AK751" s="319" t="str">
        <f>IF(ISNA(VLOOKUP($AG751&amp;S751,IsTm4J,1,0)),"",S751)</f>
        <v/>
      </c>
      <c r="AL751" s="310"/>
      <c r="AT751" s="312" t="str">
        <f t="shared" si="111"/>
        <v/>
      </c>
      <c r="AU751" s="312" t="str">
        <f t="shared" si="112"/>
        <v/>
      </c>
      <c r="AW751" s="320">
        <f t="shared" si="113"/>
        <v>0</v>
      </c>
      <c r="AX751" s="320">
        <f t="shared" si="114"/>
        <v>0</v>
      </c>
      <c r="AY751" s="320">
        <f t="shared" si="115"/>
        <v>0</v>
      </c>
      <c r="AZ751" s="320">
        <f t="shared" si="116"/>
        <v>0</v>
      </c>
      <c r="BG751" s="49" t="str">
        <f t="shared" si="117"/>
        <v>0</v>
      </c>
      <c r="BH751" s="49" t="str">
        <f t="shared" si="118"/>
        <v>0</v>
      </c>
      <c r="BI751" s="49" t="str">
        <f t="shared" si="119"/>
        <v>0</v>
      </c>
    </row>
    <row r="752" spans="1:61" x14ac:dyDescent="0.25">
      <c r="A752" s="25" t="str">
        <f>C752&amp;"x"&amp;TEXT(COUNTIF(C$5:C751,C752)+1,0)</f>
        <v>x1</v>
      </c>
      <c r="B752" s="26" t="str">
        <f>D752&amp;"x"&amp;TEXT(COUNTIF(D$5:D751,D752)+1,0)</f>
        <v>x1</v>
      </c>
      <c r="C752" s="27"/>
      <c r="D752" s="27"/>
      <c r="E752" s="165"/>
      <c r="F752" s="27"/>
      <c r="G752" s="242"/>
      <c r="H752" s="242"/>
      <c r="I752" s="242"/>
      <c r="J752" s="194"/>
      <c r="K752" s="165"/>
      <c r="L752" s="28"/>
      <c r="M752" s="371"/>
      <c r="N752" s="28"/>
      <c r="O752" s="236"/>
      <c r="P752" s="28"/>
      <c r="Q752" s="28"/>
      <c r="R752" s="28"/>
      <c r="S752" s="466" t="str">
        <f>IF(C752=0,"",C752)</f>
        <v/>
      </c>
      <c r="T752" s="191"/>
      <c r="U752" s="30"/>
      <c r="V752" s="30"/>
      <c r="W752" s="30"/>
      <c r="X752" s="30"/>
      <c r="Y752" s="190"/>
      <c r="Z752" s="330" t="str">
        <f>lft(J752,Peildatum)</f>
        <v/>
      </c>
      <c r="AA752" s="272"/>
      <c r="AB752" s="272"/>
      <c r="AC752" s="272"/>
      <c r="AD752" s="272"/>
      <c r="AE752" s="319" t="str">
        <f>IFERROR(VLOOKUP(LEFT(L752 &amp; "0",1),CbRc,2,0),"")</f>
        <v>NCX19J3</v>
      </c>
      <c r="AF752" s="319" t="str">
        <f>IFERROR(VLOOKUP(LEFT(M752 &amp; "0",1),CbRc,2,0),"")</f>
        <v>NCX19J3</v>
      </c>
      <c r="AG752" s="319" t="str">
        <f>IFERROR(VLOOKUP(LEFT(N752 &amp; "0",1),CbRc,2,0),"")</f>
        <v>NCX19J3</v>
      </c>
      <c r="AH752" s="319" t="str">
        <f>IF(ISNA(VLOOKUP($AE752&amp;P752,IsTm1A,1,0)),"",P752)</f>
        <v/>
      </c>
      <c r="AI752" s="319" t="str">
        <f>IF(ISNA(VLOOKUP($AF752&amp;Q752,IsTm2D,1,0)),"",Q752)</f>
        <v/>
      </c>
      <c r="AJ752" s="319" t="str">
        <f>IF(ISNA(VLOOKUP($AF752&amp;R752,IsTm3G,1,0)),"",R752)</f>
        <v/>
      </c>
      <c r="AK752" s="319" t="str">
        <f>IF(ISNA(VLOOKUP($AG752&amp;S752,IsTm4J,1,0)),"",S752)</f>
        <v/>
      </c>
      <c r="AL752" s="310"/>
      <c r="AT752" s="312" t="str">
        <f t="shared" si="111"/>
        <v/>
      </c>
      <c r="AU752" s="312" t="str">
        <f t="shared" si="112"/>
        <v/>
      </c>
      <c r="AW752" s="320">
        <f t="shared" si="113"/>
        <v>0</v>
      </c>
      <c r="AX752" s="320">
        <f t="shared" si="114"/>
        <v>0</v>
      </c>
      <c r="AY752" s="320">
        <f t="shared" si="115"/>
        <v>0</v>
      </c>
      <c r="AZ752" s="320">
        <f t="shared" si="116"/>
        <v>0</v>
      </c>
      <c r="BG752" s="49" t="str">
        <f t="shared" si="117"/>
        <v>0</v>
      </c>
      <c r="BH752" s="49" t="str">
        <f t="shared" si="118"/>
        <v>0</v>
      </c>
      <c r="BI752" s="49" t="str">
        <f t="shared" si="119"/>
        <v>0</v>
      </c>
    </row>
    <row r="753" spans="1:61" x14ac:dyDescent="0.25">
      <c r="A753" s="25" t="str">
        <f>C753&amp;"x"&amp;TEXT(COUNTIF(C$5:C752,C753)+1,0)</f>
        <v>x1</v>
      </c>
      <c r="B753" s="26" t="str">
        <f>D753&amp;"x"&amp;TEXT(COUNTIF(D$5:D752,D753)+1,0)</f>
        <v>x1</v>
      </c>
      <c r="C753" s="27"/>
      <c r="D753" s="27"/>
      <c r="E753" s="165"/>
      <c r="F753" s="27"/>
      <c r="G753" s="242"/>
      <c r="H753" s="242"/>
      <c r="I753" s="242"/>
      <c r="J753" s="194"/>
      <c r="K753" s="165"/>
      <c r="L753" s="28"/>
      <c r="M753" s="371"/>
      <c r="N753" s="28"/>
      <c r="O753" s="236"/>
      <c r="P753" s="28"/>
      <c r="Q753" s="28"/>
      <c r="R753" s="28"/>
      <c r="S753" s="466" t="str">
        <f>IF(C753=0,"",C753)</f>
        <v/>
      </c>
      <c r="T753" s="191"/>
      <c r="U753" s="30"/>
      <c r="V753" s="30"/>
      <c r="W753" s="30"/>
      <c r="X753" s="30"/>
      <c r="Y753" s="190"/>
      <c r="Z753" s="330" t="str">
        <f>lft(J753,Peildatum)</f>
        <v/>
      </c>
      <c r="AA753" s="272"/>
      <c r="AB753" s="272"/>
      <c r="AC753" s="272"/>
      <c r="AD753" s="272"/>
      <c r="AE753" s="319" t="str">
        <f>IFERROR(VLOOKUP(LEFT(L753 &amp; "0",1),CbRc,2,0),"")</f>
        <v>NCX19J3</v>
      </c>
      <c r="AF753" s="319" t="str">
        <f>IFERROR(VLOOKUP(LEFT(M753 &amp; "0",1),CbRc,2,0),"")</f>
        <v>NCX19J3</v>
      </c>
      <c r="AG753" s="319" t="str">
        <f>IFERROR(VLOOKUP(LEFT(N753 &amp; "0",1),CbRc,2,0),"")</f>
        <v>NCX19J3</v>
      </c>
      <c r="AH753" s="319" t="str">
        <f>IF(ISNA(VLOOKUP($AE753&amp;P753,IsTm1A,1,0)),"",P753)</f>
        <v/>
      </c>
      <c r="AI753" s="319" t="str">
        <f>IF(ISNA(VLOOKUP($AF753&amp;Q753,IsTm2D,1,0)),"",Q753)</f>
        <v/>
      </c>
      <c r="AJ753" s="319" t="str">
        <f>IF(ISNA(VLOOKUP($AF753&amp;R753,IsTm3G,1,0)),"",R753)</f>
        <v/>
      </c>
      <c r="AK753" s="319" t="str">
        <f>IF(ISNA(VLOOKUP($AG753&amp;S753,IsTm4J,1,0)),"",S753)</f>
        <v/>
      </c>
      <c r="AL753" s="310"/>
      <c r="AT753" s="312" t="str">
        <f t="shared" si="111"/>
        <v/>
      </c>
      <c r="AU753" s="312" t="str">
        <f t="shared" si="112"/>
        <v/>
      </c>
      <c r="AW753" s="320">
        <f t="shared" si="113"/>
        <v>0</v>
      </c>
      <c r="AX753" s="320">
        <f t="shared" si="114"/>
        <v>0</v>
      </c>
      <c r="AY753" s="320">
        <f t="shared" si="115"/>
        <v>0</v>
      </c>
      <c r="AZ753" s="320">
        <f t="shared" si="116"/>
        <v>0</v>
      </c>
      <c r="BG753" s="49" t="str">
        <f t="shared" si="117"/>
        <v>0</v>
      </c>
      <c r="BH753" s="49" t="str">
        <f t="shared" si="118"/>
        <v>0</v>
      </c>
      <c r="BI753" s="49" t="str">
        <f t="shared" si="119"/>
        <v>0</v>
      </c>
    </row>
    <row r="754" spans="1:61" x14ac:dyDescent="0.25">
      <c r="A754" s="25" t="str">
        <f>C754&amp;"x"&amp;TEXT(COUNTIF(C$5:C753,C754)+1,0)</f>
        <v>x1</v>
      </c>
      <c r="B754" s="26" t="str">
        <f>D754&amp;"x"&amp;TEXT(COUNTIF(D$5:D753,D754)+1,0)</f>
        <v>x1</v>
      </c>
      <c r="C754" s="27"/>
      <c r="D754" s="27"/>
      <c r="E754" s="165"/>
      <c r="F754" s="27"/>
      <c r="G754" s="242"/>
      <c r="H754" s="242"/>
      <c r="I754" s="242"/>
      <c r="J754" s="194"/>
      <c r="K754" s="165"/>
      <c r="L754" s="28"/>
      <c r="M754" s="371"/>
      <c r="N754" s="28"/>
      <c r="O754" s="236"/>
      <c r="P754" s="28"/>
      <c r="Q754" s="28"/>
      <c r="R754" s="28"/>
      <c r="S754" s="466" t="str">
        <f>IF(C754=0,"",C754)</f>
        <v/>
      </c>
      <c r="T754" s="191"/>
      <c r="U754" s="30"/>
      <c r="V754" s="30"/>
      <c r="W754" s="30"/>
      <c r="X754" s="30"/>
      <c r="Y754" s="190"/>
      <c r="Z754" s="330" t="str">
        <f>lft(J754,Peildatum)</f>
        <v/>
      </c>
      <c r="AA754" s="272"/>
      <c r="AB754" s="272"/>
      <c r="AC754" s="272"/>
      <c r="AD754" s="272"/>
      <c r="AE754" s="319" t="str">
        <f>IFERROR(VLOOKUP(LEFT(L754 &amp; "0",1),CbRc,2,0),"")</f>
        <v>NCX19J3</v>
      </c>
      <c r="AF754" s="319" t="str">
        <f>IFERROR(VLOOKUP(LEFT(M754 &amp; "0",1),CbRc,2,0),"")</f>
        <v>NCX19J3</v>
      </c>
      <c r="AG754" s="319" t="str">
        <f>IFERROR(VLOOKUP(LEFT(N754 &amp; "0",1),CbRc,2,0),"")</f>
        <v>NCX19J3</v>
      </c>
      <c r="AH754" s="319" t="str">
        <f>IF(ISNA(VLOOKUP($AE754&amp;P754,IsTm1A,1,0)),"",P754)</f>
        <v/>
      </c>
      <c r="AI754" s="319" t="str">
        <f>IF(ISNA(VLOOKUP($AF754&amp;Q754,IsTm2D,1,0)),"",Q754)</f>
        <v/>
      </c>
      <c r="AJ754" s="319" t="str">
        <f>IF(ISNA(VLOOKUP($AF754&amp;R754,IsTm3G,1,0)),"",R754)</f>
        <v/>
      </c>
      <c r="AK754" s="319" t="str">
        <f>IF(ISNA(VLOOKUP($AG754&amp;S754,IsTm4J,1,0)),"",S754)</f>
        <v/>
      </c>
      <c r="AL754" s="310"/>
      <c r="AT754" s="312" t="str">
        <f t="shared" si="111"/>
        <v/>
      </c>
      <c r="AU754" s="312" t="str">
        <f t="shared" si="112"/>
        <v/>
      </c>
      <c r="AW754" s="320">
        <f t="shared" si="113"/>
        <v>0</v>
      </c>
      <c r="AX754" s="320">
        <f t="shared" si="114"/>
        <v>0</v>
      </c>
      <c r="AY754" s="320">
        <f t="shared" si="115"/>
        <v>0</v>
      </c>
      <c r="AZ754" s="320">
        <f t="shared" si="116"/>
        <v>0</v>
      </c>
      <c r="BG754" s="49" t="str">
        <f t="shared" si="117"/>
        <v>0</v>
      </c>
      <c r="BH754" s="49" t="str">
        <f t="shared" si="118"/>
        <v>0</v>
      </c>
      <c r="BI754" s="49" t="str">
        <f t="shared" si="119"/>
        <v>0</v>
      </c>
    </row>
    <row r="755" spans="1:61" x14ac:dyDescent="0.25">
      <c r="A755" s="25" t="str">
        <f>C755&amp;"x"&amp;TEXT(COUNTIF(C$5:C754,C755)+1,0)</f>
        <v>x1</v>
      </c>
      <c r="B755" s="26" t="str">
        <f>D755&amp;"x"&amp;TEXT(COUNTIF(D$5:D754,D755)+1,0)</f>
        <v>x1</v>
      </c>
      <c r="C755" s="27"/>
      <c r="D755" s="27"/>
      <c r="E755" s="165"/>
      <c r="F755" s="27"/>
      <c r="G755" s="242"/>
      <c r="H755" s="242"/>
      <c r="I755" s="242"/>
      <c r="J755" s="194"/>
      <c r="K755" s="165"/>
      <c r="L755" s="28"/>
      <c r="M755" s="371"/>
      <c r="N755" s="28"/>
      <c r="O755" s="236"/>
      <c r="P755" s="28"/>
      <c r="Q755" s="28"/>
      <c r="R755" s="28"/>
      <c r="S755" s="466" t="str">
        <f>IF(C755=0,"",C755)</f>
        <v/>
      </c>
      <c r="T755" s="191"/>
      <c r="U755" s="30"/>
      <c r="V755" s="30"/>
      <c r="W755" s="30"/>
      <c r="X755" s="30"/>
      <c r="Y755" s="190"/>
      <c r="Z755" s="330" t="str">
        <f>lft(J755,Peildatum)</f>
        <v/>
      </c>
      <c r="AA755" s="272"/>
      <c r="AB755" s="272"/>
      <c r="AC755" s="272"/>
      <c r="AD755" s="272"/>
      <c r="AE755" s="319" t="str">
        <f>IFERROR(VLOOKUP(LEFT(L755 &amp; "0",1),CbRc,2,0),"")</f>
        <v>NCX19J3</v>
      </c>
      <c r="AF755" s="319" t="str">
        <f>IFERROR(VLOOKUP(LEFT(M755 &amp; "0",1),CbRc,2,0),"")</f>
        <v>NCX19J3</v>
      </c>
      <c r="AG755" s="319" t="str">
        <f>IFERROR(VLOOKUP(LEFT(N755 &amp; "0",1),CbRc,2,0),"")</f>
        <v>NCX19J3</v>
      </c>
      <c r="AH755" s="319" t="str">
        <f>IF(ISNA(VLOOKUP($AE755&amp;P755,IsTm1A,1,0)),"",P755)</f>
        <v/>
      </c>
      <c r="AI755" s="319" t="str">
        <f>IF(ISNA(VLOOKUP($AF755&amp;Q755,IsTm2D,1,0)),"",Q755)</f>
        <v/>
      </c>
      <c r="AJ755" s="319" t="str">
        <f>IF(ISNA(VLOOKUP($AF755&amp;R755,IsTm3G,1,0)),"",R755)</f>
        <v/>
      </c>
      <c r="AK755" s="319" t="str">
        <f>IF(ISNA(VLOOKUP($AG755&amp;S755,IsTm4J,1,0)),"",S755)</f>
        <v/>
      </c>
      <c r="AL755" s="310"/>
      <c r="AT755" s="312" t="str">
        <f t="shared" si="111"/>
        <v/>
      </c>
      <c r="AU755" s="312" t="str">
        <f t="shared" si="112"/>
        <v/>
      </c>
      <c r="AW755" s="320">
        <f t="shared" si="113"/>
        <v>0</v>
      </c>
      <c r="AX755" s="320">
        <f t="shared" si="114"/>
        <v>0</v>
      </c>
      <c r="AY755" s="320">
        <f t="shared" si="115"/>
        <v>0</v>
      </c>
      <c r="AZ755" s="320">
        <f t="shared" si="116"/>
        <v>0</v>
      </c>
      <c r="BG755" s="49" t="str">
        <f t="shared" si="117"/>
        <v>0</v>
      </c>
      <c r="BH755" s="49" t="str">
        <f t="shared" si="118"/>
        <v>0</v>
      </c>
      <c r="BI755" s="49" t="str">
        <f t="shared" si="119"/>
        <v>0</v>
      </c>
    </row>
    <row r="756" spans="1:61" x14ac:dyDescent="0.25">
      <c r="A756" s="25" t="str">
        <f>C756&amp;"x"&amp;TEXT(COUNTIF(C$5:C755,C756)+1,0)</f>
        <v>x1</v>
      </c>
      <c r="B756" s="26" t="str">
        <f>D756&amp;"x"&amp;TEXT(COUNTIF(D$5:D755,D756)+1,0)</f>
        <v>x1</v>
      </c>
      <c r="C756" s="27"/>
      <c r="D756" s="27"/>
      <c r="E756" s="165"/>
      <c r="F756" s="27"/>
      <c r="G756" s="242"/>
      <c r="H756" s="242"/>
      <c r="I756" s="242"/>
      <c r="J756" s="194"/>
      <c r="K756" s="165"/>
      <c r="L756" s="28"/>
      <c r="M756" s="371"/>
      <c r="N756" s="28"/>
      <c r="O756" s="236"/>
      <c r="P756" s="28"/>
      <c r="Q756" s="28"/>
      <c r="R756" s="28"/>
      <c r="S756" s="466" t="str">
        <f>IF(C756=0,"",C756)</f>
        <v/>
      </c>
      <c r="T756" s="191"/>
      <c r="U756" s="30"/>
      <c r="V756" s="30"/>
      <c r="W756" s="30"/>
      <c r="X756" s="30"/>
      <c r="Y756" s="190"/>
      <c r="Z756" s="330" t="str">
        <f>lft(J756,Peildatum)</f>
        <v/>
      </c>
      <c r="AA756" s="272"/>
      <c r="AB756" s="272"/>
      <c r="AC756" s="272"/>
      <c r="AD756" s="272"/>
      <c r="AE756" s="319" t="str">
        <f>IFERROR(VLOOKUP(LEFT(L756 &amp; "0",1),CbRc,2,0),"")</f>
        <v>NCX19J3</v>
      </c>
      <c r="AF756" s="319" t="str">
        <f>IFERROR(VLOOKUP(LEFT(M756 &amp; "0",1),CbRc,2,0),"")</f>
        <v>NCX19J3</v>
      </c>
      <c r="AG756" s="319" t="str">
        <f>IFERROR(VLOOKUP(LEFT(N756 &amp; "0",1),CbRc,2,0),"")</f>
        <v>NCX19J3</v>
      </c>
      <c r="AH756" s="319" t="str">
        <f>IF(ISNA(VLOOKUP($AE756&amp;P756,IsTm1A,1,0)),"",P756)</f>
        <v/>
      </c>
      <c r="AI756" s="319" t="str">
        <f>IF(ISNA(VLOOKUP($AF756&amp;Q756,IsTm2D,1,0)),"",Q756)</f>
        <v/>
      </c>
      <c r="AJ756" s="319" t="str">
        <f>IF(ISNA(VLOOKUP($AF756&amp;R756,IsTm3G,1,0)),"",R756)</f>
        <v/>
      </c>
      <c r="AK756" s="319" t="str">
        <f>IF(ISNA(VLOOKUP($AG756&amp;S756,IsTm4J,1,0)),"",S756)</f>
        <v/>
      </c>
      <c r="AL756" s="310"/>
      <c r="AT756" s="312" t="str">
        <f t="shared" si="111"/>
        <v/>
      </c>
      <c r="AU756" s="312" t="str">
        <f t="shared" si="112"/>
        <v/>
      </c>
      <c r="AW756" s="320">
        <f t="shared" si="113"/>
        <v>0</v>
      </c>
      <c r="AX756" s="320">
        <f t="shared" si="114"/>
        <v>0</v>
      </c>
      <c r="AY756" s="320">
        <f t="shared" si="115"/>
        <v>0</v>
      </c>
      <c r="AZ756" s="320">
        <f t="shared" si="116"/>
        <v>0</v>
      </c>
      <c r="BG756" s="49" t="str">
        <f t="shared" si="117"/>
        <v>0</v>
      </c>
      <c r="BH756" s="49" t="str">
        <f t="shared" si="118"/>
        <v>0</v>
      </c>
      <c r="BI756" s="49" t="str">
        <f t="shared" si="119"/>
        <v>0</v>
      </c>
    </row>
    <row r="757" spans="1:61" x14ac:dyDescent="0.25">
      <c r="A757" s="25" t="str">
        <f>C757&amp;"x"&amp;TEXT(COUNTIF(C$5:C756,C757)+1,0)</f>
        <v>x1</v>
      </c>
      <c r="B757" s="26" t="str">
        <f>D757&amp;"x"&amp;TEXT(COUNTIF(D$5:D756,D757)+1,0)</f>
        <v>x1</v>
      </c>
      <c r="C757" s="27"/>
      <c r="D757" s="27"/>
      <c r="E757" s="165"/>
      <c r="F757" s="27"/>
      <c r="G757" s="242"/>
      <c r="H757" s="242"/>
      <c r="I757" s="242"/>
      <c r="J757" s="194"/>
      <c r="K757" s="165"/>
      <c r="L757" s="28"/>
      <c r="M757" s="371"/>
      <c r="N757" s="28"/>
      <c r="O757" s="236"/>
      <c r="P757" s="28"/>
      <c r="Q757" s="28"/>
      <c r="R757" s="28"/>
      <c r="S757" s="466" t="str">
        <f>IF(C757=0,"",C757)</f>
        <v/>
      </c>
      <c r="T757" s="191"/>
      <c r="U757" s="30"/>
      <c r="V757" s="30"/>
      <c r="W757" s="30"/>
      <c r="X757" s="30"/>
      <c r="Y757" s="190"/>
      <c r="Z757" s="330" t="str">
        <f>lft(J757,Peildatum)</f>
        <v/>
      </c>
      <c r="AA757" s="272"/>
      <c r="AB757" s="272"/>
      <c r="AC757" s="272"/>
      <c r="AD757" s="272"/>
      <c r="AE757" s="319" t="str">
        <f>IFERROR(VLOOKUP(LEFT(L757 &amp; "0",1),CbRc,2,0),"")</f>
        <v>NCX19J3</v>
      </c>
      <c r="AF757" s="319" t="str">
        <f>IFERROR(VLOOKUP(LEFT(M757 &amp; "0",1),CbRc,2,0),"")</f>
        <v>NCX19J3</v>
      </c>
      <c r="AG757" s="319" t="str">
        <f>IFERROR(VLOOKUP(LEFT(N757 &amp; "0",1),CbRc,2,0),"")</f>
        <v>NCX19J3</v>
      </c>
      <c r="AH757" s="319" t="str">
        <f>IF(ISNA(VLOOKUP($AE757&amp;P757,IsTm1A,1,0)),"",P757)</f>
        <v/>
      </c>
      <c r="AI757" s="319" t="str">
        <f>IF(ISNA(VLOOKUP($AF757&amp;Q757,IsTm2D,1,0)),"",Q757)</f>
        <v/>
      </c>
      <c r="AJ757" s="319" t="str">
        <f>IF(ISNA(VLOOKUP($AF757&amp;R757,IsTm3G,1,0)),"",R757)</f>
        <v/>
      </c>
      <c r="AK757" s="319" t="str">
        <f>IF(ISNA(VLOOKUP($AG757&amp;S757,IsTm4J,1,0)),"",S757)</f>
        <v/>
      </c>
      <c r="AL757" s="310"/>
      <c r="AT757" s="312" t="str">
        <f t="shared" si="111"/>
        <v/>
      </c>
      <c r="AU757" s="312" t="str">
        <f t="shared" si="112"/>
        <v/>
      </c>
      <c r="AW757" s="320">
        <f t="shared" si="113"/>
        <v>0</v>
      </c>
      <c r="AX757" s="320">
        <f t="shared" si="114"/>
        <v>0</v>
      </c>
      <c r="AY757" s="320">
        <f t="shared" si="115"/>
        <v>0</v>
      </c>
      <c r="AZ757" s="320">
        <f t="shared" si="116"/>
        <v>0</v>
      </c>
      <c r="BG757" s="49" t="str">
        <f t="shared" si="117"/>
        <v>0</v>
      </c>
      <c r="BH757" s="49" t="str">
        <f t="shared" si="118"/>
        <v>0</v>
      </c>
      <c r="BI757" s="49" t="str">
        <f t="shared" si="119"/>
        <v>0</v>
      </c>
    </row>
    <row r="758" spans="1:61" x14ac:dyDescent="0.25">
      <c r="A758" s="25" t="str">
        <f>C758&amp;"x"&amp;TEXT(COUNTIF(C$5:C757,C758)+1,0)</f>
        <v>x1</v>
      </c>
      <c r="B758" s="26" t="str">
        <f>D758&amp;"x"&amp;TEXT(COUNTIF(D$5:D757,D758)+1,0)</f>
        <v>x1</v>
      </c>
      <c r="C758" s="27"/>
      <c r="D758" s="27"/>
      <c r="E758" s="165"/>
      <c r="F758" s="27"/>
      <c r="G758" s="242"/>
      <c r="H758" s="242"/>
      <c r="I758" s="242"/>
      <c r="J758" s="194"/>
      <c r="K758" s="165"/>
      <c r="L758" s="28"/>
      <c r="M758" s="371"/>
      <c r="N758" s="28"/>
      <c r="O758" s="236"/>
      <c r="P758" s="28"/>
      <c r="Q758" s="28"/>
      <c r="R758" s="28"/>
      <c r="S758" s="466" t="str">
        <f>IF(C758=0,"",C758)</f>
        <v/>
      </c>
      <c r="T758" s="191"/>
      <c r="U758" s="30"/>
      <c r="V758" s="30"/>
      <c r="W758" s="30"/>
      <c r="X758" s="30"/>
      <c r="Y758" s="190"/>
      <c r="Z758" s="330" t="str">
        <f>lft(J758,Peildatum)</f>
        <v/>
      </c>
      <c r="AA758" s="272"/>
      <c r="AB758" s="272"/>
      <c r="AC758" s="272"/>
      <c r="AD758" s="272"/>
      <c r="AE758" s="319" t="str">
        <f>IFERROR(VLOOKUP(LEFT(L758 &amp; "0",1),CbRc,2,0),"")</f>
        <v>NCX19J3</v>
      </c>
      <c r="AF758" s="319" t="str">
        <f>IFERROR(VLOOKUP(LEFT(M758 &amp; "0",1),CbRc,2,0),"")</f>
        <v>NCX19J3</v>
      </c>
      <c r="AG758" s="319" t="str">
        <f>IFERROR(VLOOKUP(LEFT(N758 &amp; "0",1),CbRc,2,0),"")</f>
        <v>NCX19J3</v>
      </c>
      <c r="AH758" s="319" t="str">
        <f>IF(ISNA(VLOOKUP($AE758&amp;P758,IsTm1A,1,0)),"",P758)</f>
        <v/>
      </c>
      <c r="AI758" s="319" t="str">
        <f>IF(ISNA(VLOOKUP($AF758&amp;Q758,IsTm2D,1,0)),"",Q758)</f>
        <v/>
      </c>
      <c r="AJ758" s="319" t="str">
        <f>IF(ISNA(VLOOKUP($AF758&amp;R758,IsTm3G,1,0)),"",R758)</f>
        <v/>
      </c>
      <c r="AK758" s="319" t="str">
        <f>IF(ISNA(VLOOKUP($AG758&amp;S758,IsTm4J,1,0)),"",S758)</f>
        <v/>
      </c>
      <c r="AL758" s="310"/>
      <c r="AT758" s="312" t="str">
        <f t="shared" si="111"/>
        <v/>
      </c>
      <c r="AU758" s="312" t="str">
        <f t="shared" si="112"/>
        <v/>
      </c>
      <c r="AW758" s="320">
        <f t="shared" si="113"/>
        <v>0</v>
      </c>
      <c r="AX758" s="320">
        <f t="shared" si="114"/>
        <v>0</v>
      </c>
      <c r="AY758" s="320">
        <f t="shared" si="115"/>
        <v>0</v>
      </c>
      <c r="AZ758" s="320">
        <f t="shared" si="116"/>
        <v>0</v>
      </c>
      <c r="BG758" s="49" t="str">
        <f t="shared" si="117"/>
        <v>0</v>
      </c>
      <c r="BH758" s="49" t="str">
        <f t="shared" si="118"/>
        <v>0</v>
      </c>
      <c r="BI758" s="49" t="str">
        <f t="shared" si="119"/>
        <v>0</v>
      </c>
    </row>
    <row r="759" spans="1:61" x14ac:dyDescent="0.25">
      <c r="A759" s="25" t="str">
        <f>C759&amp;"x"&amp;TEXT(COUNTIF(C$5:C758,C759)+1,0)</f>
        <v>x1</v>
      </c>
      <c r="B759" s="26" t="str">
        <f>D759&amp;"x"&amp;TEXT(COUNTIF(D$5:D758,D759)+1,0)</f>
        <v>x1</v>
      </c>
      <c r="C759" s="27"/>
      <c r="D759" s="27"/>
      <c r="E759" s="165"/>
      <c r="F759" s="27"/>
      <c r="G759" s="242"/>
      <c r="H759" s="242"/>
      <c r="I759" s="242"/>
      <c r="J759" s="194"/>
      <c r="K759" s="165"/>
      <c r="L759" s="28"/>
      <c r="M759" s="371"/>
      <c r="N759" s="28"/>
      <c r="O759" s="236"/>
      <c r="P759" s="28"/>
      <c r="Q759" s="28"/>
      <c r="R759" s="28"/>
      <c r="S759" s="466" t="str">
        <f>IF(C759=0,"",C759)</f>
        <v/>
      </c>
      <c r="T759" s="191"/>
      <c r="U759" s="30"/>
      <c r="V759" s="30"/>
      <c r="W759" s="30"/>
      <c r="X759" s="30"/>
      <c r="Y759" s="190"/>
      <c r="Z759" s="330" t="str">
        <f>lft(J759,Peildatum)</f>
        <v/>
      </c>
      <c r="AA759" s="272"/>
      <c r="AB759" s="272"/>
      <c r="AC759" s="272"/>
      <c r="AD759" s="272"/>
      <c r="AE759" s="319" t="str">
        <f>IFERROR(VLOOKUP(LEFT(L759 &amp; "0",1),CbRc,2,0),"")</f>
        <v>NCX19J3</v>
      </c>
      <c r="AF759" s="319" t="str">
        <f>IFERROR(VLOOKUP(LEFT(M759 &amp; "0",1),CbRc,2,0),"")</f>
        <v>NCX19J3</v>
      </c>
      <c r="AG759" s="319" t="str">
        <f>IFERROR(VLOOKUP(LEFT(N759 &amp; "0",1),CbRc,2,0),"")</f>
        <v>NCX19J3</v>
      </c>
      <c r="AH759" s="319" t="str">
        <f>IF(ISNA(VLOOKUP($AE759&amp;P759,IsTm1A,1,0)),"",P759)</f>
        <v/>
      </c>
      <c r="AI759" s="319" t="str">
        <f>IF(ISNA(VLOOKUP($AF759&amp;Q759,IsTm2D,1,0)),"",Q759)</f>
        <v/>
      </c>
      <c r="AJ759" s="319" t="str">
        <f>IF(ISNA(VLOOKUP($AF759&amp;R759,IsTm3G,1,0)),"",R759)</f>
        <v/>
      </c>
      <c r="AK759" s="319" t="str">
        <f>IF(ISNA(VLOOKUP($AG759&amp;S759,IsTm4J,1,0)),"",S759)</f>
        <v/>
      </c>
      <c r="AL759" s="310"/>
      <c r="AT759" s="312" t="str">
        <f t="shared" si="111"/>
        <v/>
      </c>
      <c r="AU759" s="312" t="str">
        <f t="shared" si="112"/>
        <v/>
      </c>
      <c r="AW759" s="320">
        <f t="shared" si="113"/>
        <v>0</v>
      </c>
      <c r="AX759" s="320">
        <f t="shared" si="114"/>
        <v>0</v>
      </c>
      <c r="AY759" s="320">
        <f t="shared" si="115"/>
        <v>0</v>
      </c>
      <c r="AZ759" s="320">
        <f t="shared" si="116"/>
        <v>0</v>
      </c>
      <c r="BG759" s="49" t="str">
        <f t="shared" si="117"/>
        <v>0</v>
      </c>
      <c r="BH759" s="49" t="str">
        <f t="shared" si="118"/>
        <v>0</v>
      </c>
      <c r="BI759" s="49" t="str">
        <f t="shared" si="119"/>
        <v>0</v>
      </c>
    </row>
    <row r="760" spans="1:61" x14ac:dyDescent="0.25">
      <c r="A760" s="25" t="str">
        <f>C760&amp;"x"&amp;TEXT(COUNTIF(C$5:C759,C760)+1,0)</f>
        <v>x1</v>
      </c>
      <c r="B760" s="26" t="str">
        <f>D760&amp;"x"&amp;TEXT(COUNTIF(D$5:D759,D760)+1,0)</f>
        <v>x1</v>
      </c>
      <c r="C760" s="27"/>
      <c r="D760" s="27"/>
      <c r="E760" s="165"/>
      <c r="F760" s="27"/>
      <c r="G760" s="242"/>
      <c r="H760" s="242"/>
      <c r="I760" s="242"/>
      <c r="J760" s="194"/>
      <c r="K760" s="165"/>
      <c r="L760" s="28"/>
      <c r="M760" s="371"/>
      <c r="N760" s="28"/>
      <c r="O760" s="236"/>
      <c r="P760" s="28"/>
      <c r="Q760" s="28"/>
      <c r="R760" s="28"/>
      <c r="S760" s="466" t="str">
        <f>IF(C760=0,"",C760)</f>
        <v/>
      </c>
      <c r="T760" s="191"/>
      <c r="U760" s="30"/>
      <c r="V760" s="30"/>
      <c r="W760" s="30"/>
      <c r="X760" s="30"/>
      <c r="Y760" s="190"/>
      <c r="Z760" s="330" t="str">
        <f>lft(J760,Peildatum)</f>
        <v/>
      </c>
      <c r="AA760" s="272"/>
      <c r="AB760" s="272"/>
      <c r="AC760" s="272"/>
      <c r="AD760" s="272"/>
      <c r="AE760" s="319" t="str">
        <f>IFERROR(VLOOKUP(LEFT(L760 &amp; "0",1),CbRc,2,0),"")</f>
        <v>NCX19J3</v>
      </c>
      <c r="AF760" s="319" t="str">
        <f>IFERROR(VLOOKUP(LEFT(M760 &amp; "0",1),CbRc,2,0),"")</f>
        <v>NCX19J3</v>
      </c>
      <c r="AG760" s="319" t="str">
        <f>IFERROR(VLOOKUP(LEFT(N760 &amp; "0",1),CbRc,2,0),"")</f>
        <v>NCX19J3</v>
      </c>
      <c r="AH760" s="319" t="str">
        <f>IF(ISNA(VLOOKUP($AE760&amp;P760,IsTm1A,1,0)),"",P760)</f>
        <v/>
      </c>
      <c r="AI760" s="319" t="str">
        <f>IF(ISNA(VLOOKUP($AF760&amp;Q760,IsTm2D,1,0)),"",Q760)</f>
        <v/>
      </c>
      <c r="AJ760" s="319" t="str">
        <f>IF(ISNA(VLOOKUP($AF760&amp;R760,IsTm3G,1,0)),"",R760)</f>
        <v/>
      </c>
      <c r="AK760" s="319" t="str">
        <f>IF(ISNA(VLOOKUP($AG760&amp;S760,IsTm4J,1,0)),"",S760)</f>
        <v/>
      </c>
      <c r="AL760" s="310"/>
      <c r="AT760" s="312" t="str">
        <f t="shared" si="111"/>
        <v/>
      </c>
      <c r="AU760" s="312" t="str">
        <f t="shared" si="112"/>
        <v/>
      </c>
      <c r="AW760" s="320">
        <f t="shared" si="113"/>
        <v>0</v>
      </c>
      <c r="AX760" s="320">
        <f t="shared" si="114"/>
        <v>0</v>
      </c>
      <c r="AY760" s="320">
        <f t="shared" si="115"/>
        <v>0</v>
      </c>
      <c r="AZ760" s="320">
        <f t="shared" si="116"/>
        <v>0</v>
      </c>
      <c r="BG760" s="49" t="str">
        <f t="shared" si="117"/>
        <v>0</v>
      </c>
      <c r="BH760" s="49" t="str">
        <f t="shared" si="118"/>
        <v>0</v>
      </c>
      <c r="BI760" s="49" t="str">
        <f t="shared" si="119"/>
        <v>0</v>
      </c>
    </row>
    <row r="761" spans="1:61" x14ac:dyDescent="0.25">
      <c r="A761" s="25" t="str">
        <f>C761&amp;"x"&amp;TEXT(COUNTIF(C$5:C760,C761)+1,0)</f>
        <v>x1</v>
      </c>
      <c r="B761" s="26" t="str">
        <f>D761&amp;"x"&amp;TEXT(COUNTIF(D$5:D760,D761)+1,0)</f>
        <v>x1</v>
      </c>
      <c r="C761" s="27"/>
      <c r="D761" s="27"/>
      <c r="E761" s="165"/>
      <c r="F761" s="27"/>
      <c r="G761" s="242"/>
      <c r="H761" s="242"/>
      <c r="I761" s="242"/>
      <c r="J761" s="194"/>
      <c r="K761" s="165"/>
      <c r="L761" s="28"/>
      <c r="M761" s="371"/>
      <c r="N761" s="28"/>
      <c r="O761" s="236"/>
      <c r="P761" s="28"/>
      <c r="Q761" s="28"/>
      <c r="R761" s="28"/>
      <c r="S761" s="466" t="str">
        <f>IF(C761=0,"",C761)</f>
        <v/>
      </c>
      <c r="T761" s="191"/>
      <c r="U761" s="30"/>
      <c r="V761" s="30"/>
      <c r="W761" s="30"/>
      <c r="X761" s="30"/>
      <c r="Y761" s="190"/>
      <c r="Z761" s="330" t="str">
        <f>lft(J761,Peildatum)</f>
        <v/>
      </c>
      <c r="AA761" s="272"/>
      <c r="AB761" s="272"/>
      <c r="AC761" s="272"/>
      <c r="AD761" s="272"/>
      <c r="AE761" s="319" t="str">
        <f>IFERROR(VLOOKUP(LEFT(L761 &amp; "0",1),CbRc,2,0),"")</f>
        <v>NCX19J3</v>
      </c>
      <c r="AF761" s="319" t="str">
        <f>IFERROR(VLOOKUP(LEFT(M761 &amp; "0",1),CbRc,2,0),"")</f>
        <v>NCX19J3</v>
      </c>
      <c r="AG761" s="319" t="str">
        <f>IFERROR(VLOOKUP(LEFT(N761 &amp; "0",1),CbRc,2,0),"")</f>
        <v>NCX19J3</v>
      </c>
      <c r="AH761" s="319" t="str">
        <f>IF(ISNA(VLOOKUP($AE761&amp;P761,IsTm1A,1,0)),"",P761)</f>
        <v/>
      </c>
      <c r="AI761" s="319" t="str">
        <f>IF(ISNA(VLOOKUP($AF761&amp;Q761,IsTm2D,1,0)),"",Q761)</f>
        <v/>
      </c>
      <c r="AJ761" s="319" t="str">
        <f>IF(ISNA(VLOOKUP($AF761&amp;R761,IsTm3G,1,0)),"",R761)</f>
        <v/>
      </c>
      <c r="AK761" s="319" t="str">
        <f>IF(ISNA(VLOOKUP($AG761&amp;S761,IsTm4J,1,0)),"",S761)</f>
        <v/>
      </c>
      <c r="AL761" s="310"/>
      <c r="AT761" s="312" t="str">
        <f t="shared" si="111"/>
        <v/>
      </c>
      <c r="AU761" s="312" t="str">
        <f t="shared" si="112"/>
        <v/>
      </c>
      <c r="AW761" s="320">
        <f t="shared" si="113"/>
        <v>0</v>
      </c>
      <c r="AX761" s="320">
        <f t="shared" si="114"/>
        <v>0</v>
      </c>
      <c r="AY761" s="320">
        <f t="shared" si="115"/>
        <v>0</v>
      </c>
      <c r="AZ761" s="320">
        <f t="shared" si="116"/>
        <v>0</v>
      </c>
      <c r="BG761" s="49" t="str">
        <f t="shared" si="117"/>
        <v>0</v>
      </c>
      <c r="BH761" s="49" t="str">
        <f t="shared" si="118"/>
        <v>0</v>
      </c>
      <c r="BI761" s="49" t="str">
        <f t="shared" si="119"/>
        <v>0</v>
      </c>
    </row>
    <row r="762" spans="1:61" x14ac:dyDescent="0.25">
      <c r="A762" s="25" t="str">
        <f>C762&amp;"x"&amp;TEXT(COUNTIF(C$5:C761,C762)+1,0)</f>
        <v>x1</v>
      </c>
      <c r="B762" s="26" t="str">
        <f>D762&amp;"x"&amp;TEXT(COUNTIF(D$5:D761,D762)+1,0)</f>
        <v>x1</v>
      </c>
      <c r="C762" s="27"/>
      <c r="D762" s="27"/>
      <c r="E762" s="165"/>
      <c r="F762" s="27"/>
      <c r="G762" s="242"/>
      <c r="H762" s="242"/>
      <c r="I762" s="242"/>
      <c r="J762" s="194"/>
      <c r="K762" s="165"/>
      <c r="L762" s="28"/>
      <c r="M762" s="371"/>
      <c r="N762" s="28"/>
      <c r="O762" s="236"/>
      <c r="P762" s="28"/>
      <c r="Q762" s="28"/>
      <c r="R762" s="28"/>
      <c r="S762" s="466" t="str">
        <f>IF(C762=0,"",C762)</f>
        <v/>
      </c>
      <c r="T762" s="191"/>
      <c r="U762" s="30"/>
      <c r="V762" s="30"/>
      <c r="W762" s="30"/>
      <c r="X762" s="30"/>
      <c r="Y762" s="190"/>
      <c r="Z762" s="330" t="str">
        <f>lft(J762,Peildatum)</f>
        <v/>
      </c>
      <c r="AA762" s="272"/>
      <c r="AB762" s="272"/>
      <c r="AC762" s="272"/>
      <c r="AD762" s="272"/>
      <c r="AE762" s="319" t="str">
        <f>IFERROR(VLOOKUP(LEFT(L762 &amp; "0",1),CbRc,2,0),"")</f>
        <v>NCX19J3</v>
      </c>
      <c r="AF762" s="319" t="str">
        <f>IFERROR(VLOOKUP(LEFT(M762 &amp; "0",1),CbRc,2,0),"")</f>
        <v>NCX19J3</v>
      </c>
      <c r="AG762" s="319" t="str">
        <f>IFERROR(VLOOKUP(LEFT(N762 &amp; "0",1),CbRc,2,0),"")</f>
        <v>NCX19J3</v>
      </c>
      <c r="AH762" s="319" t="str">
        <f>IF(ISNA(VLOOKUP($AE762&amp;P762,IsTm1A,1,0)),"",P762)</f>
        <v/>
      </c>
      <c r="AI762" s="319" t="str">
        <f>IF(ISNA(VLOOKUP($AF762&amp;Q762,IsTm2D,1,0)),"",Q762)</f>
        <v/>
      </c>
      <c r="AJ762" s="319" t="str">
        <f>IF(ISNA(VLOOKUP($AF762&amp;R762,IsTm3G,1,0)),"",R762)</f>
        <v/>
      </c>
      <c r="AK762" s="319" t="str">
        <f>IF(ISNA(VLOOKUP($AG762&amp;S762,IsTm4J,1,0)),"",S762)</f>
        <v/>
      </c>
      <c r="AL762" s="310"/>
      <c r="AT762" s="312" t="str">
        <f t="shared" si="111"/>
        <v/>
      </c>
      <c r="AU762" s="312" t="str">
        <f t="shared" si="112"/>
        <v/>
      </c>
      <c r="AW762" s="320">
        <f t="shared" si="113"/>
        <v>0</v>
      </c>
      <c r="AX762" s="320">
        <f t="shared" si="114"/>
        <v>0</v>
      </c>
      <c r="AY762" s="320">
        <f t="shared" si="115"/>
        <v>0</v>
      </c>
      <c r="AZ762" s="320">
        <f t="shared" si="116"/>
        <v>0</v>
      </c>
      <c r="BG762" s="49" t="str">
        <f t="shared" si="117"/>
        <v>0</v>
      </c>
      <c r="BH762" s="49" t="str">
        <f t="shared" si="118"/>
        <v>0</v>
      </c>
      <c r="BI762" s="49" t="str">
        <f t="shared" si="119"/>
        <v>0</v>
      </c>
    </row>
    <row r="763" spans="1:61" x14ac:dyDescent="0.25">
      <c r="A763" s="25" t="str">
        <f>C763&amp;"x"&amp;TEXT(COUNTIF(C$5:C762,C763)+1,0)</f>
        <v>x1</v>
      </c>
      <c r="B763" s="26" t="str">
        <f>D763&amp;"x"&amp;TEXT(COUNTIF(D$5:D762,D763)+1,0)</f>
        <v>x1</v>
      </c>
      <c r="C763" s="27"/>
      <c r="D763" s="27"/>
      <c r="E763" s="165"/>
      <c r="F763" s="27"/>
      <c r="G763" s="242"/>
      <c r="H763" s="242"/>
      <c r="I763" s="242"/>
      <c r="J763" s="194"/>
      <c r="K763" s="165"/>
      <c r="L763" s="28"/>
      <c r="M763" s="371"/>
      <c r="N763" s="28"/>
      <c r="O763" s="236"/>
      <c r="P763" s="28"/>
      <c r="Q763" s="28"/>
      <c r="R763" s="28"/>
      <c r="S763" s="466" t="str">
        <f>IF(C763=0,"",C763)</f>
        <v/>
      </c>
      <c r="T763" s="191"/>
      <c r="U763" s="30"/>
      <c r="V763" s="30"/>
      <c r="W763" s="30"/>
      <c r="X763" s="30"/>
      <c r="Y763" s="190"/>
      <c r="Z763" s="330" t="str">
        <f>lft(J763,Peildatum)</f>
        <v/>
      </c>
      <c r="AA763" s="272"/>
      <c r="AB763" s="272"/>
      <c r="AC763" s="272"/>
      <c r="AD763" s="272"/>
      <c r="AE763" s="319" t="str">
        <f>IFERROR(VLOOKUP(LEFT(L763 &amp; "0",1),CbRc,2,0),"")</f>
        <v>NCX19J3</v>
      </c>
      <c r="AF763" s="319" t="str">
        <f>IFERROR(VLOOKUP(LEFT(M763 &amp; "0",1),CbRc,2,0),"")</f>
        <v>NCX19J3</v>
      </c>
      <c r="AG763" s="319" t="str">
        <f>IFERROR(VLOOKUP(LEFT(N763 &amp; "0",1),CbRc,2,0),"")</f>
        <v>NCX19J3</v>
      </c>
      <c r="AH763" s="319" t="str">
        <f>IF(ISNA(VLOOKUP($AE763&amp;P763,IsTm1A,1,0)),"",P763)</f>
        <v/>
      </c>
      <c r="AI763" s="319" t="str">
        <f>IF(ISNA(VLOOKUP($AF763&amp;Q763,IsTm2D,1,0)),"",Q763)</f>
        <v/>
      </c>
      <c r="AJ763" s="319" t="str">
        <f>IF(ISNA(VLOOKUP($AF763&amp;R763,IsTm3G,1,0)),"",R763)</f>
        <v/>
      </c>
      <c r="AK763" s="319" t="str">
        <f>IF(ISNA(VLOOKUP($AG763&amp;S763,IsTm4J,1,0)),"",S763)</f>
        <v/>
      </c>
      <c r="AL763" s="310"/>
      <c r="AT763" s="312" t="str">
        <f t="shared" si="111"/>
        <v/>
      </c>
      <c r="AU763" s="312" t="str">
        <f t="shared" si="112"/>
        <v/>
      </c>
      <c r="AW763" s="320">
        <f t="shared" si="113"/>
        <v>0</v>
      </c>
      <c r="AX763" s="320">
        <f t="shared" si="114"/>
        <v>0</v>
      </c>
      <c r="AY763" s="320">
        <f t="shared" si="115"/>
        <v>0</v>
      </c>
      <c r="AZ763" s="320">
        <f t="shared" si="116"/>
        <v>0</v>
      </c>
      <c r="BG763" s="49" t="str">
        <f t="shared" si="117"/>
        <v>0</v>
      </c>
      <c r="BH763" s="49" t="str">
        <f t="shared" si="118"/>
        <v>0</v>
      </c>
      <c r="BI763" s="49" t="str">
        <f t="shared" si="119"/>
        <v>0</v>
      </c>
    </row>
    <row r="764" spans="1:61" x14ac:dyDescent="0.25">
      <c r="A764" s="25" t="str">
        <f>C764&amp;"x"&amp;TEXT(COUNTIF(C$5:C763,C764)+1,0)</f>
        <v>x1</v>
      </c>
      <c r="B764" s="26" t="str">
        <f>D764&amp;"x"&amp;TEXT(COUNTIF(D$5:D763,D764)+1,0)</f>
        <v>x1</v>
      </c>
      <c r="C764" s="27"/>
      <c r="D764" s="27"/>
      <c r="E764" s="165"/>
      <c r="F764" s="27"/>
      <c r="G764" s="242"/>
      <c r="H764" s="242"/>
      <c r="I764" s="242"/>
      <c r="J764" s="194"/>
      <c r="K764" s="165"/>
      <c r="L764" s="28"/>
      <c r="M764" s="371"/>
      <c r="N764" s="28"/>
      <c r="O764" s="236"/>
      <c r="P764" s="28"/>
      <c r="Q764" s="28"/>
      <c r="R764" s="28"/>
      <c r="S764" s="466" t="str">
        <f>IF(C764=0,"",C764)</f>
        <v/>
      </c>
      <c r="T764" s="191"/>
      <c r="U764" s="30"/>
      <c r="V764" s="30"/>
      <c r="W764" s="30"/>
      <c r="X764" s="30"/>
      <c r="Y764" s="190"/>
      <c r="Z764" s="330" t="str">
        <f>lft(J764,Peildatum)</f>
        <v/>
      </c>
      <c r="AA764" s="272"/>
      <c r="AB764" s="272"/>
      <c r="AC764" s="272"/>
      <c r="AD764" s="272"/>
      <c r="AE764" s="319" t="str">
        <f>IFERROR(VLOOKUP(LEFT(L764 &amp; "0",1),CbRc,2,0),"")</f>
        <v>NCX19J3</v>
      </c>
      <c r="AF764" s="319" t="str">
        <f>IFERROR(VLOOKUP(LEFT(M764 &amp; "0",1),CbRc,2,0),"")</f>
        <v>NCX19J3</v>
      </c>
      <c r="AG764" s="319" t="str">
        <f>IFERROR(VLOOKUP(LEFT(N764 &amp; "0",1),CbRc,2,0),"")</f>
        <v>NCX19J3</v>
      </c>
      <c r="AH764" s="319" t="str">
        <f>IF(ISNA(VLOOKUP($AE764&amp;P764,IsTm1A,1,0)),"",P764)</f>
        <v/>
      </c>
      <c r="AI764" s="319" t="str">
        <f>IF(ISNA(VLOOKUP($AF764&amp;Q764,IsTm2D,1,0)),"",Q764)</f>
        <v/>
      </c>
      <c r="AJ764" s="319" t="str">
        <f>IF(ISNA(VLOOKUP($AF764&amp;R764,IsTm3G,1,0)),"",R764)</f>
        <v/>
      </c>
      <c r="AK764" s="319" t="str">
        <f>IF(ISNA(VLOOKUP($AG764&amp;S764,IsTm4J,1,0)),"",S764)</f>
        <v/>
      </c>
      <c r="AL764" s="310"/>
      <c r="AT764" s="312" t="str">
        <f t="shared" si="111"/>
        <v/>
      </c>
      <c r="AU764" s="312" t="str">
        <f t="shared" si="112"/>
        <v/>
      </c>
      <c r="AW764" s="320">
        <f t="shared" si="113"/>
        <v>0</v>
      </c>
      <c r="AX764" s="320">
        <f t="shared" si="114"/>
        <v>0</v>
      </c>
      <c r="AY764" s="320">
        <f t="shared" si="115"/>
        <v>0</v>
      </c>
      <c r="AZ764" s="320">
        <f t="shared" si="116"/>
        <v>0</v>
      </c>
      <c r="BG764" s="49" t="str">
        <f t="shared" si="117"/>
        <v>0</v>
      </c>
      <c r="BH764" s="49" t="str">
        <f t="shared" si="118"/>
        <v>0</v>
      </c>
      <c r="BI764" s="49" t="str">
        <f t="shared" si="119"/>
        <v>0</v>
      </c>
    </row>
    <row r="765" spans="1:61" x14ac:dyDescent="0.25">
      <c r="A765" s="25" t="str">
        <f>C765&amp;"x"&amp;TEXT(COUNTIF(C$5:C764,C765)+1,0)</f>
        <v>x1</v>
      </c>
      <c r="B765" s="26" t="str">
        <f>D765&amp;"x"&amp;TEXT(COUNTIF(D$5:D764,D765)+1,0)</f>
        <v>x1</v>
      </c>
      <c r="C765" s="27"/>
      <c r="D765" s="27"/>
      <c r="E765" s="165"/>
      <c r="F765" s="27"/>
      <c r="G765" s="242"/>
      <c r="H765" s="242"/>
      <c r="I765" s="242"/>
      <c r="J765" s="194"/>
      <c r="K765" s="165"/>
      <c r="L765" s="28"/>
      <c r="M765" s="371"/>
      <c r="N765" s="28"/>
      <c r="O765" s="236"/>
      <c r="P765" s="28"/>
      <c r="Q765" s="28"/>
      <c r="R765" s="28"/>
      <c r="S765" s="466" t="str">
        <f>IF(C765=0,"",C765)</f>
        <v/>
      </c>
      <c r="T765" s="191"/>
      <c r="U765" s="30"/>
      <c r="V765" s="30"/>
      <c r="W765" s="30"/>
      <c r="X765" s="30"/>
      <c r="Y765" s="190"/>
      <c r="Z765" s="330" t="str">
        <f>lft(J765,Peildatum)</f>
        <v/>
      </c>
      <c r="AA765" s="272"/>
      <c r="AB765" s="272"/>
      <c r="AC765" s="272"/>
      <c r="AD765" s="272"/>
      <c r="AE765" s="319" t="str">
        <f>IFERROR(VLOOKUP(LEFT(L765 &amp; "0",1),CbRc,2,0),"")</f>
        <v>NCX19J3</v>
      </c>
      <c r="AF765" s="319" t="str">
        <f>IFERROR(VLOOKUP(LEFT(M765 &amp; "0",1),CbRc,2,0),"")</f>
        <v>NCX19J3</v>
      </c>
      <c r="AG765" s="319" t="str">
        <f>IFERROR(VLOOKUP(LEFT(N765 &amp; "0",1),CbRc,2,0),"")</f>
        <v>NCX19J3</v>
      </c>
      <c r="AH765" s="319" t="str">
        <f>IF(ISNA(VLOOKUP($AE765&amp;P765,IsTm1A,1,0)),"",P765)</f>
        <v/>
      </c>
      <c r="AI765" s="319" t="str">
        <f>IF(ISNA(VLOOKUP($AF765&amp;Q765,IsTm2D,1,0)),"",Q765)</f>
        <v/>
      </c>
      <c r="AJ765" s="319" t="str">
        <f>IF(ISNA(VLOOKUP($AF765&amp;R765,IsTm3G,1,0)),"",R765)</f>
        <v/>
      </c>
      <c r="AK765" s="319" t="str">
        <f>IF(ISNA(VLOOKUP($AG765&amp;S765,IsTm4J,1,0)),"",S765)</f>
        <v/>
      </c>
      <c r="AL765" s="310"/>
      <c r="AT765" s="312" t="str">
        <f t="shared" si="111"/>
        <v/>
      </c>
      <c r="AU765" s="312" t="str">
        <f t="shared" si="112"/>
        <v/>
      </c>
      <c r="AW765" s="320">
        <f t="shared" si="113"/>
        <v>0</v>
      </c>
      <c r="AX765" s="320">
        <f t="shared" si="114"/>
        <v>0</v>
      </c>
      <c r="AY765" s="320">
        <f t="shared" si="115"/>
        <v>0</v>
      </c>
      <c r="AZ765" s="320">
        <f t="shared" si="116"/>
        <v>0</v>
      </c>
      <c r="BG765" s="49" t="str">
        <f t="shared" si="117"/>
        <v>0</v>
      </c>
      <c r="BH765" s="49" t="str">
        <f t="shared" si="118"/>
        <v>0</v>
      </c>
      <c r="BI765" s="49" t="str">
        <f t="shared" si="119"/>
        <v>0</v>
      </c>
    </row>
    <row r="766" spans="1:61" x14ac:dyDescent="0.25">
      <c r="A766" s="25" t="str">
        <f>C766&amp;"x"&amp;TEXT(COUNTIF(C$5:C765,C766)+1,0)</f>
        <v>x1</v>
      </c>
      <c r="B766" s="26" t="str">
        <f>D766&amp;"x"&amp;TEXT(COUNTIF(D$5:D765,D766)+1,0)</f>
        <v>x1</v>
      </c>
      <c r="C766" s="27"/>
      <c r="D766" s="27"/>
      <c r="E766" s="165"/>
      <c r="F766" s="27"/>
      <c r="G766" s="242"/>
      <c r="H766" s="242"/>
      <c r="I766" s="242"/>
      <c r="J766" s="194"/>
      <c r="K766" s="165"/>
      <c r="L766" s="28"/>
      <c r="M766" s="371"/>
      <c r="N766" s="28"/>
      <c r="O766" s="236"/>
      <c r="P766" s="28"/>
      <c r="Q766" s="28"/>
      <c r="R766" s="28"/>
      <c r="S766" s="466" t="str">
        <f>IF(C766=0,"",C766)</f>
        <v/>
      </c>
      <c r="T766" s="191"/>
      <c r="U766" s="30"/>
      <c r="V766" s="30"/>
      <c r="W766" s="30"/>
      <c r="X766" s="30"/>
      <c r="Y766" s="190"/>
      <c r="Z766" s="330" t="str">
        <f>lft(J766,Peildatum)</f>
        <v/>
      </c>
      <c r="AA766" s="272"/>
      <c r="AB766" s="272"/>
      <c r="AC766" s="272"/>
      <c r="AD766" s="272"/>
      <c r="AE766" s="319" t="str">
        <f>IFERROR(VLOOKUP(LEFT(L766 &amp; "0",1),CbRc,2,0),"")</f>
        <v>NCX19J3</v>
      </c>
      <c r="AF766" s="319" t="str">
        <f>IFERROR(VLOOKUP(LEFT(M766 &amp; "0",1),CbRc,2,0),"")</f>
        <v>NCX19J3</v>
      </c>
      <c r="AG766" s="319" t="str">
        <f>IFERROR(VLOOKUP(LEFT(N766 &amp; "0",1),CbRc,2,0),"")</f>
        <v>NCX19J3</v>
      </c>
      <c r="AH766" s="319" t="str">
        <f>IF(ISNA(VLOOKUP($AE766&amp;P766,IsTm1A,1,0)),"",P766)</f>
        <v/>
      </c>
      <c r="AI766" s="319" t="str">
        <f>IF(ISNA(VLOOKUP($AF766&amp;Q766,IsTm2D,1,0)),"",Q766)</f>
        <v/>
      </c>
      <c r="AJ766" s="319" t="str">
        <f>IF(ISNA(VLOOKUP($AF766&amp;R766,IsTm3G,1,0)),"",R766)</f>
        <v/>
      </c>
      <c r="AK766" s="319" t="str">
        <f>IF(ISNA(VLOOKUP($AG766&amp;S766,IsTm4J,1,0)),"",S766)</f>
        <v/>
      </c>
      <c r="AL766" s="310"/>
      <c r="AT766" s="312" t="str">
        <f t="shared" si="111"/>
        <v/>
      </c>
      <c r="AU766" s="312" t="str">
        <f t="shared" si="112"/>
        <v/>
      </c>
      <c r="AW766" s="320">
        <f t="shared" si="113"/>
        <v>0</v>
      </c>
      <c r="AX766" s="320">
        <f t="shared" si="114"/>
        <v>0</v>
      </c>
      <c r="AY766" s="320">
        <f t="shared" si="115"/>
        <v>0</v>
      </c>
      <c r="AZ766" s="320">
        <f t="shared" si="116"/>
        <v>0</v>
      </c>
      <c r="BG766" s="49" t="str">
        <f t="shared" si="117"/>
        <v>0</v>
      </c>
      <c r="BH766" s="49" t="str">
        <f t="shared" si="118"/>
        <v>0</v>
      </c>
      <c r="BI766" s="49" t="str">
        <f t="shared" si="119"/>
        <v>0</v>
      </c>
    </row>
    <row r="767" spans="1:61" x14ac:dyDescent="0.25">
      <c r="A767" s="25" t="str">
        <f>C767&amp;"x"&amp;TEXT(COUNTIF(C$5:C766,C767)+1,0)</f>
        <v>x1</v>
      </c>
      <c r="B767" s="26" t="str">
        <f>D767&amp;"x"&amp;TEXT(COUNTIF(D$5:D766,D767)+1,0)</f>
        <v>x1</v>
      </c>
      <c r="C767" s="27"/>
      <c r="D767" s="27"/>
      <c r="E767" s="165"/>
      <c r="F767" s="27"/>
      <c r="G767" s="242"/>
      <c r="H767" s="242"/>
      <c r="I767" s="242"/>
      <c r="J767" s="194"/>
      <c r="K767" s="165"/>
      <c r="L767" s="28"/>
      <c r="M767" s="371"/>
      <c r="N767" s="28"/>
      <c r="O767" s="236"/>
      <c r="P767" s="28"/>
      <c r="Q767" s="28"/>
      <c r="R767" s="28"/>
      <c r="S767" s="466" t="str">
        <f>IF(C767=0,"",C767)</f>
        <v/>
      </c>
      <c r="T767" s="191"/>
      <c r="U767" s="30"/>
      <c r="V767" s="30"/>
      <c r="W767" s="30"/>
      <c r="X767" s="30"/>
      <c r="Y767" s="190"/>
      <c r="Z767" s="330" t="str">
        <f>lft(J767,Peildatum)</f>
        <v/>
      </c>
      <c r="AA767" s="272"/>
      <c r="AB767" s="272"/>
      <c r="AC767" s="272"/>
      <c r="AD767" s="272"/>
      <c r="AE767" s="319" t="str">
        <f>IFERROR(VLOOKUP(LEFT(L767 &amp; "0",1),CbRc,2,0),"")</f>
        <v>NCX19J3</v>
      </c>
      <c r="AF767" s="319" t="str">
        <f>IFERROR(VLOOKUP(LEFT(M767 &amp; "0",1),CbRc,2,0),"")</f>
        <v>NCX19J3</v>
      </c>
      <c r="AG767" s="319" t="str">
        <f>IFERROR(VLOOKUP(LEFT(N767 &amp; "0",1),CbRc,2,0),"")</f>
        <v>NCX19J3</v>
      </c>
      <c r="AH767" s="319" t="str">
        <f>IF(ISNA(VLOOKUP($AE767&amp;P767,IsTm1A,1,0)),"",P767)</f>
        <v/>
      </c>
      <c r="AI767" s="319" t="str">
        <f>IF(ISNA(VLOOKUP($AF767&amp;Q767,IsTm2D,1,0)),"",Q767)</f>
        <v/>
      </c>
      <c r="AJ767" s="319" t="str">
        <f>IF(ISNA(VLOOKUP($AF767&amp;R767,IsTm3G,1,0)),"",R767)</f>
        <v/>
      </c>
      <c r="AK767" s="319" t="str">
        <f>IF(ISNA(VLOOKUP($AG767&amp;S767,IsTm4J,1,0)),"",S767)</f>
        <v/>
      </c>
      <c r="AL767" s="310"/>
      <c r="AT767" s="312" t="str">
        <f t="shared" si="111"/>
        <v/>
      </c>
      <c r="AU767" s="312" t="str">
        <f t="shared" si="112"/>
        <v/>
      </c>
      <c r="AW767" s="320">
        <f t="shared" si="113"/>
        <v>0</v>
      </c>
      <c r="AX767" s="320">
        <f t="shared" si="114"/>
        <v>0</v>
      </c>
      <c r="AY767" s="320">
        <f t="shared" si="115"/>
        <v>0</v>
      </c>
      <c r="AZ767" s="320">
        <f t="shared" si="116"/>
        <v>0</v>
      </c>
      <c r="BG767" s="49" t="str">
        <f t="shared" si="117"/>
        <v>0</v>
      </c>
      <c r="BH767" s="49" t="str">
        <f t="shared" si="118"/>
        <v>0</v>
      </c>
      <c r="BI767" s="49" t="str">
        <f t="shared" si="119"/>
        <v>0</v>
      </c>
    </row>
    <row r="768" spans="1:61" x14ac:dyDescent="0.25">
      <c r="A768" s="25" t="str">
        <f>C768&amp;"x"&amp;TEXT(COUNTIF(C$5:C767,C768)+1,0)</f>
        <v>x1</v>
      </c>
      <c r="B768" s="26" t="str">
        <f>D768&amp;"x"&amp;TEXT(COUNTIF(D$5:D767,D768)+1,0)</f>
        <v>x1</v>
      </c>
      <c r="C768" s="27"/>
      <c r="D768" s="27"/>
      <c r="E768" s="165"/>
      <c r="F768" s="27"/>
      <c r="G768" s="242"/>
      <c r="H768" s="242"/>
      <c r="I768" s="242"/>
      <c r="J768" s="194"/>
      <c r="K768" s="165"/>
      <c r="L768" s="28"/>
      <c r="M768" s="371"/>
      <c r="N768" s="28"/>
      <c r="O768" s="236"/>
      <c r="P768" s="28"/>
      <c r="Q768" s="28"/>
      <c r="R768" s="28"/>
      <c r="S768" s="466" t="str">
        <f>IF(C768=0,"",C768)</f>
        <v/>
      </c>
      <c r="T768" s="191"/>
      <c r="U768" s="30"/>
      <c r="V768" s="30"/>
      <c r="W768" s="30"/>
      <c r="X768" s="30"/>
      <c r="Y768" s="190"/>
      <c r="Z768" s="330" t="str">
        <f>lft(J768,Peildatum)</f>
        <v/>
      </c>
      <c r="AA768" s="272"/>
      <c r="AB768" s="272"/>
      <c r="AC768" s="272"/>
      <c r="AD768" s="272"/>
      <c r="AE768" s="319" t="str">
        <f>IFERROR(VLOOKUP(LEFT(L768 &amp; "0",1),CbRc,2,0),"")</f>
        <v>NCX19J3</v>
      </c>
      <c r="AF768" s="319" t="str">
        <f>IFERROR(VLOOKUP(LEFT(M768 &amp; "0",1),CbRc,2,0),"")</f>
        <v>NCX19J3</v>
      </c>
      <c r="AG768" s="319" t="str">
        <f>IFERROR(VLOOKUP(LEFT(N768 &amp; "0",1),CbRc,2,0),"")</f>
        <v>NCX19J3</v>
      </c>
      <c r="AH768" s="319" t="str">
        <f>IF(ISNA(VLOOKUP($AE768&amp;P768,IsTm1A,1,0)),"",P768)</f>
        <v/>
      </c>
      <c r="AI768" s="319" t="str">
        <f>IF(ISNA(VLOOKUP($AF768&amp;Q768,IsTm2D,1,0)),"",Q768)</f>
        <v/>
      </c>
      <c r="AJ768" s="319" t="str">
        <f>IF(ISNA(VLOOKUP($AF768&amp;R768,IsTm3G,1,0)),"",R768)</f>
        <v/>
      </c>
      <c r="AK768" s="319" t="str">
        <f>IF(ISNA(VLOOKUP($AG768&amp;S768,IsTm4J,1,0)),"",S768)</f>
        <v/>
      </c>
      <c r="AL768" s="310"/>
      <c r="AT768" s="312" t="str">
        <f t="shared" si="111"/>
        <v/>
      </c>
      <c r="AU768" s="312" t="str">
        <f t="shared" si="112"/>
        <v/>
      </c>
      <c r="AW768" s="320">
        <f t="shared" si="113"/>
        <v>0</v>
      </c>
      <c r="AX768" s="320">
        <f t="shared" si="114"/>
        <v>0</v>
      </c>
      <c r="AY768" s="320">
        <f t="shared" si="115"/>
        <v>0</v>
      </c>
      <c r="AZ768" s="320">
        <f t="shared" si="116"/>
        <v>0</v>
      </c>
      <c r="BG768" s="49" t="str">
        <f t="shared" si="117"/>
        <v>0</v>
      </c>
      <c r="BH768" s="49" t="str">
        <f t="shared" si="118"/>
        <v>0</v>
      </c>
      <c r="BI768" s="49" t="str">
        <f t="shared" si="119"/>
        <v>0</v>
      </c>
    </row>
    <row r="769" spans="1:61" x14ac:dyDescent="0.25">
      <c r="A769" s="25" t="str">
        <f>C769&amp;"x"&amp;TEXT(COUNTIF(C$5:C768,C769)+1,0)</f>
        <v>x1</v>
      </c>
      <c r="B769" s="26" t="str">
        <f>D769&amp;"x"&amp;TEXT(COUNTIF(D$5:D768,D769)+1,0)</f>
        <v>x1</v>
      </c>
      <c r="C769" s="27"/>
      <c r="D769" s="27"/>
      <c r="E769" s="165"/>
      <c r="F769" s="27"/>
      <c r="G769" s="242"/>
      <c r="H769" s="242"/>
      <c r="I769" s="242"/>
      <c r="J769" s="194"/>
      <c r="K769" s="165"/>
      <c r="L769" s="28"/>
      <c r="M769" s="371"/>
      <c r="N769" s="28"/>
      <c r="O769" s="236"/>
      <c r="P769" s="28"/>
      <c r="Q769" s="28"/>
      <c r="R769" s="28"/>
      <c r="S769" s="466" t="str">
        <f>IF(C769=0,"",C769)</f>
        <v/>
      </c>
      <c r="T769" s="191"/>
      <c r="U769" s="30"/>
      <c r="V769" s="30"/>
      <c r="W769" s="30"/>
      <c r="X769" s="30"/>
      <c r="Y769" s="190"/>
      <c r="Z769" s="330" t="str">
        <f>lft(J769,Peildatum)</f>
        <v/>
      </c>
      <c r="AA769" s="272"/>
      <c r="AB769" s="272"/>
      <c r="AC769" s="272"/>
      <c r="AD769" s="272"/>
      <c r="AE769" s="319" t="str">
        <f>IFERROR(VLOOKUP(LEFT(L769 &amp; "0",1),CbRc,2,0),"")</f>
        <v>NCX19J3</v>
      </c>
      <c r="AF769" s="319" t="str">
        <f>IFERROR(VLOOKUP(LEFT(M769 &amp; "0",1),CbRc,2,0),"")</f>
        <v>NCX19J3</v>
      </c>
      <c r="AG769" s="319" t="str">
        <f>IFERROR(VLOOKUP(LEFT(N769 &amp; "0",1),CbRc,2,0),"")</f>
        <v>NCX19J3</v>
      </c>
      <c r="AH769" s="319" t="str">
        <f>IF(ISNA(VLOOKUP($AE769&amp;P769,IsTm1A,1,0)),"",P769)</f>
        <v/>
      </c>
      <c r="AI769" s="319" t="str">
        <f>IF(ISNA(VLOOKUP($AF769&amp;Q769,IsTm2D,1,0)),"",Q769)</f>
        <v/>
      </c>
      <c r="AJ769" s="319" t="str">
        <f>IF(ISNA(VLOOKUP($AF769&amp;R769,IsTm3G,1,0)),"",R769)</f>
        <v/>
      </c>
      <c r="AK769" s="319" t="str">
        <f>IF(ISNA(VLOOKUP($AG769&amp;S769,IsTm4J,1,0)),"",S769)</f>
        <v/>
      </c>
      <c r="AL769" s="310"/>
      <c r="AT769" s="312" t="str">
        <f t="shared" si="111"/>
        <v/>
      </c>
      <c r="AU769" s="312" t="str">
        <f t="shared" si="112"/>
        <v/>
      </c>
      <c r="AW769" s="320">
        <f t="shared" si="113"/>
        <v>0</v>
      </c>
      <c r="AX769" s="320">
        <f t="shared" si="114"/>
        <v>0</v>
      </c>
      <c r="AY769" s="320">
        <f t="shared" si="115"/>
        <v>0</v>
      </c>
      <c r="AZ769" s="320">
        <f t="shared" si="116"/>
        <v>0</v>
      </c>
      <c r="BG769" s="49" t="str">
        <f t="shared" si="117"/>
        <v>0</v>
      </c>
      <c r="BH769" s="49" t="str">
        <f t="shared" si="118"/>
        <v>0</v>
      </c>
      <c r="BI769" s="49" t="str">
        <f t="shared" si="119"/>
        <v>0</v>
      </c>
    </row>
    <row r="770" spans="1:61" x14ac:dyDescent="0.25">
      <c r="A770" s="25" t="str">
        <f>C770&amp;"x"&amp;TEXT(COUNTIF(C$5:C769,C770)+1,0)</f>
        <v>x1</v>
      </c>
      <c r="B770" s="26" t="str">
        <f>D770&amp;"x"&amp;TEXT(COUNTIF(D$5:D769,D770)+1,0)</f>
        <v>x1</v>
      </c>
      <c r="C770" s="27"/>
      <c r="D770" s="27"/>
      <c r="E770" s="165"/>
      <c r="F770" s="27"/>
      <c r="G770" s="242"/>
      <c r="H770" s="242"/>
      <c r="I770" s="242"/>
      <c r="J770" s="194"/>
      <c r="K770" s="165"/>
      <c r="L770" s="28"/>
      <c r="M770" s="371"/>
      <c r="N770" s="28"/>
      <c r="O770" s="236"/>
      <c r="P770" s="28"/>
      <c r="Q770" s="28"/>
      <c r="R770" s="28"/>
      <c r="S770" s="466" t="str">
        <f>IF(C770=0,"",C770)</f>
        <v/>
      </c>
      <c r="T770" s="191"/>
      <c r="U770" s="30"/>
      <c r="V770" s="30"/>
      <c r="W770" s="30"/>
      <c r="X770" s="30"/>
      <c r="Y770" s="190"/>
      <c r="Z770" s="330" t="str">
        <f>lft(J770,Peildatum)</f>
        <v/>
      </c>
      <c r="AA770" s="272"/>
      <c r="AB770" s="272"/>
      <c r="AC770" s="272"/>
      <c r="AD770" s="272"/>
      <c r="AE770" s="319" t="str">
        <f>IFERROR(VLOOKUP(LEFT(L770 &amp; "0",1),CbRc,2,0),"")</f>
        <v>NCX19J3</v>
      </c>
      <c r="AF770" s="319" t="str">
        <f>IFERROR(VLOOKUP(LEFT(M770 &amp; "0",1),CbRc,2,0),"")</f>
        <v>NCX19J3</v>
      </c>
      <c r="AG770" s="319" t="str">
        <f>IFERROR(VLOOKUP(LEFT(N770 &amp; "0",1),CbRc,2,0),"")</f>
        <v>NCX19J3</v>
      </c>
      <c r="AH770" s="319" t="str">
        <f>IF(ISNA(VLOOKUP($AE770&amp;P770,IsTm1A,1,0)),"",P770)</f>
        <v/>
      </c>
      <c r="AI770" s="319" t="str">
        <f>IF(ISNA(VLOOKUP($AF770&amp;Q770,IsTm2D,1,0)),"",Q770)</f>
        <v/>
      </c>
      <c r="AJ770" s="319" t="str">
        <f>IF(ISNA(VLOOKUP($AF770&amp;R770,IsTm3G,1,0)),"",R770)</f>
        <v/>
      </c>
      <c r="AK770" s="319" t="str">
        <f>IF(ISNA(VLOOKUP($AG770&amp;S770,IsTm4J,1,0)),"",S770)</f>
        <v/>
      </c>
      <c r="AL770" s="310"/>
      <c r="AT770" s="312" t="str">
        <f t="shared" si="111"/>
        <v/>
      </c>
      <c r="AU770" s="312" t="str">
        <f t="shared" si="112"/>
        <v/>
      </c>
      <c r="AW770" s="320">
        <f t="shared" si="113"/>
        <v>0</v>
      </c>
      <c r="AX770" s="320">
        <f t="shared" si="114"/>
        <v>0</v>
      </c>
      <c r="AY770" s="320">
        <f t="shared" si="115"/>
        <v>0</v>
      </c>
      <c r="AZ770" s="320">
        <f t="shared" si="116"/>
        <v>0</v>
      </c>
      <c r="BG770" s="49" t="str">
        <f t="shared" si="117"/>
        <v>0</v>
      </c>
      <c r="BH770" s="49" t="str">
        <f t="shared" si="118"/>
        <v>0</v>
      </c>
      <c r="BI770" s="49" t="str">
        <f t="shared" si="119"/>
        <v>0</v>
      </c>
    </row>
    <row r="771" spans="1:61" x14ac:dyDescent="0.25">
      <c r="A771" s="25" t="str">
        <f>C771&amp;"x"&amp;TEXT(COUNTIF(C$5:C770,C771)+1,0)</f>
        <v>x1</v>
      </c>
      <c r="B771" s="26" t="str">
        <f>D771&amp;"x"&amp;TEXT(COUNTIF(D$5:D770,D771)+1,0)</f>
        <v>x1</v>
      </c>
      <c r="C771" s="27"/>
      <c r="D771" s="27"/>
      <c r="E771" s="165"/>
      <c r="F771" s="27"/>
      <c r="G771" s="242"/>
      <c r="H771" s="242"/>
      <c r="I771" s="242"/>
      <c r="J771" s="194"/>
      <c r="K771" s="165"/>
      <c r="L771" s="28"/>
      <c r="M771" s="371"/>
      <c r="N771" s="28"/>
      <c r="O771" s="236"/>
      <c r="P771" s="28"/>
      <c r="Q771" s="28"/>
      <c r="R771" s="28"/>
      <c r="S771" s="466" t="str">
        <f>IF(C771=0,"",C771)</f>
        <v/>
      </c>
      <c r="T771" s="191"/>
      <c r="U771" s="30"/>
      <c r="V771" s="30"/>
      <c r="W771" s="30"/>
      <c r="X771" s="30"/>
      <c r="Y771" s="190"/>
      <c r="Z771" s="330" t="str">
        <f>lft(J771,Peildatum)</f>
        <v/>
      </c>
      <c r="AA771" s="272"/>
      <c r="AB771" s="272"/>
      <c r="AC771" s="272"/>
      <c r="AD771" s="272"/>
      <c r="AE771" s="319" t="str">
        <f>IFERROR(VLOOKUP(LEFT(L771 &amp; "0",1),CbRc,2,0),"")</f>
        <v>NCX19J3</v>
      </c>
      <c r="AF771" s="319" t="str">
        <f>IFERROR(VLOOKUP(LEFT(M771 &amp; "0",1),CbRc,2,0),"")</f>
        <v>NCX19J3</v>
      </c>
      <c r="AG771" s="319" t="str">
        <f>IFERROR(VLOOKUP(LEFT(N771 &amp; "0",1),CbRc,2,0),"")</f>
        <v>NCX19J3</v>
      </c>
      <c r="AH771" s="319" t="str">
        <f>IF(ISNA(VLOOKUP($AE771&amp;P771,IsTm1A,1,0)),"",P771)</f>
        <v/>
      </c>
      <c r="AI771" s="319" t="str">
        <f>IF(ISNA(VLOOKUP($AF771&amp;Q771,IsTm2D,1,0)),"",Q771)</f>
        <v/>
      </c>
      <c r="AJ771" s="319" t="str">
        <f>IF(ISNA(VLOOKUP($AF771&amp;R771,IsTm3G,1,0)),"",R771)</f>
        <v/>
      </c>
      <c r="AK771" s="319" t="str">
        <f>IF(ISNA(VLOOKUP($AG771&amp;S771,IsTm4J,1,0)),"",S771)</f>
        <v/>
      </c>
      <c r="AL771" s="310"/>
      <c r="AT771" s="312" t="str">
        <f t="shared" si="111"/>
        <v/>
      </c>
      <c r="AU771" s="312" t="str">
        <f t="shared" si="112"/>
        <v/>
      </c>
      <c r="AW771" s="320">
        <f t="shared" si="113"/>
        <v>0</v>
      </c>
      <c r="AX771" s="320">
        <f t="shared" si="114"/>
        <v>0</v>
      </c>
      <c r="AY771" s="320">
        <f t="shared" si="115"/>
        <v>0</v>
      </c>
      <c r="AZ771" s="320">
        <f t="shared" si="116"/>
        <v>0</v>
      </c>
      <c r="BG771" s="49" t="str">
        <f t="shared" si="117"/>
        <v>0</v>
      </c>
      <c r="BH771" s="49" t="str">
        <f t="shared" si="118"/>
        <v>0</v>
      </c>
      <c r="BI771" s="49" t="str">
        <f t="shared" si="119"/>
        <v>0</v>
      </c>
    </row>
    <row r="772" spans="1:61" x14ac:dyDescent="0.25">
      <c r="A772" s="25" t="str">
        <f>C772&amp;"x"&amp;TEXT(COUNTIF(C$5:C771,C772)+1,0)</f>
        <v>x1</v>
      </c>
      <c r="B772" s="26" t="str">
        <f>D772&amp;"x"&amp;TEXT(COUNTIF(D$5:D771,D772)+1,0)</f>
        <v>x1</v>
      </c>
      <c r="C772" s="27"/>
      <c r="D772" s="27"/>
      <c r="E772" s="165"/>
      <c r="F772" s="27"/>
      <c r="G772" s="242"/>
      <c r="H772" s="242"/>
      <c r="I772" s="242"/>
      <c r="J772" s="194"/>
      <c r="K772" s="165"/>
      <c r="L772" s="28"/>
      <c r="M772" s="371"/>
      <c r="N772" s="28"/>
      <c r="O772" s="236"/>
      <c r="P772" s="28"/>
      <c r="Q772" s="28"/>
      <c r="R772" s="28"/>
      <c r="S772" s="466" t="str">
        <f>IF(C772=0,"",C772)</f>
        <v/>
      </c>
      <c r="T772" s="191"/>
      <c r="U772" s="30"/>
      <c r="V772" s="30"/>
      <c r="W772" s="30"/>
      <c r="X772" s="30"/>
      <c r="Y772" s="190"/>
      <c r="Z772" s="330" t="str">
        <f>lft(J772,Peildatum)</f>
        <v/>
      </c>
      <c r="AA772" s="272"/>
      <c r="AB772" s="272"/>
      <c r="AC772" s="272"/>
      <c r="AD772" s="272"/>
      <c r="AE772" s="319" t="str">
        <f>IFERROR(VLOOKUP(LEFT(L772 &amp; "0",1),CbRc,2,0),"")</f>
        <v>NCX19J3</v>
      </c>
      <c r="AF772" s="319" t="str">
        <f>IFERROR(VLOOKUP(LEFT(M772 &amp; "0",1),CbRc,2,0),"")</f>
        <v>NCX19J3</v>
      </c>
      <c r="AG772" s="319" t="str">
        <f>IFERROR(VLOOKUP(LEFT(N772 &amp; "0",1),CbRc,2,0),"")</f>
        <v>NCX19J3</v>
      </c>
      <c r="AH772" s="319" t="str">
        <f>IF(ISNA(VLOOKUP($AE772&amp;P772,IsTm1A,1,0)),"",P772)</f>
        <v/>
      </c>
      <c r="AI772" s="319" t="str">
        <f>IF(ISNA(VLOOKUP($AF772&amp;Q772,IsTm2D,1,0)),"",Q772)</f>
        <v/>
      </c>
      <c r="AJ772" s="319" t="str">
        <f>IF(ISNA(VLOOKUP($AF772&amp;R772,IsTm3G,1,0)),"",R772)</f>
        <v/>
      </c>
      <c r="AK772" s="319" t="str">
        <f>IF(ISNA(VLOOKUP($AG772&amp;S772,IsTm4J,1,0)),"",S772)</f>
        <v/>
      </c>
      <c r="AL772" s="310"/>
      <c r="AT772" s="312" t="str">
        <f t="shared" si="111"/>
        <v/>
      </c>
      <c r="AU772" s="312" t="str">
        <f t="shared" si="112"/>
        <v/>
      </c>
      <c r="AW772" s="320">
        <f t="shared" si="113"/>
        <v>0</v>
      </c>
      <c r="AX772" s="320">
        <f t="shared" si="114"/>
        <v>0</v>
      </c>
      <c r="AY772" s="320">
        <f t="shared" si="115"/>
        <v>0</v>
      </c>
      <c r="AZ772" s="320">
        <f t="shared" si="116"/>
        <v>0</v>
      </c>
      <c r="BG772" s="49" t="str">
        <f t="shared" si="117"/>
        <v>0</v>
      </c>
      <c r="BH772" s="49" t="str">
        <f t="shared" si="118"/>
        <v>0</v>
      </c>
      <c r="BI772" s="49" t="str">
        <f t="shared" si="119"/>
        <v>0</v>
      </c>
    </row>
    <row r="773" spans="1:61" x14ac:dyDescent="0.25">
      <c r="A773" s="25" t="str">
        <f>C773&amp;"x"&amp;TEXT(COUNTIF(C$5:C772,C773)+1,0)</f>
        <v>x1</v>
      </c>
      <c r="B773" s="26" t="str">
        <f>D773&amp;"x"&amp;TEXT(COUNTIF(D$5:D772,D773)+1,0)</f>
        <v>x1</v>
      </c>
      <c r="C773" s="27"/>
      <c r="D773" s="27"/>
      <c r="E773" s="165"/>
      <c r="F773" s="27"/>
      <c r="G773" s="242"/>
      <c r="H773" s="242"/>
      <c r="I773" s="242"/>
      <c r="J773" s="194"/>
      <c r="K773" s="165"/>
      <c r="L773" s="28"/>
      <c r="M773" s="371"/>
      <c r="N773" s="28"/>
      <c r="O773" s="236"/>
      <c r="P773" s="28"/>
      <c r="Q773" s="28"/>
      <c r="R773" s="28"/>
      <c r="S773" s="466" t="str">
        <f>IF(C773=0,"",C773)</f>
        <v/>
      </c>
      <c r="T773" s="191"/>
      <c r="U773" s="30"/>
      <c r="V773" s="30"/>
      <c r="W773" s="30"/>
      <c r="X773" s="30"/>
      <c r="Y773" s="190"/>
      <c r="Z773" s="330" t="str">
        <f>lft(J773,Peildatum)</f>
        <v/>
      </c>
      <c r="AA773" s="272"/>
      <c r="AB773" s="272"/>
      <c r="AC773" s="272"/>
      <c r="AD773" s="272"/>
      <c r="AE773" s="319" t="str">
        <f>IFERROR(VLOOKUP(LEFT(L773 &amp; "0",1),CbRc,2,0),"")</f>
        <v>NCX19J3</v>
      </c>
      <c r="AF773" s="319" t="str">
        <f>IFERROR(VLOOKUP(LEFT(M773 &amp; "0",1),CbRc,2,0),"")</f>
        <v>NCX19J3</v>
      </c>
      <c r="AG773" s="319" t="str">
        <f>IFERROR(VLOOKUP(LEFT(N773 &amp; "0",1),CbRc,2,0),"")</f>
        <v>NCX19J3</v>
      </c>
      <c r="AH773" s="319" t="str">
        <f>IF(ISNA(VLOOKUP($AE773&amp;P773,IsTm1A,1,0)),"",P773)</f>
        <v/>
      </c>
      <c r="AI773" s="319" t="str">
        <f>IF(ISNA(VLOOKUP($AF773&amp;Q773,IsTm2D,1,0)),"",Q773)</f>
        <v/>
      </c>
      <c r="AJ773" s="319" t="str">
        <f>IF(ISNA(VLOOKUP($AF773&amp;R773,IsTm3G,1,0)),"",R773)</f>
        <v/>
      </c>
      <c r="AK773" s="319" t="str">
        <f>IF(ISNA(VLOOKUP($AG773&amp;S773,IsTm4J,1,0)),"",S773)</f>
        <v/>
      </c>
      <c r="AL773" s="310"/>
      <c r="AT773" s="312" t="str">
        <f t="shared" ref="AT773:AT836" si="120">IF(C773="","",IFERROR(VLOOKUP(C773,AQ:AQ,1,0),"FOUT"))</f>
        <v/>
      </c>
      <c r="AU773" s="312" t="str">
        <f t="shared" ref="AU773:AU836" si="121">IF(D773="","",IFERROR(VLOOKUP(D773,AR:AR,1,0),"FOUT"))</f>
        <v/>
      </c>
      <c r="AW773" s="320">
        <f t="shared" si="113"/>
        <v>0</v>
      </c>
      <c r="AX773" s="320">
        <f t="shared" si="114"/>
        <v>0</v>
      </c>
      <c r="AY773" s="320">
        <f t="shared" si="115"/>
        <v>0</v>
      </c>
      <c r="AZ773" s="320">
        <f t="shared" si="116"/>
        <v>0</v>
      </c>
      <c r="BG773" s="49" t="str">
        <f t="shared" si="117"/>
        <v>0</v>
      </c>
      <c r="BH773" s="49" t="str">
        <f t="shared" si="118"/>
        <v>0</v>
      </c>
      <c r="BI773" s="49" t="str">
        <f t="shared" si="119"/>
        <v>0</v>
      </c>
    </row>
    <row r="774" spans="1:61" x14ac:dyDescent="0.25">
      <c r="A774" s="25" t="str">
        <f>C774&amp;"x"&amp;TEXT(COUNTIF(C$5:C773,C774)+1,0)</f>
        <v>x1</v>
      </c>
      <c r="B774" s="26" t="str">
        <f>D774&amp;"x"&amp;TEXT(COUNTIF(D$5:D773,D774)+1,0)</f>
        <v>x1</v>
      </c>
      <c r="C774" s="27"/>
      <c r="D774" s="27"/>
      <c r="E774" s="165"/>
      <c r="F774" s="27"/>
      <c r="G774" s="242"/>
      <c r="H774" s="242"/>
      <c r="I774" s="242"/>
      <c r="J774" s="194"/>
      <c r="K774" s="165"/>
      <c r="L774" s="28"/>
      <c r="M774" s="371"/>
      <c r="N774" s="28"/>
      <c r="O774" s="236"/>
      <c r="P774" s="28"/>
      <c r="Q774" s="28"/>
      <c r="R774" s="28"/>
      <c r="S774" s="466" t="str">
        <f>IF(C774=0,"",C774)</f>
        <v/>
      </c>
      <c r="T774" s="191"/>
      <c r="U774" s="30"/>
      <c r="V774" s="30"/>
      <c r="W774" s="30"/>
      <c r="X774" s="30"/>
      <c r="Y774" s="190"/>
      <c r="Z774" s="330" t="str">
        <f>lft(J774,Peildatum)</f>
        <v/>
      </c>
      <c r="AA774" s="272"/>
      <c r="AB774" s="272"/>
      <c r="AC774" s="272"/>
      <c r="AD774" s="272"/>
      <c r="AE774" s="319" t="str">
        <f>IFERROR(VLOOKUP(LEFT(L774 &amp; "0",1),CbRc,2,0),"")</f>
        <v>NCX19J3</v>
      </c>
      <c r="AF774" s="319" t="str">
        <f>IFERROR(VLOOKUP(LEFT(M774 &amp; "0",1),CbRc,2,0),"")</f>
        <v>NCX19J3</v>
      </c>
      <c r="AG774" s="319" t="str">
        <f>IFERROR(VLOOKUP(LEFT(N774 &amp; "0",1),CbRc,2,0),"")</f>
        <v>NCX19J3</v>
      </c>
      <c r="AH774" s="319" t="str">
        <f>IF(ISNA(VLOOKUP($AE774&amp;P774,IsTm1A,1,0)),"",P774)</f>
        <v/>
      </c>
      <c r="AI774" s="319" t="str">
        <f>IF(ISNA(VLOOKUP($AF774&amp;Q774,IsTm2D,1,0)),"",Q774)</f>
        <v/>
      </c>
      <c r="AJ774" s="319" t="str">
        <f>IF(ISNA(VLOOKUP($AF774&amp;R774,IsTm3G,1,0)),"",R774)</f>
        <v/>
      </c>
      <c r="AK774" s="319" t="str">
        <f>IF(ISNA(VLOOKUP($AG774&amp;S774,IsTm4J,1,0)),"",S774)</f>
        <v/>
      </c>
      <c r="AL774" s="310"/>
      <c r="AT774" s="312" t="str">
        <f t="shared" si="120"/>
        <v/>
      </c>
      <c r="AU774" s="312" t="str">
        <f t="shared" si="121"/>
        <v/>
      </c>
      <c r="AW774" s="320">
        <f t="shared" ref="AW774:AW837" si="122">IF(OR(P774="",U774=""),0,SUMIFS(U$5:U$1004,$BG$5:$BG$1004,$BG774,P$5:P$1004,P774))</f>
        <v>0</v>
      </c>
      <c r="AX774" s="320">
        <f t="shared" ref="AX774:AX837" si="123">IF(OR(Q774="",V774=""),0,SUMIFS(V$5:V$1004,$BH$5:$BH$1004,$BH774,Q$5:Q$1004,Q774))</f>
        <v>0</v>
      </c>
      <c r="AY774" s="320">
        <f t="shared" ref="AY774:AY837" si="124">IF(OR(R774="",W774=""),0,SUMIFS(W$5:W$1004,$BH$5:$BH$1004,$BH774,R$5:R$1004,R774))</f>
        <v>0</v>
      </c>
      <c r="AZ774" s="320">
        <f t="shared" ref="AZ774:AZ837" si="125">IF(OR(S774="",X774=""),0,SUMIFS(X$5:X$1004,$BI$5:$BI$1004,$BI774,S$5:S$1004,S774))</f>
        <v>0</v>
      </c>
      <c r="BG774" s="49" t="str">
        <f t="shared" si="117"/>
        <v>0</v>
      </c>
      <c r="BH774" s="49" t="str">
        <f t="shared" si="118"/>
        <v>0</v>
      </c>
      <c r="BI774" s="49" t="str">
        <f t="shared" si="119"/>
        <v>0</v>
      </c>
    </row>
    <row r="775" spans="1:61" x14ac:dyDescent="0.25">
      <c r="A775" s="25" t="str">
        <f>C775&amp;"x"&amp;TEXT(COUNTIF(C$5:C774,C775)+1,0)</f>
        <v>x1</v>
      </c>
      <c r="B775" s="26" t="str">
        <f>D775&amp;"x"&amp;TEXT(COUNTIF(D$5:D774,D775)+1,0)</f>
        <v>x1</v>
      </c>
      <c r="C775" s="27"/>
      <c r="D775" s="27"/>
      <c r="E775" s="165"/>
      <c r="F775" s="27"/>
      <c r="G775" s="242"/>
      <c r="H775" s="242"/>
      <c r="I775" s="242"/>
      <c r="J775" s="194"/>
      <c r="K775" s="165"/>
      <c r="L775" s="28"/>
      <c r="M775" s="371"/>
      <c r="N775" s="28"/>
      <c r="O775" s="236"/>
      <c r="P775" s="28"/>
      <c r="Q775" s="28"/>
      <c r="R775" s="28"/>
      <c r="S775" s="466" t="str">
        <f>IF(C775=0,"",C775)</f>
        <v/>
      </c>
      <c r="T775" s="191"/>
      <c r="U775" s="30"/>
      <c r="V775" s="30"/>
      <c r="W775" s="30"/>
      <c r="X775" s="30"/>
      <c r="Y775" s="190"/>
      <c r="Z775" s="330" t="str">
        <f>lft(J775,Peildatum)</f>
        <v/>
      </c>
      <c r="AA775" s="272"/>
      <c r="AB775" s="272"/>
      <c r="AC775" s="272"/>
      <c r="AD775" s="272"/>
      <c r="AE775" s="319" t="str">
        <f>IFERROR(VLOOKUP(LEFT(L775 &amp; "0",1),CbRc,2,0),"")</f>
        <v>NCX19J3</v>
      </c>
      <c r="AF775" s="319" t="str">
        <f>IFERROR(VLOOKUP(LEFT(M775 &amp; "0",1),CbRc,2,0),"")</f>
        <v>NCX19J3</v>
      </c>
      <c r="AG775" s="319" t="str">
        <f>IFERROR(VLOOKUP(LEFT(N775 &amp; "0",1),CbRc,2,0),"")</f>
        <v>NCX19J3</v>
      </c>
      <c r="AH775" s="319" t="str">
        <f>IF(ISNA(VLOOKUP($AE775&amp;P775,IsTm1A,1,0)),"",P775)</f>
        <v/>
      </c>
      <c r="AI775" s="319" t="str">
        <f>IF(ISNA(VLOOKUP($AF775&amp;Q775,IsTm2D,1,0)),"",Q775)</f>
        <v/>
      </c>
      <c r="AJ775" s="319" t="str">
        <f>IF(ISNA(VLOOKUP($AF775&amp;R775,IsTm3G,1,0)),"",R775)</f>
        <v/>
      </c>
      <c r="AK775" s="319" t="str">
        <f>IF(ISNA(VLOOKUP($AG775&amp;S775,IsTm4J,1,0)),"",S775)</f>
        <v/>
      </c>
      <c r="AL775" s="310"/>
      <c r="AT775" s="312" t="str">
        <f t="shared" si="120"/>
        <v/>
      </c>
      <c r="AU775" s="312" t="str">
        <f t="shared" si="121"/>
        <v/>
      </c>
      <c r="AW775" s="320">
        <f t="shared" si="122"/>
        <v>0</v>
      </c>
      <c r="AX775" s="320">
        <f t="shared" si="123"/>
        <v>0</v>
      </c>
      <c r="AY775" s="320">
        <f t="shared" si="124"/>
        <v>0</v>
      </c>
      <c r="AZ775" s="320">
        <f t="shared" si="125"/>
        <v>0</v>
      </c>
      <c r="BG775" s="49" t="str">
        <f t="shared" si="117"/>
        <v>0</v>
      </c>
      <c r="BH775" s="49" t="str">
        <f t="shared" si="118"/>
        <v>0</v>
      </c>
      <c r="BI775" s="49" t="str">
        <f t="shared" si="119"/>
        <v>0</v>
      </c>
    </row>
    <row r="776" spans="1:61" x14ac:dyDescent="0.25">
      <c r="A776" s="25" t="str">
        <f>C776&amp;"x"&amp;TEXT(COUNTIF(C$5:C775,C776)+1,0)</f>
        <v>x1</v>
      </c>
      <c r="B776" s="26" t="str">
        <f>D776&amp;"x"&amp;TEXT(COUNTIF(D$5:D775,D776)+1,0)</f>
        <v>x1</v>
      </c>
      <c r="C776" s="27"/>
      <c r="D776" s="27"/>
      <c r="E776" s="165"/>
      <c r="F776" s="27"/>
      <c r="G776" s="242"/>
      <c r="H776" s="242"/>
      <c r="I776" s="242"/>
      <c r="J776" s="194"/>
      <c r="K776" s="165"/>
      <c r="L776" s="28"/>
      <c r="M776" s="371"/>
      <c r="N776" s="28"/>
      <c r="O776" s="236"/>
      <c r="P776" s="28"/>
      <c r="Q776" s="28"/>
      <c r="R776" s="28"/>
      <c r="S776" s="466" t="str">
        <f>IF(C776=0,"",C776)</f>
        <v/>
      </c>
      <c r="T776" s="191"/>
      <c r="U776" s="30"/>
      <c r="V776" s="30"/>
      <c r="W776" s="30"/>
      <c r="X776" s="30"/>
      <c r="Y776" s="190"/>
      <c r="Z776" s="330" t="str">
        <f>lft(J776,Peildatum)</f>
        <v/>
      </c>
      <c r="AA776" s="272"/>
      <c r="AB776" s="272"/>
      <c r="AC776" s="272"/>
      <c r="AD776" s="272"/>
      <c r="AE776" s="319" t="str">
        <f>IFERROR(VLOOKUP(LEFT(L776 &amp; "0",1),CbRc,2,0),"")</f>
        <v>NCX19J3</v>
      </c>
      <c r="AF776" s="319" t="str">
        <f>IFERROR(VLOOKUP(LEFT(M776 &amp; "0",1),CbRc,2,0),"")</f>
        <v>NCX19J3</v>
      </c>
      <c r="AG776" s="319" t="str">
        <f>IFERROR(VLOOKUP(LEFT(N776 &amp; "0",1),CbRc,2,0),"")</f>
        <v>NCX19J3</v>
      </c>
      <c r="AH776" s="319" t="str">
        <f>IF(ISNA(VLOOKUP($AE776&amp;P776,IsTm1A,1,0)),"",P776)</f>
        <v/>
      </c>
      <c r="AI776" s="319" t="str">
        <f>IF(ISNA(VLOOKUP($AF776&amp;Q776,IsTm2D,1,0)),"",Q776)</f>
        <v/>
      </c>
      <c r="AJ776" s="319" t="str">
        <f>IF(ISNA(VLOOKUP($AF776&amp;R776,IsTm3G,1,0)),"",R776)</f>
        <v/>
      </c>
      <c r="AK776" s="319" t="str">
        <f>IF(ISNA(VLOOKUP($AG776&amp;S776,IsTm4J,1,0)),"",S776)</f>
        <v/>
      </c>
      <c r="AL776" s="310"/>
      <c r="AT776" s="312" t="str">
        <f t="shared" si="120"/>
        <v/>
      </c>
      <c r="AU776" s="312" t="str">
        <f t="shared" si="121"/>
        <v/>
      </c>
      <c r="AW776" s="320">
        <f t="shared" si="122"/>
        <v>0</v>
      </c>
      <c r="AX776" s="320">
        <f t="shared" si="123"/>
        <v>0</v>
      </c>
      <c r="AY776" s="320">
        <f t="shared" si="124"/>
        <v>0</v>
      </c>
      <c r="AZ776" s="320">
        <f t="shared" si="125"/>
        <v>0</v>
      </c>
      <c r="BG776" s="49" t="str">
        <f t="shared" si="117"/>
        <v>0</v>
      </c>
      <c r="BH776" s="49" t="str">
        <f t="shared" si="118"/>
        <v>0</v>
      </c>
      <c r="BI776" s="49" t="str">
        <f t="shared" si="119"/>
        <v>0</v>
      </c>
    </row>
    <row r="777" spans="1:61" x14ac:dyDescent="0.25">
      <c r="A777" s="25" t="str">
        <f>C777&amp;"x"&amp;TEXT(COUNTIF(C$5:C776,C777)+1,0)</f>
        <v>x1</v>
      </c>
      <c r="B777" s="26" t="str">
        <f>D777&amp;"x"&amp;TEXT(COUNTIF(D$5:D776,D777)+1,0)</f>
        <v>x1</v>
      </c>
      <c r="C777" s="27"/>
      <c r="D777" s="27"/>
      <c r="E777" s="165"/>
      <c r="F777" s="27"/>
      <c r="G777" s="242"/>
      <c r="H777" s="242"/>
      <c r="I777" s="242"/>
      <c r="J777" s="194"/>
      <c r="K777" s="165"/>
      <c r="L777" s="28"/>
      <c r="M777" s="371"/>
      <c r="N777" s="28"/>
      <c r="O777" s="236"/>
      <c r="P777" s="28"/>
      <c r="Q777" s="28"/>
      <c r="R777" s="28"/>
      <c r="S777" s="466" t="str">
        <f>IF(C777=0,"",C777)</f>
        <v/>
      </c>
      <c r="T777" s="191"/>
      <c r="U777" s="30"/>
      <c r="V777" s="30"/>
      <c r="W777" s="30"/>
      <c r="X777" s="30"/>
      <c r="Y777" s="190"/>
      <c r="Z777" s="330" t="str">
        <f>lft(J777,Peildatum)</f>
        <v/>
      </c>
      <c r="AA777" s="272"/>
      <c r="AB777" s="272"/>
      <c r="AC777" s="272"/>
      <c r="AD777" s="272"/>
      <c r="AE777" s="319" t="str">
        <f>IFERROR(VLOOKUP(LEFT(L777 &amp; "0",1),CbRc,2,0),"")</f>
        <v>NCX19J3</v>
      </c>
      <c r="AF777" s="319" t="str">
        <f>IFERROR(VLOOKUP(LEFT(M777 &amp; "0",1),CbRc,2,0),"")</f>
        <v>NCX19J3</v>
      </c>
      <c r="AG777" s="319" t="str">
        <f>IFERROR(VLOOKUP(LEFT(N777 &amp; "0",1),CbRc,2,0),"")</f>
        <v>NCX19J3</v>
      </c>
      <c r="AH777" s="319" t="str">
        <f>IF(ISNA(VLOOKUP($AE777&amp;P777,IsTm1A,1,0)),"",P777)</f>
        <v/>
      </c>
      <c r="AI777" s="319" t="str">
        <f>IF(ISNA(VLOOKUP($AF777&amp;Q777,IsTm2D,1,0)),"",Q777)</f>
        <v/>
      </c>
      <c r="AJ777" s="319" t="str">
        <f>IF(ISNA(VLOOKUP($AF777&amp;R777,IsTm3G,1,0)),"",R777)</f>
        <v/>
      </c>
      <c r="AK777" s="319" t="str">
        <f>IF(ISNA(VLOOKUP($AG777&amp;S777,IsTm4J,1,0)),"",S777)</f>
        <v/>
      </c>
      <c r="AL777" s="310"/>
      <c r="AT777" s="312" t="str">
        <f t="shared" si="120"/>
        <v/>
      </c>
      <c r="AU777" s="312" t="str">
        <f t="shared" si="121"/>
        <v/>
      </c>
      <c r="AW777" s="320">
        <f t="shared" si="122"/>
        <v>0</v>
      </c>
      <c r="AX777" s="320">
        <f t="shared" si="123"/>
        <v>0</v>
      </c>
      <c r="AY777" s="320">
        <f t="shared" si="124"/>
        <v>0</v>
      </c>
      <c r="AZ777" s="320">
        <f t="shared" si="125"/>
        <v>0</v>
      </c>
      <c r="BG777" s="49" t="str">
        <f t="shared" si="117"/>
        <v>0</v>
      </c>
      <c r="BH777" s="49" t="str">
        <f t="shared" si="118"/>
        <v>0</v>
      </c>
      <c r="BI777" s="49" t="str">
        <f t="shared" si="119"/>
        <v>0</v>
      </c>
    </row>
    <row r="778" spans="1:61" x14ac:dyDescent="0.25">
      <c r="A778" s="25" t="str">
        <f>C778&amp;"x"&amp;TEXT(COUNTIF(C$5:C777,C778)+1,0)</f>
        <v>x1</v>
      </c>
      <c r="B778" s="26" t="str">
        <f>D778&amp;"x"&amp;TEXT(COUNTIF(D$5:D777,D778)+1,0)</f>
        <v>x1</v>
      </c>
      <c r="C778" s="27"/>
      <c r="D778" s="27"/>
      <c r="E778" s="165"/>
      <c r="F778" s="27"/>
      <c r="G778" s="242"/>
      <c r="H778" s="242"/>
      <c r="I778" s="242"/>
      <c r="J778" s="194"/>
      <c r="K778" s="165"/>
      <c r="L778" s="28"/>
      <c r="M778" s="371"/>
      <c r="N778" s="28"/>
      <c r="O778" s="236"/>
      <c r="P778" s="28"/>
      <c r="Q778" s="28"/>
      <c r="R778" s="28"/>
      <c r="S778" s="466" t="str">
        <f>IF(C778=0,"",C778)</f>
        <v/>
      </c>
      <c r="T778" s="191"/>
      <c r="U778" s="30"/>
      <c r="V778" s="30"/>
      <c r="W778" s="30"/>
      <c r="X778" s="30"/>
      <c r="Y778" s="190"/>
      <c r="Z778" s="330" t="str">
        <f>lft(J778,Peildatum)</f>
        <v/>
      </c>
      <c r="AA778" s="272"/>
      <c r="AB778" s="272"/>
      <c r="AC778" s="272"/>
      <c r="AD778" s="272"/>
      <c r="AE778" s="319" t="str">
        <f>IFERROR(VLOOKUP(LEFT(L778 &amp; "0",1),CbRc,2,0),"")</f>
        <v>NCX19J3</v>
      </c>
      <c r="AF778" s="319" t="str">
        <f>IFERROR(VLOOKUP(LEFT(M778 &amp; "0",1),CbRc,2,0),"")</f>
        <v>NCX19J3</v>
      </c>
      <c r="AG778" s="319" t="str">
        <f>IFERROR(VLOOKUP(LEFT(N778 &amp; "0",1),CbRc,2,0),"")</f>
        <v>NCX19J3</v>
      </c>
      <c r="AH778" s="319" t="str">
        <f>IF(ISNA(VLOOKUP($AE778&amp;P778,IsTm1A,1,0)),"",P778)</f>
        <v/>
      </c>
      <c r="AI778" s="319" t="str">
        <f>IF(ISNA(VLOOKUP($AF778&amp;Q778,IsTm2D,1,0)),"",Q778)</f>
        <v/>
      </c>
      <c r="AJ778" s="319" t="str">
        <f>IF(ISNA(VLOOKUP($AF778&amp;R778,IsTm3G,1,0)),"",R778)</f>
        <v/>
      </c>
      <c r="AK778" s="319" t="str">
        <f>IF(ISNA(VLOOKUP($AG778&amp;S778,IsTm4J,1,0)),"",S778)</f>
        <v/>
      </c>
      <c r="AL778" s="310"/>
      <c r="AT778" s="312" t="str">
        <f t="shared" si="120"/>
        <v/>
      </c>
      <c r="AU778" s="312" t="str">
        <f t="shared" si="121"/>
        <v/>
      </c>
      <c r="AW778" s="320">
        <f t="shared" si="122"/>
        <v>0</v>
      </c>
      <c r="AX778" s="320">
        <f t="shared" si="123"/>
        <v>0</v>
      </c>
      <c r="AY778" s="320">
        <f t="shared" si="124"/>
        <v>0</v>
      </c>
      <c r="AZ778" s="320">
        <f t="shared" si="125"/>
        <v>0</v>
      </c>
      <c r="BG778" s="49" t="str">
        <f t="shared" ref="BG778:BG841" si="126">LEFT(L778&amp;"0",1)</f>
        <v>0</v>
      </c>
      <c r="BH778" s="49" t="str">
        <f t="shared" ref="BH778:BH841" si="127">LEFT(M778&amp;"0",1)</f>
        <v>0</v>
      </c>
      <c r="BI778" s="49" t="str">
        <f t="shared" ref="BI778:BI841" si="128">LEFT(N778&amp;"0",1)</f>
        <v>0</v>
      </c>
    </row>
    <row r="779" spans="1:61" x14ac:dyDescent="0.25">
      <c r="A779" s="25" t="str">
        <f>C779&amp;"x"&amp;TEXT(COUNTIF(C$5:C778,C779)+1,0)</f>
        <v>x1</v>
      </c>
      <c r="B779" s="26" t="str">
        <f>D779&amp;"x"&amp;TEXT(COUNTIF(D$5:D778,D779)+1,0)</f>
        <v>x1</v>
      </c>
      <c r="C779" s="27"/>
      <c r="D779" s="27"/>
      <c r="E779" s="165"/>
      <c r="F779" s="27"/>
      <c r="G779" s="242"/>
      <c r="H779" s="242"/>
      <c r="I779" s="242"/>
      <c r="J779" s="194"/>
      <c r="K779" s="165"/>
      <c r="L779" s="28"/>
      <c r="M779" s="371"/>
      <c r="N779" s="28"/>
      <c r="O779" s="236"/>
      <c r="P779" s="28"/>
      <c r="Q779" s="28"/>
      <c r="R779" s="28"/>
      <c r="S779" s="466" t="str">
        <f>IF(C779=0,"",C779)</f>
        <v/>
      </c>
      <c r="T779" s="191"/>
      <c r="U779" s="30"/>
      <c r="V779" s="30"/>
      <c r="W779" s="30"/>
      <c r="X779" s="30"/>
      <c r="Y779" s="190"/>
      <c r="Z779" s="330" t="str">
        <f>lft(J779,Peildatum)</f>
        <v/>
      </c>
      <c r="AA779" s="272"/>
      <c r="AB779" s="272"/>
      <c r="AC779" s="272"/>
      <c r="AD779" s="272"/>
      <c r="AE779" s="319" t="str">
        <f>IFERROR(VLOOKUP(LEFT(L779 &amp; "0",1),CbRc,2,0),"")</f>
        <v>NCX19J3</v>
      </c>
      <c r="AF779" s="319" t="str">
        <f>IFERROR(VLOOKUP(LEFT(M779 &amp; "0",1),CbRc,2,0),"")</f>
        <v>NCX19J3</v>
      </c>
      <c r="AG779" s="319" t="str">
        <f>IFERROR(VLOOKUP(LEFT(N779 &amp; "0",1),CbRc,2,0),"")</f>
        <v>NCX19J3</v>
      </c>
      <c r="AH779" s="319" t="str">
        <f>IF(ISNA(VLOOKUP($AE779&amp;P779,IsTm1A,1,0)),"",P779)</f>
        <v/>
      </c>
      <c r="AI779" s="319" t="str">
        <f>IF(ISNA(VLOOKUP($AF779&amp;Q779,IsTm2D,1,0)),"",Q779)</f>
        <v/>
      </c>
      <c r="AJ779" s="319" t="str">
        <f>IF(ISNA(VLOOKUP($AF779&amp;R779,IsTm3G,1,0)),"",R779)</f>
        <v/>
      </c>
      <c r="AK779" s="319" t="str">
        <f>IF(ISNA(VLOOKUP($AG779&amp;S779,IsTm4J,1,0)),"",S779)</f>
        <v/>
      </c>
      <c r="AL779" s="310"/>
      <c r="AT779" s="312" t="str">
        <f t="shared" si="120"/>
        <v/>
      </c>
      <c r="AU779" s="312" t="str">
        <f t="shared" si="121"/>
        <v/>
      </c>
      <c r="AW779" s="320">
        <f t="shared" si="122"/>
        <v>0</v>
      </c>
      <c r="AX779" s="320">
        <f t="shared" si="123"/>
        <v>0</v>
      </c>
      <c r="AY779" s="320">
        <f t="shared" si="124"/>
        <v>0</v>
      </c>
      <c r="AZ779" s="320">
        <f t="shared" si="125"/>
        <v>0</v>
      </c>
      <c r="BG779" s="49" t="str">
        <f t="shared" si="126"/>
        <v>0</v>
      </c>
      <c r="BH779" s="49" t="str">
        <f t="shared" si="127"/>
        <v>0</v>
      </c>
      <c r="BI779" s="49" t="str">
        <f t="shared" si="128"/>
        <v>0</v>
      </c>
    </row>
    <row r="780" spans="1:61" x14ac:dyDescent="0.25">
      <c r="A780" s="25" t="str">
        <f>C780&amp;"x"&amp;TEXT(COUNTIF(C$5:C779,C780)+1,0)</f>
        <v>x1</v>
      </c>
      <c r="B780" s="26" t="str">
        <f>D780&amp;"x"&amp;TEXT(COUNTIF(D$5:D779,D780)+1,0)</f>
        <v>x1</v>
      </c>
      <c r="C780" s="27"/>
      <c r="D780" s="27"/>
      <c r="E780" s="165"/>
      <c r="F780" s="27"/>
      <c r="G780" s="242"/>
      <c r="H780" s="242"/>
      <c r="I780" s="242"/>
      <c r="J780" s="194"/>
      <c r="K780" s="165"/>
      <c r="L780" s="28"/>
      <c r="M780" s="371"/>
      <c r="N780" s="28"/>
      <c r="O780" s="236"/>
      <c r="P780" s="28"/>
      <c r="Q780" s="28"/>
      <c r="R780" s="28"/>
      <c r="S780" s="466" t="str">
        <f>IF(C780=0,"",C780)</f>
        <v/>
      </c>
      <c r="T780" s="191"/>
      <c r="U780" s="30"/>
      <c r="V780" s="30"/>
      <c r="W780" s="30"/>
      <c r="X780" s="30"/>
      <c r="Y780" s="190"/>
      <c r="Z780" s="330" t="str">
        <f>lft(J780,Peildatum)</f>
        <v/>
      </c>
      <c r="AA780" s="272"/>
      <c r="AB780" s="272"/>
      <c r="AC780" s="272"/>
      <c r="AD780" s="272"/>
      <c r="AE780" s="319" t="str">
        <f>IFERROR(VLOOKUP(LEFT(L780 &amp; "0",1),CbRc,2,0),"")</f>
        <v>NCX19J3</v>
      </c>
      <c r="AF780" s="319" t="str">
        <f>IFERROR(VLOOKUP(LEFT(M780 &amp; "0",1),CbRc,2,0),"")</f>
        <v>NCX19J3</v>
      </c>
      <c r="AG780" s="319" t="str">
        <f>IFERROR(VLOOKUP(LEFT(N780 &amp; "0",1),CbRc,2,0),"")</f>
        <v>NCX19J3</v>
      </c>
      <c r="AH780" s="319" t="str">
        <f>IF(ISNA(VLOOKUP($AE780&amp;P780,IsTm1A,1,0)),"",P780)</f>
        <v/>
      </c>
      <c r="AI780" s="319" t="str">
        <f>IF(ISNA(VLOOKUP($AF780&amp;Q780,IsTm2D,1,0)),"",Q780)</f>
        <v/>
      </c>
      <c r="AJ780" s="319" t="str">
        <f>IF(ISNA(VLOOKUP($AF780&amp;R780,IsTm3G,1,0)),"",R780)</f>
        <v/>
      </c>
      <c r="AK780" s="319" t="str">
        <f>IF(ISNA(VLOOKUP($AG780&amp;S780,IsTm4J,1,0)),"",S780)</f>
        <v/>
      </c>
      <c r="AL780" s="310"/>
      <c r="AT780" s="312" t="str">
        <f t="shared" si="120"/>
        <v/>
      </c>
      <c r="AU780" s="312" t="str">
        <f t="shared" si="121"/>
        <v/>
      </c>
      <c r="AW780" s="320">
        <f t="shared" si="122"/>
        <v>0</v>
      </c>
      <c r="AX780" s="320">
        <f t="shared" si="123"/>
        <v>0</v>
      </c>
      <c r="AY780" s="320">
        <f t="shared" si="124"/>
        <v>0</v>
      </c>
      <c r="AZ780" s="320">
        <f t="shared" si="125"/>
        <v>0</v>
      </c>
      <c r="BG780" s="49" t="str">
        <f t="shared" si="126"/>
        <v>0</v>
      </c>
      <c r="BH780" s="49" t="str">
        <f t="shared" si="127"/>
        <v>0</v>
      </c>
      <c r="BI780" s="49" t="str">
        <f t="shared" si="128"/>
        <v>0</v>
      </c>
    </row>
    <row r="781" spans="1:61" x14ac:dyDescent="0.25">
      <c r="A781" s="25" t="str">
        <f>C781&amp;"x"&amp;TEXT(COUNTIF(C$5:C780,C781)+1,0)</f>
        <v>x1</v>
      </c>
      <c r="B781" s="26" t="str">
        <f>D781&amp;"x"&amp;TEXT(COUNTIF(D$5:D780,D781)+1,0)</f>
        <v>x1</v>
      </c>
      <c r="C781" s="27"/>
      <c r="D781" s="27"/>
      <c r="E781" s="165"/>
      <c r="F781" s="27"/>
      <c r="G781" s="242"/>
      <c r="H781" s="242"/>
      <c r="I781" s="242"/>
      <c r="J781" s="194"/>
      <c r="K781" s="165"/>
      <c r="L781" s="28"/>
      <c r="M781" s="371"/>
      <c r="N781" s="28"/>
      <c r="O781" s="236"/>
      <c r="P781" s="28"/>
      <c r="Q781" s="28"/>
      <c r="R781" s="28"/>
      <c r="S781" s="466" t="str">
        <f>IF(C781=0,"",C781)</f>
        <v/>
      </c>
      <c r="T781" s="191"/>
      <c r="U781" s="30"/>
      <c r="V781" s="30"/>
      <c r="W781" s="30"/>
      <c r="X781" s="30"/>
      <c r="Y781" s="190"/>
      <c r="Z781" s="330" t="str">
        <f>lft(J781,Peildatum)</f>
        <v/>
      </c>
      <c r="AA781" s="272"/>
      <c r="AB781" s="272"/>
      <c r="AC781" s="272"/>
      <c r="AD781" s="272"/>
      <c r="AE781" s="319" t="str">
        <f>IFERROR(VLOOKUP(LEFT(L781 &amp; "0",1),CbRc,2,0),"")</f>
        <v>NCX19J3</v>
      </c>
      <c r="AF781" s="319" t="str">
        <f>IFERROR(VLOOKUP(LEFT(M781 &amp; "0",1),CbRc,2,0),"")</f>
        <v>NCX19J3</v>
      </c>
      <c r="AG781" s="319" t="str">
        <f>IFERROR(VLOOKUP(LEFT(N781 &amp; "0",1),CbRc,2,0),"")</f>
        <v>NCX19J3</v>
      </c>
      <c r="AH781" s="319" t="str">
        <f>IF(ISNA(VLOOKUP($AE781&amp;P781,IsTm1A,1,0)),"",P781)</f>
        <v/>
      </c>
      <c r="AI781" s="319" t="str">
        <f>IF(ISNA(VLOOKUP($AF781&amp;Q781,IsTm2D,1,0)),"",Q781)</f>
        <v/>
      </c>
      <c r="AJ781" s="319" t="str">
        <f>IF(ISNA(VLOOKUP($AF781&amp;R781,IsTm3G,1,0)),"",R781)</f>
        <v/>
      </c>
      <c r="AK781" s="319" t="str">
        <f>IF(ISNA(VLOOKUP($AG781&amp;S781,IsTm4J,1,0)),"",S781)</f>
        <v/>
      </c>
      <c r="AL781" s="310"/>
      <c r="AT781" s="312" t="str">
        <f t="shared" si="120"/>
        <v/>
      </c>
      <c r="AU781" s="312" t="str">
        <f t="shared" si="121"/>
        <v/>
      </c>
      <c r="AW781" s="320">
        <f t="shared" si="122"/>
        <v>0</v>
      </c>
      <c r="AX781" s="320">
        <f t="shared" si="123"/>
        <v>0</v>
      </c>
      <c r="AY781" s="320">
        <f t="shared" si="124"/>
        <v>0</v>
      </c>
      <c r="AZ781" s="320">
        <f t="shared" si="125"/>
        <v>0</v>
      </c>
      <c r="BG781" s="49" t="str">
        <f t="shared" si="126"/>
        <v>0</v>
      </c>
      <c r="BH781" s="49" t="str">
        <f t="shared" si="127"/>
        <v>0</v>
      </c>
      <c r="BI781" s="49" t="str">
        <f t="shared" si="128"/>
        <v>0</v>
      </c>
    </row>
    <row r="782" spans="1:61" x14ac:dyDescent="0.25">
      <c r="A782" s="25" t="str">
        <f>C782&amp;"x"&amp;TEXT(COUNTIF(C$5:C781,C782)+1,0)</f>
        <v>x1</v>
      </c>
      <c r="B782" s="26" t="str">
        <f>D782&amp;"x"&amp;TEXT(COUNTIF(D$5:D781,D782)+1,0)</f>
        <v>x1</v>
      </c>
      <c r="C782" s="27"/>
      <c r="D782" s="27"/>
      <c r="E782" s="165"/>
      <c r="F782" s="27"/>
      <c r="G782" s="242"/>
      <c r="H782" s="242"/>
      <c r="I782" s="242"/>
      <c r="J782" s="194"/>
      <c r="K782" s="165"/>
      <c r="L782" s="28"/>
      <c r="M782" s="371"/>
      <c r="N782" s="28"/>
      <c r="O782" s="236"/>
      <c r="P782" s="28"/>
      <c r="Q782" s="28"/>
      <c r="R782" s="28"/>
      <c r="S782" s="466" t="str">
        <f>IF(C782=0,"",C782)</f>
        <v/>
      </c>
      <c r="T782" s="191"/>
      <c r="U782" s="30"/>
      <c r="V782" s="30"/>
      <c r="W782" s="30"/>
      <c r="X782" s="30"/>
      <c r="Y782" s="190"/>
      <c r="Z782" s="330" t="str">
        <f>lft(J782,Peildatum)</f>
        <v/>
      </c>
      <c r="AA782" s="272"/>
      <c r="AB782" s="272"/>
      <c r="AC782" s="272"/>
      <c r="AD782" s="272"/>
      <c r="AE782" s="319" t="str">
        <f>IFERROR(VLOOKUP(LEFT(L782 &amp; "0",1),CbRc,2,0),"")</f>
        <v>NCX19J3</v>
      </c>
      <c r="AF782" s="319" t="str">
        <f>IFERROR(VLOOKUP(LEFT(M782 &amp; "0",1),CbRc,2,0),"")</f>
        <v>NCX19J3</v>
      </c>
      <c r="AG782" s="319" t="str">
        <f>IFERROR(VLOOKUP(LEFT(N782 &amp; "0",1),CbRc,2,0),"")</f>
        <v>NCX19J3</v>
      </c>
      <c r="AH782" s="319" t="str">
        <f>IF(ISNA(VLOOKUP($AE782&amp;P782,IsTm1A,1,0)),"",P782)</f>
        <v/>
      </c>
      <c r="AI782" s="319" t="str">
        <f>IF(ISNA(VLOOKUP($AF782&amp;Q782,IsTm2D,1,0)),"",Q782)</f>
        <v/>
      </c>
      <c r="AJ782" s="319" t="str">
        <f>IF(ISNA(VLOOKUP($AF782&amp;R782,IsTm3G,1,0)),"",R782)</f>
        <v/>
      </c>
      <c r="AK782" s="319" t="str">
        <f>IF(ISNA(VLOOKUP($AG782&amp;S782,IsTm4J,1,0)),"",S782)</f>
        <v/>
      </c>
      <c r="AL782" s="310"/>
      <c r="AT782" s="312" t="str">
        <f t="shared" si="120"/>
        <v/>
      </c>
      <c r="AU782" s="312" t="str">
        <f t="shared" si="121"/>
        <v/>
      </c>
      <c r="AW782" s="320">
        <f t="shared" si="122"/>
        <v>0</v>
      </c>
      <c r="AX782" s="320">
        <f t="shared" si="123"/>
        <v>0</v>
      </c>
      <c r="AY782" s="320">
        <f t="shared" si="124"/>
        <v>0</v>
      </c>
      <c r="AZ782" s="320">
        <f t="shared" si="125"/>
        <v>0</v>
      </c>
      <c r="BG782" s="49" t="str">
        <f t="shared" si="126"/>
        <v>0</v>
      </c>
      <c r="BH782" s="49" t="str">
        <f t="shared" si="127"/>
        <v>0</v>
      </c>
      <c r="BI782" s="49" t="str">
        <f t="shared" si="128"/>
        <v>0</v>
      </c>
    </row>
    <row r="783" spans="1:61" x14ac:dyDescent="0.25">
      <c r="A783" s="25" t="str">
        <f>C783&amp;"x"&amp;TEXT(COUNTIF(C$5:C782,C783)+1,0)</f>
        <v>x1</v>
      </c>
      <c r="B783" s="26" t="str">
        <f>D783&amp;"x"&amp;TEXT(COUNTIF(D$5:D782,D783)+1,0)</f>
        <v>x1</v>
      </c>
      <c r="C783" s="27"/>
      <c r="D783" s="27"/>
      <c r="E783" s="165"/>
      <c r="F783" s="27"/>
      <c r="G783" s="242"/>
      <c r="H783" s="242"/>
      <c r="I783" s="242"/>
      <c r="J783" s="194"/>
      <c r="K783" s="165"/>
      <c r="L783" s="28"/>
      <c r="M783" s="371"/>
      <c r="N783" s="28"/>
      <c r="O783" s="236"/>
      <c r="P783" s="28"/>
      <c r="Q783" s="28"/>
      <c r="R783" s="28"/>
      <c r="S783" s="466" t="str">
        <f>IF(C783=0,"",C783)</f>
        <v/>
      </c>
      <c r="T783" s="191"/>
      <c r="U783" s="30"/>
      <c r="V783" s="30"/>
      <c r="W783" s="30"/>
      <c r="X783" s="30"/>
      <c r="Y783" s="190"/>
      <c r="Z783" s="330" t="str">
        <f>lft(J783,Peildatum)</f>
        <v/>
      </c>
      <c r="AA783" s="272"/>
      <c r="AB783" s="272"/>
      <c r="AC783" s="272"/>
      <c r="AD783" s="272"/>
      <c r="AE783" s="319" t="str">
        <f>IFERROR(VLOOKUP(LEFT(L783 &amp; "0",1),CbRc,2,0),"")</f>
        <v>NCX19J3</v>
      </c>
      <c r="AF783" s="319" t="str">
        <f>IFERROR(VLOOKUP(LEFT(M783 &amp; "0",1),CbRc,2,0),"")</f>
        <v>NCX19J3</v>
      </c>
      <c r="AG783" s="319" t="str">
        <f>IFERROR(VLOOKUP(LEFT(N783 &amp; "0",1),CbRc,2,0),"")</f>
        <v>NCX19J3</v>
      </c>
      <c r="AH783" s="319" t="str">
        <f>IF(ISNA(VLOOKUP($AE783&amp;P783,IsTm1A,1,0)),"",P783)</f>
        <v/>
      </c>
      <c r="AI783" s="319" t="str">
        <f>IF(ISNA(VLOOKUP($AF783&amp;Q783,IsTm2D,1,0)),"",Q783)</f>
        <v/>
      </c>
      <c r="AJ783" s="319" t="str">
        <f>IF(ISNA(VLOOKUP($AF783&amp;R783,IsTm3G,1,0)),"",R783)</f>
        <v/>
      </c>
      <c r="AK783" s="319" t="str">
        <f>IF(ISNA(VLOOKUP($AG783&amp;S783,IsTm4J,1,0)),"",S783)</f>
        <v/>
      </c>
      <c r="AL783" s="310"/>
      <c r="AT783" s="312" t="str">
        <f t="shared" si="120"/>
        <v/>
      </c>
      <c r="AU783" s="312" t="str">
        <f t="shared" si="121"/>
        <v/>
      </c>
      <c r="AW783" s="320">
        <f t="shared" si="122"/>
        <v>0</v>
      </c>
      <c r="AX783" s="320">
        <f t="shared" si="123"/>
        <v>0</v>
      </c>
      <c r="AY783" s="320">
        <f t="shared" si="124"/>
        <v>0</v>
      </c>
      <c r="AZ783" s="320">
        <f t="shared" si="125"/>
        <v>0</v>
      </c>
      <c r="BG783" s="49" t="str">
        <f t="shared" si="126"/>
        <v>0</v>
      </c>
      <c r="BH783" s="49" t="str">
        <f t="shared" si="127"/>
        <v>0</v>
      </c>
      <c r="BI783" s="49" t="str">
        <f t="shared" si="128"/>
        <v>0</v>
      </c>
    </row>
    <row r="784" spans="1:61" x14ac:dyDescent="0.25">
      <c r="A784" s="25" t="str">
        <f>C784&amp;"x"&amp;TEXT(COUNTIF(C$5:C783,C784)+1,0)</f>
        <v>x1</v>
      </c>
      <c r="B784" s="26" t="str">
        <f>D784&amp;"x"&amp;TEXT(COUNTIF(D$5:D783,D784)+1,0)</f>
        <v>x1</v>
      </c>
      <c r="C784" s="27"/>
      <c r="D784" s="27"/>
      <c r="E784" s="165"/>
      <c r="F784" s="27"/>
      <c r="G784" s="242"/>
      <c r="H784" s="242"/>
      <c r="I784" s="242"/>
      <c r="J784" s="194"/>
      <c r="K784" s="165"/>
      <c r="L784" s="28"/>
      <c r="M784" s="371"/>
      <c r="N784" s="28"/>
      <c r="O784" s="236"/>
      <c r="P784" s="28"/>
      <c r="Q784" s="28"/>
      <c r="R784" s="28"/>
      <c r="S784" s="466" t="str">
        <f>IF(C784=0,"",C784)</f>
        <v/>
      </c>
      <c r="T784" s="191"/>
      <c r="U784" s="30"/>
      <c r="V784" s="30"/>
      <c r="W784" s="30"/>
      <c r="X784" s="30"/>
      <c r="Y784" s="190"/>
      <c r="Z784" s="330" t="str">
        <f>lft(J784,Peildatum)</f>
        <v/>
      </c>
      <c r="AA784" s="272"/>
      <c r="AB784" s="272"/>
      <c r="AC784" s="272"/>
      <c r="AD784" s="272"/>
      <c r="AE784" s="319" t="str">
        <f>IFERROR(VLOOKUP(LEFT(L784 &amp; "0",1),CbRc,2,0),"")</f>
        <v>NCX19J3</v>
      </c>
      <c r="AF784" s="319" t="str">
        <f>IFERROR(VLOOKUP(LEFT(M784 &amp; "0",1),CbRc,2,0),"")</f>
        <v>NCX19J3</v>
      </c>
      <c r="AG784" s="319" t="str">
        <f>IFERROR(VLOOKUP(LEFT(N784 &amp; "0",1),CbRc,2,0),"")</f>
        <v>NCX19J3</v>
      </c>
      <c r="AH784" s="319" t="str">
        <f>IF(ISNA(VLOOKUP($AE784&amp;P784,IsTm1A,1,0)),"",P784)</f>
        <v/>
      </c>
      <c r="AI784" s="319" t="str">
        <f>IF(ISNA(VLOOKUP($AF784&amp;Q784,IsTm2D,1,0)),"",Q784)</f>
        <v/>
      </c>
      <c r="AJ784" s="319" t="str">
        <f>IF(ISNA(VLOOKUP($AF784&amp;R784,IsTm3G,1,0)),"",R784)</f>
        <v/>
      </c>
      <c r="AK784" s="319" t="str">
        <f>IF(ISNA(VLOOKUP($AG784&amp;S784,IsTm4J,1,0)),"",S784)</f>
        <v/>
      </c>
      <c r="AL784" s="310"/>
      <c r="AT784" s="312" t="str">
        <f t="shared" si="120"/>
        <v/>
      </c>
      <c r="AU784" s="312" t="str">
        <f t="shared" si="121"/>
        <v/>
      </c>
      <c r="AW784" s="320">
        <f t="shared" si="122"/>
        <v>0</v>
      </c>
      <c r="AX784" s="320">
        <f t="shared" si="123"/>
        <v>0</v>
      </c>
      <c r="AY784" s="320">
        <f t="shared" si="124"/>
        <v>0</v>
      </c>
      <c r="AZ784" s="320">
        <f t="shared" si="125"/>
        <v>0</v>
      </c>
      <c r="BG784" s="49" t="str">
        <f t="shared" si="126"/>
        <v>0</v>
      </c>
      <c r="BH784" s="49" t="str">
        <f t="shared" si="127"/>
        <v>0</v>
      </c>
      <c r="BI784" s="49" t="str">
        <f t="shared" si="128"/>
        <v>0</v>
      </c>
    </row>
    <row r="785" spans="1:61" x14ac:dyDescent="0.25">
      <c r="A785" s="25" t="str">
        <f>C785&amp;"x"&amp;TEXT(COUNTIF(C$5:C784,C785)+1,0)</f>
        <v>x1</v>
      </c>
      <c r="B785" s="26" t="str">
        <f>D785&amp;"x"&amp;TEXT(COUNTIF(D$5:D784,D785)+1,0)</f>
        <v>x1</v>
      </c>
      <c r="C785" s="27"/>
      <c r="D785" s="27"/>
      <c r="E785" s="165"/>
      <c r="F785" s="27"/>
      <c r="G785" s="242"/>
      <c r="H785" s="242"/>
      <c r="I785" s="242"/>
      <c r="J785" s="194"/>
      <c r="K785" s="165"/>
      <c r="L785" s="28"/>
      <c r="M785" s="371"/>
      <c r="N785" s="28"/>
      <c r="O785" s="236"/>
      <c r="P785" s="28"/>
      <c r="Q785" s="28"/>
      <c r="R785" s="28"/>
      <c r="S785" s="466" t="str">
        <f>IF(C785=0,"",C785)</f>
        <v/>
      </c>
      <c r="T785" s="191"/>
      <c r="U785" s="30"/>
      <c r="V785" s="30"/>
      <c r="W785" s="30"/>
      <c r="X785" s="30"/>
      <c r="Y785" s="190"/>
      <c r="Z785" s="330" t="str">
        <f>lft(J785,Peildatum)</f>
        <v/>
      </c>
      <c r="AA785" s="272"/>
      <c r="AB785" s="272"/>
      <c r="AC785" s="272"/>
      <c r="AD785" s="272"/>
      <c r="AE785" s="319" t="str">
        <f>IFERROR(VLOOKUP(LEFT(L785 &amp; "0",1),CbRc,2,0),"")</f>
        <v>NCX19J3</v>
      </c>
      <c r="AF785" s="319" t="str">
        <f>IFERROR(VLOOKUP(LEFT(M785 &amp; "0",1),CbRc,2,0),"")</f>
        <v>NCX19J3</v>
      </c>
      <c r="AG785" s="319" t="str">
        <f>IFERROR(VLOOKUP(LEFT(N785 &amp; "0",1),CbRc,2,0),"")</f>
        <v>NCX19J3</v>
      </c>
      <c r="AH785" s="319" t="str">
        <f>IF(ISNA(VLOOKUP($AE785&amp;P785,IsTm1A,1,0)),"",P785)</f>
        <v/>
      </c>
      <c r="AI785" s="319" t="str">
        <f>IF(ISNA(VLOOKUP($AF785&amp;Q785,IsTm2D,1,0)),"",Q785)</f>
        <v/>
      </c>
      <c r="AJ785" s="319" t="str">
        <f>IF(ISNA(VLOOKUP($AF785&amp;R785,IsTm3G,1,0)),"",R785)</f>
        <v/>
      </c>
      <c r="AK785" s="319" t="str">
        <f>IF(ISNA(VLOOKUP($AG785&amp;S785,IsTm4J,1,0)),"",S785)</f>
        <v/>
      </c>
      <c r="AL785" s="310"/>
      <c r="AT785" s="312" t="str">
        <f t="shared" si="120"/>
        <v/>
      </c>
      <c r="AU785" s="312" t="str">
        <f t="shared" si="121"/>
        <v/>
      </c>
      <c r="AW785" s="320">
        <f t="shared" si="122"/>
        <v>0</v>
      </c>
      <c r="AX785" s="320">
        <f t="shared" si="123"/>
        <v>0</v>
      </c>
      <c r="AY785" s="320">
        <f t="shared" si="124"/>
        <v>0</v>
      </c>
      <c r="AZ785" s="320">
        <f t="shared" si="125"/>
        <v>0</v>
      </c>
      <c r="BG785" s="49" t="str">
        <f t="shared" si="126"/>
        <v>0</v>
      </c>
      <c r="BH785" s="49" t="str">
        <f t="shared" si="127"/>
        <v>0</v>
      </c>
      <c r="BI785" s="49" t="str">
        <f t="shared" si="128"/>
        <v>0</v>
      </c>
    </row>
    <row r="786" spans="1:61" x14ac:dyDescent="0.25">
      <c r="A786" s="25" t="str">
        <f>C786&amp;"x"&amp;TEXT(COUNTIF(C$5:C785,C786)+1,0)</f>
        <v>x1</v>
      </c>
      <c r="B786" s="26" t="str">
        <f>D786&amp;"x"&amp;TEXT(COUNTIF(D$5:D785,D786)+1,0)</f>
        <v>x1</v>
      </c>
      <c r="C786" s="27"/>
      <c r="D786" s="27"/>
      <c r="E786" s="165"/>
      <c r="F786" s="27"/>
      <c r="G786" s="242"/>
      <c r="H786" s="242"/>
      <c r="I786" s="242"/>
      <c r="J786" s="194"/>
      <c r="K786" s="165"/>
      <c r="L786" s="28"/>
      <c r="M786" s="371"/>
      <c r="N786" s="28"/>
      <c r="O786" s="236"/>
      <c r="P786" s="28"/>
      <c r="Q786" s="28"/>
      <c r="R786" s="28"/>
      <c r="S786" s="466" t="str">
        <f>IF(C786=0,"",C786)</f>
        <v/>
      </c>
      <c r="T786" s="191"/>
      <c r="U786" s="30"/>
      <c r="V786" s="30"/>
      <c r="W786" s="30"/>
      <c r="X786" s="30"/>
      <c r="Y786" s="190"/>
      <c r="Z786" s="330" t="str">
        <f>lft(J786,Peildatum)</f>
        <v/>
      </c>
      <c r="AA786" s="272"/>
      <c r="AB786" s="272"/>
      <c r="AC786" s="272"/>
      <c r="AD786" s="272"/>
      <c r="AE786" s="319" t="str">
        <f>IFERROR(VLOOKUP(LEFT(L786 &amp; "0",1),CbRc,2,0),"")</f>
        <v>NCX19J3</v>
      </c>
      <c r="AF786" s="319" t="str">
        <f>IFERROR(VLOOKUP(LEFT(M786 &amp; "0",1),CbRc,2,0),"")</f>
        <v>NCX19J3</v>
      </c>
      <c r="AG786" s="319" t="str">
        <f>IFERROR(VLOOKUP(LEFT(N786 &amp; "0",1),CbRc,2,0),"")</f>
        <v>NCX19J3</v>
      </c>
      <c r="AH786" s="319" t="str">
        <f>IF(ISNA(VLOOKUP($AE786&amp;P786,IsTm1A,1,0)),"",P786)</f>
        <v/>
      </c>
      <c r="AI786" s="319" t="str">
        <f>IF(ISNA(VLOOKUP($AF786&amp;Q786,IsTm2D,1,0)),"",Q786)</f>
        <v/>
      </c>
      <c r="AJ786" s="319" t="str">
        <f>IF(ISNA(VLOOKUP($AF786&amp;R786,IsTm3G,1,0)),"",R786)</f>
        <v/>
      </c>
      <c r="AK786" s="319" t="str">
        <f>IF(ISNA(VLOOKUP($AG786&amp;S786,IsTm4J,1,0)),"",S786)</f>
        <v/>
      </c>
      <c r="AL786" s="310"/>
      <c r="AT786" s="312" t="str">
        <f t="shared" si="120"/>
        <v/>
      </c>
      <c r="AU786" s="312" t="str">
        <f t="shared" si="121"/>
        <v/>
      </c>
      <c r="AW786" s="320">
        <f t="shared" si="122"/>
        <v>0</v>
      </c>
      <c r="AX786" s="320">
        <f t="shared" si="123"/>
        <v>0</v>
      </c>
      <c r="AY786" s="320">
        <f t="shared" si="124"/>
        <v>0</v>
      </c>
      <c r="AZ786" s="320">
        <f t="shared" si="125"/>
        <v>0</v>
      </c>
      <c r="BG786" s="49" t="str">
        <f t="shared" si="126"/>
        <v>0</v>
      </c>
      <c r="BH786" s="49" t="str">
        <f t="shared" si="127"/>
        <v>0</v>
      </c>
      <c r="BI786" s="49" t="str">
        <f t="shared" si="128"/>
        <v>0</v>
      </c>
    </row>
    <row r="787" spans="1:61" x14ac:dyDescent="0.25">
      <c r="A787" s="25" t="str">
        <f>C787&amp;"x"&amp;TEXT(COUNTIF(C$5:C786,C787)+1,0)</f>
        <v>x1</v>
      </c>
      <c r="B787" s="26" t="str">
        <f>D787&amp;"x"&amp;TEXT(COUNTIF(D$5:D786,D787)+1,0)</f>
        <v>x1</v>
      </c>
      <c r="C787" s="27"/>
      <c r="D787" s="27"/>
      <c r="E787" s="165"/>
      <c r="F787" s="27"/>
      <c r="G787" s="242"/>
      <c r="H787" s="242"/>
      <c r="I787" s="242"/>
      <c r="J787" s="194"/>
      <c r="K787" s="165"/>
      <c r="L787" s="28"/>
      <c r="M787" s="371"/>
      <c r="N787" s="28"/>
      <c r="O787" s="236"/>
      <c r="P787" s="28"/>
      <c r="Q787" s="28"/>
      <c r="R787" s="28"/>
      <c r="S787" s="466" t="str">
        <f>IF(C787=0,"",C787)</f>
        <v/>
      </c>
      <c r="T787" s="191"/>
      <c r="U787" s="30"/>
      <c r="V787" s="30"/>
      <c r="W787" s="30"/>
      <c r="X787" s="30"/>
      <c r="Y787" s="190"/>
      <c r="Z787" s="330" t="str">
        <f>lft(J787,Peildatum)</f>
        <v/>
      </c>
      <c r="AA787" s="272"/>
      <c r="AB787" s="272"/>
      <c r="AC787" s="272"/>
      <c r="AD787" s="272"/>
      <c r="AE787" s="319" t="str">
        <f>IFERROR(VLOOKUP(LEFT(L787 &amp; "0",1),CbRc,2,0),"")</f>
        <v>NCX19J3</v>
      </c>
      <c r="AF787" s="319" t="str">
        <f>IFERROR(VLOOKUP(LEFT(M787 &amp; "0",1),CbRc,2,0),"")</f>
        <v>NCX19J3</v>
      </c>
      <c r="AG787" s="319" t="str">
        <f>IFERROR(VLOOKUP(LEFT(N787 &amp; "0",1),CbRc,2,0),"")</f>
        <v>NCX19J3</v>
      </c>
      <c r="AH787" s="319" t="str">
        <f>IF(ISNA(VLOOKUP($AE787&amp;P787,IsTm1A,1,0)),"",P787)</f>
        <v/>
      </c>
      <c r="AI787" s="319" t="str">
        <f>IF(ISNA(VLOOKUP($AF787&amp;Q787,IsTm2D,1,0)),"",Q787)</f>
        <v/>
      </c>
      <c r="AJ787" s="319" t="str">
        <f>IF(ISNA(VLOOKUP($AF787&amp;R787,IsTm3G,1,0)),"",R787)</f>
        <v/>
      </c>
      <c r="AK787" s="319" t="str">
        <f>IF(ISNA(VLOOKUP($AG787&amp;S787,IsTm4J,1,0)),"",S787)</f>
        <v/>
      </c>
      <c r="AL787" s="310"/>
      <c r="AT787" s="312" t="str">
        <f t="shared" si="120"/>
        <v/>
      </c>
      <c r="AU787" s="312" t="str">
        <f t="shared" si="121"/>
        <v/>
      </c>
      <c r="AW787" s="320">
        <f t="shared" si="122"/>
        <v>0</v>
      </c>
      <c r="AX787" s="320">
        <f t="shared" si="123"/>
        <v>0</v>
      </c>
      <c r="AY787" s="320">
        <f t="shared" si="124"/>
        <v>0</v>
      </c>
      <c r="AZ787" s="320">
        <f t="shared" si="125"/>
        <v>0</v>
      </c>
      <c r="BG787" s="49" t="str">
        <f t="shared" si="126"/>
        <v>0</v>
      </c>
      <c r="BH787" s="49" t="str">
        <f t="shared" si="127"/>
        <v>0</v>
      </c>
      <c r="BI787" s="49" t="str">
        <f t="shared" si="128"/>
        <v>0</v>
      </c>
    </row>
    <row r="788" spans="1:61" x14ac:dyDescent="0.25">
      <c r="A788" s="25" t="str">
        <f>C788&amp;"x"&amp;TEXT(COUNTIF(C$5:C787,C788)+1,0)</f>
        <v>x1</v>
      </c>
      <c r="B788" s="26" t="str">
        <f>D788&amp;"x"&amp;TEXT(COUNTIF(D$5:D787,D788)+1,0)</f>
        <v>x1</v>
      </c>
      <c r="C788" s="27"/>
      <c r="D788" s="27"/>
      <c r="E788" s="165"/>
      <c r="F788" s="27"/>
      <c r="G788" s="242"/>
      <c r="H788" s="242"/>
      <c r="I788" s="242"/>
      <c r="J788" s="194"/>
      <c r="K788" s="165"/>
      <c r="L788" s="28"/>
      <c r="M788" s="371"/>
      <c r="N788" s="28"/>
      <c r="O788" s="236"/>
      <c r="P788" s="28"/>
      <c r="Q788" s="28"/>
      <c r="R788" s="28"/>
      <c r="S788" s="466" t="str">
        <f>IF(C788=0,"",C788)</f>
        <v/>
      </c>
      <c r="T788" s="191"/>
      <c r="U788" s="30"/>
      <c r="V788" s="30"/>
      <c r="W788" s="30"/>
      <c r="X788" s="30"/>
      <c r="Y788" s="190"/>
      <c r="Z788" s="330" t="str">
        <f>lft(J788,Peildatum)</f>
        <v/>
      </c>
      <c r="AA788" s="272"/>
      <c r="AB788" s="272"/>
      <c r="AC788" s="272"/>
      <c r="AD788" s="272"/>
      <c r="AE788" s="319" t="str">
        <f>IFERROR(VLOOKUP(LEFT(L788 &amp; "0",1),CbRc,2,0),"")</f>
        <v>NCX19J3</v>
      </c>
      <c r="AF788" s="319" t="str">
        <f>IFERROR(VLOOKUP(LEFT(M788 &amp; "0",1),CbRc,2,0),"")</f>
        <v>NCX19J3</v>
      </c>
      <c r="AG788" s="319" t="str">
        <f>IFERROR(VLOOKUP(LEFT(N788 &amp; "0",1),CbRc,2,0),"")</f>
        <v>NCX19J3</v>
      </c>
      <c r="AH788" s="319" t="str">
        <f>IF(ISNA(VLOOKUP($AE788&amp;P788,IsTm1A,1,0)),"",P788)</f>
        <v/>
      </c>
      <c r="AI788" s="319" t="str">
        <f>IF(ISNA(VLOOKUP($AF788&amp;Q788,IsTm2D,1,0)),"",Q788)</f>
        <v/>
      </c>
      <c r="AJ788" s="319" t="str">
        <f>IF(ISNA(VLOOKUP($AF788&amp;R788,IsTm3G,1,0)),"",R788)</f>
        <v/>
      </c>
      <c r="AK788" s="319" t="str">
        <f>IF(ISNA(VLOOKUP($AG788&amp;S788,IsTm4J,1,0)),"",S788)</f>
        <v/>
      </c>
      <c r="AL788" s="310"/>
      <c r="AT788" s="312" t="str">
        <f t="shared" si="120"/>
        <v/>
      </c>
      <c r="AU788" s="312" t="str">
        <f t="shared" si="121"/>
        <v/>
      </c>
      <c r="AW788" s="320">
        <f t="shared" si="122"/>
        <v>0</v>
      </c>
      <c r="AX788" s="320">
        <f t="shared" si="123"/>
        <v>0</v>
      </c>
      <c r="AY788" s="320">
        <f t="shared" si="124"/>
        <v>0</v>
      </c>
      <c r="AZ788" s="320">
        <f t="shared" si="125"/>
        <v>0</v>
      </c>
      <c r="BG788" s="49" t="str">
        <f t="shared" si="126"/>
        <v>0</v>
      </c>
      <c r="BH788" s="49" t="str">
        <f t="shared" si="127"/>
        <v>0</v>
      </c>
      <c r="BI788" s="49" t="str">
        <f t="shared" si="128"/>
        <v>0</v>
      </c>
    </row>
    <row r="789" spans="1:61" x14ac:dyDescent="0.25">
      <c r="A789" s="25" t="str">
        <f>C789&amp;"x"&amp;TEXT(COUNTIF(C$5:C788,C789)+1,0)</f>
        <v>x1</v>
      </c>
      <c r="B789" s="26" t="str">
        <f>D789&amp;"x"&amp;TEXT(COUNTIF(D$5:D788,D789)+1,0)</f>
        <v>x1</v>
      </c>
      <c r="C789" s="27"/>
      <c r="D789" s="27"/>
      <c r="E789" s="165"/>
      <c r="F789" s="27"/>
      <c r="G789" s="242"/>
      <c r="H789" s="242"/>
      <c r="I789" s="242"/>
      <c r="J789" s="194"/>
      <c r="K789" s="165"/>
      <c r="L789" s="28"/>
      <c r="M789" s="371"/>
      <c r="N789" s="28"/>
      <c r="O789" s="236"/>
      <c r="P789" s="28"/>
      <c r="Q789" s="28"/>
      <c r="R789" s="28"/>
      <c r="S789" s="466" t="str">
        <f>IF(C789=0,"",C789)</f>
        <v/>
      </c>
      <c r="T789" s="191"/>
      <c r="U789" s="30"/>
      <c r="V789" s="30"/>
      <c r="W789" s="30"/>
      <c r="X789" s="30"/>
      <c r="Y789" s="190"/>
      <c r="Z789" s="330" t="str">
        <f>lft(J789,Peildatum)</f>
        <v/>
      </c>
      <c r="AA789" s="272"/>
      <c r="AB789" s="272"/>
      <c r="AC789" s="272"/>
      <c r="AD789" s="272"/>
      <c r="AE789" s="319" t="str">
        <f>IFERROR(VLOOKUP(LEFT(L789 &amp; "0",1),CbRc,2,0),"")</f>
        <v>NCX19J3</v>
      </c>
      <c r="AF789" s="319" t="str">
        <f>IFERROR(VLOOKUP(LEFT(M789 &amp; "0",1),CbRc,2,0),"")</f>
        <v>NCX19J3</v>
      </c>
      <c r="AG789" s="319" t="str">
        <f>IFERROR(VLOOKUP(LEFT(N789 &amp; "0",1),CbRc,2,0),"")</f>
        <v>NCX19J3</v>
      </c>
      <c r="AH789" s="319" t="str">
        <f>IF(ISNA(VLOOKUP($AE789&amp;P789,IsTm1A,1,0)),"",P789)</f>
        <v/>
      </c>
      <c r="AI789" s="319" t="str">
        <f>IF(ISNA(VLOOKUP($AF789&amp;Q789,IsTm2D,1,0)),"",Q789)</f>
        <v/>
      </c>
      <c r="AJ789" s="319" t="str">
        <f>IF(ISNA(VLOOKUP($AF789&amp;R789,IsTm3G,1,0)),"",R789)</f>
        <v/>
      </c>
      <c r="AK789" s="319" t="str">
        <f>IF(ISNA(VLOOKUP($AG789&amp;S789,IsTm4J,1,0)),"",S789)</f>
        <v/>
      </c>
      <c r="AL789" s="310"/>
      <c r="AT789" s="312" t="str">
        <f t="shared" si="120"/>
        <v/>
      </c>
      <c r="AU789" s="312" t="str">
        <f t="shared" si="121"/>
        <v/>
      </c>
      <c r="AW789" s="320">
        <f t="shared" si="122"/>
        <v>0</v>
      </c>
      <c r="AX789" s="320">
        <f t="shared" si="123"/>
        <v>0</v>
      </c>
      <c r="AY789" s="320">
        <f t="shared" si="124"/>
        <v>0</v>
      </c>
      <c r="AZ789" s="320">
        <f t="shared" si="125"/>
        <v>0</v>
      </c>
      <c r="BG789" s="49" t="str">
        <f t="shared" si="126"/>
        <v>0</v>
      </c>
      <c r="BH789" s="49" t="str">
        <f t="shared" si="127"/>
        <v>0</v>
      </c>
      <c r="BI789" s="49" t="str">
        <f t="shared" si="128"/>
        <v>0</v>
      </c>
    </row>
    <row r="790" spans="1:61" x14ac:dyDescent="0.25">
      <c r="A790" s="25" t="str">
        <f>C790&amp;"x"&amp;TEXT(COUNTIF(C$5:C789,C790)+1,0)</f>
        <v>x1</v>
      </c>
      <c r="B790" s="26" t="str">
        <f>D790&amp;"x"&amp;TEXT(COUNTIF(D$5:D789,D790)+1,0)</f>
        <v>x1</v>
      </c>
      <c r="C790" s="27"/>
      <c r="D790" s="27"/>
      <c r="E790" s="165"/>
      <c r="F790" s="27"/>
      <c r="G790" s="242"/>
      <c r="H790" s="242"/>
      <c r="I790" s="242"/>
      <c r="J790" s="194"/>
      <c r="K790" s="165"/>
      <c r="L790" s="28"/>
      <c r="M790" s="371"/>
      <c r="N790" s="28"/>
      <c r="O790" s="236"/>
      <c r="P790" s="28"/>
      <c r="Q790" s="28"/>
      <c r="R790" s="28"/>
      <c r="S790" s="466" t="str">
        <f>IF(C790=0,"",C790)</f>
        <v/>
      </c>
      <c r="T790" s="191"/>
      <c r="U790" s="30"/>
      <c r="V790" s="30"/>
      <c r="W790" s="30"/>
      <c r="X790" s="30"/>
      <c r="Y790" s="190"/>
      <c r="Z790" s="330" t="str">
        <f>lft(J790,Peildatum)</f>
        <v/>
      </c>
      <c r="AA790" s="272"/>
      <c r="AB790" s="272"/>
      <c r="AC790" s="272"/>
      <c r="AD790" s="272"/>
      <c r="AE790" s="319" t="str">
        <f>IFERROR(VLOOKUP(LEFT(L790 &amp; "0",1),CbRc,2,0),"")</f>
        <v>NCX19J3</v>
      </c>
      <c r="AF790" s="319" t="str">
        <f>IFERROR(VLOOKUP(LEFT(M790 &amp; "0",1),CbRc,2,0),"")</f>
        <v>NCX19J3</v>
      </c>
      <c r="AG790" s="319" t="str">
        <f>IFERROR(VLOOKUP(LEFT(N790 &amp; "0",1),CbRc,2,0),"")</f>
        <v>NCX19J3</v>
      </c>
      <c r="AH790" s="319" t="str">
        <f>IF(ISNA(VLOOKUP($AE790&amp;P790,IsTm1A,1,0)),"",P790)</f>
        <v/>
      </c>
      <c r="AI790" s="319" t="str">
        <f>IF(ISNA(VLOOKUP($AF790&amp;Q790,IsTm2D,1,0)),"",Q790)</f>
        <v/>
      </c>
      <c r="AJ790" s="319" t="str">
        <f>IF(ISNA(VLOOKUP($AF790&amp;R790,IsTm3G,1,0)),"",R790)</f>
        <v/>
      </c>
      <c r="AK790" s="319" t="str">
        <f>IF(ISNA(VLOOKUP($AG790&amp;S790,IsTm4J,1,0)),"",S790)</f>
        <v/>
      </c>
      <c r="AL790" s="310"/>
      <c r="AT790" s="312" t="str">
        <f t="shared" si="120"/>
        <v/>
      </c>
      <c r="AU790" s="312" t="str">
        <f t="shared" si="121"/>
        <v/>
      </c>
      <c r="AW790" s="320">
        <f t="shared" si="122"/>
        <v>0</v>
      </c>
      <c r="AX790" s="320">
        <f t="shared" si="123"/>
        <v>0</v>
      </c>
      <c r="AY790" s="320">
        <f t="shared" si="124"/>
        <v>0</v>
      </c>
      <c r="AZ790" s="320">
        <f t="shared" si="125"/>
        <v>0</v>
      </c>
      <c r="BG790" s="49" t="str">
        <f t="shared" si="126"/>
        <v>0</v>
      </c>
      <c r="BH790" s="49" t="str">
        <f t="shared" si="127"/>
        <v>0</v>
      </c>
      <c r="BI790" s="49" t="str">
        <f t="shared" si="128"/>
        <v>0</v>
      </c>
    </row>
    <row r="791" spans="1:61" x14ac:dyDescent="0.25">
      <c r="A791" s="25" t="str">
        <f>C791&amp;"x"&amp;TEXT(COUNTIF(C$5:C790,C791)+1,0)</f>
        <v>x1</v>
      </c>
      <c r="B791" s="26" t="str">
        <f>D791&amp;"x"&amp;TEXT(COUNTIF(D$5:D790,D791)+1,0)</f>
        <v>x1</v>
      </c>
      <c r="C791" s="27"/>
      <c r="D791" s="27"/>
      <c r="E791" s="165"/>
      <c r="F791" s="27"/>
      <c r="G791" s="242"/>
      <c r="H791" s="242"/>
      <c r="I791" s="242"/>
      <c r="J791" s="194"/>
      <c r="K791" s="165"/>
      <c r="L791" s="28"/>
      <c r="M791" s="371"/>
      <c r="N791" s="28"/>
      <c r="O791" s="236"/>
      <c r="P791" s="28"/>
      <c r="Q791" s="28"/>
      <c r="R791" s="28"/>
      <c r="S791" s="466" t="str">
        <f>IF(C791=0,"",C791)</f>
        <v/>
      </c>
      <c r="T791" s="191"/>
      <c r="U791" s="30"/>
      <c r="V791" s="30"/>
      <c r="W791" s="30"/>
      <c r="X791" s="30"/>
      <c r="Y791" s="190"/>
      <c r="Z791" s="330" t="str">
        <f>lft(J791,Peildatum)</f>
        <v/>
      </c>
      <c r="AA791" s="272"/>
      <c r="AB791" s="272"/>
      <c r="AC791" s="272"/>
      <c r="AD791" s="272"/>
      <c r="AE791" s="319" t="str">
        <f>IFERROR(VLOOKUP(LEFT(L791 &amp; "0",1),CbRc,2,0),"")</f>
        <v>NCX19J3</v>
      </c>
      <c r="AF791" s="319" t="str">
        <f>IFERROR(VLOOKUP(LEFT(M791 &amp; "0",1),CbRc,2,0),"")</f>
        <v>NCX19J3</v>
      </c>
      <c r="AG791" s="319" t="str">
        <f>IFERROR(VLOOKUP(LEFT(N791 &amp; "0",1),CbRc,2,0),"")</f>
        <v>NCX19J3</v>
      </c>
      <c r="AH791" s="319" t="str">
        <f>IF(ISNA(VLOOKUP($AE791&amp;P791,IsTm1A,1,0)),"",P791)</f>
        <v/>
      </c>
      <c r="AI791" s="319" t="str">
        <f>IF(ISNA(VLOOKUP($AF791&amp;Q791,IsTm2D,1,0)),"",Q791)</f>
        <v/>
      </c>
      <c r="AJ791" s="319" t="str">
        <f>IF(ISNA(VLOOKUP($AF791&amp;R791,IsTm3G,1,0)),"",R791)</f>
        <v/>
      </c>
      <c r="AK791" s="319" t="str">
        <f>IF(ISNA(VLOOKUP($AG791&amp;S791,IsTm4J,1,0)),"",S791)</f>
        <v/>
      </c>
      <c r="AL791" s="310"/>
      <c r="AT791" s="312" t="str">
        <f t="shared" si="120"/>
        <v/>
      </c>
      <c r="AU791" s="312" t="str">
        <f t="shared" si="121"/>
        <v/>
      </c>
      <c r="AW791" s="320">
        <f t="shared" si="122"/>
        <v>0</v>
      </c>
      <c r="AX791" s="320">
        <f t="shared" si="123"/>
        <v>0</v>
      </c>
      <c r="AY791" s="320">
        <f t="shared" si="124"/>
        <v>0</v>
      </c>
      <c r="AZ791" s="320">
        <f t="shared" si="125"/>
        <v>0</v>
      </c>
      <c r="BG791" s="49" t="str">
        <f t="shared" si="126"/>
        <v>0</v>
      </c>
      <c r="BH791" s="49" t="str">
        <f t="shared" si="127"/>
        <v>0</v>
      </c>
      <c r="BI791" s="49" t="str">
        <f t="shared" si="128"/>
        <v>0</v>
      </c>
    </row>
    <row r="792" spans="1:61" x14ac:dyDescent="0.25">
      <c r="A792" s="25" t="str">
        <f>C792&amp;"x"&amp;TEXT(COUNTIF(C$5:C791,C792)+1,0)</f>
        <v>x1</v>
      </c>
      <c r="B792" s="26" t="str">
        <f>D792&amp;"x"&amp;TEXT(COUNTIF(D$5:D791,D792)+1,0)</f>
        <v>x1</v>
      </c>
      <c r="C792" s="27"/>
      <c r="D792" s="27"/>
      <c r="E792" s="165"/>
      <c r="F792" s="27"/>
      <c r="G792" s="242"/>
      <c r="H792" s="242"/>
      <c r="I792" s="242"/>
      <c r="J792" s="194"/>
      <c r="K792" s="165"/>
      <c r="L792" s="28"/>
      <c r="M792" s="371"/>
      <c r="N792" s="28"/>
      <c r="O792" s="236"/>
      <c r="P792" s="28"/>
      <c r="Q792" s="28"/>
      <c r="R792" s="28"/>
      <c r="S792" s="466" t="str">
        <f>IF(C792=0,"",C792)</f>
        <v/>
      </c>
      <c r="T792" s="191"/>
      <c r="U792" s="30"/>
      <c r="V792" s="30"/>
      <c r="W792" s="30"/>
      <c r="X792" s="30"/>
      <c r="Y792" s="190"/>
      <c r="Z792" s="330" t="str">
        <f>lft(J792,Peildatum)</f>
        <v/>
      </c>
      <c r="AA792" s="272"/>
      <c r="AB792" s="272"/>
      <c r="AC792" s="272"/>
      <c r="AD792" s="272"/>
      <c r="AE792" s="319" t="str">
        <f>IFERROR(VLOOKUP(LEFT(L792 &amp; "0",1),CbRc,2,0),"")</f>
        <v>NCX19J3</v>
      </c>
      <c r="AF792" s="319" t="str">
        <f>IFERROR(VLOOKUP(LEFT(M792 &amp; "0",1),CbRc,2,0),"")</f>
        <v>NCX19J3</v>
      </c>
      <c r="AG792" s="319" t="str">
        <f>IFERROR(VLOOKUP(LEFT(N792 &amp; "0",1),CbRc,2,0),"")</f>
        <v>NCX19J3</v>
      </c>
      <c r="AH792" s="319" t="str">
        <f>IF(ISNA(VLOOKUP($AE792&amp;P792,IsTm1A,1,0)),"",P792)</f>
        <v/>
      </c>
      <c r="AI792" s="319" t="str">
        <f>IF(ISNA(VLOOKUP($AF792&amp;Q792,IsTm2D,1,0)),"",Q792)</f>
        <v/>
      </c>
      <c r="AJ792" s="319" t="str">
        <f>IF(ISNA(VLOOKUP($AF792&amp;R792,IsTm3G,1,0)),"",R792)</f>
        <v/>
      </c>
      <c r="AK792" s="319" t="str">
        <f>IF(ISNA(VLOOKUP($AG792&amp;S792,IsTm4J,1,0)),"",S792)</f>
        <v/>
      </c>
      <c r="AL792" s="310"/>
      <c r="AT792" s="312" t="str">
        <f t="shared" si="120"/>
        <v/>
      </c>
      <c r="AU792" s="312" t="str">
        <f t="shared" si="121"/>
        <v/>
      </c>
      <c r="AW792" s="320">
        <f t="shared" si="122"/>
        <v>0</v>
      </c>
      <c r="AX792" s="320">
        <f t="shared" si="123"/>
        <v>0</v>
      </c>
      <c r="AY792" s="320">
        <f t="shared" si="124"/>
        <v>0</v>
      </c>
      <c r="AZ792" s="320">
        <f t="shared" si="125"/>
        <v>0</v>
      </c>
      <c r="BG792" s="49" t="str">
        <f t="shared" si="126"/>
        <v>0</v>
      </c>
      <c r="BH792" s="49" t="str">
        <f t="shared" si="127"/>
        <v>0</v>
      </c>
      <c r="BI792" s="49" t="str">
        <f t="shared" si="128"/>
        <v>0</v>
      </c>
    </row>
    <row r="793" spans="1:61" x14ac:dyDescent="0.25">
      <c r="A793" s="25" t="str">
        <f>C793&amp;"x"&amp;TEXT(COUNTIF(C$5:C792,C793)+1,0)</f>
        <v>x1</v>
      </c>
      <c r="B793" s="26" t="str">
        <f>D793&amp;"x"&amp;TEXT(COUNTIF(D$5:D792,D793)+1,0)</f>
        <v>x1</v>
      </c>
      <c r="C793" s="27"/>
      <c r="D793" s="27"/>
      <c r="E793" s="165"/>
      <c r="F793" s="27"/>
      <c r="G793" s="242"/>
      <c r="H793" s="242"/>
      <c r="I793" s="242"/>
      <c r="J793" s="194"/>
      <c r="K793" s="165"/>
      <c r="L793" s="28"/>
      <c r="M793" s="371"/>
      <c r="N793" s="28"/>
      <c r="O793" s="236"/>
      <c r="P793" s="28"/>
      <c r="Q793" s="28"/>
      <c r="R793" s="28"/>
      <c r="S793" s="466" t="str">
        <f>IF(C793=0,"",C793)</f>
        <v/>
      </c>
      <c r="T793" s="191"/>
      <c r="U793" s="30"/>
      <c r="V793" s="30"/>
      <c r="W793" s="30"/>
      <c r="X793" s="30"/>
      <c r="Y793" s="190"/>
      <c r="Z793" s="330" t="str">
        <f>lft(J793,Peildatum)</f>
        <v/>
      </c>
      <c r="AA793" s="272"/>
      <c r="AB793" s="272"/>
      <c r="AC793" s="272"/>
      <c r="AD793" s="272"/>
      <c r="AE793" s="319" t="str">
        <f>IFERROR(VLOOKUP(LEFT(L793 &amp; "0",1),CbRc,2,0),"")</f>
        <v>NCX19J3</v>
      </c>
      <c r="AF793" s="319" t="str">
        <f>IFERROR(VLOOKUP(LEFT(M793 &amp; "0",1),CbRc,2,0),"")</f>
        <v>NCX19J3</v>
      </c>
      <c r="AG793" s="319" t="str">
        <f>IFERROR(VLOOKUP(LEFT(N793 &amp; "0",1),CbRc,2,0),"")</f>
        <v>NCX19J3</v>
      </c>
      <c r="AH793" s="319" t="str">
        <f>IF(ISNA(VLOOKUP($AE793&amp;P793,IsTm1A,1,0)),"",P793)</f>
        <v/>
      </c>
      <c r="AI793" s="319" t="str">
        <f>IF(ISNA(VLOOKUP($AF793&amp;Q793,IsTm2D,1,0)),"",Q793)</f>
        <v/>
      </c>
      <c r="AJ793" s="319" t="str">
        <f>IF(ISNA(VLOOKUP($AF793&amp;R793,IsTm3G,1,0)),"",R793)</f>
        <v/>
      </c>
      <c r="AK793" s="319" t="str">
        <f>IF(ISNA(VLOOKUP($AG793&amp;S793,IsTm4J,1,0)),"",S793)</f>
        <v/>
      </c>
      <c r="AL793" s="310"/>
      <c r="AT793" s="312" t="str">
        <f t="shared" si="120"/>
        <v/>
      </c>
      <c r="AU793" s="312" t="str">
        <f t="shared" si="121"/>
        <v/>
      </c>
      <c r="AW793" s="320">
        <f t="shared" si="122"/>
        <v>0</v>
      </c>
      <c r="AX793" s="320">
        <f t="shared" si="123"/>
        <v>0</v>
      </c>
      <c r="AY793" s="320">
        <f t="shared" si="124"/>
        <v>0</v>
      </c>
      <c r="AZ793" s="320">
        <f t="shared" si="125"/>
        <v>0</v>
      </c>
      <c r="BG793" s="49" t="str">
        <f t="shared" si="126"/>
        <v>0</v>
      </c>
      <c r="BH793" s="49" t="str">
        <f t="shared" si="127"/>
        <v>0</v>
      </c>
      <c r="BI793" s="49" t="str">
        <f t="shared" si="128"/>
        <v>0</v>
      </c>
    </row>
    <row r="794" spans="1:61" x14ac:dyDescent="0.25">
      <c r="A794" s="25" t="str">
        <f>C794&amp;"x"&amp;TEXT(COUNTIF(C$5:C793,C794)+1,0)</f>
        <v>x1</v>
      </c>
      <c r="B794" s="26" t="str">
        <f>D794&amp;"x"&amp;TEXT(COUNTIF(D$5:D793,D794)+1,0)</f>
        <v>x1</v>
      </c>
      <c r="C794" s="27"/>
      <c r="D794" s="27"/>
      <c r="E794" s="165"/>
      <c r="F794" s="27"/>
      <c r="G794" s="242"/>
      <c r="H794" s="242"/>
      <c r="I794" s="242"/>
      <c r="J794" s="194"/>
      <c r="K794" s="165"/>
      <c r="L794" s="28"/>
      <c r="M794" s="371"/>
      <c r="N794" s="28"/>
      <c r="O794" s="236"/>
      <c r="P794" s="28"/>
      <c r="Q794" s="28"/>
      <c r="R794" s="28"/>
      <c r="S794" s="466" t="str">
        <f>IF(C794=0,"",C794)</f>
        <v/>
      </c>
      <c r="T794" s="191"/>
      <c r="U794" s="30"/>
      <c r="V794" s="30"/>
      <c r="W794" s="30"/>
      <c r="X794" s="30"/>
      <c r="Y794" s="190"/>
      <c r="Z794" s="330" t="str">
        <f>lft(J794,Peildatum)</f>
        <v/>
      </c>
      <c r="AA794" s="272"/>
      <c r="AB794" s="272"/>
      <c r="AC794" s="272"/>
      <c r="AD794" s="272"/>
      <c r="AE794" s="319" t="str">
        <f>IFERROR(VLOOKUP(LEFT(L794 &amp; "0",1),CbRc,2,0),"")</f>
        <v>NCX19J3</v>
      </c>
      <c r="AF794" s="319" t="str">
        <f>IFERROR(VLOOKUP(LEFT(M794 &amp; "0",1),CbRc,2,0),"")</f>
        <v>NCX19J3</v>
      </c>
      <c r="AG794" s="319" t="str">
        <f>IFERROR(VLOOKUP(LEFT(N794 &amp; "0",1),CbRc,2,0),"")</f>
        <v>NCX19J3</v>
      </c>
      <c r="AH794" s="319" t="str">
        <f>IF(ISNA(VLOOKUP($AE794&amp;P794,IsTm1A,1,0)),"",P794)</f>
        <v/>
      </c>
      <c r="AI794" s="319" t="str">
        <f>IF(ISNA(VLOOKUP($AF794&amp;Q794,IsTm2D,1,0)),"",Q794)</f>
        <v/>
      </c>
      <c r="AJ794" s="319" t="str">
        <f>IF(ISNA(VLOOKUP($AF794&amp;R794,IsTm3G,1,0)),"",R794)</f>
        <v/>
      </c>
      <c r="AK794" s="319" t="str">
        <f>IF(ISNA(VLOOKUP($AG794&amp;S794,IsTm4J,1,0)),"",S794)</f>
        <v/>
      </c>
      <c r="AL794" s="310"/>
      <c r="AT794" s="312" t="str">
        <f t="shared" si="120"/>
        <v/>
      </c>
      <c r="AU794" s="312" t="str">
        <f t="shared" si="121"/>
        <v/>
      </c>
      <c r="AW794" s="320">
        <f t="shared" si="122"/>
        <v>0</v>
      </c>
      <c r="AX794" s="320">
        <f t="shared" si="123"/>
        <v>0</v>
      </c>
      <c r="AY794" s="320">
        <f t="shared" si="124"/>
        <v>0</v>
      </c>
      <c r="AZ794" s="320">
        <f t="shared" si="125"/>
        <v>0</v>
      </c>
      <c r="BG794" s="49" t="str">
        <f t="shared" si="126"/>
        <v>0</v>
      </c>
      <c r="BH794" s="49" t="str">
        <f t="shared" si="127"/>
        <v>0</v>
      </c>
      <c r="BI794" s="49" t="str">
        <f t="shared" si="128"/>
        <v>0</v>
      </c>
    </row>
    <row r="795" spans="1:61" x14ac:dyDescent="0.25">
      <c r="A795" s="25" t="str">
        <f>C795&amp;"x"&amp;TEXT(COUNTIF(C$5:C794,C795)+1,0)</f>
        <v>x1</v>
      </c>
      <c r="B795" s="26" t="str">
        <f>D795&amp;"x"&amp;TEXT(COUNTIF(D$5:D794,D795)+1,0)</f>
        <v>x1</v>
      </c>
      <c r="C795" s="27"/>
      <c r="D795" s="27"/>
      <c r="E795" s="165"/>
      <c r="F795" s="27"/>
      <c r="G795" s="242"/>
      <c r="H795" s="242"/>
      <c r="I795" s="242"/>
      <c r="J795" s="194"/>
      <c r="K795" s="165"/>
      <c r="L795" s="28"/>
      <c r="M795" s="371"/>
      <c r="N795" s="28"/>
      <c r="O795" s="236"/>
      <c r="P795" s="28"/>
      <c r="Q795" s="28"/>
      <c r="R795" s="28"/>
      <c r="S795" s="466" t="str">
        <f>IF(C795=0,"",C795)</f>
        <v/>
      </c>
      <c r="T795" s="191"/>
      <c r="U795" s="30"/>
      <c r="V795" s="30"/>
      <c r="W795" s="30"/>
      <c r="X795" s="30"/>
      <c r="Y795" s="190"/>
      <c r="Z795" s="330" t="str">
        <f>lft(J795,Peildatum)</f>
        <v/>
      </c>
      <c r="AA795" s="272"/>
      <c r="AB795" s="272"/>
      <c r="AC795" s="272"/>
      <c r="AD795" s="272"/>
      <c r="AE795" s="319" t="str">
        <f>IFERROR(VLOOKUP(LEFT(L795 &amp; "0",1),CbRc,2,0),"")</f>
        <v>NCX19J3</v>
      </c>
      <c r="AF795" s="319" t="str">
        <f>IFERROR(VLOOKUP(LEFT(M795 &amp; "0",1),CbRc,2,0),"")</f>
        <v>NCX19J3</v>
      </c>
      <c r="AG795" s="319" t="str">
        <f>IFERROR(VLOOKUP(LEFT(N795 &amp; "0",1),CbRc,2,0),"")</f>
        <v>NCX19J3</v>
      </c>
      <c r="AH795" s="319" t="str">
        <f>IF(ISNA(VLOOKUP($AE795&amp;P795,IsTm1A,1,0)),"",P795)</f>
        <v/>
      </c>
      <c r="AI795" s="319" t="str">
        <f>IF(ISNA(VLOOKUP($AF795&amp;Q795,IsTm2D,1,0)),"",Q795)</f>
        <v/>
      </c>
      <c r="AJ795" s="319" t="str">
        <f>IF(ISNA(VLOOKUP($AF795&amp;R795,IsTm3G,1,0)),"",R795)</f>
        <v/>
      </c>
      <c r="AK795" s="319" t="str">
        <f>IF(ISNA(VLOOKUP($AG795&amp;S795,IsTm4J,1,0)),"",S795)</f>
        <v/>
      </c>
      <c r="AL795" s="310"/>
      <c r="AT795" s="312" t="str">
        <f t="shared" si="120"/>
        <v/>
      </c>
      <c r="AU795" s="312" t="str">
        <f t="shared" si="121"/>
        <v/>
      </c>
      <c r="AW795" s="320">
        <f t="shared" si="122"/>
        <v>0</v>
      </c>
      <c r="AX795" s="320">
        <f t="shared" si="123"/>
        <v>0</v>
      </c>
      <c r="AY795" s="320">
        <f t="shared" si="124"/>
        <v>0</v>
      </c>
      <c r="AZ795" s="320">
        <f t="shared" si="125"/>
        <v>0</v>
      </c>
      <c r="BG795" s="49" t="str">
        <f t="shared" si="126"/>
        <v>0</v>
      </c>
      <c r="BH795" s="49" t="str">
        <f t="shared" si="127"/>
        <v>0</v>
      </c>
      <c r="BI795" s="49" t="str">
        <f t="shared" si="128"/>
        <v>0</v>
      </c>
    </row>
    <row r="796" spans="1:61" x14ac:dyDescent="0.25">
      <c r="A796" s="25" t="str">
        <f>C796&amp;"x"&amp;TEXT(COUNTIF(C$5:C795,C796)+1,0)</f>
        <v>x1</v>
      </c>
      <c r="B796" s="26" t="str">
        <f>D796&amp;"x"&amp;TEXT(COUNTIF(D$5:D795,D796)+1,0)</f>
        <v>x1</v>
      </c>
      <c r="C796" s="27"/>
      <c r="D796" s="27"/>
      <c r="E796" s="165"/>
      <c r="F796" s="27"/>
      <c r="G796" s="242"/>
      <c r="H796" s="242"/>
      <c r="I796" s="242"/>
      <c r="J796" s="194"/>
      <c r="K796" s="165"/>
      <c r="L796" s="28"/>
      <c r="M796" s="371"/>
      <c r="N796" s="28"/>
      <c r="O796" s="236"/>
      <c r="P796" s="28"/>
      <c r="Q796" s="28"/>
      <c r="R796" s="28"/>
      <c r="S796" s="466" t="str">
        <f>IF(C796=0,"",C796)</f>
        <v/>
      </c>
      <c r="T796" s="191"/>
      <c r="U796" s="30"/>
      <c r="V796" s="30"/>
      <c r="W796" s="30"/>
      <c r="X796" s="30"/>
      <c r="Y796" s="190"/>
      <c r="Z796" s="330" t="str">
        <f>lft(J796,Peildatum)</f>
        <v/>
      </c>
      <c r="AA796" s="272"/>
      <c r="AB796" s="272"/>
      <c r="AC796" s="272"/>
      <c r="AD796" s="272"/>
      <c r="AE796" s="319" t="str">
        <f>IFERROR(VLOOKUP(LEFT(L796 &amp; "0",1),CbRc,2,0),"")</f>
        <v>NCX19J3</v>
      </c>
      <c r="AF796" s="319" t="str">
        <f>IFERROR(VLOOKUP(LEFT(M796 &amp; "0",1),CbRc,2,0),"")</f>
        <v>NCX19J3</v>
      </c>
      <c r="AG796" s="319" t="str">
        <f>IFERROR(VLOOKUP(LEFT(N796 &amp; "0",1),CbRc,2,0),"")</f>
        <v>NCX19J3</v>
      </c>
      <c r="AH796" s="319" t="str">
        <f>IF(ISNA(VLOOKUP($AE796&amp;P796,IsTm1A,1,0)),"",P796)</f>
        <v/>
      </c>
      <c r="AI796" s="319" t="str">
        <f>IF(ISNA(VLOOKUP($AF796&amp;Q796,IsTm2D,1,0)),"",Q796)</f>
        <v/>
      </c>
      <c r="AJ796" s="319" t="str">
        <f>IF(ISNA(VLOOKUP($AF796&amp;R796,IsTm3G,1,0)),"",R796)</f>
        <v/>
      </c>
      <c r="AK796" s="319" t="str">
        <f>IF(ISNA(VLOOKUP($AG796&amp;S796,IsTm4J,1,0)),"",S796)</f>
        <v/>
      </c>
      <c r="AL796" s="310"/>
      <c r="AT796" s="312" t="str">
        <f t="shared" si="120"/>
        <v/>
      </c>
      <c r="AU796" s="312" t="str">
        <f t="shared" si="121"/>
        <v/>
      </c>
      <c r="AW796" s="320">
        <f t="shared" si="122"/>
        <v>0</v>
      </c>
      <c r="AX796" s="320">
        <f t="shared" si="123"/>
        <v>0</v>
      </c>
      <c r="AY796" s="320">
        <f t="shared" si="124"/>
        <v>0</v>
      </c>
      <c r="AZ796" s="320">
        <f t="shared" si="125"/>
        <v>0</v>
      </c>
      <c r="BG796" s="49" t="str">
        <f t="shared" si="126"/>
        <v>0</v>
      </c>
      <c r="BH796" s="49" t="str">
        <f t="shared" si="127"/>
        <v>0</v>
      </c>
      <c r="BI796" s="49" t="str">
        <f t="shared" si="128"/>
        <v>0</v>
      </c>
    </row>
    <row r="797" spans="1:61" x14ac:dyDescent="0.25">
      <c r="A797" s="25" t="str">
        <f>C797&amp;"x"&amp;TEXT(COUNTIF(C$5:C796,C797)+1,0)</f>
        <v>x1</v>
      </c>
      <c r="B797" s="26" t="str">
        <f>D797&amp;"x"&amp;TEXT(COUNTIF(D$5:D796,D797)+1,0)</f>
        <v>x1</v>
      </c>
      <c r="C797" s="27"/>
      <c r="D797" s="27"/>
      <c r="E797" s="165"/>
      <c r="F797" s="27"/>
      <c r="G797" s="242"/>
      <c r="H797" s="242"/>
      <c r="I797" s="242"/>
      <c r="J797" s="194"/>
      <c r="K797" s="165"/>
      <c r="L797" s="28"/>
      <c r="M797" s="371"/>
      <c r="N797" s="28"/>
      <c r="O797" s="236"/>
      <c r="P797" s="28"/>
      <c r="Q797" s="28"/>
      <c r="R797" s="28"/>
      <c r="S797" s="466" t="str">
        <f>IF(C797=0,"",C797)</f>
        <v/>
      </c>
      <c r="T797" s="191"/>
      <c r="U797" s="30"/>
      <c r="V797" s="30"/>
      <c r="W797" s="30"/>
      <c r="X797" s="30"/>
      <c r="Y797" s="190"/>
      <c r="Z797" s="330" t="str">
        <f>lft(J797,Peildatum)</f>
        <v/>
      </c>
      <c r="AA797" s="272"/>
      <c r="AB797" s="272"/>
      <c r="AC797" s="272"/>
      <c r="AD797" s="272"/>
      <c r="AE797" s="319" t="str">
        <f>IFERROR(VLOOKUP(LEFT(L797 &amp; "0",1),CbRc,2,0),"")</f>
        <v>NCX19J3</v>
      </c>
      <c r="AF797" s="319" t="str">
        <f>IFERROR(VLOOKUP(LEFT(M797 &amp; "0",1),CbRc,2,0),"")</f>
        <v>NCX19J3</v>
      </c>
      <c r="AG797" s="319" t="str">
        <f>IFERROR(VLOOKUP(LEFT(N797 &amp; "0",1),CbRc,2,0),"")</f>
        <v>NCX19J3</v>
      </c>
      <c r="AH797" s="319" t="str">
        <f>IF(ISNA(VLOOKUP($AE797&amp;P797,IsTm1A,1,0)),"",P797)</f>
        <v/>
      </c>
      <c r="AI797" s="319" t="str">
        <f>IF(ISNA(VLOOKUP($AF797&amp;Q797,IsTm2D,1,0)),"",Q797)</f>
        <v/>
      </c>
      <c r="AJ797" s="319" t="str">
        <f>IF(ISNA(VLOOKUP($AF797&amp;R797,IsTm3G,1,0)),"",R797)</f>
        <v/>
      </c>
      <c r="AK797" s="319" t="str">
        <f>IF(ISNA(VLOOKUP($AG797&amp;S797,IsTm4J,1,0)),"",S797)</f>
        <v/>
      </c>
      <c r="AL797" s="310"/>
      <c r="AT797" s="312" t="str">
        <f t="shared" si="120"/>
        <v/>
      </c>
      <c r="AU797" s="312" t="str">
        <f t="shared" si="121"/>
        <v/>
      </c>
      <c r="AW797" s="320">
        <f t="shared" si="122"/>
        <v>0</v>
      </c>
      <c r="AX797" s="320">
        <f t="shared" si="123"/>
        <v>0</v>
      </c>
      <c r="AY797" s="320">
        <f t="shared" si="124"/>
        <v>0</v>
      </c>
      <c r="AZ797" s="320">
        <f t="shared" si="125"/>
        <v>0</v>
      </c>
      <c r="BG797" s="49" t="str">
        <f t="shared" si="126"/>
        <v>0</v>
      </c>
      <c r="BH797" s="49" t="str">
        <f t="shared" si="127"/>
        <v>0</v>
      </c>
      <c r="BI797" s="49" t="str">
        <f t="shared" si="128"/>
        <v>0</v>
      </c>
    </row>
    <row r="798" spans="1:61" x14ac:dyDescent="0.25">
      <c r="A798" s="25" t="str">
        <f>C798&amp;"x"&amp;TEXT(COUNTIF(C$5:C797,C798)+1,0)</f>
        <v>x1</v>
      </c>
      <c r="B798" s="26" t="str">
        <f>D798&amp;"x"&amp;TEXT(COUNTIF(D$5:D797,D798)+1,0)</f>
        <v>x1</v>
      </c>
      <c r="C798" s="27"/>
      <c r="D798" s="27"/>
      <c r="E798" s="165"/>
      <c r="F798" s="27"/>
      <c r="G798" s="242"/>
      <c r="H798" s="242"/>
      <c r="I798" s="242"/>
      <c r="J798" s="194"/>
      <c r="K798" s="165"/>
      <c r="L798" s="28"/>
      <c r="M798" s="371"/>
      <c r="N798" s="28"/>
      <c r="O798" s="236"/>
      <c r="P798" s="28"/>
      <c r="Q798" s="28"/>
      <c r="R798" s="28"/>
      <c r="S798" s="466" t="str">
        <f>IF(C798=0,"",C798)</f>
        <v/>
      </c>
      <c r="T798" s="191"/>
      <c r="U798" s="30"/>
      <c r="V798" s="30"/>
      <c r="W798" s="30"/>
      <c r="X798" s="30"/>
      <c r="Y798" s="190"/>
      <c r="Z798" s="330" t="str">
        <f>lft(J798,Peildatum)</f>
        <v/>
      </c>
      <c r="AA798" s="272"/>
      <c r="AB798" s="272"/>
      <c r="AC798" s="272"/>
      <c r="AD798" s="272"/>
      <c r="AE798" s="319" t="str">
        <f>IFERROR(VLOOKUP(LEFT(L798 &amp; "0",1),CbRc,2,0),"")</f>
        <v>NCX19J3</v>
      </c>
      <c r="AF798" s="319" t="str">
        <f>IFERROR(VLOOKUP(LEFT(M798 &amp; "0",1),CbRc,2,0),"")</f>
        <v>NCX19J3</v>
      </c>
      <c r="AG798" s="319" t="str">
        <f>IFERROR(VLOOKUP(LEFT(N798 &amp; "0",1),CbRc,2,0),"")</f>
        <v>NCX19J3</v>
      </c>
      <c r="AH798" s="319" t="str">
        <f>IF(ISNA(VLOOKUP($AE798&amp;P798,IsTm1A,1,0)),"",P798)</f>
        <v/>
      </c>
      <c r="AI798" s="319" t="str">
        <f>IF(ISNA(VLOOKUP($AF798&amp;Q798,IsTm2D,1,0)),"",Q798)</f>
        <v/>
      </c>
      <c r="AJ798" s="319" t="str">
        <f>IF(ISNA(VLOOKUP($AF798&amp;R798,IsTm3G,1,0)),"",R798)</f>
        <v/>
      </c>
      <c r="AK798" s="319" t="str">
        <f>IF(ISNA(VLOOKUP($AG798&amp;S798,IsTm4J,1,0)),"",S798)</f>
        <v/>
      </c>
      <c r="AL798" s="310"/>
      <c r="AT798" s="312" t="str">
        <f t="shared" si="120"/>
        <v/>
      </c>
      <c r="AU798" s="312" t="str">
        <f t="shared" si="121"/>
        <v/>
      </c>
      <c r="AW798" s="320">
        <f t="shared" si="122"/>
        <v>0</v>
      </c>
      <c r="AX798" s="320">
        <f t="shared" si="123"/>
        <v>0</v>
      </c>
      <c r="AY798" s="320">
        <f t="shared" si="124"/>
        <v>0</v>
      </c>
      <c r="AZ798" s="320">
        <f t="shared" si="125"/>
        <v>0</v>
      </c>
      <c r="BG798" s="49" t="str">
        <f t="shared" si="126"/>
        <v>0</v>
      </c>
      <c r="BH798" s="49" t="str">
        <f t="shared" si="127"/>
        <v>0</v>
      </c>
      <c r="BI798" s="49" t="str">
        <f t="shared" si="128"/>
        <v>0</v>
      </c>
    </row>
    <row r="799" spans="1:61" x14ac:dyDescent="0.25">
      <c r="A799" s="25" t="str">
        <f>C799&amp;"x"&amp;TEXT(COUNTIF(C$5:C798,C799)+1,0)</f>
        <v>x1</v>
      </c>
      <c r="B799" s="26" t="str">
        <f>D799&amp;"x"&amp;TEXT(COUNTIF(D$5:D798,D799)+1,0)</f>
        <v>x1</v>
      </c>
      <c r="C799" s="27"/>
      <c r="D799" s="27"/>
      <c r="E799" s="165"/>
      <c r="F799" s="27"/>
      <c r="G799" s="242"/>
      <c r="H799" s="242"/>
      <c r="I799" s="242"/>
      <c r="J799" s="194"/>
      <c r="K799" s="165"/>
      <c r="L799" s="28"/>
      <c r="M799" s="371"/>
      <c r="N799" s="28"/>
      <c r="O799" s="236"/>
      <c r="P799" s="28"/>
      <c r="Q799" s="28"/>
      <c r="R799" s="28"/>
      <c r="S799" s="466" t="str">
        <f>IF(C799=0,"",C799)</f>
        <v/>
      </c>
      <c r="T799" s="191"/>
      <c r="U799" s="30"/>
      <c r="V799" s="30"/>
      <c r="W799" s="30"/>
      <c r="X799" s="30"/>
      <c r="Y799" s="190"/>
      <c r="Z799" s="330" t="str">
        <f>lft(J799,Peildatum)</f>
        <v/>
      </c>
      <c r="AA799" s="272"/>
      <c r="AB799" s="272"/>
      <c r="AC799" s="272"/>
      <c r="AD799" s="272"/>
      <c r="AE799" s="319" t="str">
        <f>IFERROR(VLOOKUP(LEFT(L799 &amp; "0",1),CbRc,2,0),"")</f>
        <v>NCX19J3</v>
      </c>
      <c r="AF799" s="319" t="str">
        <f>IFERROR(VLOOKUP(LEFT(M799 &amp; "0",1),CbRc,2,0),"")</f>
        <v>NCX19J3</v>
      </c>
      <c r="AG799" s="319" t="str">
        <f>IFERROR(VLOOKUP(LEFT(N799 &amp; "0",1),CbRc,2,0),"")</f>
        <v>NCX19J3</v>
      </c>
      <c r="AH799" s="319" t="str">
        <f>IF(ISNA(VLOOKUP($AE799&amp;P799,IsTm1A,1,0)),"",P799)</f>
        <v/>
      </c>
      <c r="AI799" s="319" t="str">
        <f>IF(ISNA(VLOOKUP($AF799&amp;Q799,IsTm2D,1,0)),"",Q799)</f>
        <v/>
      </c>
      <c r="AJ799" s="319" t="str">
        <f>IF(ISNA(VLOOKUP($AF799&amp;R799,IsTm3G,1,0)),"",R799)</f>
        <v/>
      </c>
      <c r="AK799" s="319" t="str">
        <f>IF(ISNA(VLOOKUP($AG799&amp;S799,IsTm4J,1,0)),"",S799)</f>
        <v/>
      </c>
      <c r="AL799" s="310"/>
      <c r="AT799" s="312" t="str">
        <f t="shared" si="120"/>
        <v/>
      </c>
      <c r="AU799" s="312" t="str">
        <f t="shared" si="121"/>
        <v/>
      </c>
      <c r="AW799" s="320">
        <f t="shared" si="122"/>
        <v>0</v>
      </c>
      <c r="AX799" s="320">
        <f t="shared" si="123"/>
        <v>0</v>
      </c>
      <c r="AY799" s="320">
        <f t="shared" si="124"/>
        <v>0</v>
      </c>
      <c r="AZ799" s="320">
        <f t="shared" si="125"/>
        <v>0</v>
      </c>
      <c r="BG799" s="49" t="str">
        <f t="shared" si="126"/>
        <v>0</v>
      </c>
      <c r="BH799" s="49" t="str">
        <f t="shared" si="127"/>
        <v>0</v>
      </c>
      <c r="BI799" s="49" t="str">
        <f t="shared" si="128"/>
        <v>0</v>
      </c>
    </row>
    <row r="800" spans="1:61" x14ac:dyDescent="0.25">
      <c r="A800" s="25" t="str">
        <f>C800&amp;"x"&amp;TEXT(COUNTIF(C$5:C799,C800)+1,0)</f>
        <v>x1</v>
      </c>
      <c r="B800" s="26" t="str">
        <f>D800&amp;"x"&amp;TEXT(COUNTIF(D$5:D799,D800)+1,0)</f>
        <v>x1</v>
      </c>
      <c r="C800" s="27"/>
      <c r="D800" s="27"/>
      <c r="E800" s="165"/>
      <c r="F800" s="27"/>
      <c r="G800" s="242"/>
      <c r="H800" s="242"/>
      <c r="I800" s="242"/>
      <c r="J800" s="194"/>
      <c r="K800" s="165"/>
      <c r="L800" s="28"/>
      <c r="M800" s="371"/>
      <c r="N800" s="28"/>
      <c r="O800" s="236"/>
      <c r="P800" s="28"/>
      <c r="Q800" s="28"/>
      <c r="R800" s="28"/>
      <c r="S800" s="466" t="str">
        <f>IF(C800=0,"",C800)</f>
        <v/>
      </c>
      <c r="T800" s="191"/>
      <c r="U800" s="30"/>
      <c r="V800" s="30"/>
      <c r="W800" s="30"/>
      <c r="X800" s="30"/>
      <c r="Y800" s="190"/>
      <c r="Z800" s="330" t="str">
        <f>lft(J800,Peildatum)</f>
        <v/>
      </c>
      <c r="AA800" s="272"/>
      <c r="AB800" s="272"/>
      <c r="AC800" s="272"/>
      <c r="AD800" s="272"/>
      <c r="AE800" s="319" t="str">
        <f>IFERROR(VLOOKUP(LEFT(L800 &amp; "0",1),CbRc,2,0),"")</f>
        <v>NCX19J3</v>
      </c>
      <c r="AF800" s="319" t="str">
        <f>IFERROR(VLOOKUP(LEFT(M800 &amp; "0",1),CbRc,2,0),"")</f>
        <v>NCX19J3</v>
      </c>
      <c r="AG800" s="319" t="str">
        <f>IFERROR(VLOOKUP(LEFT(N800 &amp; "0",1),CbRc,2,0),"")</f>
        <v>NCX19J3</v>
      </c>
      <c r="AH800" s="319" t="str">
        <f>IF(ISNA(VLOOKUP($AE800&amp;P800,IsTm1A,1,0)),"",P800)</f>
        <v/>
      </c>
      <c r="AI800" s="319" t="str">
        <f>IF(ISNA(VLOOKUP($AF800&amp;Q800,IsTm2D,1,0)),"",Q800)</f>
        <v/>
      </c>
      <c r="AJ800" s="319" t="str">
        <f>IF(ISNA(VLOOKUP($AF800&amp;R800,IsTm3G,1,0)),"",R800)</f>
        <v/>
      </c>
      <c r="AK800" s="319" t="str">
        <f>IF(ISNA(VLOOKUP($AG800&amp;S800,IsTm4J,1,0)),"",S800)</f>
        <v/>
      </c>
      <c r="AL800" s="310"/>
      <c r="AT800" s="312" t="str">
        <f t="shared" si="120"/>
        <v/>
      </c>
      <c r="AU800" s="312" t="str">
        <f t="shared" si="121"/>
        <v/>
      </c>
      <c r="AW800" s="320">
        <f t="shared" si="122"/>
        <v>0</v>
      </c>
      <c r="AX800" s="320">
        <f t="shared" si="123"/>
        <v>0</v>
      </c>
      <c r="AY800" s="320">
        <f t="shared" si="124"/>
        <v>0</v>
      </c>
      <c r="AZ800" s="320">
        <f t="shared" si="125"/>
        <v>0</v>
      </c>
      <c r="BG800" s="49" t="str">
        <f t="shared" si="126"/>
        <v>0</v>
      </c>
      <c r="BH800" s="49" t="str">
        <f t="shared" si="127"/>
        <v>0</v>
      </c>
      <c r="BI800" s="49" t="str">
        <f t="shared" si="128"/>
        <v>0</v>
      </c>
    </row>
    <row r="801" spans="1:61" x14ac:dyDescent="0.25">
      <c r="A801" s="25" t="str">
        <f>C801&amp;"x"&amp;TEXT(COUNTIF(C$5:C800,C801)+1,0)</f>
        <v>x1</v>
      </c>
      <c r="B801" s="26" t="str">
        <f>D801&amp;"x"&amp;TEXT(COUNTIF(D$5:D800,D801)+1,0)</f>
        <v>x1</v>
      </c>
      <c r="C801" s="27"/>
      <c r="D801" s="27"/>
      <c r="E801" s="165"/>
      <c r="F801" s="27"/>
      <c r="G801" s="242"/>
      <c r="H801" s="242"/>
      <c r="I801" s="242"/>
      <c r="J801" s="194"/>
      <c r="K801" s="165"/>
      <c r="L801" s="28"/>
      <c r="M801" s="371"/>
      <c r="N801" s="28"/>
      <c r="O801" s="236"/>
      <c r="P801" s="28"/>
      <c r="Q801" s="28"/>
      <c r="R801" s="28"/>
      <c r="S801" s="466" t="str">
        <f>IF(C801=0,"",C801)</f>
        <v/>
      </c>
      <c r="T801" s="191"/>
      <c r="U801" s="30"/>
      <c r="V801" s="30"/>
      <c r="W801" s="30"/>
      <c r="X801" s="30"/>
      <c r="Y801" s="190"/>
      <c r="Z801" s="330" t="str">
        <f>lft(J801,Peildatum)</f>
        <v/>
      </c>
      <c r="AA801" s="272"/>
      <c r="AB801" s="272"/>
      <c r="AC801" s="272"/>
      <c r="AD801" s="272"/>
      <c r="AE801" s="319" t="str">
        <f>IFERROR(VLOOKUP(LEFT(L801 &amp; "0",1),CbRc,2,0),"")</f>
        <v>NCX19J3</v>
      </c>
      <c r="AF801" s="319" t="str">
        <f>IFERROR(VLOOKUP(LEFT(M801 &amp; "0",1),CbRc,2,0),"")</f>
        <v>NCX19J3</v>
      </c>
      <c r="AG801" s="319" t="str">
        <f>IFERROR(VLOOKUP(LEFT(N801 &amp; "0",1),CbRc,2,0),"")</f>
        <v>NCX19J3</v>
      </c>
      <c r="AH801" s="319" t="str">
        <f>IF(ISNA(VLOOKUP($AE801&amp;P801,IsTm1A,1,0)),"",P801)</f>
        <v/>
      </c>
      <c r="AI801" s="319" t="str">
        <f>IF(ISNA(VLOOKUP($AF801&amp;Q801,IsTm2D,1,0)),"",Q801)</f>
        <v/>
      </c>
      <c r="AJ801" s="319" t="str">
        <f>IF(ISNA(VLOOKUP($AF801&amp;R801,IsTm3G,1,0)),"",R801)</f>
        <v/>
      </c>
      <c r="AK801" s="319" t="str">
        <f>IF(ISNA(VLOOKUP($AG801&amp;S801,IsTm4J,1,0)),"",S801)</f>
        <v/>
      </c>
      <c r="AL801" s="310"/>
      <c r="AT801" s="312" t="str">
        <f t="shared" si="120"/>
        <v/>
      </c>
      <c r="AU801" s="312" t="str">
        <f t="shared" si="121"/>
        <v/>
      </c>
      <c r="AW801" s="320">
        <f t="shared" si="122"/>
        <v>0</v>
      </c>
      <c r="AX801" s="320">
        <f t="shared" si="123"/>
        <v>0</v>
      </c>
      <c r="AY801" s="320">
        <f t="shared" si="124"/>
        <v>0</v>
      </c>
      <c r="AZ801" s="320">
        <f t="shared" si="125"/>
        <v>0</v>
      </c>
      <c r="BG801" s="49" t="str">
        <f t="shared" si="126"/>
        <v>0</v>
      </c>
      <c r="BH801" s="49" t="str">
        <f t="shared" si="127"/>
        <v>0</v>
      </c>
      <c r="BI801" s="49" t="str">
        <f t="shared" si="128"/>
        <v>0</v>
      </c>
    </row>
    <row r="802" spans="1:61" x14ac:dyDescent="0.25">
      <c r="A802" s="25" t="str">
        <f>C802&amp;"x"&amp;TEXT(COUNTIF(C$5:C801,C802)+1,0)</f>
        <v>x1</v>
      </c>
      <c r="B802" s="26" t="str">
        <f>D802&amp;"x"&amp;TEXT(COUNTIF(D$5:D801,D802)+1,0)</f>
        <v>x1</v>
      </c>
      <c r="C802" s="27"/>
      <c r="D802" s="27"/>
      <c r="E802" s="165"/>
      <c r="F802" s="27"/>
      <c r="G802" s="242"/>
      <c r="H802" s="242"/>
      <c r="I802" s="242"/>
      <c r="J802" s="194"/>
      <c r="K802" s="165"/>
      <c r="L802" s="28"/>
      <c r="M802" s="371"/>
      <c r="N802" s="28"/>
      <c r="O802" s="236"/>
      <c r="P802" s="28"/>
      <c r="Q802" s="28"/>
      <c r="R802" s="28"/>
      <c r="S802" s="466" t="str">
        <f>IF(C802=0,"",C802)</f>
        <v/>
      </c>
      <c r="T802" s="191"/>
      <c r="U802" s="30"/>
      <c r="V802" s="30"/>
      <c r="W802" s="30"/>
      <c r="X802" s="30"/>
      <c r="Y802" s="190"/>
      <c r="Z802" s="330" t="str">
        <f>lft(J802,Peildatum)</f>
        <v/>
      </c>
      <c r="AA802" s="272"/>
      <c r="AB802" s="272"/>
      <c r="AC802" s="272"/>
      <c r="AD802" s="272"/>
      <c r="AE802" s="319" t="str">
        <f>IFERROR(VLOOKUP(LEFT(L802 &amp; "0",1),CbRc,2,0),"")</f>
        <v>NCX19J3</v>
      </c>
      <c r="AF802" s="319" t="str">
        <f>IFERROR(VLOOKUP(LEFT(M802 &amp; "0",1),CbRc,2,0),"")</f>
        <v>NCX19J3</v>
      </c>
      <c r="AG802" s="319" t="str">
        <f>IFERROR(VLOOKUP(LEFT(N802 &amp; "0",1),CbRc,2,0),"")</f>
        <v>NCX19J3</v>
      </c>
      <c r="AH802" s="319" t="str">
        <f>IF(ISNA(VLOOKUP($AE802&amp;P802,IsTm1A,1,0)),"",P802)</f>
        <v/>
      </c>
      <c r="AI802" s="319" t="str">
        <f>IF(ISNA(VLOOKUP($AF802&amp;Q802,IsTm2D,1,0)),"",Q802)</f>
        <v/>
      </c>
      <c r="AJ802" s="319" t="str">
        <f>IF(ISNA(VLOOKUP($AF802&amp;R802,IsTm3G,1,0)),"",R802)</f>
        <v/>
      </c>
      <c r="AK802" s="319" t="str">
        <f>IF(ISNA(VLOOKUP($AG802&amp;S802,IsTm4J,1,0)),"",S802)</f>
        <v/>
      </c>
      <c r="AL802" s="310"/>
      <c r="AT802" s="312" t="str">
        <f t="shared" si="120"/>
        <v/>
      </c>
      <c r="AU802" s="312" t="str">
        <f t="shared" si="121"/>
        <v/>
      </c>
      <c r="AW802" s="320">
        <f t="shared" si="122"/>
        <v>0</v>
      </c>
      <c r="AX802" s="320">
        <f t="shared" si="123"/>
        <v>0</v>
      </c>
      <c r="AY802" s="320">
        <f t="shared" si="124"/>
        <v>0</v>
      </c>
      <c r="AZ802" s="320">
        <f t="shared" si="125"/>
        <v>0</v>
      </c>
      <c r="BG802" s="49" t="str">
        <f t="shared" si="126"/>
        <v>0</v>
      </c>
      <c r="BH802" s="49" t="str">
        <f t="shared" si="127"/>
        <v>0</v>
      </c>
      <c r="BI802" s="49" t="str">
        <f t="shared" si="128"/>
        <v>0</v>
      </c>
    </row>
    <row r="803" spans="1:61" x14ac:dyDescent="0.25">
      <c r="A803" s="25" t="str">
        <f>C803&amp;"x"&amp;TEXT(COUNTIF(C$5:C802,C803)+1,0)</f>
        <v>x1</v>
      </c>
      <c r="B803" s="26" t="str">
        <f>D803&amp;"x"&amp;TEXT(COUNTIF(D$5:D802,D803)+1,0)</f>
        <v>x1</v>
      </c>
      <c r="C803" s="27"/>
      <c r="D803" s="27"/>
      <c r="E803" s="165"/>
      <c r="F803" s="27"/>
      <c r="G803" s="242"/>
      <c r="H803" s="242"/>
      <c r="I803" s="242"/>
      <c r="J803" s="194"/>
      <c r="K803" s="165"/>
      <c r="L803" s="28"/>
      <c r="M803" s="371"/>
      <c r="N803" s="28"/>
      <c r="O803" s="236"/>
      <c r="P803" s="28"/>
      <c r="Q803" s="28"/>
      <c r="R803" s="28"/>
      <c r="S803" s="466" t="str">
        <f>IF(C803=0,"",C803)</f>
        <v/>
      </c>
      <c r="T803" s="191"/>
      <c r="U803" s="30"/>
      <c r="V803" s="30"/>
      <c r="W803" s="30"/>
      <c r="X803" s="30"/>
      <c r="Y803" s="190"/>
      <c r="Z803" s="330" t="str">
        <f>lft(J803,Peildatum)</f>
        <v/>
      </c>
      <c r="AA803" s="272"/>
      <c r="AB803" s="272"/>
      <c r="AC803" s="272"/>
      <c r="AD803" s="272"/>
      <c r="AE803" s="319" t="str">
        <f>IFERROR(VLOOKUP(LEFT(L803 &amp; "0",1),CbRc,2,0),"")</f>
        <v>NCX19J3</v>
      </c>
      <c r="AF803" s="319" t="str">
        <f>IFERROR(VLOOKUP(LEFT(M803 &amp; "0",1),CbRc,2,0),"")</f>
        <v>NCX19J3</v>
      </c>
      <c r="AG803" s="319" t="str">
        <f>IFERROR(VLOOKUP(LEFT(N803 &amp; "0",1),CbRc,2,0),"")</f>
        <v>NCX19J3</v>
      </c>
      <c r="AH803" s="319" t="str">
        <f>IF(ISNA(VLOOKUP($AE803&amp;P803,IsTm1A,1,0)),"",P803)</f>
        <v/>
      </c>
      <c r="AI803" s="319" t="str">
        <f>IF(ISNA(VLOOKUP($AF803&amp;Q803,IsTm2D,1,0)),"",Q803)</f>
        <v/>
      </c>
      <c r="AJ803" s="319" t="str">
        <f>IF(ISNA(VLOOKUP($AF803&amp;R803,IsTm3G,1,0)),"",R803)</f>
        <v/>
      </c>
      <c r="AK803" s="319" t="str">
        <f>IF(ISNA(VLOOKUP($AG803&amp;S803,IsTm4J,1,0)),"",S803)</f>
        <v/>
      </c>
      <c r="AL803" s="310"/>
      <c r="AT803" s="312" t="str">
        <f t="shared" si="120"/>
        <v/>
      </c>
      <c r="AU803" s="312" t="str">
        <f t="shared" si="121"/>
        <v/>
      </c>
      <c r="AW803" s="320">
        <f t="shared" si="122"/>
        <v>0</v>
      </c>
      <c r="AX803" s="320">
        <f t="shared" si="123"/>
        <v>0</v>
      </c>
      <c r="AY803" s="320">
        <f t="shared" si="124"/>
        <v>0</v>
      </c>
      <c r="AZ803" s="320">
        <f t="shared" si="125"/>
        <v>0</v>
      </c>
      <c r="BG803" s="49" t="str">
        <f t="shared" si="126"/>
        <v>0</v>
      </c>
      <c r="BH803" s="49" t="str">
        <f t="shared" si="127"/>
        <v>0</v>
      </c>
      <c r="BI803" s="49" t="str">
        <f t="shared" si="128"/>
        <v>0</v>
      </c>
    </row>
    <row r="804" spans="1:61" x14ac:dyDescent="0.25">
      <c r="A804" s="25" t="str">
        <f>C804&amp;"x"&amp;TEXT(COUNTIF(C$5:C803,C804)+1,0)</f>
        <v>x1</v>
      </c>
      <c r="B804" s="26" t="str">
        <f>D804&amp;"x"&amp;TEXT(COUNTIF(D$5:D803,D804)+1,0)</f>
        <v>x1</v>
      </c>
      <c r="C804" s="27"/>
      <c r="D804" s="27"/>
      <c r="E804" s="165"/>
      <c r="F804" s="27"/>
      <c r="G804" s="242"/>
      <c r="H804" s="242"/>
      <c r="I804" s="242"/>
      <c r="J804" s="194"/>
      <c r="K804" s="165"/>
      <c r="L804" s="28"/>
      <c r="M804" s="371"/>
      <c r="N804" s="28"/>
      <c r="O804" s="236"/>
      <c r="P804" s="28"/>
      <c r="Q804" s="28"/>
      <c r="R804" s="28"/>
      <c r="S804" s="466" t="str">
        <f>IF(C804=0,"",C804)</f>
        <v/>
      </c>
      <c r="T804" s="191"/>
      <c r="U804" s="30"/>
      <c r="V804" s="30"/>
      <c r="W804" s="30"/>
      <c r="X804" s="30"/>
      <c r="Y804" s="190"/>
      <c r="Z804" s="330" t="str">
        <f>lft(J804,Peildatum)</f>
        <v/>
      </c>
      <c r="AA804" s="272"/>
      <c r="AB804" s="272"/>
      <c r="AC804" s="272"/>
      <c r="AD804" s="272"/>
      <c r="AE804" s="319" t="str">
        <f>IFERROR(VLOOKUP(LEFT(L804 &amp; "0",1),CbRc,2,0),"")</f>
        <v>NCX19J3</v>
      </c>
      <c r="AF804" s="319" t="str">
        <f>IFERROR(VLOOKUP(LEFT(M804 &amp; "0",1),CbRc,2,0),"")</f>
        <v>NCX19J3</v>
      </c>
      <c r="AG804" s="319" t="str">
        <f>IFERROR(VLOOKUP(LEFT(N804 &amp; "0",1),CbRc,2,0),"")</f>
        <v>NCX19J3</v>
      </c>
      <c r="AH804" s="319" t="str">
        <f>IF(ISNA(VLOOKUP($AE804&amp;P804,IsTm1A,1,0)),"",P804)</f>
        <v/>
      </c>
      <c r="AI804" s="319" t="str">
        <f>IF(ISNA(VLOOKUP($AF804&amp;Q804,IsTm2D,1,0)),"",Q804)</f>
        <v/>
      </c>
      <c r="AJ804" s="319" t="str">
        <f>IF(ISNA(VLOOKUP($AF804&amp;R804,IsTm3G,1,0)),"",R804)</f>
        <v/>
      </c>
      <c r="AK804" s="319" t="str">
        <f>IF(ISNA(VLOOKUP($AG804&amp;S804,IsTm4J,1,0)),"",S804)</f>
        <v/>
      </c>
      <c r="AL804" s="310"/>
      <c r="AT804" s="312" t="str">
        <f t="shared" si="120"/>
        <v/>
      </c>
      <c r="AU804" s="312" t="str">
        <f t="shared" si="121"/>
        <v/>
      </c>
      <c r="AW804" s="320">
        <f t="shared" si="122"/>
        <v>0</v>
      </c>
      <c r="AX804" s="320">
        <f t="shared" si="123"/>
        <v>0</v>
      </c>
      <c r="AY804" s="320">
        <f t="shared" si="124"/>
        <v>0</v>
      </c>
      <c r="AZ804" s="320">
        <f t="shared" si="125"/>
        <v>0</v>
      </c>
      <c r="BG804" s="49" t="str">
        <f t="shared" si="126"/>
        <v>0</v>
      </c>
      <c r="BH804" s="49" t="str">
        <f t="shared" si="127"/>
        <v>0</v>
      </c>
      <c r="BI804" s="49" t="str">
        <f t="shared" si="128"/>
        <v>0</v>
      </c>
    </row>
    <row r="805" spans="1:61" x14ac:dyDescent="0.25">
      <c r="A805" s="25" t="str">
        <f>C805&amp;"x"&amp;TEXT(COUNTIF(C$5:C804,C805)+1,0)</f>
        <v>x1</v>
      </c>
      <c r="B805" s="26" t="str">
        <f>D805&amp;"x"&amp;TEXT(COUNTIF(D$5:D804,D805)+1,0)</f>
        <v>x1</v>
      </c>
      <c r="C805" s="27"/>
      <c r="D805" s="27"/>
      <c r="E805" s="165"/>
      <c r="F805" s="27"/>
      <c r="G805" s="242"/>
      <c r="H805" s="242"/>
      <c r="I805" s="242"/>
      <c r="J805" s="194"/>
      <c r="K805" s="165"/>
      <c r="L805" s="28"/>
      <c r="M805" s="371"/>
      <c r="N805" s="28"/>
      <c r="O805" s="236"/>
      <c r="P805" s="28"/>
      <c r="Q805" s="28"/>
      <c r="R805" s="28"/>
      <c r="S805" s="466" t="str">
        <f>IF(C805=0,"",C805)</f>
        <v/>
      </c>
      <c r="T805" s="191"/>
      <c r="U805" s="30"/>
      <c r="V805" s="30"/>
      <c r="W805" s="30"/>
      <c r="X805" s="30"/>
      <c r="Y805" s="190"/>
      <c r="Z805" s="330" t="str">
        <f>lft(J805,Peildatum)</f>
        <v/>
      </c>
      <c r="AA805" s="272"/>
      <c r="AB805" s="272"/>
      <c r="AC805" s="272"/>
      <c r="AD805" s="272"/>
      <c r="AE805" s="319" t="str">
        <f>IFERROR(VLOOKUP(LEFT(L805 &amp; "0",1),CbRc,2,0),"")</f>
        <v>NCX19J3</v>
      </c>
      <c r="AF805" s="319" t="str">
        <f>IFERROR(VLOOKUP(LEFT(M805 &amp; "0",1),CbRc,2,0),"")</f>
        <v>NCX19J3</v>
      </c>
      <c r="AG805" s="319" t="str">
        <f>IFERROR(VLOOKUP(LEFT(N805 &amp; "0",1),CbRc,2,0),"")</f>
        <v>NCX19J3</v>
      </c>
      <c r="AH805" s="319" t="str">
        <f>IF(ISNA(VLOOKUP($AE805&amp;P805,IsTm1A,1,0)),"",P805)</f>
        <v/>
      </c>
      <c r="AI805" s="319" t="str">
        <f>IF(ISNA(VLOOKUP($AF805&amp;Q805,IsTm2D,1,0)),"",Q805)</f>
        <v/>
      </c>
      <c r="AJ805" s="319" t="str">
        <f>IF(ISNA(VLOOKUP($AF805&amp;R805,IsTm3G,1,0)),"",R805)</f>
        <v/>
      </c>
      <c r="AK805" s="319" t="str">
        <f>IF(ISNA(VLOOKUP($AG805&amp;S805,IsTm4J,1,0)),"",S805)</f>
        <v/>
      </c>
      <c r="AL805" s="310"/>
      <c r="AT805" s="312" t="str">
        <f t="shared" si="120"/>
        <v/>
      </c>
      <c r="AU805" s="312" t="str">
        <f t="shared" si="121"/>
        <v/>
      </c>
      <c r="AW805" s="320">
        <f t="shared" si="122"/>
        <v>0</v>
      </c>
      <c r="AX805" s="320">
        <f t="shared" si="123"/>
        <v>0</v>
      </c>
      <c r="AY805" s="320">
        <f t="shared" si="124"/>
        <v>0</v>
      </c>
      <c r="AZ805" s="320">
        <f t="shared" si="125"/>
        <v>0</v>
      </c>
      <c r="BG805" s="49" t="str">
        <f t="shared" si="126"/>
        <v>0</v>
      </c>
      <c r="BH805" s="49" t="str">
        <f t="shared" si="127"/>
        <v>0</v>
      </c>
      <c r="BI805" s="49" t="str">
        <f t="shared" si="128"/>
        <v>0</v>
      </c>
    </row>
    <row r="806" spans="1:61" x14ac:dyDescent="0.25">
      <c r="A806" s="25" t="str">
        <f>C806&amp;"x"&amp;TEXT(COUNTIF(C$5:C805,C806)+1,0)</f>
        <v>x1</v>
      </c>
      <c r="B806" s="26" t="str">
        <f>D806&amp;"x"&amp;TEXT(COUNTIF(D$5:D805,D806)+1,0)</f>
        <v>x1</v>
      </c>
      <c r="C806" s="27"/>
      <c r="D806" s="27"/>
      <c r="E806" s="165"/>
      <c r="F806" s="27"/>
      <c r="G806" s="242"/>
      <c r="H806" s="242"/>
      <c r="I806" s="242"/>
      <c r="J806" s="194"/>
      <c r="K806" s="165"/>
      <c r="L806" s="28"/>
      <c r="M806" s="371"/>
      <c r="N806" s="28"/>
      <c r="O806" s="236"/>
      <c r="P806" s="28"/>
      <c r="Q806" s="28"/>
      <c r="R806" s="28"/>
      <c r="S806" s="466" t="str">
        <f>IF(C806=0,"",C806)</f>
        <v/>
      </c>
      <c r="T806" s="191"/>
      <c r="U806" s="30"/>
      <c r="V806" s="30"/>
      <c r="W806" s="30"/>
      <c r="X806" s="30"/>
      <c r="Y806" s="190"/>
      <c r="Z806" s="330" t="str">
        <f>lft(J806,Peildatum)</f>
        <v/>
      </c>
      <c r="AA806" s="272"/>
      <c r="AB806" s="272"/>
      <c r="AC806" s="272"/>
      <c r="AD806" s="272"/>
      <c r="AE806" s="319" t="str">
        <f>IFERROR(VLOOKUP(LEFT(L806 &amp; "0",1),CbRc,2,0),"")</f>
        <v>NCX19J3</v>
      </c>
      <c r="AF806" s="319" t="str">
        <f>IFERROR(VLOOKUP(LEFT(M806 &amp; "0",1),CbRc,2,0),"")</f>
        <v>NCX19J3</v>
      </c>
      <c r="AG806" s="319" t="str">
        <f>IFERROR(VLOOKUP(LEFT(N806 &amp; "0",1),CbRc,2,0),"")</f>
        <v>NCX19J3</v>
      </c>
      <c r="AH806" s="319" t="str">
        <f>IF(ISNA(VLOOKUP($AE806&amp;P806,IsTm1A,1,0)),"",P806)</f>
        <v/>
      </c>
      <c r="AI806" s="319" t="str">
        <f>IF(ISNA(VLOOKUP($AF806&amp;Q806,IsTm2D,1,0)),"",Q806)</f>
        <v/>
      </c>
      <c r="AJ806" s="319" t="str">
        <f>IF(ISNA(VLOOKUP($AF806&amp;R806,IsTm3G,1,0)),"",R806)</f>
        <v/>
      </c>
      <c r="AK806" s="319" t="str">
        <f>IF(ISNA(VLOOKUP($AG806&amp;S806,IsTm4J,1,0)),"",S806)</f>
        <v/>
      </c>
      <c r="AL806" s="310"/>
      <c r="AT806" s="312" t="str">
        <f t="shared" si="120"/>
        <v/>
      </c>
      <c r="AU806" s="312" t="str">
        <f t="shared" si="121"/>
        <v/>
      </c>
      <c r="AW806" s="320">
        <f t="shared" si="122"/>
        <v>0</v>
      </c>
      <c r="AX806" s="320">
        <f t="shared" si="123"/>
        <v>0</v>
      </c>
      <c r="AY806" s="320">
        <f t="shared" si="124"/>
        <v>0</v>
      </c>
      <c r="AZ806" s="320">
        <f t="shared" si="125"/>
        <v>0</v>
      </c>
      <c r="BG806" s="49" t="str">
        <f t="shared" si="126"/>
        <v>0</v>
      </c>
      <c r="BH806" s="49" t="str">
        <f t="shared" si="127"/>
        <v>0</v>
      </c>
      <c r="BI806" s="49" t="str">
        <f t="shared" si="128"/>
        <v>0</v>
      </c>
    </row>
    <row r="807" spans="1:61" x14ac:dyDescent="0.25">
      <c r="A807" s="25" t="str">
        <f>C807&amp;"x"&amp;TEXT(COUNTIF(C$5:C806,C807)+1,0)</f>
        <v>x1</v>
      </c>
      <c r="B807" s="26" t="str">
        <f>D807&amp;"x"&amp;TEXT(COUNTIF(D$5:D806,D807)+1,0)</f>
        <v>x1</v>
      </c>
      <c r="C807" s="27"/>
      <c r="D807" s="27"/>
      <c r="E807" s="165"/>
      <c r="F807" s="27"/>
      <c r="G807" s="242"/>
      <c r="H807" s="242"/>
      <c r="I807" s="242"/>
      <c r="J807" s="194"/>
      <c r="K807" s="165"/>
      <c r="L807" s="28"/>
      <c r="M807" s="371"/>
      <c r="N807" s="28"/>
      <c r="O807" s="236"/>
      <c r="P807" s="28"/>
      <c r="Q807" s="28"/>
      <c r="R807" s="28"/>
      <c r="S807" s="466" t="str">
        <f>IF(C807=0,"",C807)</f>
        <v/>
      </c>
      <c r="T807" s="191"/>
      <c r="U807" s="30"/>
      <c r="V807" s="30"/>
      <c r="W807" s="30"/>
      <c r="X807" s="30"/>
      <c r="Y807" s="190"/>
      <c r="Z807" s="330" t="str">
        <f>lft(J807,Peildatum)</f>
        <v/>
      </c>
      <c r="AA807" s="272"/>
      <c r="AB807" s="272"/>
      <c r="AC807" s="272"/>
      <c r="AD807" s="272"/>
      <c r="AE807" s="319" t="str">
        <f>IFERROR(VLOOKUP(LEFT(L807 &amp; "0",1),CbRc,2,0),"")</f>
        <v>NCX19J3</v>
      </c>
      <c r="AF807" s="319" t="str">
        <f>IFERROR(VLOOKUP(LEFT(M807 &amp; "0",1),CbRc,2,0),"")</f>
        <v>NCX19J3</v>
      </c>
      <c r="AG807" s="319" t="str">
        <f>IFERROR(VLOOKUP(LEFT(N807 &amp; "0",1),CbRc,2,0),"")</f>
        <v>NCX19J3</v>
      </c>
      <c r="AH807" s="319" t="str">
        <f>IF(ISNA(VLOOKUP($AE807&amp;P807,IsTm1A,1,0)),"",P807)</f>
        <v/>
      </c>
      <c r="AI807" s="319" t="str">
        <f>IF(ISNA(VLOOKUP($AF807&amp;Q807,IsTm2D,1,0)),"",Q807)</f>
        <v/>
      </c>
      <c r="AJ807" s="319" t="str">
        <f>IF(ISNA(VLOOKUP($AF807&amp;R807,IsTm3G,1,0)),"",R807)</f>
        <v/>
      </c>
      <c r="AK807" s="319" t="str">
        <f>IF(ISNA(VLOOKUP($AG807&amp;S807,IsTm4J,1,0)),"",S807)</f>
        <v/>
      </c>
      <c r="AL807" s="310"/>
      <c r="AT807" s="312" t="str">
        <f t="shared" si="120"/>
        <v/>
      </c>
      <c r="AU807" s="312" t="str">
        <f t="shared" si="121"/>
        <v/>
      </c>
      <c r="AW807" s="320">
        <f t="shared" si="122"/>
        <v>0</v>
      </c>
      <c r="AX807" s="320">
        <f t="shared" si="123"/>
        <v>0</v>
      </c>
      <c r="AY807" s="320">
        <f t="shared" si="124"/>
        <v>0</v>
      </c>
      <c r="AZ807" s="320">
        <f t="shared" si="125"/>
        <v>0</v>
      </c>
      <c r="BG807" s="49" t="str">
        <f t="shared" si="126"/>
        <v>0</v>
      </c>
      <c r="BH807" s="49" t="str">
        <f t="shared" si="127"/>
        <v>0</v>
      </c>
      <c r="BI807" s="49" t="str">
        <f t="shared" si="128"/>
        <v>0</v>
      </c>
    </row>
    <row r="808" spans="1:61" x14ac:dyDescent="0.25">
      <c r="A808" s="25" t="str">
        <f>C808&amp;"x"&amp;TEXT(COUNTIF(C$5:C807,C808)+1,0)</f>
        <v>x1</v>
      </c>
      <c r="B808" s="26" t="str">
        <f>D808&amp;"x"&amp;TEXT(COUNTIF(D$5:D807,D808)+1,0)</f>
        <v>x1</v>
      </c>
      <c r="C808" s="27"/>
      <c r="D808" s="27"/>
      <c r="E808" s="165"/>
      <c r="F808" s="27"/>
      <c r="G808" s="242"/>
      <c r="H808" s="242"/>
      <c r="I808" s="242"/>
      <c r="J808" s="194"/>
      <c r="K808" s="165"/>
      <c r="L808" s="28"/>
      <c r="M808" s="371"/>
      <c r="N808" s="28"/>
      <c r="O808" s="236"/>
      <c r="P808" s="28"/>
      <c r="Q808" s="28"/>
      <c r="R808" s="28"/>
      <c r="S808" s="466" t="str">
        <f>IF(C808=0,"",C808)</f>
        <v/>
      </c>
      <c r="T808" s="191"/>
      <c r="U808" s="30"/>
      <c r="V808" s="30"/>
      <c r="W808" s="30"/>
      <c r="X808" s="30"/>
      <c r="Y808" s="190"/>
      <c r="Z808" s="330" t="str">
        <f>lft(J808,Peildatum)</f>
        <v/>
      </c>
      <c r="AA808" s="272"/>
      <c r="AB808" s="272"/>
      <c r="AC808" s="272"/>
      <c r="AD808" s="272"/>
      <c r="AE808" s="319" t="str">
        <f>IFERROR(VLOOKUP(LEFT(L808 &amp; "0",1),CbRc,2,0),"")</f>
        <v>NCX19J3</v>
      </c>
      <c r="AF808" s="319" t="str">
        <f>IFERROR(VLOOKUP(LEFT(M808 &amp; "0",1),CbRc,2,0),"")</f>
        <v>NCX19J3</v>
      </c>
      <c r="AG808" s="319" t="str">
        <f>IFERROR(VLOOKUP(LEFT(N808 &amp; "0",1),CbRc,2,0),"")</f>
        <v>NCX19J3</v>
      </c>
      <c r="AH808" s="319" t="str">
        <f>IF(ISNA(VLOOKUP($AE808&amp;P808,IsTm1A,1,0)),"",P808)</f>
        <v/>
      </c>
      <c r="AI808" s="319" t="str">
        <f>IF(ISNA(VLOOKUP($AF808&amp;Q808,IsTm2D,1,0)),"",Q808)</f>
        <v/>
      </c>
      <c r="AJ808" s="319" t="str">
        <f>IF(ISNA(VLOOKUP($AF808&amp;R808,IsTm3G,1,0)),"",R808)</f>
        <v/>
      </c>
      <c r="AK808" s="319" t="str">
        <f>IF(ISNA(VLOOKUP($AG808&amp;S808,IsTm4J,1,0)),"",S808)</f>
        <v/>
      </c>
      <c r="AL808" s="310"/>
      <c r="AT808" s="312" t="str">
        <f t="shared" si="120"/>
        <v/>
      </c>
      <c r="AU808" s="312" t="str">
        <f t="shared" si="121"/>
        <v/>
      </c>
      <c r="AW808" s="320">
        <f t="shared" si="122"/>
        <v>0</v>
      </c>
      <c r="AX808" s="320">
        <f t="shared" si="123"/>
        <v>0</v>
      </c>
      <c r="AY808" s="320">
        <f t="shared" si="124"/>
        <v>0</v>
      </c>
      <c r="AZ808" s="320">
        <f t="shared" si="125"/>
        <v>0</v>
      </c>
      <c r="BG808" s="49" t="str">
        <f t="shared" si="126"/>
        <v>0</v>
      </c>
      <c r="BH808" s="49" t="str">
        <f t="shared" si="127"/>
        <v>0</v>
      </c>
      <c r="BI808" s="49" t="str">
        <f t="shared" si="128"/>
        <v>0</v>
      </c>
    </row>
    <row r="809" spans="1:61" x14ac:dyDescent="0.25">
      <c r="A809" s="25" t="str">
        <f>C809&amp;"x"&amp;TEXT(COUNTIF(C$5:C808,C809)+1,0)</f>
        <v>x1</v>
      </c>
      <c r="B809" s="26" t="str">
        <f>D809&amp;"x"&amp;TEXT(COUNTIF(D$5:D808,D809)+1,0)</f>
        <v>x1</v>
      </c>
      <c r="C809" s="27"/>
      <c r="D809" s="27"/>
      <c r="E809" s="165"/>
      <c r="F809" s="27"/>
      <c r="G809" s="242"/>
      <c r="H809" s="242"/>
      <c r="I809" s="242"/>
      <c r="J809" s="194"/>
      <c r="K809" s="165"/>
      <c r="L809" s="28"/>
      <c r="M809" s="371"/>
      <c r="N809" s="28"/>
      <c r="O809" s="236"/>
      <c r="P809" s="28"/>
      <c r="Q809" s="28"/>
      <c r="R809" s="28"/>
      <c r="S809" s="466" t="str">
        <f>IF(C809=0,"",C809)</f>
        <v/>
      </c>
      <c r="T809" s="191"/>
      <c r="U809" s="30"/>
      <c r="V809" s="30"/>
      <c r="W809" s="30"/>
      <c r="X809" s="30"/>
      <c r="Y809" s="190"/>
      <c r="Z809" s="330" t="str">
        <f>lft(J809,Peildatum)</f>
        <v/>
      </c>
      <c r="AA809" s="272"/>
      <c r="AB809" s="272"/>
      <c r="AC809" s="272"/>
      <c r="AD809" s="272"/>
      <c r="AE809" s="319" t="str">
        <f>IFERROR(VLOOKUP(LEFT(L809 &amp; "0",1),CbRc,2,0),"")</f>
        <v>NCX19J3</v>
      </c>
      <c r="AF809" s="319" t="str">
        <f>IFERROR(VLOOKUP(LEFT(M809 &amp; "0",1),CbRc,2,0),"")</f>
        <v>NCX19J3</v>
      </c>
      <c r="AG809" s="319" t="str">
        <f>IFERROR(VLOOKUP(LEFT(N809 &amp; "0",1),CbRc,2,0),"")</f>
        <v>NCX19J3</v>
      </c>
      <c r="AH809" s="319" t="str">
        <f>IF(ISNA(VLOOKUP($AE809&amp;P809,IsTm1A,1,0)),"",P809)</f>
        <v/>
      </c>
      <c r="AI809" s="319" t="str">
        <f>IF(ISNA(VLOOKUP($AF809&amp;Q809,IsTm2D,1,0)),"",Q809)</f>
        <v/>
      </c>
      <c r="AJ809" s="319" t="str">
        <f>IF(ISNA(VLOOKUP($AF809&amp;R809,IsTm3G,1,0)),"",R809)</f>
        <v/>
      </c>
      <c r="AK809" s="319" t="str">
        <f>IF(ISNA(VLOOKUP($AG809&amp;S809,IsTm4J,1,0)),"",S809)</f>
        <v/>
      </c>
      <c r="AL809" s="310"/>
      <c r="AT809" s="312" t="str">
        <f t="shared" si="120"/>
        <v/>
      </c>
      <c r="AU809" s="312" t="str">
        <f t="shared" si="121"/>
        <v/>
      </c>
      <c r="AW809" s="320">
        <f t="shared" si="122"/>
        <v>0</v>
      </c>
      <c r="AX809" s="320">
        <f t="shared" si="123"/>
        <v>0</v>
      </c>
      <c r="AY809" s="320">
        <f t="shared" si="124"/>
        <v>0</v>
      </c>
      <c r="AZ809" s="320">
        <f t="shared" si="125"/>
        <v>0</v>
      </c>
      <c r="BG809" s="49" t="str">
        <f t="shared" si="126"/>
        <v>0</v>
      </c>
      <c r="BH809" s="49" t="str">
        <f t="shared" si="127"/>
        <v>0</v>
      </c>
      <c r="BI809" s="49" t="str">
        <f t="shared" si="128"/>
        <v>0</v>
      </c>
    </row>
    <row r="810" spans="1:61" x14ac:dyDescent="0.25">
      <c r="A810" s="25" t="str">
        <f>C810&amp;"x"&amp;TEXT(COUNTIF(C$5:C809,C810)+1,0)</f>
        <v>x1</v>
      </c>
      <c r="B810" s="26" t="str">
        <f>D810&amp;"x"&amp;TEXT(COUNTIF(D$5:D809,D810)+1,0)</f>
        <v>x1</v>
      </c>
      <c r="C810" s="27"/>
      <c r="D810" s="27"/>
      <c r="E810" s="165"/>
      <c r="F810" s="27"/>
      <c r="G810" s="242"/>
      <c r="H810" s="242"/>
      <c r="I810" s="242"/>
      <c r="J810" s="194"/>
      <c r="K810" s="165"/>
      <c r="L810" s="28"/>
      <c r="M810" s="371"/>
      <c r="N810" s="28"/>
      <c r="O810" s="236"/>
      <c r="P810" s="28"/>
      <c r="Q810" s="28"/>
      <c r="R810" s="28"/>
      <c r="S810" s="466" t="str">
        <f>IF(C810=0,"",C810)</f>
        <v/>
      </c>
      <c r="T810" s="191"/>
      <c r="U810" s="30"/>
      <c r="V810" s="30"/>
      <c r="W810" s="30"/>
      <c r="X810" s="30"/>
      <c r="Y810" s="190"/>
      <c r="Z810" s="330" t="str">
        <f>lft(J810,Peildatum)</f>
        <v/>
      </c>
      <c r="AA810" s="272"/>
      <c r="AB810" s="272"/>
      <c r="AC810" s="272"/>
      <c r="AD810" s="272"/>
      <c r="AE810" s="319" t="str">
        <f>IFERROR(VLOOKUP(LEFT(L810 &amp; "0",1),CbRc,2,0),"")</f>
        <v>NCX19J3</v>
      </c>
      <c r="AF810" s="319" t="str">
        <f>IFERROR(VLOOKUP(LEFT(M810 &amp; "0",1),CbRc,2,0),"")</f>
        <v>NCX19J3</v>
      </c>
      <c r="AG810" s="319" t="str">
        <f>IFERROR(VLOOKUP(LEFT(N810 &amp; "0",1),CbRc,2,0),"")</f>
        <v>NCX19J3</v>
      </c>
      <c r="AH810" s="319" t="str">
        <f>IF(ISNA(VLOOKUP($AE810&amp;P810,IsTm1A,1,0)),"",P810)</f>
        <v/>
      </c>
      <c r="AI810" s="319" t="str">
        <f>IF(ISNA(VLOOKUP($AF810&amp;Q810,IsTm2D,1,0)),"",Q810)</f>
        <v/>
      </c>
      <c r="AJ810" s="319" t="str">
        <f>IF(ISNA(VLOOKUP($AF810&amp;R810,IsTm3G,1,0)),"",R810)</f>
        <v/>
      </c>
      <c r="AK810" s="319" t="str">
        <f>IF(ISNA(VLOOKUP($AG810&amp;S810,IsTm4J,1,0)),"",S810)</f>
        <v/>
      </c>
      <c r="AL810" s="310"/>
      <c r="AT810" s="312" t="str">
        <f t="shared" si="120"/>
        <v/>
      </c>
      <c r="AU810" s="312" t="str">
        <f t="shared" si="121"/>
        <v/>
      </c>
      <c r="AW810" s="320">
        <f t="shared" si="122"/>
        <v>0</v>
      </c>
      <c r="AX810" s="320">
        <f t="shared" si="123"/>
        <v>0</v>
      </c>
      <c r="AY810" s="320">
        <f t="shared" si="124"/>
        <v>0</v>
      </c>
      <c r="AZ810" s="320">
        <f t="shared" si="125"/>
        <v>0</v>
      </c>
      <c r="BG810" s="49" t="str">
        <f t="shared" si="126"/>
        <v>0</v>
      </c>
      <c r="BH810" s="49" t="str">
        <f t="shared" si="127"/>
        <v>0</v>
      </c>
      <c r="BI810" s="49" t="str">
        <f t="shared" si="128"/>
        <v>0</v>
      </c>
    </row>
    <row r="811" spans="1:61" x14ac:dyDescent="0.25">
      <c r="A811" s="25" t="str">
        <f>C811&amp;"x"&amp;TEXT(COUNTIF(C$5:C810,C811)+1,0)</f>
        <v>x1</v>
      </c>
      <c r="B811" s="26" t="str">
        <f>D811&amp;"x"&amp;TEXT(COUNTIF(D$5:D810,D811)+1,0)</f>
        <v>x1</v>
      </c>
      <c r="C811" s="27"/>
      <c r="D811" s="27"/>
      <c r="E811" s="165"/>
      <c r="F811" s="27"/>
      <c r="G811" s="242"/>
      <c r="H811" s="242"/>
      <c r="I811" s="242"/>
      <c r="J811" s="194"/>
      <c r="K811" s="165"/>
      <c r="L811" s="28"/>
      <c r="M811" s="371"/>
      <c r="N811" s="28"/>
      <c r="O811" s="236"/>
      <c r="P811" s="28"/>
      <c r="Q811" s="28"/>
      <c r="R811" s="28"/>
      <c r="S811" s="466" t="str">
        <f>IF(C811=0,"",C811)</f>
        <v/>
      </c>
      <c r="T811" s="191"/>
      <c r="U811" s="30"/>
      <c r="V811" s="30"/>
      <c r="W811" s="30"/>
      <c r="X811" s="30"/>
      <c r="Y811" s="190"/>
      <c r="Z811" s="330" t="str">
        <f>lft(J811,Peildatum)</f>
        <v/>
      </c>
      <c r="AA811" s="272"/>
      <c r="AB811" s="272"/>
      <c r="AC811" s="272"/>
      <c r="AD811" s="272"/>
      <c r="AE811" s="319" t="str">
        <f>IFERROR(VLOOKUP(LEFT(L811 &amp; "0",1),CbRc,2,0),"")</f>
        <v>NCX19J3</v>
      </c>
      <c r="AF811" s="319" t="str">
        <f>IFERROR(VLOOKUP(LEFT(M811 &amp; "0",1),CbRc,2,0),"")</f>
        <v>NCX19J3</v>
      </c>
      <c r="AG811" s="319" t="str">
        <f>IFERROR(VLOOKUP(LEFT(N811 &amp; "0",1),CbRc,2,0),"")</f>
        <v>NCX19J3</v>
      </c>
      <c r="AH811" s="319" t="str">
        <f>IF(ISNA(VLOOKUP($AE811&amp;P811,IsTm1A,1,0)),"",P811)</f>
        <v/>
      </c>
      <c r="AI811" s="319" t="str">
        <f>IF(ISNA(VLOOKUP($AF811&amp;Q811,IsTm2D,1,0)),"",Q811)</f>
        <v/>
      </c>
      <c r="AJ811" s="319" t="str">
        <f>IF(ISNA(VLOOKUP($AF811&amp;R811,IsTm3G,1,0)),"",R811)</f>
        <v/>
      </c>
      <c r="AK811" s="319" t="str">
        <f>IF(ISNA(VLOOKUP($AG811&amp;S811,IsTm4J,1,0)),"",S811)</f>
        <v/>
      </c>
      <c r="AL811" s="310"/>
      <c r="AT811" s="312" t="str">
        <f t="shared" si="120"/>
        <v/>
      </c>
      <c r="AU811" s="312" t="str">
        <f t="shared" si="121"/>
        <v/>
      </c>
      <c r="AW811" s="320">
        <f t="shared" si="122"/>
        <v>0</v>
      </c>
      <c r="AX811" s="320">
        <f t="shared" si="123"/>
        <v>0</v>
      </c>
      <c r="AY811" s="320">
        <f t="shared" si="124"/>
        <v>0</v>
      </c>
      <c r="AZ811" s="320">
        <f t="shared" si="125"/>
        <v>0</v>
      </c>
      <c r="BG811" s="49" t="str">
        <f t="shared" si="126"/>
        <v>0</v>
      </c>
      <c r="BH811" s="49" t="str">
        <f t="shared" si="127"/>
        <v>0</v>
      </c>
      <c r="BI811" s="49" t="str">
        <f t="shared" si="128"/>
        <v>0</v>
      </c>
    </row>
    <row r="812" spans="1:61" x14ac:dyDescent="0.25">
      <c r="A812" s="25" t="str">
        <f>C812&amp;"x"&amp;TEXT(COUNTIF(C$5:C811,C812)+1,0)</f>
        <v>x1</v>
      </c>
      <c r="B812" s="26" t="str">
        <f>D812&amp;"x"&amp;TEXT(COUNTIF(D$5:D811,D812)+1,0)</f>
        <v>x1</v>
      </c>
      <c r="C812" s="27"/>
      <c r="D812" s="27"/>
      <c r="E812" s="165"/>
      <c r="F812" s="27"/>
      <c r="G812" s="242"/>
      <c r="H812" s="242"/>
      <c r="I812" s="242"/>
      <c r="J812" s="194"/>
      <c r="K812" s="165"/>
      <c r="L812" s="28"/>
      <c r="M812" s="371"/>
      <c r="N812" s="28"/>
      <c r="O812" s="236"/>
      <c r="P812" s="28"/>
      <c r="Q812" s="28"/>
      <c r="R812" s="28"/>
      <c r="S812" s="466" t="str">
        <f>IF(C812=0,"",C812)</f>
        <v/>
      </c>
      <c r="T812" s="191"/>
      <c r="U812" s="30"/>
      <c r="V812" s="30"/>
      <c r="W812" s="30"/>
      <c r="X812" s="30"/>
      <c r="Y812" s="190"/>
      <c r="Z812" s="330" t="str">
        <f>lft(J812,Peildatum)</f>
        <v/>
      </c>
      <c r="AA812" s="272"/>
      <c r="AB812" s="272"/>
      <c r="AC812" s="272"/>
      <c r="AD812" s="272"/>
      <c r="AE812" s="319" t="str">
        <f>IFERROR(VLOOKUP(LEFT(L812 &amp; "0",1),CbRc,2,0),"")</f>
        <v>NCX19J3</v>
      </c>
      <c r="AF812" s="319" t="str">
        <f>IFERROR(VLOOKUP(LEFT(M812 &amp; "0",1),CbRc,2,0),"")</f>
        <v>NCX19J3</v>
      </c>
      <c r="AG812" s="319" t="str">
        <f>IFERROR(VLOOKUP(LEFT(N812 &amp; "0",1),CbRc,2,0),"")</f>
        <v>NCX19J3</v>
      </c>
      <c r="AH812" s="319" t="str">
        <f>IF(ISNA(VLOOKUP($AE812&amp;P812,IsTm1A,1,0)),"",P812)</f>
        <v/>
      </c>
      <c r="AI812" s="319" t="str">
        <f>IF(ISNA(VLOOKUP($AF812&amp;Q812,IsTm2D,1,0)),"",Q812)</f>
        <v/>
      </c>
      <c r="AJ812" s="319" t="str">
        <f>IF(ISNA(VLOOKUP($AF812&amp;R812,IsTm3G,1,0)),"",R812)</f>
        <v/>
      </c>
      <c r="AK812" s="319" t="str">
        <f>IF(ISNA(VLOOKUP($AG812&amp;S812,IsTm4J,1,0)),"",S812)</f>
        <v/>
      </c>
      <c r="AL812" s="310"/>
      <c r="AT812" s="312" t="str">
        <f t="shared" si="120"/>
        <v/>
      </c>
      <c r="AU812" s="312" t="str">
        <f t="shared" si="121"/>
        <v/>
      </c>
      <c r="AW812" s="320">
        <f t="shared" si="122"/>
        <v>0</v>
      </c>
      <c r="AX812" s="320">
        <f t="shared" si="123"/>
        <v>0</v>
      </c>
      <c r="AY812" s="320">
        <f t="shared" si="124"/>
        <v>0</v>
      </c>
      <c r="AZ812" s="320">
        <f t="shared" si="125"/>
        <v>0</v>
      </c>
      <c r="BG812" s="49" t="str">
        <f t="shared" si="126"/>
        <v>0</v>
      </c>
      <c r="BH812" s="49" t="str">
        <f t="shared" si="127"/>
        <v>0</v>
      </c>
      <c r="BI812" s="49" t="str">
        <f t="shared" si="128"/>
        <v>0</v>
      </c>
    </row>
    <row r="813" spans="1:61" x14ac:dyDescent="0.25">
      <c r="A813" s="25" t="str">
        <f>C813&amp;"x"&amp;TEXT(COUNTIF(C$5:C812,C813)+1,0)</f>
        <v>x1</v>
      </c>
      <c r="B813" s="26" t="str">
        <f>D813&amp;"x"&amp;TEXT(COUNTIF(D$5:D812,D813)+1,0)</f>
        <v>x1</v>
      </c>
      <c r="C813" s="27"/>
      <c r="D813" s="27"/>
      <c r="E813" s="165"/>
      <c r="F813" s="27"/>
      <c r="G813" s="242"/>
      <c r="H813" s="242"/>
      <c r="I813" s="242"/>
      <c r="J813" s="194"/>
      <c r="K813" s="165"/>
      <c r="L813" s="28"/>
      <c r="M813" s="371"/>
      <c r="N813" s="28"/>
      <c r="O813" s="236"/>
      <c r="P813" s="28"/>
      <c r="Q813" s="28"/>
      <c r="R813" s="28"/>
      <c r="S813" s="466" t="str">
        <f>IF(C813=0,"",C813)</f>
        <v/>
      </c>
      <c r="T813" s="191"/>
      <c r="U813" s="30"/>
      <c r="V813" s="30"/>
      <c r="W813" s="30"/>
      <c r="X813" s="30"/>
      <c r="Y813" s="190"/>
      <c r="Z813" s="330" t="str">
        <f>lft(J813,Peildatum)</f>
        <v/>
      </c>
      <c r="AA813" s="272"/>
      <c r="AB813" s="272"/>
      <c r="AC813" s="272"/>
      <c r="AD813" s="272"/>
      <c r="AE813" s="319" t="str">
        <f>IFERROR(VLOOKUP(LEFT(L813 &amp; "0",1),CbRc,2,0),"")</f>
        <v>NCX19J3</v>
      </c>
      <c r="AF813" s="319" t="str">
        <f>IFERROR(VLOOKUP(LEFT(M813 &amp; "0",1),CbRc,2,0),"")</f>
        <v>NCX19J3</v>
      </c>
      <c r="AG813" s="319" t="str">
        <f>IFERROR(VLOOKUP(LEFT(N813 &amp; "0",1),CbRc,2,0),"")</f>
        <v>NCX19J3</v>
      </c>
      <c r="AH813" s="319" t="str">
        <f>IF(ISNA(VLOOKUP($AE813&amp;P813,IsTm1A,1,0)),"",P813)</f>
        <v/>
      </c>
      <c r="AI813" s="319" t="str">
        <f>IF(ISNA(VLOOKUP($AF813&amp;Q813,IsTm2D,1,0)),"",Q813)</f>
        <v/>
      </c>
      <c r="AJ813" s="319" t="str">
        <f>IF(ISNA(VLOOKUP($AF813&amp;R813,IsTm3G,1,0)),"",R813)</f>
        <v/>
      </c>
      <c r="AK813" s="319" t="str">
        <f>IF(ISNA(VLOOKUP($AG813&amp;S813,IsTm4J,1,0)),"",S813)</f>
        <v/>
      </c>
      <c r="AL813" s="310"/>
      <c r="AT813" s="312" t="str">
        <f t="shared" si="120"/>
        <v/>
      </c>
      <c r="AU813" s="312" t="str">
        <f t="shared" si="121"/>
        <v/>
      </c>
      <c r="AW813" s="320">
        <f t="shared" si="122"/>
        <v>0</v>
      </c>
      <c r="AX813" s="320">
        <f t="shared" si="123"/>
        <v>0</v>
      </c>
      <c r="AY813" s="320">
        <f t="shared" si="124"/>
        <v>0</v>
      </c>
      <c r="AZ813" s="320">
        <f t="shared" si="125"/>
        <v>0</v>
      </c>
      <c r="BG813" s="49" t="str">
        <f t="shared" si="126"/>
        <v>0</v>
      </c>
      <c r="BH813" s="49" t="str">
        <f t="shared" si="127"/>
        <v>0</v>
      </c>
      <c r="BI813" s="49" t="str">
        <f t="shared" si="128"/>
        <v>0</v>
      </c>
    </row>
    <row r="814" spans="1:61" x14ac:dyDescent="0.25">
      <c r="A814" s="25" t="str">
        <f>C814&amp;"x"&amp;TEXT(COUNTIF(C$5:C813,C814)+1,0)</f>
        <v>x1</v>
      </c>
      <c r="B814" s="26" t="str">
        <f>D814&amp;"x"&amp;TEXT(COUNTIF(D$5:D813,D814)+1,0)</f>
        <v>x1</v>
      </c>
      <c r="C814" s="27"/>
      <c r="D814" s="27"/>
      <c r="E814" s="165"/>
      <c r="F814" s="27"/>
      <c r="G814" s="242"/>
      <c r="H814" s="242"/>
      <c r="I814" s="242"/>
      <c r="J814" s="194"/>
      <c r="K814" s="165"/>
      <c r="L814" s="28"/>
      <c r="M814" s="371"/>
      <c r="N814" s="28"/>
      <c r="O814" s="236"/>
      <c r="P814" s="28"/>
      <c r="Q814" s="28"/>
      <c r="R814" s="28"/>
      <c r="S814" s="466" t="str">
        <f>IF(C814=0,"",C814)</f>
        <v/>
      </c>
      <c r="T814" s="191"/>
      <c r="U814" s="30"/>
      <c r="V814" s="30"/>
      <c r="W814" s="30"/>
      <c r="X814" s="30"/>
      <c r="Y814" s="190"/>
      <c r="Z814" s="330" t="str">
        <f>lft(J814,Peildatum)</f>
        <v/>
      </c>
      <c r="AA814" s="272"/>
      <c r="AB814" s="272"/>
      <c r="AC814" s="272"/>
      <c r="AD814" s="272"/>
      <c r="AE814" s="319" t="str">
        <f>IFERROR(VLOOKUP(LEFT(L814 &amp; "0",1),CbRc,2,0),"")</f>
        <v>NCX19J3</v>
      </c>
      <c r="AF814" s="319" t="str">
        <f>IFERROR(VLOOKUP(LEFT(M814 &amp; "0",1),CbRc,2,0),"")</f>
        <v>NCX19J3</v>
      </c>
      <c r="AG814" s="319" t="str">
        <f>IFERROR(VLOOKUP(LEFT(N814 &amp; "0",1),CbRc,2,0),"")</f>
        <v>NCX19J3</v>
      </c>
      <c r="AH814" s="319" t="str">
        <f>IF(ISNA(VLOOKUP($AE814&amp;P814,IsTm1A,1,0)),"",P814)</f>
        <v/>
      </c>
      <c r="AI814" s="319" t="str">
        <f>IF(ISNA(VLOOKUP($AF814&amp;Q814,IsTm2D,1,0)),"",Q814)</f>
        <v/>
      </c>
      <c r="AJ814" s="319" t="str">
        <f>IF(ISNA(VLOOKUP($AF814&amp;R814,IsTm3G,1,0)),"",R814)</f>
        <v/>
      </c>
      <c r="AK814" s="319" t="str">
        <f>IF(ISNA(VLOOKUP($AG814&amp;S814,IsTm4J,1,0)),"",S814)</f>
        <v/>
      </c>
      <c r="AL814" s="310"/>
      <c r="AT814" s="312" t="str">
        <f t="shared" si="120"/>
        <v/>
      </c>
      <c r="AU814" s="312" t="str">
        <f t="shared" si="121"/>
        <v/>
      </c>
      <c r="AW814" s="320">
        <f t="shared" si="122"/>
        <v>0</v>
      </c>
      <c r="AX814" s="320">
        <f t="shared" si="123"/>
        <v>0</v>
      </c>
      <c r="AY814" s="320">
        <f t="shared" si="124"/>
        <v>0</v>
      </c>
      <c r="AZ814" s="320">
        <f t="shared" si="125"/>
        <v>0</v>
      </c>
      <c r="BG814" s="49" t="str">
        <f t="shared" si="126"/>
        <v>0</v>
      </c>
      <c r="BH814" s="49" t="str">
        <f t="shared" si="127"/>
        <v>0</v>
      </c>
      <c r="BI814" s="49" t="str">
        <f t="shared" si="128"/>
        <v>0</v>
      </c>
    </row>
    <row r="815" spans="1:61" x14ac:dyDescent="0.25">
      <c r="A815" s="25" t="str">
        <f>C815&amp;"x"&amp;TEXT(COUNTIF(C$5:C814,C815)+1,0)</f>
        <v>x1</v>
      </c>
      <c r="B815" s="26" t="str">
        <f>D815&amp;"x"&amp;TEXT(COUNTIF(D$5:D814,D815)+1,0)</f>
        <v>x1</v>
      </c>
      <c r="C815" s="27"/>
      <c r="D815" s="27"/>
      <c r="E815" s="165"/>
      <c r="F815" s="27"/>
      <c r="G815" s="242"/>
      <c r="H815" s="242"/>
      <c r="I815" s="242"/>
      <c r="J815" s="194"/>
      <c r="K815" s="165"/>
      <c r="L815" s="28"/>
      <c r="M815" s="371"/>
      <c r="N815" s="28"/>
      <c r="O815" s="236"/>
      <c r="P815" s="28"/>
      <c r="Q815" s="28"/>
      <c r="R815" s="28"/>
      <c r="S815" s="466" t="str">
        <f>IF(C815=0,"",C815)</f>
        <v/>
      </c>
      <c r="T815" s="191"/>
      <c r="U815" s="30"/>
      <c r="V815" s="30"/>
      <c r="W815" s="30"/>
      <c r="X815" s="30"/>
      <c r="Y815" s="190"/>
      <c r="Z815" s="330" t="str">
        <f>lft(J815,Peildatum)</f>
        <v/>
      </c>
      <c r="AA815" s="272"/>
      <c r="AB815" s="272"/>
      <c r="AC815" s="272"/>
      <c r="AD815" s="272"/>
      <c r="AE815" s="319" t="str">
        <f>IFERROR(VLOOKUP(LEFT(L815 &amp; "0",1),CbRc,2,0),"")</f>
        <v>NCX19J3</v>
      </c>
      <c r="AF815" s="319" t="str">
        <f>IFERROR(VLOOKUP(LEFT(M815 &amp; "0",1),CbRc,2,0),"")</f>
        <v>NCX19J3</v>
      </c>
      <c r="AG815" s="319" t="str">
        <f>IFERROR(VLOOKUP(LEFT(N815 &amp; "0",1),CbRc,2,0),"")</f>
        <v>NCX19J3</v>
      </c>
      <c r="AH815" s="319" t="str">
        <f>IF(ISNA(VLOOKUP($AE815&amp;P815,IsTm1A,1,0)),"",P815)</f>
        <v/>
      </c>
      <c r="AI815" s="319" t="str">
        <f>IF(ISNA(VLOOKUP($AF815&amp;Q815,IsTm2D,1,0)),"",Q815)</f>
        <v/>
      </c>
      <c r="AJ815" s="319" t="str">
        <f>IF(ISNA(VLOOKUP($AF815&amp;R815,IsTm3G,1,0)),"",R815)</f>
        <v/>
      </c>
      <c r="AK815" s="319" t="str">
        <f>IF(ISNA(VLOOKUP($AG815&amp;S815,IsTm4J,1,0)),"",S815)</f>
        <v/>
      </c>
      <c r="AL815" s="310"/>
      <c r="AT815" s="312" t="str">
        <f t="shared" si="120"/>
        <v/>
      </c>
      <c r="AU815" s="312" t="str">
        <f t="shared" si="121"/>
        <v/>
      </c>
      <c r="AW815" s="320">
        <f t="shared" si="122"/>
        <v>0</v>
      </c>
      <c r="AX815" s="320">
        <f t="shared" si="123"/>
        <v>0</v>
      </c>
      <c r="AY815" s="320">
        <f t="shared" si="124"/>
        <v>0</v>
      </c>
      <c r="AZ815" s="320">
        <f t="shared" si="125"/>
        <v>0</v>
      </c>
      <c r="BG815" s="49" t="str">
        <f t="shared" si="126"/>
        <v>0</v>
      </c>
      <c r="BH815" s="49" t="str">
        <f t="shared" si="127"/>
        <v>0</v>
      </c>
      <c r="BI815" s="49" t="str">
        <f t="shared" si="128"/>
        <v>0</v>
      </c>
    </row>
    <row r="816" spans="1:61" x14ac:dyDescent="0.25">
      <c r="A816" s="25" t="str">
        <f>C816&amp;"x"&amp;TEXT(COUNTIF(C$5:C815,C816)+1,0)</f>
        <v>x1</v>
      </c>
      <c r="B816" s="26" t="str">
        <f>D816&amp;"x"&amp;TEXT(COUNTIF(D$5:D815,D816)+1,0)</f>
        <v>x1</v>
      </c>
      <c r="C816" s="27"/>
      <c r="D816" s="27"/>
      <c r="E816" s="165"/>
      <c r="F816" s="27"/>
      <c r="G816" s="242"/>
      <c r="H816" s="242"/>
      <c r="I816" s="242"/>
      <c r="J816" s="194"/>
      <c r="K816" s="165"/>
      <c r="L816" s="28"/>
      <c r="M816" s="371"/>
      <c r="N816" s="28"/>
      <c r="O816" s="236"/>
      <c r="P816" s="28"/>
      <c r="Q816" s="28"/>
      <c r="R816" s="28"/>
      <c r="S816" s="466" t="str">
        <f>IF(C816=0,"",C816)</f>
        <v/>
      </c>
      <c r="T816" s="191"/>
      <c r="U816" s="30"/>
      <c r="V816" s="30"/>
      <c r="W816" s="30"/>
      <c r="X816" s="30"/>
      <c r="Y816" s="190"/>
      <c r="Z816" s="330" t="str">
        <f>lft(J816,Peildatum)</f>
        <v/>
      </c>
      <c r="AA816" s="272"/>
      <c r="AB816" s="272"/>
      <c r="AC816" s="272"/>
      <c r="AD816" s="272"/>
      <c r="AE816" s="319" t="str">
        <f>IFERROR(VLOOKUP(LEFT(L816 &amp; "0",1),CbRc,2,0),"")</f>
        <v>NCX19J3</v>
      </c>
      <c r="AF816" s="319" t="str">
        <f>IFERROR(VLOOKUP(LEFT(M816 &amp; "0",1),CbRc,2,0),"")</f>
        <v>NCX19J3</v>
      </c>
      <c r="AG816" s="319" t="str">
        <f>IFERROR(VLOOKUP(LEFT(N816 &amp; "0",1),CbRc,2,0),"")</f>
        <v>NCX19J3</v>
      </c>
      <c r="AH816" s="319" t="str">
        <f>IF(ISNA(VLOOKUP($AE816&amp;P816,IsTm1A,1,0)),"",P816)</f>
        <v/>
      </c>
      <c r="AI816" s="319" t="str">
        <f>IF(ISNA(VLOOKUP($AF816&amp;Q816,IsTm2D,1,0)),"",Q816)</f>
        <v/>
      </c>
      <c r="AJ816" s="319" t="str">
        <f>IF(ISNA(VLOOKUP($AF816&amp;R816,IsTm3G,1,0)),"",R816)</f>
        <v/>
      </c>
      <c r="AK816" s="319" t="str">
        <f>IF(ISNA(VLOOKUP($AG816&amp;S816,IsTm4J,1,0)),"",S816)</f>
        <v/>
      </c>
      <c r="AL816" s="310"/>
      <c r="AT816" s="312" t="str">
        <f t="shared" si="120"/>
        <v/>
      </c>
      <c r="AU816" s="312" t="str">
        <f t="shared" si="121"/>
        <v/>
      </c>
      <c r="AW816" s="320">
        <f t="shared" si="122"/>
        <v>0</v>
      </c>
      <c r="AX816" s="320">
        <f t="shared" si="123"/>
        <v>0</v>
      </c>
      <c r="AY816" s="320">
        <f t="shared" si="124"/>
        <v>0</v>
      </c>
      <c r="AZ816" s="320">
        <f t="shared" si="125"/>
        <v>0</v>
      </c>
      <c r="BG816" s="49" t="str">
        <f t="shared" si="126"/>
        <v>0</v>
      </c>
      <c r="BH816" s="49" t="str">
        <f t="shared" si="127"/>
        <v>0</v>
      </c>
      <c r="BI816" s="49" t="str">
        <f t="shared" si="128"/>
        <v>0</v>
      </c>
    </row>
    <row r="817" spans="1:61" x14ac:dyDescent="0.25">
      <c r="A817" s="25" t="str">
        <f>C817&amp;"x"&amp;TEXT(COUNTIF(C$5:C816,C817)+1,0)</f>
        <v>x1</v>
      </c>
      <c r="B817" s="26" t="str">
        <f>D817&amp;"x"&amp;TEXT(COUNTIF(D$5:D816,D817)+1,0)</f>
        <v>x1</v>
      </c>
      <c r="C817" s="27"/>
      <c r="D817" s="27"/>
      <c r="E817" s="165"/>
      <c r="F817" s="27"/>
      <c r="G817" s="242"/>
      <c r="H817" s="242"/>
      <c r="I817" s="242"/>
      <c r="J817" s="194"/>
      <c r="K817" s="165"/>
      <c r="L817" s="28"/>
      <c r="M817" s="371"/>
      <c r="N817" s="28"/>
      <c r="O817" s="236"/>
      <c r="P817" s="28"/>
      <c r="Q817" s="28"/>
      <c r="R817" s="28"/>
      <c r="S817" s="466" t="str">
        <f>IF(C817=0,"",C817)</f>
        <v/>
      </c>
      <c r="T817" s="191"/>
      <c r="U817" s="30"/>
      <c r="V817" s="30"/>
      <c r="W817" s="30"/>
      <c r="X817" s="30"/>
      <c r="Y817" s="190"/>
      <c r="Z817" s="330" t="str">
        <f>lft(J817,Peildatum)</f>
        <v/>
      </c>
      <c r="AA817" s="272"/>
      <c r="AB817" s="272"/>
      <c r="AC817" s="272"/>
      <c r="AD817" s="272"/>
      <c r="AE817" s="319" t="str">
        <f>IFERROR(VLOOKUP(LEFT(L817 &amp; "0",1),CbRc,2,0),"")</f>
        <v>NCX19J3</v>
      </c>
      <c r="AF817" s="319" t="str">
        <f>IFERROR(VLOOKUP(LEFT(M817 &amp; "0",1),CbRc,2,0),"")</f>
        <v>NCX19J3</v>
      </c>
      <c r="AG817" s="319" t="str">
        <f>IFERROR(VLOOKUP(LEFT(N817 &amp; "0",1),CbRc,2,0),"")</f>
        <v>NCX19J3</v>
      </c>
      <c r="AH817" s="319" t="str">
        <f>IF(ISNA(VLOOKUP($AE817&amp;P817,IsTm1A,1,0)),"",P817)</f>
        <v/>
      </c>
      <c r="AI817" s="319" t="str">
        <f>IF(ISNA(VLOOKUP($AF817&amp;Q817,IsTm2D,1,0)),"",Q817)</f>
        <v/>
      </c>
      <c r="AJ817" s="319" t="str">
        <f>IF(ISNA(VLOOKUP($AF817&amp;R817,IsTm3G,1,0)),"",R817)</f>
        <v/>
      </c>
      <c r="AK817" s="319" t="str">
        <f>IF(ISNA(VLOOKUP($AG817&amp;S817,IsTm4J,1,0)),"",S817)</f>
        <v/>
      </c>
      <c r="AL817" s="310"/>
      <c r="AT817" s="312" t="str">
        <f t="shared" si="120"/>
        <v/>
      </c>
      <c r="AU817" s="312" t="str">
        <f t="shared" si="121"/>
        <v/>
      </c>
      <c r="AW817" s="320">
        <f t="shared" si="122"/>
        <v>0</v>
      </c>
      <c r="AX817" s="320">
        <f t="shared" si="123"/>
        <v>0</v>
      </c>
      <c r="AY817" s="320">
        <f t="shared" si="124"/>
        <v>0</v>
      </c>
      <c r="AZ817" s="320">
        <f t="shared" si="125"/>
        <v>0</v>
      </c>
      <c r="BG817" s="49" t="str">
        <f t="shared" si="126"/>
        <v>0</v>
      </c>
      <c r="BH817" s="49" t="str">
        <f t="shared" si="127"/>
        <v>0</v>
      </c>
      <c r="BI817" s="49" t="str">
        <f t="shared" si="128"/>
        <v>0</v>
      </c>
    </row>
    <row r="818" spans="1:61" x14ac:dyDescent="0.25">
      <c r="A818" s="25" t="str">
        <f>C818&amp;"x"&amp;TEXT(COUNTIF(C$5:C817,C818)+1,0)</f>
        <v>x1</v>
      </c>
      <c r="B818" s="26" t="str">
        <f>D818&amp;"x"&amp;TEXT(COUNTIF(D$5:D817,D818)+1,0)</f>
        <v>x1</v>
      </c>
      <c r="C818" s="27"/>
      <c r="D818" s="27"/>
      <c r="E818" s="165"/>
      <c r="F818" s="27"/>
      <c r="G818" s="242"/>
      <c r="H818" s="242"/>
      <c r="I818" s="242"/>
      <c r="J818" s="194"/>
      <c r="K818" s="165"/>
      <c r="L818" s="28"/>
      <c r="M818" s="371"/>
      <c r="N818" s="28"/>
      <c r="O818" s="236"/>
      <c r="P818" s="28"/>
      <c r="Q818" s="28"/>
      <c r="R818" s="28"/>
      <c r="S818" s="466" t="str">
        <f>IF(C818=0,"",C818)</f>
        <v/>
      </c>
      <c r="T818" s="191"/>
      <c r="U818" s="30"/>
      <c r="V818" s="30"/>
      <c r="W818" s="30"/>
      <c r="X818" s="30"/>
      <c r="Y818" s="190"/>
      <c r="Z818" s="330" t="str">
        <f>lft(J818,Peildatum)</f>
        <v/>
      </c>
      <c r="AA818" s="272"/>
      <c r="AB818" s="272"/>
      <c r="AC818" s="272"/>
      <c r="AD818" s="272"/>
      <c r="AE818" s="319" t="str">
        <f>IFERROR(VLOOKUP(LEFT(L818 &amp; "0",1),CbRc,2,0),"")</f>
        <v>NCX19J3</v>
      </c>
      <c r="AF818" s="319" t="str">
        <f>IFERROR(VLOOKUP(LEFT(M818 &amp; "0",1),CbRc,2,0),"")</f>
        <v>NCX19J3</v>
      </c>
      <c r="AG818" s="319" t="str">
        <f>IFERROR(VLOOKUP(LEFT(N818 &amp; "0",1),CbRc,2,0),"")</f>
        <v>NCX19J3</v>
      </c>
      <c r="AH818" s="319" t="str">
        <f>IF(ISNA(VLOOKUP($AE818&amp;P818,IsTm1A,1,0)),"",P818)</f>
        <v/>
      </c>
      <c r="AI818" s="319" t="str">
        <f>IF(ISNA(VLOOKUP($AF818&amp;Q818,IsTm2D,1,0)),"",Q818)</f>
        <v/>
      </c>
      <c r="AJ818" s="319" t="str">
        <f>IF(ISNA(VLOOKUP($AF818&amp;R818,IsTm3G,1,0)),"",R818)</f>
        <v/>
      </c>
      <c r="AK818" s="319" t="str">
        <f>IF(ISNA(VLOOKUP($AG818&amp;S818,IsTm4J,1,0)),"",S818)</f>
        <v/>
      </c>
      <c r="AL818" s="310"/>
      <c r="AT818" s="312" t="str">
        <f t="shared" si="120"/>
        <v/>
      </c>
      <c r="AU818" s="312" t="str">
        <f t="shared" si="121"/>
        <v/>
      </c>
      <c r="AW818" s="320">
        <f t="shared" si="122"/>
        <v>0</v>
      </c>
      <c r="AX818" s="320">
        <f t="shared" si="123"/>
        <v>0</v>
      </c>
      <c r="AY818" s="320">
        <f t="shared" si="124"/>
        <v>0</v>
      </c>
      <c r="AZ818" s="320">
        <f t="shared" si="125"/>
        <v>0</v>
      </c>
      <c r="BG818" s="49" t="str">
        <f t="shared" si="126"/>
        <v>0</v>
      </c>
      <c r="BH818" s="49" t="str">
        <f t="shared" si="127"/>
        <v>0</v>
      </c>
      <c r="BI818" s="49" t="str">
        <f t="shared" si="128"/>
        <v>0</v>
      </c>
    </row>
    <row r="819" spans="1:61" x14ac:dyDescent="0.25">
      <c r="A819" s="25" t="str">
        <f>C819&amp;"x"&amp;TEXT(COUNTIF(C$5:C818,C819)+1,0)</f>
        <v>x1</v>
      </c>
      <c r="B819" s="26" t="str">
        <f>D819&amp;"x"&amp;TEXT(COUNTIF(D$5:D818,D819)+1,0)</f>
        <v>x1</v>
      </c>
      <c r="C819" s="27"/>
      <c r="D819" s="27"/>
      <c r="E819" s="165"/>
      <c r="F819" s="27"/>
      <c r="G819" s="242"/>
      <c r="H819" s="242"/>
      <c r="I819" s="242"/>
      <c r="J819" s="194"/>
      <c r="K819" s="165"/>
      <c r="L819" s="28"/>
      <c r="M819" s="371"/>
      <c r="N819" s="28"/>
      <c r="O819" s="236"/>
      <c r="P819" s="28"/>
      <c r="Q819" s="28"/>
      <c r="R819" s="28"/>
      <c r="S819" s="466" t="str">
        <f>IF(C819=0,"",C819)</f>
        <v/>
      </c>
      <c r="T819" s="191"/>
      <c r="U819" s="30"/>
      <c r="V819" s="30"/>
      <c r="W819" s="30"/>
      <c r="X819" s="30"/>
      <c r="Y819" s="190"/>
      <c r="Z819" s="330" t="str">
        <f>lft(J819,Peildatum)</f>
        <v/>
      </c>
      <c r="AA819" s="272"/>
      <c r="AB819" s="272"/>
      <c r="AC819" s="272"/>
      <c r="AD819" s="272"/>
      <c r="AE819" s="319" t="str">
        <f>IFERROR(VLOOKUP(LEFT(L819 &amp; "0",1),CbRc,2,0),"")</f>
        <v>NCX19J3</v>
      </c>
      <c r="AF819" s="319" t="str">
        <f>IFERROR(VLOOKUP(LEFT(M819 &amp; "0",1),CbRc,2,0),"")</f>
        <v>NCX19J3</v>
      </c>
      <c r="AG819" s="319" t="str">
        <f>IFERROR(VLOOKUP(LEFT(N819 &amp; "0",1),CbRc,2,0),"")</f>
        <v>NCX19J3</v>
      </c>
      <c r="AH819" s="319" t="str">
        <f>IF(ISNA(VLOOKUP($AE819&amp;P819,IsTm1A,1,0)),"",P819)</f>
        <v/>
      </c>
      <c r="AI819" s="319" t="str">
        <f>IF(ISNA(VLOOKUP($AF819&amp;Q819,IsTm2D,1,0)),"",Q819)</f>
        <v/>
      </c>
      <c r="AJ819" s="319" t="str">
        <f>IF(ISNA(VLOOKUP($AF819&amp;R819,IsTm3G,1,0)),"",R819)</f>
        <v/>
      </c>
      <c r="AK819" s="319" t="str">
        <f>IF(ISNA(VLOOKUP($AG819&amp;S819,IsTm4J,1,0)),"",S819)</f>
        <v/>
      </c>
      <c r="AL819" s="310"/>
      <c r="AT819" s="312" t="str">
        <f t="shared" si="120"/>
        <v/>
      </c>
      <c r="AU819" s="312" t="str">
        <f t="shared" si="121"/>
        <v/>
      </c>
      <c r="AW819" s="320">
        <f t="shared" si="122"/>
        <v>0</v>
      </c>
      <c r="AX819" s="320">
        <f t="shared" si="123"/>
        <v>0</v>
      </c>
      <c r="AY819" s="320">
        <f t="shared" si="124"/>
        <v>0</v>
      </c>
      <c r="AZ819" s="320">
        <f t="shared" si="125"/>
        <v>0</v>
      </c>
      <c r="BG819" s="49" t="str">
        <f t="shared" si="126"/>
        <v>0</v>
      </c>
      <c r="BH819" s="49" t="str">
        <f t="shared" si="127"/>
        <v>0</v>
      </c>
      <c r="BI819" s="49" t="str">
        <f t="shared" si="128"/>
        <v>0</v>
      </c>
    </row>
    <row r="820" spans="1:61" x14ac:dyDescent="0.25">
      <c r="A820" s="25" t="str">
        <f>C820&amp;"x"&amp;TEXT(COUNTIF(C$5:C819,C820)+1,0)</f>
        <v>x1</v>
      </c>
      <c r="B820" s="26" t="str">
        <f>D820&amp;"x"&amp;TEXT(COUNTIF(D$5:D819,D820)+1,0)</f>
        <v>x1</v>
      </c>
      <c r="C820" s="27"/>
      <c r="D820" s="27"/>
      <c r="E820" s="165"/>
      <c r="F820" s="27"/>
      <c r="G820" s="242"/>
      <c r="H820" s="242"/>
      <c r="I820" s="242"/>
      <c r="J820" s="194"/>
      <c r="K820" s="165"/>
      <c r="L820" s="28"/>
      <c r="M820" s="371"/>
      <c r="N820" s="28"/>
      <c r="O820" s="236"/>
      <c r="P820" s="28"/>
      <c r="Q820" s="28"/>
      <c r="R820" s="28"/>
      <c r="S820" s="466" t="str">
        <f>IF(C820=0,"",C820)</f>
        <v/>
      </c>
      <c r="T820" s="191"/>
      <c r="U820" s="30"/>
      <c r="V820" s="30"/>
      <c r="W820" s="30"/>
      <c r="X820" s="30"/>
      <c r="Y820" s="190"/>
      <c r="Z820" s="330" t="str">
        <f>lft(J820,Peildatum)</f>
        <v/>
      </c>
      <c r="AA820" s="272"/>
      <c r="AB820" s="272"/>
      <c r="AC820" s="272"/>
      <c r="AD820" s="272"/>
      <c r="AE820" s="319" t="str">
        <f>IFERROR(VLOOKUP(LEFT(L820 &amp; "0",1),CbRc,2,0),"")</f>
        <v>NCX19J3</v>
      </c>
      <c r="AF820" s="319" t="str">
        <f>IFERROR(VLOOKUP(LEFT(M820 &amp; "0",1),CbRc,2,0),"")</f>
        <v>NCX19J3</v>
      </c>
      <c r="AG820" s="319" t="str">
        <f>IFERROR(VLOOKUP(LEFT(N820 &amp; "0",1),CbRc,2,0),"")</f>
        <v>NCX19J3</v>
      </c>
      <c r="AH820" s="319" t="str">
        <f>IF(ISNA(VLOOKUP($AE820&amp;P820,IsTm1A,1,0)),"",P820)</f>
        <v/>
      </c>
      <c r="AI820" s="319" t="str">
        <f>IF(ISNA(VLOOKUP($AF820&amp;Q820,IsTm2D,1,0)),"",Q820)</f>
        <v/>
      </c>
      <c r="AJ820" s="319" t="str">
        <f>IF(ISNA(VLOOKUP($AF820&amp;R820,IsTm3G,1,0)),"",R820)</f>
        <v/>
      </c>
      <c r="AK820" s="319" t="str">
        <f>IF(ISNA(VLOOKUP($AG820&amp;S820,IsTm4J,1,0)),"",S820)</f>
        <v/>
      </c>
      <c r="AL820" s="310"/>
      <c r="AT820" s="312" t="str">
        <f t="shared" si="120"/>
        <v/>
      </c>
      <c r="AU820" s="312" t="str">
        <f t="shared" si="121"/>
        <v/>
      </c>
      <c r="AW820" s="320">
        <f t="shared" si="122"/>
        <v>0</v>
      </c>
      <c r="AX820" s="320">
        <f t="shared" si="123"/>
        <v>0</v>
      </c>
      <c r="AY820" s="320">
        <f t="shared" si="124"/>
        <v>0</v>
      </c>
      <c r="AZ820" s="320">
        <f t="shared" si="125"/>
        <v>0</v>
      </c>
      <c r="BG820" s="49" t="str">
        <f t="shared" si="126"/>
        <v>0</v>
      </c>
      <c r="BH820" s="49" t="str">
        <f t="shared" si="127"/>
        <v>0</v>
      </c>
      <c r="BI820" s="49" t="str">
        <f t="shared" si="128"/>
        <v>0</v>
      </c>
    </row>
    <row r="821" spans="1:61" x14ac:dyDescent="0.25">
      <c r="A821" s="25" t="str">
        <f>C821&amp;"x"&amp;TEXT(COUNTIF(C$5:C820,C821)+1,0)</f>
        <v>x1</v>
      </c>
      <c r="B821" s="26" t="str">
        <f>D821&amp;"x"&amp;TEXT(COUNTIF(D$5:D820,D821)+1,0)</f>
        <v>x1</v>
      </c>
      <c r="C821" s="27"/>
      <c r="D821" s="27"/>
      <c r="E821" s="165"/>
      <c r="F821" s="27"/>
      <c r="G821" s="242"/>
      <c r="H821" s="242"/>
      <c r="I821" s="242"/>
      <c r="J821" s="194"/>
      <c r="K821" s="165"/>
      <c r="L821" s="28"/>
      <c r="M821" s="371"/>
      <c r="N821" s="28"/>
      <c r="O821" s="236"/>
      <c r="P821" s="28"/>
      <c r="Q821" s="28"/>
      <c r="R821" s="28"/>
      <c r="S821" s="466" t="str">
        <f>IF(C821=0,"",C821)</f>
        <v/>
      </c>
      <c r="T821" s="191"/>
      <c r="U821" s="30"/>
      <c r="V821" s="30"/>
      <c r="W821" s="30"/>
      <c r="X821" s="30"/>
      <c r="Y821" s="190"/>
      <c r="Z821" s="330" t="str">
        <f>lft(J821,Peildatum)</f>
        <v/>
      </c>
      <c r="AA821" s="272"/>
      <c r="AB821" s="272"/>
      <c r="AC821" s="272"/>
      <c r="AD821" s="272"/>
      <c r="AE821" s="319" t="str">
        <f>IFERROR(VLOOKUP(LEFT(L821 &amp; "0",1),CbRc,2,0),"")</f>
        <v>NCX19J3</v>
      </c>
      <c r="AF821" s="319" t="str">
        <f>IFERROR(VLOOKUP(LEFT(M821 &amp; "0",1),CbRc,2,0),"")</f>
        <v>NCX19J3</v>
      </c>
      <c r="AG821" s="319" t="str">
        <f>IFERROR(VLOOKUP(LEFT(N821 &amp; "0",1),CbRc,2,0),"")</f>
        <v>NCX19J3</v>
      </c>
      <c r="AH821" s="319" t="str">
        <f>IF(ISNA(VLOOKUP($AE821&amp;P821,IsTm1A,1,0)),"",P821)</f>
        <v/>
      </c>
      <c r="AI821" s="319" t="str">
        <f>IF(ISNA(VLOOKUP($AF821&amp;Q821,IsTm2D,1,0)),"",Q821)</f>
        <v/>
      </c>
      <c r="AJ821" s="319" t="str">
        <f>IF(ISNA(VLOOKUP($AF821&amp;R821,IsTm3G,1,0)),"",R821)</f>
        <v/>
      </c>
      <c r="AK821" s="319" t="str">
        <f>IF(ISNA(VLOOKUP($AG821&amp;S821,IsTm4J,1,0)),"",S821)</f>
        <v/>
      </c>
      <c r="AL821" s="310"/>
      <c r="AT821" s="312" t="str">
        <f t="shared" si="120"/>
        <v/>
      </c>
      <c r="AU821" s="312" t="str">
        <f t="shared" si="121"/>
        <v/>
      </c>
      <c r="AW821" s="320">
        <f t="shared" si="122"/>
        <v>0</v>
      </c>
      <c r="AX821" s="320">
        <f t="shared" si="123"/>
        <v>0</v>
      </c>
      <c r="AY821" s="320">
        <f t="shared" si="124"/>
        <v>0</v>
      </c>
      <c r="AZ821" s="320">
        <f t="shared" si="125"/>
        <v>0</v>
      </c>
      <c r="BG821" s="49" t="str">
        <f t="shared" si="126"/>
        <v>0</v>
      </c>
      <c r="BH821" s="49" t="str">
        <f t="shared" si="127"/>
        <v>0</v>
      </c>
      <c r="BI821" s="49" t="str">
        <f t="shared" si="128"/>
        <v>0</v>
      </c>
    </row>
    <row r="822" spans="1:61" x14ac:dyDescent="0.25">
      <c r="A822" s="25" t="str">
        <f>C822&amp;"x"&amp;TEXT(COUNTIF(C$5:C821,C822)+1,0)</f>
        <v>x1</v>
      </c>
      <c r="B822" s="26" t="str">
        <f>D822&amp;"x"&amp;TEXT(COUNTIF(D$5:D821,D822)+1,0)</f>
        <v>x1</v>
      </c>
      <c r="C822" s="27"/>
      <c r="D822" s="27"/>
      <c r="E822" s="165"/>
      <c r="F822" s="27"/>
      <c r="G822" s="242"/>
      <c r="H822" s="242"/>
      <c r="I822" s="242"/>
      <c r="J822" s="194"/>
      <c r="K822" s="165"/>
      <c r="L822" s="28"/>
      <c r="M822" s="371"/>
      <c r="N822" s="28"/>
      <c r="O822" s="236"/>
      <c r="P822" s="28"/>
      <c r="Q822" s="28"/>
      <c r="R822" s="28"/>
      <c r="S822" s="466" t="str">
        <f>IF(C822=0,"",C822)</f>
        <v/>
      </c>
      <c r="T822" s="191"/>
      <c r="U822" s="30"/>
      <c r="V822" s="30"/>
      <c r="W822" s="30"/>
      <c r="X822" s="30"/>
      <c r="Y822" s="190"/>
      <c r="Z822" s="330" t="str">
        <f>lft(J822,Peildatum)</f>
        <v/>
      </c>
      <c r="AA822" s="272"/>
      <c r="AB822" s="272"/>
      <c r="AC822" s="272"/>
      <c r="AD822" s="272"/>
      <c r="AE822" s="319" t="str">
        <f>IFERROR(VLOOKUP(LEFT(L822 &amp; "0",1),CbRc,2,0),"")</f>
        <v>NCX19J3</v>
      </c>
      <c r="AF822" s="319" t="str">
        <f>IFERROR(VLOOKUP(LEFT(M822 &amp; "0",1),CbRc,2,0),"")</f>
        <v>NCX19J3</v>
      </c>
      <c r="AG822" s="319" t="str">
        <f>IFERROR(VLOOKUP(LEFT(N822 &amp; "0",1),CbRc,2,0),"")</f>
        <v>NCX19J3</v>
      </c>
      <c r="AH822" s="319" t="str">
        <f>IF(ISNA(VLOOKUP($AE822&amp;P822,IsTm1A,1,0)),"",P822)</f>
        <v/>
      </c>
      <c r="AI822" s="319" t="str">
        <f>IF(ISNA(VLOOKUP($AF822&amp;Q822,IsTm2D,1,0)),"",Q822)</f>
        <v/>
      </c>
      <c r="AJ822" s="319" t="str">
        <f>IF(ISNA(VLOOKUP($AF822&amp;R822,IsTm3G,1,0)),"",R822)</f>
        <v/>
      </c>
      <c r="AK822" s="319" t="str">
        <f>IF(ISNA(VLOOKUP($AG822&amp;S822,IsTm4J,1,0)),"",S822)</f>
        <v/>
      </c>
      <c r="AL822" s="310"/>
      <c r="AT822" s="312" t="str">
        <f t="shared" si="120"/>
        <v/>
      </c>
      <c r="AU822" s="312" t="str">
        <f t="shared" si="121"/>
        <v/>
      </c>
      <c r="AW822" s="320">
        <f t="shared" si="122"/>
        <v>0</v>
      </c>
      <c r="AX822" s="320">
        <f t="shared" si="123"/>
        <v>0</v>
      </c>
      <c r="AY822" s="320">
        <f t="shared" si="124"/>
        <v>0</v>
      </c>
      <c r="AZ822" s="320">
        <f t="shared" si="125"/>
        <v>0</v>
      </c>
      <c r="BG822" s="49" t="str">
        <f t="shared" si="126"/>
        <v>0</v>
      </c>
      <c r="BH822" s="49" t="str">
        <f t="shared" si="127"/>
        <v>0</v>
      </c>
      <c r="BI822" s="49" t="str">
        <f t="shared" si="128"/>
        <v>0</v>
      </c>
    </row>
    <row r="823" spans="1:61" x14ac:dyDescent="0.25">
      <c r="A823" s="25" t="str">
        <f>C823&amp;"x"&amp;TEXT(COUNTIF(C$5:C822,C823)+1,0)</f>
        <v>x1</v>
      </c>
      <c r="B823" s="26" t="str">
        <f>D823&amp;"x"&amp;TEXT(COUNTIF(D$5:D822,D823)+1,0)</f>
        <v>x1</v>
      </c>
      <c r="C823" s="27"/>
      <c r="D823" s="27"/>
      <c r="E823" s="165"/>
      <c r="F823" s="27"/>
      <c r="G823" s="242"/>
      <c r="H823" s="242"/>
      <c r="I823" s="242"/>
      <c r="J823" s="194"/>
      <c r="K823" s="165"/>
      <c r="L823" s="28"/>
      <c r="M823" s="371"/>
      <c r="N823" s="28"/>
      <c r="O823" s="236"/>
      <c r="P823" s="28"/>
      <c r="Q823" s="28"/>
      <c r="R823" s="28"/>
      <c r="S823" s="466" t="str">
        <f>IF(C823=0,"",C823)</f>
        <v/>
      </c>
      <c r="T823" s="191"/>
      <c r="U823" s="30"/>
      <c r="V823" s="30"/>
      <c r="W823" s="30"/>
      <c r="X823" s="30"/>
      <c r="Y823" s="190"/>
      <c r="Z823" s="330" t="str">
        <f>lft(J823,Peildatum)</f>
        <v/>
      </c>
      <c r="AA823" s="272"/>
      <c r="AB823" s="272"/>
      <c r="AC823" s="272"/>
      <c r="AD823" s="272"/>
      <c r="AE823" s="319" t="str">
        <f>IFERROR(VLOOKUP(LEFT(L823 &amp; "0",1),CbRc,2,0),"")</f>
        <v>NCX19J3</v>
      </c>
      <c r="AF823" s="319" t="str">
        <f>IFERROR(VLOOKUP(LEFT(M823 &amp; "0",1),CbRc,2,0),"")</f>
        <v>NCX19J3</v>
      </c>
      <c r="AG823" s="319" t="str">
        <f>IFERROR(VLOOKUP(LEFT(N823 &amp; "0",1),CbRc,2,0),"")</f>
        <v>NCX19J3</v>
      </c>
      <c r="AH823" s="319" t="str">
        <f>IF(ISNA(VLOOKUP($AE823&amp;P823,IsTm1A,1,0)),"",P823)</f>
        <v/>
      </c>
      <c r="AI823" s="319" t="str">
        <f>IF(ISNA(VLOOKUP($AF823&amp;Q823,IsTm2D,1,0)),"",Q823)</f>
        <v/>
      </c>
      <c r="AJ823" s="319" t="str">
        <f>IF(ISNA(VLOOKUP($AF823&amp;R823,IsTm3G,1,0)),"",R823)</f>
        <v/>
      </c>
      <c r="AK823" s="319" t="str">
        <f>IF(ISNA(VLOOKUP($AG823&amp;S823,IsTm4J,1,0)),"",S823)</f>
        <v/>
      </c>
      <c r="AL823" s="310"/>
      <c r="AT823" s="312" t="str">
        <f t="shared" si="120"/>
        <v/>
      </c>
      <c r="AU823" s="312" t="str">
        <f t="shared" si="121"/>
        <v/>
      </c>
      <c r="AW823" s="320">
        <f t="shared" si="122"/>
        <v>0</v>
      </c>
      <c r="AX823" s="320">
        <f t="shared" si="123"/>
        <v>0</v>
      </c>
      <c r="AY823" s="320">
        <f t="shared" si="124"/>
        <v>0</v>
      </c>
      <c r="AZ823" s="320">
        <f t="shared" si="125"/>
        <v>0</v>
      </c>
      <c r="BG823" s="49" t="str">
        <f t="shared" si="126"/>
        <v>0</v>
      </c>
      <c r="BH823" s="49" t="str">
        <f t="shared" si="127"/>
        <v>0</v>
      </c>
      <c r="BI823" s="49" t="str">
        <f t="shared" si="128"/>
        <v>0</v>
      </c>
    </row>
    <row r="824" spans="1:61" x14ac:dyDescent="0.25">
      <c r="A824" s="25" t="str">
        <f>C824&amp;"x"&amp;TEXT(COUNTIF(C$5:C823,C824)+1,0)</f>
        <v>x1</v>
      </c>
      <c r="B824" s="26" t="str">
        <f>D824&amp;"x"&amp;TEXT(COUNTIF(D$5:D823,D824)+1,0)</f>
        <v>x1</v>
      </c>
      <c r="C824" s="27"/>
      <c r="D824" s="27"/>
      <c r="E824" s="165"/>
      <c r="F824" s="27"/>
      <c r="G824" s="242"/>
      <c r="H824" s="242"/>
      <c r="I824" s="242"/>
      <c r="J824" s="194"/>
      <c r="K824" s="165"/>
      <c r="L824" s="28"/>
      <c r="M824" s="371"/>
      <c r="N824" s="28"/>
      <c r="O824" s="236"/>
      <c r="P824" s="28"/>
      <c r="Q824" s="28"/>
      <c r="R824" s="28"/>
      <c r="S824" s="466" t="str">
        <f>IF(C824=0,"",C824)</f>
        <v/>
      </c>
      <c r="T824" s="191"/>
      <c r="U824" s="30"/>
      <c r="V824" s="30"/>
      <c r="W824" s="30"/>
      <c r="X824" s="30"/>
      <c r="Y824" s="190"/>
      <c r="Z824" s="330" t="str">
        <f>lft(J824,Peildatum)</f>
        <v/>
      </c>
      <c r="AA824" s="272"/>
      <c r="AB824" s="272"/>
      <c r="AC824" s="272"/>
      <c r="AD824" s="272"/>
      <c r="AE824" s="319" t="str">
        <f>IFERROR(VLOOKUP(LEFT(L824 &amp; "0",1),CbRc,2,0),"")</f>
        <v>NCX19J3</v>
      </c>
      <c r="AF824" s="319" t="str">
        <f>IFERROR(VLOOKUP(LEFT(M824 &amp; "0",1),CbRc,2,0),"")</f>
        <v>NCX19J3</v>
      </c>
      <c r="AG824" s="319" t="str">
        <f>IFERROR(VLOOKUP(LEFT(N824 &amp; "0",1),CbRc,2,0),"")</f>
        <v>NCX19J3</v>
      </c>
      <c r="AH824" s="319" t="str">
        <f>IF(ISNA(VLOOKUP($AE824&amp;P824,IsTm1A,1,0)),"",P824)</f>
        <v/>
      </c>
      <c r="AI824" s="319" t="str">
        <f>IF(ISNA(VLOOKUP($AF824&amp;Q824,IsTm2D,1,0)),"",Q824)</f>
        <v/>
      </c>
      <c r="AJ824" s="319" t="str">
        <f>IF(ISNA(VLOOKUP($AF824&amp;R824,IsTm3G,1,0)),"",R824)</f>
        <v/>
      </c>
      <c r="AK824" s="319" t="str">
        <f>IF(ISNA(VLOOKUP($AG824&amp;S824,IsTm4J,1,0)),"",S824)</f>
        <v/>
      </c>
      <c r="AL824" s="310"/>
      <c r="AT824" s="312" t="str">
        <f t="shared" si="120"/>
        <v/>
      </c>
      <c r="AU824" s="312" t="str">
        <f t="shared" si="121"/>
        <v/>
      </c>
      <c r="AW824" s="320">
        <f t="shared" si="122"/>
        <v>0</v>
      </c>
      <c r="AX824" s="320">
        <f t="shared" si="123"/>
        <v>0</v>
      </c>
      <c r="AY824" s="320">
        <f t="shared" si="124"/>
        <v>0</v>
      </c>
      <c r="AZ824" s="320">
        <f t="shared" si="125"/>
        <v>0</v>
      </c>
      <c r="BG824" s="49" t="str">
        <f t="shared" si="126"/>
        <v>0</v>
      </c>
      <c r="BH824" s="49" t="str">
        <f t="shared" si="127"/>
        <v>0</v>
      </c>
      <c r="BI824" s="49" t="str">
        <f t="shared" si="128"/>
        <v>0</v>
      </c>
    </row>
    <row r="825" spans="1:61" x14ac:dyDescent="0.25">
      <c r="A825" s="25" t="str">
        <f>C825&amp;"x"&amp;TEXT(COUNTIF(C$5:C824,C825)+1,0)</f>
        <v>x1</v>
      </c>
      <c r="B825" s="26" t="str">
        <f>D825&amp;"x"&amp;TEXT(COUNTIF(D$5:D824,D825)+1,0)</f>
        <v>x1</v>
      </c>
      <c r="C825" s="27"/>
      <c r="D825" s="27"/>
      <c r="E825" s="165"/>
      <c r="F825" s="27"/>
      <c r="G825" s="242"/>
      <c r="H825" s="242"/>
      <c r="I825" s="242"/>
      <c r="J825" s="194"/>
      <c r="K825" s="165"/>
      <c r="L825" s="28"/>
      <c r="M825" s="371"/>
      <c r="N825" s="28"/>
      <c r="O825" s="236"/>
      <c r="P825" s="28"/>
      <c r="Q825" s="28"/>
      <c r="R825" s="28"/>
      <c r="S825" s="466" t="str">
        <f>IF(C825=0,"",C825)</f>
        <v/>
      </c>
      <c r="T825" s="191"/>
      <c r="U825" s="30"/>
      <c r="V825" s="30"/>
      <c r="W825" s="30"/>
      <c r="X825" s="30"/>
      <c r="Y825" s="190"/>
      <c r="Z825" s="330" t="str">
        <f>lft(J825,Peildatum)</f>
        <v/>
      </c>
      <c r="AA825" s="272"/>
      <c r="AB825" s="272"/>
      <c r="AC825" s="272"/>
      <c r="AD825" s="272"/>
      <c r="AE825" s="319" t="str">
        <f>IFERROR(VLOOKUP(LEFT(L825 &amp; "0",1),CbRc,2,0),"")</f>
        <v>NCX19J3</v>
      </c>
      <c r="AF825" s="319" t="str">
        <f>IFERROR(VLOOKUP(LEFT(M825 &amp; "0",1),CbRc,2,0),"")</f>
        <v>NCX19J3</v>
      </c>
      <c r="AG825" s="319" t="str">
        <f>IFERROR(VLOOKUP(LEFT(N825 &amp; "0",1),CbRc,2,0),"")</f>
        <v>NCX19J3</v>
      </c>
      <c r="AH825" s="319" t="str">
        <f>IF(ISNA(VLOOKUP($AE825&amp;P825,IsTm1A,1,0)),"",P825)</f>
        <v/>
      </c>
      <c r="AI825" s="319" t="str">
        <f>IF(ISNA(VLOOKUP($AF825&amp;Q825,IsTm2D,1,0)),"",Q825)</f>
        <v/>
      </c>
      <c r="AJ825" s="319" t="str">
        <f>IF(ISNA(VLOOKUP($AF825&amp;R825,IsTm3G,1,0)),"",R825)</f>
        <v/>
      </c>
      <c r="AK825" s="319" t="str">
        <f>IF(ISNA(VLOOKUP($AG825&amp;S825,IsTm4J,1,0)),"",S825)</f>
        <v/>
      </c>
      <c r="AL825" s="310"/>
      <c r="AT825" s="312" t="str">
        <f t="shared" si="120"/>
        <v/>
      </c>
      <c r="AU825" s="312" t="str">
        <f t="shared" si="121"/>
        <v/>
      </c>
      <c r="AW825" s="320">
        <f t="shared" si="122"/>
        <v>0</v>
      </c>
      <c r="AX825" s="320">
        <f t="shared" si="123"/>
        <v>0</v>
      </c>
      <c r="AY825" s="320">
        <f t="shared" si="124"/>
        <v>0</v>
      </c>
      <c r="AZ825" s="320">
        <f t="shared" si="125"/>
        <v>0</v>
      </c>
      <c r="BG825" s="49" t="str">
        <f t="shared" si="126"/>
        <v>0</v>
      </c>
      <c r="BH825" s="49" t="str">
        <f t="shared" si="127"/>
        <v>0</v>
      </c>
      <c r="BI825" s="49" t="str">
        <f t="shared" si="128"/>
        <v>0</v>
      </c>
    </row>
    <row r="826" spans="1:61" x14ac:dyDescent="0.25">
      <c r="A826" s="25" t="str">
        <f>C826&amp;"x"&amp;TEXT(COUNTIF(C$5:C825,C826)+1,0)</f>
        <v>x1</v>
      </c>
      <c r="B826" s="26" t="str">
        <f>D826&amp;"x"&amp;TEXT(COUNTIF(D$5:D825,D826)+1,0)</f>
        <v>x1</v>
      </c>
      <c r="C826" s="27"/>
      <c r="D826" s="27"/>
      <c r="E826" s="165"/>
      <c r="F826" s="27"/>
      <c r="G826" s="242"/>
      <c r="H826" s="242"/>
      <c r="I826" s="242"/>
      <c r="J826" s="194"/>
      <c r="K826" s="165"/>
      <c r="L826" s="28"/>
      <c r="M826" s="371"/>
      <c r="N826" s="28"/>
      <c r="O826" s="236"/>
      <c r="P826" s="28"/>
      <c r="Q826" s="28"/>
      <c r="R826" s="28"/>
      <c r="S826" s="466" t="str">
        <f>IF(C826=0,"",C826)</f>
        <v/>
      </c>
      <c r="T826" s="191"/>
      <c r="U826" s="30"/>
      <c r="V826" s="30"/>
      <c r="W826" s="30"/>
      <c r="X826" s="30"/>
      <c r="Y826" s="190"/>
      <c r="Z826" s="330" t="str">
        <f>lft(J826,Peildatum)</f>
        <v/>
      </c>
      <c r="AA826" s="272"/>
      <c r="AB826" s="272"/>
      <c r="AC826" s="272"/>
      <c r="AD826" s="272"/>
      <c r="AE826" s="319" t="str">
        <f>IFERROR(VLOOKUP(LEFT(L826 &amp; "0",1),CbRc,2,0),"")</f>
        <v>NCX19J3</v>
      </c>
      <c r="AF826" s="319" t="str">
        <f>IFERROR(VLOOKUP(LEFT(M826 &amp; "0",1),CbRc,2,0),"")</f>
        <v>NCX19J3</v>
      </c>
      <c r="AG826" s="319" t="str">
        <f>IFERROR(VLOOKUP(LEFT(N826 &amp; "0",1),CbRc,2,0),"")</f>
        <v>NCX19J3</v>
      </c>
      <c r="AH826" s="319" t="str">
        <f>IF(ISNA(VLOOKUP($AE826&amp;P826,IsTm1A,1,0)),"",P826)</f>
        <v/>
      </c>
      <c r="AI826" s="319" t="str">
        <f>IF(ISNA(VLOOKUP($AF826&amp;Q826,IsTm2D,1,0)),"",Q826)</f>
        <v/>
      </c>
      <c r="AJ826" s="319" t="str">
        <f>IF(ISNA(VLOOKUP($AF826&amp;R826,IsTm3G,1,0)),"",R826)</f>
        <v/>
      </c>
      <c r="AK826" s="319" t="str">
        <f>IF(ISNA(VLOOKUP($AG826&amp;S826,IsTm4J,1,0)),"",S826)</f>
        <v/>
      </c>
      <c r="AL826" s="310"/>
      <c r="AT826" s="312" t="str">
        <f t="shared" si="120"/>
        <v/>
      </c>
      <c r="AU826" s="312" t="str">
        <f t="shared" si="121"/>
        <v/>
      </c>
      <c r="AW826" s="320">
        <f t="shared" si="122"/>
        <v>0</v>
      </c>
      <c r="AX826" s="320">
        <f t="shared" si="123"/>
        <v>0</v>
      </c>
      <c r="AY826" s="320">
        <f t="shared" si="124"/>
        <v>0</v>
      </c>
      <c r="AZ826" s="320">
        <f t="shared" si="125"/>
        <v>0</v>
      </c>
      <c r="BG826" s="49" t="str">
        <f t="shared" si="126"/>
        <v>0</v>
      </c>
      <c r="BH826" s="49" t="str">
        <f t="shared" si="127"/>
        <v>0</v>
      </c>
      <c r="BI826" s="49" t="str">
        <f t="shared" si="128"/>
        <v>0</v>
      </c>
    </row>
    <row r="827" spans="1:61" x14ac:dyDescent="0.25">
      <c r="A827" s="25" t="str">
        <f>C827&amp;"x"&amp;TEXT(COUNTIF(C$5:C826,C827)+1,0)</f>
        <v>x1</v>
      </c>
      <c r="B827" s="26" t="str">
        <f>D827&amp;"x"&amp;TEXT(COUNTIF(D$5:D826,D827)+1,0)</f>
        <v>x1</v>
      </c>
      <c r="C827" s="27"/>
      <c r="D827" s="27"/>
      <c r="E827" s="165"/>
      <c r="F827" s="27"/>
      <c r="G827" s="242"/>
      <c r="H827" s="242"/>
      <c r="I827" s="242"/>
      <c r="J827" s="194"/>
      <c r="K827" s="165"/>
      <c r="L827" s="28"/>
      <c r="M827" s="371"/>
      <c r="N827" s="28"/>
      <c r="O827" s="236"/>
      <c r="P827" s="28"/>
      <c r="Q827" s="28"/>
      <c r="R827" s="28"/>
      <c r="S827" s="466" t="str">
        <f>IF(C827=0,"",C827)</f>
        <v/>
      </c>
      <c r="T827" s="191"/>
      <c r="U827" s="30"/>
      <c r="V827" s="30"/>
      <c r="W827" s="30"/>
      <c r="X827" s="30"/>
      <c r="Y827" s="190"/>
      <c r="Z827" s="330" t="str">
        <f>lft(J827,Peildatum)</f>
        <v/>
      </c>
      <c r="AA827" s="272"/>
      <c r="AB827" s="272"/>
      <c r="AC827" s="272"/>
      <c r="AD827" s="272"/>
      <c r="AE827" s="319" t="str">
        <f>IFERROR(VLOOKUP(LEFT(L827 &amp; "0",1),CbRc,2,0),"")</f>
        <v>NCX19J3</v>
      </c>
      <c r="AF827" s="319" t="str">
        <f>IFERROR(VLOOKUP(LEFT(M827 &amp; "0",1),CbRc,2,0),"")</f>
        <v>NCX19J3</v>
      </c>
      <c r="AG827" s="319" t="str">
        <f>IFERROR(VLOOKUP(LEFT(N827 &amp; "0",1),CbRc,2,0),"")</f>
        <v>NCX19J3</v>
      </c>
      <c r="AH827" s="319" t="str">
        <f>IF(ISNA(VLOOKUP($AE827&amp;P827,IsTm1A,1,0)),"",P827)</f>
        <v/>
      </c>
      <c r="AI827" s="319" t="str">
        <f>IF(ISNA(VLOOKUP($AF827&amp;Q827,IsTm2D,1,0)),"",Q827)</f>
        <v/>
      </c>
      <c r="AJ827" s="319" t="str">
        <f>IF(ISNA(VLOOKUP($AF827&amp;R827,IsTm3G,1,0)),"",R827)</f>
        <v/>
      </c>
      <c r="AK827" s="319" t="str">
        <f>IF(ISNA(VLOOKUP($AG827&amp;S827,IsTm4J,1,0)),"",S827)</f>
        <v/>
      </c>
      <c r="AL827" s="310"/>
      <c r="AT827" s="312" t="str">
        <f t="shared" si="120"/>
        <v/>
      </c>
      <c r="AU827" s="312" t="str">
        <f t="shared" si="121"/>
        <v/>
      </c>
      <c r="AW827" s="320">
        <f t="shared" si="122"/>
        <v>0</v>
      </c>
      <c r="AX827" s="320">
        <f t="shared" si="123"/>
        <v>0</v>
      </c>
      <c r="AY827" s="320">
        <f t="shared" si="124"/>
        <v>0</v>
      </c>
      <c r="AZ827" s="320">
        <f t="shared" si="125"/>
        <v>0</v>
      </c>
      <c r="BG827" s="49" t="str">
        <f t="shared" si="126"/>
        <v>0</v>
      </c>
      <c r="BH827" s="49" t="str">
        <f t="shared" si="127"/>
        <v>0</v>
      </c>
      <c r="BI827" s="49" t="str">
        <f t="shared" si="128"/>
        <v>0</v>
      </c>
    </row>
    <row r="828" spans="1:61" x14ac:dyDescent="0.25">
      <c r="A828" s="25" t="str">
        <f>C828&amp;"x"&amp;TEXT(COUNTIF(C$5:C827,C828)+1,0)</f>
        <v>x1</v>
      </c>
      <c r="B828" s="26" t="str">
        <f>D828&amp;"x"&amp;TEXT(COUNTIF(D$5:D827,D828)+1,0)</f>
        <v>x1</v>
      </c>
      <c r="C828" s="27"/>
      <c r="D828" s="27"/>
      <c r="E828" s="165"/>
      <c r="F828" s="27"/>
      <c r="G828" s="242"/>
      <c r="H828" s="242"/>
      <c r="I828" s="242"/>
      <c r="J828" s="194"/>
      <c r="K828" s="165"/>
      <c r="L828" s="28"/>
      <c r="M828" s="371"/>
      <c r="N828" s="28"/>
      <c r="O828" s="236"/>
      <c r="P828" s="28"/>
      <c r="Q828" s="28"/>
      <c r="R828" s="28"/>
      <c r="S828" s="466" t="str">
        <f>IF(C828=0,"",C828)</f>
        <v/>
      </c>
      <c r="T828" s="191"/>
      <c r="U828" s="30"/>
      <c r="V828" s="30"/>
      <c r="W828" s="30"/>
      <c r="X828" s="30"/>
      <c r="Y828" s="190"/>
      <c r="Z828" s="330" t="str">
        <f>lft(J828,Peildatum)</f>
        <v/>
      </c>
      <c r="AA828" s="272"/>
      <c r="AB828" s="272"/>
      <c r="AC828" s="272"/>
      <c r="AD828" s="272"/>
      <c r="AE828" s="319" t="str">
        <f>IFERROR(VLOOKUP(LEFT(L828 &amp; "0",1),CbRc,2,0),"")</f>
        <v>NCX19J3</v>
      </c>
      <c r="AF828" s="319" t="str">
        <f>IFERROR(VLOOKUP(LEFT(M828 &amp; "0",1),CbRc,2,0),"")</f>
        <v>NCX19J3</v>
      </c>
      <c r="AG828" s="319" t="str">
        <f>IFERROR(VLOOKUP(LEFT(N828 &amp; "0",1),CbRc,2,0),"")</f>
        <v>NCX19J3</v>
      </c>
      <c r="AH828" s="319" t="str">
        <f>IF(ISNA(VLOOKUP($AE828&amp;P828,IsTm1A,1,0)),"",P828)</f>
        <v/>
      </c>
      <c r="AI828" s="319" t="str">
        <f>IF(ISNA(VLOOKUP($AF828&amp;Q828,IsTm2D,1,0)),"",Q828)</f>
        <v/>
      </c>
      <c r="AJ828" s="319" t="str">
        <f>IF(ISNA(VLOOKUP($AF828&amp;R828,IsTm3G,1,0)),"",R828)</f>
        <v/>
      </c>
      <c r="AK828" s="319" t="str">
        <f>IF(ISNA(VLOOKUP($AG828&amp;S828,IsTm4J,1,0)),"",S828)</f>
        <v/>
      </c>
      <c r="AL828" s="310"/>
      <c r="AT828" s="312" t="str">
        <f t="shared" si="120"/>
        <v/>
      </c>
      <c r="AU828" s="312" t="str">
        <f t="shared" si="121"/>
        <v/>
      </c>
      <c r="AW828" s="320">
        <f t="shared" si="122"/>
        <v>0</v>
      </c>
      <c r="AX828" s="320">
        <f t="shared" si="123"/>
        <v>0</v>
      </c>
      <c r="AY828" s="320">
        <f t="shared" si="124"/>
        <v>0</v>
      </c>
      <c r="AZ828" s="320">
        <f t="shared" si="125"/>
        <v>0</v>
      </c>
      <c r="BG828" s="49" t="str">
        <f t="shared" si="126"/>
        <v>0</v>
      </c>
      <c r="BH828" s="49" t="str">
        <f t="shared" si="127"/>
        <v>0</v>
      </c>
      <c r="BI828" s="49" t="str">
        <f t="shared" si="128"/>
        <v>0</v>
      </c>
    </row>
    <row r="829" spans="1:61" x14ac:dyDescent="0.25">
      <c r="A829" s="25" t="str">
        <f>C829&amp;"x"&amp;TEXT(COUNTIF(C$5:C828,C829)+1,0)</f>
        <v>x1</v>
      </c>
      <c r="B829" s="26" t="str">
        <f>D829&amp;"x"&amp;TEXT(COUNTIF(D$5:D828,D829)+1,0)</f>
        <v>x1</v>
      </c>
      <c r="C829" s="27"/>
      <c r="D829" s="27"/>
      <c r="E829" s="165"/>
      <c r="F829" s="27"/>
      <c r="G829" s="242"/>
      <c r="H829" s="242"/>
      <c r="I829" s="242"/>
      <c r="J829" s="194"/>
      <c r="K829" s="165"/>
      <c r="L829" s="28"/>
      <c r="M829" s="371"/>
      <c r="N829" s="28"/>
      <c r="O829" s="236"/>
      <c r="P829" s="28"/>
      <c r="Q829" s="28"/>
      <c r="R829" s="28"/>
      <c r="S829" s="466" t="str">
        <f>IF(C829=0,"",C829)</f>
        <v/>
      </c>
      <c r="T829" s="191"/>
      <c r="U829" s="30"/>
      <c r="V829" s="30"/>
      <c r="W829" s="30"/>
      <c r="X829" s="30"/>
      <c r="Y829" s="190"/>
      <c r="Z829" s="330" t="str">
        <f>lft(J829,Peildatum)</f>
        <v/>
      </c>
      <c r="AA829" s="272"/>
      <c r="AB829" s="272"/>
      <c r="AC829" s="272"/>
      <c r="AD829" s="272"/>
      <c r="AE829" s="319" t="str">
        <f>IFERROR(VLOOKUP(LEFT(L829 &amp; "0",1),CbRc,2,0),"")</f>
        <v>NCX19J3</v>
      </c>
      <c r="AF829" s="319" t="str">
        <f>IFERROR(VLOOKUP(LEFT(M829 &amp; "0",1),CbRc,2,0),"")</f>
        <v>NCX19J3</v>
      </c>
      <c r="AG829" s="319" t="str">
        <f>IFERROR(VLOOKUP(LEFT(N829 &amp; "0",1),CbRc,2,0),"")</f>
        <v>NCX19J3</v>
      </c>
      <c r="AH829" s="319" t="str">
        <f>IF(ISNA(VLOOKUP($AE829&amp;P829,IsTm1A,1,0)),"",P829)</f>
        <v/>
      </c>
      <c r="AI829" s="319" t="str">
        <f>IF(ISNA(VLOOKUP($AF829&amp;Q829,IsTm2D,1,0)),"",Q829)</f>
        <v/>
      </c>
      <c r="AJ829" s="319" t="str">
        <f>IF(ISNA(VLOOKUP($AF829&amp;R829,IsTm3G,1,0)),"",R829)</f>
        <v/>
      </c>
      <c r="AK829" s="319" t="str">
        <f>IF(ISNA(VLOOKUP($AG829&amp;S829,IsTm4J,1,0)),"",S829)</f>
        <v/>
      </c>
      <c r="AL829" s="310"/>
      <c r="AT829" s="312" t="str">
        <f t="shared" si="120"/>
        <v/>
      </c>
      <c r="AU829" s="312" t="str">
        <f t="shared" si="121"/>
        <v/>
      </c>
      <c r="AW829" s="320">
        <f t="shared" si="122"/>
        <v>0</v>
      </c>
      <c r="AX829" s="320">
        <f t="shared" si="123"/>
        <v>0</v>
      </c>
      <c r="AY829" s="320">
        <f t="shared" si="124"/>
        <v>0</v>
      </c>
      <c r="AZ829" s="320">
        <f t="shared" si="125"/>
        <v>0</v>
      </c>
      <c r="BG829" s="49" t="str">
        <f t="shared" si="126"/>
        <v>0</v>
      </c>
      <c r="BH829" s="49" t="str">
        <f t="shared" si="127"/>
        <v>0</v>
      </c>
      <c r="BI829" s="49" t="str">
        <f t="shared" si="128"/>
        <v>0</v>
      </c>
    </row>
    <row r="830" spans="1:61" x14ac:dyDescent="0.25">
      <c r="A830" s="25" t="str">
        <f>C830&amp;"x"&amp;TEXT(COUNTIF(C$5:C829,C830)+1,0)</f>
        <v>x1</v>
      </c>
      <c r="B830" s="26" t="str">
        <f>D830&amp;"x"&amp;TEXT(COUNTIF(D$5:D829,D830)+1,0)</f>
        <v>x1</v>
      </c>
      <c r="C830" s="27"/>
      <c r="D830" s="27"/>
      <c r="E830" s="165"/>
      <c r="F830" s="27"/>
      <c r="G830" s="242"/>
      <c r="H830" s="242"/>
      <c r="I830" s="242"/>
      <c r="J830" s="194"/>
      <c r="K830" s="165"/>
      <c r="L830" s="28"/>
      <c r="M830" s="371"/>
      <c r="N830" s="28"/>
      <c r="O830" s="236"/>
      <c r="P830" s="28"/>
      <c r="Q830" s="28"/>
      <c r="R830" s="28"/>
      <c r="S830" s="466" t="str">
        <f>IF(C830=0,"",C830)</f>
        <v/>
      </c>
      <c r="T830" s="191"/>
      <c r="U830" s="30"/>
      <c r="V830" s="30"/>
      <c r="W830" s="30"/>
      <c r="X830" s="30"/>
      <c r="Y830" s="190"/>
      <c r="Z830" s="330" t="str">
        <f>lft(J830,Peildatum)</f>
        <v/>
      </c>
      <c r="AA830" s="272"/>
      <c r="AB830" s="272"/>
      <c r="AC830" s="272"/>
      <c r="AD830" s="272"/>
      <c r="AE830" s="319" t="str">
        <f>IFERROR(VLOOKUP(LEFT(L830 &amp; "0",1),CbRc,2,0),"")</f>
        <v>NCX19J3</v>
      </c>
      <c r="AF830" s="319" t="str">
        <f>IFERROR(VLOOKUP(LEFT(M830 &amp; "0",1),CbRc,2,0),"")</f>
        <v>NCX19J3</v>
      </c>
      <c r="AG830" s="319" t="str">
        <f>IFERROR(VLOOKUP(LEFT(N830 &amp; "0",1),CbRc,2,0),"")</f>
        <v>NCX19J3</v>
      </c>
      <c r="AH830" s="319" t="str">
        <f>IF(ISNA(VLOOKUP($AE830&amp;P830,IsTm1A,1,0)),"",P830)</f>
        <v/>
      </c>
      <c r="AI830" s="319" t="str">
        <f>IF(ISNA(VLOOKUP($AF830&amp;Q830,IsTm2D,1,0)),"",Q830)</f>
        <v/>
      </c>
      <c r="AJ830" s="319" t="str">
        <f>IF(ISNA(VLOOKUP($AF830&amp;R830,IsTm3G,1,0)),"",R830)</f>
        <v/>
      </c>
      <c r="AK830" s="319" t="str">
        <f>IF(ISNA(VLOOKUP($AG830&amp;S830,IsTm4J,1,0)),"",S830)</f>
        <v/>
      </c>
      <c r="AL830" s="310"/>
      <c r="AT830" s="312" t="str">
        <f t="shared" si="120"/>
        <v/>
      </c>
      <c r="AU830" s="312" t="str">
        <f t="shared" si="121"/>
        <v/>
      </c>
      <c r="AW830" s="320">
        <f t="shared" si="122"/>
        <v>0</v>
      </c>
      <c r="AX830" s="320">
        <f t="shared" si="123"/>
        <v>0</v>
      </c>
      <c r="AY830" s="320">
        <f t="shared" si="124"/>
        <v>0</v>
      </c>
      <c r="AZ830" s="320">
        <f t="shared" si="125"/>
        <v>0</v>
      </c>
      <c r="BG830" s="49" t="str">
        <f t="shared" si="126"/>
        <v>0</v>
      </c>
      <c r="BH830" s="49" t="str">
        <f t="shared" si="127"/>
        <v>0</v>
      </c>
      <c r="BI830" s="49" t="str">
        <f t="shared" si="128"/>
        <v>0</v>
      </c>
    </row>
    <row r="831" spans="1:61" x14ac:dyDescent="0.25">
      <c r="A831" s="25" t="str">
        <f>C831&amp;"x"&amp;TEXT(COUNTIF(C$5:C830,C831)+1,0)</f>
        <v>x1</v>
      </c>
      <c r="B831" s="26" t="str">
        <f>D831&amp;"x"&amp;TEXT(COUNTIF(D$5:D830,D831)+1,0)</f>
        <v>x1</v>
      </c>
      <c r="C831" s="27"/>
      <c r="D831" s="27"/>
      <c r="E831" s="165"/>
      <c r="F831" s="27"/>
      <c r="G831" s="242"/>
      <c r="H831" s="242"/>
      <c r="I831" s="242"/>
      <c r="J831" s="194"/>
      <c r="K831" s="165"/>
      <c r="L831" s="28"/>
      <c r="M831" s="371"/>
      <c r="N831" s="28"/>
      <c r="O831" s="236"/>
      <c r="P831" s="28"/>
      <c r="Q831" s="28"/>
      <c r="R831" s="28"/>
      <c r="S831" s="466" t="str">
        <f>IF(C831=0,"",C831)</f>
        <v/>
      </c>
      <c r="T831" s="191"/>
      <c r="U831" s="30"/>
      <c r="V831" s="30"/>
      <c r="W831" s="30"/>
      <c r="X831" s="30"/>
      <c r="Y831" s="190"/>
      <c r="Z831" s="330" t="str">
        <f>lft(J831,Peildatum)</f>
        <v/>
      </c>
      <c r="AA831" s="272"/>
      <c r="AB831" s="272"/>
      <c r="AC831" s="272"/>
      <c r="AD831" s="272"/>
      <c r="AE831" s="319" t="str">
        <f>IFERROR(VLOOKUP(LEFT(L831 &amp; "0",1),CbRc,2,0),"")</f>
        <v>NCX19J3</v>
      </c>
      <c r="AF831" s="319" t="str">
        <f>IFERROR(VLOOKUP(LEFT(M831 &amp; "0",1),CbRc,2,0),"")</f>
        <v>NCX19J3</v>
      </c>
      <c r="AG831" s="319" t="str">
        <f>IFERROR(VLOOKUP(LEFT(N831 &amp; "0",1),CbRc,2,0),"")</f>
        <v>NCX19J3</v>
      </c>
      <c r="AH831" s="319" t="str">
        <f>IF(ISNA(VLOOKUP($AE831&amp;P831,IsTm1A,1,0)),"",P831)</f>
        <v/>
      </c>
      <c r="AI831" s="319" t="str">
        <f>IF(ISNA(VLOOKUP($AF831&amp;Q831,IsTm2D,1,0)),"",Q831)</f>
        <v/>
      </c>
      <c r="AJ831" s="319" t="str">
        <f>IF(ISNA(VLOOKUP($AF831&amp;R831,IsTm3G,1,0)),"",R831)</f>
        <v/>
      </c>
      <c r="AK831" s="319" t="str">
        <f>IF(ISNA(VLOOKUP($AG831&amp;S831,IsTm4J,1,0)),"",S831)</f>
        <v/>
      </c>
      <c r="AL831" s="310"/>
      <c r="AT831" s="312" t="str">
        <f t="shared" si="120"/>
        <v/>
      </c>
      <c r="AU831" s="312" t="str">
        <f t="shared" si="121"/>
        <v/>
      </c>
      <c r="AW831" s="320">
        <f t="shared" si="122"/>
        <v>0</v>
      </c>
      <c r="AX831" s="320">
        <f t="shared" si="123"/>
        <v>0</v>
      </c>
      <c r="AY831" s="320">
        <f t="shared" si="124"/>
        <v>0</v>
      </c>
      <c r="AZ831" s="320">
        <f t="shared" si="125"/>
        <v>0</v>
      </c>
      <c r="BG831" s="49" t="str">
        <f t="shared" si="126"/>
        <v>0</v>
      </c>
      <c r="BH831" s="49" t="str">
        <f t="shared" si="127"/>
        <v>0</v>
      </c>
      <c r="BI831" s="49" t="str">
        <f t="shared" si="128"/>
        <v>0</v>
      </c>
    </row>
    <row r="832" spans="1:61" x14ac:dyDescent="0.25">
      <c r="A832" s="25" t="str">
        <f>C832&amp;"x"&amp;TEXT(COUNTIF(C$5:C831,C832)+1,0)</f>
        <v>x1</v>
      </c>
      <c r="B832" s="26" t="str">
        <f>D832&amp;"x"&amp;TEXT(COUNTIF(D$5:D831,D832)+1,0)</f>
        <v>x1</v>
      </c>
      <c r="C832" s="27"/>
      <c r="D832" s="27"/>
      <c r="E832" s="165"/>
      <c r="F832" s="27"/>
      <c r="G832" s="242"/>
      <c r="H832" s="242"/>
      <c r="I832" s="242"/>
      <c r="J832" s="194"/>
      <c r="K832" s="165"/>
      <c r="L832" s="28"/>
      <c r="M832" s="371"/>
      <c r="N832" s="28"/>
      <c r="O832" s="236"/>
      <c r="P832" s="28"/>
      <c r="Q832" s="28"/>
      <c r="R832" s="28"/>
      <c r="S832" s="466" t="str">
        <f>IF(C832=0,"",C832)</f>
        <v/>
      </c>
      <c r="T832" s="191"/>
      <c r="U832" s="30"/>
      <c r="V832" s="30"/>
      <c r="W832" s="30"/>
      <c r="X832" s="30"/>
      <c r="Y832" s="190"/>
      <c r="Z832" s="330" t="str">
        <f>lft(J832,Peildatum)</f>
        <v/>
      </c>
      <c r="AA832" s="272"/>
      <c r="AB832" s="272"/>
      <c r="AC832" s="272"/>
      <c r="AD832" s="272"/>
      <c r="AE832" s="319" t="str">
        <f>IFERROR(VLOOKUP(LEFT(L832 &amp; "0",1),CbRc,2,0),"")</f>
        <v>NCX19J3</v>
      </c>
      <c r="AF832" s="319" t="str">
        <f>IFERROR(VLOOKUP(LEFT(M832 &amp; "0",1),CbRc,2,0),"")</f>
        <v>NCX19J3</v>
      </c>
      <c r="AG832" s="319" t="str">
        <f>IFERROR(VLOOKUP(LEFT(N832 &amp; "0",1),CbRc,2,0),"")</f>
        <v>NCX19J3</v>
      </c>
      <c r="AH832" s="319" t="str">
        <f>IF(ISNA(VLOOKUP($AE832&amp;P832,IsTm1A,1,0)),"",P832)</f>
        <v/>
      </c>
      <c r="AI832" s="319" t="str">
        <f>IF(ISNA(VLOOKUP($AF832&amp;Q832,IsTm2D,1,0)),"",Q832)</f>
        <v/>
      </c>
      <c r="AJ832" s="319" t="str">
        <f>IF(ISNA(VLOOKUP($AF832&amp;R832,IsTm3G,1,0)),"",R832)</f>
        <v/>
      </c>
      <c r="AK832" s="319" t="str">
        <f>IF(ISNA(VLOOKUP($AG832&amp;S832,IsTm4J,1,0)),"",S832)</f>
        <v/>
      </c>
      <c r="AL832" s="310"/>
      <c r="AT832" s="312" t="str">
        <f t="shared" si="120"/>
        <v/>
      </c>
      <c r="AU832" s="312" t="str">
        <f t="shared" si="121"/>
        <v/>
      </c>
      <c r="AW832" s="320">
        <f t="shared" si="122"/>
        <v>0</v>
      </c>
      <c r="AX832" s="320">
        <f t="shared" si="123"/>
        <v>0</v>
      </c>
      <c r="AY832" s="320">
        <f t="shared" si="124"/>
        <v>0</v>
      </c>
      <c r="AZ832" s="320">
        <f t="shared" si="125"/>
        <v>0</v>
      </c>
      <c r="BG832" s="49" t="str">
        <f t="shared" si="126"/>
        <v>0</v>
      </c>
      <c r="BH832" s="49" t="str">
        <f t="shared" si="127"/>
        <v>0</v>
      </c>
      <c r="BI832" s="49" t="str">
        <f t="shared" si="128"/>
        <v>0</v>
      </c>
    </row>
    <row r="833" spans="1:61" x14ac:dyDescent="0.25">
      <c r="A833" s="25" t="str">
        <f>C833&amp;"x"&amp;TEXT(COUNTIF(C$5:C832,C833)+1,0)</f>
        <v>x1</v>
      </c>
      <c r="B833" s="26" t="str">
        <f>D833&amp;"x"&amp;TEXT(COUNTIF(D$5:D832,D833)+1,0)</f>
        <v>x1</v>
      </c>
      <c r="C833" s="27"/>
      <c r="D833" s="27"/>
      <c r="E833" s="165"/>
      <c r="F833" s="27"/>
      <c r="G833" s="242"/>
      <c r="H833" s="242"/>
      <c r="I833" s="242"/>
      <c r="J833" s="194"/>
      <c r="K833" s="165"/>
      <c r="L833" s="28"/>
      <c r="M833" s="371"/>
      <c r="N833" s="28"/>
      <c r="O833" s="236"/>
      <c r="P833" s="28"/>
      <c r="Q833" s="28"/>
      <c r="R833" s="28"/>
      <c r="S833" s="466" t="str">
        <f>IF(C833=0,"",C833)</f>
        <v/>
      </c>
      <c r="T833" s="191"/>
      <c r="U833" s="30"/>
      <c r="V833" s="30"/>
      <c r="W833" s="30"/>
      <c r="X833" s="30"/>
      <c r="Y833" s="190"/>
      <c r="Z833" s="330" t="str">
        <f>lft(J833,Peildatum)</f>
        <v/>
      </c>
      <c r="AA833" s="272"/>
      <c r="AB833" s="272"/>
      <c r="AC833" s="272"/>
      <c r="AD833" s="272"/>
      <c r="AE833" s="319" t="str">
        <f>IFERROR(VLOOKUP(LEFT(L833 &amp; "0",1),CbRc,2,0),"")</f>
        <v>NCX19J3</v>
      </c>
      <c r="AF833" s="319" t="str">
        <f>IFERROR(VLOOKUP(LEFT(M833 &amp; "0",1),CbRc,2,0),"")</f>
        <v>NCX19J3</v>
      </c>
      <c r="AG833" s="319" t="str">
        <f>IFERROR(VLOOKUP(LEFT(N833 &amp; "0",1),CbRc,2,0),"")</f>
        <v>NCX19J3</v>
      </c>
      <c r="AH833" s="319" t="str">
        <f>IF(ISNA(VLOOKUP($AE833&amp;P833,IsTm1A,1,0)),"",P833)</f>
        <v/>
      </c>
      <c r="AI833" s="319" t="str">
        <f>IF(ISNA(VLOOKUP($AF833&amp;Q833,IsTm2D,1,0)),"",Q833)</f>
        <v/>
      </c>
      <c r="AJ833" s="319" t="str">
        <f>IF(ISNA(VLOOKUP($AF833&amp;R833,IsTm3G,1,0)),"",R833)</f>
        <v/>
      </c>
      <c r="AK833" s="319" t="str">
        <f>IF(ISNA(VLOOKUP($AG833&amp;S833,IsTm4J,1,0)),"",S833)</f>
        <v/>
      </c>
      <c r="AL833" s="310"/>
      <c r="AT833" s="312" t="str">
        <f t="shared" si="120"/>
        <v/>
      </c>
      <c r="AU833" s="312" t="str">
        <f t="shared" si="121"/>
        <v/>
      </c>
      <c r="AW833" s="320">
        <f t="shared" si="122"/>
        <v>0</v>
      </c>
      <c r="AX833" s="320">
        <f t="shared" si="123"/>
        <v>0</v>
      </c>
      <c r="AY833" s="320">
        <f t="shared" si="124"/>
        <v>0</v>
      </c>
      <c r="AZ833" s="320">
        <f t="shared" si="125"/>
        <v>0</v>
      </c>
      <c r="BG833" s="49" t="str">
        <f t="shared" si="126"/>
        <v>0</v>
      </c>
      <c r="BH833" s="49" t="str">
        <f t="shared" si="127"/>
        <v>0</v>
      </c>
      <c r="BI833" s="49" t="str">
        <f t="shared" si="128"/>
        <v>0</v>
      </c>
    </row>
    <row r="834" spans="1:61" x14ac:dyDescent="0.25">
      <c r="A834" s="25" t="str">
        <f>C834&amp;"x"&amp;TEXT(COUNTIF(C$5:C833,C834)+1,0)</f>
        <v>x1</v>
      </c>
      <c r="B834" s="26" t="str">
        <f>D834&amp;"x"&amp;TEXT(COUNTIF(D$5:D833,D834)+1,0)</f>
        <v>x1</v>
      </c>
      <c r="C834" s="27"/>
      <c r="D834" s="27"/>
      <c r="E834" s="165"/>
      <c r="F834" s="27"/>
      <c r="G834" s="242"/>
      <c r="H834" s="242"/>
      <c r="I834" s="242"/>
      <c r="J834" s="194"/>
      <c r="K834" s="165"/>
      <c r="L834" s="28"/>
      <c r="M834" s="371"/>
      <c r="N834" s="28"/>
      <c r="O834" s="236"/>
      <c r="P834" s="28"/>
      <c r="Q834" s="28"/>
      <c r="R834" s="28"/>
      <c r="S834" s="466" t="str">
        <f>IF(C834=0,"",C834)</f>
        <v/>
      </c>
      <c r="T834" s="191"/>
      <c r="U834" s="30"/>
      <c r="V834" s="30"/>
      <c r="W834" s="30"/>
      <c r="X834" s="30"/>
      <c r="Y834" s="190"/>
      <c r="Z834" s="330" t="str">
        <f>lft(J834,Peildatum)</f>
        <v/>
      </c>
      <c r="AA834" s="272"/>
      <c r="AB834" s="272"/>
      <c r="AC834" s="272"/>
      <c r="AD834" s="272"/>
      <c r="AE834" s="319" t="str">
        <f>IFERROR(VLOOKUP(LEFT(L834 &amp; "0",1),CbRc,2,0),"")</f>
        <v>NCX19J3</v>
      </c>
      <c r="AF834" s="319" t="str">
        <f>IFERROR(VLOOKUP(LEFT(M834 &amp; "0",1),CbRc,2,0),"")</f>
        <v>NCX19J3</v>
      </c>
      <c r="AG834" s="319" t="str">
        <f>IFERROR(VLOOKUP(LEFT(N834 &amp; "0",1),CbRc,2,0),"")</f>
        <v>NCX19J3</v>
      </c>
      <c r="AH834" s="319" t="str">
        <f>IF(ISNA(VLOOKUP($AE834&amp;P834,IsTm1A,1,0)),"",P834)</f>
        <v/>
      </c>
      <c r="AI834" s="319" t="str">
        <f>IF(ISNA(VLOOKUP($AF834&amp;Q834,IsTm2D,1,0)),"",Q834)</f>
        <v/>
      </c>
      <c r="AJ834" s="319" t="str">
        <f>IF(ISNA(VLOOKUP($AF834&amp;R834,IsTm3G,1,0)),"",R834)</f>
        <v/>
      </c>
      <c r="AK834" s="319" t="str">
        <f>IF(ISNA(VLOOKUP($AG834&amp;S834,IsTm4J,1,0)),"",S834)</f>
        <v/>
      </c>
      <c r="AL834" s="310"/>
      <c r="AT834" s="312" t="str">
        <f t="shared" si="120"/>
        <v/>
      </c>
      <c r="AU834" s="312" t="str">
        <f t="shared" si="121"/>
        <v/>
      </c>
      <c r="AW834" s="320">
        <f t="shared" si="122"/>
        <v>0</v>
      </c>
      <c r="AX834" s="320">
        <f t="shared" si="123"/>
        <v>0</v>
      </c>
      <c r="AY834" s="320">
        <f t="shared" si="124"/>
        <v>0</v>
      </c>
      <c r="AZ834" s="320">
        <f t="shared" si="125"/>
        <v>0</v>
      </c>
      <c r="BG834" s="49" t="str">
        <f t="shared" si="126"/>
        <v>0</v>
      </c>
      <c r="BH834" s="49" t="str">
        <f t="shared" si="127"/>
        <v>0</v>
      </c>
      <c r="BI834" s="49" t="str">
        <f t="shared" si="128"/>
        <v>0</v>
      </c>
    </row>
    <row r="835" spans="1:61" x14ac:dyDescent="0.25">
      <c r="A835" s="25" t="str">
        <f>C835&amp;"x"&amp;TEXT(COUNTIF(C$5:C834,C835)+1,0)</f>
        <v>x1</v>
      </c>
      <c r="B835" s="26" t="str">
        <f>D835&amp;"x"&amp;TEXT(COUNTIF(D$5:D834,D835)+1,0)</f>
        <v>x1</v>
      </c>
      <c r="C835" s="27"/>
      <c r="D835" s="27"/>
      <c r="E835" s="165"/>
      <c r="F835" s="27"/>
      <c r="G835" s="242"/>
      <c r="H835" s="242"/>
      <c r="I835" s="242"/>
      <c r="J835" s="194"/>
      <c r="K835" s="165"/>
      <c r="L835" s="28"/>
      <c r="M835" s="371"/>
      <c r="N835" s="28"/>
      <c r="O835" s="236"/>
      <c r="P835" s="28"/>
      <c r="Q835" s="28"/>
      <c r="R835" s="28"/>
      <c r="S835" s="466" t="str">
        <f>IF(C835=0,"",C835)</f>
        <v/>
      </c>
      <c r="T835" s="191"/>
      <c r="U835" s="30"/>
      <c r="V835" s="30"/>
      <c r="W835" s="30"/>
      <c r="X835" s="30"/>
      <c r="Y835" s="190"/>
      <c r="Z835" s="330" t="str">
        <f>lft(J835,Peildatum)</f>
        <v/>
      </c>
      <c r="AA835" s="272"/>
      <c r="AB835" s="272"/>
      <c r="AC835" s="272"/>
      <c r="AD835" s="272"/>
      <c r="AE835" s="319" t="str">
        <f>IFERROR(VLOOKUP(LEFT(L835 &amp; "0",1),CbRc,2,0),"")</f>
        <v>NCX19J3</v>
      </c>
      <c r="AF835" s="319" t="str">
        <f>IFERROR(VLOOKUP(LEFT(M835 &amp; "0",1),CbRc,2,0),"")</f>
        <v>NCX19J3</v>
      </c>
      <c r="AG835" s="319" t="str">
        <f>IFERROR(VLOOKUP(LEFT(N835 &amp; "0",1),CbRc,2,0),"")</f>
        <v>NCX19J3</v>
      </c>
      <c r="AH835" s="319" t="str">
        <f>IF(ISNA(VLOOKUP($AE835&amp;P835,IsTm1A,1,0)),"",P835)</f>
        <v/>
      </c>
      <c r="AI835" s="319" t="str">
        <f>IF(ISNA(VLOOKUP($AF835&amp;Q835,IsTm2D,1,0)),"",Q835)</f>
        <v/>
      </c>
      <c r="AJ835" s="319" t="str">
        <f>IF(ISNA(VLOOKUP($AF835&amp;R835,IsTm3G,1,0)),"",R835)</f>
        <v/>
      </c>
      <c r="AK835" s="319" t="str">
        <f>IF(ISNA(VLOOKUP($AG835&amp;S835,IsTm4J,1,0)),"",S835)</f>
        <v/>
      </c>
      <c r="AL835" s="310"/>
      <c r="AT835" s="312" t="str">
        <f t="shared" si="120"/>
        <v/>
      </c>
      <c r="AU835" s="312" t="str">
        <f t="shared" si="121"/>
        <v/>
      </c>
      <c r="AW835" s="320">
        <f t="shared" si="122"/>
        <v>0</v>
      </c>
      <c r="AX835" s="320">
        <f t="shared" si="123"/>
        <v>0</v>
      </c>
      <c r="AY835" s="320">
        <f t="shared" si="124"/>
        <v>0</v>
      </c>
      <c r="AZ835" s="320">
        <f t="shared" si="125"/>
        <v>0</v>
      </c>
      <c r="BG835" s="49" t="str">
        <f t="shared" si="126"/>
        <v>0</v>
      </c>
      <c r="BH835" s="49" t="str">
        <f t="shared" si="127"/>
        <v>0</v>
      </c>
      <c r="BI835" s="49" t="str">
        <f t="shared" si="128"/>
        <v>0</v>
      </c>
    </row>
    <row r="836" spans="1:61" x14ac:dyDescent="0.25">
      <c r="A836" s="25" t="str">
        <f>C836&amp;"x"&amp;TEXT(COUNTIF(C$5:C835,C836)+1,0)</f>
        <v>x1</v>
      </c>
      <c r="B836" s="26" t="str">
        <f>D836&amp;"x"&amp;TEXT(COUNTIF(D$5:D835,D836)+1,0)</f>
        <v>x1</v>
      </c>
      <c r="C836" s="27"/>
      <c r="D836" s="27"/>
      <c r="E836" s="165"/>
      <c r="F836" s="27"/>
      <c r="G836" s="242"/>
      <c r="H836" s="242"/>
      <c r="I836" s="242"/>
      <c r="J836" s="194"/>
      <c r="K836" s="165"/>
      <c r="L836" s="28"/>
      <c r="M836" s="371"/>
      <c r="N836" s="28"/>
      <c r="O836" s="236"/>
      <c r="P836" s="28"/>
      <c r="Q836" s="28"/>
      <c r="R836" s="28"/>
      <c r="S836" s="466" t="str">
        <f>IF(C836=0,"",C836)</f>
        <v/>
      </c>
      <c r="T836" s="191"/>
      <c r="U836" s="30"/>
      <c r="V836" s="30"/>
      <c r="W836" s="30"/>
      <c r="X836" s="30"/>
      <c r="Y836" s="190"/>
      <c r="Z836" s="330" t="str">
        <f>lft(J836,Peildatum)</f>
        <v/>
      </c>
      <c r="AA836" s="272"/>
      <c r="AB836" s="272"/>
      <c r="AC836" s="272"/>
      <c r="AD836" s="272"/>
      <c r="AE836" s="319" t="str">
        <f>IFERROR(VLOOKUP(LEFT(L836 &amp; "0",1),CbRc,2,0),"")</f>
        <v>NCX19J3</v>
      </c>
      <c r="AF836" s="319" t="str">
        <f>IFERROR(VLOOKUP(LEFT(M836 &amp; "0",1),CbRc,2,0),"")</f>
        <v>NCX19J3</v>
      </c>
      <c r="AG836" s="319" t="str">
        <f>IFERROR(VLOOKUP(LEFT(N836 &amp; "0",1),CbRc,2,0),"")</f>
        <v>NCX19J3</v>
      </c>
      <c r="AH836" s="319" t="str">
        <f>IF(ISNA(VLOOKUP($AE836&amp;P836,IsTm1A,1,0)),"",P836)</f>
        <v/>
      </c>
      <c r="AI836" s="319" t="str">
        <f>IF(ISNA(VLOOKUP($AF836&amp;Q836,IsTm2D,1,0)),"",Q836)</f>
        <v/>
      </c>
      <c r="AJ836" s="319" t="str">
        <f>IF(ISNA(VLOOKUP($AF836&amp;R836,IsTm3G,1,0)),"",R836)</f>
        <v/>
      </c>
      <c r="AK836" s="319" t="str">
        <f>IF(ISNA(VLOOKUP($AG836&amp;S836,IsTm4J,1,0)),"",S836)</f>
        <v/>
      </c>
      <c r="AL836" s="310"/>
      <c r="AT836" s="312" t="str">
        <f t="shared" si="120"/>
        <v/>
      </c>
      <c r="AU836" s="312" t="str">
        <f t="shared" si="121"/>
        <v/>
      </c>
      <c r="AW836" s="320">
        <f t="shared" si="122"/>
        <v>0</v>
      </c>
      <c r="AX836" s="320">
        <f t="shared" si="123"/>
        <v>0</v>
      </c>
      <c r="AY836" s="320">
        <f t="shared" si="124"/>
        <v>0</v>
      </c>
      <c r="AZ836" s="320">
        <f t="shared" si="125"/>
        <v>0</v>
      </c>
      <c r="BG836" s="49" t="str">
        <f t="shared" si="126"/>
        <v>0</v>
      </c>
      <c r="BH836" s="49" t="str">
        <f t="shared" si="127"/>
        <v>0</v>
      </c>
      <c r="BI836" s="49" t="str">
        <f t="shared" si="128"/>
        <v>0</v>
      </c>
    </row>
    <row r="837" spans="1:61" x14ac:dyDescent="0.25">
      <c r="A837" s="25" t="str">
        <f>C837&amp;"x"&amp;TEXT(COUNTIF(C$5:C836,C837)+1,0)</f>
        <v>x1</v>
      </c>
      <c r="B837" s="26" t="str">
        <f>D837&amp;"x"&amp;TEXT(COUNTIF(D$5:D836,D837)+1,0)</f>
        <v>x1</v>
      </c>
      <c r="C837" s="27"/>
      <c r="D837" s="27"/>
      <c r="E837" s="165"/>
      <c r="F837" s="27"/>
      <c r="G837" s="242"/>
      <c r="H837" s="242"/>
      <c r="I837" s="242"/>
      <c r="J837" s="194"/>
      <c r="K837" s="165"/>
      <c r="L837" s="28"/>
      <c r="M837" s="371"/>
      <c r="N837" s="28"/>
      <c r="O837" s="236"/>
      <c r="P837" s="28"/>
      <c r="Q837" s="28"/>
      <c r="R837" s="28"/>
      <c r="S837" s="466" t="str">
        <f>IF(C837=0,"",C837)</f>
        <v/>
      </c>
      <c r="T837" s="191"/>
      <c r="U837" s="30"/>
      <c r="V837" s="30"/>
      <c r="W837" s="30"/>
      <c r="X837" s="30"/>
      <c r="Y837" s="190"/>
      <c r="Z837" s="330" t="str">
        <f>lft(J837,Peildatum)</f>
        <v/>
      </c>
      <c r="AA837" s="272"/>
      <c r="AB837" s="272"/>
      <c r="AC837" s="272"/>
      <c r="AD837" s="272"/>
      <c r="AE837" s="319" t="str">
        <f>IFERROR(VLOOKUP(LEFT(L837 &amp; "0",1),CbRc,2,0),"")</f>
        <v>NCX19J3</v>
      </c>
      <c r="AF837" s="319" t="str">
        <f>IFERROR(VLOOKUP(LEFT(M837 &amp; "0",1),CbRc,2,0),"")</f>
        <v>NCX19J3</v>
      </c>
      <c r="AG837" s="319" t="str">
        <f>IFERROR(VLOOKUP(LEFT(N837 &amp; "0",1),CbRc,2,0),"")</f>
        <v>NCX19J3</v>
      </c>
      <c r="AH837" s="319" t="str">
        <f>IF(ISNA(VLOOKUP($AE837&amp;P837,IsTm1A,1,0)),"",P837)</f>
        <v/>
      </c>
      <c r="AI837" s="319" t="str">
        <f>IF(ISNA(VLOOKUP($AF837&amp;Q837,IsTm2D,1,0)),"",Q837)</f>
        <v/>
      </c>
      <c r="AJ837" s="319" t="str">
        <f>IF(ISNA(VLOOKUP($AF837&amp;R837,IsTm3G,1,0)),"",R837)</f>
        <v/>
      </c>
      <c r="AK837" s="319" t="str">
        <f>IF(ISNA(VLOOKUP($AG837&amp;S837,IsTm4J,1,0)),"",S837)</f>
        <v/>
      </c>
      <c r="AL837" s="310"/>
      <c r="AT837" s="312" t="str">
        <f t="shared" ref="AT837:AT900" si="129">IF(C837="","",IFERROR(VLOOKUP(C837,AQ:AQ,1,0),"FOUT"))</f>
        <v/>
      </c>
      <c r="AU837" s="312" t="str">
        <f t="shared" ref="AU837:AU900" si="130">IF(D837="","",IFERROR(VLOOKUP(D837,AR:AR,1,0),"FOUT"))</f>
        <v/>
      </c>
      <c r="AW837" s="320">
        <f t="shared" si="122"/>
        <v>0</v>
      </c>
      <c r="AX837" s="320">
        <f t="shared" si="123"/>
        <v>0</v>
      </c>
      <c r="AY837" s="320">
        <f t="shared" si="124"/>
        <v>0</v>
      </c>
      <c r="AZ837" s="320">
        <f t="shared" si="125"/>
        <v>0</v>
      </c>
      <c r="BG837" s="49" t="str">
        <f t="shared" si="126"/>
        <v>0</v>
      </c>
      <c r="BH837" s="49" t="str">
        <f t="shared" si="127"/>
        <v>0</v>
      </c>
      <c r="BI837" s="49" t="str">
        <f t="shared" si="128"/>
        <v>0</v>
      </c>
    </row>
    <row r="838" spans="1:61" x14ac:dyDescent="0.25">
      <c r="A838" s="25" t="str">
        <f>C838&amp;"x"&amp;TEXT(COUNTIF(C$5:C837,C838)+1,0)</f>
        <v>x1</v>
      </c>
      <c r="B838" s="26" t="str">
        <f>D838&amp;"x"&amp;TEXT(COUNTIF(D$5:D837,D838)+1,0)</f>
        <v>x1</v>
      </c>
      <c r="C838" s="27"/>
      <c r="D838" s="27"/>
      <c r="E838" s="165"/>
      <c r="F838" s="27"/>
      <c r="G838" s="242"/>
      <c r="H838" s="242"/>
      <c r="I838" s="242"/>
      <c r="J838" s="194"/>
      <c r="K838" s="165"/>
      <c r="L838" s="28"/>
      <c r="M838" s="371"/>
      <c r="N838" s="28"/>
      <c r="O838" s="236"/>
      <c r="P838" s="28"/>
      <c r="Q838" s="28"/>
      <c r="R838" s="28"/>
      <c r="S838" s="466" t="str">
        <f>IF(C838=0,"",C838)</f>
        <v/>
      </c>
      <c r="T838" s="191"/>
      <c r="U838" s="30"/>
      <c r="V838" s="30"/>
      <c r="W838" s="30"/>
      <c r="X838" s="30"/>
      <c r="Y838" s="190"/>
      <c r="Z838" s="330" t="str">
        <f>lft(J838,Peildatum)</f>
        <v/>
      </c>
      <c r="AA838" s="272"/>
      <c r="AB838" s="272"/>
      <c r="AC838" s="272"/>
      <c r="AD838" s="272"/>
      <c r="AE838" s="319" t="str">
        <f>IFERROR(VLOOKUP(LEFT(L838 &amp; "0",1),CbRc,2,0),"")</f>
        <v>NCX19J3</v>
      </c>
      <c r="AF838" s="319" t="str">
        <f>IFERROR(VLOOKUP(LEFT(M838 &amp; "0",1),CbRc,2,0),"")</f>
        <v>NCX19J3</v>
      </c>
      <c r="AG838" s="319" t="str">
        <f>IFERROR(VLOOKUP(LEFT(N838 &amp; "0",1),CbRc,2,0),"")</f>
        <v>NCX19J3</v>
      </c>
      <c r="AH838" s="319" t="str">
        <f>IF(ISNA(VLOOKUP($AE838&amp;P838,IsTm1A,1,0)),"",P838)</f>
        <v/>
      </c>
      <c r="AI838" s="319" t="str">
        <f>IF(ISNA(VLOOKUP($AF838&amp;Q838,IsTm2D,1,0)),"",Q838)</f>
        <v/>
      </c>
      <c r="AJ838" s="319" t="str">
        <f>IF(ISNA(VLOOKUP($AF838&amp;R838,IsTm3G,1,0)),"",R838)</f>
        <v/>
      </c>
      <c r="AK838" s="319" t="str">
        <f>IF(ISNA(VLOOKUP($AG838&amp;S838,IsTm4J,1,0)),"",S838)</f>
        <v/>
      </c>
      <c r="AL838" s="310"/>
      <c r="AT838" s="312" t="str">
        <f t="shared" si="129"/>
        <v/>
      </c>
      <c r="AU838" s="312" t="str">
        <f t="shared" si="130"/>
        <v/>
      </c>
      <c r="AW838" s="320">
        <f t="shared" ref="AW838:AW901" si="131">IF(OR(P838="",U838=""),0,SUMIFS(U$5:U$1004,$BG$5:$BG$1004,$BG838,P$5:P$1004,P838))</f>
        <v>0</v>
      </c>
      <c r="AX838" s="320">
        <f t="shared" ref="AX838:AX901" si="132">IF(OR(Q838="",V838=""),0,SUMIFS(V$5:V$1004,$BH$5:$BH$1004,$BH838,Q$5:Q$1004,Q838))</f>
        <v>0</v>
      </c>
      <c r="AY838" s="320">
        <f t="shared" ref="AY838:AY901" si="133">IF(OR(R838="",W838=""),0,SUMIFS(W$5:W$1004,$BH$5:$BH$1004,$BH838,R$5:R$1004,R838))</f>
        <v>0</v>
      </c>
      <c r="AZ838" s="320">
        <f t="shared" ref="AZ838:AZ901" si="134">IF(OR(S838="",X838=""),0,SUMIFS(X$5:X$1004,$BI$5:$BI$1004,$BI838,S$5:S$1004,S838))</f>
        <v>0</v>
      </c>
      <c r="BG838" s="49" t="str">
        <f t="shared" si="126"/>
        <v>0</v>
      </c>
      <c r="BH838" s="49" t="str">
        <f t="shared" si="127"/>
        <v>0</v>
      </c>
      <c r="BI838" s="49" t="str">
        <f t="shared" si="128"/>
        <v>0</v>
      </c>
    </row>
    <row r="839" spans="1:61" x14ac:dyDescent="0.25">
      <c r="A839" s="25" t="str">
        <f>C839&amp;"x"&amp;TEXT(COUNTIF(C$5:C838,C839)+1,0)</f>
        <v>x1</v>
      </c>
      <c r="B839" s="26" t="str">
        <f>D839&amp;"x"&amp;TEXT(COUNTIF(D$5:D838,D839)+1,0)</f>
        <v>x1</v>
      </c>
      <c r="C839" s="27"/>
      <c r="D839" s="27"/>
      <c r="E839" s="165"/>
      <c r="F839" s="27"/>
      <c r="G839" s="242"/>
      <c r="H839" s="242"/>
      <c r="I839" s="242"/>
      <c r="J839" s="194"/>
      <c r="K839" s="165"/>
      <c r="L839" s="28"/>
      <c r="M839" s="371"/>
      <c r="N839" s="28"/>
      <c r="O839" s="236"/>
      <c r="P839" s="28"/>
      <c r="Q839" s="28"/>
      <c r="R839" s="28"/>
      <c r="S839" s="466" t="str">
        <f>IF(C839=0,"",C839)</f>
        <v/>
      </c>
      <c r="T839" s="191"/>
      <c r="U839" s="30"/>
      <c r="V839" s="30"/>
      <c r="W839" s="30"/>
      <c r="X839" s="30"/>
      <c r="Y839" s="190"/>
      <c r="Z839" s="330" t="str">
        <f>lft(J839,Peildatum)</f>
        <v/>
      </c>
      <c r="AA839" s="272"/>
      <c r="AB839" s="272"/>
      <c r="AC839" s="272"/>
      <c r="AD839" s="272"/>
      <c r="AE839" s="319" t="str">
        <f>IFERROR(VLOOKUP(LEFT(L839 &amp; "0",1),CbRc,2,0),"")</f>
        <v>NCX19J3</v>
      </c>
      <c r="AF839" s="319" t="str">
        <f>IFERROR(VLOOKUP(LEFT(M839 &amp; "0",1),CbRc,2,0),"")</f>
        <v>NCX19J3</v>
      </c>
      <c r="AG839" s="319" t="str">
        <f>IFERROR(VLOOKUP(LEFT(N839 &amp; "0",1),CbRc,2,0),"")</f>
        <v>NCX19J3</v>
      </c>
      <c r="AH839" s="319" t="str">
        <f>IF(ISNA(VLOOKUP($AE839&amp;P839,IsTm1A,1,0)),"",P839)</f>
        <v/>
      </c>
      <c r="AI839" s="319" t="str">
        <f>IF(ISNA(VLOOKUP($AF839&amp;Q839,IsTm2D,1,0)),"",Q839)</f>
        <v/>
      </c>
      <c r="AJ839" s="319" t="str">
        <f>IF(ISNA(VLOOKUP($AF839&amp;R839,IsTm3G,1,0)),"",R839)</f>
        <v/>
      </c>
      <c r="AK839" s="319" t="str">
        <f>IF(ISNA(VLOOKUP($AG839&amp;S839,IsTm4J,1,0)),"",S839)</f>
        <v/>
      </c>
      <c r="AL839" s="310"/>
      <c r="AT839" s="312" t="str">
        <f t="shared" si="129"/>
        <v/>
      </c>
      <c r="AU839" s="312" t="str">
        <f t="shared" si="130"/>
        <v/>
      </c>
      <c r="AW839" s="320">
        <f t="shared" si="131"/>
        <v>0</v>
      </c>
      <c r="AX839" s="320">
        <f t="shared" si="132"/>
        <v>0</v>
      </c>
      <c r="AY839" s="320">
        <f t="shared" si="133"/>
        <v>0</v>
      </c>
      <c r="AZ839" s="320">
        <f t="shared" si="134"/>
        <v>0</v>
      </c>
      <c r="BG839" s="49" t="str">
        <f t="shared" si="126"/>
        <v>0</v>
      </c>
      <c r="BH839" s="49" t="str">
        <f t="shared" si="127"/>
        <v>0</v>
      </c>
      <c r="BI839" s="49" t="str">
        <f t="shared" si="128"/>
        <v>0</v>
      </c>
    </row>
    <row r="840" spans="1:61" x14ac:dyDescent="0.25">
      <c r="A840" s="25" t="str">
        <f>C840&amp;"x"&amp;TEXT(COUNTIF(C$5:C839,C840)+1,0)</f>
        <v>x1</v>
      </c>
      <c r="B840" s="26" t="str">
        <f>D840&amp;"x"&amp;TEXT(COUNTIF(D$5:D839,D840)+1,0)</f>
        <v>x1</v>
      </c>
      <c r="C840" s="27"/>
      <c r="D840" s="27"/>
      <c r="E840" s="165"/>
      <c r="F840" s="27"/>
      <c r="G840" s="242"/>
      <c r="H840" s="242"/>
      <c r="I840" s="242"/>
      <c r="J840" s="194"/>
      <c r="K840" s="165"/>
      <c r="L840" s="28"/>
      <c r="M840" s="371"/>
      <c r="N840" s="28"/>
      <c r="O840" s="236"/>
      <c r="P840" s="28"/>
      <c r="Q840" s="28"/>
      <c r="R840" s="28"/>
      <c r="S840" s="466" t="str">
        <f>IF(C840=0,"",C840)</f>
        <v/>
      </c>
      <c r="T840" s="191"/>
      <c r="U840" s="30"/>
      <c r="V840" s="30"/>
      <c r="W840" s="30"/>
      <c r="X840" s="30"/>
      <c r="Y840" s="190"/>
      <c r="Z840" s="330" t="str">
        <f>lft(J840,Peildatum)</f>
        <v/>
      </c>
      <c r="AA840" s="272"/>
      <c r="AB840" s="272"/>
      <c r="AC840" s="272"/>
      <c r="AD840" s="272"/>
      <c r="AE840" s="319" t="str">
        <f>IFERROR(VLOOKUP(LEFT(L840 &amp; "0",1),CbRc,2,0),"")</f>
        <v>NCX19J3</v>
      </c>
      <c r="AF840" s="319" t="str">
        <f>IFERROR(VLOOKUP(LEFT(M840 &amp; "0",1),CbRc,2,0),"")</f>
        <v>NCX19J3</v>
      </c>
      <c r="AG840" s="319" t="str">
        <f>IFERROR(VLOOKUP(LEFT(N840 &amp; "0",1),CbRc,2,0),"")</f>
        <v>NCX19J3</v>
      </c>
      <c r="AH840" s="319" t="str">
        <f>IF(ISNA(VLOOKUP($AE840&amp;P840,IsTm1A,1,0)),"",P840)</f>
        <v/>
      </c>
      <c r="AI840" s="319" t="str">
        <f>IF(ISNA(VLOOKUP($AF840&amp;Q840,IsTm2D,1,0)),"",Q840)</f>
        <v/>
      </c>
      <c r="AJ840" s="319" t="str">
        <f>IF(ISNA(VLOOKUP($AF840&amp;R840,IsTm3G,1,0)),"",R840)</f>
        <v/>
      </c>
      <c r="AK840" s="319" t="str">
        <f>IF(ISNA(VLOOKUP($AG840&amp;S840,IsTm4J,1,0)),"",S840)</f>
        <v/>
      </c>
      <c r="AL840" s="310"/>
      <c r="AT840" s="312" t="str">
        <f t="shared" si="129"/>
        <v/>
      </c>
      <c r="AU840" s="312" t="str">
        <f t="shared" si="130"/>
        <v/>
      </c>
      <c r="AW840" s="320">
        <f t="shared" si="131"/>
        <v>0</v>
      </c>
      <c r="AX840" s="320">
        <f t="shared" si="132"/>
        <v>0</v>
      </c>
      <c r="AY840" s="320">
        <f t="shared" si="133"/>
        <v>0</v>
      </c>
      <c r="AZ840" s="320">
        <f t="shared" si="134"/>
        <v>0</v>
      </c>
      <c r="BG840" s="49" t="str">
        <f t="shared" si="126"/>
        <v>0</v>
      </c>
      <c r="BH840" s="49" t="str">
        <f t="shared" si="127"/>
        <v>0</v>
      </c>
      <c r="BI840" s="49" t="str">
        <f t="shared" si="128"/>
        <v>0</v>
      </c>
    </row>
    <row r="841" spans="1:61" x14ac:dyDescent="0.25">
      <c r="A841" s="25" t="str">
        <f>C841&amp;"x"&amp;TEXT(COUNTIF(C$5:C840,C841)+1,0)</f>
        <v>x1</v>
      </c>
      <c r="B841" s="26" t="str">
        <f>D841&amp;"x"&amp;TEXT(COUNTIF(D$5:D840,D841)+1,0)</f>
        <v>x1</v>
      </c>
      <c r="C841" s="27"/>
      <c r="D841" s="27"/>
      <c r="E841" s="165"/>
      <c r="F841" s="27"/>
      <c r="G841" s="242"/>
      <c r="H841" s="242"/>
      <c r="I841" s="242"/>
      <c r="J841" s="194"/>
      <c r="K841" s="165"/>
      <c r="L841" s="28"/>
      <c r="M841" s="371"/>
      <c r="N841" s="28"/>
      <c r="O841" s="236"/>
      <c r="P841" s="28"/>
      <c r="Q841" s="28"/>
      <c r="R841" s="28"/>
      <c r="S841" s="466" t="str">
        <f>IF(C841=0,"",C841)</f>
        <v/>
      </c>
      <c r="T841" s="191"/>
      <c r="U841" s="30"/>
      <c r="V841" s="30"/>
      <c r="W841" s="30"/>
      <c r="X841" s="30"/>
      <c r="Y841" s="190"/>
      <c r="Z841" s="330" t="str">
        <f>lft(J841,Peildatum)</f>
        <v/>
      </c>
      <c r="AA841" s="272"/>
      <c r="AB841" s="272"/>
      <c r="AC841" s="272"/>
      <c r="AD841" s="272"/>
      <c r="AE841" s="319" t="str">
        <f>IFERROR(VLOOKUP(LEFT(L841 &amp; "0",1),CbRc,2,0),"")</f>
        <v>NCX19J3</v>
      </c>
      <c r="AF841" s="319" t="str">
        <f>IFERROR(VLOOKUP(LEFT(M841 &amp; "0",1),CbRc,2,0),"")</f>
        <v>NCX19J3</v>
      </c>
      <c r="AG841" s="319" t="str">
        <f>IFERROR(VLOOKUP(LEFT(N841 &amp; "0",1),CbRc,2,0),"")</f>
        <v>NCX19J3</v>
      </c>
      <c r="AH841" s="319" t="str">
        <f>IF(ISNA(VLOOKUP($AE841&amp;P841,IsTm1A,1,0)),"",P841)</f>
        <v/>
      </c>
      <c r="AI841" s="319" t="str">
        <f>IF(ISNA(VLOOKUP($AF841&amp;Q841,IsTm2D,1,0)),"",Q841)</f>
        <v/>
      </c>
      <c r="AJ841" s="319" t="str">
        <f>IF(ISNA(VLOOKUP($AF841&amp;R841,IsTm3G,1,0)),"",R841)</f>
        <v/>
      </c>
      <c r="AK841" s="319" t="str">
        <f>IF(ISNA(VLOOKUP($AG841&amp;S841,IsTm4J,1,0)),"",S841)</f>
        <v/>
      </c>
      <c r="AL841" s="310"/>
      <c r="AT841" s="312" t="str">
        <f t="shared" si="129"/>
        <v/>
      </c>
      <c r="AU841" s="312" t="str">
        <f t="shared" si="130"/>
        <v/>
      </c>
      <c r="AW841" s="320">
        <f t="shared" si="131"/>
        <v>0</v>
      </c>
      <c r="AX841" s="320">
        <f t="shared" si="132"/>
        <v>0</v>
      </c>
      <c r="AY841" s="320">
        <f t="shared" si="133"/>
        <v>0</v>
      </c>
      <c r="AZ841" s="320">
        <f t="shared" si="134"/>
        <v>0</v>
      </c>
      <c r="BG841" s="49" t="str">
        <f t="shared" si="126"/>
        <v>0</v>
      </c>
      <c r="BH841" s="49" t="str">
        <f t="shared" si="127"/>
        <v>0</v>
      </c>
      <c r="BI841" s="49" t="str">
        <f t="shared" si="128"/>
        <v>0</v>
      </c>
    </row>
    <row r="842" spans="1:61" x14ac:dyDescent="0.25">
      <c r="A842" s="25" t="str">
        <f>C842&amp;"x"&amp;TEXT(COUNTIF(C$5:C841,C842)+1,0)</f>
        <v>x1</v>
      </c>
      <c r="B842" s="26" t="str">
        <f>D842&amp;"x"&amp;TEXT(COUNTIF(D$5:D841,D842)+1,0)</f>
        <v>x1</v>
      </c>
      <c r="C842" s="27"/>
      <c r="D842" s="27"/>
      <c r="E842" s="165"/>
      <c r="F842" s="27"/>
      <c r="G842" s="242"/>
      <c r="H842" s="242"/>
      <c r="I842" s="242"/>
      <c r="J842" s="194"/>
      <c r="K842" s="165"/>
      <c r="L842" s="28"/>
      <c r="M842" s="371"/>
      <c r="N842" s="28"/>
      <c r="O842" s="236"/>
      <c r="P842" s="28"/>
      <c r="Q842" s="28"/>
      <c r="R842" s="28"/>
      <c r="S842" s="466" t="str">
        <f>IF(C842=0,"",C842)</f>
        <v/>
      </c>
      <c r="T842" s="191"/>
      <c r="U842" s="30"/>
      <c r="V842" s="30"/>
      <c r="W842" s="30"/>
      <c r="X842" s="30"/>
      <c r="Y842" s="190"/>
      <c r="Z842" s="330" t="str">
        <f>lft(J842,Peildatum)</f>
        <v/>
      </c>
      <c r="AA842" s="272"/>
      <c r="AB842" s="272"/>
      <c r="AC842" s="272"/>
      <c r="AD842" s="272"/>
      <c r="AE842" s="319" t="str">
        <f>IFERROR(VLOOKUP(LEFT(L842 &amp; "0",1),CbRc,2,0),"")</f>
        <v>NCX19J3</v>
      </c>
      <c r="AF842" s="319" t="str">
        <f>IFERROR(VLOOKUP(LEFT(M842 &amp; "0",1),CbRc,2,0),"")</f>
        <v>NCX19J3</v>
      </c>
      <c r="AG842" s="319" t="str">
        <f>IFERROR(VLOOKUP(LEFT(N842 &amp; "0",1),CbRc,2,0),"")</f>
        <v>NCX19J3</v>
      </c>
      <c r="AH842" s="319" t="str">
        <f>IF(ISNA(VLOOKUP($AE842&amp;P842,IsTm1A,1,0)),"",P842)</f>
        <v/>
      </c>
      <c r="AI842" s="319" t="str">
        <f>IF(ISNA(VLOOKUP($AF842&amp;Q842,IsTm2D,1,0)),"",Q842)</f>
        <v/>
      </c>
      <c r="AJ842" s="319" t="str">
        <f>IF(ISNA(VLOOKUP($AF842&amp;R842,IsTm3G,1,0)),"",R842)</f>
        <v/>
      </c>
      <c r="AK842" s="319" t="str">
        <f>IF(ISNA(VLOOKUP($AG842&amp;S842,IsTm4J,1,0)),"",S842)</f>
        <v/>
      </c>
      <c r="AL842" s="310"/>
      <c r="AT842" s="312" t="str">
        <f t="shared" si="129"/>
        <v/>
      </c>
      <c r="AU842" s="312" t="str">
        <f t="shared" si="130"/>
        <v/>
      </c>
      <c r="AW842" s="320">
        <f t="shared" si="131"/>
        <v>0</v>
      </c>
      <c r="AX842" s="320">
        <f t="shared" si="132"/>
        <v>0</v>
      </c>
      <c r="AY842" s="320">
        <f t="shared" si="133"/>
        <v>0</v>
      </c>
      <c r="AZ842" s="320">
        <f t="shared" si="134"/>
        <v>0</v>
      </c>
      <c r="BG842" s="49" t="str">
        <f t="shared" ref="BG842:BG905" si="135">LEFT(L842&amp;"0",1)</f>
        <v>0</v>
      </c>
      <c r="BH842" s="49" t="str">
        <f t="shared" ref="BH842:BH905" si="136">LEFT(M842&amp;"0",1)</f>
        <v>0</v>
      </c>
      <c r="BI842" s="49" t="str">
        <f t="shared" ref="BI842:BI905" si="137">LEFT(N842&amp;"0",1)</f>
        <v>0</v>
      </c>
    </row>
    <row r="843" spans="1:61" x14ac:dyDescent="0.25">
      <c r="A843" s="25" t="str">
        <f>C843&amp;"x"&amp;TEXT(COUNTIF(C$5:C842,C843)+1,0)</f>
        <v>x1</v>
      </c>
      <c r="B843" s="26" t="str">
        <f>D843&amp;"x"&amp;TEXT(COUNTIF(D$5:D842,D843)+1,0)</f>
        <v>x1</v>
      </c>
      <c r="C843" s="27"/>
      <c r="D843" s="27"/>
      <c r="E843" s="165"/>
      <c r="F843" s="27"/>
      <c r="G843" s="242"/>
      <c r="H843" s="242"/>
      <c r="I843" s="242"/>
      <c r="J843" s="194"/>
      <c r="K843" s="165"/>
      <c r="L843" s="28"/>
      <c r="M843" s="371"/>
      <c r="N843" s="28"/>
      <c r="O843" s="236"/>
      <c r="P843" s="28"/>
      <c r="Q843" s="28"/>
      <c r="R843" s="28"/>
      <c r="S843" s="466" t="str">
        <f>IF(C843=0,"",C843)</f>
        <v/>
      </c>
      <c r="T843" s="191"/>
      <c r="U843" s="30"/>
      <c r="V843" s="30"/>
      <c r="W843" s="30"/>
      <c r="X843" s="30"/>
      <c r="Y843" s="190"/>
      <c r="Z843" s="330" t="str">
        <f>lft(J843,Peildatum)</f>
        <v/>
      </c>
      <c r="AA843" s="272"/>
      <c r="AB843" s="272"/>
      <c r="AC843" s="272"/>
      <c r="AD843" s="272"/>
      <c r="AE843" s="319" t="str">
        <f>IFERROR(VLOOKUP(LEFT(L843 &amp; "0",1),CbRc,2,0),"")</f>
        <v>NCX19J3</v>
      </c>
      <c r="AF843" s="319" t="str">
        <f>IFERROR(VLOOKUP(LEFT(M843 &amp; "0",1),CbRc,2,0),"")</f>
        <v>NCX19J3</v>
      </c>
      <c r="AG843" s="319" t="str">
        <f>IFERROR(VLOOKUP(LEFT(N843 &amp; "0",1),CbRc,2,0),"")</f>
        <v>NCX19J3</v>
      </c>
      <c r="AH843" s="319" t="str">
        <f>IF(ISNA(VLOOKUP($AE843&amp;P843,IsTm1A,1,0)),"",P843)</f>
        <v/>
      </c>
      <c r="AI843" s="319" t="str">
        <f>IF(ISNA(VLOOKUP($AF843&amp;Q843,IsTm2D,1,0)),"",Q843)</f>
        <v/>
      </c>
      <c r="AJ843" s="319" t="str">
        <f>IF(ISNA(VLOOKUP($AF843&amp;R843,IsTm3G,1,0)),"",R843)</f>
        <v/>
      </c>
      <c r="AK843" s="319" t="str">
        <f>IF(ISNA(VLOOKUP($AG843&amp;S843,IsTm4J,1,0)),"",S843)</f>
        <v/>
      </c>
      <c r="AL843" s="310"/>
      <c r="AT843" s="312" t="str">
        <f t="shared" si="129"/>
        <v/>
      </c>
      <c r="AU843" s="312" t="str">
        <f t="shared" si="130"/>
        <v/>
      </c>
      <c r="AW843" s="320">
        <f t="shared" si="131"/>
        <v>0</v>
      </c>
      <c r="AX843" s="320">
        <f t="shared" si="132"/>
        <v>0</v>
      </c>
      <c r="AY843" s="320">
        <f t="shared" si="133"/>
        <v>0</v>
      </c>
      <c r="AZ843" s="320">
        <f t="shared" si="134"/>
        <v>0</v>
      </c>
      <c r="BG843" s="49" t="str">
        <f t="shared" si="135"/>
        <v>0</v>
      </c>
      <c r="BH843" s="49" t="str">
        <f t="shared" si="136"/>
        <v>0</v>
      </c>
      <c r="BI843" s="49" t="str">
        <f t="shared" si="137"/>
        <v>0</v>
      </c>
    </row>
    <row r="844" spans="1:61" x14ac:dyDescent="0.25">
      <c r="A844" s="25" t="str">
        <f>C844&amp;"x"&amp;TEXT(COUNTIF(C$5:C843,C844)+1,0)</f>
        <v>x1</v>
      </c>
      <c r="B844" s="26" t="str">
        <f>D844&amp;"x"&amp;TEXT(COUNTIF(D$5:D843,D844)+1,0)</f>
        <v>x1</v>
      </c>
      <c r="C844" s="27"/>
      <c r="D844" s="27"/>
      <c r="E844" s="165"/>
      <c r="F844" s="27"/>
      <c r="G844" s="242"/>
      <c r="H844" s="242"/>
      <c r="I844" s="242"/>
      <c r="J844" s="194"/>
      <c r="K844" s="165"/>
      <c r="L844" s="28"/>
      <c r="M844" s="371"/>
      <c r="N844" s="28"/>
      <c r="O844" s="236"/>
      <c r="P844" s="28"/>
      <c r="Q844" s="28"/>
      <c r="R844" s="28"/>
      <c r="S844" s="466" t="str">
        <f>IF(C844=0,"",C844)</f>
        <v/>
      </c>
      <c r="T844" s="191"/>
      <c r="U844" s="30"/>
      <c r="V844" s="30"/>
      <c r="W844" s="30"/>
      <c r="X844" s="30"/>
      <c r="Y844" s="190"/>
      <c r="Z844" s="330" t="str">
        <f>lft(J844,Peildatum)</f>
        <v/>
      </c>
      <c r="AA844" s="272"/>
      <c r="AB844" s="272"/>
      <c r="AC844" s="272"/>
      <c r="AD844" s="272"/>
      <c r="AE844" s="319" t="str">
        <f>IFERROR(VLOOKUP(LEFT(L844 &amp; "0",1),CbRc,2,0),"")</f>
        <v>NCX19J3</v>
      </c>
      <c r="AF844" s="319" t="str">
        <f>IFERROR(VLOOKUP(LEFT(M844 &amp; "0",1),CbRc,2,0),"")</f>
        <v>NCX19J3</v>
      </c>
      <c r="AG844" s="319" t="str">
        <f>IFERROR(VLOOKUP(LEFT(N844 &amp; "0",1),CbRc,2,0),"")</f>
        <v>NCX19J3</v>
      </c>
      <c r="AH844" s="319" t="str">
        <f>IF(ISNA(VLOOKUP($AE844&amp;P844,IsTm1A,1,0)),"",P844)</f>
        <v/>
      </c>
      <c r="AI844" s="319" t="str">
        <f>IF(ISNA(VLOOKUP($AF844&amp;Q844,IsTm2D,1,0)),"",Q844)</f>
        <v/>
      </c>
      <c r="AJ844" s="319" t="str">
        <f>IF(ISNA(VLOOKUP($AF844&amp;R844,IsTm3G,1,0)),"",R844)</f>
        <v/>
      </c>
      <c r="AK844" s="319" t="str">
        <f>IF(ISNA(VLOOKUP($AG844&amp;S844,IsTm4J,1,0)),"",S844)</f>
        <v/>
      </c>
      <c r="AL844" s="310"/>
      <c r="AT844" s="312" t="str">
        <f t="shared" si="129"/>
        <v/>
      </c>
      <c r="AU844" s="312" t="str">
        <f t="shared" si="130"/>
        <v/>
      </c>
      <c r="AW844" s="320">
        <f t="shared" si="131"/>
        <v>0</v>
      </c>
      <c r="AX844" s="320">
        <f t="shared" si="132"/>
        <v>0</v>
      </c>
      <c r="AY844" s="320">
        <f t="shared" si="133"/>
        <v>0</v>
      </c>
      <c r="AZ844" s="320">
        <f t="shared" si="134"/>
        <v>0</v>
      </c>
      <c r="BG844" s="49" t="str">
        <f t="shared" si="135"/>
        <v>0</v>
      </c>
      <c r="BH844" s="49" t="str">
        <f t="shared" si="136"/>
        <v>0</v>
      </c>
      <c r="BI844" s="49" t="str">
        <f t="shared" si="137"/>
        <v>0</v>
      </c>
    </row>
    <row r="845" spans="1:61" x14ac:dyDescent="0.25">
      <c r="A845" s="25" t="str">
        <f>C845&amp;"x"&amp;TEXT(COUNTIF(C$5:C844,C845)+1,0)</f>
        <v>x1</v>
      </c>
      <c r="B845" s="26" t="str">
        <f>D845&amp;"x"&amp;TEXT(COUNTIF(D$5:D844,D845)+1,0)</f>
        <v>x1</v>
      </c>
      <c r="C845" s="27"/>
      <c r="D845" s="27"/>
      <c r="E845" s="165"/>
      <c r="F845" s="27"/>
      <c r="G845" s="242"/>
      <c r="H845" s="242"/>
      <c r="I845" s="242"/>
      <c r="J845" s="194"/>
      <c r="K845" s="165"/>
      <c r="L845" s="28"/>
      <c r="M845" s="371"/>
      <c r="N845" s="28"/>
      <c r="O845" s="236"/>
      <c r="P845" s="28"/>
      <c r="Q845" s="28"/>
      <c r="R845" s="28"/>
      <c r="S845" s="466" t="str">
        <f>IF(C845=0,"",C845)</f>
        <v/>
      </c>
      <c r="T845" s="191"/>
      <c r="U845" s="30"/>
      <c r="V845" s="30"/>
      <c r="W845" s="30"/>
      <c r="X845" s="30"/>
      <c r="Y845" s="190"/>
      <c r="Z845" s="330" t="str">
        <f>lft(J845,Peildatum)</f>
        <v/>
      </c>
      <c r="AA845" s="272"/>
      <c r="AB845" s="272"/>
      <c r="AC845" s="272"/>
      <c r="AD845" s="272"/>
      <c r="AE845" s="319" t="str">
        <f>IFERROR(VLOOKUP(LEFT(L845 &amp; "0",1),CbRc,2,0),"")</f>
        <v>NCX19J3</v>
      </c>
      <c r="AF845" s="319" t="str">
        <f>IFERROR(VLOOKUP(LEFT(M845 &amp; "0",1),CbRc,2,0),"")</f>
        <v>NCX19J3</v>
      </c>
      <c r="AG845" s="319" t="str">
        <f>IFERROR(VLOOKUP(LEFT(N845 &amp; "0",1),CbRc,2,0),"")</f>
        <v>NCX19J3</v>
      </c>
      <c r="AH845" s="319" t="str">
        <f>IF(ISNA(VLOOKUP($AE845&amp;P845,IsTm1A,1,0)),"",P845)</f>
        <v/>
      </c>
      <c r="AI845" s="319" t="str">
        <f>IF(ISNA(VLOOKUP($AF845&amp;Q845,IsTm2D,1,0)),"",Q845)</f>
        <v/>
      </c>
      <c r="AJ845" s="319" t="str">
        <f>IF(ISNA(VLOOKUP($AF845&amp;R845,IsTm3G,1,0)),"",R845)</f>
        <v/>
      </c>
      <c r="AK845" s="319" t="str">
        <f>IF(ISNA(VLOOKUP($AG845&amp;S845,IsTm4J,1,0)),"",S845)</f>
        <v/>
      </c>
      <c r="AL845" s="310"/>
      <c r="AT845" s="312" t="str">
        <f t="shared" si="129"/>
        <v/>
      </c>
      <c r="AU845" s="312" t="str">
        <f t="shared" si="130"/>
        <v/>
      </c>
      <c r="AW845" s="320">
        <f t="shared" si="131"/>
        <v>0</v>
      </c>
      <c r="AX845" s="320">
        <f t="shared" si="132"/>
        <v>0</v>
      </c>
      <c r="AY845" s="320">
        <f t="shared" si="133"/>
        <v>0</v>
      </c>
      <c r="AZ845" s="320">
        <f t="shared" si="134"/>
        <v>0</v>
      </c>
      <c r="BG845" s="49" t="str">
        <f t="shared" si="135"/>
        <v>0</v>
      </c>
      <c r="BH845" s="49" t="str">
        <f t="shared" si="136"/>
        <v>0</v>
      </c>
      <c r="BI845" s="49" t="str">
        <f t="shared" si="137"/>
        <v>0</v>
      </c>
    </row>
    <row r="846" spans="1:61" x14ac:dyDescent="0.25">
      <c r="A846" s="25" t="str">
        <f>C846&amp;"x"&amp;TEXT(COUNTIF(C$5:C845,C846)+1,0)</f>
        <v>x1</v>
      </c>
      <c r="B846" s="26" t="str">
        <f>D846&amp;"x"&amp;TEXT(COUNTIF(D$5:D845,D846)+1,0)</f>
        <v>x1</v>
      </c>
      <c r="C846" s="27"/>
      <c r="D846" s="27"/>
      <c r="E846" s="165"/>
      <c r="F846" s="27"/>
      <c r="G846" s="242"/>
      <c r="H846" s="242"/>
      <c r="I846" s="242"/>
      <c r="J846" s="194"/>
      <c r="K846" s="165"/>
      <c r="L846" s="28"/>
      <c r="M846" s="371"/>
      <c r="N846" s="28"/>
      <c r="O846" s="236"/>
      <c r="P846" s="28"/>
      <c r="Q846" s="28"/>
      <c r="R846" s="28"/>
      <c r="S846" s="466" t="str">
        <f>IF(C846=0,"",C846)</f>
        <v/>
      </c>
      <c r="T846" s="191"/>
      <c r="U846" s="30"/>
      <c r="V846" s="30"/>
      <c r="W846" s="30"/>
      <c r="X846" s="30"/>
      <c r="Y846" s="190"/>
      <c r="Z846" s="330" t="str">
        <f>lft(J846,Peildatum)</f>
        <v/>
      </c>
      <c r="AA846" s="272"/>
      <c r="AB846" s="272"/>
      <c r="AC846" s="272"/>
      <c r="AD846" s="272"/>
      <c r="AE846" s="319" t="str">
        <f>IFERROR(VLOOKUP(LEFT(L846 &amp; "0",1),CbRc,2,0),"")</f>
        <v>NCX19J3</v>
      </c>
      <c r="AF846" s="319" t="str">
        <f>IFERROR(VLOOKUP(LEFT(M846 &amp; "0",1),CbRc,2,0),"")</f>
        <v>NCX19J3</v>
      </c>
      <c r="AG846" s="319" t="str">
        <f>IFERROR(VLOOKUP(LEFT(N846 &amp; "0",1),CbRc,2,0),"")</f>
        <v>NCX19J3</v>
      </c>
      <c r="AH846" s="319" t="str">
        <f>IF(ISNA(VLOOKUP($AE846&amp;P846,IsTm1A,1,0)),"",P846)</f>
        <v/>
      </c>
      <c r="AI846" s="319" t="str">
        <f>IF(ISNA(VLOOKUP($AF846&amp;Q846,IsTm2D,1,0)),"",Q846)</f>
        <v/>
      </c>
      <c r="AJ846" s="319" t="str">
        <f>IF(ISNA(VLOOKUP($AF846&amp;R846,IsTm3G,1,0)),"",R846)</f>
        <v/>
      </c>
      <c r="AK846" s="319" t="str">
        <f>IF(ISNA(VLOOKUP($AG846&amp;S846,IsTm4J,1,0)),"",S846)</f>
        <v/>
      </c>
      <c r="AL846" s="310"/>
      <c r="AT846" s="312" t="str">
        <f t="shared" si="129"/>
        <v/>
      </c>
      <c r="AU846" s="312" t="str">
        <f t="shared" si="130"/>
        <v/>
      </c>
      <c r="AW846" s="320">
        <f t="shared" si="131"/>
        <v>0</v>
      </c>
      <c r="AX846" s="320">
        <f t="shared" si="132"/>
        <v>0</v>
      </c>
      <c r="AY846" s="320">
        <f t="shared" si="133"/>
        <v>0</v>
      </c>
      <c r="AZ846" s="320">
        <f t="shared" si="134"/>
        <v>0</v>
      </c>
      <c r="BG846" s="49" t="str">
        <f t="shared" si="135"/>
        <v>0</v>
      </c>
      <c r="BH846" s="49" t="str">
        <f t="shared" si="136"/>
        <v>0</v>
      </c>
      <c r="BI846" s="49" t="str">
        <f t="shared" si="137"/>
        <v>0</v>
      </c>
    </row>
    <row r="847" spans="1:61" x14ac:dyDescent="0.25">
      <c r="A847" s="25" t="str">
        <f>C847&amp;"x"&amp;TEXT(COUNTIF(C$5:C846,C847)+1,0)</f>
        <v>x1</v>
      </c>
      <c r="B847" s="26" t="str">
        <f>D847&amp;"x"&amp;TEXT(COUNTIF(D$5:D846,D847)+1,0)</f>
        <v>x1</v>
      </c>
      <c r="C847" s="27"/>
      <c r="D847" s="27"/>
      <c r="E847" s="165"/>
      <c r="F847" s="27"/>
      <c r="G847" s="242"/>
      <c r="H847" s="242"/>
      <c r="I847" s="242"/>
      <c r="J847" s="194"/>
      <c r="K847" s="165"/>
      <c r="L847" s="28"/>
      <c r="M847" s="371"/>
      <c r="N847" s="28"/>
      <c r="O847" s="236"/>
      <c r="P847" s="28"/>
      <c r="Q847" s="28"/>
      <c r="R847" s="28"/>
      <c r="S847" s="466" t="str">
        <f>IF(C847=0,"",C847)</f>
        <v/>
      </c>
      <c r="T847" s="191"/>
      <c r="U847" s="30"/>
      <c r="V847" s="30"/>
      <c r="W847" s="30"/>
      <c r="X847" s="30"/>
      <c r="Y847" s="190"/>
      <c r="Z847" s="330" t="str">
        <f>lft(J847,Peildatum)</f>
        <v/>
      </c>
      <c r="AA847" s="272"/>
      <c r="AB847" s="272"/>
      <c r="AC847" s="272"/>
      <c r="AD847" s="272"/>
      <c r="AE847" s="319" t="str">
        <f>IFERROR(VLOOKUP(LEFT(L847 &amp; "0",1),CbRc,2,0),"")</f>
        <v>NCX19J3</v>
      </c>
      <c r="AF847" s="319" t="str">
        <f>IFERROR(VLOOKUP(LEFT(M847 &amp; "0",1),CbRc,2,0),"")</f>
        <v>NCX19J3</v>
      </c>
      <c r="AG847" s="319" t="str">
        <f>IFERROR(VLOOKUP(LEFT(N847 &amp; "0",1),CbRc,2,0),"")</f>
        <v>NCX19J3</v>
      </c>
      <c r="AH847" s="319" t="str">
        <f>IF(ISNA(VLOOKUP($AE847&amp;P847,IsTm1A,1,0)),"",P847)</f>
        <v/>
      </c>
      <c r="AI847" s="319" t="str">
        <f>IF(ISNA(VLOOKUP($AF847&amp;Q847,IsTm2D,1,0)),"",Q847)</f>
        <v/>
      </c>
      <c r="AJ847" s="319" t="str">
        <f>IF(ISNA(VLOOKUP($AF847&amp;R847,IsTm3G,1,0)),"",R847)</f>
        <v/>
      </c>
      <c r="AK847" s="319" t="str">
        <f>IF(ISNA(VLOOKUP($AG847&amp;S847,IsTm4J,1,0)),"",S847)</f>
        <v/>
      </c>
      <c r="AL847" s="310"/>
      <c r="AT847" s="312" t="str">
        <f t="shared" si="129"/>
        <v/>
      </c>
      <c r="AU847" s="312" t="str">
        <f t="shared" si="130"/>
        <v/>
      </c>
      <c r="AW847" s="320">
        <f t="shared" si="131"/>
        <v>0</v>
      </c>
      <c r="AX847" s="320">
        <f t="shared" si="132"/>
        <v>0</v>
      </c>
      <c r="AY847" s="320">
        <f t="shared" si="133"/>
        <v>0</v>
      </c>
      <c r="AZ847" s="320">
        <f t="shared" si="134"/>
        <v>0</v>
      </c>
      <c r="BG847" s="49" t="str">
        <f t="shared" si="135"/>
        <v>0</v>
      </c>
      <c r="BH847" s="49" t="str">
        <f t="shared" si="136"/>
        <v>0</v>
      </c>
      <c r="BI847" s="49" t="str">
        <f t="shared" si="137"/>
        <v>0</v>
      </c>
    </row>
    <row r="848" spans="1:61" x14ac:dyDescent="0.25">
      <c r="A848" s="25" t="str">
        <f>C848&amp;"x"&amp;TEXT(COUNTIF(C$5:C847,C848)+1,0)</f>
        <v>x1</v>
      </c>
      <c r="B848" s="26" t="str">
        <f>D848&amp;"x"&amp;TEXT(COUNTIF(D$5:D847,D848)+1,0)</f>
        <v>x1</v>
      </c>
      <c r="C848" s="27"/>
      <c r="D848" s="27"/>
      <c r="E848" s="165"/>
      <c r="F848" s="27"/>
      <c r="G848" s="242"/>
      <c r="H848" s="242"/>
      <c r="I848" s="242"/>
      <c r="J848" s="194"/>
      <c r="K848" s="165"/>
      <c r="L848" s="28"/>
      <c r="M848" s="371"/>
      <c r="N848" s="28"/>
      <c r="O848" s="236"/>
      <c r="P848" s="28"/>
      <c r="Q848" s="28"/>
      <c r="R848" s="28"/>
      <c r="S848" s="466" t="str">
        <f>IF(C848=0,"",C848)</f>
        <v/>
      </c>
      <c r="T848" s="191"/>
      <c r="U848" s="30"/>
      <c r="V848" s="30"/>
      <c r="W848" s="30"/>
      <c r="X848" s="30"/>
      <c r="Y848" s="190"/>
      <c r="Z848" s="330" t="str">
        <f>lft(J848,Peildatum)</f>
        <v/>
      </c>
      <c r="AA848" s="272"/>
      <c r="AB848" s="272"/>
      <c r="AC848" s="272"/>
      <c r="AD848" s="272"/>
      <c r="AE848" s="319" t="str">
        <f>IFERROR(VLOOKUP(LEFT(L848 &amp; "0",1),CbRc,2,0),"")</f>
        <v>NCX19J3</v>
      </c>
      <c r="AF848" s="319" t="str">
        <f>IFERROR(VLOOKUP(LEFT(M848 &amp; "0",1),CbRc,2,0),"")</f>
        <v>NCX19J3</v>
      </c>
      <c r="AG848" s="319" t="str">
        <f>IFERROR(VLOOKUP(LEFT(N848 &amp; "0",1),CbRc,2,0),"")</f>
        <v>NCX19J3</v>
      </c>
      <c r="AH848" s="319" t="str">
        <f>IF(ISNA(VLOOKUP($AE848&amp;P848,IsTm1A,1,0)),"",P848)</f>
        <v/>
      </c>
      <c r="AI848" s="319" t="str">
        <f>IF(ISNA(VLOOKUP($AF848&amp;Q848,IsTm2D,1,0)),"",Q848)</f>
        <v/>
      </c>
      <c r="AJ848" s="319" t="str">
        <f>IF(ISNA(VLOOKUP($AF848&amp;R848,IsTm3G,1,0)),"",R848)</f>
        <v/>
      </c>
      <c r="AK848" s="319" t="str">
        <f>IF(ISNA(VLOOKUP($AG848&amp;S848,IsTm4J,1,0)),"",S848)</f>
        <v/>
      </c>
      <c r="AL848" s="310"/>
      <c r="AT848" s="312" t="str">
        <f t="shared" si="129"/>
        <v/>
      </c>
      <c r="AU848" s="312" t="str">
        <f t="shared" si="130"/>
        <v/>
      </c>
      <c r="AW848" s="320">
        <f t="shared" si="131"/>
        <v>0</v>
      </c>
      <c r="AX848" s="320">
        <f t="shared" si="132"/>
        <v>0</v>
      </c>
      <c r="AY848" s="320">
        <f t="shared" si="133"/>
        <v>0</v>
      </c>
      <c r="AZ848" s="320">
        <f t="shared" si="134"/>
        <v>0</v>
      </c>
      <c r="BG848" s="49" t="str">
        <f t="shared" si="135"/>
        <v>0</v>
      </c>
      <c r="BH848" s="49" t="str">
        <f t="shared" si="136"/>
        <v>0</v>
      </c>
      <c r="BI848" s="49" t="str">
        <f t="shared" si="137"/>
        <v>0</v>
      </c>
    </row>
    <row r="849" spans="1:61" x14ac:dyDescent="0.25">
      <c r="A849" s="25" t="str">
        <f>C849&amp;"x"&amp;TEXT(COUNTIF(C$5:C848,C849)+1,0)</f>
        <v>x1</v>
      </c>
      <c r="B849" s="26" t="str">
        <f>D849&amp;"x"&amp;TEXT(COUNTIF(D$5:D848,D849)+1,0)</f>
        <v>x1</v>
      </c>
      <c r="C849" s="27"/>
      <c r="D849" s="27"/>
      <c r="E849" s="165"/>
      <c r="F849" s="27"/>
      <c r="G849" s="242"/>
      <c r="H849" s="242"/>
      <c r="I849" s="242"/>
      <c r="J849" s="194"/>
      <c r="K849" s="165"/>
      <c r="L849" s="28"/>
      <c r="M849" s="371"/>
      <c r="N849" s="28"/>
      <c r="O849" s="236"/>
      <c r="P849" s="28"/>
      <c r="Q849" s="28"/>
      <c r="R849" s="28"/>
      <c r="S849" s="466" t="str">
        <f>IF(C849=0,"",C849)</f>
        <v/>
      </c>
      <c r="T849" s="191"/>
      <c r="U849" s="30"/>
      <c r="V849" s="30"/>
      <c r="W849" s="30"/>
      <c r="X849" s="30"/>
      <c r="Y849" s="190"/>
      <c r="Z849" s="330" t="str">
        <f>lft(J849,Peildatum)</f>
        <v/>
      </c>
      <c r="AA849" s="272"/>
      <c r="AB849" s="272"/>
      <c r="AC849" s="272"/>
      <c r="AD849" s="272"/>
      <c r="AE849" s="319" t="str">
        <f>IFERROR(VLOOKUP(LEFT(L849 &amp; "0",1),CbRc,2,0),"")</f>
        <v>NCX19J3</v>
      </c>
      <c r="AF849" s="319" t="str">
        <f>IFERROR(VLOOKUP(LEFT(M849 &amp; "0",1),CbRc,2,0),"")</f>
        <v>NCX19J3</v>
      </c>
      <c r="AG849" s="319" t="str">
        <f>IFERROR(VLOOKUP(LEFT(N849 &amp; "0",1),CbRc,2,0),"")</f>
        <v>NCX19J3</v>
      </c>
      <c r="AH849" s="319" t="str">
        <f>IF(ISNA(VLOOKUP($AE849&amp;P849,IsTm1A,1,0)),"",P849)</f>
        <v/>
      </c>
      <c r="AI849" s="319" t="str">
        <f>IF(ISNA(VLOOKUP($AF849&amp;Q849,IsTm2D,1,0)),"",Q849)</f>
        <v/>
      </c>
      <c r="AJ849" s="319" t="str">
        <f>IF(ISNA(VLOOKUP($AF849&amp;R849,IsTm3G,1,0)),"",R849)</f>
        <v/>
      </c>
      <c r="AK849" s="319" t="str">
        <f>IF(ISNA(VLOOKUP($AG849&amp;S849,IsTm4J,1,0)),"",S849)</f>
        <v/>
      </c>
      <c r="AL849" s="310"/>
      <c r="AT849" s="312" t="str">
        <f t="shared" si="129"/>
        <v/>
      </c>
      <c r="AU849" s="312" t="str">
        <f t="shared" si="130"/>
        <v/>
      </c>
      <c r="AW849" s="320">
        <f t="shared" si="131"/>
        <v>0</v>
      </c>
      <c r="AX849" s="320">
        <f t="shared" si="132"/>
        <v>0</v>
      </c>
      <c r="AY849" s="320">
        <f t="shared" si="133"/>
        <v>0</v>
      </c>
      <c r="AZ849" s="320">
        <f t="shared" si="134"/>
        <v>0</v>
      </c>
      <c r="BG849" s="49" t="str">
        <f t="shared" si="135"/>
        <v>0</v>
      </c>
      <c r="BH849" s="49" t="str">
        <f t="shared" si="136"/>
        <v>0</v>
      </c>
      <c r="BI849" s="49" t="str">
        <f t="shared" si="137"/>
        <v>0</v>
      </c>
    </row>
    <row r="850" spans="1:61" x14ac:dyDescent="0.25">
      <c r="A850" s="25" t="str">
        <f>C850&amp;"x"&amp;TEXT(COUNTIF(C$5:C849,C850)+1,0)</f>
        <v>x1</v>
      </c>
      <c r="B850" s="26" t="str">
        <f>D850&amp;"x"&amp;TEXT(COUNTIF(D$5:D849,D850)+1,0)</f>
        <v>x1</v>
      </c>
      <c r="C850" s="27"/>
      <c r="D850" s="27"/>
      <c r="E850" s="165"/>
      <c r="F850" s="27"/>
      <c r="G850" s="242"/>
      <c r="H850" s="242"/>
      <c r="I850" s="242"/>
      <c r="J850" s="194"/>
      <c r="K850" s="165"/>
      <c r="L850" s="28"/>
      <c r="M850" s="371"/>
      <c r="N850" s="28"/>
      <c r="O850" s="236"/>
      <c r="P850" s="28"/>
      <c r="Q850" s="28"/>
      <c r="R850" s="28"/>
      <c r="S850" s="466" t="str">
        <f>IF(C850=0,"",C850)</f>
        <v/>
      </c>
      <c r="T850" s="191"/>
      <c r="U850" s="30"/>
      <c r="V850" s="30"/>
      <c r="W850" s="30"/>
      <c r="X850" s="30"/>
      <c r="Y850" s="190"/>
      <c r="Z850" s="330" t="str">
        <f>lft(J850,Peildatum)</f>
        <v/>
      </c>
      <c r="AA850" s="272"/>
      <c r="AB850" s="272"/>
      <c r="AC850" s="272"/>
      <c r="AD850" s="272"/>
      <c r="AE850" s="319" t="str">
        <f>IFERROR(VLOOKUP(LEFT(L850 &amp; "0",1),CbRc,2,0),"")</f>
        <v>NCX19J3</v>
      </c>
      <c r="AF850" s="319" t="str">
        <f>IFERROR(VLOOKUP(LEFT(M850 &amp; "0",1),CbRc,2,0),"")</f>
        <v>NCX19J3</v>
      </c>
      <c r="AG850" s="319" t="str">
        <f>IFERROR(VLOOKUP(LEFT(N850 &amp; "0",1),CbRc,2,0),"")</f>
        <v>NCX19J3</v>
      </c>
      <c r="AH850" s="319" t="str">
        <f>IF(ISNA(VLOOKUP($AE850&amp;P850,IsTm1A,1,0)),"",P850)</f>
        <v/>
      </c>
      <c r="AI850" s="319" t="str">
        <f>IF(ISNA(VLOOKUP($AF850&amp;Q850,IsTm2D,1,0)),"",Q850)</f>
        <v/>
      </c>
      <c r="AJ850" s="319" t="str">
        <f>IF(ISNA(VLOOKUP($AF850&amp;R850,IsTm3G,1,0)),"",R850)</f>
        <v/>
      </c>
      <c r="AK850" s="319" t="str">
        <f>IF(ISNA(VLOOKUP($AG850&amp;S850,IsTm4J,1,0)),"",S850)</f>
        <v/>
      </c>
      <c r="AL850" s="310"/>
      <c r="AT850" s="312" t="str">
        <f t="shared" si="129"/>
        <v/>
      </c>
      <c r="AU850" s="312" t="str">
        <f t="shared" si="130"/>
        <v/>
      </c>
      <c r="AW850" s="320">
        <f t="shared" si="131"/>
        <v>0</v>
      </c>
      <c r="AX850" s="320">
        <f t="shared" si="132"/>
        <v>0</v>
      </c>
      <c r="AY850" s="320">
        <f t="shared" si="133"/>
        <v>0</v>
      </c>
      <c r="AZ850" s="320">
        <f t="shared" si="134"/>
        <v>0</v>
      </c>
      <c r="BG850" s="49" t="str">
        <f t="shared" si="135"/>
        <v>0</v>
      </c>
      <c r="BH850" s="49" t="str">
        <f t="shared" si="136"/>
        <v>0</v>
      </c>
      <c r="BI850" s="49" t="str">
        <f t="shared" si="137"/>
        <v>0</v>
      </c>
    </row>
    <row r="851" spans="1:61" x14ac:dyDescent="0.25">
      <c r="A851" s="25" t="str">
        <f>C851&amp;"x"&amp;TEXT(COUNTIF(C$5:C850,C851)+1,0)</f>
        <v>x1</v>
      </c>
      <c r="B851" s="26" t="str">
        <f>D851&amp;"x"&amp;TEXT(COUNTIF(D$5:D850,D851)+1,0)</f>
        <v>x1</v>
      </c>
      <c r="C851" s="27"/>
      <c r="D851" s="27"/>
      <c r="E851" s="165"/>
      <c r="F851" s="27"/>
      <c r="G851" s="242"/>
      <c r="H851" s="242"/>
      <c r="I851" s="242"/>
      <c r="J851" s="194"/>
      <c r="K851" s="165"/>
      <c r="L851" s="28"/>
      <c r="M851" s="371"/>
      <c r="N851" s="28"/>
      <c r="O851" s="236"/>
      <c r="P851" s="28"/>
      <c r="Q851" s="28"/>
      <c r="R851" s="28"/>
      <c r="S851" s="466" t="str">
        <f>IF(C851=0,"",C851)</f>
        <v/>
      </c>
      <c r="T851" s="191"/>
      <c r="U851" s="30"/>
      <c r="V851" s="30"/>
      <c r="W851" s="30"/>
      <c r="X851" s="30"/>
      <c r="Y851" s="190"/>
      <c r="Z851" s="330" t="str">
        <f>lft(J851,Peildatum)</f>
        <v/>
      </c>
      <c r="AA851" s="272"/>
      <c r="AB851" s="272"/>
      <c r="AC851" s="272"/>
      <c r="AD851" s="272"/>
      <c r="AE851" s="319" t="str">
        <f>IFERROR(VLOOKUP(LEFT(L851 &amp; "0",1),CbRc,2,0),"")</f>
        <v>NCX19J3</v>
      </c>
      <c r="AF851" s="319" t="str">
        <f>IFERROR(VLOOKUP(LEFT(M851 &amp; "0",1),CbRc,2,0),"")</f>
        <v>NCX19J3</v>
      </c>
      <c r="AG851" s="319" t="str">
        <f>IFERROR(VLOOKUP(LEFT(N851 &amp; "0",1),CbRc,2,0),"")</f>
        <v>NCX19J3</v>
      </c>
      <c r="AH851" s="319" t="str">
        <f>IF(ISNA(VLOOKUP($AE851&amp;P851,IsTm1A,1,0)),"",P851)</f>
        <v/>
      </c>
      <c r="AI851" s="319" t="str">
        <f>IF(ISNA(VLOOKUP($AF851&amp;Q851,IsTm2D,1,0)),"",Q851)</f>
        <v/>
      </c>
      <c r="AJ851" s="319" t="str">
        <f>IF(ISNA(VLOOKUP($AF851&amp;R851,IsTm3G,1,0)),"",R851)</f>
        <v/>
      </c>
      <c r="AK851" s="319" t="str">
        <f>IF(ISNA(VLOOKUP($AG851&amp;S851,IsTm4J,1,0)),"",S851)</f>
        <v/>
      </c>
      <c r="AL851" s="310"/>
      <c r="AT851" s="312" t="str">
        <f t="shared" si="129"/>
        <v/>
      </c>
      <c r="AU851" s="312" t="str">
        <f t="shared" si="130"/>
        <v/>
      </c>
      <c r="AW851" s="320">
        <f t="shared" si="131"/>
        <v>0</v>
      </c>
      <c r="AX851" s="320">
        <f t="shared" si="132"/>
        <v>0</v>
      </c>
      <c r="AY851" s="320">
        <f t="shared" si="133"/>
        <v>0</v>
      </c>
      <c r="AZ851" s="320">
        <f t="shared" si="134"/>
        <v>0</v>
      </c>
      <c r="BG851" s="49" t="str">
        <f t="shared" si="135"/>
        <v>0</v>
      </c>
      <c r="BH851" s="49" t="str">
        <f t="shared" si="136"/>
        <v>0</v>
      </c>
      <c r="BI851" s="49" t="str">
        <f t="shared" si="137"/>
        <v>0</v>
      </c>
    </row>
    <row r="852" spans="1:61" x14ac:dyDescent="0.25">
      <c r="A852" s="25" t="str">
        <f>C852&amp;"x"&amp;TEXT(COUNTIF(C$5:C851,C852)+1,0)</f>
        <v>x1</v>
      </c>
      <c r="B852" s="26" t="str">
        <f>D852&amp;"x"&amp;TEXT(COUNTIF(D$5:D851,D852)+1,0)</f>
        <v>x1</v>
      </c>
      <c r="C852" s="27"/>
      <c r="D852" s="27"/>
      <c r="E852" s="165"/>
      <c r="F852" s="27"/>
      <c r="G852" s="242"/>
      <c r="H852" s="242"/>
      <c r="I852" s="242"/>
      <c r="J852" s="194"/>
      <c r="K852" s="165"/>
      <c r="L852" s="28"/>
      <c r="M852" s="371"/>
      <c r="N852" s="28"/>
      <c r="O852" s="236"/>
      <c r="P852" s="28"/>
      <c r="Q852" s="28"/>
      <c r="R852" s="28"/>
      <c r="S852" s="466" t="str">
        <f>IF(C852=0,"",C852)</f>
        <v/>
      </c>
      <c r="T852" s="191"/>
      <c r="U852" s="30"/>
      <c r="V852" s="30"/>
      <c r="W852" s="30"/>
      <c r="X852" s="30"/>
      <c r="Y852" s="190"/>
      <c r="Z852" s="330" t="str">
        <f>lft(J852,Peildatum)</f>
        <v/>
      </c>
      <c r="AA852" s="272"/>
      <c r="AB852" s="272"/>
      <c r="AC852" s="272"/>
      <c r="AD852" s="272"/>
      <c r="AE852" s="319" t="str">
        <f>IFERROR(VLOOKUP(LEFT(L852 &amp; "0",1),CbRc,2,0),"")</f>
        <v>NCX19J3</v>
      </c>
      <c r="AF852" s="319" t="str">
        <f>IFERROR(VLOOKUP(LEFT(M852 &amp; "0",1),CbRc,2,0),"")</f>
        <v>NCX19J3</v>
      </c>
      <c r="AG852" s="319" t="str">
        <f>IFERROR(VLOOKUP(LEFT(N852 &amp; "0",1),CbRc,2,0),"")</f>
        <v>NCX19J3</v>
      </c>
      <c r="AH852" s="319" t="str">
        <f>IF(ISNA(VLOOKUP($AE852&amp;P852,IsTm1A,1,0)),"",P852)</f>
        <v/>
      </c>
      <c r="AI852" s="319" t="str">
        <f>IF(ISNA(VLOOKUP($AF852&amp;Q852,IsTm2D,1,0)),"",Q852)</f>
        <v/>
      </c>
      <c r="AJ852" s="319" t="str">
        <f>IF(ISNA(VLOOKUP($AF852&amp;R852,IsTm3G,1,0)),"",R852)</f>
        <v/>
      </c>
      <c r="AK852" s="319" t="str">
        <f>IF(ISNA(VLOOKUP($AG852&amp;S852,IsTm4J,1,0)),"",S852)</f>
        <v/>
      </c>
      <c r="AL852" s="310"/>
      <c r="AT852" s="312" t="str">
        <f t="shared" si="129"/>
        <v/>
      </c>
      <c r="AU852" s="312" t="str">
        <f t="shared" si="130"/>
        <v/>
      </c>
      <c r="AW852" s="320">
        <f t="shared" si="131"/>
        <v>0</v>
      </c>
      <c r="AX852" s="320">
        <f t="shared" si="132"/>
        <v>0</v>
      </c>
      <c r="AY852" s="320">
        <f t="shared" si="133"/>
        <v>0</v>
      </c>
      <c r="AZ852" s="320">
        <f t="shared" si="134"/>
        <v>0</v>
      </c>
      <c r="BG852" s="49" t="str">
        <f t="shared" si="135"/>
        <v>0</v>
      </c>
      <c r="BH852" s="49" t="str">
        <f t="shared" si="136"/>
        <v>0</v>
      </c>
      <c r="BI852" s="49" t="str">
        <f t="shared" si="137"/>
        <v>0</v>
      </c>
    </row>
    <row r="853" spans="1:61" x14ac:dyDescent="0.25">
      <c r="A853" s="25" t="str">
        <f>C853&amp;"x"&amp;TEXT(COUNTIF(C$5:C852,C853)+1,0)</f>
        <v>x1</v>
      </c>
      <c r="B853" s="26" t="str">
        <f>D853&amp;"x"&amp;TEXT(COUNTIF(D$5:D852,D853)+1,0)</f>
        <v>x1</v>
      </c>
      <c r="C853" s="27"/>
      <c r="D853" s="27"/>
      <c r="E853" s="165"/>
      <c r="F853" s="27"/>
      <c r="G853" s="242"/>
      <c r="H853" s="242"/>
      <c r="I853" s="242"/>
      <c r="J853" s="194"/>
      <c r="K853" s="165"/>
      <c r="L853" s="28"/>
      <c r="M853" s="371"/>
      <c r="N853" s="28"/>
      <c r="O853" s="236"/>
      <c r="P853" s="28"/>
      <c r="Q853" s="28"/>
      <c r="R853" s="28"/>
      <c r="S853" s="466" t="str">
        <f>IF(C853=0,"",C853)</f>
        <v/>
      </c>
      <c r="T853" s="191"/>
      <c r="U853" s="30"/>
      <c r="V853" s="30"/>
      <c r="W853" s="30"/>
      <c r="X853" s="30"/>
      <c r="Y853" s="190"/>
      <c r="Z853" s="330" t="str">
        <f>lft(J853,Peildatum)</f>
        <v/>
      </c>
      <c r="AA853" s="272"/>
      <c r="AB853" s="272"/>
      <c r="AC853" s="272"/>
      <c r="AD853" s="272"/>
      <c r="AE853" s="319" t="str">
        <f>IFERROR(VLOOKUP(LEFT(L853 &amp; "0",1),CbRc,2,0),"")</f>
        <v>NCX19J3</v>
      </c>
      <c r="AF853" s="319" t="str">
        <f>IFERROR(VLOOKUP(LEFT(M853 &amp; "0",1),CbRc,2,0),"")</f>
        <v>NCX19J3</v>
      </c>
      <c r="AG853" s="319" t="str">
        <f>IFERROR(VLOOKUP(LEFT(N853 &amp; "0",1),CbRc,2,0),"")</f>
        <v>NCX19J3</v>
      </c>
      <c r="AH853" s="319" t="str">
        <f>IF(ISNA(VLOOKUP($AE853&amp;P853,IsTm1A,1,0)),"",P853)</f>
        <v/>
      </c>
      <c r="AI853" s="319" t="str">
        <f>IF(ISNA(VLOOKUP($AF853&amp;Q853,IsTm2D,1,0)),"",Q853)</f>
        <v/>
      </c>
      <c r="AJ853" s="319" t="str">
        <f>IF(ISNA(VLOOKUP($AF853&amp;R853,IsTm3G,1,0)),"",R853)</f>
        <v/>
      </c>
      <c r="AK853" s="319" t="str">
        <f>IF(ISNA(VLOOKUP($AG853&amp;S853,IsTm4J,1,0)),"",S853)</f>
        <v/>
      </c>
      <c r="AL853" s="310"/>
      <c r="AT853" s="312" t="str">
        <f t="shared" si="129"/>
        <v/>
      </c>
      <c r="AU853" s="312" t="str">
        <f t="shared" si="130"/>
        <v/>
      </c>
      <c r="AW853" s="320">
        <f t="shared" si="131"/>
        <v>0</v>
      </c>
      <c r="AX853" s="320">
        <f t="shared" si="132"/>
        <v>0</v>
      </c>
      <c r="AY853" s="320">
        <f t="shared" si="133"/>
        <v>0</v>
      </c>
      <c r="AZ853" s="320">
        <f t="shared" si="134"/>
        <v>0</v>
      </c>
      <c r="BG853" s="49" t="str">
        <f t="shared" si="135"/>
        <v>0</v>
      </c>
      <c r="BH853" s="49" t="str">
        <f t="shared" si="136"/>
        <v>0</v>
      </c>
      <c r="BI853" s="49" t="str">
        <f t="shared" si="137"/>
        <v>0</v>
      </c>
    </row>
    <row r="854" spans="1:61" x14ac:dyDescent="0.25">
      <c r="A854" s="25" t="str">
        <f>C854&amp;"x"&amp;TEXT(COUNTIF(C$5:C853,C854)+1,0)</f>
        <v>x1</v>
      </c>
      <c r="B854" s="26" t="str">
        <f>D854&amp;"x"&amp;TEXT(COUNTIF(D$5:D853,D854)+1,0)</f>
        <v>x1</v>
      </c>
      <c r="C854" s="27"/>
      <c r="D854" s="27"/>
      <c r="E854" s="165"/>
      <c r="F854" s="27"/>
      <c r="G854" s="242"/>
      <c r="H854" s="242"/>
      <c r="I854" s="242"/>
      <c r="J854" s="194"/>
      <c r="K854" s="165"/>
      <c r="L854" s="28"/>
      <c r="M854" s="371"/>
      <c r="N854" s="28"/>
      <c r="O854" s="236"/>
      <c r="P854" s="28"/>
      <c r="Q854" s="28"/>
      <c r="R854" s="28"/>
      <c r="S854" s="466" t="str">
        <f>IF(C854=0,"",C854)</f>
        <v/>
      </c>
      <c r="T854" s="191"/>
      <c r="U854" s="30"/>
      <c r="V854" s="30"/>
      <c r="W854" s="30"/>
      <c r="X854" s="30"/>
      <c r="Y854" s="190"/>
      <c r="Z854" s="330" t="str">
        <f>lft(J854,Peildatum)</f>
        <v/>
      </c>
      <c r="AA854" s="272"/>
      <c r="AB854" s="272"/>
      <c r="AC854" s="272"/>
      <c r="AD854" s="272"/>
      <c r="AE854" s="319" t="str">
        <f>IFERROR(VLOOKUP(LEFT(L854 &amp; "0",1),CbRc,2,0),"")</f>
        <v>NCX19J3</v>
      </c>
      <c r="AF854" s="319" t="str">
        <f>IFERROR(VLOOKUP(LEFT(M854 &amp; "0",1),CbRc,2,0),"")</f>
        <v>NCX19J3</v>
      </c>
      <c r="AG854" s="319" t="str">
        <f>IFERROR(VLOOKUP(LEFT(N854 &amp; "0",1),CbRc,2,0),"")</f>
        <v>NCX19J3</v>
      </c>
      <c r="AH854" s="319" t="str">
        <f>IF(ISNA(VLOOKUP($AE854&amp;P854,IsTm1A,1,0)),"",P854)</f>
        <v/>
      </c>
      <c r="AI854" s="319" t="str">
        <f>IF(ISNA(VLOOKUP($AF854&amp;Q854,IsTm2D,1,0)),"",Q854)</f>
        <v/>
      </c>
      <c r="AJ854" s="319" t="str">
        <f>IF(ISNA(VLOOKUP($AF854&amp;R854,IsTm3G,1,0)),"",R854)</f>
        <v/>
      </c>
      <c r="AK854" s="319" t="str">
        <f>IF(ISNA(VLOOKUP($AG854&amp;S854,IsTm4J,1,0)),"",S854)</f>
        <v/>
      </c>
      <c r="AL854" s="310"/>
      <c r="AT854" s="312" t="str">
        <f t="shared" si="129"/>
        <v/>
      </c>
      <c r="AU854" s="312" t="str">
        <f t="shared" si="130"/>
        <v/>
      </c>
      <c r="AW854" s="320">
        <f t="shared" si="131"/>
        <v>0</v>
      </c>
      <c r="AX854" s="320">
        <f t="shared" si="132"/>
        <v>0</v>
      </c>
      <c r="AY854" s="320">
        <f t="shared" si="133"/>
        <v>0</v>
      </c>
      <c r="AZ854" s="320">
        <f t="shared" si="134"/>
        <v>0</v>
      </c>
      <c r="BG854" s="49" t="str">
        <f t="shared" si="135"/>
        <v>0</v>
      </c>
      <c r="BH854" s="49" t="str">
        <f t="shared" si="136"/>
        <v>0</v>
      </c>
      <c r="BI854" s="49" t="str">
        <f t="shared" si="137"/>
        <v>0</v>
      </c>
    </row>
    <row r="855" spans="1:61" x14ac:dyDescent="0.25">
      <c r="A855" s="25" t="str">
        <f>C855&amp;"x"&amp;TEXT(COUNTIF(C$5:C854,C855)+1,0)</f>
        <v>x1</v>
      </c>
      <c r="B855" s="26" t="str">
        <f>D855&amp;"x"&amp;TEXT(COUNTIF(D$5:D854,D855)+1,0)</f>
        <v>x1</v>
      </c>
      <c r="C855" s="27"/>
      <c r="D855" s="27"/>
      <c r="E855" s="165"/>
      <c r="F855" s="27"/>
      <c r="G855" s="242"/>
      <c r="H855" s="242"/>
      <c r="I855" s="242"/>
      <c r="J855" s="194"/>
      <c r="K855" s="165"/>
      <c r="L855" s="28"/>
      <c r="M855" s="371"/>
      <c r="N855" s="28"/>
      <c r="O855" s="236"/>
      <c r="P855" s="28"/>
      <c r="Q855" s="28"/>
      <c r="R855" s="28"/>
      <c r="S855" s="466" t="str">
        <f>IF(C855=0,"",C855)</f>
        <v/>
      </c>
      <c r="T855" s="191"/>
      <c r="U855" s="30"/>
      <c r="V855" s="30"/>
      <c r="W855" s="30"/>
      <c r="X855" s="30"/>
      <c r="Y855" s="190"/>
      <c r="Z855" s="330" t="str">
        <f>lft(J855,Peildatum)</f>
        <v/>
      </c>
      <c r="AA855" s="272"/>
      <c r="AB855" s="272"/>
      <c r="AC855" s="272"/>
      <c r="AD855" s="272"/>
      <c r="AE855" s="319" t="str">
        <f>IFERROR(VLOOKUP(LEFT(L855 &amp; "0",1),CbRc,2,0),"")</f>
        <v>NCX19J3</v>
      </c>
      <c r="AF855" s="319" t="str">
        <f>IFERROR(VLOOKUP(LEFT(M855 &amp; "0",1),CbRc,2,0),"")</f>
        <v>NCX19J3</v>
      </c>
      <c r="AG855" s="319" t="str">
        <f>IFERROR(VLOOKUP(LEFT(N855 &amp; "0",1),CbRc,2,0),"")</f>
        <v>NCX19J3</v>
      </c>
      <c r="AH855" s="319" t="str">
        <f>IF(ISNA(VLOOKUP($AE855&amp;P855,IsTm1A,1,0)),"",P855)</f>
        <v/>
      </c>
      <c r="AI855" s="319" t="str">
        <f>IF(ISNA(VLOOKUP($AF855&amp;Q855,IsTm2D,1,0)),"",Q855)</f>
        <v/>
      </c>
      <c r="AJ855" s="319" t="str">
        <f>IF(ISNA(VLOOKUP($AF855&amp;R855,IsTm3G,1,0)),"",R855)</f>
        <v/>
      </c>
      <c r="AK855" s="319" t="str">
        <f>IF(ISNA(VLOOKUP($AG855&amp;S855,IsTm4J,1,0)),"",S855)</f>
        <v/>
      </c>
      <c r="AL855" s="310"/>
      <c r="AT855" s="312" t="str">
        <f t="shared" si="129"/>
        <v/>
      </c>
      <c r="AU855" s="312" t="str">
        <f t="shared" si="130"/>
        <v/>
      </c>
      <c r="AW855" s="320">
        <f t="shared" si="131"/>
        <v>0</v>
      </c>
      <c r="AX855" s="320">
        <f t="shared" si="132"/>
        <v>0</v>
      </c>
      <c r="AY855" s="320">
        <f t="shared" si="133"/>
        <v>0</v>
      </c>
      <c r="AZ855" s="320">
        <f t="shared" si="134"/>
        <v>0</v>
      </c>
      <c r="BG855" s="49" t="str">
        <f t="shared" si="135"/>
        <v>0</v>
      </c>
      <c r="BH855" s="49" t="str">
        <f t="shared" si="136"/>
        <v>0</v>
      </c>
      <c r="BI855" s="49" t="str">
        <f t="shared" si="137"/>
        <v>0</v>
      </c>
    </row>
    <row r="856" spans="1:61" x14ac:dyDescent="0.25">
      <c r="A856" s="25" t="str">
        <f>C856&amp;"x"&amp;TEXT(COUNTIF(C$5:C855,C856)+1,0)</f>
        <v>x1</v>
      </c>
      <c r="B856" s="26" t="str">
        <f>D856&amp;"x"&amp;TEXT(COUNTIF(D$5:D855,D856)+1,0)</f>
        <v>x1</v>
      </c>
      <c r="C856" s="27"/>
      <c r="D856" s="27"/>
      <c r="E856" s="165"/>
      <c r="F856" s="27"/>
      <c r="G856" s="242"/>
      <c r="H856" s="242"/>
      <c r="I856" s="242"/>
      <c r="J856" s="194"/>
      <c r="K856" s="165"/>
      <c r="L856" s="28"/>
      <c r="M856" s="371"/>
      <c r="N856" s="28"/>
      <c r="O856" s="236"/>
      <c r="P856" s="28"/>
      <c r="Q856" s="28"/>
      <c r="R856" s="28"/>
      <c r="S856" s="466" t="str">
        <f>IF(C856=0,"",C856)</f>
        <v/>
      </c>
      <c r="T856" s="191"/>
      <c r="U856" s="30"/>
      <c r="V856" s="30"/>
      <c r="W856" s="30"/>
      <c r="X856" s="30"/>
      <c r="Y856" s="190"/>
      <c r="Z856" s="330" t="str">
        <f>lft(J856,Peildatum)</f>
        <v/>
      </c>
      <c r="AA856" s="272"/>
      <c r="AB856" s="272"/>
      <c r="AC856" s="272"/>
      <c r="AD856" s="272"/>
      <c r="AE856" s="319" t="str">
        <f>IFERROR(VLOOKUP(LEFT(L856 &amp; "0",1),CbRc,2,0),"")</f>
        <v>NCX19J3</v>
      </c>
      <c r="AF856" s="319" t="str">
        <f>IFERROR(VLOOKUP(LEFT(M856 &amp; "0",1),CbRc,2,0),"")</f>
        <v>NCX19J3</v>
      </c>
      <c r="AG856" s="319" t="str">
        <f>IFERROR(VLOOKUP(LEFT(N856 &amp; "0",1),CbRc,2,0),"")</f>
        <v>NCX19J3</v>
      </c>
      <c r="AH856" s="319" t="str">
        <f>IF(ISNA(VLOOKUP($AE856&amp;P856,IsTm1A,1,0)),"",P856)</f>
        <v/>
      </c>
      <c r="AI856" s="319" t="str">
        <f>IF(ISNA(VLOOKUP($AF856&amp;Q856,IsTm2D,1,0)),"",Q856)</f>
        <v/>
      </c>
      <c r="AJ856" s="319" t="str">
        <f>IF(ISNA(VLOOKUP($AF856&amp;R856,IsTm3G,1,0)),"",R856)</f>
        <v/>
      </c>
      <c r="AK856" s="319" t="str">
        <f>IF(ISNA(VLOOKUP($AG856&amp;S856,IsTm4J,1,0)),"",S856)</f>
        <v/>
      </c>
      <c r="AL856" s="310"/>
      <c r="AT856" s="312" t="str">
        <f t="shared" si="129"/>
        <v/>
      </c>
      <c r="AU856" s="312" t="str">
        <f t="shared" si="130"/>
        <v/>
      </c>
      <c r="AW856" s="320">
        <f t="shared" si="131"/>
        <v>0</v>
      </c>
      <c r="AX856" s="320">
        <f t="shared" si="132"/>
        <v>0</v>
      </c>
      <c r="AY856" s="320">
        <f t="shared" si="133"/>
        <v>0</v>
      </c>
      <c r="AZ856" s="320">
        <f t="shared" si="134"/>
        <v>0</v>
      </c>
      <c r="BG856" s="49" t="str">
        <f t="shared" si="135"/>
        <v>0</v>
      </c>
      <c r="BH856" s="49" t="str">
        <f t="shared" si="136"/>
        <v>0</v>
      </c>
      <c r="BI856" s="49" t="str">
        <f t="shared" si="137"/>
        <v>0</v>
      </c>
    </row>
    <row r="857" spans="1:61" x14ac:dyDescent="0.25">
      <c r="A857" s="25" t="str">
        <f>C857&amp;"x"&amp;TEXT(COUNTIF(C$5:C856,C857)+1,0)</f>
        <v>x1</v>
      </c>
      <c r="B857" s="26" t="str">
        <f>D857&amp;"x"&amp;TEXT(COUNTIF(D$5:D856,D857)+1,0)</f>
        <v>x1</v>
      </c>
      <c r="C857" s="27"/>
      <c r="D857" s="27"/>
      <c r="E857" s="165"/>
      <c r="F857" s="27"/>
      <c r="G857" s="242"/>
      <c r="H857" s="242"/>
      <c r="I857" s="242"/>
      <c r="J857" s="194"/>
      <c r="K857" s="165"/>
      <c r="L857" s="28"/>
      <c r="M857" s="371"/>
      <c r="N857" s="28"/>
      <c r="O857" s="236"/>
      <c r="P857" s="28"/>
      <c r="Q857" s="28"/>
      <c r="R857" s="28"/>
      <c r="S857" s="466" t="str">
        <f>IF(C857=0,"",C857)</f>
        <v/>
      </c>
      <c r="T857" s="191"/>
      <c r="U857" s="30"/>
      <c r="V857" s="30"/>
      <c r="W857" s="30"/>
      <c r="X857" s="30"/>
      <c r="Y857" s="190"/>
      <c r="Z857" s="330" t="str">
        <f>lft(J857,Peildatum)</f>
        <v/>
      </c>
      <c r="AA857" s="272"/>
      <c r="AB857" s="272"/>
      <c r="AC857" s="272"/>
      <c r="AD857" s="272"/>
      <c r="AE857" s="319" t="str">
        <f>IFERROR(VLOOKUP(LEFT(L857 &amp; "0",1),CbRc,2,0),"")</f>
        <v>NCX19J3</v>
      </c>
      <c r="AF857" s="319" t="str">
        <f>IFERROR(VLOOKUP(LEFT(M857 &amp; "0",1),CbRc,2,0),"")</f>
        <v>NCX19J3</v>
      </c>
      <c r="AG857" s="319" t="str">
        <f>IFERROR(VLOOKUP(LEFT(N857 &amp; "0",1),CbRc,2,0),"")</f>
        <v>NCX19J3</v>
      </c>
      <c r="AH857" s="319" t="str">
        <f>IF(ISNA(VLOOKUP($AE857&amp;P857,IsTm1A,1,0)),"",P857)</f>
        <v/>
      </c>
      <c r="AI857" s="319" t="str">
        <f>IF(ISNA(VLOOKUP($AF857&amp;Q857,IsTm2D,1,0)),"",Q857)</f>
        <v/>
      </c>
      <c r="AJ857" s="319" t="str">
        <f>IF(ISNA(VLOOKUP($AF857&amp;R857,IsTm3G,1,0)),"",R857)</f>
        <v/>
      </c>
      <c r="AK857" s="319" t="str">
        <f>IF(ISNA(VLOOKUP($AG857&amp;S857,IsTm4J,1,0)),"",S857)</f>
        <v/>
      </c>
      <c r="AL857" s="310"/>
      <c r="AT857" s="312" t="str">
        <f t="shared" si="129"/>
        <v/>
      </c>
      <c r="AU857" s="312" t="str">
        <f t="shared" si="130"/>
        <v/>
      </c>
      <c r="AW857" s="320">
        <f t="shared" si="131"/>
        <v>0</v>
      </c>
      <c r="AX857" s="320">
        <f t="shared" si="132"/>
        <v>0</v>
      </c>
      <c r="AY857" s="320">
        <f t="shared" si="133"/>
        <v>0</v>
      </c>
      <c r="AZ857" s="320">
        <f t="shared" si="134"/>
        <v>0</v>
      </c>
      <c r="BG857" s="49" t="str">
        <f t="shared" si="135"/>
        <v>0</v>
      </c>
      <c r="BH857" s="49" t="str">
        <f t="shared" si="136"/>
        <v>0</v>
      </c>
      <c r="BI857" s="49" t="str">
        <f t="shared" si="137"/>
        <v>0</v>
      </c>
    </row>
    <row r="858" spans="1:61" x14ac:dyDescent="0.25">
      <c r="A858" s="25" t="str">
        <f>C858&amp;"x"&amp;TEXT(COUNTIF(C$5:C857,C858)+1,0)</f>
        <v>x1</v>
      </c>
      <c r="B858" s="26" t="str">
        <f>D858&amp;"x"&amp;TEXT(COUNTIF(D$5:D857,D858)+1,0)</f>
        <v>x1</v>
      </c>
      <c r="C858" s="27"/>
      <c r="D858" s="27"/>
      <c r="E858" s="165"/>
      <c r="F858" s="27"/>
      <c r="G858" s="242"/>
      <c r="H858" s="242"/>
      <c r="I858" s="242"/>
      <c r="J858" s="194"/>
      <c r="K858" s="165"/>
      <c r="L858" s="28"/>
      <c r="M858" s="371"/>
      <c r="N858" s="28"/>
      <c r="O858" s="236"/>
      <c r="P858" s="28"/>
      <c r="Q858" s="28"/>
      <c r="R858" s="28"/>
      <c r="S858" s="466" t="str">
        <f>IF(C858=0,"",C858)</f>
        <v/>
      </c>
      <c r="T858" s="191"/>
      <c r="U858" s="30"/>
      <c r="V858" s="30"/>
      <c r="W858" s="30"/>
      <c r="X858" s="30"/>
      <c r="Y858" s="190"/>
      <c r="Z858" s="330" t="str">
        <f>lft(J858,Peildatum)</f>
        <v/>
      </c>
      <c r="AA858" s="272"/>
      <c r="AB858" s="272"/>
      <c r="AC858" s="272"/>
      <c r="AD858" s="272"/>
      <c r="AE858" s="319" t="str">
        <f>IFERROR(VLOOKUP(LEFT(L858 &amp; "0",1),CbRc,2,0),"")</f>
        <v>NCX19J3</v>
      </c>
      <c r="AF858" s="319" t="str">
        <f>IFERROR(VLOOKUP(LEFT(M858 &amp; "0",1),CbRc,2,0),"")</f>
        <v>NCX19J3</v>
      </c>
      <c r="AG858" s="319" t="str">
        <f>IFERROR(VLOOKUP(LEFT(N858 &amp; "0",1),CbRc,2,0),"")</f>
        <v>NCX19J3</v>
      </c>
      <c r="AH858" s="319" t="str">
        <f>IF(ISNA(VLOOKUP($AE858&amp;P858,IsTm1A,1,0)),"",P858)</f>
        <v/>
      </c>
      <c r="AI858" s="319" t="str">
        <f>IF(ISNA(VLOOKUP($AF858&amp;Q858,IsTm2D,1,0)),"",Q858)</f>
        <v/>
      </c>
      <c r="AJ858" s="319" t="str">
        <f>IF(ISNA(VLOOKUP($AF858&amp;R858,IsTm3G,1,0)),"",R858)</f>
        <v/>
      </c>
      <c r="AK858" s="319" t="str">
        <f>IF(ISNA(VLOOKUP($AG858&amp;S858,IsTm4J,1,0)),"",S858)</f>
        <v/>
      </c>
      <c r="AL858" s="310"/>
      <c r="AT858" s="312" t="str">
        <f t="shared" si="129"/>
        <v/>
      </c>
      <c r="AU858" s="312" t="str">
        <f t="shared" si="130"/>
        <v/>
      </c>
      <c r="AW858" s="320">
        <f t="shared" si="131"/>
        <v>0</v>
      </c>
      <c r="AX858" s="320">
        <f t="shared" si="132"/>
        <v>0</v>
      </c>
      <c r="AY858" s="320">
        <f t="shared" si="133"/>
        <v>0</v>
      </c>
      <c r="AZ858" s="320">
        <f t="shared" si="134"/>
        <v>0</v>
      </c>
      <c r="BG858" s="49" t="str">
        <f t="shared" si="135"/>
        <v>0</v>
      </c>
      <c r="BH858" s="49" t="str">
        <f t="shared" si="136"/>
        <v>0</v>
      </c>
      <c r="BI858" s="49" t="str">
        <f t="shared" si="137"/>
        <v>0</v>
      </c>
    </row>
    <row r="859" spans="1:61" x14ac:dyDescent="0.25">
      <c r="A859" s="25" t="str">
        <f>C859&amp;"x"&amp;TEXT(COUNTIF(C$5:C858,C859)+1,0)</f>
        <v>x1</v>
      </c>
      <c r="B859" s="26" t="str">
        <f>D859&amp;"x"&amp;TEXT(COUNTIF(D$5:D858,D859)+1,0)</f>
        <v>x1</v>
      </c>
      <c r="C859" s="27"/>
      <c r="D859" s="27"/>
      <c r="E859" s="165"/>
      <c r="F859" s="27"/>
      <c r="G859" s="242"/>
      <c r="H859" s="242"/>
      <c r="I859" s="242"/>
      <c r="J859" s="194"/>
      <c r="K859" s="165"/>
      <c r="L859" s="28"/>
      <c r="M859" s="371"/>
      <c r="N859" s="28"/>
      <c r="O859" s="236"/>
      <c r="P859" s="28"/>
      <c r="Q859" s="28"/>
      <c r="R859" s="28"/>
      <c r="S859" s="466" t="str">
        <f>IF(C859=0,"",C859)</f>
        <v/>
      </c>
      <c r="T859" s="191"/>
      <c r="U859" s="30"/>
      <c r="V859" s="30"/>
      <c r="W859" s="30"/>
      <c r="X859" s="30"/>
      <c r="Y859" s="190"/>
      <c r="Z859" s="330" t="str">
        <f>lft(J859,Peildatum)</f>
        <v/>
      </c>
      <c r="AA859" s="272"/>
      <c r="AB859" s="272"/>
      <c r="AC859" s="272"/>
      <c r="AD859" s="272"/>
      <c r="AE859" s="319" t="str">
        <f>IFERROR(VLOOKUP(LEFT(L859 &amp; "0",1),CbRc,2,0),"")</f>
        <v>NCX19J3</v>
      </c>
      <c r="AF859" s="319" t="str">
        <f>IFERROR(VLOOKUP(LEFT(M859 &amp; "0",1),CbRc,2,0),"")</f>
        <v>NCX19J3</v>
      </c>
      <c r="AG859" s="319" t="str">
        <f>IFERROR(VLOOKUP(LEFT(N859 &amp; "0",1),CbRc,2,0),"")</f>
        <v>NCX19J3</v>
      </c>
      <c r="AH859" s="319" t="str">
        <f>IF(ISNA(VLOOKUP($AE859&amp;P859,IsTm1A,1,0)),"",P859)</f>
        <v/>
      </c>
      <c r="AI859" s="319" t="str">
        <f>IF(ISNA(VLOOKUP($AF859&amp;Q859,IsTm2D,1,0)),"",Q859)</f>
        <v/>
      </c>
      <c r="AJ859" s="319" t="str">
        <f>IF(ISNA(VLOOKUP($AF859&amp;R859,IsTm3G,1,0)),"",R859)</f>
        <v/>
      </c>
      <c r="AK859" s="319" t="str">
        <f>IF(ISNA(VLOOKUP($AG859&amp;S859,IsTm4J,1,0)),"",S859)</f>
        <v/>
      </c>
      <c r="AL859" s="310"/>
      <c r="AT859" s="312" t="str">
        <f t="shared" si="129"/>
        <v/>
      </c>
      <c r="AU859" s="312" t="str">
        <f t="shared" si="130"/>
        <v/>
      </c>
      <c r="AW859" s="320">
        <f t="shared" si="131"/>
        <v>0</v>
      </c>
      <c r="AX859" s="320">
        <f t="shared" si="132"/>
        <v>0</v>
      </c>
      <c r="AY859" s="320">
        <f t="shared" si="133"/>
        <v>0</v>
      </c>
      <c r="AZ859" s="320">
        <f t="shared" si="134"/>
        <v>0</v>
      </c>
      <c r="BG859" s="49" t="str">
        <f t="shared" si="135"/>
        <v>0</v>
      </c>
      <c r="BH859" s="49" t="str">
        <f t="shared" si="136"/>
        <v>0</v>
      </c>
      <c r="BI859" s="49" t="str">
        <f t="shared" si="137"/>
        <v>0</v>
      </c>
    </row>
    <row r="860" spans="1:61" x14ac:dyDescent="0.25">
      <c r="A860" s="25" t="str">
        <f>C860&amp;"x"&amp;TEXT(COUNTIF(C$5:C859,C860)+1,0)</f>
        <v>x1</v>
      </c>
      <c r="B860" s="26" t="str">
        <f>D860&amp;"x"&amp;TEXT(COUNTIF(D$5:D859,D860)+1,0)</f>
        <v>x1</v>
      </c>
      <c r="C860" s="27"/>
      <c r="D860" s="27"/>
      <c r="E860" s="165"/>
      <c r="F860" s="27"/>
      <c r="G860" s="242"/>
      <c r="H860" s="242"/>
      <c r="I860" s="242"/>
      <c r="J860" s="194"/>
      <c r="K860" s="165"/>
      <c r="L860" s="28"/>
      <c r="M860" s="371"/>
      <c r="N860" s="28"/>
      <c r="O860" s="236"/>
      <c r="P860" s="28"/>
      <c r="Q860" s="28"/>
      <c r="R860" s="28"/>
      <c r="S860" s="466" t="str">
        <f>IF(C860=0,"",C860)</f>
        <v/>
      </c>
      <c r="T860" s="191"/>
      <c r="U860" s="30"/>
      <c r="V860" s="30"/>
      <c r="W860" s="30"/>
      <c r="X860" s="30"/>
      <c r="Y860" s="190"/>
      <c r="Z860" s="330" t="str">
        <f>lft(J860,Peildatum)</f>
        <v/>
      </c>
      <c r="AA860" s="272"/>
      <c r="AB860" s="272"/>
      <c r="AC860" s="272"/>
      <c r="AD860" s="272"/>
      <c r="AE860" s="319" t="str">
        <f>IFERROR(VLOOKUP(LEFT(L860 &amp; "0",1),CbRc,2,0),"")</f>
        <v>NCX19J3</v>
      </c>
      <c r="AF860" s="319" t="str">
        <f>IFERROR(VLOOKUP(LEFT(M860 &amp; "0",1),CbRc,2,0),"")</f>
        <v>NCX19J3</v>
      </c>
      <c r="AG860" s="319" t="str">
        <f>IFERROR(VLOOKUP(LEFT(N860 &amp; "0",1),CbRc,2,0),"")</f>
        <v>NCX19J3</v>
      </c>
      <c r="AH860" s="319" t="str">
        <f>IF(ISNA(VLOOKUP($AE860&amp;P860,IsTm1A,1,0)),"",P860)</f>
        <v/>
      </c>
      <c r="AI860" s="319" t="str">
        <f>IF(ISNA(VLOOKUP($AF860&amp;Q860,IsTm2D,1,0)),"",Q860)</f>
        <v/>
      </c>
      <c r="AJ860" s="319" t="str">
        <f>IF(ISNA(VLOOKUP($AF860&amp;R860,IsTm3G,1,0)),"",R860)</f>
        <v/>
      </c>
      <c r="AK860" s="319" t="str">
        <f>IF(ISNA(VLOOKUP($AG860&amp;S860,IsTm4J,1,0)),"",S860)</f>
        <v/>
      </c>
      <c r="AL860" s="310"/>
      <c r="AT860" s="312" t="str">
        <f t="shared" si="129"/>
        <v/>
      </c>
      <c r="AU860" s="312" t="str">
        <f t="shared" si="130"/>
        <v/>
      </c>
      <c r="AW860" s="320">
        <f t="shared" si="131"/>
        <v>0</v>
      </c>
      <c r="AX860" s="320">
        <f t="shared" si="132"/>
        <v>0</v>
      </c>
      <c r="AY860" s="320">
        <f t="shared" si="133"/>
        <v>0</v>
      </c>
      <c r="AZ860" s="320">
        <f t="shared" si="134"/>
        <v>0</v>
      </c>
      <c r="BG860" s="49" t="str">
        <f t="shared" si="135"/>
        <v>0</v>
      </c>
      <c r="BH860" s="49" t="str">
        <f t="shared" si="136"/>
        <v>0</v>
      </c>
      <c r="BI860" s="49" t="str">
        <f t="shared" si="137"/>
        <v>0</v>
      </c>
    </row>
    <row r="861" spans="1:61" x14ac:dyDescent="0.25">
      <c r="A861" s="25" t="str">
        <f>C861&amp;"x"&amp;TEXT(COUNTIF(C$5:C860,C861)+1,0)</f>
        <v>x1</v>
      </c>
      <c r="B861" s="26" t="str">
        <f>D861&amp;"x"&amp;TEXT(COUNTIF(D$5:D860,D861)+1,0)</f>
        <v>x1</v>
      </c>
      <c r="C861" s="27"/>
      <c r="D861" s="27"/>
      <c r="E861" s="165"/>
      <c r="F861" s="27"/>
      <c r="G861" s="242"/>
      <c r="H861" s="242"/>
      <c r="I861" s="242"/>
      <c r="J861" s="194"/>
      <c r="K861" s="165"/>
      <c r="L861" s="28"/>
      <c r="M861" s="371"/>
      <c r="N861" s="28"/>
      <c r="O861" s="236"/>
      <c r="P861" s="28"/>
      <c r="Q861" s="28"/>
      <c r="R861" s="28"/>
      <c r="S861" s="466" t="str">
        <f>IF(C861=0,"",C861)</f>
        <v/>
      </c>
      <c r="T861" s="191"/>
      <c r="U861" s="30"/>
      <c r="V861" s="30"/>
      <c r="W861" s="30"/>
      <c r="X861" s="30"/>
      <c r="Y861" s="190"/>
      <c r="Z861" s="330" t="str">
        <f>lft(J861,Peildatum)</f>
        <v/>
      </c>
      <c r="AA861" s="272"/>
      <c r="AB861" s="272"/>
      <c r="AC861" s="272"/>
      <c r="AD861" s="272"/>
      <c r="AE861" s="319" t="str">
        <f>IFERROR(VLOOKUP(LEFT(L861 &amp; "0",1),CbRc,2,0),"")</f>
        <v>NCX19J3</v>
      </c>
      <c r="AF861" s="319" t="str">
        <f>IFERROR(VLOOKUP(LEFT(M861 &amp; "0",1),CbRc,2,0),"")</f>
        <v>NCX19J3</v>
      </c>
      <c r="AG861" s="319" t="str">
        <f>IFERROR(VLOOKUP(LEFT(N861 &amp; "0",1),CbRc,2,0),"")</f>
        <v>NCX19J3</v>
      </c>
      <c r="AH861" s="319" t="str">
        <f>IF(ISNA(VLOOKUP($AE861&amp;P861,IsTm1A,1,0)),"",P861)</f>
        <v/>
      </c>
      <c r="AI861" s="319" t="str">
        <f>IF(ISNA(VLOOKUP($AF861&amp;Q861,IsTm2D,1,0)),"",Q861)</f>
        <v/>
      </c>
      <c r="AJ861" s="319" t="str">
        <f>IF(ISNA(VLOOKUP($AF861&amp;R861,IsTm3G,1,0)),"",R861)</f>
        <v/>
      </c>
      <c r="AK861" s="319" t="str">
        <f>IF(ISNA(VLOOKUP($AG861&amp;S861,IsTm4J,1,0)),"",S861)</f>
        <v/>
      </c>
      <c r="AL861" s="310"/>
      <c r="AT861" s="312" t="str">
        <f t="shared" si="129"/>
        <v/>
      </c>
      <c r="AU861" s="312" t="str">
        <f t="shared" si="130"/>
        <v/>
      </c>
      <c r="AW861" s="320">
        <f t="shared" si="131"/>
        <v>0</v>
      </c>
      <c r="AX861" s="320">
        <f t="shared" si="132"/>
        <v>0</v>
      </c>
      <c r="AY861" s="320">
        <f t="shared" si="133"/>
        <v>0</v>
      </c>
      <c r="AZ861" s="320">
        <f t="shared" si="134"/>
        <v>0</v>
      </c>
      <c r="BG861" s="49" t="str">
        <f t="shared" si="135"/>
        <v>0</v>
      </c>
      <c r="BH861" s="49" t="str">
        <f t="shared" si="136"/>
        <v>0</v>
      </c>
      <c r="BI861" s="49" t="str">
        <f t="shared" si="137"/>
        <v>0</v>
      </c>
    </row>
    <row r="862" spans="1:61" x14ac:dyDescent="0.25">
      <c r="A862" s="25" t="str">
        <f>C862&amp;"x"&amp;TEXT(COUNTIF(C$5:C861,C862)+1,0)</f>
        <v>x1</v>
      </c>
      <c r="B862" s="26" t="str">
        <f>D862&amp;"x"&amp;TEXT(COUNTIF(D$5:D861,D862)+1,0)</f>
        <v>x1</v>
      </c>
      <c r="C862" s="27"/>
      <c r="D862" s="27"/>
      <c r="E862" s="165"/>
      <c r="F862" s="27"/>
      <c r="G862" s="242"/>
      <c r="H862" s="242"/>
      <c r="I862" s="242"/>
      <c r="J862" s="194"/>
      <c r="K862" s="165"/>
      <c r="L862" s="28"/>
      <c r="M862" s="371"/>
      <c r="N862" s="28"/>
      <c r="O862" s="236"/>
      <c r="P862" s="28"/>
      <c r="Q862" s="28"/>
      <c r="R862" s="28"/>
      <c r="S862" s="466" t="str">
        <f>IF(C862=0,"",C862)</f>
        <v/>
      </c>
      <c r="T862" s="191"/>
      <c r="U862" s="30"/>
      <c r="V862" s="30"/>
      <c r="W862" s="30"/>
      <c r="X862" s="30"/>
      <c r="Y862" s="190"/>
      <c r="Z862" s="330" t="str">
        <f>lft(J862,Peildatum)</f>
        <v/>
      </c>
      <c r="AA862" s="272"/>
      <c r="AB862" s="272"/>
      <c r="AC862" s="272"/>
      <c r="AD862" s="272"/>
      <c r="AE862" s="319" t="str">
        <f>IFERROR(VLOOKUP(LEFT(L862 &amp; "0",1),CbRc,2,0),"")</f>
        <v>NCX19J3</v>
      </c>
      <c r="AF862" s="319" t="str">
        <f>IFERROR(VLOOKUP(LEFT(M862 &amp; "0",1),CbRc,2,0),"")</f>
        <v>NCX19J3</v>
      </c>
      <c r="AG862" s="319" t="str">
        <f>IFERROR(VLOOKUP(LEFT(N862 &amp; "0",1),CbRc,2,0),"")</f>
        <v>NCX19J3</v>
      </c>
      <c r="AH862" s="319" t="str">
        <f>IF(ISNA(VLOOKUP($AE862&amp;P862,IsTm1A,1,0)),"",P862)</f>
        <v/>
      </c>
      <c r="AI862" s="319" t="str">
        <f>IF(ISNA(VLOOKUP($AF862&amp;Q862,IsTm2D,1,0)),"",Q862)</f>
        <v/>
      </c>
      <c r="AJ862" s="319" t="str">
        <f>IF(ISNA(VLOOKUP($AF862&amp;R862,IsTm3G,1,0)),"",R862)</f>
        <v/>
      </c>
      <c r="AK862" s="319" t="str">
        <f>IF(ISNA(VLOOKUP($AG862&amp;S862,IsTm4J,1,0)),"",S862)</f>
        <v/>
      </c>
      <c r="AL862" s="310"/>
      <c r="AT862" s="312" t="str">
        <f t="shared" si="129"/>
        <v/>
      </c>
      <c r="AU862" s="312" t="str">
        <f t="shared" si="130"/>
        <v/>
      </c>
      <c r="AW862" s="320">
        <f t="shared" si="131"/>
        <v>0</v>
      </c>
      <c r="AX862" s="320">
        <f t="shared" si="132"/>
        <v>0</v>
      </c>
      <c r="AY862" s="320">
        <f t="shared" si="133"/>
        <v>0</v>
      </c>
      <c r="AZ862" s="320">
        <f t="shared" si="134"/>
        <v>0</v>
      </c>
      <c r="BG862" s="49" t="str">
        <f t="shared" si="135"/>
        <v>0</v>
      </c>
      <c r="BH862" s="49" t="str">
        <f t="shared" si="136"/>
        <v>0</v>
      </c>
      <c r="BI862" s="49" t="str">
        <f t="shared" si="137"/>
        <v>0</v>
      </c>
    </row>
    <row r="863" spans="1:61" x14ac:dyDescent="0.25">
      <c r="A863" s="25" t="str">
        <f>C863&amp;"x"&amp;TEXT(COUNTIF(C$5:C862,C863)+1,0)</f>
        <v>x1</v>
      </c>
      <c r="B863" s="26" t="str">
        <f>D863&amp;"x"&amp;TEXT(COUNTIF(D$5:D862,D863)+1,0)</f>
        <v>x1</v>
      </c>
      <c r="C863" s="27"/>
      <c r="D863" s="27"/>
      <c r="E863" s="165"/>
      <c r="F863" s="27"/>
      <c r="G863" s="242"/>
      <c r="H863" s="242"/>
      <c r="I863" s="242"/>
      <c r="J863" s="194"/>
      <c r="K863" s="165"/>
      <c r="L863" s="28"/>
      <c r="M863" s="371"/>
      <c r="N863" s="28"/>
      <c r="O863" s="236"/>
      <c r="P863" s="28"/>
      <c r="Q863" s="28"/>
      <c r="R863" s="28"/>
      <c r="S863" s="466" t="str">
        <f>IF(C863=0,"",C863)</f>
        <v/>
      </c>
      <c r="T863" s="191"/>
      <c r="U863" s="30"/>
      <c r="V863" s="30"/>
      <c r="W863" s="30"/>
      <c r="X863" s="30"/>
      <c r="Y863" s="190"/>
      <c r="Z863" s="330" t="str">
        <f>lft(J863,Peildatum)</f>
        <v/>
      </c>
      <c r="AA863" s="272"/>
      <c r="AB863" s="272"/>
      <c r="AC863" s="272"/>
      <c r="AD863" s="272"/>
      <c r="AE863" s="319" t="str">
        <f>IFERROR(VLOOKUP(LEFT(L863 &amp; "0",1),CbRc,2,0),"")</f>
        <v>NCX19J3</v>
      </c>
      <c r="AF863" s="319" t="str">
        <f>IFERROR(VLOOKUP(LEFT(M863 &amp; "0",1),CbRc,2,0),"")</f>
        <v>NCX19J3</v>
      </c>
      <c r="AG863" s="319" t="str">
        <f>IFERROR(VLOOKUP(LEFT(N863 &amp; "0",1),CbRc,2,0),"")</f>
        <v>NCX19J3</v>
      </c>
      <c r="AH863" s="319" t="str">
        <f>IF(ISNA(VLOOKUP($AE863&amp;P863,IsTm1A,1,0)),"",P863)</f>
        <v/>
      </c>
      <c r="AI863" s="319" t="str">
        <f>IF(ISNA(VLOOKUP($AF863&amp;Q863,IsTm2D,1,0)),"",Q863)</f>
        <v/>
      </c>
      <c r="AJ863" s="319" t="str">
        <f>IF(ISNA(VLOOKUP($AF863&amp;R863,IsTm3G,1,0)),"",R863)</f>
        <v/>
      </c>
      <c r="AK863" s="319" t="str">
        <f>IF(ISNA(VLOOKUP($AG863&amp;S863,IsTm4J,1,0)),"",S863)</f>
        <v/>
      </c>
      <c r="AL863" s="310"/>
      <c r="AT863" s="312" t="str">
        <f t="shared" si="129"/>
        <v/>
      </c>
      <c r="AU863" s="312" t="str">
        <f t="shared" si="130"/>
        <v/>
      </c>
      <c r="AW863" s="320">
        <f t="shared" si="131"/>
        <v>0</v>
      </c>
      <c r="AX863" s="320">
        <f t="shared" si="132"/>
        <v>0</v>
      </c>
      <c r="AY863" s="320">
        <f t="shared" si="133"/>
        <v>0</v>
      </c>
      <c r="AZ863" s="320">
        <f t="shared" si="134"/>
        <v>0</v>
      </c>
      <c r="BG863" s="49" t="str">
        <f t="shared" si="135"/>
        <v>0</v>
      </c>
      <c r="BH863" s="49" t="str">
        <f t="shared" si="136"/>
        <v>0</v>
      </c>
      <c r="BI863" s="49" t="str">
        <f t="shared" si="137"/>
        <v>0</v>
      </c>
    </row>
    <row r="864" spans="1:61" x14ac:dyDescent="0.25">
      <c r="A864" s="25" t="str">
        <f>C864&amp;"x"&amp;TEXT(COUNTIF(C$5:C863,C864)+1,0)</f>
        <v>x1</v>
      </c>
      <c r="B864" s="26" t="str">
        <f>D864&amp;"x"&amp;TEXT(COUNTIF(D$5:D863,D864)+1,0)</f>
        <v>x1</v>
      </c>
      <c r="C864" s="27"/>
      <c r="D864" s="27"/>
      <c r="E864" s="165"/>
      <c r="F864" s="27"/>
      <c r="G864" s="242"/>
      <c r="H864" s="242"/>
      <c r="I864" s="242"/>
      <c r="J864" s="194"/>
      <c r="K864" s="165"/>
      <c r="L864" s="28"/>
      <c r="M864" s="371"/>
      <c r="N864" s="28"/>
      <c r="O864" s="236"/>
      <c r="P864" s="28"/>
      <c r="Q864" s="28"/>
      <c r="R864" s="28"/>
      <c r="S864" s="466" t="str">
        <f>IF(C864=0,"",C864)</f>
        <v/>
      </c>
      <c r="T864" s="191"/>
      <c r="U864" s="30"/>
      <c r="V864" s="30"/>
      <c r="W864" s="30"/>
      <c r="X864" s="30"/>
      <c r="Y864" s="190"/>
      <c r="Z864" s="330" t="str">
        <f>lft(J864,Peildatum)</f>
        <v/>
      </c>
      <c r="AA864" s="272"/>
      <c r="AB864" s="272"/>
      <c r="AC864" s="272"/>
      <c r="AD864" s="272"/>
      <c r="AE864" s="319" t="str">
        <f>IFERROR(VLOOKUP(LEFT(L864 &amp; "0",1),CbRc,2,0),"")</f>
        <v>NCX19J3</v>
      </c>
      <c r="AF864" s="319" t="str">
        <f>IFERROR(VLOOKUP(LEFT(M864 &amp; "0",1),CbRc,2,0),"")</f>
        <v>NCX19J3</v>
      </c>
      <c r="AG864" s="319" t="str">
        <f>IFERROR(VLOOKUP(LEFT(N864 &amp; "0",1),CbRc,2,0),"")</f>
        <v>NCX19J3</v>
      </c>
      <c r="AH864" s="319" t="str">
        <f>IF(ISNA(VLOOKUP($AE864&amp;P864,IsTm1A,1,0)),"",P864)</f>
        <v/>
      </c>
      <c r="AI864" s="319" t="str">
        <f>IF(ISNA(VLOOKUP($AF864&amp;Q864,IsTm2D,1,0)),"",Q864)</f>
        <v/>
      </c>
      <c r="AJ864" s="319" t="str">
        <f>IF(ISNA(VLOOKUP($AF864&amp;R864,IsTm3G,1,0)),"",R864)</f>
        <v/>
      </c>
      <c r="AK864" s="319" t="str">
        <f>IF(ISNA(VLOOKUP($AG864&amp;S864,IsTm4J,1,0)),"",S864)</f>
        <v/>
      </c>
      <c r="AL864" s="310"/>
      <c r="AT864" s="312" t="str">
        <f t="shared" si="129"/>
        <v/>
      </c>
      <c r="AU864" s="312" t="str">
        <f t="shared" si="130"/>
        <v/>
      </c>
      <c r="AW864" s="320">
        <f t="shared" si="131"/>
        <v>0</v>
      </c>
      <c r="AX864" s="320">
        <f t="shared" si="132"/>
        <v>0</v>
      </c>
      <c r="AY864" s="320">
        <f t="shared" si="133"/>
        <v>0</v>
      </c>
      <c r="AZ864" s="320">
        <f t="shared" si="134"/>
        <v>0</v>
      </c>
      <c r="BG864" s="49" t="str">
        <f t="shared" si="135"/>
        <v>0</v>
      </c>
      <c r="BH864" s="49" t="str">
        <f t="shared" si="136"/>
        <v>0</v>
      </c>
      <c r="BI864" s="49" t="str">
        <f t="shared" si="137"/>
        <v>0</v>
      </c>
    </row>
    <row r="865" spans="1:61" x14ac:dyDescent="0.25">
      <c r="A865" s="25" t="str">
        <f>C865&amp;"x"&amp;TEXT(COUNTIF(C$5:C864,C865)+1,0)</f>
        <v>x1</v>
      </c>
      <c r="B865" s="26" t="str">
        <f>D865&amp;"x"&amp;TEXT(COUNTIF(D$5:D864,D865)+1,0)</f>
        <v>x1</v>
      </c>
      <c r="C865" s="27"/>
      <c r="D865" s="27"/>
      <c r="E865" s="165"/>
      <c r="F865" s="27"/>
      <c r="G865" s="242"/>
      <c r="H865" s="242"/>
      <c r="I865" s="242"/>
      <c r="J865" s="194"/>
      <c r="K865" s="165"/>
      <c r="L865" s="28"/>
      <c r="M865" s="371"/>
      <c r="N865" s="28"/>
      <c r="O865" s="236"/>
      <c r="P865" s="28"/>
      <c r="Q865" s="28"/>
      <c r="R865" s="28"/>
      <c r="S865" s="466" t="str">
        <f>IF(C865=0,"",C865)</f>
        <v/>
      </c>
      <c r="T865" s="191"/>
      <c r="U865" s="30"/>
      <c r="V865" s="30"/>
      <c r="W865" s="30"/>
      <c r="X865" s="30"/>
      <c r="Y865" s="190"/>
      <c r="Z865" s="330" t="str">
        <f>lft(J865,Peildatum)</f>
        <v/>
      </c>
      <c r="AA865" s="272"/>
      <c r="AB865" s="272"/>
      <c r="AC865" s="272"/>
      <c r="AD865" s="272"/>
      <c r="AE865" s="319" t="str">
        <f>IFERROR(VLOOKUP(LEFT(L865 &amp; "0",1),CbRc,2,0),"")</f>
        <v>NCX19J3</v>
      </c>
      <c r="AF865" s="319" t="str">
        <f>IFERROR(VLOOKUP(LEFT(M865 &amp; "0",1),CbRc,2,0),"")</f>
        <v>NCX19J3</v>
      </c>
      <c r="AG865" s="319" t="str">
        <f>IFERROR(VLOOKUP(LEFT(N865 &amp; "0",1),CbRc,2,0),"")</f>
        <v>NCX19J3</v>
      </c>
      <c r="AH865" s="319" t="str">
        <f>IF(ISNA(VLOOKUP($AE865&amp;P865,IsTm1A,1,0)),"",P865)</f>
        <v/>
      </c>
      <c r="AI865" s="319" t="str">
        <f>IF(ISNA(VLOOKUP($AF865&amp;Q865,IsTm2D,1,0)),"",Q865)</f>
        <v/>
      </c>
      <c r="AJ865" s="319" t="str">
        <f>IF(ISNA(VLOOKUP($AF865&amp;R865,IsTm3G,1,0)),"",R865)</f>
        <v/>
      </c>
      <c r="AK865" s="319" t="str">
        <f>IF(ISNA(VLOOKUP($AG865&amp;S865,IsTm4J,1,0)),"",S865)</f>
        <v/>
      </c>
      <c r="AL865" s="310"/>
      <c r="AT865" s="312" t="str">
        <f t="shared" si="129"/>
        <v/>
      </c>
      <c r="AU865" s="312" t="str">
        <f t="shared" si="130"/>
        <v/>
      </c>
      <c r="AW865" s="320">
        <f t="shared" si="131"/>
        <v>0</v>
      </c>
      <c r="AX865" s="320">
        <f t="shared" si="132"/>
        <v>0</v>
      </c>
      <c r="AY865" s="320">
        <f t="shared" si="133"/>
        <v>0</v>
      </c>
      <c r="AZ865" s="320">
        <f t="shared" si="134"/>
        <v>0</v>
      </c>
      <c r="BG865" s="49" t="str">
        <f t="shared" si="135"/>
        <v>0</v>
      </c>
      <c r="BH865" s="49" t="str">
        <f t="shared" si="136"/>
        <v>0</v>
      </c>
      <c r="BI865" s="49" t="str">
        <f t="shared" si="137"/>
        <v>0</v>
      </c>
    </row>
    <row r="866" spans="1:61" x14ac:dyDescent="0.25">
      <c r="A866" s="25" t="str">
        <f>C866&amp;"x"&amp;TEXT(COUNTIF(C$5:C865,C866)+1,0)</f>
        <v>x1</v>
      </c>
      <c r="B866" s="26" t="str">
        <f>D866&amp;"x"&amp;TEXT(COUNTIF(D$5:D865,D866)+1,0)</f>
        <v>x1</v>
      </c>
      <c r="C866" s="27"/>
      <c r="D866" s="27"/>
      <c r="E866" s="165"/>
      <c r="F866" s="27"/>
      <c r="G866" s="242"/>
      <c r="H866" s="242"/>
      <c r="I866" s="242"/>
      <c r="J866" s="194"/>
      <c r="K866" s="165"/>
      <c r="L866" s="28"/>
      <c r="M866" s="371"/>
      <c r="N866" s="28"/>
      <c r="O866" s="236"/>
      <c r="P866" s="28"/>
      <c r="Q866" s="28"/>
      <c r="R866" s="28"/>
      <c r="S866" s="466" t="str">
        <f>IF(C866=0,"",C866)</f>
        <v/>
      </c>
      <c r="T866" s="191"/>
      <c r="U866" s="30"/>
      <c r="V866" s="30"/>
      <c r="W866" s="30"/>
      <c r="X866" s="30"/>
      <c r="Y866" s="190"/>
      <c r="Z866" s="330" t="str">
        <f>lft(J866,Peildatum)</f>
        <v/>
      </c>
      <c r="AA866" s="272"/>
      <c r="AB866" s="272"/>
      <c r="AC866" s="272"/>
      <c r="AD866" s="272"/>
      <c r="AE866" s="319" t="str">
        <f>IFERROR(VLOOKUP(LEFT(L866 &amp; "0",1),CbRc,2,0),"")</f>
        <v>NCX19J3</v>
      </c>
      <c r="AF866" s="319" t="str">
        <f>IFERROR(VLOOKUP(LEFT(M866 &amp; "0",1),CbRc,2,0),"")</f>
        <v>NCX19J3</v>
      </c>
      <c r="AG866" s="319" t="str">
        <f>IFERROR(VLOOKUP(LEFT(N866 &amp; "0",1),CbRc,2,0),"")</f>
        <v>NCX19J3</v>
      </c>
      <c r="AH866" s="319" t="str">
        <f>IF(ISNA(VLOOKUP($AE866&amp;P866,IsTm1A,1,0)),"",P866)</f>
        <v/>
      </c>
      <c r="AI866" s="319" t="str">
        <f>IF(ISNA(VLOOKUP($AF866&amp;Q866,IsTm2D,1,0)),"",Q866)</f>
        <v/>
      </c>
      <c r="AJ866" s="319" t="str">
        <f>IF(ISNA(VLOOKUP($AF866&amp;R866,IsTm3G,1,0)),"",R866)</f>
        <v/>
      </c>
      <c r="AK866" s="319" t="str">
        <f>IF(ISNA(VLOOKUP($AG866&amp;S866,IsTm4J,1,0)),"",S866)</f>
        <v/>
      </c>
      <c r="AL866" s="310"/>
      <c r="AT866" s="312" t="str">
        <f t="shared" si="129"/>
        <v/>
      </c>
      <c r="AU866" s="312" t="str">
        <f t="shared" si="130"/>
        <v/>
      </c>
      <c r="AW866" s="320">
        <f t="shared" si="131"/>
        <v>0</v>
      </c>
      <c r="AX866" s="320">
        <f t="shared" si="132"/>
        <v>0</v>
      </c>
      <c r="AY866" s="320">
        <f t="shared" si="133"/>
        <v>0</v>
      </c>
      <c r="AZ866" s="320">
        <f t="shared" si="134"/>
        <v>0</v>
      </c>
      <c r="BG866" s="49" t="str">
        <f t="shared" si="135"/>
        <v>0</v>
      </c>
      <c r="BH866" s="49" t="str">
        <f t="shared" si="136"/>
        <v>0</v>
      </c>
      <c r="BI866" s="49" t="str">
        <f t="shared" si="137"/>
        <v>0</v>
      </c>
    </row>
    <row r="867" spans="1:61" x14ac:dyDescent="0.25">
      <c r="A867" s="25" t="str">
        <f>C867&amp;"x"&amp;TEXT(COUNTIF(C$5:C866,C867)+1,0)</f>
        <v>x1</v>
      </c>
      <c r="B867" s="26" t="str">
        <f>D867&amp;"x"&amp;TEXT(COUNTIF(D$5:D866,D867)+1,0)</f>
        <v>x1</v>
      </c>
      <c r="C867" s="27"/>
      <c r="D867" s="27"/>
      <c r="E867" s="165"/>
      <c r="F867" s="27"/>
      <c r="G867" s="242"/>
      <c r="H867" s="242"/>
      <c r="I867" s="242"/>
      <c r="J867" s="194"/>
      <c r="K867" s="165"/>
      <c r="L867" s="28"/>
      <c r="M867" s="371"/>
      <c r="N867" s="28"/>
      <c r="O867" s="236"/>
      <c r="P867" s="28"/>
      <c r="Q867" s="28"/>
      <c r="R867" s="28"/>
      <c r="S867" s="466" t="str">
        <f>IF(C867=0,"",C867)</f>
        <v/>
      </c>
      <c r="T867" s="191"/>
      <c r="U867" s="30"/>
      <c r="V867" s="30"/>
      <c r="W867" s="30"/>
      <c r="X867" s="30"/>
      <c r="Y867" s="190"/>
      <c r="Z867" s="330" t="str">
        <f>lft(J867,Peildatum)</f>
        <v/>
      </c>
      <c r="AA867" s="272"/>
      <c r="AB867" s="272"/>
      <c r="AC867" s="272"/>
      <c r="AD867" s="272"/>
      <c r="AE867" s="319" t="str">
        <f>IFERROR(VLOOKUP(LEFT(L867 &amp; "0",1),CbRc,2,0),"")</f>
        <v>NCX19J3</v>
      </c>
      <c r="AF867" s="319" t="str">
        <f>IFERROR(VLOOKUP(LEFT(M867 &amp; "0",1),CbRc,2,0),"")</f>
        <v>NCX19J3</v>
      </c>
      <c r="AG867" s="319" t="str">
        <f>IFERROR(VLOOKUP(LEFT(N867 &amp; "0",1),CbRc,2,0),"")</f>
        <v>NCX19J3</v>
      </c>
      <c r="AH867" s="319" t="str">
        <f>IF(ISNA(VLOOKUP($AE867&amp;P867,IsTm1A,1,0)),"",P867)</f>
        <v/>
      </c>
      <c r="AI867" s="319" t="str">
        <f>IF(ISNA(VLOOKUP($AF867&amp;Q867,IsTm2D,1,0)),"",Q867)</f>
        <v/>
      </c>
      <c r="AJ867" s="319" t="str">
        <f>IF(ISNA(VLOOKUP($AF867&amp;R867,IsTm3G,1,0)),"",R867)</f>
        <v/>
      </c>
      <c r="AK867" s="319" t="str">
        <f>IF(ISNA(VLOOKUP($AG867&amp;S867,IsTm4J,1,0)),"",S867)</f>
        <v/>
      </c>
      <c r="AL867" s="310"/>
      <c r="AT867" s="312" t="str">
        <f t="shared" si="129"/>
        <v/>
      </c>
      <c r="AU867" s="312" t="str">
        <f t="shared" si="130"/>
        <v/>
      </c>
      <c r="AW867" s="320">
        <f t="shared" si="131"/>
        <v>0</v>
      </c>
      <c r="AX867" s="320">
        <f t="shared" si="132"/>
        <v>0</v>
      </c>
      <c r="AY867" s="320">
        <f t="shared" si="133"/>
        <v>0</v>
      </c>
      <c r="AZ867" s="320">
        <f t="shared" si="134"/>
        <v>0</v>
      </c>
      <c r="BG867" s="49" t="str">
        <f t="shared" si="135"/>
        <v>0</v>
      </c>
      <c r="BH867" s="49" t="str">
        <f t="shared" si="136"/>
        <v>0</v>
      </c>
      <c r="BI867" s="49" t="str">
        <f t="shared" si="137"/>
        <v>0</v>
      </c>
    </row>
    <row r="868" spans="1:61" x14ac:dyDescent="0.25">
      <c r="A868" s="25" t="str">
        <f>C868&amp;"x"&amp;TEXT(COUNTIF(C$5:C867,C868)+1,0)</f>
        <v>x1</v>
      </c>
      <c r="B868" s="26" t="str">
        <f>D868&amp;"x"&amp;TEXT(COUNTIF(D$5:D867,D868)+1,0)</f>
        <v>x1</v>
      </c>
      <c r="C868" s="27"/>
      <c r="D868" s="27"/>
      <c r="E868" s="165"/>
      <c r="F868" s="27"/>
      <c r="G868" s="242"/>
      <c r="H868" s="242"/>
      <c r="I868" s="242"/>
      <c r="J868" s="194"/>
      <c r="K868" s="165"/>
      <c r="L868" s="28"/>
      <c r="M868" s="371"/>
      <c r="N868" s="28"/>
      <c r="O868" s="236"/>
      <c r="P868" s="28"/>
      <c r="Q868" s="28"/>
      <c r="R868" s="28"/>
      <c r="S868" s="466" t="str">
        <f>IF(C868=0,"",C868)</f>
        <v/>
      </c>
      <c r="T868" s="191"/>
      <c r="U868" s="30"/>
      <c r="V868" s="30"/>
      <c r="W868" s="30"/>
      <c r="X868" s="30"/>
      <c r="Y868" s="190"/>
      <c r="Z868" s="330" t="str">
        <f>lft(J868,Peildatum)</f>
        <v/>
      </c>
      <c r="AA868" s="272"/>
      <c r="AB868" s="272"/>
      <c r="AC868" s="272"/>
      <c r="AD868" s="272"/>
      <c r="AE868" s="319" t="str">
        <f>IFERROR(VLOOKUP(LEFT(L868 &amp; "0",1),CbRc,2,0),"")</f>
        <v>NCX19J3</v>
      </c>
      <c r="AF868" s="319" t="str">
        <f>IFERROR(VLOOKUP(LEFT(M868 &amp; "0",1),CbRc,2,0),"")</f>
        <v>NCX19J3</v>
      </c>
      <c r="AG868" s="319" t="str">
        <f>IFERROR(VLOOKUP(LEFT(N868 &amp; "0",1),CbRc,2,0),"")</f>
        <v>NCX19J3</v>
      </c>
      <c r="AH868" s="319" t="str">
        <f>IF(ISNA(VLOOKUP($AE868&amp;P868,IsTm1A,1,0)),"",P868)</f>
        <v/>
      </c>
      <c r="AI868" s="319" t="str">
        <f>IF(ISNA(VLOOKUP($AF868&amp;Q868,IsTm2D,1,0)),"",Q868)</f>
        <v/>
      </c>
      <c r="AJ868" s="319" t="str">
        <f>IF(ISNA(VLOOKUP($AF868&amp;R868,IsTm3G,1,0)),"",R868)</f>
        <v/>
      </c>
      <c r="AK868" s="319" t="str">
        <f>IF(ISNA(VLOOKUP($AG868&amp;S868,IsTm4J,1,0)),"",S868)</f>
        <v/>
      </c>
      <c r="AL868" s="310"/>
      <c r="AT868" s="312" t="str">
        <f t="shared" si="129"/>
        <v/>
      </c>
      <c r="AU868" s="312" t="str">
        <f t="shared" si="130"/>
        <v/>
      </c>
      <c r="AW868" s="320">
        <f t="shared" si="131"/>
        <v>0</v>
      </c>
      <c r="AX868" s="320">
        <f t="shared" si="132"/>
        <v>0</v>
      </c>
      <c r="AY868" s="320">
        <f t="shared" si="133"/>
        <v>0</v>
      </c>
      <c r="AZ868" s="320">
        <f t="shared" si="134"/>
        <v>0</v>
      </c>
      <c r="BG868" s="49" t="str">
        <f t="shared" si="135"/>
        <v>0</v>
      </c>
      <c r="BH868" s="49" t="str">
        <f t="shared" si="136"/>
        <v>0</v>
      </c>
      <c r="BI868" s="49" t="str">
        <f t="shared" si="137"/>
        <v>0</v>
      </c>
    </row>
    <row r="869" spans="1:61" x14ac:dyDescent="0.25">
      <c r="A869" s="25" t="str">
        <f>C869&amp;"x"&amp;TEXT(COUNTIF(C$5:C868,C869)+1,0)</f>
        <v>x1</v>
      </c>
      <c r="B869" s="26" t="str">
        <f>D869&amp;"x"&amp;TEXT(COUNTIF(D$5:D868,D869)+1,0)</f>
        <v>x1</v>
      </c>
      <c r="C869" s="27"/>
      <c r="D869" s="27"/>
      <c r="E869" s="165"/>
      <c r="F869" s="27"/>
      <c r="G869" s="242"/>
      <c r="H869" s="242"/>
      <c r="I869" s="242"/>
      <c r="J869" s="194"/>
      <c r="K869" s="165"/>
      <c r="L869" s="28"/>
      <c r="M869" s="371"/>
      <c r="N869" s="28"/>
      <c r="O869" s="236"/>
      <c r="P869" s="28"/>
      <c r="Q869" s="28"/>
      <c r="R869" s="28"/>
      <c r="S869" s="466" t="str">
        <f>IF(C869=0,"",C869)</f>
        <v/>
      </c>
      <c r="T869" s="191"/>
      <c r="U869" s="30"/>
      <c r="V869" s="30"/>
      <c r="W869" s="30"/>
      <c r="X869" s="30"/>
      <c r="Y869" s="190"/>
      <c r="Z869" s="330" t="str">
        <f>lft(J869,Peildatum)</f>
        <v/>
      </c>
      <c r="AA869" s="272"/>
      <c r="AB869" s="272"/>
      <c r="AC869" s="272"/>
      <c r="AD869" s="272"/>
      <c r="AE869" s="319" t="str">
        <f>IFERROR(VLOOKUP(LEFT(L869 &amp; "0",1),CbRc,2,0),"")</f>
        <v>NCX19J3</v>
      </c>
      <c r="AF869" s="319" t="str">
        <f>IFERROR(VLOOKUP(LEFT(M869 &amp; "0",1),CbRc,2,0),"")</f>
        <v>NCX19J3</v>
      </c>
      <c r="AG869" s="319" t="str">
        <f>IFERROR(VLOOKUP(LEFT(N869 &amp; "0",1),CbRc,2,0),"")</f>
        <v>NCX19J3</v>
      </c>
      <c r="AH869" s="319" t="str">
        <f>IF(ISNA(VLOOKUP($AE869&amp;P869,IsTm1A,1,0)),"",P869)</f>
        <v/>
      </c>
      <c r="AI869" s="319" t="str">
        <f>IF(ISNA(VLOOKUP($AF869&amp;Q869,IsTm2D,1,0)),"",Q869)</f>
        <v/>
      </c>
      <c r="AJ869" s="319" t="str">
        <f>IF(ISNA(VLOOKUP($AF869&amp;R869,IsTm3G,1,0)),"",R869)</f>
        <v/>
      </c>
      <c r="AK869" s="319" t="str">
        <f>IF(ISNA(VLOOKUP($AG869&amp;S869,IsTm4J,1,0)),"",S869)</f>
        <v/>
      </c>
      <c r="AL869" s="310"/>
      <c r="AT869" s="312" t="str">
        <f t="shared" si="129"/>
        <v/>
      </c>
      <c r="AU869" s="312" t="str">
        <f t="shared" si="130"/>
        <v/>
      </c>
      <c r="AW869" s="320">
        <f t="shared" si="131"/>
        <v>0</v>
      </c>
      <c r="AX869" s="320">
        <f t="shared" si="132"/>
        <v>0</v>
      </c>
      <c r="AY869" s="320">
        <f t="shared" si="133"/>
        <v>0</v>
      </c>
      <c r="AZ869" s="320">
        <f t="shared" si="134"/>
        <v>0</v>
      </c>
      <c r="BG869" s="49" t="str">
        <f t="shared" si="135"/>
        <v>0</v>
      </c>
      <c r="BH869" s="49" t="str">
        <f t="shared" si="136"/>
        <v>0</v>
      </c>
      <c r="BI869" s="49" t="str">
        <f t="shared" si="137"/>
        <v>0</v>
      </c>
    </row>
    <row r="870" spans="1:61" x14ac:dyDescent="0.25">
      <c r="A870" s="25" t="str">
        <f>C870&amp;"x"&amp;TEXT(COUNTIF(C$5:C869,C870)+1,0)</f>
        <v>x1</v>
      </c>
      <c r="B870" s="26" t="str">
        <f>D870&amp;"x"&amp;TEXT(COUNTIF(D$5:D869,D870)+1,0)</f>
        <v>x1</v>
      </c>
      <c r="C870" s="27"/>
      <c r="D870" s="27"/>
      <c r="E870" s="165"/>
      <c r="F870" s="27"/>
      <c r="G870" s="242"/>
      <c r="H870" s="242"/>
      <c r="I870" s="242"/>
      <c r="J870" s="194"/>
      <c r="K870" s="165"/>
      <c r="L870" s="28"/>
      <c r="M870" s="371"/>
      <c r="N870" s="28"/>
      <c r="O870" s="236"/>
      <c r="P870" s="28"/>
      <c r="Q870" s="28"/>
      <c r="R870" s="28"/>
      <c r="S870" s="466" t="str">
        <f>IF(C870=0,"",C870)</f>
        <v/>
      </c>
      <c r="T870" s="191"/>
      <c r="U870" s="30"/>
      <c r="V870" s="30"/>
      <c r="W870" s="30"/>
      <c r="X870" s="30"/>
      <c r="Y870" s="190"/>
      <c r="Z870" s="330" t="str">
        <f>lft(J870,Peildatum)</f>
        <v/>
      </c>
      <c r="AA870" s="272"/>
      <c r="AB870" s="272"/>
      <c r="AC870" s="272"/>
      <c r="AD870" s="272"/>
      <c r="AE870" s="319" t="str">
        <f>IFERROR(VLOOKUP(LEFT(L870 &amp; "0",1),CbRc,2,0),"")</f>
        <v>NCX19J3</v>
      </c>
      <c r="AF870" s="319" t="str">
        <f>IFERROR(VLOOKUP(LEFT(M870 &amp; "0",1),CbRc,2,0),"")</f>
        <v>NCX19J3</v>
      </c>
      <c r="AG870" s="319" t="str">
        <f>IFERROR(VLOOKUP(LEFT(N870 &amp; "0",1),CbRc,2,0),"")</f>
        <v>NCX19J3</v>
      </c>
      <c r="AH870" s="319" t="str">
        <f>IF(ISNA(VLOOKUP($AE870&amp;P870,IsTm1A,1,0)),"",P870)</f>
        <v/>
      </c>
      <c r="AI870" s="319" t="str">
        <f>IF(ISNA(VLOOKUP($AF870&amp;Q870,IsTm2D,1,0)),"",Q870)</f>
        <v/>
      </c>
      <c r="AJ870" s="319" t="str">
        <f>IF(ISNA(VLOOKUP($AF870&amp;R870,IsTm3G,1,0)),"",R870)</f>
        <v/>
      </c>
      <c r="AK870" s="319" t="str">
        <f>IF(ISNA(VLOOKUP($AG870&amp;S870,IsTm4J,1,0)),"",S870)</f>
        <v/>
      </c>
      <c r="AL870" s="310"/>
      <c r="AT870" s="312" t="str">
        <f t="shared" si="129"/>
        <v/>
      </c>
      <c r="AU870" s="312" t="str">
        <f t="shared" si="130"/>
        <v/>
      </c>
      <c r="AW870" s="320">
        <f t="shared" si="131"/>
        <v>0</v>
      </c>
      <c r="AX870" s="320">
        <f t="shared" si="132"/>
        <v>0</v>
      </c>
      <c r="AY870" s="320">
        <f t="shared" si="133"/>
        <v>0</v>
      </c>
      <c r="AZ870" s="320">
        <f t="shared" si="134"/>
        <v>0</v>
      </c>
      <c r="BG870" s="49" t="str">
        <f t="shared" si="135"/>
        <v>0</v>
      </c>
      <c r="BH870" s="49" t="str">
        <f t="shared" si="136"/>
        <v>0</v>
      </c>
      <c r="BI870" s="49" t="str">
        <f t="shared" si="137"/>
        <v>0</v>
      </c>
    </row>
    <row r="871" spans="1:61" x14ac:dyDescent="0.25">
      <c r="A871" s="25" t="str">
        <f>C871&amp;"x"&amp;TEXT(COUNTIF(C$5:C870,C871)+1,0)</f>
        <v>x1</v>
      </c>
      <c r="B871" s="26" t="str">
        <f>D871&amp;"x"&amp;TEXT(COUNTIF(D$5:D870,D871)+1,0)</f>
        <v>x1</v>
      </c>
      <c r="C871" s="27"/>
      <c r="D871" s="27"/>
      <c r="E871" s="165"/>
      <c r="F871" s="27"/>
      <c r="G871" s="242"/>
      <c r="H871" s="242"/>
      <c r="I871" s="242"/>
      <c r="J871" s="194"/>
      <c r="K871" s="165"/>
      <c r="L871" s="28"/>
      <c r="M871" s="371"/>
      <c r="N871" s="28"/>
      <c r="O871" s="236"/>
      <c r="P871" s="28"/>
      <c r="Q871" s="28"/>
      <c r="R871" s="28"/>
      <c r="S871" s="466" t="str">
        <f>IF(C871=0,"",C871)</f>
        <v/>
      </c>
      <c r="T871" s="191"/>
      <c r="U871" s="30"/>
      <c r="V871" s="30"/>
      <c r="W871" s="30"/>
      <c r="X871" s="30"/>
      <c r="Y871" s="190"/>
      <c r="Z871" s="330" t="str">
        <f>lft(J871,Peildatum)</f>
        <v/>
      </c>
      <c r="AA871" s="272"/>
      <c r="AB871" s="272"/>
      <c r="AC871" s="272"/>
      <c r="AD871" s="272"/>
      <c r="AE871" s="319" t="str">
        <f>IFERROR(VLOOKUP(LEFT(L871 &amp; "0",1),CbRc,2,0),"")</f>
        <v>NCX19J3</v>
      </c>
      <c r="AF871" s="319" t="str">
        <f>IFERROR(VLOOKUP(LEFT(M871 &amp; "0",1),CbRc,2,0),"")</f>
        <v>NCX19J3</v>
      </c>
      <c r="AG871" s="319" t="str">
        <f>IFERROR(VLOOKUP(LEFT(N871 &amp; "0",1),CbRc,2,0),"")</f>
        <v>NCX19J3</v>
      </c>
      <c r="AH871" s="319" t="str">
        <f>IF(ISNA(VLOOKUP($AE871&amp;P871,IsTm1A,1,0)),"",P871)</f>
        <v/>
      </c>
      <c r="AI871" s="319" t="str">
        <f>IF(ISNA(VLOOKUP($AF871&amp;Q871,IsTm2D,1,0)),"",Q871)</f>
        <v/>
      </c>
      <c r="AJ871" s="319" t="str">
        <f>IF(ISNA(VLOOKUP($AF871&amp;R871,IsTm3G,1,0)),"",R871)</f>
        <v/>
      </c>
      <c r="AK871" s="319" t="str">
        <f>IF(ISNA(VLOOKUP($AG871&amp;S871,IsTm4J,1,0)),"",S871)</f>
        <v/>
      </c>
      <c r="AL871" s="310"/>
      <c r="AT871" s="312" t="str">
        <f t="shared" si="129"/>
        <v/>
      </c>
      <c r="AU871" s="312" t="str">
        <f t="shared" si="130"/>
        <v/>
      </c>
      <c r="AW871" s="320">
        <f t="shared" si="131"/>
        <v>0</v>
      </c>
      <c r="AX871" s="320">
        <f t="shared" si="132"/>
        <v>0</v>
      </c>
      <c r="AY871" s="320">
        <f t="shared" si="133"/>
        <v>0</v>
      </c>
      <c r="AZ871" s="320">
        <f t="shared" si="134"/>
        <v>0</v>
      </c>
      <c r="BG871" s="49" t="str">
        <f t="shared" si="135"/>
        <v>0</v>
      </c>
      <c r="BH871" s="49" t="str">
        <f t="shared" si="136"/>
        <v>0</v>
      </c>
      <c r="BI871" s="49" t="str">
        <f t="shared" si="137"/>
        <v>0</v>
      </c>
    </row>
    <row r="872" spans="1:61" x14ac:dyDescent="0.25">
      <c r="A872" s="25" t="str">
        <f>C872&amp;"x"&amp;TEXT(COUNTIF(C$5:C871,C872)+1,0)</f>
        <v>x1</v>
      </c>
      <c r="B872" s="26" t="str">
        <f>D872&amp;"x"&amp;TEXT(COUNTIF(D$5:D871,D872)+1,0)</f>
        <v>x1</v>
      </c>
      <c r="C872" s="27"/>
      <c r="D872" s="27"/>
      <c r="E872" s="165"/>
      <c r="F872" s="27"/>
      <c r="G872" s="242"/>
      <c r="H872" s="242"/>
      <c r="I872" s="242"/>
      <c r="J872" s="194"/>
      <c r="K872" s="165"/>
      <c r="L872" s="28"/>
      <c r="M872" s="371"/>
      <c r="N872" s="28"/>
      <c r="O872" s="236"/>
      <c r="P872" s="28"/>
      <c r="Q872" s="28"/>
      <c r="R872" s="28"/>
      <c r="S872" s="466" t="str">
        <f>IF(C872=0,"",C872)</f>
        <v/>
      </c>
      <c r="T872" s="191"/>
      <c r="U872" s="30"/>
      <c r="V872" s="30"/>
      <c r="W872" s="30"/>
      <c r="X872" s="30"/>
      <c r="Y872" s="190"/>
      <c r="Z872" s="330" t="str">
        <f>lft(J872,Peildatum)</f>
        <v/>
      </c>
      <c r="AA872" s="272"/>
      <c r="AB872" s="272"/>
      <c r="AC872" s="272"/>
      <c r="AD872" s="272"/>
      <c r="AE872" s="319" t="str">
        <f>IFERROR(VLOOKUP(LEFT(L872 &amp; "0",1),CbRc,2,0),"")</f>
        <v>NCX19J3</v>
      </c>
      <c r="AF872" s="319" t="str">
        <f>IFERROR(VLOOKUP(LEFT(M872 &amp; "0",1),CbRc,2,0),"")</f>
        <v>NCX19J3</v>
      </c>
      <c r="AG872" s="319" t="str">
        <f>IFERROR(VLOOKUP(LEFT(N872 &amp; "0",1),CbRc,2,0),"")</f>
        <v>NCX19J3</v>
      </c>
      <c r="AH872" s="319" t="str">
        <f>IF(ISNA(VLOOKUP($AE872&amp;P872,IsTm1A,1,0)),"",P872)</f>
        <v/>
      </c>
      <c r="AI872" s="319" t="str">
        <f>IF(ISNA(VLOOKUP($AF872&amp;Q872,IsTm2D,1,0)),"",Q872)</f>
        <v/>
      </c>
      <c r="AJ872" s="319" t="str">
        <f>IF(ISNA(VLOOKUP($AF872&amp;R872,IsTm3G,1,0)),"",R872)</f>
        <v/>
      </c>
      <c r="AK872" s="319" t="str">
        <f>IF(ISNA(VLOOKUP($AG872&amp;S872,IsTm4J,1,0)),"",S872)</f>
        <v/>
      </c>
      <c r="AL872" s="310"/>
      <c r="AT872" s="312" t="str">
        <f t="shared" si="129"/>
        <v/>
      </c>
      <c r="AU872" s="312" t="str">
        <f t="shared" si="130"/>
        <v/>
      </c>
      <c r="AW872" s="320">
        <f t="shared" si="131"/>
        <v>0</v>
      </c>
      <c r="AX872" s="320">
        <f t="shared" si="132"/>
        <v>0</v>
      </c>
      <c r="AY872" s="320">
        <f t="shared" si="133"/>
        <v>0</v>
      </c>
      <c r="AZ872" s="320">
        <f t="shared" si="134"/>
        <v>0</v>
      </c>
      <c r="BG872" s="49" t="str">
        <f t="shared" si="135"/>
        <v>0</v>
      </c>
      <c r="BH872" s="49" t="str">
        <f t="shared" si="136"/>
        <v>0</v>
      </c>
      <c r="BI872" s="49" t="str">
        <f t="shared" si="137"/>
        <v>0</v>
      </c>
    </row>
    <row r="873" spans="1:61" x14ac:dyDescent="0.25">
      <c r="A873" s="25" t="str">
        <f>C873&amp;"x"&amp;TEXT(COUNTIF(C$5:C872,C873)+1,0)</f>
        <v>x1</v>
      </c>
      <c r="B873" s="26" t="str">
        <f>D873&amp;"x"&amp;TEXT(COUNTIF(D$5:D872,D873)+1,0)</f>
        <v>x1</v>
      </c>
      <c r="C873" s="27"/>
      <c r="D873" s="27"/>
      <c r="E873" s="165"/>
      <c r="F873" s="27"/>
      <c r="G873" s="242"/>
      <c r="H873" s="242"/>
      <c r="I873" s="242"/>
      <c r="J873" s="194"/>
      <c r="K873" s="165"/>
      <c r="L873" s="28"/>
      <c r="M873" s="371"/>
      <c r="N873" s="28"/>
      <c r="O873" s="236"/>
      <c r="P873" s="28"/>
      <c r="Q873" s="28"/>
      <c r="R873" s="28"/>
      <c r="S873" s="466" t="str">
        <f>IF(C873=0,"",C873)</f>
        <v/>
      </c>
      <c r="T873" s="191"/>
      <c r="U873" s="30"/>
      <c r="V873" s="30"/>
      <c r="W873" s="30"/>
      <c r="X873" s="30"/>
      <c r="Y873" s="190"/>
      <c r="Z873" s="330" t="str">
        <f>lft(J873,Peildatum)</f>
        <v/>
      </c>
      <c r="AA873" s="272"/>
      <c r="AB873" s="272"/>
      <c r="AC873" s="272"/>
      <c r="AD873" s="272"/>
      <c r="AE873" s="319" t="str">
        <f>IFERROR(VLOOKUP(LEFT(L873 &amp; "0",1),CbRc,2,0),"")</f>
        <v>NCX19J3</v>
      </c>
      <c r="AF873" s="319" t="str">
        <f>IFERROR(VLOOKUP(LEFT(M873 &amp; "0",1),CbRc,2,0),"")</f>
        <v>NCX19J3</v>
      </c>
      <c r="AG873" s="319" t="str">
        <f>IFERROR(VLOOKUP(LEFT(N873 &amp; "0",1),CbRc,2,0),"")</f>
        <v>NCX19J3</v>
      </c>
      <c r="AH873" s="319" t="str">
        <f>IF(ISNA(VLOOKUP($AE873&amp;P873,IsTm1A,1,0)),"",P873)</f>
        <v/>
      </c>
      <c r="AI873" s="319" t="str">
        <f>IF(ISNA(VLOOKUP($AF873&amp;Q873,IsTm2D,1,0)),"",Q873)</f>
        <v/>
      </c>
      <c r="AJ873" s="319" t="str">
        <f>IF(ISNA(VLOOKUP($AF873&amp;R873,IsTm3G,1,0)),"",R873)</f>
        <v/>
      </c>
      <c r="AK873" s="319" t="str">
        <f>IF(ISNA(VLOOKUP($AG873&amp;S873,IsTm4J,1,0)),"",S873)</f>
        <v/>
      </c>
      <c r="AL873" s="310"/>
      <c r="AT873" s="312" t="str">
        <f t="shared" si="129"/>
        <v/>
      </c>
      <c r="AU873" s="312" t="str">
        <f t="shared" si="130"/>
        <v/>
      </c>
      <c r="AW873" s="320">
        <f t="shared" si="131"/>
        <v>0</v>
      </c>
      <c r="AX873" s="320">
        <f t="shared" si="132"/>
        <v>0</v>
      </c>
      <c r="AY873" s="320">
        <f t="shared" si="133"/>
        <v>0</v>
      </c>
      <c r="AZ873" s="320">
        <f t="shared" si="134"/>
        <v>0</v>
      </c>
      <c r="BG873" s="49" t="str">
        <f t="shared" si="135"/>
        <v>0</v>
      </c>
      <c r="BH873" s="49" t="str">
        <f t="shared" si="136"/>
        <v>0</v>
      </c>
      <c r="BI873" s="49" t="str">
        <f t="shared" si="137"/>
        <v>0</v>
      </c>
    </row>
    <row r="874" spans="1:61" x14ac:dyDescent="0.25">
      <c r="A874" s="25" t="str">
        <f>C874&amp;"x"&amp;TEXT(COUNTIF(C$5:C873,C874)+1,0)</f>
        <v>x1</v>
      </c>
      <c r="B874" s="26" t="str">
        <f>D874&amp;"x"&amp;TEXT(COUNTIF(D$5:D873,D874)+1,0)</f>
        <v>x1</v>
      </c>
      <c r="C874" s="27"/>
      <c r="D874" s="27"/>
      <c r="E874" s="165"/>
      <c r="F874" s="27"/>
      <c r="G874" s="242"/>
      <c r="H874" s="242"/>
      <c r="I874" s="242"/>
      <c r="J874" s="194"/>
      <c r="K874" s="165"/>
      <c r="L874" s="28"/>
      <c r="M874" s="371"/>
      <c r="N874" s="28"/>
      <c r="O874" s="236"/>
      <c r="P874" s="28"/>
      <c r="Q874" s="28"/>
      <c r="R874" s="28"/>
      <c r="S874" s="466" t="str">
        <f>IF(C874=0,"",C874)</f>
        <v/>
      </c>
      <c r="T874" s="191"/>
      <c r="U874" s="30"/>
      <c r="V874" s="30"/>
      <c r="W874" s="30"/>
      <c r="X874" s="30"/>
      <c r="Y874" s="190"/>
      <c r="Z874" s="330" t="str">
        <f>lft(J874,Peildatum)</f>
        <v/>
      </c>
      <c r="AA874" s="272"/>
      <c r="AB874" s="272"/>
      <c r="AC874" s="272"/>
      <c r="AD874" s="272"/>
      <c r="AE874" s="319" t="str">
        <f>IFERROR(VLOOKUP(LEFT(L874 &amp; "0",1),CbRc,2,0),"")</f>
        <v>NCX19J3</v>
      </c>
      <c r="AF874" s="319" t="str">
        <f>IFERROR(VLOOKUP(LEFT(M874 &amp; "0",1),CbRc,2,0),"")</f>
        <v>NCX19J3</v>
      </c>
      <c r="AG874" s="319" t="str">
        <f>IFERROR(VLOOKUP(LEFT(N874 &amp; "0",1),CbRc,2,0),"")</f>
        <v>NCX19J3</v>
      </c>
      <c r="AH874" s="319" t="str">
        <f>IF(ISNA(VLOOKUP($AE874&amp;P874,IsTm1A,1,0)),"",P874)</f>
        <v/>
      </c>
      <c r="AI874" s="319" t="str">
        <f>IF(ISNA(VLOOKUP($AF874&amp;Q874,IsTm2D,1,0)),"",Q874)</f>
        <v/>
      </c>
      <c r="AJ874" s="319" t="str">
        <f>IF(ISNA(VLOOKUP($AF874&amp;R874,IsTm3G,1,0)),"",R874)</f>
        <v/>
      </c>
      <c r="AK874" s="319" t="str">
        <f>IF(ISNA(VLOOKUP($AG874&amp;S874,IsTm4J,1,0)),"",S874)</f>
        <v/>
      </c>
      <c r="AL874" s="310"/>
      <c r="AT874" s="312" t="str">
        <f t="shared" si="129"/>
        <v/>
      </c>
      <c r="AU874" s="312" t="str">
        <f t="shared" si="130"/>
        <v/>
      </c>
      <c r="AW874" s="320">
        <f t="shared" si="131"/>
        <v>0</v>
      </c>
      <c r="AX874" s="320">
        <f t="shared" si="132"/>
        <v>0</v>
      </c>
      <c r="AY874" s="320">
        <f t="shared" si="133"/>
        <v>0</v>
      </c>
      <c r="AZ874" s="320">
        <f t="shared" si="134"/>
        <v>0</v>
      </c>
      <c r="BG874" s="49" t="str">
        <f t="shared" si="135"/>
        <v>0</v>
      </c>
      <c r="BH874" s="49" t="str">
        <f t="shared" si="136"/>
        <v>0</v>
      </c>
      <c r="BI874" s="49" t="str">
        <f t="shared" si="137"/>
        <v>0</v>
      </c>
    </row>
    <row r="875" spans="1:61" x14ac:dyDescent="0.25">
      <c r="A875" s="25" t="str">
        <f>C875&amp;"x"&amp;TEXT(COUNTIF(C$5:C874,C875)+1,0)</f>
        <v>x1</v>
      </c>
      <c r="B875" s="26" t="str">
        <f>D875&amp;"x"&amp;TEXT(COUNTIF(D$5:D874,D875)+1,0)</f>
        <v>x1</v>
      </c>
      <c r="C875" s="27"/>
      <c r="D875" s="27"/>
      <c r="E875" s="165"/>
      <c r="F875" s="27"/>
      <c r="G875" s="242"/>
      <c r="H875" s="242"/>
      <c r="I875" s="242"/>
      <c r="J875" s="194"/>
      <c r="K875" s="165"/>
      <c r="L875" s="28"/>
      <c r="M875" s="371"/>
      <c r="N875" s="28"/>
      <c r="O875" s="236"/>
      <c r="P875" s="28"/>
      <c r="Q875" s="28"/>
      <c r="R875" s="28"/>
      <c r="S875" s="466" t="str">
        <f>IF(C875=0,"",C875)</f>
        <v/>
      </c>
      <c r="T875" s="191"/>
      <c r="U875" s="30"/>
      <c r="V875" s="30"/>
      <c r="W875" s="30"/>
      <c r="X875" s="30"/>
      <c r="Y875" s="190"/>
      <c r="Z875" s="330" t="str">
        <f>lft(J875,Peildatum)</f>
        <v/>
      </c>
      <c r="AA875" s="272"/>
      <c r="AB875" s="272"/>
      <c r="AC875" s="272"/>
      <c r="AD875" s="272"/>
      <c r="AE875" s="319" t="str">
        <f>IFERROR(VLOOKUP(LEFT(L875 &amp; "0",1),CbRc,2,0),"")</f>
        <v>NCX19J3</v>
      </c>
      <c r="AF875" s="319" t="str">
        <f>IFERROR(VLOOKUP(LEFT(M875 &amp; "0",1),CbRc,2,0),"")</f>
        <v>NCX19J3</v>
      </c>
      <c r="AG875" s="319" t="str">
        <f>IFERROR(VLOOKUP(LEFT(N875 &amp; "0",1),CbRc,2,0),"")</f>
        <v>NCX19J3</v>
      </c>
      <c r="AH875" s="319" t="str">
        <f>IF(ISNA(VLOOKUP($AE875&amp;P875,IsTm1A,1,0)),"",P875)</f>
        <v/>
      </c>
      <c r="AI875" s="319" t="str">
        <f>IF(ISNA(VLOOKUP($AF875&amp;Q875,IsTm2D,1,0)),"",Q875)</f>
        <v/>
      </c>
      <c r="AJ875" s="319" t="str">
        <f>IF(ISNA(VLOOKUP($AF875&amp;R875,IsTm3G,1,0)),"",R875)</f>
        <v/>
      </c>
      <c r="AK875" s="319" t="str">
        <f>IF(ISNA(VLOOKUP($AG875&amp;S875,IsTm4J,1,0)),"",S875)</f>
        <v/>
      </c>
      <c r="AL875" s="310"/>
      <c r="AT875" s="312" t="str">
        <f t="shared" si="129"/>
        <v/>
      </c>
      <c r="AU875" s="312" t="str">
        <f t="shared" si="130"/>
        <v/>
      </c>
      <c r="AW875" s="320">
        <f t="shared" si="131"/>
        <v>0</v>
      </c>
      <c r="AX875" s="320">
        <f t="shared" si="132"/>
        <v>0</v>
      </c>
      <c r="AY875" s="320">
        <f t="shared" si="133"/>
        <v>0</v>
      </c>
      <c r="AZ875" s="320">
        <f t="shared" si="134"/>
        <v>0</v>
      </c>
      <c r="BG875" s="49" t="str">
        <f t="shared" si="135"/>
        <v>0</v>
      </c>
      <c r="BH875" s="49" t="str">
        <f t="shared" si="136"/>
        <v>0</v>
      </c>
      <c r="BI875" s="49" t="str">
        <f t="shared" si="137"/>
        <v>0</v>
      </c>
    </row>
    <row r="876" spans="1:61" x14ac:dyDescent="0.25">
      <c r="A876" s="25" t="str">
        <f>C876&amp;"x"&amp;TEXT(COUNTIF(C$5:C875,C876)+1,0)</f>
        <v>x1</v>
      </c>
      <c r="B876" s="26" t="str">
        <f>D876&amp;"x"&amp;TEXT(COUNTIF(D$5:D875,D876)+1,0)</f>
        <v>x1</v>
      </c>
      <c r="C876" s="27"/>
      <c r="D876" s="27"/>
      <c r="E876" s="165"/>
      <c r="F876" s="27"/>
      <c r="G876" s="242"/>
      <c r="H876" s="242"/>
      <c r="I876" s="242"/>
      <c r="J876" s="194"/>
      <c r="K876" s="165"/>
      <c r="L876" s="28"/>
      <c r="M876" s="371"/>
      <c r="N876" s="28"/>
      <c r="O876" s="236"/>
      <c r="P876" s="28"/>
      <c r="Q876" s="28"/>
      <c r="R876" s="28"/>
      <c r="S876" s="466" t="str">
        <f>IF(C876=0,"",C876)</f>
        <v/>
      </c>
      <c r="T876" s="191"/>
      <c r="U876" s="30"/>
      <c r="V876" s="30"/>
      <c r="W876" s="30"/>
      <c r="X876" s="30"/>
      <c r="Y876" s="190"/>
      <c r="Z876" s="330" t="str">
        <f>lft(J876,Peildatum)</f>
        <v/>
      </c>
      <c r="AA876" s="272"/>
      <c r="AB876" s="272"/>
      <c r="AC876" s="272"/>
      <c r="AD876" s="272"/>
      <c r="AE876" s="319" t="str">
        <f>IFERROR(VLOOKUP(LEFT(L876 &amp; "0",1),CbRc,2,0),"")</f>
        <v>NCX19J3</v>
      </c>
      <c r="AF876" s="319" t="str">
        <f>IFERROR(VLOOKUP(LEFT(M876 &amp; "0",1),CbRc,2,0),"")</f>
        <v>NCX19J3</v>
      </c>
      <c r="AG876" s="319" t="str">
        <f>IFERROR(VLOOKUP(LEFT(N876 &amp; "0",1),CbRc,2,0),"")</f>
        <v>NCX19J3</v>
      </c>
      <c r="AH876" s="319" t="str">
        <f>IF(ISNA(VLOOKUP($AE876&amp;P876,IsTm1A,1,0)),"",P876)</f>
        <v/>
      </c>
      <c r="AI876" s="319" t="str">
        <f>IF(ISNA(VLOOKUP($AF876&amp;Q876,IsTm2D,1,0)),"",Q876)</f>
        <v/>
      </c>
      <c r="AJ876" s="319" t="str">
        <f>IF(ISNA(VLOOKUP($AF876&amp;R876,IsTm3G,1,0)),"",R876)</f>
        <v/>
      </c>
      <c r="AK876" s="319" t="str">
        <f>IF(ISNA(VLOOKUP($AG876&amp;S876,IsTm4J,1,0)),"",S876)</f>
        <v/>
      </c>
      <c r="AL876" s="310"/>
      <c r="AT876" s="312" t="str">
        <f t="shared" si="129"/>
        <v/>
      </c>
      <c r="AU876" s="312" t="str">
        <f t="shared" si="130"/>
        <v/>
      </c>
      <c r="AW876" s="320">
        <f t="shared" si="131"/>
        <v>0</v>
      </c>
      <c r="AX876" s="320">
        <f t="shared" si="132"/>
        <v>0</v>
      </c>
      <c r="AY876" s="320">
        <f t="shared" si="133"/>
        <v>0</v>
      </c>
      <c r="AZ876" s="320">
        <f t="shared" si="134"/>
        <v>0</v>
      </c>
      <c r="BG876" s="49" t="str">
        <f t="shared" si="135"/>
        <v>0</v>
      </c>
      <c r="BH876" s="49" t="str">
        <f t="shared" si="136"/>
        <v>0</v>
      </c>
      <c r="BI876" s="49" t="str">
        <f t="shared" si="137"/>
        <v>0</v>
      </c>
    </row>
    <row r="877" spans="1:61" x14ac:dyDescent="0.25">
      <c r="A877" s="25" t="str">
        <f>C877&amp;"x"&amp;TEXT(COUNTIF(C$5:C876,C877)+1,0)</f>
        <v>x1</v>
      </c>
      <c r="B877" s="26" t="str">
        <f>D877&amp;"x"&amp;TEXT(COUNTIF(D$5:D876,D877)+1,0)</f>
        <v>x1</v>
      </c>
      <c r="C877" s="27"/>
      <c r="D877" s="27"/>
      <c r="E877" s="165"/>
      <c r="F877" s="27"/>
      <c r="G877" s="242"/>
      <c r="H877" s="242"/>
      <c r="I877" s="242"/>
      <c r="J877" s="194"/>
      <c r="K877" s="165"/>
      <c r="L877" s="28"/>
      <c r="M877" s="371"/>
      <c r="N877" s="28"/>
      <c r="O877" s="236"/>
      <c r="P877" s="28"/>
      <c r="Q877" s="28"/>
      <c r="R877" s="28"/>
      <c r="S877" s="466" t="str">
        <f>IF(C877=0,"",C877)</f>
        <v/>
      </c>
      <c r="T877" s="191"/>
      <c r="U877" s="30"/>
      <c r="V877" s="30"/>
      <c r="W877" s="30"/>
      <c r="X877" s="30"/>
      <c r="Y877" s="190"/>
      <c r="Z877" s="330" t="str">
        <f>lft(J877,Peildatum)</f>
        <v/>
      </c>
      <c r="AA877" s="272"/>
      <c r="AB877" s="272"/>
      <c r="AC877" s="272"/>
      <c r="AD877" s="272"/>
      <c r="AE877" s="319" t="str">
        <f>IFERROR(VLOOKUP(LEFT(L877 &amp; "0",1),CbRc,2,0),"")</f>
        <v>NCX19J3</v>
      </c>
      <c r="AF877" s="319" t="str">
        <f>IFERROR(VLOOKUP(LEFT(M877 &amp; "0",1),CbRc,2,0),"")</f>
        <v>NCX19J3</v>
      </c>
      <c r="AG877" s="319" t="str">
        <f>IFERROR(VLOOKUP(LEFT(N877 &amp; "0",1),CbRc,2,0),"")</f>
        <v>NCX19J3</v>
      </c>
      <c r="AH877" s="319" t="str">
        <f>IF(ISNA(VLOOKUP($AE877&amp;P877,IsTm1A,1,0)),"",P877)</f>
        <v/>
      </c>
      <c r="AI877" s="319" t="str">
        <f>IF(ISNA(VLOOKUP($AF877&amp;Q877,IsTm2D,1,0)),"",Q877)</f>
        <v/>
      </c>
      <c r="AJ877" s="319" t="str">
        <f>IF(ISNA(VLOOKUP($AF877&amp;R877,IsTm3G,1,0)),"",R877)</f>
        <v/>
      </c>
      <c r="AK877" s="319" t="str">
        <f>IF(ISNA(VLOOKUP($AG877&amp;S877,IsTm4J,1,0)),"",S877)</f>
        <v/>
      </c>
      <c r="AL877" s="310"/>
      <c r="AT877" s="312" t="str">
        <f t="shared" si="129"/>
        <v/>
      </c>
      <c r="AU877" s="312" t="str">
        <f t="shared" si="130"/>
        <v/>
      </c>
      <c r="AW877" s="320">
        <f t="shared" si="131"/>
        <v>0</v>
      </c>
      <c r="AX877" s="320">
        <f t="shared" si="132"/>
        <v>0</v>
      </c>
      <c r="AY877" s="320">
        <f t="shared" si="133"/>
        <v>0</v>
      </c>
      <c r="AZ877" s="320">
        <f t="shared" si="134"/>
        <v>0</v>
      </c>
      <c r="BG877" s="49" t="str">
        <f t="shared" si="135"/>
        <v>0</v>
      </c>
      <c r="BH877" s="49" t="str">
        <f t="shared" si="136"/>
        <v>0</v>
      </c>
      <c r="BI877" s="49" t="str">
        <f t="shared" si="137"/>
        <v>0</v>
      </c>
    </row>
    <row r="878" spans="1:61" x14ac:dyDescent="0.25">
      <c r="A878" s="25" t="str">
        <f>C878&amp;"x"&amp;TEXT(COUNTIF(C$5:C877,C878)+1,0)</f>
        <v>x1</v>
      </c>
      <c r="B878" s="26" t="str">
        <f>D878&amp;"x"&amp;TEXT(COUNTIF(D$5:D877,D878)+1,0)</f>
        <v>x1</v>
      </c>
      <c r="C878" s="27"/>
      <c r="D878" s="27"/>
      <c r="E878" s="165"/>
      <c r="F878" s="27"/>
      <c r="G878" s="242"/>
      <c r="H878" s="242"/>
      <c r="I878" s="242"/>
      <c r="J878" s="194"/>
      <c r="K878" s="165"/>
      <c r="L878" s="28"/>
      <c r="M878" s="371"/>
      <c r="N878" s="28"/>
      <c r="O878" s="236"/>
      <c r="P878" s="28"/>
      <c r="Q878" s="28"/>
      <c r="R878" s="28"/>
      <c r="S878" s="466" t="str">
        <f>IF(C878=0,"",C878)</f>
        <v/>
      </c>
      <c r="T878" s="191"/>
      <c r="U878" s="30"/>
      <c r="V878" s="30"/>
      <c r="W878" s="30"/>
      <c r="X878" s="30"/>
      <c r="Y878" s="190"/>
      <c r="Z878" s="330" t="str">
        <f>lft(J878,Peildatum)</f>
        <v/>
      </c>
      <c r="AA878" s="272"/>
      <c r="AB878" s="272"/>
      <c r="AC878" s="272"/>
      <c r="AD878" s="272"/>
      <c r="AE878" s="319" t="str">
        <f>IFERROR(VLOOKUP(LEFT(L878 &amp; "0",1),CbRc,2,0),"")</f>
        <v>NCX19J3</v>
      </c>
      <c r="AF878" s="319" t="str">
        <f>IFERROR(VLOOKUP(LEFT(M878 &amp; "0",1),CbRc,2,0),"")</f>
        <v>NCX19J3</v>
      </c>
      <c r="AG878" s="319" t="str">
        <f>IFERROR(VLOOKUP(LEFT(N878 &amp; "0",1),CbRc,2,0),"")</f>
        <v>NCX19J3</v>
      </c>
      <c r="AH878" s="319" t="str">
        <f>IF(ISNA(VLOOKUP($AE878&amp;P878,IsTm1A,1,0)),"",P878)</f>
        <v/>
      </c>
      <c r="AI878" s="319" t="str">
        <f>IF(ISNA(VLOOKUP($AF878&amp;Q878,IsTm2D,1,0)),"",Q878)</f>
        <v/>
      </c>
      <c r="AJ878" s="319" t="str">
        <f>IF(ISNA(VLOOKUP($AF878&amp;R878,IsTm3G,1,0)),"",R878)</f>
        <v/>
      </c>
      <c r="AK878" s="319" t="str">
        <f>IF(ISNA(VLOOKUP($AG878&amp;S878,IsTm4J,1,0)),"",S878)</f>
        <v/>
      </c>
      <c r="AL878" s="310"/>
      <c r="AT878" s="312" t="str">
        <f t="shared" si="129"/>
        <v/>
      </c>
      <c r="AU878" s="312" t="str">
        <f t="shared" si="130"/>
        <v/>
      </c>
      <c r="AW878" s="320">
        <f t="shared" si="131"/>
        <v>0</v>
      </c>
      <c r="AX878" s="320">
        <f t="shared" si="132"/>
        <v>0</v>
      </c>
      <c r="AY878" s="320">
        <f t="shared" si="133"/>
        <v>0</v>
      </c>
      <c r="AZ878" s="320">
        <f t="shared" si="134"/>
        <v>0</v>
      </c>
      <c r="BG878" s="49" t="str">
        <f t="shared" si="135"/>
        <v>0</v>
      </c>
      <c r="BH878" s="49" t="str">
        <f t="shared" si="136"/>
        <v>0</v>
      </c>
      <c r="BI878" s="49" t="str">
        <f t="shared" si="137"/>
        <v>0</v>
      </c>
    </row>
    <row r="879" spans="1:61" x14ac:dyDescent="0.25">
      <c r="A879" s="25" t="str">
        <f>C879&amp;"x"&amp;TEXT(COUNTIF(C$5:C878,C879)+1,0)</f>
        <v>x1</v>
      </c>
      <c r="B879" s="26" t="str">
        <f>D879&amp;"x"&amp;TEXT(COUNTIF(D$5:D878,D879)+1,0)</f>
        <v>x1</v>
      </c>
      <c r="C879" s="27"/>
      <c r="D879" s="27"/>
      <c r="E879" s="165"/>
      <c r="F879" s="27"/>
      <c r="G879" s="242"/>
      <c r="H879" s="242"/>
      <c r="I879" s="242"/>
      <c r="J879" s="194"/>
      <c r="K879" s="165"/>
      <c r="L879" s="28"/>
      <c r="M879" s="371"/>
      <c r="N879" s="28"/>
      <c r="O879" s="236"/>
      <c r="P879" s="28"/>
      <c r="Q879" s="28"/>
      <c r="R879" s="28"/>
      <c r="S879" s="466" t="str">
        <f>IF(C879=0,"",C879)</f>
        <v/>
      </c>
      <c r="T879" s="191"/>
      <c r="U879" s="30"/>
      <c r="V879" s="30"/>
      <c r="W879" s="30"/>
      <c r="X879" s="30"/>
      <c r="Y879" s="190"/>
      <c r="Z879" s="330" t="str">
        <f>lft(J879,Peildatum)</f>
        <v/>
      </c>
      <c r="AA879" s="272"/>
      <c r="AB879" s="272"/>
      <c r="AC879" s="272"/>
      <c r="AD879" s="272"/>
      <c r="AE879" s="319" t="str">
        <f>IFERROR(VLOOKUP(LEFT(L879 &amp; "0",1),CbRc,2,0),"")</f>
        <v>NCX19J3</v>
      </c>
      <c r="AF879" s="319" t="str">
        <f>IFERROR(VLOOKUP(LEFT(M879 &amp; "0",1),CbRc,2,0),"")</f>
        <v>NCX19J3</v>
      </c>
      <c r="AG879" s="319" t="str">
        <f>IFERROR(VLOOKUP(LEFT(N879 &amp; "0",1),CbRc,2,0),"")</f>
        <v>NCX19J3</v>
      </c>
      <c r="AH879" s="319" t="str">
        <f>IF(ISNA(VLOOKUP($AE879&amp;P879,IsTm1A,1,0)),"",P879)</f>
        <v/>
      </c>
      <c r="AI879" s="319" t="str">
        <f>IF(ISNA(VLOOKUP($AF879&amp;Q879,IsTm2D,1,0)),"",Q879)</f>
        <v/>
      </c>
      <c r="AJ879" s="319" t="str">
        <f>IF(ISNA(VLOOKUP($AF879&amp;R879,IsTm3G,1,0)),"",R879)</f>
        <v/>
      </c>
      <c r="AK879" s="319" t="str">
        <f>IF(ISNA(VLOOKUP($AG879&amp;S879,IsTm4J,1,0)),"",S879)</f>
        <v/>
      </c>
      <c r="AL879" s="310"/>
      <c r="AT879" s="312" t="str">
        <f t="shared" si="129"/>
        <v/>
      </c>
      <c r="AU879" s="312" t="str">
        <f t="shared" si="130"/>
        <v/>
      </c>
      <c r="AW879" s="320">
        <f t="shared" si="131"/>
        <v>0</v>
      </c>
      <c r="AX879" s="320">
        <f t="shared" si="132"/>
        <v>0</v>
      </c>
      <c r="AY879" s="320">
        <f t="shared" si="133"/>
        <v>0</v>
      </c>
      <c r="AZ879" s="320">
        <f t="shared" si="134"/>
        <v>0</v>
      </c>
      <c r="BG879" s="49" t="str">
        <f t="shared" si="135"/>
        <v>0</v>
      </c>
      <c r="BH879" s="49" t="str">
        <f t="shared" si="136"/>
        <v>0</v>
      </c>
      <c r="BI879" s="49" t="str">
        <f t="shared" si="137"/>
        <v>0</v>
      </c>
    </row>
    <row r="880" spans="1:61" x14ac:dyDescent="0.25">
      <c r="A880" s="25" t="str">
        <f>C880&amp;"x"&amp;TEXT(COUNTIF(C$5:C879,C880)+1,0)</f>
        <v>x1</v>
      </c>
      <c r="B880" s="26" t="str">
        <f>D880&amp;"x"&amp;TEXT(COUNTIF(D$5:D879,D880)+1,0)</f>
        <v>x1</v>
      </c>
      <c r="C880" s="27"/>
      <c r="D880" s="27"/>
      <c r="E880" s="165"/>
      <c r="F880" s="27"/>
      <c r="G880" s="242"/>
      <c r="H880" s="242"/>
      <c r="I880" s="242"/>
      <c r="J880" s="194"/>
      <c r="K880" s="165"/>
      <c r="L880" s="28"/>
      <c r="M880" s="371"/>
      <c r="N880" s="28"/>
      <c r="O880" s="236"/>
      <c r="P880" s="28"/>
      <c r="Q880" s="28"/>
      <c r="R880" s="28"/>
      <c r="S880" s="466" t="str">
        <f>IF(C880=0,"",C880)</f>
        <v/>
      </c>
      <c r="T880" s="191"/>
      <c r="U880" s="30"/>
      <c r="V880" s="30"/>
      <c r="W880" s="30"/>
      <c r="X880" s="30"/>
      <c r="Y880" s="190"/>
      <c r="Z880" s="330" t="str">
        <f>lft(J880,Peildatum)</f>
        <v/>
      </c>
      <c r="AA880" s="272"/>
      <c r="AB880" s="272"/>
      <c r="AC880" s="272"/>
      <c r="AD880" s="272"/>
      <c r="AE880" s="319" t="str">
        <f>IFERROR(VLOOKUP(LEFT(L880 &amp; "0",1),CbRc,2,0),"")</f>
        <v>NCX19J3</v>
      </c>
      <c r="AF880" s="319" t="str">
        <f>IFERROR(VLOOKUP(LEFT(M880 &amp; "0",1),CbRc,2,0),"")</f>
        <v>NCX19J3</v>
      </c>
      <c r="AG880" s="319" t="str">
        <f>IFERROR(VLOOKUP(LEFT(N880 &amp; "0",1),CbRc,2,0),"")</f>
        <v>NCX19J3</v>
      </c>
      <c r="AH880" s="319" t="str">
        <f>IF(ISNA(VLOOKUP($AE880&amp;P880,IsTm1A,1,0)),"",P880)</f>
        <v/>
      </c>
      <c r="AI880" s="319" t="str">
        <f>IF(ISNA(VLOOKUP($AF880&amp;Q880,IsTm2D,1,0)),"",Q880)</f>
        <v/>
      </c>
      <c r="AJ880" s="319" t="str">
        <f>IF(ISNA(VLOOKUP($AF880&amp;R880,IsTm3G,1,0)),"",R880)</f>
        <v/>
      </c>
      <c r="AK880" s="319" t="str">
        <f>IF(ISNA(VLOOKUP($AG880&amp;S880,IsTm4J,1,0)),"",S880)</f>
        <v/>
      </c>
      <c r="AL880" s="310"/>
      <c r="AT880" s="312" t="str">
        <f t="shared" si="129"/>
        <v/>
      </c>
      <c r="AU880" s="312" t="str">
        <f t="shared" si="130"/>
        <v/>
      </c>
      <c r="AW880" s="320">
        <f t="shared" si="131"/>
        <v>0</v>
      </c>
      <c r="AX880" s="320">
        <f t="shared" si="132"/>
        <v>0</v>
      </c>
      <c r="AY880" s="320">
        <f t="shared" si="133"/>
        <v>0</v>
      </c>
      <c r="AZ880" s="320">
        <f t="shared" si="134"/>
        <v>0</v>
      </c>
      <c r="BG880" s="49" t="str">
        <f t="shared" si="135"/>
        <v>0</v>
      </c>
      <c r="BH880" s="49" t="str">
        <f t="shared" si="136"/>
        <v>0</v>
      </c>
      <c r="BI880" s="49" t="str">
        <f t="shared" si="137"/>
        <v>0</v>
      </c>
    </row>
    <row r="881" spans="1:61" x14ac:dyDescent="0.25">
      <c r="A881" s="25" t="str">
        <f>C881&amp;"x"&amp;TEXT(COUNTIF(C$5:C880,C881)+1,0)</f>
        <v>x1</v>
      </c>
      <c r="B881" s="26" t="str">
        <f>D881&amp;"x"&amp;TEXT(COUNTIF(D$5:D880,D881)+1,0)</f>
        <v>x1</v>
      </c>
      <c r="C881" s="27"/>
      <c r="D881" s="27"/>
      <c r="E881" s="165"/>
      <c r="F881" s="27"/>
      <c r="G881" s="242"/>
      <c r="H881" s="242"/>
      <c r="I881" s="242"/>
      <c r="J881" s="194"/>
      <c r="K881" s="165"/>
      <c r="L881" s="28"/>
      <c r="M881" s="371"/>
      <c r="N881" s="28"/>
      <c r="O881" s="236"/>
      <c r="P881" s="28"/>
      <c r="Q881" s="28"/>
      <c r="R881" s="28"/>
      <c r="S881" s="466" t="str">
        <f>IF(C881=0,"",C881)</f>
        <v/>
      </c>
      <c r="T881" s="191"/>
      <c r="U881" s="30"/>
      <c r="V881" s="30"/>
      <c r="W881" s="30"/>
      <c r="X881" s="30"/>
      <c r="Y881" s="190"/>
      <c r="Z881" s="330" t="str">
        <f>lft(J881,Peildatum)</f>
        <v/>
      </c>
      <c r="AA881" s="272"/>
      <c r="AB881" s="272"/>
      <c r="AC881" s="272"/>
      <c r="AD881" s="272"/>
      <c r="AE881" s="319" t="str">
        <f>IFERROR(VLOOKUP(LEFT(L881 &amp; "0",1),CbRc,2,0),"")</f>
        <v>NCX19J3</v>
      </c>
      <c r="AF881" s="319" t="str">
        <f>IFERROR(VLOOKUP(LEFT(M881 &amp; "0",1),CbRc,2,0),"")</f>
        <v>NCX19J3</v>
      </c>
      <c r="AG881" s="319" t="str">
        <f>IFERROR(VLOOKUP(LEFT(N881 &amp; "0",1),CbRc,2,0),"")</f>
        <v>NCX19J3</v>
      </c>
      <c r="AH881" s="319" t="str">
        <f>IF(ISNA(VLOOKUP($AE881&amp;P881,IsTm1A,1,0)),"",P881)</f>
        <v/>
      </c>
      <c r="AI881" s="319" t="str">
        <f>IF(ISNA(VLOOKUP($AF881&amp;Q881,IsTm2D,1,0)),"",Q881)</f>
        <v/>
      </c>
      <c r="AJ881" s="319" t="str">
        <f>IF(ISNA(VLOOKUP($AF881&amp;R881,IsTm3G,1,0)),"",R881)</f>
        <v/>
      </c>
      <c r="AK881" s="319" t="str">
        <f>IF(ISNA(VLOOKUP($AG881&amp;S881,IsTm4J,1,0)),"",S881)</f>
        <v/>
      </c>
      <c r="AL881" s="310"/>
      <c r="AT881" s="312" t="str">
        <f t="shared" si="129"/>
        <v/>
      </c>
      <c r="AU881" s="312" t="str">
        <f t="shared" si="130"/>
        <v/>
      </c>
      <c r="AW881" s="320">
        <f t="shared" si="131"/>
        <v>0</v>
      </c>
      <c r="AX881" s="320">
        <f t="shared" si="132"/>
        <v>0</v>
      </c>
      <c r="AY881" s="320">
        <f t="shared" si="133"/>
        <v>0</v>
      </c>
      <c r="AZ881" s="320">
        <f t="shared" si="134"/>
        <v>0</v>
      </c>
      <c r="BG881" s="49" t="str">
        <f t="shared" si="135"/>
        <v>0</v>
      </c>
      <c r="BH881" s="49" t="str">
        <f t="shared" si="136"/>
        <v>0</v>
      </c>
      <c r="BI881" s="49" t="str">
        <f t="shared" si="137"/>
        <v>0</v>
      </c>
    </row>
    <row r="882" spans="1:61" x14ac:dyDescent="0.25">
      <c r="A882" s="25" t="str">
        <f>C882&amp;"x"&amp;TEXT(COUNTIF(C$5:C881,C882)+1,0)</f>
        <v>x1</v>
      </c>
      <c r="B882" s="26" t="str">
        <f>D882&amp;"x"&amp;TEXT(COUNTIF(D$5:D881,D882)+1,0)</f>
        <v>x1</v>
      </c>
      <c r="C882" s="27"/>
      <c r="D882" s="27"/>
      <c r="E882" s="165"/>
      <c r="F882" s="27"/>
      <c r="G882" s="242"/>
      <c r="H882" s="242"/>
      <c r="I882" s="242"/>
      <c r="J882" s="194"/>
      <c r="K882" s="165"/>
      <c r="L882" s="28"/>
      <c r="M882" s="371"/>
      <c r="N882" s="28"/>
      <c r="O882" s="236"/>
      <c r="P882" s="28"/>
      <c r="Q882" s="28"/>
      <c r="R882" s="28"/>
      <c r="S882" s="466" t="str">
        <f>IF(C882=0,"",C882)</f>
        <v/>
      </c>
      <c r="T882" s="191"/>
      <c r="U882" s="30"/>
      <c r="V882" s="30"/>
      <c r="W882" s="30"/>
      <c r="X882" s="30"/>
      <c r="Y882" s="190"/>
      <c r="Z882" s="330" t="str">
        <f>lft(J882,Peildatum)</f>
        <v/>
      </c>
      <c r="AA882" s="272"/>
      <c r="AB882" s="272"/>
      <c r="AC882" s="272"/>
      <c r="AD882" s="272"/>
      <c r="AE882" s="319" t="str">
        <f>IFERROR(VLOOKUP(LEFT(L882 &amp; "0",1),CbRc,2,0),"")</f>
        <v>NCX19J3</v>
      </c>
      <c r="AF882" s="319" t="str">
        <f>IFERROR(VLOOKUP(LEFT(M882 &amp; "0",1),CbRc,2,0),"")</f>
        <v>NCX19J3</v>
      </c>
      <c r="AG882" s="319" t="str">
        <f>IFERROR(VLOOKUP(LEFT(N882 &amp; "0",1),CbRc,2,0),"")</f>
        <v>NCX19J3</v>
      </c>
      <c r="AH882" s="319" t="str">
        <f>IF(ISNA(VLOOKUP($AE882&amp;P882,IsTm1A,1,0)),"",P882)</f>
        <v/>
      </c>
      <c r="AI882" s="319" t="str">
        <f>IF(ISNA(VLOOKUP($AF882&amp;Q882,IsTm2D,1,0)),"",Q882)</f>
        <v/>
      </c>
      <c r="AJ882" s="319" t="str">
        <f>IF(ISNA(VLOOKUP($AF882&amp;R882,IsTm3G,1,0)),"",R882)</f>
        <v/>
      </c>
      <c r="AK882" s="319" t="str">
        <f>IF(ISNA(VLOOKUP($AG882&amp;S882,IsTm4J,1,0)),"",S882)</f>
        <v/>
      </c>
      <c r="AL882" s="310"/>
      <c r="AT882" s="312" t="str">
        <f t="shared" si="129"/>
        <v/>
      </c>
      <c r="AU882" s="312" t="str">
        <f t="shared" si="130"/>
        <v/>
      </c>
      <c r="AW882" s="320">
        <f t="shared" si="131"/>
        <v>0</v>
      </c>
      <c r="AX882" s="320">
        <f t="shared" si="132"/>
        <v>0</v>
      </c>
      <c r="AY882" s="320">
        <f t="shared" si="133"/>
        <v>0</v>
      </c>
      <c r="AZ882" s="320">
        <f t="shared" si="134"/>
        <v>0</v>
      </c>
      <c r="BG882" s="49" t="str">
        <f t="shared" si="135"/>
        <v>0</v>
      </c>
      <c r="BH882" s="49" t="str">
        <f t="shared" si="136"/>
        <v>0</v>
      </c>
      <c r="BI882" s="49" t="str">
        <f t="shared" si="137"/>
        <v>0</v>
      </c>
    </row>
    <row r="883" spans="1:61" x14ac:dyDescent="0.25">
      <c r="A883" s="25" t="str">
        <f>C883&amp;"x"&amp;TEXT(COUNTIF(C$5:C882,C883)+1,0)</f>
        <v>x1</v>
      </c>
      <c r="B883" s="26" t="str">
        <f>D883&amp;"x"&amp;TEXT(COUNTIF(D$5:D882,D883)+1,0)</f>
        <v>x1</v>
      </c>
      <c r="C883" s="27"/>
      <c r="D883" s="27"/>
      <c r="E883" s="165"/>
      <c r="F883" s="27"/>
      <c r="G883" s="242"/>
      <c r="H883" s="242"/>
      <c r="I883" s="242"/>
      <c r="J883" s="194"/>
      <c r="K883" s="165"/>
      <c r="L883" s="28"/>
      <c r="M883" s="371"/>
      <c r="N883" s="28"/>
      <c r="O883" s="236"/>
      <c r="P883" s="28"/>
      <c r="Q883" s="28"/>
      <c r="R883" s="28"/>
      <c r="S883" s="466" t="str">
        <f>IF(C883=0,"",C883)</f>
        <v/>
      </c>
      <c r="T883" s="191"/>
      <c r="U883" s="30"/>
      <c r="V883" s="30"/>
      <c r="W883" s="30"/>
      <c r="X883" s="30"/>
      <c r="Y883" s="190"/>
      <c r="Z883" s="330" t="str">
        <f>lft(J883,Peildatum)</f>
        <v/>
      </c>
      <c r="AA883" s="272"/>
      <c r="AB883" s="272"/>
      <c r="AC883" s="272"/>
      <c r="AD883" s="272"/>
      <c r="AE883" s="319" t="str">
        <f>IFERROR(VLOOKUP(LEFT(L883 &amp; "0",1),CbRc,2,0),"")</f>
        <v>NCX19J3</v>
      </c>
      <c r="AF883" s="319" t="str">
        <f>IFERROR(VLOOKUP(LEFT(M883 &amp; "0",1),CbRc,2,0),"")</f>
        <v>NCX19J3</v>
      </c>
      <c r="AG883" s="319" t="str">
        <f>IFERROR(VLOOKUP(LEFT(N883 &amp; "0",1),CbRc,2,0),"")</f>
        <v>NCX19J3</v>
      </c>
      <c r="AH883" s="319" t="str">
        <f>IF(ISNA(VLOOKUP($AE883&amp;P883,IsTm1A,1,0)),"",P883)</f>
        <v/>
      </c>
      <c r="AI883" s="319" t="str">
        <f>IF(ISNA(VLOOKUP($AF883&amp;Q883,IsTm2D,1,0)),"",Q883)</f>
        <v/>
      </c>
      <c r="AJ883" s="319" t="str">
        <f>IF(ISNA(VLOOKUP($AF883&amp;R883,IsTm3G,1,0)),"",R883)</f>
        <v/>
      </c>
      <c r="AK883" s="319" t="str">
        <f>IF(ISNA(VLOOKUP($AG883&amp;S883,IsTm4J,1,0)),"",S883)</f>
        <v/>
      </c>
      <c r="AL883" s="310"/>
      <c r="AT883" s="312" t="str">
        <f t="shared" si="129"/>
        <v/>
      </c>
      <c r="AU883" s="312" t="str">
        <f t="shared" si="130"/>
        <v/>
      </c>
      <c r="AW883" s="320">
        <f t="shared" si="131"/>
        <v>0</v>
      </c>
      <c r="AX883" s="320">
        <f t="shared" si="132"/>
        <v>0</v>
      </c>
      <c r="AY883" s="320">
        <f t="shared" si="133"/>
        <v>0</v>
      </c>
      <c r="AZ883" s="320">
        <f t="shared" si="134"/>
        <v>0</v>
      </c>
      <c r="BG883" s="49" t="str">
        <f t="shared" si="135"/>
        <v>0</v>
      </c>
      <c r="BH883" s="49" t="str">
        <f t="shared" si="136"/>
        <v>0</v>
      </c>
      <c r="BI883" s="49" t="str">
        <f t="shared" si="137"/>
        <v>0</v>
      </c>
    </row>
    <row r="884" spans="1:61" x14ac:dyDescent="0.25">
      <c r="A884" s="25" t="str">
        <f>C884&amp;"x"&amp;TEXT(COUNTIF(C$5:C883,C884)+1,0)</f>
        <v>x1</v>
      </c>
      <c r="B884" s="26" t="str">
        <f>D884&amp;"x"&amp;TEXT(COUNTIF(D$5:D883,D884)+1,0)</f>
        <v>x1</v>
      </c>
      <c r="C884" s="27"/>
      <c r="D884" s="27"/>
      <c r="E884" s="165"/>
      <c r="F884" s="27"/>
      <c r="G884" s="242"/>
      <c r="H884" s="242"/>
      <c r="I884" s="242"/>
      <c r="J884" s="194"/>
      <c r="K884" s="165"/>
      <c r="L884" s="28"/>
      <c r="M884" s="371"/>
      <c r="N884" s="28"/>
      <c r="O884" s="236"/>
      <c r="P884" s="28"/>
      <c r="Q884" s="28"/>
      <c r="R884" s="28"/>
      <c r="S884" s="466" t="str">
        <f>IF(C884=0,"",C884)</f>
        <v/>
      </c>
      <c r="T884" s="191"/>
      <c r="U884" s="30"/>
      <c r="V884" s="30"/>
      <c r="W884" s="30"/>
      <c r="X884" s="30"/>
      <c r="Y884" s="190"/>
      <c r="Z884" s="330" t="str">
        <f>lft(J884,Peildatum)</f>
        <v/>
      </c>
      <c r="AA884" s="272"/>
      <c r="AB884" s="272"/>
      <c r="AC884" s="272"/>
      <c r="AD884" s="272"/>
      <c r="AE884" s="319" t="str">
        <f>IFERROR(VLOOKUP(LEFT(L884 &amp; "0",1),CbRc,2,0),"")</f>
        <v>NCX19J3</v>
      </c>
      <c r="AF884" s="319" t="str">
        <f>IFERROR(VLOOKUP(LEFT(M884 &amp; "0",1),CbRc,2,0),"")</f>
        <v>NCX19J3</v>
      </c>
      <c r="AG884" s="319" t="str">
        <f>IFERROR(VLOOKUP(LEFT(N884 &amp; "0",1),CbRc,2,0),"")</f>
        <v>NCX19J3</v>
      </c>
      <c r="AH884" s="319" t="str">
        <f>IF(ISNA(VLOOKUP($AE884&amp;P884,IsTm1A,1,0)),"",P884)</f>
        <v/>
      </c>
      <c r="AI884" s="319" t="str">
        <f>IF(ISNA(VLOOKUP($AF884&amp;Q884,IsTm2D,1,0)),"",Q884)</f>
        <v/>
      </c>
      <c r="AJ884" s="319" t="str">
        <f>IF(ISNA(VLOOKUP($AF884&amp;R884,IsTm3G,1,0)),"",R884)</f>
        <v/>
      </c>
      <c r="AK884" s="319" t="str">
        <f>IF(ISNA(VLOOKUP($AG884&amp;S884,IsTm4J,1,0)),"",S884)</f>
        <v/>
      </c>
      <c r="AL884" s="310"/>
      <c r="AT884" s="312" t="str">
        <f t="shared" si="129"/>
        <v/>
      </c>
      <c r="AU884" s="312" t="str">
        <f t="shared" si="130"/>
        <v/>
      </c>
      <c r="AW884" s="320">
        <f t="shared" si="131"/>
        <v>0</v>
      </c>
      <c r="AX884" s="320">
        <f t="shared" si="132"/>
        <v>0</v>
      </c>
      <c r="AY884" s="320">
        <f t="shared" si="133"/>
        <v>0</v>
      </c>
      <c r="AZ884" s="320">
        <f t="shared" si="134"/>
        <v>0</v>
      </c>
      <c r="BG884" s="49" t="str">
        <f t="shared" si="135"/>
        <v>0</v>
      </c>
      <c r="BH884" s="49" t="str">
        <f t="shared" si="136"/>
        <v>0</v>
      </c>
      <c r="BI884" s="49" t="str">
        <f t="shared" si="137"/>
        <v>0</v>
      </c>
    </row>
    <row r="885" spans="1:61" x14ac:dyDescent="0.25">
      <c r="A885" s="25" t="str">
        <f>C885&amp;"x"&amp;TEXT(COUNTIF(C$5:C884,C885)+1,0)</f>
        <v>x1</v>
      </c>
      <c r="B885" s="26" t="str">
        <f>D885&amp;"x"&amp;TEXT(COUNTIF(D$5:D884,D885)+1,0)</f>
        <v>x1</v>
      </c>
      <c r="C885" s="27"/>
      <c r="D885" s="27"/>
      <c r="E885" s="165"/>
      <c r="F885" s="27"/>
      <c r="G885" s="242"/>
      <c r="H885" s="242"/>
      <c r="I885" s="242"/>
      <c r="J885" s="194"/>
      <c r="K885" s="165"/>
      <c r="L885" s="28"/>
      <c r="M885" s="371"/>
      <c r="N885" s="28"/>
      <c r="O885" s="236"/>
      <c r="P885" s="28"/>
      <c r="Q885" s="28"/>
      <c r="R885" s="28"/>
      <c r="S885" s="466" t="str">
        <f>IF(C885=0,"",C885)</f>
        <v/>
      </c>
      <c r="T885" s="191"/>
      <c r="U885" s="30"/>
      <c r="V885" s="30"/>
      <c r="W885" s="30"/>
      <c r="X885" s="30"/>
      <c r="Y885" s="190"/>
      <c r="Z885" s="330" t="str">
        <f>lft(J885,Peildatum)</f>
        <v/>
      </c>
      <c r="AA885" s="272"/>
      <c r="AB885" s="272"/>
      <c r="AC885" s="272"/>
      <c r="AD885" s="272"/>
      <c r="AE885" s="319" t="str">
        <f>IFERROR(VLOOKUP(LEFT(L885 &amp; "0",1),CbRc,2,0),"")</f>
        <v>NCX19J3</v>
      </c>
      <c r="AF885" s="319" t="str">
        <f>IFERROR(VLOOKUP(LEFT(M885 &amp; "0",1),CbRc,2,0),"")</f>
        <v>NCX19J3</v>
      </c>
      <c r="AG885" s="319" t="str">
        <f>IFERROR(VLOOKUP(LEFT(N885 &amp; "0",1),CbRc,2,0),"")</f>
        <v>NCX19J3</v>
      </c>
      <c r="AH885" s="319" t="str">
        <f>IF(ISNA(VLOOKUP($AE885&amp;P885,IsTm1A,1,0)),"",P885)</f>
        <v/>
      </c>
      <c r="AI885" s="319" t="str">
        <f>IF(ISNA(VLOOKUP($AF885&amp;Q885,IsTm2D,1,0)),"",Q885)</f>
        <v/>
      </c>
      <c r="AJ885" s="319" t="str">
        <f>IF(ISNA(VLOOKUP($AF885&amp;R885,IsTm3G,1,0)),"",R885)</f>
        <v/>
      </c>
      <c r="AK885" s="319" t="str">
        <f>IF(ISNA(VLOOKUP($AG885&amp;S885,IsTm4J,1,0)),"",S885)</f>
        <v/>
      </c>
      <c r="AL885" s="310"/>
      <c r="AT885" s="312" t="str">
        <f t="shared" si="129"/>
        <v/>
      </c>
      <c r="AU885" s="312" t="str">
        <f t="shared" si="130"/>
        <v/>
      </c>
      <c r="AW885" s="320">
        <f t="shared" si="131"/>
        <v>0</v>
      </c>
      <c r="AX885" s="320">
        <f t="shared" si="132"/>
        <v>0</v>
      </c>
      <c r="AY885" s="320">
        <f t="shared" si="133"/>
        <v>0</v>
      </c>
      <c r="AZ885" s="320">
        <f t="shared" si="134"/>
        <v>0</v>
      </c>
      <c r="BG885" s="49" t="str">
        <f t="shared" si="135"/>
        <v>0</v>
      </c>
      <c r="BH885" s="49" t="str">
        <f t="shared" si="136"/>
        <v>0</v>
      </c>
      <c r="BI885" s="49" t="str">
        <f t="shared" si="137"/>
        <v>0</v>
      </c>
    </row>
    <row r="886" spans="1:61" x14ac:dyDescent="0.25">
      <c r="A886" s="25" t="str">
        <f>C886&amp;"x"&amp;TEXT(COUNTIF(C$5:C885,C886)+1,0)</f>
        <v>x1</v>
      </c>
      <c r="B886" s="26" t="str">
        <f>D886&amp;"x"&amp;TEXT(COUNTIF(D$5:D885,D886)+1,0)</f>
        <v>x1</v>
      </c>
      <c r="C886" s="27"/>
      <c r="D886" s="27"/>
      <c r="E886" s="165"/>
      <c r="F886" s="27"/>
      <c r="G886" s="242"/>
      <c r="H886" s="242"/>
      <c r="I886" s="242"/>
      <c r="J886" s="194"/>
      <c r="K886" s="165"/>
      <c r="L886" s="28"/>
      <c r="M886" s="371"/>
      <c r="N886" s="28"/>
      <c r="O886" s="236"/>
      <c r="P886" s="28"/>
      <c r="Q886" s="28"/>
      <c r="R886" s="28"/>
      <c r="S886" s="466" t="str">
        <f>IF(C886=0,"",C886)</f>
        <v/>
      </c>
      <c r="T886" s="191"/>
      <c r="U886" s="30"/>
      <c r="V886" s="30"/>
      <c r="W886" s="30"/>
      <c r="X886" s="30"/>
      <c r="Y886" s="190"/>
      <c r="Z886" s="330" t="str">
        <f>lft(J886,Peildatum)</f>
        <v/>
      </c>
      <c r="AA886" s="272"/>
      <c r="AB886" s="272"/>
      <c r="AC886" s="272"/>
      <c r="AD886" s="272"/>
      <c r="AE886" s="319" t="str">
        <f>IFERROR(VLOOKUP(LEFT(L886 &amp; "0",1),CbRc,2,0),"")</f>
        <v>NCX19J3</v>
      </c>
      <c r="AF886" s="319" t="str">
        <f>IFERROR(VLOOKUP(LEFT(M886 &amp; "0",1),CbRc,2,0),"")</f>
        <v>NCX19J3</v>
      </c>
      <c r="AG886" s="319" t="str">
        <f>IFERROR(VLOOKUP(LEFT(N886 &amp; "0",1),CbRc,2,0),"")</f>
        <v>NCX19J3</v>
      </c>
      <c r="AH886" s="319" t="str">
        <f>IF(ISNA(VLOOKUP($AE886&amp;P886,IsTm1A,1,0)),"",P886)</f>
        <v/>
      </c>
      <c r="AI886" s="319" t="str">
        <f>IF(ISNA(VLOOKUP($AF886&amp;Q886,IsTm2D,1,0)),"",Q886)</f>
        <v/>
      </c>
      <c r="AJ886" s="319" t="str">
        <f>IF(ISNA(VLOOKUP($AF886&amp;R886,IsTm3G,1,0)),"",R886)</f>
        <v/>
      </c>
      <c r="AK886" s="319" t="str">
        <f>IF(ISNA(VLOOKUP($AG886&amp;S886,IsTm4J,1,0)),"",S886)</f>
        <v/>
      </c>
      <c r="AL886" s="310"/>
      <c r="AT886" s="312" t="str">
        <f t="shared" si="129"/>
        <v/>
      </c>
      <c r="AU886" s="312" t="str">
        <f t="shared" si="130"/>
        <v/>
      </c>
      <c r="AW886" s="320">
        <f t="shared" si="131"/>
        <v>0</v>
      </c>
      <c r="AX886" s="320">
        <f t="shared" si="132"/>
        <v>0</v>
      </c>
      <c r="AY886" s="320">
        <f t="shared" si="133"/>
        <v>0</v>
      </c>
      <c r="AZ886" s="320">
        <f t="shared" si="134"/>
        <v>0</v>
      </c>
      <c r="BG886" s="49" t="str">
        <f t="shared" si="135"/>
        <v>0</v>
      </c>
      <c r="BH886" s="49" t="str">
        <f t="shared" si="136"/>
        <v>0</v>
      </c>
      <c r="BI886" s="49" t="str">
        <f t="shared" si="137"/>
        <v>0</v>
      </c>
    </row>
    <row r="887" spans="1:61" x14ac:dyDescent="0.25">
      <c r="A887" s="25" t="str">
        <f>C887&amp;"x"&amp;TEXT(COUNTIF(C$5:C886,C887)+1,0)</f>
        <v>x1</v>
      </c>
      <c r="B887" s="26" t="str">
        <f>D887&amp;"x"&amp;TEXT(COUNTIF(D$5:D886,D887)+1,0)</f>
        <v>x1</v>
      </c>
      <c r="C887" s="27"/>
      <c r="D887" s="27"/>
      <c r="E887" s="165"/>
      <c r="F887" s="27"/>
      <c r="G887" s="242"/>
      <c r="H887" s="242"/>
      <c r="I887" s="242"/>
      <c r="J887" s="194"/>
      <c r="K887" s="165"/>
      <c r="L887" s="28"/>
      <c r="M887" s="371"/>
      <c r="N887" s="28"/>
      <c r="O887" s="236"/>
      <c r="P887" s="28"/>
      <c r="Q887" s="28"/>
      <c r="R887" s="28"/>
      <c r="S887" s="466" t="str">
        <f>IF(C887=0,"",C887)</f>
        <v/>
      </c>
      <c r="T887" s="191"/>
      <c r="U887" s="30"/>
      <c r="V887" s="30"/>
      <c r="W887" s="30"/>
      <c r="X887" s="30"/>
      <c r="Y887" s="190"/>
      <c r="Z887" s="330" t="str">
        <f>lft(J887,Peildatum)</f>
        <v/>
      </c>
      <c r="AA887" s="272"/>
      <c r="AB887" s="272"/>
      <c r="AC887" s="272"/>
      <c r="AD887" s="272"/>
      <c r="AE887" s="319" t="str">
        <f>IFERROR(VLOOKUP(LEFT(L887 &amp; "0",1),CbRc,2,0),"")</f>
        <v>NCX19J3</v>
      </c>
      <c r="AF887" s="319" t="str">
        <f>IFERROR(VLOOKUP(LEFT(M887 &amp; "0",1),CbRc,2,0),"")</f>
        <v>NCX19J3</v>
      </c>
      <c r="AG887" s="319" t="str">
        <f>IFERROR(VLOOKUP(LEFT(N887 &amp; "0",1),CbRc,2,0),"")</f>
        <v>NCX19J3</v>
      </c>
      <c r="AH887" s="319" t="str">
        <f>IF(ISNA(VLOOKUP($AE887&amp;P887,IsTm1A,1,0)),"",P887)</f>
        <v/>
      </c>
      <c r="AI887" s="319" t="str">
        <f>IF(ISNA(VLOOKUP($AF887&amp;Q887,IsTm2D,1,0)),"",Q887)</f>
        <v/>
      </c>
      <c r="AJ887" s="319" t="str">
        <f>IF(ISNA(VLOOKUP($AF887&amp;R887,IsTm3G,1,0)),"",R887)</f>
        <v/>
      </c>
      <c r="AK887" s="319" t="str">
        <f>IF(ISNA(VLOOKUP($AG887&amp;S887,IsTm4J,1,0)),"",S887)</f>
        <v/>
      </c>
      <c r="AL887" s="310"/>
      <c r="AT887" s="312" t="str">
        <f t="shared" si="129"/>
        <v/>
      </c>
      <c r="AU887" s="312" t="str">
        <f t="shared" si="130"/>
        <v/>
      </c>
      <c r="AW887" s="320">
        <f t="shared" si="131"/>
        <v>0</v>
      </c>
      <c r="AX887" s="320">
        <f t="shared" si="132"/>
        <v>0</v>
      </c>
      <c r="AY887" s="320">
        <f t="shared" si="133"/>
        <v>0</v>
      </c>
      <c r="AZ887" s="320">
        <f t="shared" si="134"/>
        <v>0</v>
      </c>
      <c r="BG887" s="49" t="str">
        <f t="shared" si="135"/>
        <v>0</v>
      </c>
      <c r="BH887" s="49" t="str">
        <f t="shared" si="136"/>
        <v>0</v>
      </c>
      <c r="BI887" s="49" t="str">
        <f t="shared" si="137"/>
        <v>0</v>
      </c>
    </row>
    <row r="888" spans="1:61" x14ac:dyDescent="0.25">
      <c r="A888" s="25" t="str">
        <f>C888&amp;"x"&amp;TEXT(COUNTIF(C$5:C887,C888)+1,0)</f>
        <v>x1</v>
      </c>
      <c r="B888" s="26" t="str">
        <f>D888&amp;"x"&amp;TEXT(COUNTIF(D$5:D887,D888)+1,0)</f>
        <v>x1</v>
      </c>
      <c r="C888" s="27"/>
      <c r="D888" s="27"/>
      <c r="E888" s="165"/>
      <c r="F888" s="27"/>
      <c r="G888" s="242"/>
      <c r="H888" s="242"/>
      <c r="I888" s="242"/>
      <c r="J888" s="194"/>
      <c r="K888" s="165"/>
      <c r="L888" s="28"/>
      <c r="M888" s="371"/>
      <c r="N888" s="28"/>
      <c r="O888" s="236"/>
      <c r="P888" s="28"/>
      <c r="Q888" s="28"/>
      <c r="R888" s="28"/>
      <c r="S888" s="466" t="str">
        <f>IF(C888=0,"",C888)</f>
        <v/>
      </c>
      <c r="T888" s="191"/>
      <c r="U888" s="30"/>
      <c r="V888" s="30"/>
      <c r="W888" s="30"/>
      <c r="X888" s="30"/>
      <c r="Y888" s="190"/>
      <c r="Z888" s="330" t="str">
        <f>lft(J888,Peildatum)</f>
        <v/>
      </c>
      <c r="AA888" s="272"/>
      <c r="AB888" s="272"/>
      <c r="AC888" s="272"/>
      <c r="AD888" s="272"/>
      <c r="AE888" s="319" t="str">
        <f>IFERROR(VLOOKUP(LEFT(L888 &amp; "0",1),CbRc,2,0),"")</f>
        <v>NCX19J3</v>
      </c>
      <c r="AF888" s="319" t="str">
        <f>IFERROR(VLOOKUP(LEFT(M888 &amp; "0",1),CbRc,2,0),"")</f>
        <v>NCX19J3</v>
      </c>
      <c r="AG888" s="319" t="str">
        <f>IFERROR(VLOOKUP(LEFT(N888 &amp; "0",1),CbRc,2,0),"")</f>
        <v>NCX19J3</v>
      </c>
      <c r="AH888" s="319" t="str">
        <f>IF(ISNA(VLOOKUP($AE888&amp;P888,IsTm1A,1,0)),"",P888)</f>
        <v/>
      </c>
      <c r="AI888" s="319" t="str">
        <f>IF(ISNA(VLOOKUP($AF888&amp;Q888,IsTm2D,1,0)),"",Q888)</f>
        <v/>
      </c>
      <c r="AJ888" s="319" t="str">
        <f>IF(ISNA(VLOOKUP($AF888&amp;R888,IsTm3G,1,0)),"",R888)</f>
        <v/>
      </c>
      <c r="AK888" s="319" t="str">
        <f>IF(ISNA(VLOOKUP($AG888&amp;S888,IsTm4J,1,0)),"",S888)</f>
        <v/>
      </c>
      <c r="AL888" s="310"/>
      <c r="AT888" s="312" t="str">
        <f t="shared" si="129"/>
        <v/>
      </c>
      <c r="AU888" s="312" t="str">
        <f t="shared" si="130"/>
        <v/>
      </c>
      <c r="AW888" s="320">
        <f t="shared" si="131"/>
        <v>0</v>
      </c>
      <c r="AX888" s="320">
        <f t="shared" si="132"/>
        <v>0</v>
      </c>
      <c r="AY888" s="320">
        <f t="shared" si="133"/>
        <v>0</v>
      </c>
      <c r="AZ888" s="320">
        <f t="shared" si="134"/>
        <v>0</v>
      </c>
      <c r="BG888" s="49" t="str">
        <f t="shared" si="135"/>
        <v>0</v>
      </c>
      <c r="BH888" s="49" t="str">
        <f t="shared" si="136"/>
        <v>0</v>
      </c>
      <c r="BI888" s="49" t="str">
        <f t="shared" si="137"/>
        <v>0</v>
      </c>
    </row>
    <row r="889" spans="1:61" x14ac:dyDescent="0.25">
      <c r="A889" s="25" t="str">
        <f>C889&amp;"x"&amp;TEXT(COUNTIF(C$5:C888,C889)+1,0)</f>
        <v>x1</v>
      </c>
      <c r="B889" s="26" t="str">
        <f>D889&amp;"x"&amp;TEXT(COUNTIF(D$5:D888,D889)+1,0)</f>
        <v>x1</v>
      </c>
      <c r="C889" s="27"/>
      <c r="D889" s="27"/>
      <c r="E889" s="165"/>
      <c r="F889" s="27"/>
      <c r="G889" s="242"/>
      <c r="H889" s="242"/>
      <c r="I889" s="242"/>
      <c r="J889" s="194"/>
      <c r="K889" s="165"/>
      <c r="L889" s="28"/>
      <c r="M889" s="371"/>
      <c r="N889" s="28"/>
      <c r="O889" s="236"/>
      <c r="P889" s="28"/>
      <c r="Q889" s="28"/>
      <c r="R889" s="28"/>
      <c r="S889" s="466" t="str">
        <f>IF(C889=0,"",C889)</f>
        <v/>
      </c>
      <c r="T889" s="191"/>
      <c r="U889" s="30"/>
      <c r="V889" s="30"/>
      <c r="W889" s="30"/>
      <c r="X889" s="30"/>
      <c r="Y889" s="190"/>
      <c r="Z889" s="330" t="str">
        <f>lft(J889,Peildatum)</f>
        <v/>
      </c>
      <c r="AA889" s="272"/>
      <c r="AB889" s="272"/>
      <c r="AC889" s="272"/>
      <c r="AD889" s="272"/>
      <c r="AE889" s="319" t="str">
        <f>IFERROR(VLOOKUP(LEFT(L889 &amp; "0",1),CbRc,2,0),"")</f>
        <v>NCX19J3</v>
      </c>
      <c r="AF889" s="319" t="str">
        <f>IFERROR(VLOOKUP(LEFT(M889 &amp; "0",1),CbRc,2,0),"")</f>
        <v>NCX19J3</v>
      </c>
      <c r="AG889" s="319" t="str">
        <f>IFERROR(VLOOKUP(LEFT(N889 &amp; "0",1),CbRc,2,0),"")</f>
        <v>NCX19J3</v>
      </c>
      <c r="AH889" s="319" t="str">
        <f>IF(ISNA(VLOOKUP($AE889&amp;P889,IsTm1A,1,0)),"",P889)</f>
        <v/>
      </c>
      <c r="AI889" s="319" t="str">
        <f>IF(ISNA(VLOOKUP($AF889&amp;Q889,IsTm2D,1,0)),"",Q889)</f>
        <v/>
      </c>
      <c r="AJ889" s="319" t="str">
        <f>IF(ISNA(VLOOKUP($AF889&amp;R889,IsTm3G,1,0)),"",R889)</f>
        <v/>
      </c>
      <c r="AK889" s="319" t="str">
        <f>IF(ISNA(VLOOKUP($AG889&amp;S889,IsTm4J,1,0)),"",S889)</f>
        <v/>
      </c>
      <c r="AL889" s="310"/>
      <c r="AT889" s="312" t="str">
        <f t="shared" si="129"/>
        <v/>
      </c>
      <c r="AU889" s="312" t="str">
        <f t="shared" si="130"/>
        <v/>
      </c>
      <c r="AW889" s="320">
        <f t="shared" si="131"/>
        <v>0</v>
      </c>
      <c r="AX889" s="320">
        <f t="shared" si="132"/>
        <v>0</v>
      </c>
      <c r="AY889" s="320">
        <f t="shared" si="133"/>
        <v>0</v>
      </c>
      <c r="AZ889" s="320">
        <f t="shared" si="134"/>
        <v>0</v>
      </c>
      <c r="BG889" s="49" t="str">
        <f t="shared" si="135"/>
        <v>0</v>
      </c>
      <c r="BH889" s="49" t="str">
        <f t="shared" si="136"/>
        <v>0</v>
      </c>
      <c r="BI889" s="49" t="str">
        <f t="shared" si="137"/>
        <v>0</v>
      </c>
    </row>
    <row r="890" spans="1:61" x14ac:dyDescent="0.25">
      <c r="A890" s="25" t="str">
        <f>C890&amp;"x"&amp;TEXT(COUNTIF(C$5:C889,C890)+1,0)</f>
        <v>x1</v>
      </c>
      <c r="B890" s="26" t="str">
        <f>D890&amp;"x"&amp;TEXT(COUNTIF(D$5:D889,D890)+1,0)</f>
        <v>x1</v>
      </c>
      <c r="C890" s="27"/>
      <c r="D890" s="27"/>
      <c r="E890" s="165"/>
      <c r="F890" s="27"/>
      <c r="G890" s="242"/>
      <c r="H890" s="242"/>
      <c r="I890" s="242"/>
      <c r="J890" s="194"/>
      <c r="K890" s="165"/>
      <c r="L890" s="28"/>
      <c r="M890" s="371"/>
      <c r="N890" s="28"/>
      <c r="O890" s="236"/>
      <c r="P890" s="28"/>
      <c r="Q890" s="28"/>
      <c r="R890" s="28"/>
      <c r="S890" s="466" t="str">
        <f>IF(C890=0,"",C890)</f>
        <v/>
      </c>
      <c r="T890" s="191"/>
      <c r="U890" s="30"/>
      <c r="V890" s="30"/>
      <c r="W890" s="30"/>
      <c r="X890" s="30"/>
      <c r="Y890" s="190"/>
      <c r="Z890" s="330" t="str">
        <f>lft(J890,Peildatum)</f>
        <v/>
      </c>
      <c r="AA890" s="272"/>
      <c r="AB890" s="272"/>
      <c r="AC890" s="272"/>
      <c r="AD890" s="272"/>
      <c r="AE890" s="319" t="str">
        <f>IFERROR(VLOOKUP(LEFT(L890 &amp; "0",1),CbRc,2,0),"")</f>
        <v>NCX19J3</v>
      </c>
      <c r="AF890" s="319" t="str">
        <f>IFERROR(VLOOKUP(LEFT(M890 &amp; "0",1),CbRc,2,0),"")</f>
        <v>NCX19J3</v>
      </c>
      <c r="AG890" s="319" t="str">
        <f>IFERROR(VLOOKUP(LEFT(N890 &amp; "0",1),CbRc,2,0),"")</f>
        <v>NCX19J3</v>
      </c>
      <c r="AH890" s="319" t="str">
        <f>IF(ISNA(VLOOKUP($AE890&amp;P890,IsTm1A,1,0)),"",P890)</f>
        <v/>
      </c>
      <c r="AI890" s="319" t="str">
        <f>IF(ISNA(VLOOKUP($AF890&amp;Q890,IsTm2D,1,0)),"",Q890)</f>
        <v/>
      </c>
      <c r="AJ890" s="319" t="str">
        <f>IF(ISNA(VLOOKUP($AF890&amp;R890,IsTm3G,1,0)),"",R890)</f>
        <v/>
      </c>
      <c r="AK890" s="319" t="str">
        <f>IF(ISNA(VLOOKUP($AG890&amp;S890,IsTm4J,1,0)),"",S890)</f>
        <v/>
      </c>
      <c r="AL890" s="310"/>
      <c r="AT890" s="312" t="str">
        <f t="shared" si="129"/>
        <v/>
      </c>
      <c r="AU890" s="312" t="str">
        <f t="shared" si="130"/>
        <v/>
      </c>
      <c r="AW890" s="320">
        <f t="shared" si="131"/>
        <v>0</v>
      </c>
      <c r="AX890" s="320">
        <f t="shared" si="132"/>
        <v>0</v>
      </c>
      <c r="AY890" s="320">
        <f t="shared" si="133"/>
        <v>0</v>
      </c>
      <c r="AZ890" s="320">
        <f t="shared" si="134"/>
        <v>0</v>
      </c>
      <c r="BG890" s="49" t="str">
        <f t="shared" si="135"/>
        <v>0</v>
      </c>
      <c r="BH890" s="49" t="str">
        <f t="shared" si="136"/>
        <v>0</v>
      </c>
      <c r="BI890" s="49" t="str">
        <f t="shared" si="137"/>
        <v>0</v>
      </c>
    </row>
    <row r="891" spans="1:61" x14ac:dyDescent="0.25">
      <c r="A891" s="25" t="str">
        <f>C891&amp;"x"&amp;TEXT(COUNTIF(C$5:C890,C891)+1,0)</f>
        <v>x1</v>
      </c>
      <c r="B891" s="26" t="str">
        <f>D891&amp;"x"&amp;TEXT(COUNTIF(D$5:D890,D891)+1,0)</f>
        <v>x1</v>
      </c>
      <c r="C891" s="27"/>
      <c r="D891" s="27"/>
      <c r="E891" s="165"/>
      <c r="F891" s="27"/>
      <c r="G891" s="242"/>
      <c r="H891" s="242"/>
      <c r="I891" s="242"/>
      <c r="J891" s="194"/>
      <c r="K891" s="165"/>
      <c r="L891" s="28"/>
      <c r="M891" s="371"/>
      <c r="N891" s="28"/>
      <c r="O891" s="236"/>
      <c r="P891" s="28"/>
      <c r="Q891" s="28"/>
      <c r="R891" s="28"/>
      <c r="S891" s="466" t="str">
        <f>IF(C891=0,"",C891)</f>
        <v/>
      </c>
      <c r="T891" s="191"/>
      <c r="U891" s="30"/>
      <c r="V891" s="30"/>
      <c r="W891" s="30"/>
      <c r="X891" s="30"/>
      <c r="Y891" s="190"/>
      <c r="Z891" s="330" t="str">
        <f>lft(J891,Peildatum)</f>
        <v/>
      </c>
      <c r="AA891" s="272"/>
      <c r="AB891" s="272"/>
      <c r="AC891" s="272"/>
      <c r="AD891" s="272"/>
      <c r="AE891" s="319" t="str">
        <f>IFERROR(VLOOKUP(LEFT(L891 &amp; "0",1),CbRc,2,0),"")</f>
        <v>NCX19J3</v>
      </c>
      <c r="AF891" s="319" t="str">
        <f>IFERROR(VLOOKUP(LEFT(M891 &amp; "0",1),CbRc,2,0),"")</f>
        <v>NCX19J3</v>
      </c>
      <c r="AG891" s="319" t="str">
        <f>IFERROR(VLOOKUP(LEFT(N891 &amp; "0",1),CbRc,2,0),"")</f>
        <v>NCX19J3</v>
      </c>
      <c r="AH891" s="319" t="str">
        <f>IF(ISNA(VLOOKUP($AE891&amp;P891,IsTm1A,1,0)),"",P891)</f>
        <v/>
      </c>
      <c r="AI891" s="319" t="str">
        <f>IF(ISNA(VLOOKUP($AF891&amp;Q891,IsTm2D,1,0)),"",Q891)</f>
        <v/>
      </c>
      <c r="AJ891" s="319" t="str">
        <f>IF(ISNA(VLOOKUP($AF891&amp;R891,IsTm3G,1,0)),"",R891)</f>
        <v/>
      </c>
      <c r="AK891" s="319" t="str">
        <f>IF(ISNA(VLOOKUP($AG891&amp;S891,IsTm4J,1,0)),"",S891)</f>
        <v/>
      </c>
      <c r="AL891" s="310"/>
      <c r="AT891" s="312" t="str">
        <f t="shared" si="129"/>
        <v/>
      </c>
      <c r="AU891" s="312" t="str">
        <f t="shared" si="130"/>
        <v/>
      </c>
      <c r="AW891" s="320">
        <f t="shared" si="131"/>
        <v>0</v>
      </c>
      <c r="AX891" s="320">
        <f t="shared" si="132"/>
        <v>0</v>
      </c>
      <c r="AY891" s="320">
        <f t="shared" si="133"/>
        <v>0</v>
      </c>
      <c r="AZ891" s="320">
        <f t="shared" si="134"/>
        <v>0</v>
      </c>
      <c r="BG891" s="49" t="str">
        <f t="shared" si="135"/>
        <v>0</v>
      </c>
      <c r="BH891" s="49" t="str">
        <f t="shared" si="136"/>
        <v>0</v>
      </c>
      <c r="BI891" s="49" t="str">
        <f t="shared" si="137"/>
        <v>0</v>
      </c>
    </row>
    <row r="892" spans="1:61" x14ac:dyDescent="0.25">
      <c r="A892" s="25" t="str">
        <f>C892&amp;"x"&amp;TEXT(COUNTIF(C$5:C891,C892)+1,0)</f>
        <v>x1</v>
      </c>
      <c r="B892" s="26" t="str">
        <f>D892&amp;"x"&amp;TEXT(COUNTIF(D$5:D891,D892)+1,0)</f>
        <v>x1</v>
      </c>
      <c r="C892" s="27"/>
      <c r="D892" s="27"/>
      <c r="E892" s="165"/>
      <c r="F892" s="27"/>
      <c r="G892" s="242"/>
      <c r="H892" s="242"/>
      <c r="I892" s="242"/>
      <c r="J892" s="194"/>
      <c r="K892" s="165"/>
      <c r="L892" s="28"/>
      <c r="M892" s="371"/>
      <c r="N892" s="28"/>
      <c r="O892" s="236"/>
      <c r="P892" s="28"/>
      <c r="Q892" s="28"/>
      <c r="R892" s="28"/>
      <c r="S892" s="466" t="str">
        <f>IF(C892=0,"",C892)</f>
        <v/>
      </c>
      <c r="T892" s="191"/>
      <c r="U892" s="30"/>
      <c r="V892" s="30"/>
      <c r="W892" s="30"/>
      <c r="X892" s="30"/>
      <c r="Y892" s="190"/>
      <c r="Z892" s="330" t="str">
        <f>lft(J892,Peildatum)</f>
        <v/>
      </c>
      <c r="AA892" s="272"/>
      <c r="AB892" s="272"/>
      <c r="AC892" s="272"/>
      <c r="AD892" s="272"/>
      <c r="AE892" s="319" t="str">
        <f>IFERROR(VLOOKUP(LEFT(L892 &amp; "0",1),CbRc,2,0),"")</f>
        <v>NCX19J3</v>
      </c>
      <c r="AF892" s="319" t="str">
        <f>IFERROR(VLOOKUP(LEFT(M892 &amp; "0",1),CbRc,2,0),"")</f>
        <v>NCX19J3</v>
      </c>
      <c r="AG892" s="319" t="str">
        <f>IFERROR(VLOOKUP(LEFT(N892 &amp; "0",1),CbRc,2,0),"")</f>
        <v>NCX19J3</v>
      </c>
      <c r="AH892" s="319" t="str">
        <f>IF(ISNA(VLOOKUP($AE892&amp;P892,IsTm1A,1,0)),"",P892)</f>
        <v/>
      </c>
      <c r="AI892" s="319" t="str">
        <f>IF(ISNA(VLOOKUP($AF892&amp;Q892,IsTm2D,1,0)),"",Q892)</f>
        <v/>
      </c>
      <c r="AJ892" s="319" t="str">
        <f>IF(ISNA(VLOOKUP($AF892&amp;R892,IsTm3G,1,0)),"",R892)</f>
        <v/>
      </c>
      <c r="AK892" s="319" t="str">
        <f>IF(ISNA(VLOOKUP($AG892&amp;S892,IsTm4J,1,0)),"",S892)</f>
        <v/>
      </c>
      <c r="AL892" s="310"/>
      <c r="AT892" s="312" t="str">
        <f t="shared" si="129"/>
        <v/>
      </c>
      <c r="AU892" s="312" t="str">
        <f t="shared" si="130"/>
        <v/>
      </c>
      <c r="AW892" s="320">
        <f t="shared" si="131"/>
        <v>0</v>
      </c>
      <c r="AX892" s="320">
        <f t="shared" si="132"/>
        <v>0</v>
      </c>
      <c r="AY892" s="320">
        <f t="shared" si="133"/>
        <v>0</v>
      </c>
      <c r="AZ892" s="320">
        <f t="shared" si="134"/>
        <v>0</v>
      </c>
      <c r="BG892" s="49" t="str">
        <f t="shared" si="135"/>
        <v>0</v>
      </c>
      <c r="BH892" s="49" t="str">
        <f t="shared" si="136"/>
        <v>0</v>
      </c>
      <c r="BI892" s="49" t="str">
        <f t="shared" si="137"/>
        <v>0</v>
      </c>
    </row>
    <row r="893" spans="1:61" x14ac:dyDescent="0.25">
      <c r="A893" s="25" t="str">
        <f>C893&amp;"x"&amp;TEXT(COUNTIF(C$5:C892,C893)+1,0)</f>
        <v>x1</v>
      </c>
      <c r="B893" s="26" t="str">
        <f>D893&amp;"x"&amp;TEXT(COUNTIF(D$5:D892,D893)+1,0)</f>
        <v>x1</v>
      </c>
      <c r="C893" s="27"/>
      <c r="D893" s="27"/>
      <c r="E893" s="165"/>
      <c r="F893" s="27"/>
      <c r="G893" s="242"/>
      <c r="H893" s="242"/>
      <c r="I893" s="242"/>
      <c r="J893" s="194"/>
      <c r="K893" s="165"/>
      <c r="L893" s="28"/>
      <c r="M893" s="371"/>
      <c r="N893" s="28"/>
      <c r="O893" s="236"/>
      <c r="P893" s="28"/>
      <c r="Q893" s="28"/>
      <c r="R893" s="28"/>
      <c r="S893" s="466" t="str">
        <f>IF(C893=0,"",C893)</f>
        <v/>
      </c>
      <c r="T893" s="191"/>
      <c r="U893" s="30"/>
      <c r="V893" s="30"/>
      <c r="W893" s="30"/>
      <c r="X893" s="30"/>
      <c r="Y893" s="190"/>
      <c r="Z893" s="330" t="str">
        <f>lft(J893,Peildatum)</f>
        <v/>
      </c>
      <c r="AA893" s="272"/>
      <c r="AB893" s="272"/>
      <c r="AC893" s="272"/>
      <c r="AD893" s="272"/>
      <c r="AE893" s="319" t="str">
        <f>IFERROR(VLOOKUP(LEFT(L893 &amp; "0",1),CbRc,2,0),"")</f>
        <v>NCX19J3</v>
      </c>
      <c r="AF893" s="319" t="str">
        <f>IFERROR(VLOOKUP(LEFT(M893 &amp; "0",1),CbRc,2,0),"")</f>
        <v>NCX19J3</v>
      </c>
      <c r="AG893" s="319" t="str">
        <f>IFERROR(VLOOKUP(LEFT(N893 &amp; "0",1),CbRc,2,0),"")</f>
        <v>NCX19J3</v>
      </c>
      <c r="AH893" s="319" t="str">
        <f>IF(ISNA(VLOOKUP($AE893&amp;P893,IsTm1A,1,0)),"",P893)</f>
        <v/>
      </c>
      <c r="AI893" s="319" t="str">
        <f>IF(ISNA(VLOOKUP($AF893&amp;Q893,IsTm2D,1,0)),"",Q893)</f>
        <v/>
      </c>
      <c r="AJ893" s="319" t="str">
        <f>IF(ISNA(VLOOKUP($AF893&amp;R893,IsTm3G,1,0)),"",R893)</f>
        <v/>
      </c>
      <c r="AK893" s="319" t="str">
        <f>IF(ISNA(VLOOKUP($AG893&amp;S893,IsTm4J,1,0)),"",S893)</f>
        <v/>
      </c>
      <c r="AL893" s="310"/>
      <c r="AT893" s="312" t="str">
        <f t="shared" si="129"/>
        <v/>
      </c>
      <c r="AU893" s="312" t="str">
        <f t="shared" si="130"/>
        <v/>
      </c>
      <c r="AW893" s="320">
        <f t="shared" si="131"/>
        <v>0</v>
      </c>
      <c r="AX893" s="320">
        <f t="shared" si="132"/>
        <v>0</v>
      </c>
      <c r="AY893" s="320">
        <f t="shared" si="133"/>
        <v>0</v>
      </c>
      <c r="AZ893" s="320">
        <f t="shared" si="134"/>
        <v>0</v>
      </c>
      <c r="BG893" s="49" t="str">
        <f t="shared" si="135"/>
        <v>0</v>
      </c>
      <c r="BH893" s="49" t="str">
        <f t="shared" si="136"/>
        <v>0</v>
      </c>
      <c r="BI893" s="49" t="str">
        <f t="shared" si="137"/>
        <v>0</v>
      </c>
    </row>
    <row r="894" spans="1:61" x14ac:dyDescent="0.25">
      <c r="A894" s="25" t="str">
        <f>C894&amp;"x"&amp;TEXT(COUNTIF(C$5:C893,C894)+1,0)</f>
        <v>x1</v>
      </c>
      <c r="B894" s="26" t="str">
        <f>D894&amp;"x"&amp;TEXT(COUNTIF(D$5:D893,D894)+1,0)</f>
        <v>x1</v>
      </c>
      <c r="C894" s="27"/>
      <c r="D894" s="27"/>
      <c r="E894" s="165"/>
      <c r="F894" s="27"/>
      <c r="G894" s="242"/>
      <c r="H894" s="242"/>
      <c r="I894" s="242"/>
      <c r="J894" s="194"/>
      <c r="K894" s="165"/>
      <c r="L894" s="28"/>
      <c r="M894" s="371"/>
      <c r="N894" s="28"/>
      <c r="O894" s="236"/>
      <c r="P894" s="28"/>
      <c r="Q894" s="28"/>
      <c r="R894" s="28"/>
      <c r="S894" s="466" t="str">
        <f>IF(C894=0,"",C894)</f>
        <v/>
      </c>
      <c r="T894" s="191"/>
      <c r="U894" s="30"/>
      <c r="V894" s="30"/>
      <c r="W894" s="30"/>
      <c r="X894" s="30"/>
      <c r="Y894" s="190"/>
      <c r="Z894" s="330" t="str">
        <f>lft(J894,Peildatum)</f>
        <v/>
      </c>
      <c r="AA894" s="272"/>
      <c r="AB894" s="272"/>
      <c r="AC894" s="272"/>
      <c r="AD894" s="272"/>
      <c r="AE894" s="319" t="str">
        <f>IFERROR(VLOOKUP(LEFT(L894 &amp; "0",1),CbRc,2,0),"")</f>
        <v>NCX19J3</v>
      </c>
      <c r="AF894" s="319" t="str">
        <f>IFERROR(VLOOKUP(LEFT(M894 &amp; "0",1),CbRc,2,0),"")</f>
        <v>NCX19J3</v>
      </c>
      <c r="AG894" s="319" t="str">
        <f>IFERROR(VLOOKUP(LEFT(N894 &amp; "0",1),CbRc,2,0),"")</f>
        <v>NCX19J3</v>
      </c>
      <c r="AH894" s="319" t="str">
        <f>IF(ISNA(VLOOKUP($AE894&amp;P894,IsTm1A,1,0)),"",P894)</f>
        <v/>
      </c>
      <c r="AI894" s="319" t="str">
        <f>IF(ISNA(VLOOKUP($AF894&amp;Q894,IsTm2D,1,0)),"",Q894)</f>
        <v/>
      </c>
      <c r="AJ894" s="319" t="str">
        <f>IF(ISNA(VLOOKUP($AF894&amp;R894,IsTm3G,1,0)),"",R894)</f>
        <v/>
      </c>
      <c r="AK894" s="319" t="str">
        <f>IF(ISNA(VLOOKUP($AG894&amp;S894,IsTm4J,1,0)),"",S894)</f>
        <v/>
      </c>
      <c r="AL894" s="310"/>
      <c r="AT894" s="312" t="str">
        <f t="shared" si="129"/>
        <v/>
      </c>
      <c r="AU894" s="312" t="str">
        <f t="shared" si="130"/>
        <v/>
      </c>
      <c r="AW894" s="320">
        <f t="shared" si="131"/>
        <v>0</v>
      </c>
      <c r="AX894" s="320">
        <f t="shared" si="132"/>
        <v>0</v>
      </c>
      <c r="AY894" s="320">
        <f t="shared" si="133"/>
        <v>0</v>
      </c>
      <c r="AZ894" s="320">
        <f t="shared" si="134"/>
        <v>0</v>
      </c>
      <c r="BG894" s="49" t="str">
        <f t="shared" si="135"/>
        <v>0</v>
      </c>
      <c r="BH894" s="49" t="str">
        <f t="shared" si="136"/>
        <v>0</v>
      </c>
      <c r="BI894" s="49" t="str">
        <f t="shared" si="137"/>
        <v>0</v>
      </c>
    </row>
    <row r="895" spans="1:61" x14ac:dyDescent="0.25">
      <c r="A895" s="25" t="str">
        <f>C895&amp;"x"&amp;TEXT(COUNTIF(C$5:C894,C895)+1,0)</f>
        <v>x1</v>
      </c>
      <c r="B895" s="26" t="str">
        <f>D895&amp;"x"&amp;TEXT(COUNTIF(D$5:D894,D895)+1,0)</f>
        <v>x1</v>
      </c>
      <c r="C895" s="27"/>
      <c r="D895" s="27"/>
      <c r="E895" s="165"/>
      <c r="F895" s="27"/>
      <c r="G895" s="242"/>
      <c r="H895" s="242"/>
      <c r="I895" s="242"/>
      <c r="J895" s="194"/>
      <c r="K895" s="165"/>
      <c r="L895" s="28"/>
      <c r="M895" s="371"/>
      <c r="N895" s="28"/>
      <c r="O895" s="236"/>
      <c r="P895" s="28"/>
      <c r="Q895" s="28"/>
      <c r="R895" s="28"/>
      <c r="S895" s="466" t="str">
        <f>IF(C895=0,"",C895)</f>
        <v/>
      </c>
      <c r="T895" s="191"/>
      <c r="U895" s="30"/>
      <c r="V895" s="30"/>
      <c r="W895" s="30"/>
      <c r="X895" s="30"/>
      <c r="Y895" s="190"/>
      <c r="Z895" s="330" t="str">
        <f>lft(J895,Peildatum)</f>
        <v/>
      </c>
      <c r="AA895" s="272"/>
      <c r="AB895" s="272"/>
      <c r="AC895" s="272"/>
      <c r="AD895" s="272"/>
      <c r="AE895" s="319" t="str">
        <f>IFERROR(VLOOKUP(LEFT(L895 &amp; "0",1),CbRc,2,0),"")</f>
        <v>NCX19J3</v>
      </c>
      <c r="AF895" s="319" t="str">
        <f>IFERROR(VLOOKUP(LEFT(M895 &amp; "0",1),CbRc,2,0),"")</f>
        <v>NCX19J3</v>
      </c>
      <c r="AG895" s="319" t="str">
        <f>IFERROR(VLOOKUP(LEFT(N895 &amp; "0",1),CbRc,2,0),"")</f>
        <v>NCX19J3</v>
      </c>
      <c r="AH895" s="319" t="str">
        <f>IF(ISNA(VLOOKUP($AE895&amp;P895,IsTm1A,1,0)),"",P895)</f>
        <v/>
      </c>
      <c r="AI895" s="319" t="str">
        <f>IF(ISNA(VLOOKUP($AF895&amp;Q895,IsTm2D,1,0)),"",Q895)</f>
        <v/>
      </c>
      <c r="AJ895" s="319" t="str">
        <f>IF(ISNA(VLOOKUP($AF895&amp;R895,IsTm3G,1,0)),"",R895)</f>
        <v/>
      </c>
      <c r="AK895" s="319" t="str">
        <f>IF(ISNA(VLOOKUP($AG895&amp;S895,IsTm4J,1,0)),"",S895)</f>
        <v/>
      </c>
      <c r="AL895" s="310"/>
      <c r="AT895" s="312" t="str">
        <f t="shared" si="129"/>
        <v/>
      </c>
      <c r="AU895" s="312" t="str">
        <f t="shared" si="130"/>
        <v/>
      </c>
      <c r="AW895" s="320">
        <f t="shared" si="131"/>
        <v>0</v>
      </c>
      <c r="AX895" s="320">
        <f t="shared" si="132"/>
        <v>0</v>
      </c>
      <c r="AY895" s="320">
        <f t="shared" si="133"/>
        <v>0</v>
      </c>
      <c r="AZ895" s="320">
        <f t="shared" si="134"/>
        <v>0</v>
      </c>
      <c r="BG895" s="49" t="str">
        <f t="shared" si="135"/>
        <v>0</v>
      </c>
      <c r="BH895" s="49" t="str">
        <f t="shared" si="136"/>
        <v>0</v>
      </c>
      <c r="BI895" s="49" t="str">
        <f t="shared" si="137"/>
        <v>0</v>
      </c>
    </row>
    <row r="896" spans="1:61" x14ac:dyDescent="0.25">
      <c r="A896" s="25" t="str">
        <f>C896&amp;"x"&amp;TEXT(COUNTIF(C$5:C895,C896)+1,0)</f>
        <v>x1</v>
      </c>
      <c r="B896" s="26" t="str">
        <f>D896&amp;"x"&amp;TEXT(COUNTIF(D$5:D895,D896)+1,0)</f>
        <v>x1</v>
      </c>
      <c r="C896" s="27"/>
      <c r="D896" s="27"/>
      <c r="E896" s="165"/>
      <c r="F896" s="27"/>
      <c r="G896" s="242"/>
      <c r="H896" s="242"/>
      <c r="I896" s="242"/>
      <c r="J896" s="194"/>
      <c r="K896" s="165"/>
      <c r="L896" s="28"/>
      <c r="M896" s="371"/>
      <c r="N896" s="28"/>
      <c r="O896" s="236"/>
      <c r="P896" s="28"/>
      <c r="Q896" s="28"/>
      <c r="R896" s="28"/>
      <c r="S896" s="466" t="str">
        <f>IF(C896=0,"",C896)</f>
        <v/>
      </c>
      <c r="T896" s="191"/>
      <c r="U896" s="30"/>
      <c r="V896" s="30"/>
      <c r="W896" s="30"/>
      <c r="X896" s="30"/>
      <c r="Y896" s="190"/>
      <c r="Z896" s="330" t="str">
        <f>lft(J896,Peildatum)</f>
        <v/>
      </c>
      <c r="AA896" s="272"/>
      <c r="AB896" s="272"/>
      <c r="AC896" s="272"/>
      <c r="AD896" s="272"/>
      <c r="AE896" s="319" t="str">
        <f>IFERROR(VLOOKUP(LEFT(L896 &amp; "0",1),CbRc,2,0),"")</f>
        <v>NCX19J3</v>
      </c>
      <c r="AF896" s="319" t="str">
        <f>IFERROR(VLOOKUP(LEFT(M896 &amp; "0",1),CbRc,2,0),"")</f>
        <v>NCX19J3</v>
      </c>
      <c r="AG896" s="319" t="str">
        <f>IFERROR(VLOOKUP(LEFT(N896 &amp; "0",1),CbRc,2,0),"")</f>
        <v>NCX19J3</v>
      </c>
      <c r="AH896" s="319" t="str">
        <f>IF(ISNA(VLOOKUP($AE896&amp;P896,IsTm1A,1,0)),"",P896)</f>
        <v/>
      </c>
      <c r="AI896" s="319" t="str">
        <f>IF(ISNA(VLOOKUP($AF896&amp;Q896,IsTm2D,1,0)),"",Q896)</f>
        <v/>
      </c>
      <c r="AJ896" s="319" t="str">
        <f>IF(ISNA(VLOOKUP($AF896&amp;R896,IsTm3G,1,0)),"",R896)</f>
        <v/>
      </c>
      <c r="AK896" s="319" t="str">
        <f>IF(ISNA(VLOOKUP($AG896&amp;S896,IsTm4J,1,0)),"",S896)</f>
        <v/>
      </c>
      <c r="AL896" s="310"/>
      <c r="AT896" s="312" t="str">
        <f t="shared" si="129"/>
        <v/>
      </c>
      <c r="AU896" s="312" t="str">
        <f t="shared" si="130"/>
        <v/>
      </c>
      <c r="AW896" s="320">
        <f t="shared" si="131"/>
        <v>0</v>
      </c>
      <c r="AX896" s="320">
        <f t="shared" si="132"/>
        <v>0</v>
      </c>
      <c r="AY896" s="320">
        <f t="shared" si="133"/>
        <v>0</v>
      </c>
      <c r="AZ896" s="320">
        <f t="shared" si="134"/>
        <v>0</v>
      </c>
      <c r="BG896" s="49" t="str">
        <f t="shared" si="135"/>
        <v>0</v>
      </c>
      <c r="BH896" s="49" t="str">
        <f t="shared" si="136"/>
        <v>0</v>
      </c>
      <c r="BI896" s="49" t="str">
        <f t="shared" si="137"/>
        <v>0</v>
      </c>
    </row>
    <row r="897" spans="1:61" x14ac:dyDescent="0.25">
      <c r="A897" s="25" t="str">
        <f>C897&amp;"x"&amp;TEXT(COUNTIF(C$5:C896,C897)+1,0)</f>
        <v>x1</v>
      </c>
      <c r="B897" s="26" t="str">
        <f>D897&amp;"x"&amp;TEXT(COUNTIF(D$5:D896,D897)+1,0)</f>
        <v>x1</v>
      </c>
      <c r="C897" s="27"/>
      <c r="D897" s="27"/>
      <c r="E897" s="165"/>
      <c r="F897" s="27"/>
      <c r="G897" s="242"/>
      <c r="H897" s="242"/>
      <c r="I897" s="242"/>
      <c r="J897" s="194"/>
      <c r="K897" s="165"/>
      <c r="L897" s="28"/>
      <c r="M897" s="371"/>
      <c r="N897" s="28"/>
      <c r="O897" s="236"/>
      <c r="P897" s="28"/>
      <c r="Q897" s="28"/>
      <c r="R897" s="28"/>
      <c r="S897" s="466" t="str">
        <f>IF(C897=0,"",C897)</f>
        <v/>
      </c>
      <c r="T897" s="191"/>
      <c r="U897" s="30"/>
      <c r="V897" s="30"/>
      <c r="W897" s="30"/>
      <c r="X897" s="30"/>
      <c r="Y897" s="190"/>
      <c r="Z897" s="330" t="str">
        <f>lft(J897,Peildatum)</f>
        <v/>
      </c>
      <c r="AA897" s="272"/>
      <c r="AB897" s="272"/>
      <c r="AC897" s="272"/>
      <c r="AD897" s="272"/>
      <c r="AE897" s="319" t="str">
        <f>IFERROR(VLOOKUP(LEFT(L897 &amp; "0",1),CbRc,2,0),"")</f>
        <v>NCX19J3</v>
      </c>
      <c r="AF897" s="319" t="str">
        <f>IFERROR(VLOOKUP(LEFT(M897 &amp; "0",1),CbRc,2,0),"")</f>
        <v>NCX19J3</v>
      </c>
      <c r="AG897" s="319" t="str">
        <f>IFERROR(VLOOKUP(LEFT(N897 &amp; "0",1),CbRc,2,0),"")</f>
        <v>NCX19J3</v>
      </c>
      <c r="AH897" s="319" t="str">
        <f>IF(ISNA(VLOOKUP($AE897&amp;P897,IsTm1A,1,0)),"",P897)</f>
        <v/>
      </c>
      <c r="AI897" s="319" t="str">
        <f>IF(ISNA(VLOOKUP($AF897&amp;Q897,IsTm2D,1,0)),"",Q897)</f>
        <v/>
      </c>
      <c r="AJ897" s="319" t="str">
        <f>IF(ISNA(VLOOKUP($AF897&amp;R897,IsTm3G,1,0)),"",R897)</f>
        <v/>
      </c>
      <c r="AK897" s="319" t="str">
        <f>IF(ISNA(VLOOKUP($AG897&amp;S897,IsTm4J,1,0)),"",S897)</f>
        <v/>
      </c>
      <c r="AL897" s="310"/>
      <c r="AT897" s="312" t="str">
        <f t="shared" si="129"/>
        <v/>
      </c>
      <c r="AU897" s="312" t="str">
        <f t="shared" si="130"/>
        <v/>
      </c>
      <c r="AW897" s="320">
        <f t="shared" si="131"/>
        <v>0</v>
      </c>
      <c r="AX897" s="320">
        <f t="shared" si="132"/>
        <v>0</v>
      </c>
      <c r="AY897" s="320">
        <f t="shared" si="133"/>
        <v>0</v>
      </c>
      <c r="AZ897" s="320">
        <f t="shared" si="134"/>
        <v>0</v>
      </c>
      <c r="BG897" s="49" t="str">
        <f t="shared" si="135"/>
        <v>0</v>
      </c>
      <c r="BH897" s="49" t="str">
        <f t="shared" si="136"/>
        <v>0</v>
      </c>
      <c r="BI897" s="49" t="str">
        <f t="shared" si="137"/>
        <v>0</v>
      </c>
    </row>
    <row r="898" spans="1:61" x14ac:dyDescent="0.25">
      <c r="A898" s="25" t="str">
        <f>C898&amp;"x"&amp;TEXT(COUNTIF(C$5:C897,C898)+1,0)</f>
        <v>x1</v>
      </c>
      <c r="B898" s="26" t="str">
        <f>D898&amp;"x"&amp;TEXT(COUNTIF(D$5:D897,D898)+1,0)</f>
        <v>x1</v>
      </c>
      <c r="C898" s="27"/>
      <c r="D898" s="27"/>
      <c r="E898" s="165"/>
      <c r="F898" s="27"/>
      <c r="G898" s="242"/>
      <c r="H898" s="242"/>
      <c r="I898" s="242"/>
      <c r="J898" s="194"/>
      <c r="K898" s="165"/>
      <c r="L898" s="28"/>
      <c r="M898" s="371"/>
      <c r="N898" s="28"/>
      <c r="O898" s="236"/>
      <c r="P898" s="28"/>
      <c r="Q898" s="28"/>
      <c r="R898" s="28"/>
      <c r="S898" s="466" t="str">
        <f>IF(C898=0,"",C898)</f>
        <v/>
      </c>
      <c r="T898" s="191"/>
      <c r="U898" s="30"/>
      <c r="V898" s="30"/>
      <c r="W898" s="30"/>
      <c r="X898" s="30"/>
      <c r="Y898" s="190"/>
      <c r="Z898" s="330" t="str">
        <f>lft(J898,Peildatum)</f>
        <v/>
      </c>
      <c r="AA898" s="272"/>
      <c r="AB898" s="272"/>
      <c r="AC898" s="272"/>
      <c r="AD898" s="272"/>
      <c r="AE898" s="319" t="str">
        <f>IFERROR(VLOOKUP(LEFT(L898 &amp; "0",1),CbRc,2,0),"")</f>
        <v>NCX19J3</v>
      </c>
      <c r="AF898" s="319" t="str">
        <f>IFERROR(VLOOKUP(LEFT(M898 &amp; "0",1),CbRc,2,0),"")</f>
        <v>NCX19J3</v>
      </c>
      <c r="AG898" s="319" t="str">
        <f>IFERROR(VLOOKUP(LEFT(N898 &amp; "0",1),CbRc,2,0),"")</f>
        <v>NCX19J3</v>
      </c>
      <c r="AH898" s="319" t="str">
        <f>IF(ISNA(VLOOKUP($AE898&amp;P898,IsTm1A,1,0)),"",P898)</f>
        <v/>
      </c>
      <c r="AI898" s="319" t="str">
        <f>IF(ISNA(VLOOKUP($AF898&amp;Q898,IsTm2D,1,0)),"",Q898)</f>
        <v/>
      </c>
      <c r="AJ898" s="319" t="str">
        <f>IF(ISNA(VLOOKUP($AF898&amp;R898,IsTm3G,1,0)),"",R898)</f>
        <v/>
      </c>
      <c r="AK898" s="319" t="str">
        <f>IF(ISNA(VLOOKUP($AG898&amp;S898,IsTm4J,1,0)),"",S898)</f>
        <v/>
      </c>
      <c r="AL898" s="310"/>
      <c r="AT898" s="312" t="str">
        <f t="shared" si="129"/>
        <v/>
      </c>
      <c r="AU898" s="312" t="str">
        <f t="shared" si="130"/>
        <v/>
      </c>
      <c r="AW898" s="320">
        <f t="shared" si="131"/>
        <v>0</v>
      </c>
      <c r="AX898" s="320">
        <f t="shared" si="132"/>
        <v>0</v>
      </c>
      <c r="AY898" s="320">
        <f t="shared" si="133"/>
        <v>0</v>
      </c>
      <c r="AZ898" s="320">
        <f t="shared" si="134"/>
        <v>0</v>
      </c>
      <c r="BG898" s="49" t="str">
        <f t="shared" si="135"/>
        <v>0</v>
      </c>
      <c r="BH898" s="49" t="str">
        <f t="shared" si="136"/>
        <v>0</v>
      </c>
      <c r="BI898" s="49" t="str">
        <f t="shared" si="137"/>
        <v>0</v>
      </c>
    </row>
    <row r="899" spans="1:61" x14ac:dyDescent="0.25">
      <c r="A899" s="25" t="str">
        <f>C899&amp;"x"&amp;TEXT(COUNTIF(C$5:C898,C899)+1,0)</f>
        <v>x1</v>
      </c>
      <c r="B899" s="26" t="str">
        <f>D899&amp;"x"&amp;TEXT(COUNTIF(D$5:D898,D899)+1,0)</f>
        <v>x1</v>
      </c>
      <c r="C899" s="27"/>
      <c r="D899" s="27"/>
      <c r="E899" s="165"/>
      <c r="F899" s="27"/>
      <c r="G899" s="242"/>
      <c r="H899" s="242"/>
      <c r="I899" s="242"/>
      <c r="J899" s="194"/>
      <c r="K899" s="165"/>
      <c r="L899" s="28"/>
      <c r="M899" s="371"/>
      <c r="N899" s="28"/>
      <c r="O899" s="236"/>
      <c r="P899" s="28"/>
      <c r="Q899" s="28"/>
      <c r="R899" s="28"/>
      <c r="S899" s="466" t="str">
        <f>IF(C899=0,"",C899)</f>
        <v/>
      </c>
      <c r="T899" s="191"/>
      <c r="U899" s="30"/>
      <c r="V899" s="30"/>
      <c r="W899" s="30"/>
      <c r="X899" s="30"/>
      <c r="Y899" s="190"/>
      <c r="Z899" s="330" t="str">
        <f>lft(J899,Peildatum)</f>
        <v/>
      </c>
      <c r="AA899" s="272"/>
      <c r="AB899" s="272"/>
      <c r="AC899" s="272"/>
      <c r="AD899" s="272"/>
      <c r="AE899" s="319" t="str">
        <f>IFERROR(VLOOKUP(LEFT(L899 &amp; "0",1),CbRc,2,0),"")</f>
        <v>NCX19J3</v>
      </c>
      <c r="AF899" s="319" t="str">
        <f>IFERROR(VLOOKUP(LEFT(M899 &amp; "0",1),CbRc,2,0),"")</f>
        <v>NCX19J3</v>
      </c>
      <c r="AG899" s="319" t="str">
        <f>IFERROR(VLOOKUP(LEFT(N899 &amp; "0",1),CbRc,2,0),"")</f>
        <v>NCX19J3</v>
      </c>
      <c r="AH899" s="319" t="str">
        <f>IF(ISNA(VLOOKUP($AE899&amp;P899,IsTm1A,1,0)),"",P899)</f>
        <v/>
      </c>
      <c r="AI899" s="319" t="str">
        <f>IF(ISNA(VLOOKUP($AF899&amp;Q899,IsTm2D,1,0)),"",Q899)</f>
        <v/>
      </c>
      <c r="AJ899" s="319" t="str">
        <f>IF(ISNA(VLOOKUP($AF899&amp;R899,IsTm3G,1,0)),"",R899)</f>
        <v/>
      </c>
      <c r="AK899" s="319" t="str">
        <f>IF(ISNA(VLOOKUP($AG899&amp;S899,IsTm4J,1,0)),"",S899)</f>
        <v/>
      </c>
      <c r="AL899" s="310"/>
      <c r="AT899" s="312" t="str">
        <f t="shared" si="129"/>
        <v/>
      </c>
      <c r="AU899" s="312" t="str">
        <f t="shared" si="130"/>
        <v/>
      </c>
      <c r="AW899" s="320">
        <f t="shared" si="131"/>
        <v>0</v>
      </c>
      <c r="AX899" s="320">
        <f t="shared" si="132"/>
        <v>0</v>
      </c>
      <c r="AY899" s="320">
        <f t="shared" si="133"/>
        <v>0</v>
      </c>
      <c r="AZ899" s="320">
        <f t="shared" si="134"/>
        <v>0</v>
      </c>
      <c r="BG899" s="49" t="str">
        <f t="shared" si="135"/>
        <v>0</v>
      </c>
      <c r="BH899" s="49" t="str">
        <f t="shared" si="136"/>
        <v>0</v>
      </c>
      <c r="BI899" s="49" t="str">
        <f t="shared" si="137"/>
        <v>0</v>
      </c>
    </row>
    <row r="900" spans="1:61" x14ac:dyDescent="0.25">
      <c r="A900" s="25" t="str">
        <f>C900&amp;"x"&amp;TEXT(COUNTIF(C$5:C899,C900)+1,0)</f>
        <v>x1</v>
      </c>
      <c r="B900" s="26" t="str">
        <f>D900&amp;"x"&amp;TEXT(COUNTIF(D$5:D899,D900)+1,0)</f>
        <v>x1</v>
      </c>
      <c r="C900" s="27"/>
      <c r="D900" s="27"/>
      <c r="E900" s="165"/>
      <c r="F900" s="27"/>
      <c r="G900" s="242"/>
      <c r="H900" s="242"/>
      <c r="I900" s="242"/>
      <c r="J900" s="194"/>
      <c r="K900" s="165"/>
      <c r="L900" s="28"/>
      <c r="M900" s="371"/>
      <c r="N900" s="28"/>
      <c r="O900" s="236"/>
      <c r="P900" s="28"/>
      <c r="Q900" s="28"/>
      <c r="R900" s="28"/>
      <c r="S900" s="466" t="str">
        <f>IF(C900=0,"",C900)</f>
        <v/>
      </c>
      <c r="T900" s="191"/>
      <c r="U900" s="30"/>
      <c r="V900" s="30"/>
      <c r="W900" s="30"/>
      <c r="X900" s="30"/>
      <c r="Y900" s="190"/>
      <c r="Z900" s="330" t="str">
        <f>lft(J900,Peildatum)</f>
        <v/>
      </c>
      <c r="AA900" s="272"/>
      <c r="AB900" s="272"/>
      <c r="AC900" s="272"/>
      <c r="AD900" s="272"/>
      <c r="AE900" s="319" t="str">
        <f>IFERROR(VLOOKUP(LEFT(L900 &amp; "0",1),CbRc,2,0),"")</f>
        <v>NCX19J3</v>
      </c>
      <c r="AF900" s="319" t="str">
        <f>IFERROR(VLOOKUP(LEFT(M900 &amp; "0",1),CbRc,2,0),"")</f>
        <v>NCX19J3</v>
      </c>
      <c r="AG900" s="319" t="str">
        <f>IFERROR(VLOOKUP(LEFT(N900 &amp; "0",1),CbRc,2,0),"")</f>
        <v>NCX19J3</v>
      </c>
      <c r="AH900" s="319" t="str">
        <f>IF(ISNA(VLOOKUP($AE900&amp;P900,IsTm1A,1,0)),"",P900)</f>
        <v/>
      </c>
      <c r="AI900" s="319" t="str">
        <f>IF(ISNA(VLOOKUP($AF900&amp;Q900,IsTm2D,1,0)),"",Q900)</f>
        <v/>
      </c>
      <c r="AJ900" s="319" t="str">
        <f>IF(ISNA(VLOOKUP($AF900&amp;R900,IsTm3G,1,0)),"",R900)</f>
        <v/>
      </c>
      <c r="AK900" s="319" t="str">
        <f>IF(ISNA(VLOOKUP($AG900&amp;S900,IsTm4J,1,0)),"",S900)</f>
        <v/>
      </c>
      <c r="AL900" s="310"/>
      <c r="AT900" s="312" t="str">
        <f t="shared" si="129"/>
        <v/>
      </c>
      <c r="AU900" s="312" t="str">
        <f t="shared" si="130"/>
        <v/>
      </c>
      <c r="AW900" s="320">
        <f t="shared" si="131"/>
        <v>0</v>
      </c>
      <c r="AX900" s="320">
        <f t="shared" si="132"/>
        <v>0</v>
      </c>
      <c r="AY900" s="320">
        <f t="shared" si="133"/>
        <v>0</v>
      </c>
      <c r="AZ900" s="320">
        <f t="shared" si="134"/>
        <v>0</v>
      </c>
      <c r="BG900" s="49" t="str">
        <f t="shared" si="135"/>
        <v>0</v>
      </c>
      <c r="BH900" s="49" t="str">
        <f t="shared" si="136"/>
        <v>0</v>
      </c>
      <c r="BI900" s="49" t="str">
        <f t="shared" si="137"/>
        <v>0</v>
      </c>
    </row>
    <row r="901" spans="1:61" x14ac:dyDescent="0.25">
      <c r="A901" s="25" t="str">
        <f>C901&amp;"x"&amp;TEXT(COUNTIF(C$5:C900,C901)+1,0)</f>
        <v>x1</v>
      </c>
      <c r="B901" s="26" t="str">
        <f>D901&amp;"x"&amp;TEXT(COUNTIF(D$5:D900,D901)+1,0)</f>
        <v>x1</v>
      </c>
      <c r="C901" s="27"/>
      <c r="D901" s="27"/>
      <c r="E901" s="165"/>
      <c r="F901" s="27"/>
      <c r="G901" s="242"/>
      <c r="H901" s="242"/>
      <c r="I901" s="242"/>
      <c r="J901" s="194"/>
      <c r="K901" s="165"/>
      <c r="L901" s="28"/>
      <c r="M901" s="371"/>
      <c r="N901" s="28"/>
      <c r="O901" s="236"/>
      <c r="P901" s="28"/>
      <c r="Q901" s="28"/>
      <c r="R901" s="28"/>
      <c r="S901" s="466" t="str">
        <f>IF(C901=0,"",C901)</f>
        <v/>
      </c>
      <c r="T901" s="191"/>
      <c r="U901" s="30"/>
      <c r="V901" s="30"/>
      <c r="W901" s="30"/>
      <c r="X901" s="30"/>
      <c r="Y901" s="190"/>
      <c r="Z901" s="330" t="str">
        <f>lft(J901,Peildatum)</f>
        <v/>
      </c>
      <c r="AA901" s="272"/>
      <c r="AB901" s="272"/>
      <c r="AC901" s="272"/>
      <c r="AD901" s="272"/>
      <c r="AE901" s="319" t="str">
        <f>IFERROR(VLOOKUP(LEFT(L901 &amp; "0",1),CbRc,2,0),"")</f>
        <v>NCX19J3</v>
      </c>
      <c r="AF901" s="319" t="str">
        <f>IFERROR(VLOOKUP(LEFT(M901 &amp; "0",1),CbRc,2,0),"")</f>
        <v>NCX19J3</v>
      </c>
      <c r="AG901" s="319" t="str">
        <f>IFERROR(VLOOKUP(LEFT(N901 &amp; "0",1),CbRc,2,0),"")</f>
        <v>NCX19J3</v>
      </c>
      <c r="AH901" s="319" t="str">
        <f>IF(ISNA(VLOOKUP($AE901&amp;P901,IsTm1A,1,0)),"",P901)</f>
        <v/>
      </c>
      <c r="AI901" s="319" t="str">
        <f>IF(ISNA(VLOOKUP($AF901&amp;Q901,IsTm2D,1,0)),"",Q901)</f>
        <v/>
      </c>
      <c r="AJ901" s="319" t="str">
        <f>IF(ISNA(VLOOKUP($AF901&amp;R901,IsTm3G,1,0)),"",R901)</f>
        <v/>
      </c>
      <c r="AK901" s="319" t="str">
        <f>IF(ISNA(VLOOKUP($AG901&amp;S901,IsTm4J,1,0)),"",S901)</f>
        <v/>
      </c>
      <c r="AL901" s="310"/>
      <c r="AT901" s="312" t="str">
        <f t="shared" ref="AT901:AT964" si="138">IF(C901="","",IFERROR(VLOOKUP(C901,AQ:AQ,1,0),"FOUT"))</f>
        <v/>
      </c>
      <c r="AU901" s="312" t="str">
        <f t="shared" ref="AU901:AU964" si="139">IF(D901="","",IFERROR(VLOOKUP(D901,AR:AR,1,0),"FOUT"))</f>
        <v/>
      </c>
      <c r="AW901" s="320">
        <f t="shared" si="131"/>
        <v>0</v>
      </c>
      <c r="AX901" s="320">
        <f t="shared" si="132"/>
        <v>0</v>
      </c>
      <c r="AY901" s="320">
        <f t="shared" si="133"/>
        <v>0</v>
      </c>
      <c r="AZ901" s="320">
        <f t="shared" si="134"/>
        <v>0</v>
      </c>
      <c r="BG901" s="49" t="str">
        <f t="shared" si="135"/>
        <v>0</v>
      </c>
      <c r="BH901" s="49" t="str">
        <f t="shared" si="136"/>
        <v>0</v>
      </c>
      <c r="BI901" s="49" t="str">
        <f t="shared" si="137"/>
        <v>0</v>
      </c>
    </row>
    <row r="902" spans="1:61" x14ac:dyDescent="0.25">
      <c r="A902" s="25" t="str">
        <f>C902&amp;"x"&amp;TEXT(COUNTIF(C$5:C901,C902)+1,0)</f>
        <v>x1</v>
      </c>
      <c r="B902" s="26" t="str">
        <f>D902&amp;"x"&amp;TEXT(COUNTIF(D$5:D901,D902)+1,0)</f>
        <v>x1</v>
      </c>
      <c r="C902" s="27"/>
      <c r="D902" s="27"/>
      <c r="E902" s="165"/>
      <c r="F902" s="27"/>
      <c r="G902" s="242"/>
      <c r="H902" s="242"/>
      <c r="I902" s="242"/>
      <c r="J902" s="194"/>
      <c r="K902" s="165"/>
      <c r="L902" s="28"/>
      <c r="M902" s="371"/>
      <c r="N902" s="28"/>
      <c r="O902" s="236"/>
      <c r="P902" s="28"/>
      <c r="Q902" s="28"/>
      <c r="R902" s="28"/>
      <c r="S902" s="466" t="str">
        <f>IF(C902=0,"",C902)</f>
        <v/>
      </c>
      <c r="T902" s="191"/>
      <c r="U902" s="30"/>
      <c r="V902" s="30"/>
      <c r="W902" s="30"/>
      <c r="X902" s="30"/>
      <c r="Y902" s="190"/>
      <c r="Z902" s="330" t="str">
        <f>lft(J902,Peildatum)</f>
        <v/>
      </c>
      <c r="AA902" s="272"/>
      <c r="AB902" s="272"/>
      <c r="AC902" s="272"/>
      <c r="AD902" s="272"/>
      <c r="AE902" s="319" t="str">
        <f>IFERROR(VLOOKUP(LEFT(L902 &amp; "0",1),CbRc,2,0),"")</f>
        <v>NCX19J3</v>
      </c>
      <c r="AF902" s="319" t="str">
        <f>IFERROR(VLOOKUP(LEFT(M902 &amp; "0",1),CbRc,2,0),"")</f>
        <v>NCX19J3</v>
      </c>
      <c r="AG902" s="319" t="str">
        <f>IFERROR(VLOOKUP(LEFT(N902 &amp; "0",1),CbRc,2,0),"")</f>
        <v>NCX19J3</v>
      </c>
      <c r="AH902" s="319" t="str">
        <f>IF(ISNA(VLOOKUP($AE902&amp;P902,IsTm1A,1,0)),"",P902)</f>
        <v/>
      </c>
      <c r="AI902" s="319" t="str">
        <f>IF(ISNA(VLOOKUP($AF902&amp;Q902,IsTm2D,1,0)),"",Q902)</f>
        <v/>
      </c>
      <c r="AJ902" s="319" t="str">
        <f>IF(ISNA(VLOOKUP($AF902&amp;R902,IsTm3G,1,0)),"",R902)</f>
        <v/>
      </c>
      <c r="AK902" s="319" t="str">
        <f>IF(ISNA(VLOOKUP($AG902&amp;S902,IsTm4J,1,0)),"",S902)</f>
        <v/>
      </c>
      <c r="AL902" s="310"/>
      <c r="AT902" s="312" t="str">
        <f t="shared" si="138"/>
        <v/>
      </c>
      <c r="AU902" s="312" t="str">
        <f t="shared" si="139"/>
        <v/>
      </c>
      <c r="AW902" s="320">
        <f t="shared" ref="AW902:AW965" si="140">IF(OR(P902="",U902=""),0,SUMIFS(U$5:U$1004,$BG$5:$BG$1004,$BG902,P$5:P$1004,P902))</f>
        <v>0</v>
      </c>
      <c r="AX902" s="320">
        <f t="shared" ref="AX902:AX965" si="141">IF(OR(Q902="",V902=""),0,SUMIFS(V$5:V$1004,$BH$5:$BH$1004,$BH902,Q$5:Q$1004,Q902))</f>
        <v>0</v>
      </c>
      <c r="AY902" s="320">
        <f t="shared" ref="AY902:AY965" si="142">IF(OR(R902="",W902=""),0,SUMIFS(W$5:W$1004,$BH$5:$BH$1004,$BH902,R$5:R$1004,R902))</f>
        <v>0</v>
      </c>
      <c r="AZ902" s="320">
        <f t="shared" ref="AZ902:AZ965" si="143">IF(OR(S902="",X902=""),0,SUMIFS(X$5:X$1004,$BI$5:$BI$1004,$BI902,S$5:S$1004,S902))</f>
        <v>0</v>
      </c>
      <c r="BG902" s="49" t="str">
        <f t="shared" si="135"/>
        <v>0</v>
      </c>
      <c r="BH902" s="49" t="str">
        <f t="shared" si="136"/>
        <v>0</v>
      </c>
      <c r="BI902" s="49" t="str">
        <f t="shared" si="137"/>
        <v>0</v>
      </c>
    </row>
    <row r="903" spans="1:61" x14ac:dyDescent="0.25">
      <c r="A903" s="25" t="str">
        <f>C903&amp;"x"&amp;TEXT(COUNTIF(C$5:C902,C903)+1,0)</f>
        <v>x1</v>
      </c>
      <c r="B903" s="26" t="str">
        <f>D903&amp;"x"&amp;TEXT(COUNTIF(D$5:D902,D903)+1,0)</f>
        <v>x1</v>
      </c>
      <c r="C903" s="27"/>
      <c r="D903" s="27"/>
      <c r="E903" s="165"/>
      <c r="F903" s="27"/>
      <c r="G903" s="242"/>
      <c r="H903" s="242"/>
      <c r="I903" s="242"/>
      <c r="J903" s="194"/>
      <c r="K903" s="165"/>
      <c r="L903" s="28"/>
      <c r="M903" s="371"/>
      <c r="N903" s="28"/>
      <c r="O903" s="236"/>
      <c r="P903" s="28"/>
      <c r="Q903" s="28"/>
      <c r="R903" s="28"/>
      <c r="S903" s="466" t="str">
        <f>IF(C903=0,"",C903)</f>
        <v/>
      </c>
      <c r="T903" s="191"/>
      <c r="U903" s="30"/>
      <c r="V903" s="30"/>
      <c r="W903" s="30"/>
      <c r="X903" s="30"/>
      <c r="Y903" s="190"/>
      <c r="Z903" s="330" t="str">
        <f>lft(J903,Peildatum)</f>
        <v/>
      </c>
      <c r="AA903" s="272"/>
      <c r="AB903" s="272"/>
      <c r="AC903" s="272"/>
      <c r="AD903" s="272"/>
      <c r="AE903" s="319" t="str">
        <f>IFERROR(VLOOKUP(LEFT(L903 &amp; "0",1),CbRc,2,0),"")</f>
        <v>NCX19J3</v>
      </c>
      <c r="AF903" s="319" t="str">
        <f>IFERROR(VLOOKUP(LEFT(M903 &amp; "0",1),CbRc,2,0),"")</f>
        <v>NCX19J3</v>
      </c>
      <c r="AG903" s="319" t="str">
        <f>IFERROR(VLOOKUP(LEFT(N903 &amp; "0",1),CbRc,2,0),"")</f>
        <v>NCX19J3</v>
      </c>
      <c r="AH903" s="319" t="str">
        <f>IF(ISNA(VLOOKUP($AE903&amp;P903,IsTm1A,1,0)),"",P903)</f>
        <v/>
      </c>
      <c r="AI903" s="319" t="str">
        <f>IF(ISNA(VLOOKUP($AF903&amp;Q903,IsTm2D,1,0)),"",Q903)</f>
        <v/>
      </c>
      <c r="AJ903" s="319" t="str">
        <f>IF(ISNA(VLOOKUP($AF903&amp;R903,IsTm3G,1,0)),"",R903)</f>
        <v/>
      </c>
      <c r="AK903" s="319" t="str">
        <f>IF(ISNA(VLOOKUP($AG903&amp;S903,IsTm4J,1,0)),"",S903)</f>
        <v/>
      </c>
      <c r="AL903" s="310"/>
      <c r="AT903" s="312" t="str">
        <f t="shared" si="138"/>
        <v/>
      </c>
      <c r="AU903" s="312" t="str">
        <f t="shared" si="139"/>
        <v/>
      </c>
      <c r="AW903" s="320">
        <f t="shared" si="140"/>
        <v>0</v>
      </c>
      <c r="AX903" s="320">
        <f t="shared" si="141"/>
        <v>0</v>
      </c>
      <c r="AY903" s="320">
        <f t="shared" si="142"/>
        <v>0</v>
      </c>
      <c r="AZ903" s="320">
        <f t="shared" si="143"/>
        <v>0</v>
      </c>
      <c r="BG903" s="49" t="str">
        <f t="shared" si="135"/>
        <v>0</v>
      </c>
      <c r="BH903" s="49" t="str">
        <f t="shared" si="136"/>
        <v>0</v>
      </c>
      <c r="BI903" s="49" t="str">
        <f t="shared" si="137"/>
        <v>0</v>
      </c>
    </row>
    <row r="904" spans="1:61" x14ac:dyDescent="0.25">
      <c r="A904" s="25" t="str">
        <f>C904&amp;"x"&amp;TEXT(COUNTIF(C$5:C903,C904)+1,0)</f>
        <v>x1</v>
      </c>
      <c r="B904" s="26" t="str">
        <f>D904&amp;"x"&amp;TEXT(COUNTIF(D$5:D903,D904)+1,0)</f>
        <v>x1</v>
      </c>
      <c r="C904" s="27"/>
      <c r="D904" s="27"/>
      <c r="E904" s="165"/>
      <c r="F904" s="27"/>
      <c r="G904" s="242"/>
      <c r="H904" s="242"/>
      <c r="I904" s="242"/>
      <c r="J904" s="194"/>
      <c r="K904" s="165"/>
      <c r="L904" s="28"/>
      <c r="M904" s="371"/>
      <c r="N904" s="28"/>
      <c r="O904" s="236"/>
      <c r="P904" s="28"/>
      <c r="Q904" s="28"/>
      <c r="R904" s="28"/>
      <c r="S904" s="466" t="str">
        <f>IF(C904=0,"",C904)</f>
        <v/>
      </c>
      <c r="T904" s="191"/>
      <c r="U904" s="30"/>
      <c r="V904" s="30"/>
      <c r="W904" s="30"/>
      <c r="X904" s="30"/>
      <c r="Y904" s="190"/>
      <c r="Z904" s="330" t="str">
        <f>lft(J904,Peildatum)</f>
        <v/>
      </c>
      <c r="AA904" s="272"/>
      <c r="AB904" s="272"/>
      <c r="AC904" s="272"/>
      <c r="AD904" s="272"/>
      <c r="AE904" s="319" t="str">
        <f>IFERROR(VLOOKUP(LEFT(L904 &amp; "0",1),CbRc,2,0),"")</f>
        <v>NCX19J3</v>
      </c>
      <c r="AF904" s="319" t="str">
        <f>IFERROR(VLOOKUP(LEFT(M904 &amp; "0",1),CbRc,2,0),"")</f>
        <v>NCX19J3</v>
      </c>
      <c r="AG904" s="319" t="str">
        <f>IFERROR(VLOOKUP(LEFT(N904 &amp; "0",1),CbRc,2,0),"")</f>
        <v>NCX19J3</v>
      </c>
      <c r="AH904" s="319" t="str">
        <f>IF(ISNA(VLOOKUP($AE904&amp;P904,IsTm1A,1,0)),"",P904)</f>
        <v/>
      </c>
      <c r="AI904" s="319" t="str">
        <f>IF(ISNA(VLOOKUP($AF904&amp;Q904,IsTm2D,1,0)),"",Q904)</f>
        <v/>
      </c>
      <c r="AJ904" s="319" t="str">
        <f>IF(ISNA(VLOOKUP($AF904&amp;R904,IsTm3G,1,0)),"",R904)</f>
        <v/>
      </c>
      <c r="AK904" s="319" t="str">
        <f>IF(ISNA(VLOOKUP($AG904&amp;S904,IsTm4J,1,0)),"",S904)</f>
        <v/>
      </c>
      <c r="AL904" s="310"/>
      <c r="AT904" s="312" t="str">
        <f t="shared" si="138"/>
        <v/>
      </c>
      <c r="AU904" s="312" t="str">
        <f t="shared" si="139"/>
        <v/>
      </c>
      <c r="AW904" s="320">
        <f t="shared" si="140"/>
        <v>0</v>
      </c>
      <c r="AX904" s="320">
        <f t="shared" si="141"/>
        <v>0</v>
      </c>
      <c r="AY904" s="320">
        <f t="shared" si="142"/>
        <v>0</v>
      </c>
      <c r="AZ904" s="320">
        <f t="shared" si="143"/>
        <v>0</v>
      </c>
      <c r="BG904" s="49" t="str">
        <f t="shared" si="135"/>
        <v>0</v>
      </c>
      <c r="BH904" s="49" t="str">
        <f t="shared" si="136"/>
        <v>0</v>
      </c>
      <c r="BI904" s="49" t="str">
        <f t="shared" si="137"/>
        <v>0</v>
      </c>
    </row>
    <row r="905" spans="1:61" x14ac:dyDescent="0.25">
      <c r="A905" s="25" t="str">
        <f>C905&amp;"x"&amp;TEXT(COUNTIF(C$5:C904,C905)+1,0)</f>
        <v>x1</v>
      </c>
      <c r="B905" s="26" t="str">
        <f>D905&amp;"x"&amp;TEXT(COUNTIF(D$5:D904,D905)+1,0)</f>
        <v>x1</v>
      </c>
      <c r="C905" s="27"/>
      <c r="D905" s="27"/>
      <c r="E905" s="165"/>
      <c r="F905" s="27"/>
      <c r="G905" s="242"/>
      <c r="H905" s="242"/>
      <c r="I905" s="242"/>
      <c r="J905" s="194"/>
      <c r="K905" s="165"/>
      <c r="L905" s="28"/>
      <c r="M905" s="371"/>
      <c r="N905" s="28"/>
      <c r="O905" s="236"/>
      <c r="P905" s="28"/>
      <c r="Q905" s="28"/>
      <c r="R905" s="28"/>
      <c r="S905" s="466" t="str">
        <f>IF(C905=0,"",C905)</f>
        <v/>
      </c>
      <c r="T905" s="191"/>
      <c r="U905" s="30"/>
      <c r="V905" s="30"/>
      <c r="W905" s="30"/>
      <c r="X905" s="30"/>
      <c r="Y905" s="190"/>
      <c r="Z905" s="330" t="str">
        <f>lft(J905,Peildatum)</f>
        <v/>
      </c>
      <c r="AA905" s="272"/>
      <c r="AB905" s="272"/>
      <c r="AC905" s="272"/>
      <c r="AD905" s="272"/>
      <c r="AE905" s="319" t="str">
        <f>IFERROR(VLOOKUP(LEFT(L905 &amp; "0",1),CbRc,2,0),"")</f>
        <v>NCX19J3</v>
      </c>
      <c r="AF905" s="319" t="str">
        <f>IFERROR(VLOOKUP(LEFT(M905 &amp; "0",1),CbRc,2,0),"")</f>
        <v>NCX19J3</v>
      </c>
      <c r="AG905" s="319" t="str">
        <f>IFERROR(VLOOKUP(LEFT(N905 &amp; "0",1),CbRc,2,0),"")</f>
        <v>NCX19J3</v>
      </c>
      <c r="AH905" s="319" t="str">
        <f>IF(ISNA(VLOOKUP($AE905&amp;P905,IsTm1A,1,0)),"",P905)</f>
        <v/>
      </c>
      <c r="AI905" s="319" t="str">
        <f>IF(ISNA(VLOOKUP($AF905&amp;Q905,IsTm2D,1,0)),"",Q905)</f>
        <v/>
      </c>
      <c r="AJ905" s="319" t="str">
        <f>IF(ISNA(VLOOKUP($AF905&amp;R905,IsTm3G,1,0)),"",R905)</f>
        <v/>
      </c>
      <c r="AK905" s="319" t="str">
        <f>IF(ISNA(VLOOKUP($AG905&amp;S905,IsTm4J,1,0)),"",S905)</f>
        <v/>
      </c>
      <c r="AL905" s="310"/>
      <c r="AT905" s="312" t="str">
        <f t="shared" si="138"/>
        <v/>
      </c>
      <c r="AU905" s="312" t="str">
        <f t="shared" si="139"/>
        <v/>
      </c>
      <c r="AW905" s="320">
        <f t="shared" si="140"/>
        <v>0</v>
      </c>
      <c r="AX905" s="320">
        <f t="shared" si="141"/>
        <v>0</v>
      </c>
      <c r="AY905" s="320">
        <f t="shared" si="142"/>
        <v>0</v>
      </c>
      <c r="AZ905" s="320">
        <f t="shared" si="143"/>
        <v>0</v>
      </c>
      <c r="BG905" s="49" t="str">
        <f t="shared" si="135"/>
        <v>0</v>
      </c>
      <c r="BH905" s="49" t="str">
        <f t="shared" si="136"/>
        <v>0</v>
      </c>
      <c r="BI905" s="49" t="str">
        <f t="shared" si="137"/>
        <v>0</v>
      </c>
    </row>
    <row r="906" spans="1:61" x14ac:dyDescent="0.25">
      <c r="A906" s="25" t="str">
        <f>C906&amp;"x"&amp;TEXT(COUNTIF(C$5:C905,C906)+1,0)</f>
        <v>x1</v>
      </c>
      <c r="B906" s="26" t="str">
        <f>D906&amp;"x"&amp;TEXT(COUNTIF(D$5:D905,D906)+1,0)</f>
        <v>x1</v>
      </c>
      <c r="C906" s="27"/>
      <c r="D906" s="27"/>
      <c r="E906" s="165"/>
      <c r="F906" s="27"/>
      <c r="G906" s="242"/>
      <c r="H906" s="242"/>
      <c r="I906" s="242"/>
      <c r="J906" s="194"/>
      <c r="K906" s="165"/>
      <c r="L906" s="28"/>
      <c r="M906" s="371"/>
      <c r="N906" s="28"/>
      <c r="O906" s="236"/>
      <c r="P906" s="28"/>
      <c r="Q906" s="28"/>
      <c r="R906" s="28"/>
      <c r="S906" s="466" t="str">
        <f>IF(C906=0,"",C906)</f>
        <v/>
      </c>
      <c r="T906" s="191"/>
      <c r="U906" s="30"/>
      <c r="V906" s="30"/>
      <c r="W906" s="30"/>
      <c r="X906" s="30"/>
      <c r="Y906" s="190"/>
      <c r="Z906" s="330" t="str">
        <f>lft(J906,Peildatum)</f>
        <v/>
      </c>
      <c r="AA906" s="272"/>
      <c r="AB906" s="272"/>
      <c r="AC906" s="272"/>
      <c r="AD906" s="272"/>
      <c r="AE906" s="319" t="str">
        <f>IFERROR(VLOOKUP(LEFT(L906 &amp; "0",1),CbRc,2,0),"")</f>
        <v>NCX19J3</v>
      </c>
      <c r="AF906" s="319" t="str">
        <f>IFERROR(VLOOKUP(LEFT(M906 &amp; "0",1),CbRc,2,0),"")</f>
        <v>NCX19J3</v>
      </c>
      <c r="AG906" s="319" t="str">
        <f>IFERROR(VLOOKUP(LEFT(N906 &amp; "0",1),CbRc,2,0),"")</f>
        <v>NCX19J3</v>
      </c>
      <c r="AH906" s="319" t="str">
        <f>IF(ISNA(VLOOKUP($AE906&amp;P906,IsTm1A,1,0)),"",P906)</f>
        <v/>
      </c>
      <c r="AI906" s="319" t="str">
        <f>IF(ISNA(VLOOKUP($AF906&amp;Q906,IsTm2D,1,0)),"",Q906)</f>
        <v/>
      </c>
      <c r="AJ906" s="319" t="str">
        <f>IF(ISNA(VLOOKUP($AF906&amp;R906,IsTm3G,1,0)),"",R906)</f>
        <v/>
      </c>
      <c r="AK906" s="319" t="str">
        <f>IF(ISNA(VLOOKUP($AG906&amp;S906,IsTm4J,1,0)),"",S906)</f>
        <v/>
      </c>
      <c r="AL906" s="310"/>
      <c r="AT906" s="312" t="str">
        <f t="shared" si="138"/>
        <v/>
      </c>
      <c r="AU906" s="312" t="str">
        <f t="shared" si="139"/>
        <v/>
      </c>
      <c r="AW906" s="320">
        <f t="shared" si="140"/>
        <v>0</v>
      </c>
      <c r="AX906" s="320">
        <f t="shared" si="141"/>
        <v>0</v>
      </c>
      <c r="AY906" s="320">
        <f t="shared" si="142"/>
        <v>0</v>
      </c>
      <c r="AZ906" s="320">
        <f t="shared" si="143"/>
        <v>0</v>
      </c>
      <c r="BG906" s="49" t="str">
        <f t="shared" ref="BG906:BG969" si="144">LEFT(L906&amp;"0",1)</f>
        <v>0</v>
      </c>
      <c r="BH906" s="49" t="str">
        <f t="shared" ref="BH906:BH969" si="145">LEFT(M906&amp;"0",1)</f>
        <v>0</v>
      </c>
      <c r="BI906" s="49" t="str">
        <f t="shared" ref="BI906:BI969" si="146">LEFT(N906&amp;"0",1)</f>
        <v>0</v>
      </c>
    </row>
    <row r="907" spans="1:61" x14ac:dyDescent="0.25">
      <c r="A907" s="25" t="str">
        <f>C907&amp;"x"&amp;TEXT(COUNTIF(C$5:C906,C907)+1,0)</f>
        <v>x1</v>
      </c>
      <c r="B907" s="26" t="str">
        <f>D907&amp;"x"&amp;TEXT(COUNTIF(D$5:D906,D907)+1,0)</f>
        <v>x1</v>
      </c>
      <c r="C907" s="27"/>
      <c r="D907" s="27"/>
      <c r="E907" s="165"/>
      <c r="F907" s="27"/>
      <c r="G907" s="242"/>
      <c r="H907" s="242"/>
      <c r="I907" s="242"/>
      <c r="J907" s="194"/>
      <c r="K907" s="165"/>
      <c r="L907" s="28"/>
      <c r="M907" s="371"/>
      <c r="N907" s="28"/>
      <c r="O907" s="236"/>
      <c r="P907" s="28"/>
      <c r="Q907" s="28"/>
      <c r="R907" s="28"/>
      <c r="S907" s="466" t="str">
        <f>IF(C907=0,"",C907)</f>
        <v/>
      </c>
      <c r="T907" s="191"/>
      <c r="U907" s="30"/>
      <c r="V907" s="30"/>
      <c r="W907" s="30"/>
      <c r="X907" s="30"/>
      <c r="Y907" s="190"/>
      <c r="Z907" s="330" t="str">
        <f>lft(J907,Peildatum)</f>
        <v/>
      </c>
      <c r="AA907" s="272"/>
      <c r="AB907" s="272"/>
      <c r="AC907" s="272"/>
      <c r="AD907" s="272"/>
      <c r="AE907" s="319" t="str">
        <f>IFERROR(VLOOKUP(LEFT(L907 &amp; "0",1),CbRc,2,0),"")</f>
        <v>NCX19J3</v>
      </c>
      <c r="AF907" s="319" t="str">
        <f>IFERROR(VLOOKUP(LEFT(M907 &amp; "0",1),CbRc,2,0),"")</f>
        <v>NCX19J3</v>
      </c>
      <c r="AG907" s="319" t="str">
        <f>IFERROR(VLOOKUP(LEFT(N907 &amp; "0",1),CbRc,2,0),"")</f>
        <v>NCX19J3</v>
      </c>
      <c r="AH907" s="319" t="str">
        <f>IF(ISNA(VLOOKUP($AE907&amp;P907,IsTm1A,1,0)),"",P907)</f>
        <v/>
      </c>
      <c r="AI907" s="319" t="str">
        <f>IF(ISNA(VLOOKUP($AF907&amp;Q907,IsTm2D,1,0)),"",Q907)</f>
        <v/>
      </c>
      <c r="AJ907" s="319" t="str">
        <f>IF(ISNA(VLOOKUP($AF907&amp;R907,IsTm3G,1,0)),"",R907)</f>
        <v/>
      </c>
      <c r="AK907" s="319" t="str">
        <f>IF(ISNA(VLOOKUP($AG907&amp;S907,IsTm4J,1,0)),"",S907)</f>
        <v/>
      </c>
      <c r="AL907" s="310"/>
      <c r="AT907" s="312" t="str">
        <f t="shared" si="138"/>
        <v/>
      </c>
      <c r="AU907" s="312" t="str">
        <f t="shared" si="139"/>
        <v/>
      </c>
      <c r="AW907" s="320">
        <f t="shared" si="140"/>
        <v>0</v>
      </c>
      <c r="AX907" s="320">
        <f t="shared" si="141"/>
        <v>0</v>
      </c>
      <c r="AY907" s="320">
        <f t="shared" si="142"/>
        <v>0</v>
      </c>
      <c r="AZ907" s="320">
        <f t="shared" si="143"/>
        <v>0</v>
      </c>
      <c r="BG907" s="49" t="str">
        <f t="shared" si="144"/>
        <v>0</v>
      </c>
      <c r="BH907" s="49" t="str">
        <f t="shared" si="145"/>
        <v>0</v>
      </c>
      <c r="BI907" s="49" t="str">
        <f t="shared" si="146"/>
        <v>0</v>
      </c>
    </row>
    <row r="908" spans="1:61" x14ac:dyDescent="0.25">
      <c r="A908" s="25" t="str">
        <f>C908&amp;"x"&amp;TEXT(COUNTIF(C$5:C907,C908)+1,0)</f>
        <v>x1</v>
      </c>
      <c r="B908" s="26" t="str">
        <f>D908&amp;"x"&amp;TEXT(COUNTIF(D$5:D907,D908)+1,0)</f>
        <v>x1</v>
      </c>
      <c r="C908" s="27"/>
      <c r="D908" s="27"/>
      <c r="E908" s="165"/>
      <c r="F908" s="27"/>
      <c r="G908" s="242"/>
      <c r="H908" s="242"/>
      <c r="I908" s="242"/>
      <c r="J908" s="194"/>
      <c r="K908" s="165"/>
      <c r="L908" s="28"/>
      <c r="M908" s="371"/>
      <c r="N908" s="28"/>
      <c r="O908" s="236"/>
      <c r="P908" s="28"/>
      <c r="Q908" s="28"/>
      <c r="R908" s="28"/>
      <c r="S908" s="466" t="str">
        <f>IF(C908=0,"",C908)</f>
        <v/>
      </c>
      <c r="T908" s="191"/>
      <c r="U908" s="30"/>
      <c r="V908" s="30"/>
      <c r="W908" s="30"/>
      <c r="X908" s="30"/>
      <c r="Y908" s="190"/>
      <c r="Z908" s="330" t="str">
        <f>lft(J908,Peildatum)</f>
        <v/>
      </c>
      <c r="AA908" s="272"/>
      <c r="AB908" s="272"/>
      <c r="AC908" s="272"/>
      <c r="AD908" s="272"/>
      <c r="AE908" s="319" t="str">
        <f>IFERROR(VLOOKUP(LEFT(L908 &amp; "0",1),CbRc,2,0),"")</f>
        <v>NCX19J3</v>
      </c>
      <c r="AF908" s="319" t="str">
        <f>IFERROR(VLOOKUP(LEFT(M908 &amp; "0",1),CbRc,2,0),"")</f>
        <v>NCX19J3</v>
      </c>
      <c r="AG908" s="319" t="str">
        <f>IFERROR(VLOOKUP(LEFT(N908 &amp; "0",1),CbRc,2,0),"")</f>
        <v>NCX19J3</v>
      </c>
      <c r="AH908" s="319" t="str">
        <f>IF(ISNA(VLOOKUP($AE908&amp;P908,IsTm1A,1,0)),"",P908)</f>
        <v/>
      </c>
      <c r="AI908" s="319" t="str">
        <f>IF(ISNA(VLOOKUP($AF908&amp;Q908,IsTm2D,1,0)),"",Q908)</f>
        <v/>
      </c>
      <c r="AJ908" s="319" t="str">
        <f>IF(ISNA(VLOOKUP($AF908&amp;R908,IsTm3G,1,0)),"",R908)</f>
        <v/>
      </c>
      <c r="AK908" s="319" t="str">
        <f>IF(ISNA(VLOOKUP($AG908&amp;S908,IsTm4J,1,0)),"",S908)</f>
        <v/>
      </c>
      <c r="AL908" s="310"/>
      <c r="AT908" s="312" t="str">
        <f t="shared" si="138"/>
        <v/>
      </c>
      <c r="AU908" s="312" t="str">
        <f t="shared" si="139"/>
        <v/>
      </c>
      <c r="AW908" s="320">
        <f t="shared" si="140"/>
        <v>0</v>
      </c>
      <c r="AX908" s="320">
        <f t="shared" si="141"/>
        <v>0</v>
      </c>
      <c r="AY908" s="320">
        <f t="shared" si="142"/>
        <v>0</v>
      </c>
      <c r="AZ908" s="320">
        <f t="shared" si="143"/>
        <v>0</v>
      </c>
      <c r="BG908" s="49" t="str">
        <f t="shared" si="144"/>
        <v>0</v>
      </c>
      <c r="BH908" s="49" t="str">
        <f t="shared" si="145"/>
        <v>0</v>
      </c>
      <c r="BI908" s="49" t="str">
        <f t="shared" si="146"/>
        <v>0</v>
      </c>
    </row>
    <row r="909" spans="1:61" x14ac:dyDescent="0.25">
      <c r="A909" s="25" t="str">
        <f>C909&amp;"x"&amp;TEXT(COUNTIF(C$5:C908,C909)+1,0)</f>
        <v>x1</v>
      </c>
      <c r="B909" s="26" t="str">
        <f>D909&amp;"x"&amp;TEXT(COUNTIF(D$5:D908,D909)+1,0)</f>
        <v>x1</v>
      </c>
      <c r="C909" s="27"/>
      <c r="D909" s="27"/>
      <c r="E909" s="165"/>
      <c r="F909" s="27"/>
      <c r="G909" s="242"/>
      <c r="H909" s="242"/>
      <c r="I909" s="242"/>
      <c r="J909" s="194"/>
      <c r="K909" s="165"/>
      <c r="L909" s="28"/>
      <c r="M909" s="371"/>
      <c r="N909" s="28"/>
      <c r="O909" s="236"/>
      <c r="P909" s="28"/>
      <c r="Q909" s="28"/>
      <c r="R909" s="28"/>
      <c r="S909" s="466" t="str">
        <f>IF(C909=0,"",C909)</f>
        <v/>
      </c>
      <c r="T909" s="191"/>
      <c r="U909" s="30"/>
      <c r="V909" s="30"/>
      <c r="W909" s="30"/>
      <c r="X909" s="30"/>
      <c r="Y909" s="190"/>
      <c r="Z909" s="330" t="str">
        <f>lft(J909,Peildatum)</f>
        <v/>
      </c>
      <c r="AA909" s="272"/>
      <c r="AB909" s="272"/>
      <c r="AC909" s="272"/>
      <c r="AD909" s="272"/>
      <c r="AE909" s="319" t="str">
        <f>IFERROR(VLOOKUP(LEFT(L909 &amp; "0",1),CbRc,2,0),"")</f>
        <v>NCX19J3</v>
      </c>
      <c r="AF909" s="319" t="str">
        <f>IFERROR(VLOOKUP(LEFT(M909 &amp; "0",1),CbRc,2,0),"")</f>
        <v>NCX19J3</v>
      </c>
      <c r="AG909" s="319" t="str">
        <f>IFERROR(VLOOKUP(LEFT(N909 &amp; "0",1),CbRc,2,0),"")</f>
        <v>NCX19J3</v>
      </c>
      <c r="AH909" s="319" t="str">
        <f>IF(ISNA(VLOOKUP($AE909&amp;P909,IsTm1A,1,0)),"",P909)</f>
        <v/>
      </c>
      <c r="AI909" s="319" t="str">
        <f>IF(ISNA(VLOOKUP($AF909&amp;Q909,IsTm2D,1,0)),"",Q909)</f>
        <v/>
      </c>
      <c r="AJ909" s="319" t="str">
        <f>IF(ISNA(VLOOKUP($AF909&amp;R909,IsTm3G,1,0)),"",R909)</f>
        <v/>
      </c>
      <c r="AK909" s="319" t="str">
        <f>IF(ISNA(VLOOKUP($AG909&amp;S909,IsTm4J,1,0)),"",S909)</f>
        <v/>
      </c>
      <c r="AL909" s="310"/>
      <c r="AT909" s="312" t="str">
        <f t="shared" si="138"/>
        <v/>
      </c>
      <c r="AU909" s="312" t="str">
        <f t="shared" si="139"/>
        <v/>
      </c>
      <c r="AW909" s="320">
        <f t="shared" si="140"/>
        <v>0</v>
      </c>
      <c r="AX909" s="320">
        <f t="shared" si="141"/>
        <v>0</v>
      </c>
      <c r="AY909" s="320">
        <f t="shared" si="142"/>
        <v>0</v>
      </c>
      <c r="AZ909" s="320">
        <f t="shared" si="143"/>
        <v>0</v>
      </c>
      <c r="BG909" s="49" t="str">
        <f t="shared" si="144"/>
        <v>0</v>
      </c>
      <c r="BH909" s="49" t="str">
        <f t="shared" si="145"/>
        <v>0</v>
      </c>
      <c r="BI909" s="49" t="str">
        <f t="shared" si="146"/>
        <v>0</v>
      </c>
    </row>
    <row r="910" spans="1:61" x14ac:dyDescent="0.25">
      <c r="A910" s="25" t="str">
        <f>C910&amp;"x"&amp;TEXT(COUNTIF(C$5:C909,C910)+1,0)</f>
        <v>x1</v>
      </c>
      <c r="B910" s="26" t="str">
        <f>D910&amp;"x"&amp;TEXT(COUNTIF(D$5:D909,D910)+1,0)</f>
        <v>x1</v>
      </c>
      <c r="C910" s="27"/>
      <c r="D910" s="27"/>
      <c r="E910" s="165"/>
      <c r="F910" s="27"/>
      <c r="G910" s="242"/>
      <c r="H910" s="242"/>
      <c r="I910" s="242"/>
      <c r="J910" s="194"/>
      <c r="K910" s="165"/>
      <c r="L910" s="28"/>
      <c r="M910" s="371"/>
      <c r="N910" s="28"/>
      <c r="O910" s="236"/>
      <c r="P910" s="28"/>
      <c r="Q910" s="28"/>
      <c r="R910" s="28"/>
      <c r="S910" s="466" t="str">
        <f>IF(C910=0,"",C910)</f>
        <v/>
      </c>
      <c r="T910" s="191"/>
      <c r="U910" s="30"/>
      <c r="V910" s="30"/>
      <c r="W910" s="30"/>
      <c r="X910" s="30"/>
      <c r="Y910" s="190"/>
      <c r="Z910" s="330" t="str">
        <f>lft(J910,Peildatum)</f>
        <v/>
      </c>
      <c r="AA910" s="272"/>
      <c r="AB910" s="272"/>
      <c r="AC910" s="272"/>
      <c r="AD910" s="272"/>
      <c r="AE910" s="319" t="str">
        <f>IFERROR(VLOOKUP(LEFT(L910 &amp; "0",1),CbRc,2,0),"")</f>
        <v>NCX19J3</v>
      </c>
      <c r="AF910" s="319" t="str">
        <f>IFERROR(VLOOKUP(LEFT(M910 &amp; "0",1),CbRc,2,0),"")</f>
        <v>NCX19J3</v>
      </c>
      <c r="AG910" s="319" t="str">
        <f>IFERROR(VLOOKUP(LEFT(N910 &amp; "0",1),CbRc,2,0),"")</f>
        <v>NCX19J3</v>
      </c>
      <c r="AH910" s="319" t="str">
        <f>IF(ISNA(VLOOKUP($AE910&amp;P910,IsTm1A,1,0)),"",P910)</f>
        <v/>
      </c>
      <c r="AI910" s="319" t="str">
        <f>IF(ISNA(VLOOKUP($AF910&amp;Q910,IsTm2D,1,0)),"",Q910)</f>
        <v/>
      </c>
      <c r="AJ910" s="319" t="str">
        <f>IF(ISNA(VLOOKUP($AF910&amp;R910,IsTm3G,1,0)),"",R910)</f>
        <v/>
      </c>
      <c r="AK910" s="319" t="str">
        <f>IF(ISNA(VLOOKUP($AG910&amp;S910,IsTm4J,1,0)),"",S910)</f>
        <v/>
      </c>
      <c r="AL910" s="310"/>
      <c r="AT910" s="312" t="str">
        <f t="shared" si="138"/>
        <v/>
      </c>
      <c r="AU910" s="312" t="str">
        <f t="shared" si="139"/>
        <v/>
      </c>
      <c r="AW910" s="320">
        <f t="shared" si="140"/>
        <v>0</v>
      </c>
      <c r="AX910" s="320">
        <f t="shared" si="141"/>
        <v>0</v>
      </c>
      <c r="AY910" s="320">
        <f t="shared" si="142"/>
        <v>0</v>
      </c>
      <c r="AZ910" s="320">
        <f t="shared" si="143"/>
        <v>0</v>
      </c>
      <c r="BG910" s="49" t="str">
        <f t="shared" si="144"/>
        <v>0</v>
      </c>
      <c r="BH910" s="49" t="str">
        <f t="shared" si="145"/>
        <v>0</v>
      </c>
      <c r="BI910" s="49" t="str">
        <f t="shared" si="146"/>
        <v>0</v>
      </c>
    </row>
    <row r="911" spans="1:61" x14ac:dyDescent="0.25">
      <c r="A911" s="25" t="str">
        <f>C911&amp;"x"&amp;TEXT(COUNTIF(C$5:C910,C911)+1,0)</f>
        <v>x1</v>
      </c>
      <c r="B911" s="26" t="str">
        <f>D911&amp;"x"&amp;TEXT(COUNTIF(D$5:D910,D911)+1,0)</f>
        <v>x1</v>
      </c>
      <c r="C911" s="27"/>
      <c r="D911" s="27"/>
      <c r="E911" s="165"/>
      <c r="F911" s="27"/>
      <c r="G911" s="242"/>
      <c r="H911" s="242"/>
      <c r="I911" s="242"/>
      <c r="J911" s="194"/>
      <c r="K911" s="165"/>
      <c r="L911" s="28"/>
      <c r="M911" s="371"/>
      <c r="N911" s="28"/>
      <c r="O911" s="236"/>
      <c r="P911" s="28"/>
      <c r="Q911" s="28"/>
      <c r="R911" s="28"/>
      <c r="S911" s="466" t="str">
        <f>IF(C911=0,"",C911)</f>
        <v/>
      </c>
      <c r="T911" s="191"/>
      <c r="U911" s="30"/>
      <c r="V911" s="30"/>
      <c r="W911" s="30"/>
      <c r="X911" s="30"/>
      <c r="Y911" s="190"/>
      <c r="Z911" s="330" t="str">
        <f>lft(J911,Peildatum)</f>
        <v/>
      </c>
      <c r="AA911" s="272"/>
      <c r="AB911" s="272"/>
      <c r="AC911" s="272"/>
      <c r="AD911" s="272"/>
      <c r="AE911" s="319" t="str">
        <f>IFERROR(VLOOKUP(LEFT(L911 &amp; "0",1),CbRc,2,0),"")</f>
        <v>NCX19J3</v>
      </c>
      <c r="AF911" s="319" t="str">
        <f>IFERROR(VLOOKUP(LEFT(M911 &amp; "0",1),CbRc,2,0),"")</f>
        <v>NCX19J3</v>
      </c>
      <c r="AG911" s="319" t="str">
        <f>IFERROR(VLOOKUP(LEFT(N911 &amp; "0",1),CbRc,2,0),"")</f>
        <v>NCX19J3</v>
      </c>
      <c r="AH911" s="319" t="str">
        <f>IF(ISNA(VLOOKUP($AE911&amp;P911,IsTm1A,1,0)),"",P911)</f>
        <v/>
      </c>
      <c r="AI911" s="319" t="str">
        <f>IF(ISNA(VLOOKUP($AF911&amp;Q911,IsTm2D,1,0)),"",Q911)</f>
        <v/>
      </c>
      <c r="AJ911" s="319" t="str">
        <f>IF(ISNA(VLOOKUP($AF911&amp;R911,IsTm3G,1,0)),"",R911)</f>
        <v/>
      </c>
      <c r="AK911" s="319" t="str">
        <f>IF(ISNA(VLOOKUP($AG911&amp;S911,IsTm4J,1,0)),"",S911)</f>
        <v/>
      </c>
      <c r="AL911" s="310"/>
      <c r="AT911" s="312" t="str">
        <f t="shared" si="138"/>
        <v/>
      </c>
      <c r="AU911" s="312" t="str">
        <f t="shared" si="139"/>
        <v/>
      </c>
      <c r="AW911" s="320">
        <f t="shared" si="140"/>
        <v>0</v>
      </c>
      <c r="AX911" s="320">
        <f t="shared" si="141"/>
        <v>0</v>
      </c>
      <c r="AY911" s="320">
        <f t="shared" si="142"/>
        <v>0</v>
      </c>
      <c r="AZ911" s="320">
        <f t="shared" si="143"/>
        <v>0</v>
      </c>
      <c r="BG911" s="49" t="str">
        <f t="shared" si="144"/>
        <v>0</v>
      </c>
      <c r="BH911" s="49" t="str">
        <f t="shared" si="145"/>
        <v>0</v>
      </c>
      <c r="BI911" s="49" t="str">
        <f t="shared" si="146"/>
        <v>0</v>
      </c>
    </row>
    <row r="912" spans="1:61" x14ac:dyDescent="0.25">
      <c r="A912" s="25" t="str">
        <f>C912&amp;"x"&amp;TEXT(COUNTIF(C$5:C911,C912)+1,0)</f>
        <v>x1</v>
      </c>
      <c r="B912" s="26" t="str">
        <f>D912&amp;"x"&amp;TEXT(COUNTIF(D$5:D911,D912)+1,0)</f>
        <v>x1</v>
      </c>
      <c r="C912" s="27"/>
      <c r="D912" s="27"/>
      <c r="E912" s="165"/>
      <c r="F912" s="27"/>
      <c r="G912" s="242"/>
      <c r="H912" s="242"/>
      <c r="I912" s="242"/>
      <c r="J912" s="194"/>
      <c r="K912" s="165"/>
      <c r="L912" s="28"/>
      <c r="M912" s="371"/>
      <c r="N912" s="28"/>
      <c r="O912" s="236"/>
      <c r="P912" s="28"/>
      <c r="Q912" s="28"/>
      <c r="R912" s="28"/>
      <c r="S912" s="466" t="str">
        <f>IF(C912=0,"",C912)</f>
        <v/>
      </c>
      <c r="T912" s="191"/>
      <c r="U912" s="30"/>
      <c r="V912" s="30"/>
      <c r="W912" s="30"/>
      <c r="X912" s="30"/>
      <c r="Y912" s="190"/>
      <c r="Z912" s="330" t="str">
        <f>lft(J912,Peildatum)</f>
        <v/>
      </c>
      <c r="AA912" s="272"/>
      <c r="AB912" s="272"/>
      <c r="AC912" s="272"/>
      <c r="AD912" s="272"/>
      <c r="AE912" s="319" t="str">
        <f>IFERROR(VLOOKUP(LEFT(L912 &amp; "0",1),CbRc,2,0),"")</f>
        <v>NCX19J3</v>
      </c>
      <c r="AF912" s="319" t="str">
        <f>IFERROR(VLOOKUP(LEFT(M912 &amp; "0",1),CbRc,2,0),"")</f>
        <v>NCX19J3</v>
      </c>
      <c r="AG912" s="319" t="str">
        <f>IFERROR(VLOOKUP(LEFT(N912 &amp; "0",1),CbRc,2,0),"")</f>
        <v>NCX19J3</v>
      </c>
      <c r="AH912" s="319" t="str">
        <f>IF(ISNA(VLOOKUP($AE912&amp;P912,IsTm1A,1,0)),"",P912)</f>
        <v/>
      </c>
      <c r="AI912" s="319" t="str">
        <f>IF(ISNA(VLOOKUP($AF912&amp;Q912,IsTm2D,1,0)),"",Q912)</f>
        <v/>
      </c>
      <c r="AJ912" s="319" t="str">
        <f>IF(ISNA(VLOOKUP($AF912&amp;R912,IsTm3G,1,0)),"",R912)</f>
        <v/>
      </c>
      <c r="AK912" s="319" t="str">
        <f>IF(ISNA(VLOOKUP($AG912&amp;S912,IsTm4J,1,0)),"",S912)</f>
        <v/>
      </c>
      <c r="AL912" s="310"/>
      <c r="AT912" s="312" t="str">
        <f t="shared" si="138"/>
        <v/>
      </c>
      <c r="AU912" s="312" t="str">
        <f t="shared" si="139"/>
        <v/>
      </c>
      <c r="AW912" s="320">
        <f t="shared" si="140"/>
        <v>0</v>
      </c>
      <c r="AX912" s="320">
        <f t="shared" si="141"/>
        <v>0</v>
      </c>
      <c r="AY912" s="320">
        <f t="shared" si="142"/>
        <v>0</v>
      </c>
      <c r="AZ912" s="320">
        <f t="shared" si="143"/>
        <v>0</v>
      </c>
      <c r="BG912" s="49" t="str">
        <f t="shared" si="144"/>
        <v>0</v>
      </c>
      <c r="BH912" s="49" t="str">
        <f t="shared" si="145"/>
        <v>0</v>
      </c>
      <c r="BI912" s="49" t="str">
        <f t="shared" si="146"/>
        <v>0</v>
      </c>
    </row>
    <row r="913" spans="1:61" x14ac:dyDescent="0.25">
      <c r="A913" s="25" t="str">
        <f>C913&amp;"x"&amp;TEXT(COUNTIF(C$5:C912,C913)+1,0)</f>
        <v>x1</v>
      </c>
      <c r="B913" s="26" t="str">
        <f>D913&amp;"x"&amp;TEXT(COUNTIF(D$5:D912,D913)+1,0)</f>
        <v>x1</v>
      </c>
      <c r="C913" s="27"/>
      <c r="D913" s="27"/>
      <c r="E913" s="165"/>
      <c r="F913" s="27"/>
      <c r="G913" s="242"/>
      <c r="H913" s="242"/>
      <c r="I913" s="242"/>
      <c r="J913" s="194"/>
      <c r="K913" s="165"/>
      <c r="L913" s="28"/>
      <c r="M913" s="371"/>
      <c r="N913" s="28"/>
      <c r="O913" s="236"/>
      <c r="P913" s="28"/>
      <c r="Q913" s="28"/>
      <c r="R913" s="28"/>
      <c r="S913" s="466" t="str">
        <f>IF(C913=0,"",C913)</f>
        <v/>
      </c>
      <c r="T913" s="191"/>
      <c r="U913" s="30"/>
      <c r="V913" s="30"/>
      <c r="W913" s="30"/>
      <c r="X913" s="30"/>
      <c r="Y913" s="190"/>
      <c r="Z913" s="330" t="str">
        <f>lft(J913,Peildatum)</f>
        <v/>
      </c>
      <c r="AA913" s="272"/>
      <c r="AB913" s="272"/>
      <c r="AC913" s="272"/>
      <c r="AD913" s="272"/>
      <c r="AE913" s="319" t="str">
        <f>IFERROR(VLOOKUP(LEFT(L913 &amp; "0",1),CbRc,2,0),"")</f>
        <v>NCX19J3</v>
      </c>
      <c r="AF913" s="319" t="str">
        <f>IFERROR(VLOOKUP(LEFT(M913 &amp; "0",1),CbRc,2,0),"")</f>
        <v>NCX19J3</v>
      </c>
      <c r="AG913" s="319" t="str">
        <f>IFERROR(VLOOKUP(LEFT(N913 &amp; "0",1),CbRc,2,0),"")</f>
        <v>NCX19J3</v>
      </c>
      <c r="AH913" s="319" t="str">
        <f>IF(ISNA(VLOOKUP($AE913&amp;P913,IsTm1A,1,0)),"",P913)</f>
        <v/>
      </c>
      <c r="AI913" s="319" t="str">
        <f>IF(ISNA(VLOOKUP($AF913&amp;Q913,IsTm2D,1,0)),"",Q913)</f>
        <v/>
      </c>
      <c r="AJ913" s="319" t="str">
        <f>IF(ISNA(VLOOKUP($AF913&amp;R913,IsTm3G,1,0)),"",R913)</f>
        <v/>
      </c>
      <c r="AK913" s="319" t="str">
        <f>IF(ISNA(VLOOKUP($AG913&amp;S913,IsTm4J,1,0)),"",S913)</f>
        <v/>
      </c>
      <c r="AL913" s="310"/>
      <c r="AT913" s="312" t="str">
        <f t="shared" si="138"/>
        <v/>
      </c>
      <c r="AU913" s="312" t="str">
        <f t="shared" si="139"/>
        <v/>
      </c>
      <c r="AW913" s="320">
        <f t="shared" si="140"/>
        <v>0</v>
      </c>
      <c r="AX913" s="320">
        <f t="shared" si="141"/>
        <v>0</v>
      </c>
      <c r="AY913" s="320">
        <f t="shared" si="142"/>
        <v>0</v>
      </c>
      <c r="AZ913" s="320">
        <f t="shared" si="143"/>
        <v>0</v>
      </c>
      <c r="BG913" s="49" t="str">
        <f t="shared" si="144"/>
        <v>0</v>
      </c>
      <c r="BH913" s="49" t="str">
        <f t="shared" si="145"/>
        <v>0</v>
      </c>
      <c r="BI913" s="49" t="str">
        <f t="shared" si="146"/>
        <v>0</v>
      </c>
    </row>
    <row r="914" spans="1:61" x14ac:dyDescent="0.25">
      <c r="A914" s="25" t="str">
        <f>C914&amp;"x"&amp;TEXT(COUNTIF(C$5:C913,C914)+1,0)</f>
        <v>x1</v>
      </c>
      <c r="B914" s="26" t="str">
        <f>D914&amp;"x"&amp;TEXT(COUNTIF(D$5:D913,D914)+1,0)</f>
        <v>x1</v>
      </c>
      <c r="C914" s="27"/>
      <c r="D914" s="27"/>
      <c r="E914" s="165"/>
      <c r="F914" s="27"/>
      <c r="G914" s="242"/>
      <c r="H914" s="242"/>
      <c r="I914" s="242"/>
      <c r="J914" s="194"/>
      <c r="K914" s="165"/>
      <c r="L914" s="28"/>
      <c r="M914" s="371"/>
      <c r="N914" s="28"/>
      <c r="O914" s="236"/>
      <c r="P914" s="28"/>
      <c r="Q914" s="28"/>
      <c r="R914" s="28"/>
      <c r="S914" s="466" t="str">
        <f>IF(C914=0,"",C914)</f>
        <v/>
      </c>
      <c r="T914" s="191"/>
      <c r="U914" s="30"/>
      <c r="V914" s="30"/>
      <c r="W914" s="30"/>
      <c r="X914" s="30"/>
      <c r="Y914" s="190"/>
      <c r="Z914" s="330" t="str">
        <f>lft(J914,Peildatum)</f>
        <v/>
      </c>
      <c r="AA914" s="272"/>
      <c r="AB914" s="272"/>
      <c r="AC914" s="272"/>
      <c r="AD914" s="272"/>
      <c r="AE914" s="319" t="str">
        <f>IFERROR(VLOOKUP(LEFT(L914 &amp; "0",1),CbRc,2,0),"")</f>
        <v>NCX19J3</v>
      </c>
      <c r="AF914" s="319" t="str">
        <f>IFERROR(VLOOKUP(LEFT(M914 &amp; "0",1),CbRc,2,0),"")</f>
        <v>NCX19J3</v>
      </c>
      <c r="AG914" s="319" t="str">
        <f>IFERROR(VLOOKUP(LEFT(N914 &amp; "0",1),CbRc,2,0),"")</f>
        <v>NCX19J3</v>
      </c>
      <c r="AH914" s="319" t="str">
        <f>IF(ISNA(VLOOKUP($AE914&amp;P914,IsTm1A,1,0)),"",P914)</f>
        <v/>
      </c>
      <c r="AI914" s="319" t="str">
        <f>IF(ISNA(VLOOKUP($AF914&amp;Q914,IsTm2D,1,0)),"",Q914)</f>
        <v/>
      </c>
      <c r="AJ914" s="319" t="str">
        <f>IF(ISNA(VLOOKUP($AF914&amp;R914,IsTm3G,1,0)),"",R914)</f>
        <v/>
      </c>
      <c r="AK914" s="319" t="str">
        <f>IF(ISNA(VLOOKUP($AG914&amp;S914,IsTm4J,1,0)),"",S914)</f>
        <v/>
      </c>
      <c r="AL914" s="310"/>
      <c r="AT914" s="312" t="str">
        <f t="shared" si="138"/>
        <v/>
      </c>
      <c r="AU914" s="312" t="str">
        <f t="shared" si="139"/>
        <v/>
      </c>
      <c r="AW914" s="320">
        <f t="shared" si="140"/>
        <v>0</v>
      </c>
      <c r="AX914" s="320">
        <f t="shared" si="141"/>
        <v>0</v>
      </c>
      <c r="AY914" s="320">
        <f t="shared" si="142"/>
        <v>0</v>
      </c>
      <c r="AZ914" s="320">
        <f t="shared" si="143"/>
        <v>0</v>
      </c>
      <c r="BG914" s="49" t="str">
        <f t="shared" si="144"/>
        <v>0</v>
      </c>
      <c r="BH914" s="49" t="str">
        <f t="shared" si="145"/>
        <v>0</v>
      </c>
      <c r="BI914" s="49" t="str">
        <f t="shared" si="146"/>
        <v>0</v>
      </c>
    </row>
    <row r="915" spans="1:61" x14ac:dyDescent="0.25">
      <c r="A915" s="25" t="str">
        <f>C915&amp;"x"&amp;TEXT(COUNTIF(C$5:C914,C915)+1,0)</f>
        <v>x1</v>
      </c>
      <c r="B915" s="26" t="str">
        <f>D915&amp;"x"&amp;TEXT(COUNTIF(D$5:D914,D915)+1,0)</f>
        <v>x1</v>
      </c>
      <c r="C915" s="27"/>
      <c r="D915" s="27"/>
      <c r="E915" s="165"/>
      <c r="F915" s="27"/>
      <c r="G915" s="242"/>
      <c r="H915" s="242"/>
      <c r="I915" s="242"/>
      <c r="J915" s="194"/>
      <c r="K915" s="165"/>
      <c r="L915" s="28"/>
      <c r="M915" s="371"/>
      <c r="N915" s="28"/>
      <c r="O915" s="236"/>
      <c r="P915" s="28"/>
      <c r="Q915" s="28"/>
      <c r="R915" s="28"/>
      <c r="S915" s="466" t="str">
        <f>IF(C915=0,"",C915)</f>
        <v/>
      </c>
      <c r="T915" s="191"/>
      <c r="U915" s="30"/>
      <c r="V915" s="30"/>
      <c r="W915" s="30"/>
      <c r="X915" s="30"/>
      <c r="Y915" s="190"/>
      <c r="Z915" s="330" t="str">
        <f>lft(J915,Peildatum)</f>
        <v/>
      </c>
      <c r="AA915" s="272"/>
      <c r="AB915" s="272"/>
      <c r="AC915" s="272"/>
      <c r="AD915" s="272"/>
      <c r="AE915" s="319" t="str">
        <f>IFERROR(VLOOKUP(LEFT(L915 &amp; "0",1),CbRc,2,0),"")</f>
        <v>NCX19J3</v>
      </c>
      <c r="AF915" s="319" t="str">
        <f>IFERROR(VLOOKUP(LEFT(M915 &amp; "0",1),CbRc,2,0),"")</f>
        <v>NCX19J3</v>
      </c>
      <c r="AG915" s="319" t="str">
        <f>IFERROR(VLOOKUP(LEFT(N915 &amp; "0",1),CbRc,2,0),"")</f>
        <v>NCX19J3</v>
      </c>
      <c r="AH915" s="319" t="str">
        <f>IF(ISNA(VLOOKUP($AE915&amp;P915,IsTm1A,1,0)),"",P915)</f>
        <v/>
      </c>
      <c r="AI915" s="319" t="str">
        <f>IF(ISNA(VLOOKUP($AF915&amp;Q915,IsTm2D,1,0)),"",Q915)</f>
        <v/>
      </c>
      <c r="AJ915" s="319" t="str">
        <f>IF(ISNA(VLOOKUP($AF915&amp;R915,IsTm3G,1,0)),"",R915)</f>
        <v/>
      </c>
      <c r="AK915" s="319" t="str">
        <f>IF(ISNA(VLOOKUP($AG915&amp;S915,IsTm4J,1,0)),"",S915)</f>
        <v/>
      </c>
      <c r="AL915" s="310"/>
      <c r="AT915" s="312" t="str">
        <f t="shared" si="138"/>
        <v/>
      </c>
      <c r="AU915" s="312" t="str">
        <f t="shared" si="139"/>
        <v/>
      </c>
      <c r="AW915" s="320">
        <f t="shared" si="140"/>
        <v>0</v>
      </c>
      <c r="AX915" s="320">
        <f t="shared" si="141"/>
        <v>0</v>
      </c>
      <c r="AY915" s="320">
        <f t="shared" si="142"/>
        <v>0</v>
      </c>
      <c r="AZ915" s="320">
        <f t="shared" si="143"/>
        <v>0</v>
      </c>
      <c r="BG915" s="49" t="str">
        <f t="shared" si="144"/>
        <v>0</v>
      </c>
      <c r="BH915" s="49" t="str">
        <f t="shared" si="145"/>
        <v>0</v>
      </c>
      <c r="BI915" s="49" t="str">
        <f t="shared" si="146"/>
        <v>0</v>
      </c>
    </row>
    <row r="916" spans="1:61" x14ac:dyDescent="0.25">
      <c r="A916" s="25" t="str">
        <f>C916&amp;"x"&amp;TEXT(COUNTIF(C$5:C915,C916)+1,0)</f>
        <v>x1</v>
      </c>
      <c r="B916" s="26" t="str">
        <f>D916&amp;"x"&amp;TEXT(COUNTIF(D$5:D915,D916)+1,0)</f>
        <v>x1</v>
      </c>
      <c r="C916" s="27"/>
      <c r="D916" s="27"/>
      <c r="E916" s="165"/>
      <c r="F916" s="27"/>
      <c r="G916" s="242"/>
      <c r="H916" s="242"/>
      <c r="I916" s="242"/>
      <c r="J916" s="194"/>
      <c r="K916" s="165"/>
      <c r="L916" s="28"/>
      <c r="M916" s="371"/>
      <c r="N916" s="28"/>
      <c r="O916" s="236"/>
      <c r="P916" s="28"/>
      <c r="Q916" s="28"/>
      <c r="R916" s="28"/>
      <c r="S916" s="466" t="str">
        <f>IF(C916=0,"",C916)</f>
        <v/>
      </c>
      <c r="T916" s="191"/>
      <c r="U916" s="30"/>
      <c r="V916" s="30"/>
      <c r="W916" s="30"/>
      <c r="X916" s="30"/>
      <c r="Y916" s="190"/>
      <c r="Z916" s="330" t="str">
        <f>lft(J916,Peildatum)</f>
        <v/>
      </c>
      <c r="AA916" s="272"/>
      <c r="AB916" s="272"/>
      <c r="AC916" s="272"/>
      <c r="AD916" s="272"/>
      <c r="AE916" s="319" t="str">
        <f>IFERROR(VLOOKUP(LEFT(L916 &amp; "0",1),CbRc,2,0),"")</f>
        <v>NCX19J3</v>
      </c>
      <c r="AF916" s="319" t="str">
        <f>IFERROR(VLOOKUP(LEFT(M916 &amp; "0",1),CbRc,2,0),"")</f>
        <v>NCX19J3</v>
      </c>
      <c r="AG916" s="319" t="str">
        <f>IFERROR(VLOOKUP(LEFT(N916 &amp; "0",1),CbRc,2,0),"")</f>
        <v>NCX19J3</v>
      </c>
      <c r="AH916" s="319" t="str">
        <f>IF(ISNA(VLOOKUP($AE916&amp;P916,IsTm1A,1,0)),"",P916)</f>
        <v/>
      </c>
      <c r="AI916" s="319" t="str">
        <f>IF(ISNA(VLOOKUP($AF916&amp;Q916,IsTm2D,1,0)),"",Q916)</f>
        <v/>
      </c>
      <c r="AJ916" s="319" t="str">
        <f>IF(ISNA(VLOOKUP($AF916&amp;R916,IsTm3G,1,0)),"",R916)</f>
        <v/>
      </c>
      <c r="AK916" s="319" t="str">
        <f>IF(ISNA(VLOOKUP($AG916&amp;S916,IsTm4J,1,0)),"",S916)</f>
        <v/>
      </c>
      <c r="AL916" s="310"/>
      <c r="AT916" s="312" t="str">
        <f t="shared" si="138"/>
        <v/>
      </c>
      <c r="AU916" s="312" t="str">
        <f t="shared" si="139"/>
        <v/>
      </c>
      <c r="AW916" s="320">
        <f t="shared" si="140"/>
        <v>0</v>
      </c>
      <c r="AX916" s="320">
        <f t="shared" si="141"/>
        <v>0</v>
      </c>
      <c r="AY916" s="320">
        <f t="shared" si="142"/>
        <v>0</v>
      </c>
      <c r="AZ916" s="320">
        <f t="shared" si="143"/>
        <v>0</v>
      </c>
      <c r="BG916" s="49" t="str">
        <f t="shared" si="144"/>
        <v>0</v>
      </c>
      <c r="BH916" s="49" t="str">
        <f t="shared" si="145"/>
        <v>0</v>
      </c>
      <c r="BI916" s="49" t="str">
        <f t="shared" si="146"/>
        <v>0</v>
      </c>
    </row>
    <row r="917" spans="1:61" x14ac:dyDescent="0.25">
      <c r="A917" s="25" t="str">
        <f>C917&amp;"x"&amp;TEXT(COUNTIF(C$5:C916,C917)+1,0)</f>
        <v>x1</v>
      </c>
      <c r="B917" s="26" t="str">
        <f>D917&amp;"x"&amp;TEXT(COUNTIF(D$5:D916,D917)+1,0)</f>
        <v>x1</v>
      </c>
      <c r="C917" s="27"/>
      <c r="D917" s="27"/>
      <c r="E917" s="165"/>
      <c r="F917" s="27"/>
      <c r="G917" s="242"/>
      <c r="H917" s="242"/>
      <c r="I917" s="242"/>
      <c r="J917" s="194"/>
      <c r="K917" s="165"/>
      <c r="L917" s="28"/>
      <c r="M917" s="371"/>
      <c r="N917" s="28"/>
      <c r="O917" s="236"/>
      <c r="P917" s="28"/>
      <c r="Q917" s="28"/>
      <c r="R917" s="28"/>
      <c r="S917" s="466" t="str">
        <f>IF(C917=0,"",C917)</f>
        <v/>
      </c>
      <c r="T917" s="191"/>
      <c r="U917" s="30"/>
      <c r="V917" s="30"/>
      <c r="W917" s="30"/>
      <c r="X917" s="30"/>
      <c r="Y917" s="190"/>
      <c r="Z917" s="330" t="str">
        <f>lft(J917,Peildatum)</f>
        <v/>
      </c>
      <c r="AA917" s="272"/>
      <c r="AB917" s="272"/>
      <c r="AC917" s="272"/>
      <c r="AD917" s="272"/>
      <c r="AE917" s="319" t="str">
        <f>IFERROR(VLOOKUP(LEFT(L917 &amp; "0",1),CbRc,2,0),"")</f>
        <v>NCX19J3</v>
      </c>
      <c r="AF917" s="319" t="str">
        <f>IFERROR(VLOOKUP(LEFT(M917 &amp; "0",1),CbRc,2,0),"")</f>
        <v>NCX19J3</v>
      </c>
      <c r="AG917" s="319" t="str">
        <f>IFERROR(VLOOKUP(LEFT(N917 &amp; "0",1),CbRc,2,0),"")</f>
        <v>NCX19J3</v>
      </c>
      <c r="AH917" s="319" t="str">
        <f>IF(ISNA(VLOOKUP($AE917&amp;P917,IsTm1A,1,0)),"",P917)</f>
        <v/>
      </c>
      <c r="AI917" s="319" t="str">
        <f>IF(ISNA(VLOOKUP($AF917&amp;Q917,IsTm2D,1,0)),"",Q917)</f>
        <v/>
      </c>
      <c r="AJ917" s="319" t="str">
        <f>IF(ISNA(VLOOKUP($AF917&amp;R917,IsTm3G,1,0)),"",R917)</f>
        <v/>
      </c>
      <c r="AK917" s="319" t="str">
        <f>IF(ISNA(VLOOKUP($AG917&amp;S917,IsTm4J,1,0)),"",S917)</f>
        <v/>
      </c>
      <c r="AL917" s="310"/>
      <c r="AT917" s="312" t="str">
        <f t="shared" si="138"/>
        <v/>
      </c>
      <c r="AU917" s="312" t="str">
        <f t="shared" si="139"/>
        <v/>
      </c>
      <c r="AW917" s="320">
        <f t="shared" si="140"/>
        <v>0</v>
      </c>
      <c r="AX917" s="320">
        <f t="shared" si="141"/>
        <v>0</v>
      </c>
      <c r="AY917" s="320">
        <f t="shared" si="142"/>
        <v>0</v>
      </c>
      <c r="AZ917" s="320">
        <f t="shared" si="143"/>
        <v>0</v>
      </c>
      <c r="BG917" s="49" t="str">
        <f t="shared" si="144"/>
        <v>0</v>
      </c>
      <c r="BH917" s="49" t="str">
        <f t="shared" si="145"/>
        <v>0</v>
      </c>
      <c r="BI917" s="49" t="str">
        <f t="shared" si="146"/>
        <v>0</v>
      </c>
    </row>
    <row r="918" spans="1:61" x14ac:dyDescent="0.25">
      <c r="A918" s="25" t="str">
        <f>C918&amp;"x"&amp;TEXT(COUNTIF(C$5:C917,C918)+1,0)</f>
        <v>x1</v>
      </c>
      <c r="B918" s="26" t="str">
        <f>D918&amp;"x"&amp;TEXT(COUNTIF(D$5:D917,D918)+1,0)</f>
        <v>x1</v>
      </c>
      <c r="C918" s="27"/>
      <c r="D918" s="27"/>
      <c r="E918" s="165"/>
      <c r="F918" s="27"/>
      <c r="G918" s="242"/>
      <c r="H918" s="242"/>
      <c r="I918" s="242"/>
      <c r="J918" s="194"/>
      <c r="K918" s="165"/>
      <c r="L918" s="28"/>
      <c r="M918" s="371"/>
      <c r="N918" s="28"/>
      <c r="O918" s="236"/>
      <c r="P918" s="28"/>
      <c r="Q918" s="28"/>
      <c r="R918" s="28"/>
      <c r="S918" s="466" t="str">
        <f>IF(C918=0,"",C918)</f>
        <v/>
      </c>
      <c r="T918" s="191"/>
      <c r="U918" s="30"/>
      <c r="V918" s="30"/>
      <c r="W918" s="30"/>
      <c r="X918" s="30"/>
      <c r="Y918" s="190"/>
      <c r="Z918" s="330" t="str">
        <f>lft(J918,Peildatum)</f>
        <v/>
      </c>
      <c r="AA918" s="272"/>
      <c r="AB918" s="272"/>
      <c r="AC918" s="272"/>
      <c r="AD918" s="272"/>
      <c r="AE918" s="319" t="str">
        <f>IFERROR(VLOOKUP(LEFT(L918 &amp; "0",1),CbRc,2,0),"")</f>
        <v>NCX19J3</v>
      </c>
      <c r="AF918" s="319" t="str">
        <f>IFERROR(VLOOKUP(LEFT(M918 &amp; "0",1),CbRc,2,0),"")</f>
        <v>NCX19J3</v>
      </c>
      <c r="AG918" s="319" t="str">
        <f>IFERROR(VLOOKUP(LEFT(N918 &amp; "0",1),CbRc,2,0),"")</f>
        <v>NCX19J3</v>
      </c>
      <c r="AH918" s="319" t="str">
        <f>IF(ISNA(VLOOKUP($AE918&amp;P918,IsTm1A,1,0)),"",P918)</f>
        <v/>
      </c>
      <c r="AI918" s="319" t="str">
        <f>IF(ISNA(VLOOKUP($AF918&amp;Q918,IsTm2D,1,0)),"",Q918)</f>
        <v/>
      </c>
      <c r="AJ918" s="319" t="str">
        <f>IF(ISNA(VLOOKUP($AF918&amp;R918,IsTm3G,1,0)),"",R918)</f>
        <v/>
      </c>
      <c r="AK918" s="319" t="str">
        <f>IF(ISNA(VLOOKUP($AG918&amp;S918,IsTm4J,1,0)),"",S918)</f>
        <v/>
      </c>
      <c r="AL918" s="310"/>
      <c r="AT918" s="312" t="str">
        <f t="shared" si="138"/>
        <v/>
      </c>
      <c r="AU918" s="312" t="str">
        <f t="shared" si="139"/>
        <v/>
      </c>
      <c r="AW918" s="320">
        <f t="shared" si="140"/>
        <v>0</v>
      </c>
      <c r="AX918" s="320">
        <f t="shared" si="141"/>
        <v>0</v>
      </c>
      <c r="AY918" s="320">
        <f t="shared" si="142"/>
        <v>0</v>
      </c>
      <c r="AZ918" s="320">
        <f t="shared" si="143"/>
        <v>0</v>
      </c>
      <c r="BG918" s="49" t="str">
        <f t="shared" si="144"/>
        <v>0</v>
      </c>
      <c r="BH918" s="49" t="str">
        <f t="shared" si="145"/>
        <v>0</v>
      </c>
      <c r="BI918" s="49" t="str">
        <f t="shared" si="146"/>
        <v>0</v>
      </c>
    </row>
    <row r="919" spans="1:61" x14ac:dyDescent="0.25">
      <c r="A919" s="25" t="str">
        <f>C919&amp;"x"&amp;TEXT(COUNTIF(C$5:C918,C919)+1,0)</f>
        <v>x1</v>
      </c>
      <c r="B919" s="26" t="str">
        <f>D919&amp;"x"&amp;TEXT(COUNTIF(D$5:D918,D919)+1,0)</f>
        <v>x1</v>
      </c>
      <c r="C919" s="27"/>
      <c r="D919" s="27"/>
      <c r="E919" s="165"/>
      <c r="F919" s="27"/>
      <c r="G919" s="242"/>
      <c r="H919" s="242"/>
      <c r="I919" s="242"/>
      <c r="J919" s="194"/>
      <c r="K919" s="165"/>
      <c r="L919" s="28"/>
      <c r="M919" s="371"/>
      <c r="N919" s="28"/>
      <c r="O919" s="236"/>
      <c r="P919" s="28"/>
      <c r="Q919" s="28"/>
      <c r="R919" s="28"/>
      <c r="S919" s="466" t="str">
        <f>IF(C919=0,"",C919)</f>
        <v/>
      </c>
      <c r="T919" s="191"/>
      <c r="U919" s="30"/>
      <c r="V919" s="30"/>
      <c r="W919" s="30"/>
      <c r="X919" s="30"/>
      <c r="Y919" s="190"/>
      <c r="Z919" s="330" t="str">
        <f>lft(J919,Peildatum)</f>
        <v/>
      </c>
      <c r="AA919" s="272"/>
      <c r="AB919" s="272"/>
      <c r="AC919" s="272"/>
      <c r="AD919" s="272"/>
      <c r="AE919" s="319" t="str">
        <f>IFERROR(VLOOKUP(LEFT(L919 &amp; "0",1),CbRc,2,0),"")</f>
        <v>NCX19J3</v>
      </c>
      <c r="AF919" s="319" t="str">
        <f>IFERROR(VLOOKUP(LEFT(M919 &amp; "0",1),CbRc,2,0),"")</f>
        <v>NCX19J3</v>
      </c>
      <c r="AG919" s="319" t="str">
        <f>IFERROR(VLOOKUP(LEFT(N919 &amp; "0",1),CbRc,2,0),"")</f>
        <v>NCX19J3</v>
      </c>
      <c r="AH919" s="319" t="str">
        <f>IF(ISNA(VLOOKUP($AE919&amp;P919,IsTm1A,1,0)),"",P919)</f>
        <v/>
      </c>
      <c r="AI919" s="319" t="str">
        <f>IF(ISNA(VLOOKUP($AF919&amp;Q919,IsTm2D,1,0)),"",Q919)</f>
        <v/>
      </c>
      <c r="AJ919" s="319" t="str">
        <f>IF(ISNA(VLOOKUP($AF919&amp;R919,IsTm3G,1,0)),"",R919)</f>
        <v/>
      </c>
      <c r="AK919" s="319" t="str">
        <f>IF(ISNA(VLOOKUP($AG919&amp;S919,IsTm4J,1,0)),"",S919)</f>
        <v/>
      </c>
      <c r="AL919" s="310"/>
      <c r="AT919" s="312" t="str">
        <f t="shared" si="138"/>
        <v/>
      </c>
      <c r="AU919" s="312" t="str">
        <f t="shared" si="139"/>
        <v/>
      </c>
      <c r="AW919" s="320">
        <f t="shared" si="140"/>
        <v>0</v>
      </c>
      <c r="AX919" s="320">
        <f t="shared" si="141"/>
        <v>0</v>
      </c>
      <c r="AY919" s="320">
        <f t="shared" si="142"/>
        <v>0</v>
      </c>
      <c r="AZ919" s="320">
        <f t="shared" si="143"/>
        <v>0</v>
      </c>
      <c r="BG919" s="49" t="str">
        <f t="shared" si="144"/>
        <v>0</v>
      </c>
      <c r="BH919" s="49" t="str">
        <f t="shared" si="145"/>
        <v>0</v>
      </c>
      <c r="BI919" s="49" t="str">
        <f t="shared" si="146"/>
        <v>0</v>
      </c>
    </row>
    <row r="920" spans="1:61" x14ac:dyDescent="0.25">
      <c r="A920" s="25" t="str">
        <f>C920&amp;"x"&amp;TEXT(COUNTIF(C$5:C919,C920)+1,0)</f>
        <v>x1</v>
      </c>
      <c r="B920" s="26" t="str">
        <f>D920&amp;"x"&amp;TEXT(COUNTIF(D$5:D919,D920)+1,0)</f>
        <v>x1</v>
      </c>
      <c r="C920" s="27"/>
      <c r="D920" s="27"/>
      <c r="E920" s="165"/>
      <c r="F920" s="27"/>
      <c r="G920" s="242"/>
      <c r="H920" s="242"/>
      <c r="I920" s="242"/>
      <c r="J920" s="194"/>
      <c r="K920" s="165"/>
      <c r="L920" s="28"/>
      <c r="M920" s="371"/>
      <c r="N920" s="28"/>
      <c r="O920" s="236"/>
      <c r="P920" s="28"/>
      <c r="Q920" s="28"/>
      <c r="R920" s="28"/>
      <c r="S920" s="466" t="str">
        <f>IF(C920=0,"",C920)</f>
        <v/>
      </c>
      <c r="T920" s="191"/>
      <c r="U920" s="30"/>
      <c r="V920" s="30"/>
      <c r="W920" s="30"/>
      <c r="X920" s="30"/>
      <c r="Y920" s="190"/>
      <c r="Z920" s="330" t="str">
        <f>lft(J920,Peildatum)</f>
        <v/>
      </c>
      <c r="AA920" s="272"/>
      <c r="AB920" s="272"/>
      <c r="AC920" s="272"/>
      <c r="AD920" s="272"/>
      <c r="AE920" s="319" t="str">
        <f>IFERROR(VLOOKUP(LEFT(L920 &amp; "0",1),CbRc,2,0),"")</f>
        <v>NCX19J3</v>
      </c>
      <c r="AF920" s="319" t="str">
        <f>IFERROR(VLOOKUP(LEFT(M920 &amp; "0",1),CbRc,2,0),"")</f>
        <v>NCX19J3</v>
      </c>
      <c r="AG920" s="319" t="str">
        <f>IFERROR(VLOOKUP(LEFT(N920 &amp; "0",1),CbRc,2,0),"")</f>
        <v>NCX19J3</v>
      </c>
      <c r="AH920" s="319" t="str">
        <f>IF(ISNA(VLOOKUP($AE920&amp;P920,IsTm1A,1,0)),"",P920)</f>
        <v/>
      </c>
      <c r="AI920" s="319" t="str">
        <f>IF(ISNA(VLOOKUP($AF920&amp;Q920,IsTm2D,1,0)),"",Q920)</f>
        <v/>
      </c>
      <c r="AJ920" s="319" t="str">
        <f>IF(ISNA(VLOOKUP($AF920&amp;R920,IsTm3G,1,0)),"",R920)</f>
        <v/>
      </c>
      <c r="AK920" s="319" t="str">
        <f>IF(ISNA(VLOOKUP($AG920&amp;S920,IsTm4J,1,0)),"",S920)</f>
        <v/>
      </c>
      <c r="AL920" s="310"/>
      <c r="AT920" s="312" t="str">
        <f t="shared" si="138"/>
        <v/>
      </c>
      <c r="AU920" s="312" t="str">
        <f t="shared" si="139"/>
        <v/>
      </c>
      <c r="AW920" s="320">
        <f t="shared" si="140"/>
        <v>0</v>
      </c>
      <c r="AX920" s="320">
        <f t="shared" si="141"/>
        <v>0</v>
      </c>
      <c r="AY920" s="320">
        <f t="shared" si="142"/>
        <v>0</v>
      </c>
      <c r="AZ920" s="320">
        <f t="shared" si="143"/>
        <v>0</v>
      </c>
      <c r="BG920" s="49" t="str">
        <f t="shared" si="144"/>
        <v>0</v>
      </c>
      <c r="BH920" s="49" t="str">
        <f t="shared" si="145"/>
        <v>0</v>
      </c>
      <c r="BI920" s="49" t="str">
        <f t="shared" si="146"/>
        <v>0</v>
      </c>
    </row>
    <row r="921" spans="1:61" x14ac:dyDescent="0.25">
      <c r="A921" s="25" t="str">
        <f>C921&amp;"x"&amp;TEXT(COUNTIF(C$5:C920,C921)+1,0)</f>
        <v>x1</v>
      </c>
      <c r="B921" s="26" t="str">
        <f>D921&amp;"x"&amp;TEXT(COUNTIF(D$5:D920,D921)+1,0)</f>
        <v>x1</v>
      </c>
      <c r="C921" s="27"/>
      <c r="D921" s="27"/>
      <c r="E921" s="165"/>
      <c r="F921" s="27"/>
      <c r="G921" s="242"/>
      <c r="H921" s="242"/>
      <c r="I921" s="242"/>
      <c r="J921" s="194"/>
      <c r="K921" s="165"/>
      <c r="L921" s="28"/>
      <c r="M921" s="371"/>
      <c r="N921" s="28"/>
      <c r="O921" s="236"/>
      <c r="P921" s="28"/>
      <c r="Q921" s="28"/>
      <c r="R921" s="28"/>
      <c r="S921" s="466" t="str">
        <f>IF(C921=0,"",C921)</f>
        <v/>
      </c>
      <c r="T921" s="191"/>
      <c r="U921" s="30"/>
      <c r="V921" s="30"/>
      <c r="W921" s="30"/>
      <c r="X921" s="30"/>
      <c r="Y921" s="190"/>
      <c r="Z921" s="330" t="str">
        <f>lft(J921,Peildatum)</f>
        <v/>
      </c>
      <c r="AA921" s="272"/>
      <c r="AB921" s="272"/>
      <c r="AC921" s="272"/>
      <c r="AD921" s="272"/>
      <c r="AE921" s="319" t="str">
        <f>IFERROR(VLOOKUP(LEFT(L921 &amp; "0",1),CbRc,2,0),"")</f>
        <v>NCX19J3</v>
      </c>
      <c r="AF921" s="319" t="str">
        <f>IFERROR(VLOOKUP(LEFT(M921 &amp; "0",1),CbRc,2,0),"")</f>
        <v>NCX19J3</v>
      </c>
      <c r="AG921" s="319" t="str">
        <f>IFERROR(VLOOKUP(LEFT(N921 &amp; "0",1),CbRc,2,0),"")</f>
        <v>NCX19J3</v>
      </c>
      <c r="AH921" s="319" t="str">
        <f>IF(ISNA(VLOOKUP($AE921&amp;P921,IsTm1A,1,0)),"",P921)</f>
        <v/>
      </c>
      <c r="AI921" s="319" t="str">
        <f>IF(ISNA(VLOOKUP($AF921&amp;Q921,IsTm2D,1,0)),"",Q921)</f>
        <v/>
      </c>
      <c r="AJ921" s="319" t="str">
        <f>IF(ISNA(VLOOKUP($AF921&amp;R921,IsTm3G,1,0)),"",R921)</f>
        <v/>
      </c>
      <c r="AK921" s="319" t="str">
        <f>IF(ISNA(VLOOKUP($AG921&amp;S921,IsTm4J,1,0)),"",S921)</f>
        <v/>
      </c>
      <c r="AL921" s="310"/>
      <c r="AT921" s="312" t="str">
        <f t="shared" si="138"/>
        <v/>
      </c>
      <c r="AU921" s="312" t="str">
        <f t="shared" si="139"/>
        <v/>
      </c>
      <c r="AW921" s="320">
        <f t="shared" si="140"/>
        <v>0</v>
      </c>
      <c r="AX921" s="320">
        <f t="shared" si="141"/>
        <v>0</v>
      </c>
      <c r="AY921" s="320">
        <f t="shared" si="142"/>
        <v>0</v>
      </c>
      <c r="AZ921" s="320">
        <f t="shared" si="143"/>
        <v>0</v>
      </c>
      <c r="BG921" s="49" t="str">
        <f t="shared" si="144"/>
        <v>0</v>
      </c>
      <c r="BH921" s="49" t="str">
        <f t="shared" si="145"/>
        <v>0</v>
      </c>
      <c r="BI921" s="49" t="str">
        <f t="shared" si="146"/>
        <v>0</v>
      </c>
    </row>
    <row r="922" spans="1:61" x14ac:dyDescent="0.25">
      <c r="A922" s="25" t="str">
        <f>C922&amp;"x"&amp;TEXT(COUNTIF(C$5:C921,C922)+1,0)</f>
        <v>x1</v>
      </c>
      <c r="B922" s="26" t="str">
        <f>D922&amp;"x"&amp;TEXT(COUNTIF(D$5:D921,D922)+1,0)</f>
        <v>x1</v>
      </c>
      <c r="C922" s="27"/>
      <c r="D922" s="27"/>
      <c r="E922" s="165"/>
      <c r="F922" s="27"/>
      <c r="G922" s="242"/>
      <c r="H922" s="242"/>
      <c r="I922" s="242"/>
      <c r="J922" s="194"/>
      <c r="K922" s="165"/>
      <c r="L922" s="28"/>
      <c r="M922" s="371"/>
      <c r="N922" s="28"/>
      <c r="O922" s="236"/>
      <c r="P922" s="28"/>
      <c r="Q922" s="28"/>
      <c r="R922" s="28"/>
      <c r="S922" s="466" t="str">
        <f>IF(C922=0,"",C922)</f>
        <v/>
      </c>
      <c r="T922" s="191"/>
      <c r="U922" s="30"/>
      <c r="V922" s="30"/>
      <c r="W922" s="30"/>
      <c r="X922" s="30"/>
      <c r="Y922" s="190"/>
      <c r="Z922" s="330" t="str">
        <f>lft(J922,Peildatum)</f>
        <v/>
      </c>
      <c r="AA922" s="272"/>
      <c r="AB922" s="272"/>
      <c r="AC922" s="272"/>
      <c r="AD922" s="272"/>
      <c r="AE922" s="319" t="str">
        <f>IFERROR(VLOOKUP(LEFT(L922 &amp; "0",1),CbRc,2,0),"")</f>
        <v>NCX19J3</v>
      </c>
      <c r="AF922" s="319" t="str">
        <f>IFERROR(VLOOKUP(LEFT(M922 &amp; "0",1),CbRc,2,0),"")</f>
        <v>NCX19J3</v>
      </c>
      <c r="AG922" s="319" t="str">
        <f>IFERROR(VLOOKUP(LEFT(N922 &amp; "0",1),CbRc,2,0),"")</f>
        <v>NCX19J3</v>
      </c>
      <c r="AH922" s="319" t="str">
        <f>IF(ISNA(VLOOKUP($AE922&amp;P922,IsTm1A,1,0)),"",P922)</f>
        <v/>
      </c>
      <c r="AI922" s="319" t="str">
        <f>IF(ISNA(VLOOKUP($AF922&amp;Q922,IsTm2D,1,0)),"",Q922)</f>
        <v/>
      </c>
      <c r="AJ922" s="319" t="str">
        <f>IF(ISNA(VLOOKUP($AF922&amp;R922,IsTm3G,1,0)),"",R922)</f>
        <v/>
      </c>
      <c r="AK922" s="319" t="str">
        <f>IF(ISNA(VLOOKUP($AG922&amp;S922,IsTm4J,1,0)),"",S922)</f>
        <v/>
      </c>
      <c r="AL922" s="310"/>
      <c r="AT922" s="312" t="str">
        <f t="shared" si="138"/>
        <v/>
      </c>
      <c r="AU922" s="312" t="str">
        <f t="shared" si="139"/>
        <v/>
      </c>
      <c r="AW922" s="320">
        <f t="shared" si="140"/>
        <v>0</v>
      </c>
      <c r="AX922" s="320">
        <f t="shared" si="141"/>
        <v>0</v>
      </c>
      <c r="AY922" s="320">
        <f t="shared" si="142"/>
        <v>0</v>
      </c>
      <c r="AZ922" s="320">
        <f t="shared" si="143"/>
        <v>0</v>
      </c>
      <c r="BG922" s="49" t="str">
        <f t="shared" si="144"/>
        <v>0</v>
      </c>
      <c r="BH922" s="49" t="str">
        <f t="shared" si="145"/>
        <v>0</v>
      </c>
      <c r="BI922" s="49" t="str">
        <f t="shared" si="146"/>
        <v>0</v>
      </c>
    </row>
    <row r="923" spans="1:61" x14ac:dyDescent="0.25">
      <c r="A923" s="25" t="str">
        <f>C923&amp;"x"&amp;TEXT(COUNTIF(C$5:C922,C923)+1,0)</f>
        <v>x1</v>
      </c>
      <c r="B923" s="26" t="str">
        <f>D923&amp;"x"&amp;TEXT(COUNTIF(D$5:D922,D923)+1,0)</f>
        <v>x1</v>
      </c>
      <c r="C923" s="27"/>
      <c r="D923" s="27"/>
      <c r="E923" s="165"/>
      <c r="F923" s="27"/>
      <c r="G923" s="242"/>
      <c r="H923" s="242"/>
      <c r="I923" s="242"/>
      <c r="J923" s="194"/>
      <c r="K923" s="165"/>
      <c r="L923" s="28"/>
      <c r="M923" s="371"/>
      <c r="N923" s="28"/>
      <c r="O923" s="236"/>
      <c r="P923" s="28"/>
      <c r="Q923" s="28"/>
      <c r="R923" s="28"/>
      <c r="S923" s="466" t="str">
        <f>IF(C923=0,"",C923)</f>
        <v/>
      </c>
      <c r="T923" s="191"/>
      <c r="U923" s="30"/>
      <c r="V923" s="30"/>
      <c r="W923" s="30"/>
      <c r="X923" s="30"/>
      <c r="Y923" s="190"/>
      <c r="Z923" s="330" t="str">
        <f>lft(J923,Peildatum)</f>
        <v/>
      </c>
      <c r="AA923" s="272"/>
      <c r="AB923" s="272"/>
      <c r="AC923" s="272"/>
      <c r="AD923" s="272"/>
      <c r="AE923" s="319" t="str">
        <f>IFERROR(VLOOKUP(LEFT(L923 &amp; "0",1),CbRc,2,0),"")</f>
        <v>NCX19J3</v>
      </c>
      <c r="AF923" s="319" t="str">
        <f>IFERROR(VLOOKUP(LEFT(M923 &amp; "0",1),CbRc,2,0),"")</f>
        <v>NCX19J3</v>
      </c>
      <c r="AG923" s="319" t="str">
        <f>IFERROR(VLOOKUP(LEFT(N923 &amp; "0",1),CbRc,2,0),"")</f>
        <v>NCX19J3</v>
      </c>
      <c r="AH923" s="319" t="str">
        <f>IF(ISNA(VLOOKUP($AE923&amp;P923,IsTm1A,1,0)),"",P923)</f>
        <v/>
      </c>
      <c r="AI923" s="319" t="str">
        <f>IF(ISNA(VLOOKUP($AF923&amp;Q923,IsTm2D,1,0)),"",Q923)</f>
        <v/>
      </c>
      <c r="AJ923" s="319" t="str">
        <f>IF(ISNA(VLOOKUP($AF923&amp;R923,IsTm3G,1,0)),"",R923)</f>
        <v/>
      </c>
      <c r="AK923" s="319" t="str">
        <f>IF(ISNA(VLOOKUP($AG923&amp;S923,IsTm4J,1,0)),"",S923)</f>
        <v/>
      </c>
      <c r="AL923" s="310"/>
      <c r="AT923" s="312" t="str">
        <f t="shared" si="138"/>
        <v/>
      </c>
      <c r="AU923" s="312" t="str">
        <f t="shared" si="139"/>
        <v/>
      </c>
      <c r="AW923" s="320">
        <f t="shared" si="140"/>
        <v>0</v>
      </c>
      <c r="AX923" s="320">
        <f t="shared" si="141"/>
        <v>0</v>
      </c>
      <c r="AY923" s="320">
        <f t="shared" si="142"/>
        <v>0</v>
      </c>
      <c r="AZ923" s="320">
        <f t="shared" si="143"/>
        <v>0</v>
      </c>
      <c r="BG923" s="49" t="str">
        <f t="shared" si="144"/>
        <v>0</v>
      </c>
      <c r="BH923" s="49" t="str">
        <f t="shared" si="145"/>
        <v>0</v>
      </c>
      <c r="BI923" s="49" t="str">
        <f t="shared" si="146"/>
        <v>0</v>
      </c>
    </row>
    <row r="924" spans="1:61" x14ac:dyDescent="0.25">
      <c r="A924" s="25" t="str">
        <f>C924&amp;"x"&amp;TEXT(COUNTIF(C$5:C923,C924)+1,0)</f>
        <v>x1</v>
      </c>
      <c r="B924" s="26" t="str">
        <f>D924&amp;"x"&amp;TEXT(COUNTIF(D$5:D923,D924)+1,0)</f>
        <v>x1</v>
      </c>
      <c r="C924" s="27"/>
      <c r="D924" s="27"/>
      <c r="E924" s="165"/>
      <c r="F924" s="27"/>
      <c r="G924" s="242"/>
      <c r="H924" s="242"/>
      <c r="I924" s="242"/>
      <c r="J924" s="194"/>
      <c r="K924" s="165"/>
      <c r="L924" s="28"/>
      <c r="M924" s="371"/>
      <c r="N924" s="28"/>
      <c r="O924" s="236"/>
      <c r="P924" s="28"/>
      <c r="Q924" s="28"/>
      <c r="R924" s="28"/>
      <c r="S924" s="466" t="str">
        <f>IF(C924=0,"",C924)</f>
        <v/>
      </c>
      <c r="T924" s="191"/>
      <c r="U924" s="30"/>
      <c r="V924" s="30"/>
      <c r="W924" s="30"/>
      <c r="X924" s="30"/>
      <c r="Y924" s="190"/>
      <c r="Z924" s="330" t="str">
        <f>lft(J924,Peildatum)</f>
        <v/>
      </c>
      <c r="AA924" s="272"/>
      <c r="AB924" s="272"/>
      <c r="AC924" s="272"/>
      <c r="AD924" s="272"/>
      <c r="AE924" s="319" t="str">
        <f>IFERROR(VLOOKUP(LEFT(L924 &amp; "0",1),CbRc,2,0),"")</f>
        <v>NCX19J3</v>
      </c>
      <c r="AF924" s="319" t="str">
        <f>IFERROR(VLOOKUP(LEFT(M924 &amp; "0",1),CbRc,2,0),"")</f>
        <v>NCX19J3</v>
      </c>
      <c r="AG924" s="319" t="str">
        <f>IFERROR(VLOOKUP(LEFT(N924 &amp; "0",1),CbRc,2,0),"")</f>
        <v>NCX19J3</v>
      </c>
      <c r="AH924" s="319" t="str">
        <f>IF(ISNA(VLOOKUP($AE924&amp;P924,IsTm1A,1,0)),"",P924)</f>
        <v/>
      </c>
      <c r="AI924" s="319" t="str">
        <f>IF(ISNA(VLOOKUP($AF924&amp;Q924,IsTm2D,1,0)),"",Q924)</f>
        <v/>
      </c>
      <c r="AJ924" s="319" t="str">
        <f>IF(ISNA(VLOOKUP($AF924&amp;R924,IsTm3G,1,0)),"",R924)</f>
        <v/>
      </c>
      <c r="AK924" s="319" t="str">
        <f>IF(ISNA(VLOOKUP($AG924&amp;S924,IsTm4J,1,0)),"",S924)</f>
        <v/>
      </c>
      <c r="AL924" s="310"/>
      <c r="AT924" s="312" t="str">
        <f t="shared" si="138"/>
        <v/>
      </c>
      <c r="AU924" s="312" t="str">
        <f t="shared" si="139"/>
        <v/>
      </c>
      <c r="AW924" s="320">
        <f t="shared" si="140"/>
        <v>0</v>
      </c>
      <c r="AX924" s="320">
        <f t="shared" si="141"/>
        <v>0</v>
      </c>
      <c r="AY924" s="320">
        <f t="shared" si="142"/>
        <v>0</v>
      </c>
      <c r="AZ924" s="320">
        <f t="shared" si="143"/>
        <v>0</v>
      </c>
      <c r="BG924" s="49" t="str">
        <f t="shared" si="144"/>
        <v>0</v>
      </c>
      <c r="BH924" s="49" t="str">
        <f t="shared" si="145"/>
        <v>0</v>
      </c>
      <c r="BI924" s="49" t="str">
        <f t="shared" si="146"/>
        <v>0</v>
      </c>
    </row>
    <row r="925" spans="1:61" x14ac:dyDescent="0.25">
      <c r="A925" s="25" t="str">
        <f>C925&amp;"x"&amp;TEXT(COUNTIF(C$5:C924,C925)+1,0)</f>
        <v>x1</v>
      </c>
      <c r="B925" s="26" t="str">
        <f>D925&amp;"x"&amp;TEXT(COUNTIF(D$5:D924,D925)+1,0)</f>
        <v>x1</v>
      </c>
      <c r="C925" s="27"/>
      <c r="D925" s="27"/>
      <c r="E925" s="165"/>
      <c r="F925" s="27"/>
      <c r="G925" s="242"/>
      <c r="H925" s="242"/>
      <c r="I925" s="242"/>
      <c r="J925" s="194"/>
      <c r="K925" s="165"/>
      <c r="L925" s="28"/>
      <c r="M925" s="371"/>
      <c r="N925" s="28"/>
      <c r="O925" s="236"/>
      <c r="P925" s="28"/>
      <c r="Q925" s="28"/>
      <c r="R925" s="28"/>
      <c r="S925" s="466" t="str">
        <f>IF(C925=0,"",C925)</f>
        <v/>
      </c>
      <c r="T925" s="191"/>
      <c r="U925" s="30"/>
      <c r="V925" s="30"/>
      <c r="W925" s="30"/>
      <c r="X925" s="30"/>
      <c r="Y925" s="190"/>
      <c r="Z925" s="330" t="str">
        <f>lft(J925,Peildatum)</f>
        <v/>
      </c>
      <c r="AA925" s="272"/>
      <c r="AB925" s="272"/>
      <c r="AC925" s="272"/>
      <c r="AD925" s="272"/>
      <c r="AE925" s="319" t="str">
        <f>IFERROR(VLOOKUP(LEFT(L925 &amp; "0",1),CbRc,2,0),"")</f>
        <v>NCX19J3</v>
      </c>
      <c r="AF925" s="319" t="str">
        <f>IFERROR(VLOOKUP(LEFT(M925 &amp; "0",1),CbRc,2,0),"")</f>
        <v>NCX19J3</v>
      </c>
      <c r="AG925" s="319" t="str">
        <f>IFERROR(VLOOKUP(LEFT(N925 &amp; "0",1),CbRc,2,0),"")</f>
        <v>NCX19J3</v>
      </c>
      <c r="AH925" s="319" t="str">
        <f>IF(ISNA(VLOOKUP($AE925&amp;P925,IsTm1A,1,0)),"",P925)</f>
        <v/>
      </c>
      <c r="AI925" s="319" t="str">
        <f>IF(ISNA(VLOOKUP($AF925&amp;Q925,IsTm2D,1,0)),"",Q925)</f>
        <v/>
      </c>
      <c r="AJ925" s="319" t="str">
        <f>IF(ISNA(VLOOKUP($AF925&amp;R925,IsTm3G,1,0)),"",R925)</f>
        <v/>
      </c>
      <c r="AK925" s="319" t="str">
        <f>IF(ISNA(VLOOKUP($AG925&amp;S925,IsTm4J,1,0)),"",S925)</f>
        <v/>
      </c>
      <c r="AL925" s="310"/>
      <c r="AT925" s="312" t="str">
        <f t="shared" si="138"/>
        <v/>
      </c>
      <c r="AU925" s="312" t="str">
        <f t="shared" si="139"/>
        <v/>
      </c>
      <c r="AW925" s="320">
        <f t="shared" si="140"/>
        <v>0</v>
      </c>
      <c r="AX925" s="320">
        <f t="shared" si="141"/>
        <v>0</v>
      </c>
      <c r="AY925" s="320">
        <f t="shared" si="142"/>
        <v>0</v>
      </c>
      <c r="AZ925" s="320">
        <f t="shared" si="143"/>
        <v>0</v>
      </c>
      <c r="BG925" s="49" t="str">
        <f t="shared" si="144"/>
        <v>0</v>
      </c>
      <c r="BH925" s="49" t="str">
        <f t="shared" si="145"/>
        <v>0</v>
      </c>
      <c r="BI925" s="49" t="str">
        <f t="shared" si="146"/>
        <v>0</v>
      </c>
    </row>
    <row r="926" spans="1:61" x14ac:dyDescent="0.25">
      <c r="A926" s="25" t="str">
        <f>C926&amp;"x"&amp;TEXT(COUNTIF(C$5:C925,C926)+1,0)</f>
        <v>x1</v>
      </c>
      <c r="B926" s="26" t="str">
        <f>D926&amp;"x"&amp;TEXT(COUNTIF(D$5:D925,D926)+1,0)</f>
        <v>x1</v>
      </c>
      <c r="C926" s="27"/>
      <c r="D926" s="27"/>
      <c r="E926" s="165"/>
      <c r="F926" s="27"/>
      <c r="G926" s="242"/>
      <c r="H926" s="242"/>
      <c r="I926" s="242"/>
      <c r="J926" s="194"/>
      <c r="K926" s="165"/>
      <c r="L926" s="28"/>
      <c r="M926" s="371"/>
      <c r="N926" s="28"/>
      <c r="O926" s="236"/>
      <c r="P926" s="28"/>
      <c r="Q926" s="28"/>
      <c r="R926" s="28"/>
      <c r="S926" s="466" t="str">
        <f>IF(C926=0,"",C926)</f>
        <v/>
      </c>
      <c r="T926" s="191"/>
      <c r="U926" s="30"/>
      <c r="V926" s="30"/>
      <c r="W926" s="30"/>
      <c r="X926" s="30"/>
      <c r="Y926" s="190"/>
      <c r="Z926" s="330" t="str">
        <f>lft(J926,Peildatum)</f>
        <v/>
      </c>
      <c r="AA926" s="272"/>
      <c r="AB926" s="272"/>
      <c r="AC926" s="272"/>
      <c r="AD926" s="272"/>
      <c r="AE926" s="319" t="str">
        <f>IFERROR(VLOOKUP(LEFT(L926 &amp; "0",1),CbRc,2,0),"")</f>
        <v>NCX19J3</v>
      </c>
      <c r="AF926" s="319" t="str">
        <f>IFERROR(VLOOKUP(LEFT(M926 &amp; "0",1),CbRc,2,0),"")</f>
        <v>NCX19J3</v>
      </c>
      <c r="AG926" s="319" t="str">
        <f>IFERROR(VLOOKUP(LEFT(N926 &amp; "0",1),CbRc,2,0),"")</f>
        <v>NCX19J3</v>
      </c>
      <c r="AH926" s="319" t="str">
        <f>IF(ISNA(VLOOKUP($AE926&amp;P926,IsTm1A,1,0)),"",P926)</f>
        <v/>
      </c>
      <c r="AI926" s="319" t="str">
        <f>IF(ISNA(VLOOKUP($AF926&amp;Q926,IsTm2D,1,0)),"",Q926)</f>
        <v/>
      </c>
      <c r="AJ926" s="319" t="str">
        <f>IF(ISNA(VLOOKUP($AF926&amp;R926,IsTm3G,1,0)),"",R926)</f>
        <v/>
      </c>
      <c r="AK926" s="319" t="str">
        <f>IF(ISNA(VLOOKUP($AG926&amp;S926,IsTm4J,1,0)),"",S926)</f>
        <v/>
      </c>
      <c r="AL926" s="310"/>
      <c r="AT926" s="312" t="str">
        <f t="shared" si="138"/>
        <v/>
      </c>
      <c r="AU926" s="312" t="str">
        <f t="shared" si="139"/>
        <v/>
      </c>
      <c r="AW926" s="320">
        <f t="shared" si="140"/>
        <v>0</v>
      </c>
      <c r="AX926" s="320">
        <f t="shared" si="141"/>
        <v>0</v>
      </c>
      <c r="AY926" s="320">
        <f t="shared" si="142"/>
        <v>0</v>
      </c>
      <c r="AZ926" s="320">
        <f t="shared" si="143"/>
        <v>0</v>
      </c>
      <c r="BG926" s="49" t="str">
        <f t="shared" si="144"/>
        <v>0</v>
      </c>
      <c r="BH926" s="49" t="str">
        <f t="shared" si="145"/>
        <v>0</v>
      </c>
      <c r="BI926" s="49" t="str">
        <f t="shared" si="146"/>
        <v>0</v>
      </c>
    </row>
    <row r="927" spans="1:61" x14ac:dyDescent="0.25">
      <c r="A927" s="25" t="str">
        <f>C927&amp;"x"&amp;TEXT(COUNTIF(C$5:C926,C927)+1,0)</f>
        <v>x1</v>
      </c>
      <c r="B927" s="26" t="str">
        <f>D927&amp;"x"&amp;TEXT(COUNTIF(D$5:D926,D927)+1,0)</f>
        <v>x1</v>
      </c>
      <c r="C927" s="27"/>
      <c r="D927" s="27"/>
      <c r="E927" s="165"/>
      <c r="F927" s="27"/>
      <c r="G927" s="242"/>
      <c r="H927" s="242"/>
      <c r="I927" s="242"/>
      <c r="J927" s="194"/>
      <c r="K927" s="165"/>
      <c r="L927" s="28"/>
      <c r="M927" s="371"/>
      <c r="N927" s="28"/>
      <c r="O927" s="236"/>
      <c r="P927" s="28"/>
      <c r="Q927" s="28"/>
      <c r="R927" s="28"/>
      <c r="S927" s="466" t="str">
        <f>IF(C927=0,"",C927)</f>
        <v/>
      </c>
      <c r="T927" s="191"/>
      <c r="U927" s="30"/>
      <c r="V927" s="30"/>
      <c r="W927" s="30"/>
      <c r="X927" s="30"/>
      <c r="Y927" s="190"/>
      <c r="Z927" s="330" t="str">
        <f>lft(J927,Peildatum)</f>
        <v/>
      </c>
      <c r="AA927" s="272"/>
      <c r="AB927" s="272"/>
      <c r="AC927" s="272"/>
      <c r="AD927" s="272"/>
      <c r="AE927" s="319" t="str">
        <f>IFERROR(VLOOKUP(LEFT(L927 &amp; "0",1),CbRc,2,0),"")</f>
        <v>NCX19J3</v>
      </c>
      <c r="AF927" s="319" t="str">
        <f>IFERROR(VLOOKUP(LEFT(M927 &amp; "0",1),CbRc,2,0),"")</f>
        <v>NCX19J3</v>
      </c>
      <c r="AG927" s="319" t="str">
        <f>IFERROR(VLOOKUP(LEFT(N927 &amp; "0",1),CbRc,2,0),"")</f>
        <v>NCX19J3</v>
      </c>
      <c r="AH927" s="319" t="str">
        <f>IF(ISNA(VLOOKUP($AE927&amp;P927,IsTm1A,1,0)),"",P927)</f>
        <v/>
      </c>
      <c r="AI927" s="319" t="str">
        <f>IF(ISNA(VLOOKUP($AF927&amp;Q927,IsTm2D,1,0)),"",Q927)</f>
        <v/>
      </c>
      <c r="AJ927" s="319" t="str">
        <f>IF(ISNA(VLOOKUP($AF927&amp;R927,IsTm3G,1,0)),"",R927)</f>
        <v/>
      </c>
      <c r="AK927" s="319" t="str">
        <f>IF(ISNA(VLOOKUP($AG927&amp;S927,IsTm4J,1,0)),"",S927)</f>
        <v/>
      </c>
      <c r="AL927" s="310"/>
      <c r="AT927" s="312" t="str">
        <f t="shared" si="138"/>
        <v/>
      </c>
      <c r="AU927" s="312" t="str">
        <f t="shared" si="139"/>
        <v/>
      </c>
      <c r="AW927" s="320">
        <f t="shared" si="140"/>
        <v>0</v>
      </c>
      <c r="AX927" s="320">
        <f t="shared" si="141"/>
        <v>0</v>
      </c>
      <c r="AY927" s="320">
        <f t="shared" si="142"/>
        <v>0</v>
      </c>
      <c r="AZ927" s="320">
        <f t="shared" si="143"/>
        <v>0</v>
      </c>
      <c r="BG927" s="49" t="str">
        <f t="shared" si="144"/>
        <v>0</v>
      </c>
      <c r="BH927" s="49" t="str">
        <f t="shared" si="145"/>
        <v>0</v>
      </c>
      <c r="BI927" s="49" t="str">
        <f t="shared" si="146"/>
        <v>0</v>
      </c>
    </row>
    <row r="928" spans="1:61" x14ac:dyDescent="0.25">
      <c r="A928" s="25" t="str">
        <f>C928&amp;"x"&amp;TEXT(COUNTIF(C$5:C927,C928)+1,0)</f>
        <v>x1</v>
      </c>
      <c r="B928" s="26" t="str">
        <f>D928&amp;"x"&amp;TEXT(COUNTIF(D$5:D927,D928)+1,0)</f>
        <v>x1</v>
      </c>
      <c r="C928" s="27"/>
      <c r="D928" s="27"/>
      <c r="E928" s="165"/>
      <c r="F928" s="27"/>
      <c r="G928" s="242"/>
      <c r="H928" s="242"/>
      <c r="I928" s="242"/>
      <c r="J928" s="194"/>
      <c r="K928" s="165"/>
      <c r="L928" s="28"/>
      <c r="M928" s="371"/>
      <c r="N928" s="28"/>
      <c r="O928" s="236"/>
      <c r="P928" s="28"/>
      <c r="Q928" s="28"/>
      <c r="R928" s="28"/>
      <c r="S928" s="466" t="str">
        <f>IF(C928=0,"",C928)</f>
        <v/>
      </c>
      <c r="T928" s="191"/>
      <c r="U928" s="30"/>
      <c r="V928" s="30"/>
      <c r="W928" s="30"/>
      <c r="X928" s="30"/>
      <c r="Y928" s="190"/>
      <c r="Z928" s="330" t="str">
        <f>lft(J928,Peildatum)</f>
        <v/>
      </c>
      <c r="AA928" s="272"/>
      <c r="AB928" s="272"/>
      <c r="AC928" s="272"/>
      <c r="AD928" s="272"/>
      <c r="AE928" s="319" t="str">
        <f>IFERROR(VLOOKUP(LEFT(L928 &amp; "0",1),CbRc,2,0),"")</f>
        <v>NCX19J3</v>
      </c>
      <c r="AF928" s="319" t="str">
        <f>IFERROR(VLOOKUP(LEFT(M928 &amp; "0",1),CbRc,2,0),"")</f>
        <v>NCX19J3</v>
      </c>
      <c r="AG928" s="319" t="str">
        <f>IFERROR(VLOOKUP(LEFT(N928 &amp; "0",1),CbRc,2,0),"")</f>
        <v>NCX19J3</v>
      </c>
      <c r="AH928" s="319" t="str">
        <f>IF(ISNA(VLOOKUP($AE928&amp;P928,IsTm1A,1,0)),"",P928)</f>
        <v/>
      </c>
      <c r="AI928" s="319" t="str">
        <f>IF(ISNA(VLOOKUP($AF928&amp;Q928,IsTm2D,1,0)),"",Q928)</f>
        <v/>
      </c>
      <c r="AJ928" s="319" t="str">
        <f>IF(ISNA(VLOOKUP($AF928&amp;R928,IsTm3G,1,0)),"",R928)</f>
        <v/>
      </c>
      <c r="AK928" s="319" t="str">
        <f>IF(ISNA(VLOOKUP($AG928&amp;S928,IsTm4J,1,0)),"",S928)</f>
        <v/>
      </c>
      <c r="AL928" s="310"/>
      <c r="AT928" s="312" t="str">
        <f t="shared" si="138"/>
        <v/>
      </c>
      <c r="AU928" s="312" t="str">
        <f t="shared" si="139"/>
        <v/>
      </c>
      <c r="AW928" s="320">
        <f t="shared" si="140"/>
        <v>0</v>
      </c>
      <c r="AX928" s="320">
        <f t="shared" si="141"/>
        <v>0</v>
      </c>
      <c r="AY928" s="320">
        <f t="shared" si="142"/>
        <v>0</v>
      </c>
      <c r="AZ928" s="320">
        <f t="shared" si="143"/>
        <v>0</v>
      </c>
      <c r="BG928" s="49" t="str">
        <f t="shared" si="144"/>
        <v>0</v>
      </c>
      <c r="BH928" s="49" t="str">
        <f t="shared" si="145"/>
        <v>0</v>
      </c>
      <c r="BI928" s="49" t="str">
        <f t="shared" si="146"/>
        <v>0</v>
      </c>
    </row>
    <row r="929" spans="1:61" x14ac:dyDescent="0.25">
      <c r="A929" s="25" t="str">
        <f>C929&amp;"x"&amp;TEXT(COUNTIF(C$5:C928,C929)+1,0)</f>
        <v>x1</v>
      </c>
      <c r="B929" s="26" t="str">
        <f>D929&amp;"x"&amp;TEXT(COUNTIF(D$5:D928,D929)+1,0)</f>
        <v>x1</v>
      </c>
      <c r="C929" s="27"/>
      <c r="D929" s="27"/>
      <c r="E929" s="165"/>
      <c r="F929" s="27"/>
      <c r="G929" s="242"/>
      <c r="H929" s="242"/>
      <c r="I929" s="242"/>
      <c r="J929" s="194"/>
      <c r="K929" s="165"/>
      <c r="L929" s="28"/>
      <c r="M929" s="371"/>
      <c r="N929" s="28"/>
      <c r="O929" s="236"/>
      <c r="P929" s="28"/>
      <c r="Q929" s="28"/>
      <c r="R929" s="28"/>
      <c r="S929" s="466" t="str">
        <f>IF(C929=0,"",C929)</f>
        <v/>
      </c>
      <c r="T929" s="191"/>
      <c r="U929" s="30"/>
      <c r="V929" s="30"/>
      <c r="W929" s="30"/>
      <c r="X929" s="30"/>
      <c r="Y929" s="190"/>
      <c r="Z929" s="330" t="str">
        <f>lft(J929,Peildatum)</f>
        <v/>
      </c>
      <c r="AA929" s="272"/>
      <c r="AB929" s="272"/>
      <c r="AC929" s="272"/>
      <c r="AD929" s="272"/>
      <c r="AE929" s="319" t="str">
        <f>IFERROR(VLOOKUP(LEFT(L929 &amp; "0",1),CbRc,2,0),"")</f>
        <v>NCX19J3</v>
      </c>
      <c r="AF929" s="319" t="str">
        <f>IFERROR(VLOOKUP(LEFT(M929 &amp; "0",1),CbRc,2,0),"")</f>
        <v>NCX19J3</v>
      </c>
      <c r="AG929" s="319" t="str">
        <f>IFERROR(VLOOKUP(LEFT(N929 &amp; "0",1),CbRc,2,0),"")</f>
        <v>NCX19J3</v>
      </c>
      <c r="AH929" s="319" t="str">
        <f>IF(ISNA(VLOOKUP($AE929&amp;P929,IsTm1A,1,0)),"",P929)</f>
        <v/>
      </c>
      <c r="AI929" s="319" t="str">
        <f>IF(ISNA(VLOOKUP($AF929&amp;Q929,IsTm2D,1,0)),"",Q929)</f>
        <v/>
      </c>
      <c r="AJ929" s="319" t="str">
        <f>IF(ISNA(VLOOKUP($AF929&amp;R929,IsTm3G,1,0)),"",R929)</f>
        <v/>
      </c>
      <c r="AK929" s="319" t="str">
        <f>IF(ISNA(VLOOKUP($AG929&amp;S929,IsTm4J,1,0)),"",S929)</f>
        <v/>
      </c>
      <c r="AL929" s="310"/>
      <c r="AT929" s="312" t="str">
        <f t="shared" si="138"/>
        <v/>
      </c>
      <c r="AU929" s="312" t="str">
        <f t="shared" si="139"/>
        <v/>
      </c>
      <c r="AW929" s="320">
        <f t="shared" si="140"/>
        <v>0</v>
      </c>
      <c r="AX929" s="320">
        <f t="shared" si="141"/>
        <v>0</v>
      </c>
      <c r="AY929" s="320">
        <f t="shared" si="142"/>
        <v>0</v>
      </c>
      <c r="AZ929" s="320">
        <f t="shared" si="143"/>
        <v>0</v>
      </c>
      <c r="BG929" s="49" t="str">
        <f t="shared" si="144"/>
        <v>0</v>
      </c>
      <c r="BH929" s="49" t="str">
        <f t="shared" si="145"/>
        <v>0</v>
      </c>
      <c r="BI929" s="49" t="str">
        <f t="shared" si="146"/>
        <v>0</v>
      </c>
    </row>
    <row r="930" spans="1:61" x14ac:dyDescent="0.25">
      <c r="A930" s="25" t="str">
        <f>C930&amp;"x"&amp;TEXT(COUNTIF(C$5:C929,C930)+1,0)</f>
        <v>x1</v>
      </c>
      <c r="B930" s="26" t="str">
        <f>D930&amp;"x"&amp;TEXT(COUNTIF(D$5:D929,D930)+1,0)</f>
        <v>x1</v>
      </c>
      <c r="C930" s="27"/>
      <c r="D930" s="27"/>
      <c r="E930" s="165"/>
      <c r="F930" s="27"/>
      <c r="G930" s="242"/>
      <c r="H930" s="242"/>
      <c r="I930" s="242"/>
      <c r="J930" s="194"/>
      <c r="K930" s="165"/>
      <c r="L930" s="28"/>
      <c r="M930" s="371"/>
      <c r="N930" s="28"/>
      <c r="O930" s="236"/>
      <c r="P930" s="28"/>
      <c r="Q930" s="28"/>
      <c r="R930" s="28"/>
      <c r="S930" s="466" t="str">
        <f>IF(C930=0,"",C930)</f>
        <v/>
      </c>
      <c r="T930" s="191"/>
      <c r="U930" s="30"/>
      <c r="V930" s="30"/>
      <c r="W930" s="30"/>
      <c r="X930" s="30"/>
      <c r="Y930" s="190"/>
      <c r="Z930" s="330" t="str">
        <f>lft(J930,Peildatum)</f>
        <v/>
      </c>
      <c r="AA930" s="272"/>
      <c r="AB930" s="272"/>
      <c r="AC930" s="272"/>
      <c r="AD930" s="272"/>
      <c r="AE930" s="319" t="str">
        <f>IFERROR(VLOOKUP(LEFT(L930 &amp; "0",1),CbRc,2,0),"")</f>
        <v>NCX19J3</v>
      </c>
      <c r="AF930" s="319" t="str">
        <f>IFERROR(VLOOKUP(LEFT(M930 &amp; "0",1),CbRc,2,0),"")</f>
        <v>NCX19J3</v>
      </c>
      <c r="AG930" s="319" t="str">
        <f>IFERROR(VLOOKUP(LEFT(N930 &amp; "0",1),CbRc,2,0),"")</f>
        <v>NCX19J3</v>
      </c>
      <c r="AH930" s="319" t="str">
        <f>IF(ISNA(VLOOKUP($AE930&amp;P930,IsTm1A,1,0)),"",P930)</f>
        <v/>
      </c>
      <c r="AI930" s="319" t="str">
        <f>IF(ISNA(VLOOKUP($AF930&amp;Q930,IsTm2D,1,0)),"",Q930)</f>
        <v/>
      </c>
      <c r="AJ930" s="319" t="str">
        <f>IF(ISNA(VLOOKUP($AF930&amp;R930,IsTm3G,1,0)),"",R930)</f>
        <v/>
      </c>
      <c r="AK930" s="319" t="str">
        <f>IF(ISNA(VLOOKUP($AG930&amp;S930,IsTm4J,1,0)),"",S930)</f>
        <v/>
      </c>
      <c r="AL930" s="310"/>
      <c r="AT930" s="312" t="str">
        <f t="shared" si="138"/>
        <v/>
      </c>
      <c r="AU930" s="312" t="str">
        <f t="shared" si="139"/>
        <v/>
      </c>
      <c r="AW930" s="320">
        <f t="shared" si="140"/>
        <v>0</v>
      </c>
      <c r="AX930" s="320">
        <f t="shared" si="141"/>
        <v>0</v>
      </c>
      <c r="AY930" s="320">
        <f t="shared" si="142"/>
        <v>0</v>
      </c>
      <c r="AZ930" s="320">
        <f t="shared" si="143"/>
        <v>0</v>
      </c>
      <c r="BG930" s="49" t="str">
        <f t="shared" si="144"/>
        <v>0</v>
      </c>
      <c r="BH930" s="49" t="str">
        <f t="shared" si="145"/>
        <v>0</v>
      </c>
      <c r="BI930" s="49" t="str">
        <f t="shared" si="146"/>
        <v>0</v>
      </c>
    </row>
    <row r="931" spans="1:61" x14ac:dyDescent="0.25">
      <c r="A931" s="25" t="str">
        <f>C931&amp;"x"&amp;TEXT(COUNTIF(C$5:C930,C931)+1,0)</f>
        <v>x1</v>
      </c>
      <c r="B931" s="26" t="str">
        <f>D931&amp;"x"&amp;TEXT(COUNTIF(D$5:D930,D931)+1,0)</f>
        <v>x1</v>
      </c>
      <c r="C931" s="27"/>
      <c r="D931" s="27"/>
      <c r="E931" s="165"/>
      <c r="F931" s="27"/>
      <c r="G931" s="242"/>
      <c r="H931" s="242"/>
      <c r="I931" s="242"/>
      <c r="J931" s="194"/>
      <c r="K931" s="165"/>
      <c r="L931" s="28"/>
      <c r="M931" s="371"/>
      <c r="N931" s="28"/>
      <c r="O931" s="236"/>
      <c r="P931" s="28"/>
      <c r="Q931" s="28"/>
      <c r="R931" s="28"/>
      <c r="S931" s="466" t="str">
        <f>IF(C931=0,"",C931)</f>
        <v/>
      </c>
      <c r="T931" s="191"/>
      <c r="U931" s="30"/>
      <c r="V931" s="30"/>
      <c r="W931" s="30"/>
      <c r="X931" s="30"/>
      <c r="Y931" s="190"/>
      <c r="Z931" s="330" t="str">
        <f>lft(J931,Peildatum)</f>
        <v/>
      </c>
      <c r="AA931" s="272"/>
      <c r="AB931" s="272"/>
      <c r="AC931" s="272"/>
      <c r="AD931" s="272"/>
      <c r="AE931" s="319" t="str">
        <f>IFERROR(VLOOKUP(LEFT(L931 &amp; "0",1),CbRc,2,0),"")</f>
        <v>NCX19J3</v>
      </c>
      <c r="AF931" s="319" t="str">
        <f>IFERROR(VLOOKUP(LEFT(M931 &amp; "0",1),CbRc,2,0),"")</f>
        <v>NCX19J3</v>
      </c>
      <c r="AG931" s="319" t="str">
        <f>IFERROR(VLOOKUP(LEFT(N931 &amp; "0",1),CbRc,2,0),"")</f>
        <v>NCX19J3</v>
      </c>
      <c r="AH931" s="319" t="str">
        <f>IF(ISNA(VLOOKUP($AE931&amp;P931,IsTm1A,1,0)),"",P931)</f>
        <v/>
      </c>
      <c r="AI931" s="319" t="str">
        <f>IF(ISNA(VLOOKUP($AF931&amp;Q931,IsTm2D,1,0)),"",Q931)</f>
        <v/>
      </c>
      <c r="AJ931" s="319" t="str">
        <f>IF(ISNA(VLOOKUP($AF931&amp;R931,IsTm3G,1,0)),"",R931)</f>
        <v/>
      </c>
      <c r="AK931" s="319" t="str">
        <f>IF(ISNA(VLOOKUP($AG931&amp;S931,IsTm4J,1,0)),"",S931)</f>
        <v/>
      </c>
      <c r="AL931" s="310"/>
      <c r="AT931" s="312" t="str">
        <f t="shared" si="138"/>
        <v/>
      </c>
      <c r="AU931" s="312" t="str">
        <f t="shared" si="139"/>
        <v/>
      </c>
      <c r="AW931" s="320">
        <f t="shared" si="140"/>
        <v>0</v>
      </c>
      <c r="AX931" s="320">
        <f t="shared" si="141"/>
        <v>0</v>
      </c>
      <c r="AY931" s="320">
        <f t="shared" si="142"/>
        <v>0</v>
      </c>
      <c r="AZ931" s="320">
        <f t="shared" si="143"/>
        <v>0</v>
      </c>
      <c r="BG931" s="49" t="str">
        <f t="shared" si="144"/>
        <v>0</v>
      </c>
      <c r="BH931" s="49" t="str">
        <f t="shared" si="145"/>
        <v>0</v>
      </c>
      <c r="BI931" s="49" t="str">
        <f t="shared" si="146"/>
        <v>0</v>
      </c>
    </row>
    <row r="932" spans="1:61" x14ac:dyDescent="0.25">
      <c r="A932" s="25" t="str">
        <f>C932&amp;"x"&amp;TEXT(COUNTIF(C$5:C931,C932)+1,0)</f>
        <v>x1</v>
      </c>
      <c r="B932" s="26" t="str">
        <f>D932&amp;"x"&amp;TEXT(COUNTIF(D$5:D931,D932)+1,0)</f>
        <v>x1</v>
      </c>
      <c r="C932" s="27"/>
      <c r="D932" s="27"/>
      <c r="E932" s="165"/>
      <c r="F932" s="27"/>
      <c r="G932" s="242"/>
      <c r="H932" s="242"/>
      <c r="I932" s="242"/>
      <c r="J932" s="194"/>
      <c r="K932" s="165"/>
      <c r="L932" s="28"/>
      <c r="M932" s="371"/>
      <c r="N932" s="28"/>
      <c r="O932" s="236"/>
      <c r="P932" s="28"/>
      <c r="Q932" s="28"/>
      <c r="R932" s="28"/>
      <c r="S932" s="466" t="str">
        <f>IF(C932=0,"",C932)</f>
        <v/>
      </c>
      <c r="T932" s="191"/>
      <c r="U932" s="30"/>
      <c r="V932" s="30"/>
      <c r="W932" s="30"/>
      <c r="X932" s="30"/>
      <c r="Y932" s="190"/>
      <c r="Z932" s="330" t="str">
        <f>lft(J932,Peildatum)</f>
        <v/>
      </c>
      <c r="AA932" s="272"/>
      <c r="AB932" s="272"/>
      <c r="AC932" s="272"/>
      <c r="AD932" s="272"/>
      <c r="AE932" s="319" t="str">
        <f>IFERROR(VLOOKUP(LEFT(L932 &amp; "0",1),CbRc,2,0),"")</f>
        <v>NCX19J3</v>
      </c>
      <c r="AF932" s="319" t="str">
        <f>IFERROR(VLOOKUP(LEFT(M932 &amp; "0",1),CbRc,2,0),"")</f>
        <v>NCX19J3</v>
      </c>
      <c r="AG932" s="319" t="str">
        <f>IFERROR(VLOOKUP(LEFT(N932 &amp; "0",1),CbRc,2,0),"")</f>
        <v>NCX19J3</v>
      </c>
      <c r="AH932" s="319" t="str">
        <f>IF(ISNA(VLOOKUP($AE932&amp;P932,IsTm1A,1,0)),"",P932)</f>
        <v/>
      </c>
      <c r="AI932" s="319" t="str">
        <f>IF(ISNA(VLOOKUP($AF932&amp;Q932,IsTm2D,1,0)),"",Q932)</f>
        <v/>
      </c>
      <c r="AJ932" s="319" t="str">
        <f>IF(ISNA(VLOOKUP($AF932&amp;R932,IsTm3G,1,0)),"",R932)</f>
        <v/>
      </c>
      <c r="AK932" s="319" t="str">
        <f>IF(ISNA(VLOOKUP($AG932&amp;S932,IsTm4J,1,0)),"",S932)</f>
        <v/>
      </c>
      <c r="AL932" s="310"/>
      <c r="AT932" s="312" t="str">
        <f t="shared" si="138"/>
        <v/>
      </c>
      <c r="AU932" s="312" t="str">
        <f t="shared" si="139"/>
        <v/>
      </c>
      <c r="AW932" s="320">
        <f t="shared" si="140"/>
        <v>0</v>
      </c>
      <c r="AX932" s="320">
        <f t="shared" si="141"/>
        <v>0</v>
      </c>
      <c r="AY932" s="320">
        <f t="shared" si="142"/>
        <v>0</v>
      </c>
      <c r="AZ932" s="320">
        <f t="shared" si="143"/>
        <v>0</v>
      </c>
      <c r="BG932" s="49" t="str">
        <f t="shared" si="144"/>
        <v>0</v>
      </c>
      <c r="BH932" s="49" t="str">
        <f t="shared" si="145"/>
        <v>0</v>
      </c>
      <c r="BI932" s="49" t="str">
        <f t="shared" si="146"/>
        <v>0</v>
      </c>
    </row>
    <row r="933" spans="1:61" x14ac:dyDescent="0.25">
      <c r="A933" s="25" t="str">
        <f>C933&amp;"x"&amp;TEXT(COUNTIF(C$5:C932,C933)+1,0)</f>
        <v>x1</v>
      </c>
      <c r="B933" s="26" t="str">
        <f>D933&amp;"x"&amp;TEXT(COUNTIF(D$5:D932,D933)+1,0)</f>
        <v>x1</v>
      </c>
      <c r="C933" s="27"/>
      <c r="D933" s="27"/>
      <c r="E933" s="165"/>
      <c r="F933" s="27"/>
      <c r="G933" s="242"/>
      <c r="H933" s="242"/>
      <c r="I933" s="242"/>
      <c r="J933" s="194"/>
      <c r="K933" s="165"/>
      <c r="L933" s="28"/>
      <c r="M933" s="371"/>
      <c r="N933" s="28"/>
      <c r="O933" s="236"/>
      <c r="P933" s="28"/>
      <c r="Q933" s="28"/>
      <c r="R933" s="28"/>
      <c r="S933" s="466" t="str">
        <f>IF(C933=0,"",C933)</f>
        <v/>
      </c>
      <c r="T933" s="191"/>
      <c r="U933" s="30"/>
      <c r="V933" s="30"/>
      <c r="W933" s="30"/>
      <c r="X933" s="30"/>
      <c r="Y933" s="190"/>
      <c r="Z933" s="330" t="str">
        <f>lft(J933,Peildatum)</f>
        <v/>
      </c>
      <c r="AA933" s="272"/>
      <c r="AB933" s="272"/>
      <c r="AC933" s="272"/>
      <c r="AD933" s="272"/>
      <c r="AE933" s="319" t="str">
        <f>IFERROR(VLOOKUP(LEFT(L933 &amp; "0",1),CbRc,2,0),"")</f>
        <v>NCX19J3</v>
      </c>
      <c r="AF933" s="319" t="str">
        <f>IFERROR(VLOOKUP(LEFT(M933 &amp; "0",1),CbRc,2,0),"")</f>
        <v>NCX19J3</v>
      </c>
      <c r="AG933" s="319" t="str">
        <f>IFERROR(VLOOKUP(LEFT(N933 &amp; "0",1),CbRc,2,0),"")</f>
        <v>NCX19J3</v>
      </c>
      <c r="AH933" s="319" t="str">
        <f>IF(ISNA(VLOOKUP($AE933&amp;P933,IsTm1A,1,0)),"",P933)</f>
        <v/>
      </c>
      <c r="AI933" s="319" t="str">
        <f>IF(ISNA(VLOOKUP($AF933&amp;Q933,IsTm2D,1,0)),"",Q933)</f>
        <v/>
      </c>
      <c r="AJ933" s="319" t="str">
        <f>IF(ISNA(VLOOKUP($AF933&amp;R933,IsTm3G,1,0)),"",R933)</f>
        <v/>
      </c>
      <c r="AK933" s="319" t="str">
        <f>IF(ISNA(VLOOKUP($AG933&amp;S933,IsTm4J,1,0)),"",S933)</f>
        <v/>
      </c>
      <c r="AL933" s="310"/>
      <c r="AT933" s="312" t="str">
        <f t="shared" si="138"/>
        <v/>
      </c>
      <c r="AU933" s="312" t="str">
        <f t="shared" si="139"/>
        <v/>
      </c>
      <c r="AW933" s="320">
        <f t="shared" si="140"/>
        <v>0</v>
      </c>
      <c r="AX933" s="320">
        <f t="shared" si="141"/>
        <v>0</v>
      </c>
      <c r="AY933" s="320">
        <f t="shared" si="142"/>
        <v>0</v>
      </c>
      <c r="AZ933" s="320">
        <f t="shared" si="143"/>
        <v>0</v>
      </c>
      <c r="BG933" s="49" t="str">
        <f t="shared" si="144"/>
        <v>0</v>
      </c>
      <c r="BH933" s="49" t="str">
        <f t="shared" si="145"/>
        <v>0</v>
      </c>
      <c r="BI933" s="49" t="str">
        <f t="shared" si="146"/>
        <v>0</v>
      </c>
    </row>
    <row r="934" spans="1:61" x14ac:dyDescent="0.25">
      <c r="A934" s="25" t="str">
        <f>C934&amp;"x"&amp;TEXT(COUNTIF(C$5:C933,C934)+1,0)</f>
        <v>x1</v>
      </c>
      <c r="B934" s="26" t="str">
        <f>D934&amp;"x"&amp;TEXT(COUNTIF(D$5:D933,D934)+1,0)</f>
        <v>x1</v>
      </c>
      <c r="C934" s="27"/>
      <c r="D934" s="27"/>
      <c r="E934" s="165"/>
      <c r="F934" s="27"/>
      <c r="G934" s="242"/>
      <c r="H934" s="242"/>
      <c r="I934" s="242"/>
      <c r="J934" s="194"/>
      <c r="K934" s="165"/>
      <c r="L934" s="28"/>
      <c r="M934" s="371"/>
      <c r="N934" s="28"/>
      <c r="O934" s="236"/>
      <c r="P934" s="28"/>
      <c r="Q934" s="28"/>
      <c r="R934" s="28"/>
      <c r="S934" s="466" t="str">
        <f>IF(C934=0,"",C934)</f>
        <v/>
      </c>
      <c r="T934" s="191"/>
      <c r="U934" s="30"/>
      <c r="V934" s="30"/>
      <c r="W934" s="30"/>
      <c r="X934" s="30"/>
      <c r="Y934" s="190"/>
      <c r="Z934" s="330" t="str">
        <f>lft(J934,Peildatum)</f>
        <v/>
      </c>
      <c r="AA934" s="272"/>
      <c r="AB934" s="272"/>
      <c r="AC934" s="272"/>
      <c r="AD934" s="272"/>
      <c r="AE934" s="319" t="str">
        <f>IFERROR(VLOOKUP(LEFT(L934 &amp; "0",1),CbRc,2,0),"")</f>
        <v>NCX19J3</v>
      </c>
      <c r="AF934" s="319" t="str">
        <f>IFERROR(VLOOKUP(LEFT(M934 &amp; "0",1),CbRc,2,0),"")</f>
        <v>NCX19J3</v>
      </c>
      <c r="AG934" s="319" t="str">
        <f>IFERROR(VLOOKUP(LEFT(N934 &amp; "0",1),CbRc,2,0),"")</f>
        <v>NCX19J3</v>
      </c>
      <c r="AH934" s="319" t="str">
        <f>IF(ISNA(VLOOKUP($AE934&amp;P934,IsTm1A,1,0)),"",P934)</f>
        <v/>
      </c>
      <c r="AI934" s="319" t="str">
        <f>IF(ISNA(VLOOKUP($AF934&amp;Q934,IsTm2D,1,0)),"",Q934)</f>
        <v/>
      </c>
      <c r="AJ934" s="319" t="str">
        <f>IF(ISNA(VLOOKUP($AF934&amp;R934,IsTm3G,1,0)),"",R934)</f>
        <v/>
      </c>
      <c r="AK934" s="319" t="str">
        <f>IF(ISNA(VLOOKUP($AG934&amp;S934,IsTm4J,1,0)),"",S934)</f>
        <v/>
      </c>
      <c r="AL934" s="310"/>
      <c r="AT934" s="312" t="str">
        <f t="shared" si="138"/>
        <v/>
      </c>
      <c r="AU934" s="312" t="str">
        <f t="shared" si="139"/>
        <v/>
      </c>
      <c r="AW934" s="320">
        <f t="shared" si="140"/>
        <v>0</v>
      </c>
      <c r="AX934" s="320">
        <f t="shared" si="141"/>
        <v>0</v>
      </c>
      <c r="AY934" s="320">
        <f t="shared" si="142"/>
        <v>0</v>
      </c>
      <c r="AZ934" s="320">
        <f t="shared" si="143"/>
        <v>0</v>
      </c>
      <c r="BG934" s="49" t="str">
        <f t="shared" si="144"/>
        <v>0</v>
      </c>
      <c r="BH934" s="49" t="str">
        <f t="shared" si="145"/>
        <v>0</v>
      </c>
      <c r="BI934" s="49" t="str">
        <f t="shared" si="146"/>
        <v>0</v>
      </c>
    </row>
    <row r="935" spans="1:61" x14ac:dyDescent="0.25">
      <c r="A935" s="25" t="str">
        <f>C935&amp;"x"&amp;TEXT(COUNTIF(C$5:C934,C935)+1,0)</f>
        <v>x1</v>
      </c>
      <c r="B935" s="26" t="str">
        <f>D935&amp;"x"&amp;TEXT(COUNTIF(D$5:D934,D935)+1,0)</f>
        <v>x1</v>
      </c>
      <c r="C935" s="27"/>
      <c r="D935" s="27"/>
      <c r="E935" s="165"/>
      <c r="F935" s="27"/>
      <c r="G935" s="242"/>
      <c r="H935" s="242"/>
      <c r="I935" s="242"/>
      <c r="J935" s="194"/>
      <c r="K935" s="165"/>
      <c r="L935" s="28"/>
      <c r="M935" s="371"/>
      <c r="N935" s="28"/>
      <c r="O935" s="236"/>
      <c r="P935" s="28"/>
      <c r="Q935" s="28"/>
      <c r="R935" s="28"/>
      <c r="S935" s="466" t="str">
        <f>IF(C935=0,"",C935)</f>
        <v/>
      </c>
      <c r="T935" s="191"/>
      <c r="U935" s="30"/>
      <c r="V935" s="30"/>
      <c r="W935" s="30"/>
      <c r="X935" s="30"/>
      <c r="Y935" s="190"/>
      <c r="Z935" s="330" t="str">
        <f>lft(J935,Peildatum)</f>
        <v/>
      </c>
      <c r="AA935" s="272"/>
      <c r="AB935" s="272"/>
      <c r="AC935" s="272"/>
      <c r="AD935" s="272"/>
      <c r="AE935" s="319" t="str">
        <f>IFERROR(VLOOKUP(LEFT(L935 &amp; "0",1),CbRc,2,0),"")</f>
        <v>NCX19J3</v>
      </c>
      <c r="AF935" s="319" t="str">
        <f>IFERROR(VLOOKUP(LEFT(M935 &amp; "0",1),CbRc,2,0),"")</f>
        <v>NCX19J3</v>
      </c>
      <c r="AG935" s="319" t="str">
        <f>IFERROR(VLOOKUP(LEFT(N935 &amp; "0",1),CbRc,2,0),"")</f>
        <v>NCX19J3</v>
      </c>
      <c r="AH935" s="319" t="str">
        <f>IF(ISNA(VLOOKUP($AE935&amp;P935,IsTm1A,1,0)),"",P935)</f>
        <v/>
      </c>
      <c r="AI935" s="319" t="str">
        <f>IF(ISNA(VLOOKUP($AF935&amp;Q935,IsTm2D,1,0)),"",Q935)</f>
        <v/>
      </c>
      <c r="AJ935" s="319" t="str">
        <f>IF(ISNA(VLOOKUP($AF935&amp;R935,IsTm3G,1,0)),"",R935)</f>
        <v/>
      </c>
      <c r="AK935" s="319" t="str">
        <f>IF(ISNA(VLOOKUP($AG935&amp;S935,IsTm4J,1,0)),"",S935)</f>
        <v/>
      </c>
      <c r="AL935" s="310"/>
      <c r="AT935" s="312" t="str">
        <f t="shared" si="138"/>
        <v/>
      </c>
      <c r="AU935" s="312" t="str">
        <f t="shared" si="139"/>
        <v/>
      </c>
      <c r="AW935" s="320">
        <f t="shared" si="140"/>
        <v>0</v>
      </c>
      <c r="AX935" s="320">
        <f t="shared" si="141"/>
        <v>0</v>
      </c>
      <c r="AY935" s="320">
        <f t="shared" si="142"/>
        <v>0</v>
      </c>
      <c r="AZ935" s="320">
        <f t="shared" si="143"/>
        <v>0</v>
      </c>
      <c r="BG935" s="49" t="str">
        <f t="shared" si="144"/>
        <v>0</v>
      </c>
      <c r="BH935" s="49" t="str">
        <f t="shared" si="145"/>
        <v>0</v>
      </c>
      <c r="BI935" s="49" t="str">
        <f t="shared" si="146"/>
        <v>0</v>
      </c>
    </row>
    <row r="936" spans="1:61" x14ac:dyDescent="0.25">
      <c r="A936" s="25" t="str">
        <f>C936&amp;"x"&amp;TEXT(COUNTIF(C$5:C935,C936)+1,0)</f>
        <v>x1</v>
      </c>
      <c r="B936" s="26" t="str">
        <f>D936&amp;"x"&amp;TEXT(COUNTIF(D$5:D935,D936)+1,0)</f>
        <v>x1</v>
      </c>
      <c r="C936" s="27"/>
      <c r="D936" s="27"/>
      <c r="E936" s="165"/>
      <c r="F936" s="27"/>
      <c r="G936" s="242"/>
      <c r="H936" s="242"/>
      <c r="I936" s="242"/>
      <c r="J936" s="194"/>
      <c r="K936" s="165"/>
      <c r="L936" s="28"/>
      <c r="M936" s="371"/>
      <c r="N936" s="28"/>
      <c r="O936" s="236"/>
      <c r="P936" s="28"/>
      <c r="Q936" s="28"/>
      <c r="R936" s="28"/>
      <c r="S936" s="466" t="str">
        <f>IF(C936=0,"",C936)</f>
        <v/>
      </c>
      <c r="T936" s="191"/>
      <c r="U936" s="30"/>
      <c r="V936" s="30"/>
      <c r="W936" s="30"/>
      <c r="X936" s="30"/>
      <c r="Y936" s="190"/>
      <c r="Z936" s="330" t="str">
        <f>lft(J936,Peildatum)</f>
        <v/>
      </c>
      <c r="AA936" s="272"/>
      <c r="AB936" s="272"/>
      <c r="AC936" s="272"/>
      <c r="AD936" s="272"/>
      <c r="AE936" s="319" t="str">
        <f>IFERROR(VLOOKUP(LEFT(L936 &amp; "0",1),CbRc,2,0),"")</f>
        <v>NCX19J3</v>
      </c>
      <c r="AF936" s="319" t="str">
        <f>IFERROR(VLOOKUP(LEFT(M936 &amp; "0",1),CbRc,2,0),"")</f>
        <v>NCX19J3</v>
      </c>
      <c r="AG936" s="319" t="str">
        <f>IFERROR(VLOOKUP(LEFT(N936 &amp; "0",1),CbRc,2,0),"")</f>
        <v>NCX19J3</v>
      </c>
      <c r="AH936" s="319" t="str">
        <f>IF(ISNA(VLOOKUP($AE936&amp;P936,IsTm1A,1,0)),"",P936)</f>
        <v/>
      </c>
      <c r="AI936" s="319" t="str">
        <f>IF(ISNA(VLOOKUP($AF936&amp;Q936,IsTm2D,1,0)),"",Q936)</f>
        <v/>
      </c>
      <c r="AJ936" s="319" t="str">
        <f>IF(ISNA(VLOOKUP($AF936&amp;R936,IsTm3G,1,0)),"",R936)</f>
        <v/>
      </c>
      <c r="AK936" s="319" t="str">
        <f>IF(ISNA(VLOOKUP($AG936&amp;S936,IsTm4J,1,0)),"",S936)</f>
        <v/>
      </c>
      <c r="AL936" s="310"/>
      <c r="AT936" s="312" t="str">
        <f t="shared" si="138"/>
        <v/>
      </c>
      <c r="AU936" s="312" t="str">
        <f t="shared" si="139"/>
        <v/>
      </c>
      <c r="AW936" s="320">
        <f t="shared" si="140"/>
        <v>0</v>
      </c>
      <c r="AX936" s="320">
        <f t="shared" si="141"/>
        <v>0</v>
      </c>
      <c r="AY936" s="320">
        <f t="shared" si="142"/>
        <v>0</v>
      </c>
      <c r="AZ936" s="320">
        <f t="shared" si="143"/>
        <v>0</v>
      </c>
      <c r="BG936" s="49" t="str">
        <f t="shared" si="144"/>
        <v>0</v>
      </c>
      <c r="BH936" s="49" t="str">
        <f t="shared" si="145"/>
        <v>0</v>
      </c>
      <c r="BI936" s="49" t="str">
        <f t="shared" si="146"/>
        <v>0</v>
      </c>
    </row>
    <row r="937" spans="1:61" x14ac:dyDescent="0.25">
      <c r="A937" s="25" t="str">
        <f>C937&amp;"x"&amp;TEXT(COUNTIF(C$5:C936,C937)+1,0)</f>
        <v>x1</v>
      </c>
      <c r="B937" s="26" t="str">
        <f>D937&amp;"x"&amp;TEXT(COUNTIF(D$5:D936,D937)+1,0)</f>
        <v>x1</v>
      </c>
      <c r="C937" s="27"/>
      <c r="D937" s="27"/>
      <c r="E937" s="165"/>
      <c r="F937" s="27"/>
      <c r="G937" s="242"/>
      <c r="H937" s="242"/>
      <c r="I937" s="242"/>
      <c r="J937" s="194"/>
      <c r="K937" s="165"/>
      <c r="L937" s="28"/>
      <c r="M937" s="371"/>
      <c r="N937" s="28"/>
      <c r="O937" s="236"/>
      <c r="P937" s="28"/>
      <c r="Q937" s="28"/>
      <c r="R937" s="28"/>
      <c r="S937" s="466" t="str">
        <f>IF(C937=0,"",C937)</f>
        <v/>
      </c>
      <c r="T937" s="191"/>
      <c r="U937" s="30"/>
      <c r="V937" s="30"/>
      <c r="W937" s="30"/>
      <c r="X937" s="30"/>
      <c r="Y937" s="190"/>
      <c r="Z937" s="330" t="str">
        <f>lft(J937,Peildatum)</f>
        <v/>
      </c>
      <c r="AA937" s="272"/>
      <c r="AB937" s="272"/>
      <c r="AC937" s="272"/>
      <c r="AD937" s="272"/>
      <c r="AE937" s="319" t="str">
        <f>IFERROR(VLOOKUP(LEFT(L937 &amp; "0",1),CbRc,2,0),"")</f>
        <v>NCX19J3</v>
      </c>
      <c r="AF937" s="319" t="str">
        <f>IFERROR(VLOOKUP(LEFT(M937 &amp; "0",1),CbRc,2,0),"")</f>
        <v>NCX19J3</v>
      </c>
      <c r="AG937" s="319" t="str">
        <f>IFERROR(VLOOKUP(LEFT(N937 &amp; "0",1),CbRc,2,0),"")</f>
        <v>NCX19J3</v>
      </c>
      <c r="AH937" s="319" t="str">
        <f>IF(ISNA(VLOOKUP($AE937&amp;P937,IsTm1A,1,0)),"",P937)</f>
        <v/>
      </c>
      <c r="AI937" s="319" t="str">
        <f>IF(ISNA(VLOOKUP($AF937&amp;Q937,IsTm2D,1,0)),"",Q937)</f>
        <v/>
      </c>
      <c r="AJ937" s="319" t="str">
        <f>IF(ISNA(VLOOKUP($AF937&amp;R937,IsTm3G,1,0)),"",R937)</f>
        <v/>
      </c>
      <c r="AK937" s="319" t="str">
        <f>IF(ISNA(VLOOKUP($AG937&amp;S937,IsTm4J,1,0)),"",S937)</f>
        <v/>
      </c>
      <c r="AL937" s="310"/>
      <c r="AT937" s="312" t="str">
        <f t="shared" si="138"/>
        <v/>
      </c>
      <c r="AU937" s="312" t="str">
        <f t="shared" si="139"/>
        <v/>
      </c>
      <c r="AW937" s="320">
        <f t="shared" si="140"/>
        <v>0</v>
      </c>
      <c r="AX937" s="320">
        <f t="shared" si="141"/>
        <v>0</v>
      </c>
      <c r="AY937" s="320">
        <f t="shared" si="142"/>
        <v>0</v>
      </c>
      <c r="AZ937" s="320">
        <f t="shared" si="143"/>
        <v>0</v>
      </c>
      <c r="BG937" s="49" t="str">
        <f t="shared" si="144"/>
        <v>0</v>
      </c>
      <c r="BH937" s="49" t="str">
        <f t="shared" si="145"/>
        <v>0</v>
      </c>
      <c r="BI937" s="49" t="str">
        <f t="shared" si="146"/>
        <v>0</v>
      </c>
    </row>
    <row r="938" spans="1:61" x14ac:dyDescent="0.25">
      <c r="A938" s="25" t="str">
        <f>C938&amp;"x"&amp;TEXT(COUNTIF(C$5:C937,C938)+1,0)</f>
        <v>x1</v>
      </c>
      <c r="B938" s="26" t="str">
        <f>D938&amp;"x"&amp;TEXT(COUNTIF(D$5:D937,D938)+1,0)</f>
        <v>x1</v>
      </c>
      <c r="C938" s="27"/>
      <c r="D938" s="27"/>
      <c r="E938" s="165"/>
      <c r="F938" s="27"/>
      <c r="G938" s="242"/>
      <c r="H938" s="242"/>
      <c r="I938" s="242"/>
      <c r="J938" s="194"/>
      <c r="K938" s="165"/>
      <c r="L938" s="28"/>
      <c r="M938" s="371"/>
      <c r="N938" s="28"/>
      <c r="O938" s="236"/>
      <c r="P938" s="28"/>
      <c r="Q938" s="28"/>
      <c r="R938" s="28"/>
      <c r="S938" s="466" t="str">
        <f>IF(C938=0,"",C938)</f>
        <v/>
      </c>
      <c r="T938" s="191"/>
      <c r="U938" s="30"/>
      <c r="V938" s="30"/>
      <c r="W938" s="30"/>
      <c r="X938" s="30"/>
      <c r="Y938" s="190"/>
      <c r="Z938" s="330" t="str">
        <f>lft(J938,Peildatum)</f>
        <v/>
      </c>
      <c r="AA938" s="272"/>
      <c r="AB938" s="272"/>
      <c r="AC938" s="272"/>
      <c r="AD938" s="272"/>
      <c r="AE938" s="319" t="str">
        <f>IFERROR(VLOOKUP(LEFT(L938 &amp; "0",1),CbRc,2,0),"")</f>
        <v>NCX19J3</v>
      </c>
      <c r="AF938" s="319" t="str">
        <f>IFERROR(VLOOKUP(LEFT(M938 &amp; "0",1),CbRc,2,0),"")</f>
        <v>NCX19J3</v>
      </c>
      <c r="AG938" s="319" t="str">
        <f>IFERROR(VLOOKUP(LEFT(N938 &amp; "0",1),CbRc,2,0),"")</f>
        <v>NCX19J3</v>
      </c>
      <c r="AH938" s="319" t="str">
        <f>IF(ISNA(VLOOKUP($AE938&amp;P938,IsTm1A,1,0)),"",P938)</f>
        <v/>
      </c>
      <c r="AI938" s="319" t="str">
        <f>IF(ISNA(VLOOKUP($AF938&amp;Q938,IsTm2D,1,0)),"",Q938)</f>
        <v/>
      </c>
      <c r="AJ938" s="319" t="str">
        <f>IF(ISNA(VLOOKUP($AF938&amp;R938,IsTm3G,1,0)),"",R938)</f>
        <v/>
      </c>
      <c r="AK938" s="319" t="str">
        <f>IF(ISNA(VLOOKUP($AG938&amp;S938,IsTm4J,1,0)),"",S938)</f>
        <v/>
      </c>
      <c r="AL938" s="310"/>
      <c r="AT938" s="312" t="str">
        <f t="shared" si="138"/>
        <v/>
      </c>
      <c r="AU938" s="312" t="str">
        <f t="shared" si="139"/>
        <v/>
      </c>
      <c r="AW938" s="320">
        <f t="shared" si="140"/>
        <v>0</v>
      </c>
      <c r="AX938" s="320">
        <f t="shared" si="141"/>
        <v>0</v>
      </c>
      <c r="AY938" s="320">
        <f t="shared" si="142"/>
        <v>0</v>
      </c>
      <c r="AZ938" s="320">
        <f t="shared" si="143"/>
        <v>0</v>
      </c>
      <c r="BG938" s="49" t="str">
        <f t="shared" si="144"/>
        <v>0</v>
      </c>
      <c r="BH938" s="49" t="str">
        <f t="shared" si="145"/>
        <v>0</v>
      </c>
      <c r="BI938" s="49" t="str">
        <f t="shared" si="146"/>
        <v>0</v>
      </c>
    </row>
    <row r="939" spans="1:61" x14ac:dyDescent="0.25">
      <c r="A939" s="25" t="str">
        <f>C939&amp;"x"&amp;TEXT(COUNTIF(C$5:C938,C939)+1,0)</f>
        <v>x1</v>
      </c>
      <c r="B939" s="26" t="str">
        <f>D939&amp;"x"&amp;TEXT(COUNTIF(D$5:D938,D939)+1,0)</f>
        <v>x1</v>
      </c>
      <c r="C939" s="27"/>
      <c r="D939" s="27"/>
      <c r="E939" s="165"/>
      <c r="F939" s="27"/>
      <c r="G939" s="242"/>
      <c r="H939" s="242"/>
      <c r="I939" s="242"/>
      <c r="J939" s="194"/>
      <c r="K939" s="165"/>
      <c r="L939" s="28"/>
      <c r="M939" s="371"/>
      <c r="N939" s="28"/>
      <c r="O939" s="236"/>
      <c r="P939" s="28"/>
      <c r="Q939" s="28"/>
      <c r="R939" s="28"/>
      <c r="S939" s="466" t="str">
        <f>IF(C939=0,"",C939)</f>
        <v/>
      </c>
      <c r="T939" s="191"/>
      <c r="U939" s="30"/>
      <c r="V939" s="30"/>
      <c r="W939" s="30"/>
      <c r="X939" s="30"/>
      <c r="Y939" s="190"/>
      <c r="Z939" s="330" t="str">
        <f>lft(J939,Peildatum)</f>
        <v/>
      </c>
      <c r="AA939" s="272"/>
      <c r="AB939" s="272"/>
      <c r="AC939" s="272"/>
      <c r="AD939" s="272"/>
      <c r="AE939" s="319" t="str">
        <f>IFERROR(VLOOKUP(LEFT(L939 &amp; "0",1),CbRc,2,0),"")</f>
        <v>NCX19J3</v>
      </c>
      <c r="AF939" s="319" t="str">
        <f>IFERROR(VLOOKUP(LEFT(M939 &amp; "0",1),CbRc,2,0),"")</f>
        <v>NCX19J3</v>
      </c>
      <c r="AG939" s="319" t="str">
        <f>IFERROR(VLOOKUP(LEFT(N939 &amp; "0",1),CbRc,2,0),"")</f>
        <v>NCX19J3</v>
      </c>
      <c r="AH939" s="319" t="str">
        <f>IF(ISNA(VLOOKUP($AE939&amp;P939,IsTm1A,1,0)),"",P939)</f>
        <v/>
      </c>
      <c r="AI939" s="319" t="str">
        <f>IF(ISNA(VLOOKUP($AF939&amp;Q939,IsTm2D,1,0)),"",Q939)</f>
        <v/>
      </c>
      <c r="AJ939" s="319" t="str">
        <f>IF(ISNA(VLOOKUP($AF939&amp;R939,IsTm3G,1,0)),"",R939)</f>
        <v/>
      </c>
      <c r="AK939" s="319" t="str">
        <f>IF(ISNA(VLOOKUP($AG939&amp;S939,IsTm4J,1,0)),"",S939)</f>
        <v/>
      </c>
      <c r="AL939" s="310"/>
      <c r="AT939" s="312" t="str">
        <f t="shared" si="138"/>
        <v/>
      </c>
      <c r="AU939" s="312" t="str">
        <f t="shared" si="139"/>
        <v/>
      </c>
      <c r="AW939" s="320">
        <f t="shared" si="140"/>
        <v>0</v>
      </c>
      <c r="AX939" s="320">
        <f t="shared" si="141"/>
        <v>0</v>
      </c>
      <c r="AY939" s="320">
        <f t="shared" si="142"/>
        <v>0</v>
      </c>
      <c r="AZ939" s="320">
        <f t="shared" si="143"/>
        <v>0</v>
      </c>
      <c r="BG939" s="49" t="str">
        <f t="shared" si="144"/>
        <v>0</v>
      </c>
      <c r="BH939" s="49" t="str">
        <f t="shared" si="145"/>
        <v>0</v>
      </c>
      <c r="BI939" s="49" t="str">
        <f t="shared" si="146"/>
        <v>0</v>
      </c>
    </row>
    <row r="940" spans="1:61" x14ac:dyDescent="0.25">
      <c r="A940" s="25" t="str">
        <f>C940&amp;"x"&amp;TEXT(COUNTIF(C$5:C939,C940)+1,0)</f>
        <v>x1</v>
      </c>
      <c r="B940" s="26" t="str">
        <f>D940&amp;"x"&amp;TEXT(COUNTIF(D$5:D939,D940)+1,0)</f>
        <v>x1</v>
      </c>
      <c r="C940" s="27"/>
      <c r="D940" s="27"/>
      <c r="E940" s="165"/>
      <c r="F940" s="27"/>
      <c r="G940" s="242"/>
      <c r="H940" s="242"/>
      <c r="I940" s="242"/>
      <c r="J940" s="194"/>
      <c r="K940" s="165"/>
      <c r="L940" s="28"/>
      <c r="M940" s="371"/>
      <c r="N940" s="28"/>
      <c r="O940" s="236"/>
      <c r="P940" s="28"/>
      <c r="Q940" s="28"/>
      <c r="R940" s="28"/>
      <c r="S940" s="466" t="str">
        <f>IF(C940=0,"",C940)</f>
        <v/>
      </c>
      <c r="T940" s="191"/>
      <c r="U940" s="30"/>
      <c r="V940" s="30"/>
      <c r="W940" s="30"/>
      <c r="X940" s="30"/>
      <c r="Y940" s="190"/>
      <c r="Z940" s="330" t="str">
        <f>lft(J940,Peildatum)</f>
        <v/>
      </c>
      <c r="AA940" s="272"/>
      <c r="AB940" s="272"/>
      <c r="AC940" s="272"/>
      <c r="AD940" s="272"/>
      <c r="AE940" s="319" t="str">
        <f>IFERROR(VLOOKUP(LEFT(L940 &amp; "0",1),CbRc,2,0),"")</f>
        <v>NCX19J3</v>
      </c>
      <c r="AF940" s="319" t="str">
        <f>IFERROR(VLOOKUP(LEFT(M940 &amp; "0",1),CbRc,2,0),"")</f>
        <v>NCX19J3</v>
      </c>
      <c r="AG940" s="319" t="str">
        <f>IFERROR(VLOOKUP(LEFT(N940 &amp; "0",1),CbRc,2,0),"")</f>
        <v>NCX19J3</v>
      </c>
      <c r="AH940" s="319" t="str">
        <f>IF(ISNA(VLOOKUP($AE940&amp;P940,IsTm1A,1,0)),"",P940)</f>
        <v/>
      </c>
      <c r="AI940" s="319" t="str">
        <f>IF(ISNA(VLOOKUP($AF940&amp;Q940,IsTm2D,1,0)),"",Q940)</f>
        <v/>
      </c>
      <c r="AJ940" s="319" t="str">
        <f>IF(ISNA(VLOOKUP($AF940&amp;R940,IsTm3G,1,0)),"",R940)</f>
        <v/>
      </c>
      <c r="AK940" s="319" t="str">
        <f>IF(ISNA(VLOOKUP($AG940&amp;S940,IsTm4J,1,0)),"",S940)</f>
        <v/>
      </c>
      <c r="AL940" s="310"/>
      <c r="AT940" s="312" t="str">
        <f t="shared" si="138"/>
        <v/>
      </c>
      <c r="AU940" s="312" t="str">
        <f t="shared" si="139"/>
        <v/>
      </c>
      <c r="AW940" s="320">
        <f t="shared" si="140"/>
        <v>0</v>
      </c>
      <c r="AX940" s="320">
        <f t="shared" si="141"/>
        <v>0</v>
      </c>
      <c r="AY940" s="320">
        <f t="shared" si="142"/>
        <v>0</v>
      </c>
      <c r="AZ940" s="320">
        <f t="shared" si="143"/>
        <v>0</v>
      </c>
      <c r="BG940" s="49" t="str">
        <f t="shared" si="144"/>
        <v>0</v>
      </c>
      <c r="BH940" s="49" t="str">
        <f t="shared" si="145"/>
        <v>0</v>
      </c>
      <c r="BI940" s="49" t="str">
        <f t="shared" si="146"/>
        <v>0</v>
      </c>
    </row>
    <row r="941" spans="1:61" x14ac:dyDescent="0.25">
      <c r="A941" s="25" t="str">
        <f>C941&amp;"x"&amp;TEXT(COUNTIF(C$5:C940,C941)+1,0)</f>
        <v>x1</v>
      </c>
      <c r="B941" s="26" t="str">
        <f>D941&amp;"x"&amp;TEXT(COUNTIF(D$5:D940,D941)+1,0)</f>
        <v>x1</v>
      </c>
      <c r="C941" s="27"/>
      <c r="D941" s="27"/>
      <c r="E941" s="165"/>
      <c r="F941" s="27"/>
      <c r="G941" s="242"/>
      <c r="H941" s="242"/>
      <c r="I941" s="242"/>
      <c r="J941" s="194"/>
      <c r="K941" s="165"/>
      <c r="L941" s="28"/>
      <c r="M941" s="371"/>
      <c r="N941" s="28"/>
      <c r="O941" s="236"/>
      <c r="P941" s="28"/>
      <c r="Q941" s="28"/>
      <c r="R941" s="28"/>
      <c r="S941" s="466" t="str">
        <f>IF(C941=0,"",C941)</f>
        <v/>
      </c>
      <c r="T941" s="191"/>
      <c r="U941" s="30"/>
      <c r="V941" s="30"/>
      <c r="W941" s="30"/>
      <c r="X941" s="30"/>
      <c r="Y941" s="190"/>
      <c r="Z941" s="330" t="str">
        <f>lft(J941,Peildatum)</f>
        <v/>
      </c>
      <c r="AA941" s="272"/>
      <c r="AB941" s="272"/>
      <c r="AC941" s="272"/>
      <c r="AD941" s="272"/>
      <c r="AE941" s="319" t="str">
        <f>IFERROR(VLOOKUP(LEFT(L941 &amp; "0",1),CbRc,2,0),"")</f>
        <v>NCX19J3</v>
      </c>
      <c r="AF941" s="319" t="str">
        <f>IFERROR(VLOOKUP(LEFT(M941 &amp; "0",1),CbRc,2,0),"")</f>
        <v>NCX19J3</v>
      </c>
      <c r="AG941" s="319" t="str">
        <f>IFERROR(VLOOKUP(LEFT(N941 &amp; "0",1),CbRc,2,0),"")</f>
        <v>NCX19J3</v>
      </c>
      <c r="AH941" s="319" t="str">
        <f>IF(ISNA(VLOOKUP($AE941&amp;P941,IsTm1A,1,0)),"",P941)</f>
        <v/>
      </c>
      <c r="AI941" s="319" t="str">
        <f>IF(ISNA(VLOOKUP($AF941&amp;Q941,IsTm2D,1,0)),"",Q941)</f>
        <v/>
      </c>
      <c r="AJ941" s="319" t="str">
        <f>IF(ISNA(VLOOKUP($AF941&amp;R941,IsTm3G,1,0)),"",R941)</f>
        <v/>
      </c>
      <c r="AK941" s="319" t="str">
        <f>IF(ISNA(VLOOKUP($AG941&amp;S941,IsTm4J,1,0)),"",S941)</f>
        <v/>
      </c>
      <c r="AL941" s="310"/>
      <c r="AT941" s="312" t="str">
        <f t="shared" si="138"/>
        <v/>
      </c>
      <c r="AU941" s="312" t="str">
        <f t="shared" si="139"/>
        <v/>
      </c>
      <c r="AW941" s="320">
        <f t="shared" si="140"/>
        <v>0</v>
      </c>
      <c r="AX941" s="320">
        <f t="shared" si="141"/>
        <v>0</v>
      </c>
      <c r="AY941" s="320">
        <f t="shared" si="142"/>
        <v>0</v>
      </c>
      <c r="AZ941" s="320">
        <f t="shared" si="143"/>
        <v>0</v>
      </c>
      <c r="BG941" s="49" t="str">
        <f t="shared" si="144"/>
        <v>0</v>
      </c>
      <c r="BH941" s="49" t="str">
        <f t="shared" si="145"/>
        <v>0</v>
      </c>
      <c r="BI941" s="49" t="str">
        <f t="shared" si="146"/>
        <v>0</v>
      </c>
    </row>
    <row r="942" spans="1:61" x14ac:dyDescent="0.25">
      <c r="A942" s="25" t="str">
        <f>C942&amp;"x"&amp;TEXT(COUNTIF(C$5:C941,C942)+1,0)</f>
        <v>x1</v>
      </c>
      <c r="B942" s="26" t="str">
        <f>D942&amp;"x"&amp;TEXT(COUNTIF(D$5:D941,D942)+1,0)</f>
        <v>x1</v>
      </c>
      <c r="C942" s="27"/>
      <c r="D942" s="27"/>
      <c r="E942" s="165"/>
      <c r="F942" s="27"/>
      <c r="G942" s="242"/>
      <c r="H942" s="242"/>
      <c r="I942" s="242"/>
      <c r="J942" s="194"/>
      <c r="K942" s="165"/>
      <c r="L942" s="28"/>
      <c r="M942" s="371"/>
      <c r="N942" s="28"/>
      <c r="O942" s="236"/>
      <c r="P942" s="28"/>
      <c r="Q942" s="28"/>
      <c r="R942" s="28"/>
      <c r="S942" s="466" t="str">
        <f>IF(C942=0,"",C942)</f>
        <v/>
      </c>
      <c r="T942" s="191"/>
      <c r="U942" s="30"/>
      <c r="V942" s="30"/>
      <c r="W942" s="30"/>
      <c r="X942" s="30"/>
      <c r="Y942" s="190"/>
      <c r="Z942" s="330" t="str">
        <f>lft(J942,Peildatum)</f>
        <v/>
      </c>
      <c r="AA942" s="272"/>
      <c r="AB942" s="272"/>
      <c r="AC942" s="272"/>
      <c r="AD942" s="272"/>
      <c r="AE942" s="319" t="str">
        <f>IFERROR(VLOOKUP(LEFT(L942 &amp; "0",1),CbRc,2,0),"")</f>
        <v>NCX19J3</v>
      </c>
      <c r="AF942" s="319" t="str">
        <f>IFERROR(VLOOKUP(LEFT(M942 &amp; "0",1),CbRc,2,0),"")</f>
        <v>NCX19J3</v>
      </c>
      <c r="AG942" s="319" t="str">
        <f>IFERROR(VLOOKUP(LEFT(N942 &amp; "0",1),CbRc,2,0),"")</f>
        <v>NCX19J3</v>
      </c>
      <c r="AH942" s="319" t="str">
        <f>IF(ISNA(VLOOKUP($AE942&amp;P942,IsTm1A,1,0)),"",P942)</f>
        <v/>
      </c>
      <c r="AI942" s="319" t="str">
        <f>IF(ISNA(VLOOKUP($AF942&amp;Q942,IsTm2D,1,0)),"",Q942)</f>
        <v/>
      </c>
      <c r="AJ942" s="319" t="str">
        <f>IF(ISNA(VLOOKUP($AF942&amp;R942,IsTm3G,1,0)),"",R942)</f>
        <v/>
      </c>
      <c r="AK942" s="319" t="str">
        <f>IF(ISNA(VLOOKUP($AG942&amp;S942,IsTm4J,1,0)),"",S942)</f>
        <v/>
      </c>
      <c r="AL942" s="310"/>
      <c r="AT942" s="312" t="str">
        <f t="shared" si="138"/>
        <v/>
      </c>
      <c r="AU942" s="312" t="str">
        <f t="shared" si="139"/>
        <v/>
      </c>
      <c r="AW942" s="320">
        <f t="shared" si="140"/>
        <v>0</v>
      </c>
      <c r="AX942" s="320">
        <f t="shared" si="141"/>
        <v>0</v>
      </c>
      <c r="AY942" s="320">
        <f t="shared" si="142"/>
        <v>0</v>
      </c>
      <c r="AZ942" s="320">
        <f t="shared" si="143"/>
        <v>0</v>
      </c>
      <c r="BG942" s="49" t="str">
        <f t="shared" si="144"/>
        <v>0</v>
      </c>
      <c r="BH942" s="49" t="str">
        <f t="shared" si="145"/>
        <v>0</v>
      </c>
      <c r="BI942" s="49" t="str">
        <f t="shared" si="146"/>
        <v>0</v>
      </c>
    </row>
    <row r="943" spans="1:61" x14ac:dyDescent="0.25">
      <c r="A943" s="25" t="str">
        <f>C943&amp;"x"&amp;TEXT(COUNTIF(C$5:C942,C943)+1,0)</f>
        <v>x1</v>
      </c>
      <c r="B943" s="26" t="str">
        <f>D943&amp;"x"&amp;TEXT(COUNTIF(D$5:D942,D943)+1,0)</f>
        <v>x1</v>
      </c>
      <c r="C943" s="27"/>
      <c r="D943" s="27"/>
      <c r="E943" s="165"/>
      <c r="F943" s="27"/>
      <c r="G943" s="242"/>
      <c r="H943" s="242"/>
      <c r="I943" s="242"/>
      <c r="J943" s="194"/>
      <c r="K943" s="165"/>
      <c r="L943" s="28"/>
      <c r="M943" s="371"/>
      <c r="N943" s="28"/>
      <c r="O943" s="236"/>
      <c r="P943" s="28"/>
      <c r="Q943" s="28"/>
      <c r="R943" s="28"/>
      <c r="S943" s="466" t="str">
        <f>IF(C943=0,"",C943)</f>
        <v/>
      </c>
      <c r="T943" s="191"/>
      <c r="U943" s="30"/>
      <c r="V943" s="30"/>
      <c r="W943" s="30"/>
      <c r="X943" s="30"/>
      <c r="Y943" s="190"/>
      <c r="Z943" s="330" t="str">
        <f>lft(J943,Peildatum)</f>
        <v/>
      </c>
      <c r="AA943" s="272"/>
      <c r="AB943" s="272"/>
      <c r="AC943" s="272"/>
      <c r="AD943" s="272"/>
      <c r="AE943" s="319" t="str">
        <f>IFERROR(VLOOKUP(LEFT(L943 &amp; "0",1),CbRc,2,0),"")</f>
        <v>NCX19J3</v>
      </c>
      <c r="AF943" s="319" t="str">
        <f>IFERROR(VLOOKUP(LEFT(M943 &amp; "0",1),CbRc,2,0),"")</f>
        <v>NCX19J3</v>
      </c>
      <c r="AG943" s="319" t="str">
        <f>IFERROR(VLOOKUP(LEFT(N943 &amp; "0",1),CbRc,2,0),"")</f>
        <v>NCX19J3</v>
      </c>
      <c r="AH943" s="319" t="str">
        <f>IF(ISNA(VLOOKUP($AE943&amp;P943,IsTm1A,1,0)),"",P943)</f>
        <v/>
      </c>
      <c r="AI943" s="319" t="str">
        <f>IF(ISNA(VLOOKUP($AF943&amp;Q943,IsTm2D,1,0)),"",Q943)</f>
        <v/>
      </c>
      <c r="AJ943" s="319" t="str">
        <f>IF(ISNA(VLOOKUP($AF943&amp;R943,IsTm3G,1,0)),"",R943)</f>
        <v/>
      </c>
      <c r="AK943" s="319" t="str">
        <f>IF(ISNA(VLOOKUP($AG943&amp;S943,IsTm4J,1,0)),"",S943)</f>
        <v/>
      </c>
      <c r="AL943" s="310"/>
      <c r="AT943" s="312" t="str">
        <f t="shared" si="138"/>
        <v/>
      </c>
      <c r="AU943" s="312" t="str">
        <f t="shared" si="139"/>
        <v/>
      </c>
      <c r="AW943" s="320">
        <f t="shared" si="140"/>
        <v>0</v>
      </c>
      <c r="AX943" s="320">
        <f t="shared" si="141"/>
        <v>0</v>
      </c>
      <c r="AY943" s="320">
        <f t="shared" si="142"/>
        <v>0</v>
      </c>
      <c r="AZ943" s="320">
        <f t="shared" si="143"/>
        <v>0</v>
      </c>
      <c r="BG943" s="49" t="str">
        <f t="shared" si="144"/>
        <v>0</v>
      </c>
      <c r="BH943" s="49" t="str">
        <f t="shared" si="145"/>
        <v>0</v>
      </c>
      <c r="BI943" s="49" t="str">
        <f t="shared" si="146"/>
        <v>0</v>
      </c>
    </row>
    <row r="944" spans="1:61" x14ac:dyDescent="0.25">
      <c r="A944" s="25" t="str">
        <f>C944&amp;"x"&amp;TEXT(COUNTIF(C$5:C943,C944)+1,0)</f>
        <v>x1</v>
      </c>
      <c r="B944" s="26" t="str">
        <f>D944&amp;"x"&amp;TEXT(COUNTIF(D$5:D943,D944)+1,0)</f>
        <v>x1</v>
      </c>
      <c r="C944" s="27"/>
      <c r="D944" s="27"/>
      <c r="E944" s="165"/>
      <c r="F944" s="27"/>
      <c r="G944" s="242"/>
      <c r="H944" s="242"/>
      <c r="I944" s="242"/>
      <c r="J944" s="194"/>
      <c r="K944" s="165"/>
      <c r="L944" s="28"/>
      <c r="M944" s="371"/>
      <c r="N944" s="28"/>
      <c r="O944" s="236"/>
      <c r="P944" s="28"/>
      <c r="Q944" s="28"/>
      <c r="R944" s="28"/>
      <c r="S944" s="466" t="str">
        <f>IF(C944=0,"",C944)</f>
        <v/>
      </c>
      <c r="T944" s="191"/>
      <c r="U944" s="30"/>
      <c r="V944" s="30"/>
      <c r="W944" s="30"/>
      <c r="X944" s="30"/>
      <c r="Y944" s="190"/>
      <c r="Z944" s="330" t="str">
        <f>lft(J944,Peildatum)</f>
        <v/>
      </c>
      <c r="AA944" s="272"/>
      <c r="AB944" s="272"/>
      <c r="AC944" s="272"/>
      <c r="AD944" s="272"/>
      <c r="AE944" s="319" t="str">
        <f>IFERROR(VLOOKUP(LEFT(L944 &amp; "0",1),CbRc,2,0),"")</f>
        <v>NCX19J3</v>
      </c>
      <c r="AF944" s="319" t="str">
        <f>IFERROR(VLOOKUP(LEFT(M944 &amp; "0",1),CbRc,2,0),"")</f>
        <v>NCX19J3</v>
      </c>
      <c r="AG944" s="319" t="str">
        <f>IFERROR(VLOOKUP(LEFT(N944 &amp; "0",1),CbRc,2,0),"")</f>
        <v>NCX19J3</v>
      </c>
      <c r="AH944" s="319" t="str">
        <f>IF(ISNA(VLOOKUP($AE944&amp;P944,IsTm1A,1,0)),"",P944)</f>
        <v/>
      </c>
      <c r="AI944" s="319" t="str">
        <f>IF(ISNA(VLOOKUP($AF944&amp;Q944,IsTm2D,1,0)),"",Q944)</f>
        <v/>
      </c>
      <c r="AJ944" s="319" t="str">
        <f>IF(ISNA(VLOOKUP($AF944&amp;R944,IsTm3G,1,0)),"",R944)</f>
        <v/>
      </c>
      <c r="AK944" s="319" t="str">
        <f>IF(ISNA(VLOOKUP($AG944&amp;S944,IsTm4J,1,0)),"",S944)</f>
        <v/>
      </c>
      <c r="AL944" s="310"/>
      <c r="AT944" s="312" t="str">
        <f t="shared" si="138"/>
        <v/>
      </c>
      <c r="AU944" s="312" t="str">
        <f t="shared" si="139"/>
        <v/>
      </c>
      <c r="AW944" s="320">
        <f t="shared" si="140"/>
        <v>0</v>
      </c>
      <c r="AX944" s="320">
        <f t="shared" si="141"/>
        <v>0</v>
      </c>
      <c r="AY944" s="320">
        <f t="shared" si="142"/>
        <v>0</v>
      </c>
      <c r="AZ944" s="320">
        <f t="shared" si="143"/>
        <v>0</v>
      </c>
      <c r="BG944" s="49" t="str">
        <f t="shared" si="144"/>
        <v>0</v>
      </c>
      <c r="BH944" s="49" t="str">
        <f t="shared" si="145"/>
        <v>0</v>
      </c>
      <c r="BI944" s="49" t="str">
        <f t="shared" si="146"/>
        <v>0</v>
      </c>
    </row>
    <row r="945" spans="1:61" x14ac:dyDescent="0.25">
      <c r="A945" s="25" t="str">
        <f>C945&amp;"x"&amp;TEXT(COUNTIF(C$5:C944,C945)+1,0)</f>
        <v>x1</v>
      </c>
      <c r="B945" s="26" t="str">
        <f>D945&amp;"x"&amp;TEXT(COUNTIF(D$5:D944,D945)+1,0)</f>
        <v>x1</v>
      </c>
      <c r="C945" s="27"/>
      <c r="D945" s="27"/>
      <c r="E945" s="165"/>
      <c r="F945" s="27"/>
      <c r="G945" s="242"/>
      <c r="H945" s="242"/>
      <c r="I945" s="242"/>
      <c r="J945" s="194"/>
      <c r="K945" s="165"/>
      <c r="L945" s="28"/>
      <c r="M945" s="371"/>
      <c r="N945" s="28"/>
      <c r="O945" s="236"/>
      <c r="P945" s="28"/>
      <c r="Q945" s="28"/>
      <c r="R945" s="28"/>
      <c r="S945" s="466" t="str">
        <f>IF(C945=0,"",C945)</f>
        <v/>
      </c>
      <c r="T945" s="191"/>
      <c r="U945" s="30"/>
      <c r="V945" s="30"/>
      <c r="W945" s="30"/>
      <c r="X945" s="30"/>
      <c r="Y945" s="190"/>
      <c r="Z945" s="330" t="str">
        <f>lft(J945,Peildatum)</f>
        <v/>
      </c>
      <c r="AA945" s="272"/>
      <c r="AB945" s="272"/>
      <c r="AC945" s="272"/>
      <c r="AD945" s="272"/>
      <c r="AE945" s="319" t="str">
        <f>IFERROR(VLOOKUP(LEFT(L945 &amp; "0",1),CbRc,2,0),"")</f>
        <v>NCX19J3</v>
      </c>
      <c r="AF945" s="319" t="str">
        <f>IFERROR(VLOOKUP(LEFT(M945 &amp; "0",1),CbRc,2,0),"")</f>
        <v>NCX19J3</v>
      </c>
      <c r="AG945" s="319" t="str">
        <f>IFERROR(VLOOKUP(LEFT(N945 &amp; "0",1),CbRc,2,0),"")</f>
        <v>NCX19J3</v>
      </c>
      <c r="AH945" s="319" t="str">
        <f>IF(ISNA(VLOOKUP($AE945&amp;P945,IsTm1A,1,0)),"",P945)</f>
        <v/>
      </c>
      <c r="AI945" s="319" t="str">
        <f>IF(ISNA(VLOOKUP($AF945&amp;Q945,IsTm2D,1,0)),"",Q945)</f>
        <v/>
      </c>
      <c r="AJ945" s="319" t="str">
        <f>IF(ISNA(VLOOKUP($AF945&amp;R945,IsTm3G,1,0)),"",R945)</f>
        <v/>
      </c>
      <c r="AK945" s="319" t="str">
        <f>IF(ISNA(VLOOKUP($AG945&amp;S945,IsTm4J,1,0)),"",S945)</f>
        <v/>
      </c>
      <c r="AL945" s="310"/>
      <c r="AT945" s="312" t="str">
        <f t="shared" si="138"/>
        <v/>
      </c>
      <c r="AU945" s="312" t="str">
        <f t="shared" si="139"/>
        <v/>
      </c>
      <c r="AW945" s="320">
        <f t="shared" si="140"/>
        <v>0</v>
      </c>
      <c r="AX945" s="320">
        <f t="shared" si="141"/>
        <v>0</v>
      </c>
      <c r="AY945" s="320">
        <f t="shared" si="142"/>
        <v>0</v>
      </c>
      <c r="AZ945" s="320">
        <f t="shared" si="143"/>
        <v>0</v>
      </c>
      <c r="BG945" s="49" t="str">
        <f t="shared" si="144"/>
        <v>0</v>
      </c>
      <c r="BH945" s="49" t="str">
        <f t="shared" si="145"/>
        <v>0</v>
      </c>
      <c r="BI945" s="49" t="str">
        <f t="shared" si="146"/>
        <v>0</v>
      </c>
    </row>
    <row r="946" spans="1:61" x14ac:dyDescent="0.25">
      <c r="A946" s="25" t="str">
        <f>C946&amp;"x"&amp;TEXT(COUNTIF(C$5:C945,C946)+1,0)</f>
        <v>x1</v>
      </c>
      <c r="B946" s="26" t="str">
        <f>D946&amp;"x"&amp;TEXT(COUNTIF(D$5:D945,D946)+1,0)</f>
        <v>x1</v>
      </c>
      <c r="C946" s="27"/>
      <c r="D946" s="27"/>
      <c r="E946" s="165"/>
      <c r="F946" s="27"/>
      <c r="G946" s="242"/>
      <c r="H946" s="242"/>
      <c r="I946" s="242"/>
      <c r="J946" s="194"/>
      <c r="K946" s="165"/>
      <c r="L946" s="28"/>
      <c r="M946" s="371"/>
      <c r="N946" s="28"/>
      <c r="O946" s="236"/>
      <c r="P946" s="28"/>
      <c r="Q946" s="28"/>
      <c r="R946" s="28"/>
      <c r="S946" s="466" t="str">
        <f>IF(C946=0,"",C946)</f>
        <v/>
      </c>
      <c r="T946" s="191"/>
      <c r="U946" s="30"/>
      <c r="V946" s="30"/>
      <c r="W946" s="30"/>
      <c r="X946" s="30"/>
      <c r="Y946" s="190"/>
      <c r="Z946" s="330" t="str">
        <f>lft(J946,Peildatum)</f>
        <v/>
      </c>
      <c r="AA946" s="272"/>
      <c r="AB946" s="272"/>
      <c r="AC946" s="272"/>
      <c r="AD946" s="272"/>
      <c r="AE946" s="319" t="str">
        <f>IFERROR(VLOOKUP(LEFT(L946 &amp; "0",1),CbRc,2,0),"")</f>
        <v>NCX19J3</v>
      </c>
      <c r="AF946" s="319" t="str">
        <f>IFERROR(VLOOKUP(LEFT(M946 &amp; "0",1),CbRc,2,0),"")</f>
        <v>NCX19J3</v>
      </c>
      <c r="AG946" s="319" t="str">
        <f>IFERROR(VLOOKUP(LEFT(N946 &amp; "0",1),CbRc,2,0),"")</f>
        <v>NCX19J3</v>
      </c>
      <c r="AH946" s="319" t="str">
        <f>IF(ISNA(VLOOKUP($AE946&amp;P946,IsTm1A,1,0)),"",P946)</f>
        <v/>
      </c>
      <c r="AI946" s="319" t="str">
        <f>IF(ISNA(VLOOKUP($AF946&amp;Q946,IsTm2D,1,0)),"",Q946)</f>
        <v/>
      </c>
      <c r="AJ946" s="319" t="str">
        <f>IF(ISNA(VLOOKUP($AF946&amp;R946,IsTm3G,1,0)),"",R946)</f>
        <v/>
      </c>
      <c r="AK946" s="319" t="str">
        <f>IF(ISNA(VLOOKUP($AG946&amp;S946,IsTm4J,1,0)),"",S946)</f>
        <v/>
      </c>
      <c r="AL946" s="310"/>
      <c r="AT946" s="312" t="str">
        <f t="shared" si="138"/>
        <v/>
      </c>
      <c r="AU946" s="312" t="str">
        <f t="shared" si="139"/>
        <v/>
      </c>
      <c r="AW946" s="320">
        <f t="shared" si="140"/>
        <v>0</v>
      </c>
      <c r="AX946" s="320">
        <f t="shared" si="141"/>
        <v>0</v>
      </c>
      <c r="AY946" s="320">
        <f t="shared" si="142"/>
        <v>0</v>
      </c>
      <c r="AZ946" s="320">
        <f t="shared" si="143"/>
        <v>0</v>
      </c>
      <c r="BG946" s="49" t="str">
        <f t="shared" si="144"/>
        <v>0</v>
      </c>
      <c r="BH946" s="49" t="str">
        <f t="shared" si="145"/>
        <v>0</v>
      </c>
      <c r="BI946" s="49" t="str">
        <f t="shared" si="146"/>
        <v>0</v>
      </c>
    </row>
    <row r="947" spans="1:61" x14ac:dyDescent="0.25">
      <c r="A947" s="25" t="str">
        <f>C947&amp;"x"&amp;TEXT(COUNTIF(C$5:C946,C947)+1,0)</f>
        <v>x1</v>
      </c>
      <c r="B947" s="26" t="str">
        <f>D947&amp;"x"&amp;TEXT(COUNTIF(D$5:D946,D947)+1,0)</f>
        <v>x1</v>
      </c>
      <c r="C947" s="27"/>
      <c r="D947" s="27"/>
      <c r="E947" s="165"/>
      <c r="F947" s="27"/>
      <c r="G947" s="242"/>
      <c r="H947" s="242"/>
      <c r="I947" s="242"/>
      <c r="J947" s="194"/>
      <c r="K947" s="165"/>
      <c r="L947" s="28"/>
      <c r="M947" s="371"/>
      <c r="N947" s="28"/>
      <c r="O947" s="236"/>
      <c r="P947" s="28"/>
      <c r="Q947" s="28"/>
      <c r="R947" s="28"/>
      <c r="S947" s="466" t="str">
        <f>IF(C947=0,"",C947)</f>
        <v/>
      </c>
      <c r="T947" s="191"/>
      <c r="U947" s="30"/>
      <c r="V947" s="30"/>
      <c r="W947" s="30"/>
      <c r="X947" s="30"/>
      <c r="Y947" s="190"/>
      <c r="Z947" s="330" t="str">
        <f>lft(J947,Peildatum)</f>
        <v/>
      </c>
      <c r="AA947" s="272"/>
      <c r="AB947" s="272"/>
      <c r="AC947" s="272"/>
      <c r="AD947" s="272"/>
      <c r="AE947" s="319" t="str">
        <f>IFERROR(VLOOKUP(LEFT(L947 &amp; "0",1),CbRc,2,0),"")</f>
        <v>NCX19J3</v>
      </c>
      <c r="AF947" s="319" t="str">
        <f>IFERROR(VLOOKUP(LEFT(M947 &amp; "0",1),CbRc,2,0),"")</f>
        <v>NCX19J3</v>
      </c>
      <c r="AG947" s="319" t="str">
        <f>IFERROR(VLOOKUP(LEFT(N947 &amp; "0",1),CbRc,2,0),"")</f>
        <v>NCX19J3</v>
      </c>
      <c r="AH947" s="319" t="str">
        <f>IF(ISNA(VLOOKUP($AE947&amp;P947,IsTm1A,1,0)),"",P947)</f>
        <v/>
      </c>
      <c r="AI947" s="319" t="str">
        <f>IF(ISNA(VLOOKUP($AF947&amp;Q947,IsTm2D,1,0)),"",Q947)</f>
        <v/>
      </c>
      <c r="AJ947" s="319" t="str">
        <f>IF(ISNA(VLOOKUP($AF947&amp;R947,IsTm3G,1,0)),"",R947)</f>
        <v/>
      </c>
      <c r="AK947" s="319" t="str">
        <f>IF(ISNA(VLOOKUP($AG947&amp;S947,IsTm4J,1,0)),"",S947)</f>
        <v/>
      </c>
      <c r="AL947" s="310"/>
      <c r="AT947" s="312" t="str">
        <f t="shared" si="138"/>
        <v/>
      </c>
      <c r="AU947" s="312" t="str">
        <f t="shared" si="139"/>
        <v/>
      </c>
      <c r="AW947" s="320">
        <f t="shared" si="140"/>
        <v>0</v>
      </c>
      <c r="AX947" s="320">
        <f t="shared" si="141"/>
        <v>0</v>
      </c>
      <c r="AY947" s="320">
        <f t="shared" si="142"/>
        <v>0</v>
      </c>
      <c r="AZ947" s="320">
        <f t="shared" si="143"/>
        <v>0</v>
      </c>
      <c r="BG947" s="49" t="str">
        <f t="shared" si="144"/>
        <v>0</v>
      </c>
      <c r="BH947" s="49" t="str">
        <f t="shared" si="145"/>
        <v>0</v>
      </c>
      <c r="BI947" s="49" t="str">
        <f t="shared" si="146"/>
        <v>0</v>
      </c>
    </row>
    <row r="948" spans="1:61" x14ac:dyDescent="0.25">
      <c r="A948" s="25" t="str">
        <f>C948&amp;"x"&amp;TEXT(COUNTIF(C$5:C947,C948)+1,0)</f>
        <v>x1</v>
      </c>
      <c r="B948" s="26" t="str">
        <f>D948&amp;"x"&amp;TEXT(COUNTIF(D$5:D947,D948)+1,0)</f>
        <v>x1</v>
      </c>
      <c r="C948" s="27"/>
      <c r="D948" s="27"/>
      <c r="E948" s="165"/>
      <c r="F948" s="27"/>
      <c r="G948" s="242"/>
      <c r="H948" s="242"/>
      <c r="I948" s="242"/>
      <c r="J948" s="194"/>
      <c r="K948" s="165"/>
      <c r="L948" s="28"/>
      <c r="M948" s="371"/>
      <c r="N948" s="28"/>
      <c r="O948" s="236"/>
      <c r="P948" s="28"/>
      <c r="Q948" s="28"/>
      <c r="R948" s="28"/>
      <c r="S948" s="466" t="str">
        <f>IF(C948=0,"",C948)</f>
        <v/>
      </c>
      <c r="T948" s="191"/>
      <c r="U948" s="30"/>
      <c r="V948" s="30"/>
      <c r="W948" s="30"/>
      <c r="X948" s="30"/>
      <c r="Y948" s="190"/>
      <c r="Z948" s="330" t="str">
        <f>lft(J948,Peildatum)</f>
        <v/>
      </c>
      <c r="AA948" s="272"/>
      <c r="AB948" s="272"/>
      <c r="AC948" s="272"/>
      <c r="AD948" s="272"/>
      <c r="AE948" s="319" t="str">
        <f>IFERROR(VLOOKUP(LEFT(L948 &amp; "0",1),CbRc,2,0),"")</f>
        <v>NCX19J3</v>
      </c>
      <c r="AF948" s="319" t="str">
        <f>IFERROR(VLOOKUP(LEFT(M948 &amp; "0",1),CbRc,2,0),"")</f>
        <v>NCX19J3</v>
      </c>
      <c r="AG948" s="319" t="str">
        <f>IFERROR(VLOOKUP(LEFT(N948 &amp; "0",1),CbRc,2,0),"")</f>
        <v>NCX19J3</v>
      </c>
      <c r="AH948" s="319" t="str">
        <f>IF(ISNA(VLOOKUP($AE948&amp;P948,IsTm1A,1,0)),"",P948)</f>
        <v/>
      </c>
      <c r="AI948" s="319" t="str">
        <f>IF(ISNA(VLOOKUP($AF948&amp;Q948,IsTm2D,1,0)),"",Q948)</f>
        <v/>
      </c>
      <c r="AJ948" s="319" t="str">
        <f>IF(ISNA(VLOOKUP($AF948&amp;R948,IsTm3G,1,0)),"",R948)</f>
        <v/>
      </c>
      <c r="AK948" s="319" t="str">
        <f>IF(ISNA(VLOOKUP($AG948&amp;S948,IsTm4J,1,0)),"",S948)</f>
        <v/>
      </c>
      <c r="AL948" s="310"/>
      <c r="AT948" s="312" t="str">
        <f t="shared" si="138"/>
        <v/>
      </c>
      <c r="AU948" s="312" t="str">
        <f t="shared" si="139"/>
        <v/>
      </c>
      <c r="AW948" s="320">
        <f t="shared" si="140"/>
        <v>0</v>
      </c>
      <c r="AX948" s="320">
        <f t="shared" si="141"/>
        <v>0</v>
      </c>
      <c r="AY948" s="320">
        <f t="shared" si="142"/>
        <v>0</v>
      </c>
      <c r="AZ948" s="320">
        <f t="shared" si="143"/>
        <v>0</v>
      </c>
      <c r="BG948" s="49" t="str">
        <f t="shared" si="144"/>
        <v>0</v>
      </c>
      <c r="BH948" s="49" t="str">
        <f t="shared" si="145"/>
        <v>0</v>
      </c>
      <c r="BI948" s="49" t="str">
        <f t="shared" si="146"/>
        <v>0</v>
      </c>
    </row>
    <row r="949" spans="1:61" x14ac:dyDescent="0.25">
      <c r="A949" s="25" t="str">
        <f>C949&amp;"x"&amp;TEXT(COUNTIF(C$5:C948,C949)+1,0)</f>
        <v>x1</v>
      </c>
      <c r="B949" s="26" t="str">
        <f>D949&amp;"x"&amp;TEXT(COUNTIF(D$5:D948,D949)+1,0)</f>
        <v>x1</v>
      </c>
      <c r="C949" s="27"/>
      <c r="D949" s="27"/>
      <c r="E949" s="165"/>
      <c r="F949" s="27"/>
      <c r="G949" s="242"/>
      <c r="H949" s="242"/>
      <c r="I949" s="242"/>
      <c r="J949" s="194"/>
      <c r="K949" s="165"/>
      <c r="L949" s="28"/>
      <c r="M949" s="371"/>
      <c r="N949" s="28"/>
      <c r="O949" s="236"/>
      <c r="P949" s="28"/>
      <c r="Q949" s="28"/>
      <c r="R949" s="28"/>
      <c r="S949" s="466" t="str">
        <f>IF(C949=0,"",C949)</f>
        <v/>
      </c>
      <c r="T949" s="191"/>
      <c r="U949" s="30"/>
      <c r="V949" s="30"/>
      <c r="W949" s="30"/>
      <c r="X949" s="30"/>
      <c r="Y949" s="190"/>
      <c r="Z949" s="330" t="str">
        <f>lft(J949,Peildatum)</f>
        <v/>
      </c>
      <c r="AA949" s="272"/>
      <c r="AB949" s="272"/>
      <c r="AC949" s="272"/>
      <c r="AD949" s="272"/>
      <c r="AE949" s="319" t="str">
        <f>IFERROR(VLOOKUP(LEFT(L949 &amp; "0",1),CbRc,2,0),"")</f>
        <v>NCX19J3</v>
      </c>
      <c r="AF949" s="319" t="str">
        <f>IFERROR(VLOOKUP(LEFT(M949 &amp; "0",1),CbRc,2,0),"")</f>
        <v>NCX19J3</v>
      </c>
      <c r="AG949" s="319" t="str">
        <f>IFERROR(VLOOKUP(LEFT(N949 &amp; "0",1),CbRc,2,0),"")</f>
        <v>NCX19J3</v>
      </c>
      <c r="AH949" s="319" t="str">
        <f>IF(ISNA(VLOOKUP($AE949&amp;P949,IsTm1A,1,0)),"",P949)</f>
        <v/>
      </c>
      <c r="AI949" s="319" t="str">
        <f>IF(ISNA(VLOOKUP($AF949&amp;Q949,IsTm2D,1,0)),"",Q949)</f>
        <v/>
      </c>
      <c r="AJ949" s="319" t="str">
        <f>IF(ISNA(VLOOKUP($AF949&amp;R949,IsTm3G,1,0)),"",R949)</f>
        <v/>
      </c>
      <c r="AK949" s="319" t="str">
        <f>IF(ISNA(VLOOKUP($AG949&amp;S949,IsTm4J,1,0)),"",S949)</f>
        <v/>
      </c>
      <c r="AL949" s="310"/>
      <c r="AT949" s="312" t="str">
        <f t="shared" si="138"/>
        <v/>
      </c>
      <c r="AU949" s="312" t="str">
        <f t="shared" si="139"/>
        <v/>
      </c>
      <c r="AW949" s="320">
        <f t="shared" si="140"/>
        <v>0</v>
      </c>
      <c r="AX949" s="320">
        <f t="shared" si="141"/>
        <v>0</v>
      </c>
      <c r="AY949" s="320">
        <f t="shared" si="142"/>
        <v>0</v>
      </c>
      <c r="AZ949" s="320">
        <f t="shared" si="143"/>
        <v>0</v>
      </c>
      <c r="BG949" s="49" t="str">
        <f t="shared" si="144"/>
        <v>0</v>
      </c>
      <c r="BH949" s="49" t="str">
        <f t="shared" si="145"/>
        <v>0</v>
      </c>
      <c r="BI949" s="49" t="str">
        <f t="shared" si="146"/>
        <v>0</v>
      </c>
    </row>
    <row r="950" spans="1:61" x14ac:dyDescent="0.25">
      <c r="A950" s="25" t="str">
        <f>C950&amp;"x"&amp;TEXT(COUNTIF(C$5:C949,C950)+1,0)</f>
        <v>x1</v>
      </c>
      <c r="B950" s="26" t="str">
        <f>D950&amp;"x"&amp;TEXT(COUNTIF(D$5:D949,D950)+1,0)</f>
        <v>x1</v>
      </c>
      <c r="C950" s="27"/>
      <c r="D950" s="27"/>
      <c r="E950" s="165"/>
      <c r="F950" s="27"/>
      <c r="G950" s="242"/>
      <c r="H950" s="242"/>
      <c r="I950" s="242"/>
      <c r="J950" s="194"/>
      <c r="K950" s="165"/>
      <c r="L950" s="28"/>
      <c r="M950" s="371"/>
      <c r="N950" s="28"/>
      <c r="O950" s="236"/>
      <c r="P950" s="28"/>
      <c r="Q950" s="28"/>
      <c r="R950" s="28"/>
      <c r="S950" s="466" t="str">
        <f>IF(C950=0,"",C950)</f>
        <v/>
      </c>
      <c r="T950" s="191"/>
      <c r="U950" s="30"/>
      <c r="V950" s="30"/>
      <c r="W950" s="30"/>
      <c r="X950" s="30"/>
      <c r="Y950" s="190"/>
      <c r="Z950" s="330" t="str">
        <f>lft(J950,Peildatum)</f>
        <v/>
      </c>
      <c r="AA950" s="272"/>
      <c r="AB950" s="272"/>
      <c r="AC950" s="272"/>
      <c r="AD950" s="272"/>
      <c r="AE950" s="319" t="str">
        <f>IFERROR(VLOOKUP(LEFT(L950 &amp; "0",1),CbRc,2,0),"")</f>
        <v>NCX19J3</v>
      </c>
      <c r="AF950" s="319" t="str">
        <f>IFERROR(VLOOKUP(LEFT(M950 &amp; "0",1),CbRc,2,0),"")</f>
        <v>NCX19J3</v>
      </c>
      <c r="AG950" s="319" t="str">
        <f>IFERROR(VLOOKUP(LEFT(N950 &amp; "0",1),CbRc,2,0),"")</f>
        <v>NCX19J3</v>
      </c>
      <c r="AH950" s="319" t="str">
        <f>IF(ISNA(VLOOKUP($AE950&amp;P950,IsTm1A,1,0)),"",P950)</f>
        <v/>
      </c>
      <c r="AI950" s="319" t="str">
        <f>IF(ISNA(VLOOKUP($AF950&amp;Q950,IsTm2D,1,0)),"",Q950)</f>
        <v/>
      </c>
      <c r="AJ950" s="319" t="str">
        <f>IF(ISNA(VLOOKUP($AF950&amp;R950,IsTm3G,1,0)),"",R950)</f>
        <v/>
      </c>
      <c r="AK950" s="319" t="str">
        <f>IF(ISNA(VLOOKUP($AG950&amp;S950,IsTm4J,1,0)),"",S950)</f>
        <v/>
      </c>
      <c r="AL950" s="310"/>
      <c r="AT950" s="312" t="str">
        <f t="shared" si="138"/>
        <v/>
      </c>
      <c r="AU950" s="312" t="str">
        <f t="shared" si="139"/>
        <v/>
      </c>
      <c r="AW950" s="320">
        <f t="shared" si="140"/>
        <v>0</v>
      </c>
      <c r="AX950" s="320">
        <f t="shared" si="141"/>
        <v>0</v>
      </c>
      <c r="AY950" s="320">
        <f t="shared" si="142"/>
        <v>0</v>
      </c>
      <c r="AZ950" s="320">
        <f t="shared" si="143"/>
        <v>0</v>
      </c>
      <c r="BG950" s="49" t="str">
        <f t="shared" si="144"/>
        <v>0</v>
      </c>
      <c r="BH950" s="49" t="str">
        <f t="shared" si="145"/>
        <v>0</v>
      </c>
      <c r="BI950" s="49" t="str">
        <f t="shared" si="146"/>
        <v>0</v>
      </c>
    </row>
    <row r="951" spans="1:61" x14ac:dyDescent="0.25">
      <c r="A951" s="25" t="str">
        <f>C951&amp;"x"&amp;TEXT(COUNTIF(C$5:C950,C951)+1,0)</f>
        <v>x1</v>
      </c>
      <c r="B951" s="26" t="str">
        <f>D951&amp;"x"&amp;TEXT(COUNTIF(D$5:D950,D951)+1,0)</f>
        <v>x1</v>
      </c>
      <c r="C951" s="27"/>
      <c r="D951" s="27"/>
      <c r="E951" s="165"/>
      <c r="F951" s="27"/>
      <c r="G951" s="242"/>
      <c r="H951" s="242"/>
      <c r="I951" s="242"/>
      <c r="J951" s="194"/>
      <c r="K951" s="165"/>
      <c r="L951" s="28"/>
      <c r="M951" s="371"/>
      <c r="N951" s="28"/>
      <c r="O951" s="236"/>
      <c r="P951" s="28"/>
      <c r="Q951" s="28"/>
      <c r="R951" s="28"/>
      <c r="S951" s="466" t="str">
        <f>IF(C951=0,"",C951)</f>
        <v/>
      </c>
      <c r="T951" s="191"/>
      <c r="U951" s="30"/>
      <c r="V951" s="30"/>
      <c r="W951" s="30"/>
      <c r="X951" s="30"/>
      <c r="Y951" s="190"/>
      <c r="Z951" s="330" t="str">
        <f>lft(J951,Peildatum)</f>
        <v/>
      </c>
      <c r="AA951" s="272"/>
      <c r="AB951" s="272"/>
      <c r="AC951" s="272"/>
      <c r="AD951" s="272"/>
      <c r="AE951" s="319" t="str">
        <f>IFERROR(VLOOKUP(LEFT(L951 &amp; "0",1),CbRc,2,0),"")</f>
        <v>NCX19J3</v>
      </c>
      <c r="AF951" s="319" t="str">
        <f>IFERROR(VLOOKUP(LEFT(M951 &amp; "0",1),CbRc,2,0),"")</f>
        <v>NCX19J3</v>
      </c>
      <c r="AG951" s="319" t="str">
        <f>IFERROR(VLOOKUP(LEFT(N951 &amp; "0",1),CbRc,2,0),"")</f>
        <v>NCX19J3</v>
      </c>
      <c r="AH951" s="319" t="str">
        <f>IF(ISNA(VLOOKUP($AE951&amp;P951,IsTm1A,1,0)),"",P951)</f>
        <v/>
      </c>
      <c r="AI951" s="319" t="str">
        <f>IF(ISNA(VLOOKUP($AF951&amp;Q951,IsTm2D,1,0)),"",Q951)</f>
        <v/>
      </c>
      <c r="AJ951" s="319" t="str">
        <f>IF(ISNA(VLOOKUP($AF951&amp;R951,IsTm3G,1,0)),"",R951)</f>
        <v/>
      </c>
      <c r="AK951" s="319" t="str">
        <f>IF(ISNA(VLOOKUP($AG951&amp;S951,IsTm4J,1,0)),"",S951)</f>
        <v/>
      </c>
      <c r="AL951" s="310"/>
      <c r="AT951" s="312" t="str">
        <f t="shared" si="138"/>
        <v/>
      </c>
      <c r="AU951" s="312" t="str">
        <f t="shared" si="139"/>
        <v/>
      </c>
      <c r="AW951" s="320">
        <f t="shared" si="140"/>
        <v>0</v>
      </c>
      <c r="AX951" s="320">
        <f t="shared" si="141"/>
        <v>0</v>
      </c>
      <c r="AY951" s="320">
        <f t="shared" si="142"/>
        <v>0</v>
      </c>
      <c r="AZ951" s="320">
        <f t="shared" si="143"/>
        <v>0</v>
      </c>
      <c r="BG951" s="49" t="str">
        <f t="shared" si="144"/>
        <v>0</v>
      </c>
      <c r="BH951" s="49" t="str">
        <f t="shared" si="145"/>
        <v>0</v>
      </c>
      <c r="BI951" s="49" t="str">
        <f t="shared" si="146"/>
        <v>0</v>
      </c>
    </row>
    <row r="952" spans="1:61" x14ac:dyDescent="0.25">
      <c r="A952" s="25" t="str">
        <f>C952&amp;"x"&amp;TEXT(COUNTIF(C$5:C951,C952)+1,0)</f>
        <v>x1</v>
      </c>
      <c r="B952" s="26" t="str">
        <f>D952&amp;"x"&amp;TEXT(COUNTIF(D$5:D951,D952)+1,0)</f>
        <v>x1</v>
      </c>
      <c r="C952" s="27"/>
      <c r="D952" s="27"/>
      <c r="E952" s="165"/>
      <c r="F952" s="27"/>
      <c r="G952" s="242"/>
      <c r="H952" s="242"/>
      <c r="I952" s="242"/>
      <c r="J952" s="194"/>
      <c r="K952" s="165"/>
      <c r="L952" s="28"/>
      <c r="M952" s="371"/>
      <c r="N952" s="28"/>
      <c r="O952" s="236"/>
      <c r="P952" s="28"/>
      <c r="Q952" s="28"/>
      <c r="R952" s="28"/>
      <c r="S952" s="466" t="str">
        <f>IF(C952=0,"",C952)</f>
        <v/>
      </c>
      <c r="T952" s="191"/>
      <c r="U952" s="30"/>
      <c r="V952" s="30"/>
      <c r="W952" s="30"/>
      <c r="X952" s="30"/>
      <c r="Y952" s="190"/>
      <c r="Z952" s="330" t="str">
        <f>lft(J952,Peildatum)</f>
        <v/>
      </c>
      <c r="AA952" s="272"/>
      <c r="AB952" s="272"/>
      <c r="AC952" s="272"/>
      <c r="AD952" s="272"/>
      <c r="AE952" s="319" t="str">
        <f>IFERROR(VLOOKUP(LEFT(L952 &amp; "0",1),CbRc,2,0),"")</f>
        <v>NCX19J3</v>
      </c>
      <c r="AF952" s="319" t="str">
        <f>IFERROR(VLOOKUP(LEFT(M952 &amp; "0",1),CbRc,2,0),"")</f>
        <v>NCX19J3</v>
      </c>
      <c r="AG952" s="319" t="str">
        <f>IFERROR(VLOOKUP(LEFT(N952 &amp; "0",1),CbRc,2,0),"")</f>
        <v>NCX19J3</v>
      </c>
      <c r="AH952" s="319" t="str">
        <f>IF(ISNA(VLOOKUP($AE952&amp;P952,IsTm1A,1,0)),"",P952)</f>
        <v/>
      </c>
      <c r="AI952" s="319" t="str">
        <f>IF(ISNA(VLOOKUP($AF952&amp;Q952,IsTm2D,1,0)),"",Q952)</f>
        <v/>
      </c>
      <c r="AJ952" s="319" t="str">
        <f>IF(ISNA(VLOOKUP($AF952&amp;R952,IsTm3G,1,0)),"",R952)</f>
        <v/>
      </c>
      <c r="AK952" s="319" t="str">
        <f>IF(ISNA(VLOOKUP($AG952&amp;S952,IsTm4J,1,0)),"",S952)</f>
        <v/>
      </c>
      <c r="AL952" s="310"/>
      <c r="AT952" s="312" t="str">
        <f t="shared" si="138"/>
        <v/>
      </c>
      <c r="AU952" s="312" t="str">
        <f t="shared" si="139"/>
        <v/>
      </c>
      <c r="AW952" s="320">
        <f t="shared" si="140"/>
        <v>0</v>
      </c>
      <c r="AX952" s="320">
        <f t="shared" si="141"/>
        <v>0</v>
      </c>
      <c r="AY952" s="320">
        <f t="shared" si="142"/>
        <v>0</v>
      </c>
      <c r="AZ952" s="320">
        <f t="shared" si="143"/>
        <v>0</v>
      </c>
      <c r="BG952" s="49" t="str">
        <f t="shared" si="144"/>
        <v>0</v>
      </c>
      <c r="BH952" s="49" t="str">
        <f t="shared" si="145"/>
        <v>0</v>
      </c>
      <c r="BI952" s="49" t="str">
        <f t="shared" si="146"/>
        <v>0</v>
      </c>
    </row>
    <row r="953" spans="1:61" x14ac:dyDescent="0.25">
      <c r="A953" s="25" t="str">
        <f>C953&amp;"x"&amp;TEXT(COUNTIF(C$5:C952,C953)+1,0)</f>
        <v>x1</v>
      </c>
      <c r="B953" s="26" t="str">
        <f>D953&amp;"x"&amp;TEXT(COUNTIF(D$5:D952,D953)+1,0)</f>
        <v>x1</v>
      </c>
      <c r="C953" s="27"/>
      <c r="D953" s="27"/>
      <c r="E953" s="165"/>
      <c r="F953" s="27"/>
      <c r="G953" s="242"/>
      <c r="H953" s="242"/>
      <c r="I953" s="242"/>
      <c r="J953" s="194"/>
      <c r="K953" s="165"/>
      <c r="L953" s="28"/>
      <c r="M953" s="371"/>
      <c r="N953" s="28"/>
      <c r="O953" s="236"/>
      <c r="P953" s="28"/>
      <c r="Q953" s="28"/>
      <c r="R953" s="28"/>
      <c r="S953" s="466" t="str">
        <f>IF(C953=0,"",C953)</f>
        <v/>
      </c>
      <c r="T953" s="191"/>
      <c r="U953" s="30"/>
      <c r="V953" s="30"/>
      <c r="W953" s="30"/>
      <c r="X953" s="30"/>
      <c r="Y953" s="190"/>
      <c r="Z953" s="330" t="str">
        <f>lft(J953,Peildatum)</f>
        <v/>
      </c>
      <c r="AA953" s="272"/>
      <c r="AB953" s="272"/>
      <c r="AC953" s="272"/>
      <c r="AD953" s="272"/>
      <c r="AE953" s="319" t="str">
        <f>IFERROR(VLOOKUP(LEFT(L953 &amp; "0",1),CbRc,2,0),"")</f>
        <v>NCX19J3</v>
      </c>
      <c r="AF953" s="319" t="str">
        <f>IFERROR(VLOOKUP(LEFT(M953 &amp; "0",1),CbRc,2,0),"")</f>
        <v>NCX19J3</v>
      </c>
      <c r="AG953" s="319" t="str">
        <f>IFERROR(VLOOKUP(LEFT(N953 &amp; "0",1),CbRc,2,0),"")</f>
        <v>NCX19J3</v>
      </c>
      <c r="AH953" s="319" t="str">
        <f>IF(ISNA(VLOOKUP($AE953&amp;P953,IsTm1A,1,0)),"",P953)</f>
        <v/>
      </c>
      <c r="AI953" s="319" t="str">
        <f>IF(ISNA(VLOOKUP($AF953&amp;Q953,IsTm2D,1,0)),"",Q953)</f>
        <v/>
      </c>
      <c r="AJ953" s="319" t="str">
        <f>IF(ISNA(VLOOKUP($AF953&amp;R953,IsTm3G,1,0)),"",R953)</f>
        <v/>
      </c>
      <c r="AK953" s="319" t="str">
        <f>IF(ISNA(VLOOKUP($AG953&amp;S953,IsTm4J,1,0)),"",S953)</f>
        <v/>
      </c>
      <c r="AL953" s="310"/>
      <c r="AT953" s="312" t="str">
        <f t="shared" si="138"/>
        <v/>
      </c>
      <c r="AU953" s="312" t="str">
        <f t="shared" si="139"/>
        <v/>
      </c>
      <c r="AW953" s="320">
        <f t="shared" si="140"/>
        <v>0</v>
      </c>
      <c r="AX953" s="320">
        <f t="shared" si="141"/>
        <v>0</v>
      </c>
      <c r="AY953" s="320">
        <f t="shared" si="142"/>
        <v>0</v>
      </c>
      <c r="AZ953" s="320">
        <f t="shared" si="143"/>
        <v>0</v>
      </c>
      <c r="BG953" s="49" t="str">
        <f t="shared" si="144"/>
        <v>0</v>
      </c>
      <c r="BH953" s="49" t="str">
        <f t="shared" si="145"/>
        <v>0</v>
      </c>
      <c r="BI953" s="49" t="str">
        <f t="shared" si="146"/>
        <v>0</v>
      </c>
    </row>
    <row r="954" spans="1:61" x14ac:dyDescent="0.25">
      <c r="A954" s="25" t="str">
        <f>C954&amp;"x"&amp;TEXT(COUNTIF(C$5:C953,C954)+1,0)</f>
        <v>x1</v>
      </c>
      <c r="B954" s="26" t="str">
        <f>D954&amp;"x"&amp;TEXT(COUNTIF(D$5:D953,D954)+1,0)</f>
        <v>x1</v>
      </c>
      <c r="C954" s="27"/>
      <c r="D954" s="27"/>
      <c r="E954" s="165"/>
      <c r="F954" s="27"/>
      <c r="G954" s="242"/>
      <c r="H954" s="242"/>
      <c r="I954" s="242"/>
      <c r="J954" s="194"/>
      <c r="K954" s="165"/>
      <c r="L954" s="28"/>
      <c r="M954" s="371"/>
      <c r="N954" s="28"/>
      <c r="O954" s="236"/>
      <c r="P954" s="28"/>
      <c r="Q954" s="28"/>
      <c r="R954" s="28"/>
      <c r="S954" s="466" t="str">
        <f>IF(C954=0,"",C954)</f>
        <v/>
      </c>
      <c r="T954" s="191"/>
      <c r="U954" s="30"/>
      <c r="V954" s="30"/>
      <c r="W954" s="30"/>
      <c r="X954" s="30"/>
      <c r="Y954" s="190"/>
      <c r="Z954" s="330" t="str">
        <f>lft(J954,Peildatum)</f>
        <v/>
      </c>
      <c r="AA954" s="272"/>
      <c r="AB954" s="272"/>
      <c r="AC954" s="272"/>
      <c r="AD954" s="272"/>
      <c r="AE954" s="319" t="str">
        <f>IFERROR(VLOOKUP(LEFT(L954 &amp; "0",1),CbRc,2,0),"")</f>
        <v>NCX19J3</v>
      </c>
      <c r="AF954" s="319" t="str">
        <f>IFERROR(VLOOKUP(LEFT(M954 &amp; "0",1),CbRc,2,0),"")</f>
        <v>NCX19J3</v>
      </c>
      <c r="AG954" s="319" t="str">
        <f>IFERROR(VLOOKUP(LEFT(N954 &amp; "0",1),CbRc,2,0),"")</f>
        <v>NCX19J3</v>
      </c>
      <c r="AH954" s="319" t="str">
        <f>IF(ISNA(VLOOKUP($AE954&amp;P954,IsTm1A,1,0)),"",P954)</f>
        <v/>
      </c>
      <c r="AI954" s="319" t="str">
        <f>IF(ISNA(VLOOKUP($AF954&amp;Q954,IsTm2D,1,0)),"",Q954)</f>
        <v/>
      </c>
      <c r="AJ954" s="319" t="str">
        <f>IF(ISNA(VLOOKUP($AF954&amp;R954,IsTm3G,1,0)),"",R954)</f>
        <v/>
      </c>
      <c r="AK954" s="319" t="str">
        <f>IF(ISNA(VLOOKUP($AG954&amp;S954,IsTm4J,1,0)),"",S954)</f>
        <v/>
      </c>
      <c r="AL954" s="310"/>
      <c r="AT954" s="312" t="str">
        <f t="shared" si="138"/>
        <v/>
      </c>
      <c r="AU954" s="312" t="str">
        <f t="shared" si="139"/>
        <v/>
      </c>
      <c r="AW954" s="320">
        <f t="shared" si="140"/>
        <v>0</v>
      </c>
      <c r="AX954" s="320">
        <f t="shared" si="141"/>
        <v>0</v>
      </c>
      <c r="AY954" s="320">
        <f t="shared" si="142"/>
        <v>0</v>
      </c>
      <c r="AZ954" s="320">
        <f t="shared" si="143"/>
        <v>0</v>
      </c>
      <c r="BG954" s="49" t="str">
        <f t="shared" si="144"/>
        <v>0</v>
      </c>
      <c r="BH954" s="49" t="str">
        <f t="shared" si="145"/>
        <v>0</v>
      </c>
      <c r="BI954" s="49" t="str">
        <f t="shared" si="146"/>
        <v>0</v>
      </c>
    </row>
    <row r="955" spans="1:61" x14ac:dyDescent="0.25">
      <c r="A955" s="25" t="str">
        <f>C955&amp;"x"&amp;TEXT(COUNTIF(C$5:C954,C955)+1,0)</f>
        <v>x1</v>
      </c>
      <c r="B955" s="26" t="str">
        <f>D955&amp;"x"&amp;TEXT(COUNTIF(D$5:D954,D955)+1,0)</f>
        <v>x1</v>
      </c>
      <c r="C955" s="27"/>
      <c r="D955" s="27"/>
      <c r="E955" s="165"/>
      <c r="F955" s="27"/>
      <c r="G955" s="242"/>
      <c r="H955" s="242"/>
      <c r="I955" s="242"/>
      <c r="J955" s="194"/>
      <c r="K955" s="165"/>
      <c r="L955" s="28"/>
      <c r="M955" s="371"/>
      <c r="N955" s="28"/>
      <c r="O955" s="236"/>
      <c r="P955" s="28"/>
      <c r="Q955" s="28"/>
      <c r="R955" s="28"/>
      <c r="S955" s="466" t="str">
        <f>IF(C955=0,"",C955)</f>
        <v/>
      </c>
      <c r="T955" s="191"/>
      <c r="U955" s="30"/>
      <c r="V955" s="30"/>
      <c r="W955" s="30"/>
      <c r="X955" s="30"/>
      <c r="Y955" s="190"/>
      <c r="Z955" s="330" t="str">
        <f>lft(J955,Peildatum)</f>
        <v/>
      </c>
      <c r="AA955" s="272"/>
      <c r="AB955" s="272"/>
      <c r="AC955" s="272"/>
      <c r="AD955" s="272"/>
      <c r="AE955" s="319" t="str">
        <f>IFERROR(VLOOKUP(LEFT(L955 &amp; "0",1),CbRc,2,0),"")</f>
        <v>NCX19J3</v>
      </c>
      <c r="AF955" s="319" t="str">
        <f>IFERROR(VLOOKUP(LEFT(M955 &amp; "0",1),CbRc,2,0),"")</f>
        <v>NCX19J3</v>
      </c>
      <c r="AG955" s="319" t="str">
        <f>IFERROR(VLOOKUP(LEFT(N955 &amp; "0",1),CbRc,2,0),"")</f>
        <v>NCX19J3</v>
      </c>
      <c r="AH955" s="319" t="str">
        <f>IF(ISNA(VLOOKUP($AE955&amp;P955,IsTm1A,1,0)),"",P955)</f>
        <v/>
      </c>
      <c r="AI955" s="319" t="str">
        <f>IF(ISNA(VLOOKUP($AF955&amp;Q955,IsTm2D,1,0)),"",Q955)</f>
        <v/>
      </c>
      <c r="AJ955" s="319" t="str">
        <f>IF(ISNA(VLOOKUP($AF955&amp;R955,IsTm3G,1,0)),"",R955)</f>
        <v/>
      </c>
      <c r="AK955" s="319" t="str">
        <f>IF(ISNA(VLOOKUP($AG955&amp;S955,IsTm4J,1,0)),"",S955)</f>
        <v/>
      </c>
      <c r="AL955" s="310"/>
      <c r="AT955" s="312" t="str">
        <f t="shared" si="138"/>
        <v/>
      </c>
      <c r="AU955" s="312" t="str">
        <f t="shared" si="139"/>
        <v/>
      </c>
      <c r="AW955" s="320">
        <f t="shared" si="140"/>
        <v>0</v>
      </c>
      <c r="AX955" s="320">
        <f t="shared" si="141"/>
        <v>0</v>
      </c>
      <c r="AY955" s="320">
        <f t="shared" si="142"/>
        <v>0</v>
      </c>
      <c r="AZ955" s="320">
        <f t="shared" si="143"/>
        <v>0</v>
      </c>
      <c r="BG955" s="49" t="str">
        <f t="shared" si="144"/>
        <v>0</v>
      </c>
      <c r="BH955" s="49" t="str">
        <f t="shared" si="145"/>
        <v>0</v>
      </c>
      <c r="BI955" s="49" t="str">
        <f t="shared" si="146"/>
        <v>0</v>
      </c>
    </row>
    <row r="956" spans="1:61" x14ac:dyDescent="0.25">
      <c r="A956" s="25" t="str">
        <f>C956&amp;"x"&amp;TEXT(COUNTIF(C$5:C955,C956)+1,0)</f>
        <v>x1</v>
      </c>
      <c r="B956" s="26" t="str">
        <f>D956&amp;"x"&amp;TEXT(COUNTIF(D$5:D955,D956)+1,0)</f>
        <v>x1</v>
      </c>
      <c r="C956" s="27"/>
      <c r="D956" s="27"/>
      <c r="E956" s="165"/>
      <c r="F956" s="27"/>
      <c r="G956" s="242"/>
      <c r="H956" s="242"/>
      <c r="I956" s="242"/>
      <c r="J956" s="194"/>
      <c r="K956" s="165"/>
      <c r="L956" s="28"/>
      <c r="M956" s="371"/>
      <c r="N956" s="28"/>
      <c r="O956" s="236"/>
      <c r="P956" s="28"/>
      <c r="Q956" s="28"/>
      <c r="R956" s="28"/>
      <c r="S956" s="466" t="str">
        <f>IF(C956=0,"",C956)</f>
        <v/>
      </c>
      <c r="T956" s="191"/>
      <c r="U956" s="30"/>
      <c r="V956" s="30"/>
      <c r="W956" s="30"/>
      <c r="X956" s="30"/>
      <c r="Y956" s="190"/>
      <c r="Z956" s="330" t="str">
        <f>lft(J956,Peildatum)</f>
        <v/>
      </c>
      <c r="AA956" s="272"/>
      <c r="AB956" s="272"/>
      <c r="AC956" s="272"/>
      <c r="AD956" s="272"/>
      <c r="AE956" s="319" t="str">
        <f>IFERROR(VLOOKUP(LEFT(L956 &amp; "0",1),CbRc,2,0),"")</f>
        <v>NCX19J3</v>
      </c>
      <c r="AF956" s="319" t="str">
        <f>IFERROR(VLOOKUP(LEFT(M956 &amp; "0",1),CbRc,2,0),"")</f>
        <v>NCX19J3</v>
      </c>
      <c r="AG956" s="319" t="str">
        <f>IFERROR(VLOOKUP(LEFT(N956 &amp; "0",1),CbRc,2,0),"")</f>
        <v>NCX19J3</v>
      </c>
      <c r="AH956" s="319" t="str">
        <f>IF(ISNA(VLOOKUP($AE956&amp;P956,IsTm1A,1,0)),"",P956)</f>
        <v/>
      </c>
      <c r="AI956" s="319" t="str">
        <f>IF(ISNA(VLOOKUP($AF956&amp;Q956,IsTm2D,1,0)),"",Q956)</f>
        <v/>
      </c>
      <c r="AJ956" s="319" t="str">
        <f>IF(ISNA(VLOOKUP($AF956&amp;R956,IsTm3G,1,0)),"",R956)</f>
        <v/>
      </c>
      <c r="AK956" s="319" t="str">
        <f>IF(ISNA(VLOOKUP($AG956&amp;S956,IsTm4J,1,0)),"",S956)</f>
        <v/>
      </c>
      <c r="AL956" s="310"/>
      <c r="AT956" s="312" t="str">
        <f t="shared" si="138"/>
        <v/>
      </c>
      <c r="AU956" s="312" t="str">
        <f t="shared" si="139"/>
        <v/>
      </c>
      <c r="AW956" s="320">
        <f t="shared" si="140"/>
        <v>0</v>
      </c>
      <c r="AX956" s="320">
        <f t="shared" si="141"/>
        <v>0</v>
      </c>
      <c r="AY956" s="320">
        <f t="shared" si="142"/>
        <v>0</v>
      </c>
      <c r="AZ956" s="320">
        <f t="shared" si="143"/>
        <v>0</v>
      </c>
      <c r="BG956" s="49" t="str">
        <f t="shared" si="144"/>
        <v>0</v>
      </c>
      <c r="BH956" s="49" t="str">
        <f t="shared" si="145"/>
        <v>0</v>
      </c>
      <c r="BI956" s="49" t="str">
        <f t="shared" si="146"/>
        <v>0</v>
      </c>
    </row>
    <row r="957" spans="1:61" x14ac:dyDescent="0.25">
      <c r="A957" s="25" t="str">
        <f>C957&amp;"x"&amp;TEXT(COUNTIF(C$5:C956,C957)+1,0)</f>
        <v>x1</v>
      </c>
      <c r="B957" s="26" t="str">
        <f>D957&amp;"x"&amp;TEXT(COUNTIF(D$5:D956,D957)+1,0)</f>
        <v>x1</v>
      </c>
      <c r="C957" s="27"/>
      <c r="D957" s="27"/>
      <c r="E957" s="165"/>
      <c r="F957" s="27"/>
      <c r="G957" s="242"/>
      <c r="H957" s="242"/>
      <c r="I957" s="242"/>
      <c r="J957" s="194"/>
      <c r="K957" s="165"/>
      <c r="L957" s="28"/>
      <c r="M957" s="371"/>
      <c r="N957" s="28"/>
      <c r="O957" s="236"/>
      <c r="P957" s="28"/>
      <c r="Q957" s="28"/>
      <c r="R957" s="28"/>
      <c r="S957" s="466" t="str">
        <f>IF(C957=0,"",C957)</f>
        <v/>
      </c>
      <c r="T957" s="191"/>
      <c r="U957" s="30"/>
      <c r="V957" s="30"/>
      <c r="W957" s="30"/>
      <c r="X957" s="30"/>
      <c r="Y957" s="190"/>
      <c r="Z957" s="330" t="str">
        <f>lft(J957,Peildatum)</f>
        <v/>
      </c>
      <c r="AA957" s="272"/>
      <c r="AB957" s="272"/>
      <c r="AC957" s="272"/>
      <c r="AD957" s="272"/>
      <c r="AE957" s="319" t="str">
        <f>IFERROR(VLOOKUP(LEFT(L957 &amp; "0",1),CbRc,2,0),"")</f>
        <v>NCX19J3</v>
      </c>
      <c r="AF957" s="319" t="str">
        <f>IFERROR(VLOOKUP(LEFT(M957 &amp; "0",1),CbRc,2,0),"")</f>
        <v>NCX19J3</v>
      </c>
      <c r="AG957" s="319" t="str">
        <f>IFERROR(VLOOKUP(LEFT(N957 &amp; "0",1),CbRc,2,0),"")</f>
        <v>NCX19J3</v>
      </c>
      <c r="AH957" s="319" t="str">
        <f>IF(ISNA(VLOOKUP($AE957&amp;P957,IsTm1A,1,0)),"",P957)</f>
        <v/>
      </c>
      <c r="AI957" s="319" t="str">
        <f>IF(ISNA(VLOOKUP($AF957&amp;Q957,IsTm2D,1,0)),"",Q957)</f>
        <v/>
      </c>
      <c r="AJ957" s="319" t="str">
        <f>IF(ISNA(VLOOKUP($AF957&amp;R957,IsTm3G,1,0)),"",R957)</f>
        <v/>
      </c>
      <c r="AK957" s="319" t="str">
        <f>IF(ISNA(VLOOKUP($AG957&amp;S957,IsTm4J,1,0)),"",S957)</f>
        <v/>
      </c>
      <c r="AL957" s="310"/>
      <c r="AT957" s="312" t="str">
        <f t="shared" si="138"/>
        <v/>
      </c>
      <c r="AU957" s="312" t="str">
        <f t="shared" si="139"/>
        <v/>
      </c>
      <c r="AW957" s="320">
        <f t="shared" si="140"/>
        <v>0</v>
      </c>
      <c r="AX957" s="320">
        <f t="shared" si="141"/>
        <v>0</v>
      </c>
      <c r="AY957" s="320">
        <f t="shared" si="142"/>
        <v>0</v>
      </c>
      <c r="AZ957" s="320">
        <f t="shared" si="143"/>
        <v>0</v>
      </c>
      <c r="BG957" s="49" t="str">
        <f t="shared" si="144"/>
        <v>0</v>
      </c>
      <c r="BH957" s="49" t="str">
        <f t="shared" si="145"/>
        <v>0</v>
      </c>
      <c r="BI957" s="49" t="str">
        <f t="shared" si="146"/>
        <v>0</v>
      </c>
    </row>
    <row r="958" spans="1:61" x14ac:dyDescent="0.25">
      <c r="A958" s="25" t="str">
        <f>C958&amp;"x"&amp;TEXT(COUNTIF(C$5:C957,C958)+1,0)</f>
        <v>x1</v>
      </c>
      <c r="B958" s="26" t="str">
        <f>D958&amp;"x"&amp;TEXT(COUNTIF(D$5:D957,D958)+1,0)</f>
        <v>x1</v>
      </c>
      <c r="C958" s="27"/>
      <c r="D958" s="27"/>
      <c r="E958" s="165"/>
      <c r="F958" s="27"/>
      <c r="G958" s="242"/>
      <c r="H958" s="242"/>
      <c r="I958" s="242"/>
      <c r="J958" s="194"/>
      <c r="K958" s="165"/>
      <c r="L958" s="28"/>
      <c r="M958" s="371"/>
      <c r="N958" s="28"/>
      <c r="O958" s="236"/>
      <c r="P958" s="28"/>
      <c r="Q958" s="28"/>
      <c r="R958" s="28"/>
      <c r="S958" s="466" t="str">
        <f>IF(C958=0,"",C958)</f>
        <v/>
      </c>
      <c r="T958" s="191"/>
      <c r="U958" s="30"/>
      <c r="V958" s="30"/>
      <c r="W958" s="30"/>
      <c r="X958" s="30"/>
      <c r="Y958" s="190"/>
      <c r="Z958" s="330" t="str">
        <f>lft(J958,Peildatum)</f>
        <v/>
      </c>
      <c r="AA958" s="272"/>
      <c r="AB958" s="272"/>
      <c r="AC958" s="272"/>
      <c r="AD958" s="272"/>
      <c r="AE958" s="319" t="str">
        <f>IFERROR(VLOOKUP(LEFT(L958 &amp; "0",1),CbRc,2,0),"")</f>
        <v>NCX19J3</v>
      </c>
      <c r="AF958" s="319" t="str">
        <f>IFERROR(VLOOKUP(LEFT(M958 &amp; "0",1),CbRc,2,0),"")</f>
        <v>NCX19J3</v>
      </c>
      <c r="AG958" s="319" t="str">
        <f>IFERROR(VLOOKUP(LEFT(N958 &amp; "0",1),CbRc,2,0),"")</f>
        <v>NCX19J3</v>
      </c>
      <c r="AH958" s="319" t="str">
        <f>IF(ISNA(VLOOKUP($AE958&amp;P958,IsTm1A,1,0)),"",P958)</f>
        <v/>
      </c>
      <c r="AI958" s="319" t="str">
        <f>IF(ISNA(VLOOKUP($AF958&amp;Q958,IsTm2D,1,0)),"",Q958)</f>
        <v/>
      </c>
      <c r="AJ958" s="319" t="str">
        <f>IF(ISNA(VLOOKUP($AF958&amp;R958,IsTm3G,1,0)),"",R958)</f>
        <v/>
      </c>
      <c r="AK958" s="319" t="str">
        <f>IF(ISNA(VLOOKUP($AG958&amp;S958,IsTm4J,1,0)),"",S958)</f>
        <v/>
      </c>
      <c r="AL958" s="310"/>
      <c r="AT958" s="312" t="str">
        <f t="shared" si="138"/>
        <v/>
      </c>
      <c r="AU958" s="312" t="str">
        <f t="shared" si="139"/>
        <v/>
      </c>
      <c r="AW958" s="320">
        <f t="shared" si="140"/>
        <v>0</v>
      </c>
      <c r="AX958" s="320">
        <f t="shared" si="141"/>
        <v>0</v>
      </c>
      <c r="AY958" s="320">
        <f t="shared" si="142"/>
        <v>0</v>
      </c>
      <c r="AZ958" s="320">
        <f t="shared" si="143"/>
        <v>0</v>
      </c>
      <c r="BG958" s="49" t="str">
        <f t="shared" si="144"/>
        <v>0</v>
      </c>
      <c r="BH958" s="49" t="str">
        <f t="shared" si="145"/>
        <v>0</v>
      </c>
      <c r="BI958" s="49" t="str">
        <f t="shared" si="146"/>
        <v>0</v>
      </c>
    </row>
    <row r="959" spans="1:61" x14ac:dyDescent="0.25">
      <c r="A959" s="25" t="str">
        <f>C959&amp;"x"&amp;TEXT(COUNTIF(C$5:C958,C959)+1,0)</f>
        <v>x1</v>
      </c>
      <c r="B959" s="26" t="str">
        <f>D959&amp;"x"&amp;TEXT(COUNTIF(D$5:D958,D959)+1,0)</f>
        <v>x1</v>
      </c>
      <c r="C959" s="27"/>
      <c r="D959" s="27"/>
      <c r="E959" s="165"/>
      <c r="F959" s="27"/>
      <c r="G959" s="242"/>
      <c r="H959" s="242"/>
      <c r="I959" s="242"/>
      <c r="J959" s="194"/>
      <c r="K959" s="165"/>
      <c r="L959" s="28"/>
      <c r="M959" s="371"/>
      <c r="N959" s="28"/>
      <c r="O959" s="236"/>
      <c r="P959" s="28"/>
      <c r="Q959" s="28"/>
      <c r="R959" s="28"/>
      <c r="S959" s="466" t="str">
        <f>IF(C959=0,"",C959)</f>
        <v/>
      </c>
      <c r="T959" s="191"/>
      <c r="U959" s="30"/>
      <c r="V959" s="30"/>
      <c r="W959" s="30"/>
      <c r="X959" s="30"/>
      <c r="Y959" s="190"/>
      <c r="Z959" s="330" t="str">
        <f>lft(J959,Peildatum)</f>
        <v/>
      </c>
      <c r="AA959" s="272"/>
      <c r="AB959" s="272"/>
      <c r="AC959" s="272"/>
      <c r="AD959" s="272"/>
      <c r="AE959" s="319" t="str">
        <f>IFERROR(VLOOKUP(LEFT(L959 &amp; "0",1),CbRc,2,0),"")</f>
        <v>NCX19J3</v>
      </c>
      <c r="AF959" s="319" t="str">
        <f>IFERROR(VLOOKUP(LEFT(M959 &amp; "0",1),CbRc,2,0),"")</f>
        <v>NCX19J3</v>
      </c>
      <c r="AG959" s="319" t="str">
        <f>IFERROR(VLOOKUP(LEFT(N959 &amp; "0",1),CbRc,2,0),"")</f>
        <v>NCX19J3</v>
      </c>
      <c r="AH959" s="319" t="str">
        <f>IF(ISNA(VLOOKUP($AE959&amp;P959,IsTm1A,1,0)),"",P959)</f>
        <v/>
      </c>
      <c r="AI959" s="319" t="str">
        <f>IF(ISNA(VLOOKUP($AF959&amp;Q959,IsTm2D,1,0)),"",Q959)</f>
        <v/>
      </c>
      <c r="AJ959" s="319" t="str">
        <f>IF(ISNA(VLOOKUP($AF959&amp;R959,IsTm3G,1,0)),"",R959)</f>
        <v/>
      </c>
      <c r="AK959" s="319" t="str">
        <f>IF(ISNA(VLOOKUP($AG959&amp;S959,IsTm4J,1,0)),"",S959)</f>
        <v/>
      </c>
      <c r="AL959" s="310"/>
      <c r="AT959" s="312" t="str">
        <f t="shared" si="138"/>
        <v/>
      </c>
      <c r="AU959" s="312" t="str">
        <f t="shared" si="139"/>
        <v/>
      </c>
      <c r="AW959" s="320">
        <f t="shared" si="140"/>
        <v>0</v>
      </c>
      <c r="AX959" s="320">
        <f t="shared" si="141"/>
        <v>0</v>
      </c>
      <c r="AY959" s="320">
        <f t="shared" si="142"/>
        <v>0</v>
      </c>
      <c r="AZ959" s="320">
        <f t="shared" si="143"/>
        <v>0</v>
      </c>
      <c r="BG959" s="49" t="str">
        <f t="shared" si="144"/>
        <v>0</v>
      </c>
      <c r="BH959" s="49" t="str">
        <f t="shared" si="145"/>
        <v>0</v>
      </c>
      <c r="BI959" s="49" t="str">
        <f t="shared" si="146"/>
        <v>0</v>
      </c>
    </row>
    <row r="960" spans="1:61" x14ac:dyDescent="0.25">
      <c r="A960" s="25" t="str">
        <f>C960&amp;"x"&amp;TEXT(COUNTIF(C$5:C959,C960)+1,0)</f>
        <v>x1</v>
      </c>
      <c r="B960" s="26" t="str">
        <f>D960&amp;"x"&amp;TEXT(COUNTIF(D$5:D959,D960)+1,0)</f>
        <v>x1</v>
      </c>
      <c r="C960" s="27"/>
      <c r="D960" s="27"/>
      <c r="E960" s="165"/>
      <c r="F960" s="27"/>
      <c r="G960" s="242"/>
      <c r="H960" s="242"/>
      <c r="I960" s="242"/>
      <c r="J960" s="194"/>
      <c r="K960" s="165"/>
      <c r="L960" s="28"/>
      <c r="M960" s="371"/>
      <c r="N960" s="28"/>
      <c r="O960" s="236"/>
      <c r="P960" s="28"/>
      <c r="Q960" s="28"/>
      <c r="R960" s="28"/>
      <c r="S960" s="466" t="str">
        <f>IF(C960=0,"",C960)</f>
        <v/>
      </c>
      <c r="T960" s="191"/>
      <c r="U960" s="30"/>
      <c r="V960" s="30"/>
      <c r="W960" s="30"/>
      <c r="X960" s="30"/>
      <c r="Y960" s="190"/>
      <c r="Z960" s="330" t="str">
        <f>lft(J960,Peildatum)</f>
        <v/>
      </c>
      <c r="AA960" s="272"/>
      <c r="AB960" s="272"/>
      <c r="AC960" s="272"/>
      <c r="AD960" s="272"/>
      <c r="AE960" s="319" t="str">
        <f>IFERROR(VLOOKUP(LEFT(L960 &amp; "0",1),CbRc,2,0),"")</f>
        <v>NCX19J3</v>
      </c>
      <c r="AF960" s="319" t="str">
        <f>IFERROR(VLOOKUP(LEFT(M960 &amp; "0",1),CbRc,2,0),"")</f>
        <v>NCX19J3</v>
      </c>
      <c r="AG960" s="319" t="str">
        <f>IFERROR(VLOOKUP(LEFT(N960 &amp; "0",1),CbRc,2,0),"")</f>
        <v>NCX19J3</v>
      </c>
      <c r="AH960" s="319" t="str">
        <f>IF(ISNA(VLOOKUP($AE960&amp;P960,IsTm1A,1,0)),"",P960)</f>
        <v/>
      </c>
      <c r="AI960" s="319" t="str">
        <f>IF(ISNA(VLOOKUP($AF960&amp;Q960,IsTm2D,1,0)),"",Q960)</f>
        <v/>
      </c>
      <c r="AJ960" s="319" t="str">
        <f>IF(ISNA(VLOOKUP($AF960&amp;R960,IsTm3G,1,0)),"",R960)</f>
        <v/>
      </c>
      <c r="AK960" s="319" t="str">
        <f>IF(ISNA(VLOOKUP($AG960&amp;S960,IsTm4J,1,0)),"",S960)</f>
        <v/>
      </c>
      <c r="AL960" s="310"/>
      <c r="AT960" s="312" t="str">
        <f t="shared" si="138"/>
        <v/>
      </c>
      <c r="AU960" s="312" t="str">
        <f t="shared" si="139"/>
        <v/>
      </c>
      <c r="AW960" s="320">
        <f t="shared" si="140"/>
        <v>0</v>
      </c>
      <c r="AX960" s="320">
        <f t="shared" si="141"/>
        <v>0</v>
      </c>
      <c r="AY960" s="320">
        <f t="shared" si="142"/>
        <v>0</v>
      </c>
      <c r="AZ960" s="320">
        <f t="shared" si="143"/>
        <v>0</v>
      </c>
      <c r="BG960" s="49" t="str">
        <f t="shared" si="144"/>
        <v>0</v>
      </c>
      <c r="BH960" s="49" t="str">
        <f t="shared" si="145"/>
        <v>0</v>
      </c>
      <c r="BI960" s="49" t="str">
        <f t="shared" si="146"/>
        <v>0</v>
      </c>
    </row>
    <row r="961" spans="1:61" x14ac:dyDescent="0.25">
      <c r="A961" s="25" t="str">
        <f>C961&amp;"x"&amp;TEXT(COUNTIF(C$5:C960,C961)+1,0)</f>
        <v>x1</v>
      </c>
      <c r="B961" s="26" t="str">
        <f>D961&amp;"x"&amp;TEXT(COUNTIF(D$5:D960,D961)+1,0)</f>
        <v>x1</v>
      </c>
      <c r="C961" s="27"/>
      <c r="D961" s="27"/>
      <c r="E961" s="165"/>
      <c r="F961" s="27"/>
      <c r="G961" s="242"/>
      <c r="H961" s="242"/>
      <c r="I961" s="242"/>
      <c r="J961" s="194"/>
      <c r="K961" s="165"/>
      <c r="L961" s="28"/>
      <c r="M961" s="371"/>
      <c r="N961" s="28"/>
      <c r="O961" s="236"/>
      <c r="P961" s="28"/>
      <c r="Q961" s="28"/>
      <c r="R961" s="28"/>
      <c r="S961" s="466" t="str">
        <f>IF(C961=0,"",C961)</f>
        <v/>
      </c>
      <c r="T961" s="191"/>
      <c r="U961" s="30"/>
      <c r="V961" s="30"/>
      <c r="W961" s="30"/>
      <c r="X961" s="30"/>
      <c r="Y961" s="190"/>
      <c r="Z961" s="330" t="str">
        <f>lft(J961,Peildatum)</f>
        <v/>
      </c>
      <c r="AA961" s="272"/>
      <c r="AB961" s="272"/>
      <c r="AC961" s="272"/>
      <c r="AD961" s="272"/>
      <c r="AE961" s="319" t="str">
        <f>IFERROR(VLOOKUP(LEFT(L961 &amp; "0",1),CbRc,2,0),"")</f>
        <v>NCX19J3</v>
      </c>
      <c r="AF961" s="319" t="str">
        <f>IFERROR(VLOOKUP(LEFT(M961 &amp; "0",1),CbRc,2,0),"")</f>
        <v>NCX19J3</v>
      </c>
      <c r="AG961" s="319" t="str">
        <f>IFERROR(VLOOKUP(LEFT(N961 &amp; "0",1),CbRc,2,0),"")</f>
        <v>NCX19J3</v>
      </c>
      <c r="AH961" s="319" t="str">
        <f>IF(ISNA(VLOOKUP($AE961&amp;P961,IsTm1A,1,0)),"",P961)</f>
        <v/>
      </c>
      <c r="AI961" s="319" t="str">
        <f>IF(ISNA(VLOOKUP($AF961&amp;Q961,IsTm2D,1,0)),"",Q961)</f>
        <v/>
      </c>
      <c r="AJ961" s="319" t="str">
        <f>IF(ISNA(VLOOKUP($AF961&amp;R961,IsTm3G,1,0)),"",R961)</f>
        <v/>
      </c>
      <c r="AK961" s="319" t="str">
        <f>IF(ISNA(VLOOKUP($AG961&amp;S961,IsTm4J,1,0)),"",S961)</f>
        <v/>
      </c>
      <c r="AL961" s="310"/>
      <c r="AT961" s="312" t="str">
        <f t="shared" si="138"/>
        <v/>
      </c>
      <c r="AU961" s="312" t="str">
        <f t="shared" si="139"/>
        <v/>
      </c>
      <c r="AW961" s="320">
        <f t="shared" si="140"/>
        <v>0</v>
      </c>
      <c r="AX961" s="320">
        <f t="shared" si="141"/>
        <v>0</v>
      </c>
      <c r="AY961" s="320">
        <f t="shared" si="142"/>
        <v>0</v>
      </c>
      <c r="AZ961" s="320">
        <f t="shared" si="143"/>
        <v>0</v>
      </c>
      <c r="BG961" s="49" t="str">
        <f t="shared" si="144"/>
        <v>0</v>
      </c>
      <c r="BH961" s="49" t="str">
        <f t="shared" si="145"/>
        <v>0</v>
      </c>
      <c r="BI961" s="49" t="str">
        <f t="shared" si="146"/>
        <v>0</v>
      </c>
    </row>
    <row r="962" spans="1:61" x14ac:dyDescent="0.25">
      <c r="A962" s="25" t="str">
        <f>C962&amp;"x"&amp;TEXT(COUNTIF(C$5:C961,C962)+1,0)</f>
        <v>x1</v>
      </c>
      <c r="B962" s="26" t="str">
        <f>D962&amp;"x"&amp;TEXT(COUNTIF(D$5:D961,D962)+1,0)</f>
        <v>x1</v>
      </c>
      <c r="C962" s="27"/>
      <c r="D962" s="27"/>
      <c r="E962" s="165"/>
      <c r="F962" s="27"/>
      <c r="G962" s="242"/>
      <c r="H962" s="242"/>
      <c r="I962" s="242"/>
      <c r="J962" s="194"/>
      <c r="K962" s="165"/>
      <c r="L962" s="28"/>
      <c r="M962" s="371"/>
      <c r="N962" s="28"/>
      <c r="O962" s="236"/>
      <c r="P962" s="28"/>
      <c r="Q962" s="28"/>
      <c r="R962" s="28"/>
      <c r="S962" s="466" t="str">
        <f>IF(C962=0,"",C962)</f>
        <v/>
      </c>
      <c r="T962" s="191"/>
      <c r="U962" s="30"/>
      <c r="V962" s="30"/>
      <c r="W962" s="30"/>
      <c r="X962" s="30"/>
      <c r="Y962" s="190"/>
      <c r="Z962" s="330" t="str">
        <f>lft(J962,Peildatum)</f>
        <v/>
      </c>
      <c r="AA962" s="272"/>
      <c r="AB962" s="272"/>
      <c r="AC962" s="272"/>
      <c r="AD962" s="272"/>
      <c r="AE962" s="319" t="str">
        <f>IFERROR(VLOOKUP(LEFT(L962 &amp; "0",1),CbRc,2,0),"")</f>
        <v>NCX19J3</v>
      </c>
      <c r="AF962" s="319" t="str">
        <f>IFERROR(VLOOKUP(LEFT(M962 &amp; "0",1),CbRc,2,0),"")</f>
        <v>NCX19J3</v>
      </c>
      <c r="AG962" s="319" t="str">
        <f>IFERROR(VLOOKUP(LEFT(N962 &amp; "0",1),CbRc,2,0),"")</f>
        <v>NCX19J3</v>
      </c>
      <c r="AH962" s="319" t="str">
        <f>IF(ISNA(VLOOKUP($AE962&amp;P962,IsTm1A,1,0)),"",P962)</f>
        <v/>
      </c>
      <c r="AI962" s="319" t="str">
        <f>IF(ISNA(VLOOKUP($AF962&amp;Q962,IsTm2D,1,0)),"",Q962)</f>
        <v/>
      </c>
      <c r="AJ962" s="319" t="str">
        <f>IF(ISNA(VLOOKUP($AF962&amp;R962,IsTm3G,1,0)),"",R962)</f>
        <v/>
      </c>
      <c r="AK962" s="319" t="str">
        <f>IF(ISNA(VLOOKUP($AG962&amp;S962,IsTm4J,1,0)),"",S962)</f>
        <v/>
      </c>
      <c r="AL962" s="310"/>
      <c r="AT962" s="312" t="str">
        <f t="shared" si="138"/>
        <v/>
      </c>
      <c r="AU962" s="312" t="str">
        <f t="shared" si="139"/>
        <v/>
      </c>
      <c r="AW962" s="320">
        <f t="shared" si="140"/>
        <v>0</v>
      </c>
      <c r="AX962" s="320">
        <f t="shared" si="141"/>
        <v>0</v>
      </c>
      <c r="AY962" s="320">
        <f t="shared" si="142"/>
        <v>0</v>
      </c>
      <c r="AZ962" s="320">
        <f t="shared" si="143"/>
        <v>0</v>
      </c>
      <c r="BG962" s="49" t="str">
        <f t="shared" si="144"/>
        <v>0</v>
      </c>
      <c r="BH962" s="49" t="str">
        <f t="shared" si="145"/>
        <v>0</v>
      </c>
      <c r="BI962" s="49" t="str">
        <f t="shared" si="146"/>
        <v>0</v>
      </c>
    </row>
    <row r="963" spans="1:61" x14ac:dyDescent="0.25">
      <c r="A963" s="25" t="str">
        <f>C963&amp;"x"&amp;TEXT(COUNTIF(C$5:C962,C963)+1,0)</f>
        <v>x1</v>
      </c>
      <c r="B963" s="26" t="str">
        <f>D963&amp;"x"&amp;TEXT(COUNTIF(D$5:D962,D963)+1,0)</f>
        <v>x1</v>
      </c>
      <c r="C963" s="27"/>
      <c r="D963" s="27"/>
      <c r="E963" s="165"/>
      <c r="F963" s="27"/>
      <c r="G963" s="242"/>
      <c r="H963" s="242"/>
      <c r="I963" s="242"/>
      <c r="J963" s="194"/>
      <c r="K963" s="165"/>
      <c r="L963" s="28"/>
      <c r="M963" s="371"/>
      <c r="N963" s="28"/>
      <c r="O963" s="236"/>
      <c r="P963" s="28"/>
      <c r="Q963" s="28"/>
      <c r="R963" s="28"/>
      <c r="S963" s="466" t="str">
        <f>IF(C963=0,"",C963)</f>
        <v/>
      </c>
      <c r="T963" s="191"/>
      <c r="U963" s="30"/>
      <c r="V963" s="30"/>
      <c r="W963" s="30"/>
      <c r="X963" s="30"/>
      <c r="Y963" s="190"/>
      <c r="Z963" s="330" t="str">
        <f>lft(J963,Peildatum)</f>
        <v/>
      </c>
      <c r="AA963" s="272"/>
      <c r="AB963" s="272"/>
      <c r="AC963" s="272"/>
      <c r="AD963" s="272"/>
      <c r="AE963" s="319" t="str">
        <f>IFERROR(VLOOKUP(LEFT(L963 &amp; "0",1),CbRc,2,0),"")</f>
        <v>NCX19J3</v>
      </c>
      <c r="AF963" s="319" t="str">
        <f>IFERROR(VLOOKUP(LEFT(M963 &amp; "0",1),CbRc,2,0),"")</f>
        <v>NCX19J3</v>
      </c>
      <c r="AG963" s="319" t="str">
        <f>IFERROR(VLOOKUP(LEFT(N963 &amp; "0",1),CbRc,2,0),"")</f>
        <v>NCX19J3</v>
      </c>
      <c r="AH963" s="319" t="str">
        <f>IF(ISNA(VLOOKUP($AE963&amp;P963,IsTm1A,1,0)),"",P963)</f>
        <v/>
      </c>
      <c r="AI963" s="319" t="str">
        <f>IF(ISNA(VLOOKUP($AF963&amp;Q963,IsTm2D,1,0)),"",Q963)</f>
        <v/>
      </c>
      <c r="AJ963" s="319" t="str">
        <f>IF(ISNA(VLOOKUP($AF963&amp;R963,IsTm3G,1,0)),"",R963)</f>
        <v/>
      </c>
      <c r="AK963" s="319" t="str">
        <f>IF(ISNA(VLOOKUP($AG963&amp;S963,IsTm4J,1,0)),"",S963)</f>
        <v/>
      </c>
      <c r="AL963" s="310"/>
      <c r="AT963" s="312" t="str">
        <f t="shared" si="138"/>
        <v/>
      </c>
      <c r="AU963" s="312" t="str">
        <f t="shared" si="139"/>
        <v/>
      </c>
      <c r="AW963" s="320">
        <f t="shared" si="140"/>
        <v>0</v>
      </c>
      <c r="AX963" s="320">
        <f t="shared" si="141"/>
        <v>0</v>
      </c>
      <c r="AY963" s="320">
        <f t="shared" si="142"/>
        <v>0</v>
      </c>
      <c r="AZ963" s="320">
        <f t="shared" si="143"/>
        <v>0</v>
      </c>
      <c r="BG963" s="49" t="str">
        <f t="shared" si="144"/>
        <v>0</v>
      </c>
      <c r="BH963" s="49" t="str">
        <f t="shared" si="145"/>
        <v>0</v>
      </c>
      <c r="BI963" s="49" t="str">
        <f t="shared" si="146"/>
        <v>0</v>
      </c>
    </row>
    <row r="964" spans="1:61" x14ac:dyDescent="0.25">
      <c r="A964" s="25" t="str">
        <f>C964&amp;"x"&amp;TEXT(COUNTIF(C$5:C963,C964)+1,0)</f>
        <v>x1</v>
      </c>
      <c r="B964" s="26" t="str">
        <f>D964&amp;"x"&amp;TEXT(COUNTIF(D$5:D963,D964)+1,0)</f>
        <v>x1</v>
      </c>
      <c r="C964" s="27"/>
      <c r="D964" s="27"/>
      <c r="E964" s="165"/>
      <c r="F964" s="27"/>
      <c r="G964" s="242"/>
      <c r="H964" s="242"/>
      <c r="I964" s="242"/>
      <c r="J964" s="194"/>
      <c r="K964" s="165"/>
      <c r="L964" s="28"/>
      <c r="M964" s="371"/>
      <c r="N964" s="28"/>
      <c r="O964" s="236"/>
      <c r="P964" s="28"/>
      <c r="Q964" s="28"/>
      <c r="R964" s="28"/>
      <c r="S964" s="466" t="str">
        <f>IF(C964=0,"",C964)</f>
        <v/>
      </c>
      <c r="T964" s="191"/>
      <c r="U964" s="30"/>
      <c r="V964" s="30"/>
      <c r="W964" s="30"/>
      <c r="X964" s="30"/>
      <c r="Y964" s="190"/>
      <c r="Z964" s="330" t="str">
        <f>lft(J964,Peildatum)</f>
        <v/>
      </c>
      <c r="AA964" s="272"/>
      <c r="AB964" s="272"/>
      <c r="AC964" s="272"/>
      <c r="AD964" s="272"/>
      <c r="AE964" s="319" t="str">
        <f>IFERROR(VLOOKUP(LEFT(L964 &amp; "0",1),CbRc,2,0),"")</f>
        <v>NCX19J3</v>
      </c>
      <c r="AF964" s="319" t="str">
        <f>IFERROR(VLOOKUP(LEFT(M964 &amp; "0",1),CbRc,2,0),"")</f>
        <v>NCX19J3</v>
      </c>
      <c r="AG964" s="319" t="str">
        <f>IFERROR(VLOOKUP(LEFT(N964 &amp; "0",1),CbRc,2,0),"")</f>
        <v>NCX19J3</v>
      </c>
      <c r="AH964" s="319" t="str">
        <f>IF(ISNA(VLOOKUP($AE964&amp;P964,IsTm1A,1,0)),"",P964)</f>
        <v/>
      </c>
      <c r="AI964" s="319" t="str">
        <f>IF(ISNA(VLOOKUP($AF964&amp;Q964,IsTm2D,1,0)),"",Q964)</f>
        <v/>
      </c>
      <c r="AJ964" s="319" t="str">
        <f>IF(ISNA(VLOOKUP($AF964&amp;R964,IsTm3G,1,0)),"",R964)</f>
        <v/>
      </c>
      <c r="AK964" s="319" t="str">
        <f>IF(ISNA(VLOOKUP($AG964&amp;S964,IsTm4J,1,0)),"",S964)</f>
        <v/>
      </c>
      <c r="AL964" s="310"/>
      <c r="AT964" s="312" t="str">
        <f t="shared" si="138"/>
        <v/>
      </c>
      <c r="AU964" s="312" t="str">
        <f t="shared" si="139"/>
        <v/>
      </c>
      <c r="AW964" s="320">
        <f t="shared" si="140"/>
        <v>0</v>
      </c>
      <c r="AX964" s="320">
        <f t="shared" si="141"/>
        <v>0</v>
      </c>
      <c r="AY964" s="320">
        <f t="shared" si="142"/>
        <v>0</v>
      </c>
      <c r="AZ964" s="320">
        <f t="shared" si="143"/>
        <v>0</v>
      </c>
      <c r="BG964" s="49" t="str">
        <f t="shared" si="144"/>
        <v>0</v>
      </c>
      <c r="BH964" s="49" t="str">
        <f t="shared" si="145"/>
        <v>0</v>
      </c>
      <c r="BI964" s="49" t="str">
        <f t="shared" si="146"/>
        <v>0</v>
      </c>
    </row>
    <row r="965" spans="1:61" x14ac:dyDescent="0.25">
      <c r="A965" s="25" t="str">
        <f>C965&amp;"x"&amp;TEXT(COUNTIF(C$5:C964,C965)+1,0)</f>
        <v>x1</v>
      </c>
      <c r="B965" s="26" t="str">
        <f>D965&amp;"x"&amp;TEXT(COUNTIF(D$5:D964,D965)+1,0)</f>
        <v>x1</v>
      </c>
      <c r="C965" s="27"/>
      <c r="D965" s="27"/>
      <c r="E965" s="165"/>
      <c r="F965" s="27"/>
      <c r="G965" s="242"/>
      <c r="H965" s="242"/>
      <c r="I965" s="242"/>
      <c r="J965" s="194"/>
      <c r="K965" s="165"/>
      <c r="L965" s="28"/>
      <c r="M965" s="371"/>
      <c r="N965" s="28"/>
      <c r="O965" s="236"/>
      <c r="P965" s="28"/>
      <c r="Q965" s="28"/>
      <c r="R965" s="28"/>
      <c r="S965" s="466" t="str">
        <f>IF(C965=0,"",C965)</f>
        <v/>
      </c>
      <c r="T965" s="191"/>
      <c r="U965" s="30"/>
      <c r="V965" s="30"/>
      <c r="W965" s="30"/>
      <c r="X965" s="30"/>
      <c r="Y965" s="190"/>
      <c r="Z965" s="330" t="str">
        <f>lft(J965,Peildatum)</f>
        <v/>
      </c>
      <c r="AA965" s="272"/>
      <c r="AB965" s="272"/>
      <c r="AC965" s="272"/>
      <c r="AD965" s="272"/>
      <c r="AE965" s="319" t="str">
        <f>IFERROR(VLOOKUP(LEFT(L965 &amp; "0",1),CbRc,2,0),"")</f>
        <v>NCX19J3</v>
      </c>
      <c r="AF965" s="319" t="str">
        <f>IFERROR(VLOOKUP(LEFT(M965 &amp; "0",1),CbRc,2,0),"")</f>
        <v>NCX19J3</v>
      </c>
      <c r="AG965" s="319" t="str">
        <f>IFERROR(VLOOKUP(LEFT(N965 &amp; "0",1),CbRc,2,0),"")</f>
        <v>NCX19J3</v>
      </c>
      <c r="AH965" s="319" t="str">
        <f>IF(ISNA(VLOOKUP($AE965&amp;P965,IsTm1A,1,0)),"",P965)</f>
        <v/>
      </c>
      <c r="AI965" s="319" t="str">
        <f>IF(ISNA(VLOOKUP($AF965&amp;Q965,IsTm2D,1,0)),"",Q965)</f>
        <v/>
      </c>
      <c r="AJ965" s="319" t="str">
        <f>IF(ISNA(VLOOKUP($AF965&amp;R965,IsTm3G,1,0)),"",R965)</f>
        <v/>
      </c>
      <c r="AK965" s="319" t="str">
        <f>IF(ISNA(VLOOKUP($AG965&amp;S965,IsTm4J,1,0)),"",S965)</f>
        <v/>
      </c>
      <c r="AL965" s="310"/>
      <c r="AT965" s="312" t="str">
        <f t="shared" ref="AT965:AT1004" si="147">IF(C965="","",IFERROR(VLOOKUP(C965,AQ:AQ,1,0),"FOUT"))</f>
        <v/>
      </c>
      <c r="AU965" s="312" t="str">
        <f t="shared" ref="AU965:AU1004" si="148">IF(D965="","",IFERROR(VLOOKUP(D965,AR:AR,1,0),"FOUT"))</f>
        <v/>
      </c>
      <c r="AW965" s="320">
        <f t="shared" si="140"/>
        <v>0</v>
      </c>
      <c r="AX965" s="320">
        <f t="shared" si="141"/>
        <v>0</v>
      </c>
      <c r="AY965" s="320">
        <f t="shared" si="142"/>
        <v>0</v>
      </c>
      <c r="AZ965" s="320">
        <f t="shared" si="143"/>
        <v>0</v>
      </c>
      <c r="BG965" s="49" t="str">
        <f t="shared" si="144"/>
        <v>0</v>
      </c>
      <c r="BH965" s="49" t="str">
        <f t="shared" si="145"/>
        <v>0</v>
      </c>
      <c r="BI965" s="49" t="str">
        <f t="shared" si="146"/>
        <v>0</v>
      </c>
    </row>
    <row r="966" spans="1:61" x14ac:dyDescent="0.25">
      <c r="A966" s="25" t="str">
        <f>C966&amp;"x"&amp;TEXT(COUNTIF(C$5:C965,C966)+1,0)</f>
        <v>x1</v>
      </c>
      <c r="B966" s="26" t="str">
        <f>D966&amp;"x"&amp;TEXT(COUNTIF(D$5:D965,D966)+1,0)</f>
        <v>x1</v>
      </c>
      <c r="C966" s="27"/>
      <c r="D966" s="27"/>
      <c r="E966" s="165"/>
      <c r="F966" s="27"/>
      <c r="G966" s="242"/>
      <c r="H966" s="242"/>
      <c r="I966" s="242"/>
      <c r="J966" s="194"/>
      <c r="K966" s="165"/>
      <c r="L966" s="28"/>
      <c r="M966" s="371"/>
      <c r="N966" s="28"/>
      <c r="O966" s="236"/>
      <c r="P966" s="28"/>
      <c r="Q966" s="28"/>
      <c r="R966" s="28"/>
      <c r="S966" s="466" t="str">
        <f>IF(C966=0,"",C966)</f>
        <v/>
      </c>
      <c r="T966" s="191"/>
      <c r="U966" s="30"/>
      <c r="V966" s="30"/>
      <c r="W966" s="30"/>
      <c r="X966" s="30"/>
      <c r="Y966" s="190"/>
      <c r="Z966" s="330" t="str">
        <f>lft(J966,Peildatum)</f>
        <v/>
      </c>
      <c r="AA966" s="272"/>
      <c r="AB966" s="272"/>
      <c r="AC966" s="272"/>
      <c r="AD966" s="272"/>
      <c r="AE966" s="319" t="str">
        <f>IFERROR(VLOOKUP(LEFT(L966 &amp; "0",1),CbRc,2,0),"")</f>
        <v>NCX19J3</v>
      </c>
      <c r="AF966" s="319" t="str">
        <f>IFERROR(VLOOKUP(LEFT(M966 &amp; "0",1),CbRc,2,0),"")</f>
        <v>NCX19J3</v>
      </c>
      <c r="AG966" s="319" t="str">
        <f>IFERROR(VLOOKUP(LEFT(N966 &amp; "0",1),CbRc,2,0),"")</f>
        <v>NCX19J3</v>
      </c>
      <c r="AH966" s="319" t="str">
        <f>IF(ISNA(VLOOKUP($AE966&amp;P966,IsTm1A,1,0)),"",P966)</f>
        <v/>
      </c>
      <c r="AI966" s="319" t="str">
        <f>IF(ISNA(VLOOKUP($AF966&amp;Q966,IsTm2D,1,0)),"",Q966)</f>
        <v/>
      </c>
      <c r="AJ966" s="319" t="str">
        <f>IF(ISNA(VLOOKUP($AF966&amp;R966,IsTm3G,1,0)),"",R966)</f>
        <v/>
      </c>
      <c r="AK966" s="319" t="str">
        <f>IF(ISNA(VLOOKUP($AG966&amp;S966,IsTm4J,1,0)),"",S966)</f>
        <v/>
      </c>
      <c r="AL966" s="310"/>
      <c r="AT966" s="312" t="str">
        <f t="shared" si="147"/>
        <v/>
      </c>
      <c r="AU966" s="312" t="str">
        <f t="shared" si="148"/>
        <v/>
      </c>
      <c r="AW966" s="320">
        <f t="shared" ref="AW966:AW1004" si="149">IF(OR(P966="",U966=""),0,SUMIFS(U$5:U$1004,$BG$5:$BG$1004,$BG966,P$5:P$1004,P966))</f>
        <v>0</v>
      </c>
      <c r="AX966" s="320">
        <f t="shared" ref="AX966:AX1004" si="150">IF(OR(Q966="",V966=""),0,SUMIFS(V$5:V$1004,$BH$5:$BH$1004,$BH966,Q$5:Q$1004,Q966))</f>
        <v>0</v>
      </c>
      <c r="AY966" s="320">
        <f t="shared" ref="AY966:AY1004" si="151">IF(OR(R966="",W966=""),0,SUMIFS(W$5:W$1004,$BH$5:$BH$1004,$BH966,R$5:R$1004,R966))</f>
        <v>0</v>
      </c>
      <c r="AZ966" s="320">
        <f t="shared" ref="AZ966:AZ1004" si="152">IF(OR(S966="",X966=""),0,SUMIFS(X$5:X$1004,$BI$5:$BI$1004,$BI966,S$5:S$1004,S966))</f>
        <v>0</v>
      </c>
      <c r="BG966" s="49" t="str">
        <f t="shared" si="144"/>
        <v>0</v>
      </c>
      <c r="BH966" s="49" t="str">
        <f t="shared" si="145"/>
        <v>0</v>
      </c>
      <c r="BI966" s="49" t="str">
        <f t="shared" si="146"/>
        <v>0</v>
      </c>
    </row>
    <row r="967" spans="1:61" x14ac:dyDescent="0.25">
      <c r="A967" s="25" t="str">
        <f>C967&amp;"x"&amp;TEXT(COUNTIF(C$5:C966,C967)+1,0)</f>
        <v>x1</v>
      </c>
      <c r="B967" s="26" t="str">
        <f>D967&amp;"x"&amp;TEXT(COUNTIF(D$5:D966,D967)+1,0)</f>
        <v>x1</v>
      </c>
      <c r="C967" s="27"/>
      <c r="D967" s="27"/>
      <c r="E967" s="165"/>
      <c r="F967" s="27"/>
      <c r="G967" s="242"/>
      <c r="H967" s="242"/>
      <c r="I967" s="242"/>
      <c r="J967" s="194"/>
      <c r="K967" s="165"/>
      <c r="L967" s="28"/>
      <c r="M967" s="371"/>
      <c r="N967" s="28"/>
      <c r="O967" s="236"/>
      <c r="P967" s="28"/>
      <c r="Q967" s="28"/>
      <c r="R967" s="28"/>
      <c r="S967" s="466" t="str">
        <f>IF(C967=0,"",C967)</f>
        <v/>
      </c>
      <c r="T967" s="191"/>
      <c r="U967" s="30"/>
      <c r="V967" s="30"/>
      <c r="W967" s="30"/>
      <c r="X967" s="30"/>
      <c r="Y967" s="190"/>
      <c r="Z967" s="330" t="str">
        <f>lft(J967,Peildatum)</f>
        <v/>
      </c>
      <c r="AA967" s="272"/>
      <c r="AB967" s="272"/>
      <c r="AC967" s="272"/>
      <c r="AD967" s="272"/>
      <c r="AE967" s="319" t="str">
        <f>IFERROR(VLOOKUP(LEFT(L967 &amp; "0",1),CbRc,2,0),"")</f>
        <v>NCX19J3</v>
      </c>
      <c r="AF967" s="319" t="str">
        <f>IFERROR(VLOOKUP(LEFT(M967 &amp; "0",1),CbRc,2,0),"")</f>
        <v>NCX19J3</v>
      </c>
      <c r="AG967" s="319" t="str">
        <f>IFERROR(VLOOKUP(LEFT(N967 &amp; "0",1),CbRc,2,0),"")</f>
        <v>NCX19J3</v>
      </c>
      <c r="AH967" s="319" t="str">
        <f>IF(ISNA(VLOOKUP($AE967&amp;P967,IsTm1A,1,0)),"",P967)</f>
        <v/>
      </c>
      <c r="AI967" s="319" t="str">
        <f>IF(ISNA(VLOOKUP($AF967&amp;Q967,IsTm2D,1,0)),"",Q967)</f>
        <v/>
      </c>
      <c r="AJ967" s="319" t="str">
        <f>IF(ISNA(VLOOKUP($AF967&amp;R967,IsTm3G,1,0)),"",R967)</f>
        <v/>
      </c>
      <c r="AK967" s="319" t="str">
        <f>IF(ISNA(VLOOKUP($AG967&amp;S967,IsTm4J,1,0)),"",S967)</f>
        <v/>
      </c>
      <c r="AL967" s="310"/>
      <c r="AT967" s="312" t="str">
        <f t="shared" si="147"/>
        <v/>
      </c>
      <c r="AU967" s="312" t="str">
        <f t="shared" si="148"/>
        <v/>
      </c>
      <c r="AW967" s="320">
        <f t="shared" si="149"/>
        <v>0</v>
      </c>
      <c r="AX967" s="320">
        <f t="shared" si="150"/>
        <v>0</v>
      </c>
      <c r="AY967" s="320">
        <f t="shared" si="151"/>
        <v>0</v>
      </c>
      <c r="AZ967" s="320">
        <f t="shared" si="152"/>
        <v>0</v>
      </c>
      <c r="BG967" s="49" t="str">
        <f t="shared" si="144"/>
        <v>0</v>
      </c>
      <c r="BH967" s="49" t="str">
        <f t="shared" si="145"/>
        <v>0</v>
      </c>
      <c r="BI967" s="49" t="str">
        <f t="shared" si="146"/>
        <v>0</v>
      </c>
    </row>
    <row r="968" spans="1:61" x14ac:dyDescent="0.25">
      <c r="A968" s="25" t="str">
        <f>C968&amp;"x"&amp;TEXT(COUNTIF(C$5:C967,C968)+1,0)</f>
        <v>x1</v>
      </c>
      <c r="B968" s="26" t="str">
        <f>D968&amp;"x"&amp;TEXT(COUNTIF(D$5:D967,D968)+1,0)</f>
        <v>x1</v>
      </c>
      <c r="C968" s="27"/>
      <c r="D968" s="27"/>
      <c r="E968" s="165"/>
      <c r="F968" s="27"/>
      <c r="G968" s="242"/>
      <c r="H968" s="242"/>
      <c r="I968" s="242"/>
      <c r="J968" s="194"/>
      <c r="K968" s="165"/>
      <c r="L968" s="28"/>
      <c r="M968" s="371"/>
      <c r="N968" s="28"/>
      <c r="O968" s="236"/>
      <c r="P968" s="28"/>
      <c r="Q968" s="28"/>
      <c r="R968" s="28"/>
      <c r="S968" s="466" t="str">
        <f>IF(C968=0,"",C968)</f>
        <v/>
      </c>
      <c r="T968" s="191"/>
      <c r="U968" s="30"/>
      <c r="V968" s="30"/>
      <c r="W968" s="30"/>
      <c r="X968" s="30"/>
      <c r="Y968" s="190"/>
      <c r="Z968" s="330" t="str">
        <f>lft(J968,Peildatum)</f>
        <v/>
      </c>
      <c r="AA968" s="272"/>
      <c r="AB968" s="272"/>
      <c r="AC968" s="272"/>
      <c r="AD968" s="272"/>
      <c r="AE968" s="319" t="str">
        <f>IFERROR(VLOOKUP(LEFT(L968 &amp; "0",1),CbRc,2,0),"")</f>
        <v>NCX19J3</v>
      </c>
      <c r="AF968" s="319" t="str">
        <f>IFERROR(VLOOKUP(LEFT(M968 &amp; "0",1),CbRc,2,0),"")</f>
        <v>NCX19J3</v>
      </c>
      <c r="AG968" s="319" t="str">
        <f>IFERROR(VLOOKUP(LEFT(N968 &amp; "0",1),CbRc,2,0),"")</f>
        <v>NCX19J3</v>
      </c>
      <c r="AH968" s="319" t="str">
        <f>IF(ISNA(VLOOKUP($AE968&amp;P968,IsTm1A,1,0)),"",P968)</f>
        <v/>
      </c>
      <c r="AI968" s="319" t="str">
        <f>IF(ISNA(VLOOKUP($AF968&amp;Q968,IsTm2D,1,0)),"",Q968)</f>
        <v/>
      </c>
      <c r="AJ968" s="319" t="str">
        <f>IF(ISNA(VLOOKUP($AF968&amp;R968,IsTm3G,1,0)),"",R968)</f>
        <v/>
      </c>
      <c r="AK968" s="319" t="str">
        <f>IF(ISNA(VLOOKUP($AG968&amp;S968,IsTm4J,1,0)),"",S968)</f>
        <v/>
      </c>
      <c r="AL968" s="310"/>
      <c r="AT968" s="312" t="str">
        <f t="shared" si="147"/>
        <v/>
      </c>
      <c r="AU968" s="312" t="str">
        <f t="shared" si="148"/>
        <v/>
      </c>
      <c r="AW968" s="320">
        <f t="shared" si="149"/>
        <v>0</v>
      </c>
      <c r="AX968" s="320">
        <f t="shared" si="150"/>
        <v>0</v>
      </c>
      <c r="AY968" s="320">
        <f t="shared" si="151"/>
        <v>0</v>
      </c>
      <c r="AZ968" s="320">
        <f t="shared" si="152"/>
        <v>0</v>
      </c>
      <c r="BG968" s="49" t="str">
        <f t="shared" si="144"/>
        <v>0</v>
      </c>
      <c r="BH968" s="49" t="str">
        <f t="shared" si="145"/>
        <v>0</v>
      </c>
      <c r="BI968" s="49" t="str">
        <f t="shared" si="146"/>
        <v>0</v>
      </c>
    </row>
    <row r="969" spans="1:61" x14ac:dyDescent="0.25">
      <c r="A969" s="25" t="str">
        <f>C969&amp;"x"&amp;TEXT(COUNTIF(C$5:C968,C969)+1,0)</f>
        <v>x1</v>
      </c>
      <c r="B969" s="26" t="str">
        <f>D969&amp;"x"&amp;TEXT(COUNTIF(D$5:D968,D969)+1,0)</f>
        <v>x1</v>
      </c>
      <c r="C969" s="27"/>
      <c r="D969" s="27"/>
      <c r="E969" s="165"/>
      <c r="F969" s="27"/>
      <c r="G969" s="242"/>
      <c r="H969" s="242"/>
      <c r="I969" s="242"/>
      <c r="J969" s="194"/>
      <c r="K969" s="165"/>
      <c r="L969" s="28"/>
      <c r="M969" s="371"/>
      <c r="N969" s="28"/>
      <c r="O969" s="236"/>
      <c r="P969" s="28"/>
      <c r="Q969" s="28"/>
      <c r="R969" s="28"/>
      <c r="S969" s="466" t="str">
        <f>IF(C969=0,"",C969)</f>
        <v/>
      </c>
      <c r="T969" s="191"/>
      <c r="U969" s="30"/>
      <c r="V969" s="30"/>
      <c r="W969" s="30"/>
      <c r="X969" s="30"/>
      <c r="Y969" s="190"/>
      <c r="Z969" s="330" t="str">
        <f>lft(J969,Peildatum)</f>
        <v/>
      </c>
      <c r="AA969" s="272"/>
      <c r="AB969" s="272"/>
      <c r="AC969" s="272"/>
      <c r="AD969" s="272"/>
      <c r="AE969" s="319" t="str">
        <f>IFERROR(VLOOKUP(LEFT(L969 &amp; "0",1),CbRc,2,0),"")</f>
        <v>NCX19J3</v>
      </c>
      <c r="AF969" s="319" t="str">
        <f>IFERROR(VLOOKUP(LEFT(M969 &amp; "0",1),CbRc,2,0),"")</f>
        <v>NCX19J3</v>
      </c>
      <c r="AG969" s="319" t="str">
        <f>IFERROR(VLOOKUP(LEFT(N969 &amp; "0",1),CbRc,2,0),"")</f>
        <v>NCX19J3</v>
      </c>
      <c r="AH969" s="319" t="str">
        <f>IF(ISNA(VLOOKUP($AE969&amp;P969,IsTm1A,1,0)),"",P969)</f>
        <v/>
      </c>
      <c r="AI969" s="319" t="str">
        <f>IF(ISNA(VLOOKUP($AF969&amp;Q969,IsTm2D,1,0)),"",Q969)</f>
        <v/>
      </c>
      <c r="AJ969" s="319" t="str">
        <f>IF(ISNA(VLOOKUP($AF969&amp;R969,IsTm3G,1,0)),"",R969)</f>
        <v/>
      </c>
      <c r="AK969" s="319" t="str">
        <f>IF(ISNA(VLOOKUP($AG969&amp;S969,IsTm4J,1,0)),"",S969)</f>
        <v/>
      </c>
      <c r="AL969" s="310"/>
      <c r="AT969" s="312" t="str">
        <f t="shared" si="147"/>
        <v/>
      </c>
      <c r="AU969" s="312" t="str">
        <f t="shared" si="148"/>
        <v/>
      </c>
      <c r="AW969" s="320">
        <f t="shared" si="149"/>
        <v>0</v>
      </c>
      <c r="AX969" s="320">
        <f t="shared" si="150"/>
        <v>0</v>
      </c>
      <c r="AY969" s="320">
        <f t="shared" si="151"/>
        <v>0</v>
      </c>
      <c r="AZ969" s="320">
        <f t="shared" si="152"/>
        <v>0</v>
      </c>
      <c r="BG969" s="49" t="str">
        <f t="shared" si="144"/>
        <v>0</v>
      </c>
      <c r="BH969" s="49" t="str">
        <f t="shared" si="145"/>
        <v>0</v>
      </c>
      <c r="BI969" s="49" t="str">
        <f t="shared" si="146"/>
        <v>0</v>
      </c>
    </row>
    <row r="970" spans="1:61" x14ac:dyDescent="0.25">
      <c r="A970" s="25" t="str">
        <f>C970&amp;"x"&amp;TEXT(COUNTIF(C$5:C969,C970)+1,0)</f>
        <v>x1</v>
      </c>
      <c r="B970" s="26" t="str">
        <f>D970&amp;"x"&amp;TEXT(COUNTIF(D$5:D969,D970)+1,0)</f>
        <v>x1</v>
      </c>
      <c r="C970" s="27"/>
      <c r="D970" s="27"/>
      <c r="E970" s="165"/>
      <c r="F970" s="27"/>
      <c r="G970" s="242"/>
      <c r="H970" s="242"/>
      <c r="I970" s="242"/>
      <c r="J970" s="194"/>
      <c r="K970" s="165"/>
      <c r="L970" s="28"/>
      <c r="M970" s="371"/>
      <c r="N970" s="28"/>
      <c r="O970" s="236"/>
      <c r="P970" s="28"/>
      <c r="Q970" s="28"/>
      <c r="R970" s="28"/>
      <c r="S970" s="466" t="str">
        <f>IF(C970=0,"",C970)</f>
        <v/>
      </c>
      <c r="T970" s="191"/>
      <c r="U970" s="30"/>
      <c r="V970" s="30"/>
      <c r="W970" s="30"/>
      <c r="X970" s="30"/>
      <c r="Y970" s="190"/>
      <c r="Z970" s="330" t="str">
        <f>lft(J970,Peildatum)</f>
        <v/>
      </c>
      <c r="AA970" s="272"/>
      <c r="AB970" s="272"/>
      <c r="AC970" s="272"/>
      <c r="AD970" s="272"/>
      <c r="AE970" s="319" t="str">
        <f>IFERROR(VLOOKUP(LEFT(L970 &amp; "0",1),CbRc,2,0),"")</f>
        <v>NCX19J3</v>
      </c>
      <c r="AF970" s="319" t="str">
        <f>IFERROR(VLOOKUP(LEFT(M970 &amp; "0",1),CbRc,2,0),"")</f>
        <v>NCX19J3</v>
      </c>
      <c r="AG970" s="319" t="str">
        <f>IFERROR(VLOOKUP(LEFT(N970 &amp; "0",1),CbRc,2,0),"")</f>
        <v>NCX19J3</v>
      </c>
      <c r="AH970" s="319" t="str">
        <f>IF(ISNA(VLOOKUP($AE970&amp;P970,IsTm1A,1,0)),"",P970)</f>
        <v/>
      </c>
      <c r="AI970" s="319" t="str">
        <f>IF(ISNA(VLOOKUP($AF970&amp;Q970,IsTm2D,1,0)),"",Q970)</f>
        <v/>
      </c>
      <c r="AJ970" s="319" t="str">
        <f>IF(ISNA(VLOOKUP($AF970&amp;R970,IsTm3G,1,0)),"",R970)</f>
        <v/>
      </c>
      <c r="AK970" s="319" t="str">
        <f>IF(ISNA(VLOOKUP($AG970&amp;S970,IsTm4J,1,0)),"",S970)</f>
        <v/>
      </c>
      <c r="AL970" s="310"/>
      <c r="AT970" s="312" t="str">
        <f t="shared" si="147"/>
        <v/>
      </c>
      <c r="AU970" s="312" t="str">
        <f t="shared" si="148"/>
        <v/>
      </c>
      <c r="AW970" s="320">
        <f t="shared" si="149"/>
        <v>0</v>
      </c>
      <c r="AX970" s="320">
        <f t="shared" si="150"/>
        <v>0</v>
      </c>
      <c r="AY970" s="320">
        <f t="shared" si="151"/>
        <v>0</v>
      </c>
      <c r="AZ970" s="320">
        <f t="shared" si="152"/>
        <v>0</v>
      </c>
      <c r="BG970" s="49" t="str">
        <f t="shared" ref="BG970:BG1004" si="153">LEFT(L970&amp;"0",1)</f>
        <v>0</v>
      </c>
      <c r="BH970" s="49" t="str">
        <f t="shared" ref="BH970:BH1004" si="154">LEFT(M970&amp;"0",1)</f>
        <v>0</v>
      </c>
      <c r="BI970" s="49" t="str">
        <f t="shared" ref="BI970:BI1004" si="155">LEFT(N970&amp;"0",1)</f>
        <v>0</v>
      </c>
    </row>
    <row r="971" spans="1:61" x14ac:dyDescent="0.25">
      <c r="A971" s="25" t="str">
        <f>C971&amp;"x"&amp;TEXT(COUNTIF(C$5:C970,C971)+1,0)</f>
        <v>x1</v>
      </c>
      <c r="B971" s="26" t="str">
        <f>D971&amp;"x"&amp;TEXT(COUNTIF(D$5:D970,D971)+1,0)</f>
        <v>x1</v>
      </c>
      <c r="C971" s="27"/>
      <c r="D971" s="27"/>
      <c r="E971" s="165"/>
      <c r="F971" s="27"/>
      <c r="G971" s="242"/>
      <c r="H971" s="242"/>
      <c r="I971" s="242"/>
      <c r="J971" s="194"/>
      <c r="K971" s="165"/>
      <c r="L971" s="28"/>
      <c r="M971" s="371"/>
      <c r="N971" s="28"/>
      <c r="O971" s="236"/>
      <c r="P971" s="28"/>
      <c r="Q971" s="28"/>
      <c r="R971" s="28"/>
      <c r="S971" s="466" t="str">
        <f>IF(C971=0,"",C971)</f>
        <v/>
      </c>
      <c r="T971" s="191"/>
      <c r="U971" s="30"/>
      <c r="V971" s="30"/>
      <c r="W971" s="30"/>
      <c r="X971" s="30"/>
      <c r="Y971" s="190"/>
      <c r="Z971" s="330" t="str">
        <f>lft(J971,Peildatum)</f>
        <v/>
      </c>
      <c r="AA971" s="272"/>
      <c r="AB971" s="272"/>
      <c r="AC971" s="272"/>
      <c r="AD971" s="272"/>
      <c r="AE971" s="319" t="str">
        <f>IFERROR(VLOOKUP(LEFT(L971 &amp; "0",1),CbRc,2,0),"")</f>
        <v>NCX19J3</v>
      </c>
      <c r="AF971" s="319" t="str">
        <f>IFERROR(VLOOKUP(LEFT(M971 &amp; "0",1),CbRc,2,0),"")</f>
        <v>NCX19J3</v>
      </c>
      <c r="AG971" s="319" t="str">
        <f>IFERROR(VLOOKUP(LEFT(N971 &amp; "0",1),CbRc,2,0),"")</f>
        <v>NCX19J3</v>
      </c>
      <c r="AH971" s="319" t="str">
        <f>IF(ISNA(VLOOKUP($AE971&amp;P971,IsTm1A,1,0)),"",P971)</f>
        <v/>
      </c>
      <c r="AI971" s="319" t="str">
        <f>IF(ISNA(VLOOKUP($AF971&amp;Q971,IsTm2D,1,0)),"",Q971)</f>
        <v/>
      </c>
      <c r="AJ971" s="319" t="str">
        <f>IF(ISNA(VLOOKUP($AF971&amp;R971,IsTm3G,1,0)),"",R971)</f>
        <v/>
      </c>
      <c r="AK971" s="319" t="str">
        <f>IF(ISNA(VLOOKUP($AG971&amp;S971,IsTm4J,1,0)),"",S971)</f>
        <v/>
      </c>
      <c r="AL971" s="310"/>
      <c r="AT971" s="312" t="str">
        <f t="shared" si="147"/>
        <v/>
      </c>
      <c r="AU971" s="312" t="str">
        <f t="shared" si="148"/>
        <v/>
      </c>
      <c r="AW971" s="320">
        <f t="shared" si="149"/>
        <v>0</v>
      </c>
      <c r="AX971" s="320">
        <f t="shared" si="150"/>
        <v>0</v>
      </c>
      <c r="AY971" s="320">
        <f t="shared" si="151"/>
        <v>0</v>
      </c>
      <c r="AZ971" s="320">
        <f t="shared" si="152"/>
        <v>0</v>
      </c>
      <c r="BG971" s="49" t="str">
        <f t="shared" si="153"/>
        <v>0</v>
      </c>
      <c r="BH971" s="49" t="str">
        <f t="shared" si="154"/>
        <v>0</v>
      </c>
      <c r="BI971" s="49" t="str">
        <f t="shared" si="155"/>
        <v>0</v>
      </c>
    </row>
    <row r="972" spans="1:61" x14ac:dyDescent="0.25">
      <c r="A972" s="25" t="str">
        <f>C972&amp;"x"&amp;TEXT(COUNTIF(C$5:C971,C972)+1,0)</f>
        <v>x1</v>
      </c>
      <c r="B972" s="26" t="str">
        <f>D972&amp;"x"&amp;TEXT(COUNTIF(D$5:D971,D972)+1,0)</f>
        <v>x1</v>
      </c>
      <c r="C972" s="27"/>
      <c r="D972" s="27"/>
      <c r="E972" s="165"/>
      <c r="F972" s="27"/>
      <c r="G972" s="242"/>
      <c r="H972" s="242"/>
      <c r="I972" s="242"/>
      <c r="J972" s="194"/>
      <c r="K972" s="165"/>
      <c r="L972" s="28"/>
      <c r="M972" s="371"/>
      <c r="N972" s="28"/>
      <c r="O972" s="236"/>
      <c r="P972" s="28"/>
      <c r="Q972" s="28"/>
      <c r="R972" s="28"/>
      <c r="S972" s="466" t="str">
        <f>IF(C972=0,"",C972)</f>
        <v/>
      </c>
      <c r="T972" s="191"/>
      <c r="U972" s="30"/>
      <c r="V972" s="30"/>
      <c r="W972" s="30"/>
      <c r="X972" s="30"/>
      <c r="Y972" s="190"/>
      <c r="Z972" s="330" t="str">
        <f>lft(J972,Peildatum)</f>
        <v/>
      </c>
      <c r="AA972" s="272"/>
      <c r="AB972" s="272"/>
      <c r="AC972" s="272"/>
      <c r="AD972" s="272"/>
      <c r="AE972" s="319" t="str">
        <f>IFERROR(VLOOKUP(LEFT(L972 &amp; "0",1),CbRc,2,0),"")</f>
        <v>NCX19J3</v>
      </c>
      <c r="AF972" s="319" t="str">
        <f>IFERROR(VLOOKUP(LEFT(M972 &amp; "0",1),CbRc,2,0),"")</f>
        <v>NCX19J3</v>
      </c>
      <c r="AG972" s="319" t="str">
        <f>IFERROR(VLOOKUP(LEFT(N972 &amp; "0",1),CbRc,2,0),"")</f>
        <v>NCX19J3</v>
      </c>
      <c r="AH972" s="319" t="str">
        <f>IF(ISNA(VLOOKUP($AE972&amp;P972,IsTm1A,1,0)),"",P972)</f>
        <v/>
      </c>
      <c r="AI972" s="319" t="str">
        <f>IF(ISNA(VLOOKUP($AF972&amp;Q972,IsTm2D,1,0)),"",Q972)</f>
        <v/>
      </c>
      <c r="AJ972" s="319" t="str">
        <f>IF(ISNA(VLOOKUP($AF972&amp;R972,IsTm3G,1,0)),"",R972)</f>
        <v/>
      </c>
      <c r="AK972" s="319" t="str">
        <f>IF(ISNA(VLOOKUP($AG972&amp;S972,IsTm4J,1,0)),"",S972)</f>
        <v/>
      </c>
      <c r="AL972" s="310"/>
      <c r="AT972" s="312" t="str">
        <f t="shared" si="147"/>
        <v/>
      </c>
      <c r="AU972" s="312" t="str">
        <f t="shared" si="148"/>
        <v/>
      </c>
      <c r="AW972" s="320">
        <f t="shared" si="149"/>
        <v>0</v>
      </c>
      <c r="AX972" s="320">
        <f t="shared" si="150"/>
        <v>0</v>
      </c>
      <c r="AY972" s="320">
        <f t="shared" si="151"/>
        <v>0</v>
      </c>
      <c r="AZ972" s="320">
        <f t="shared" si="152"/>
        <v>0</v>
      </c>
      <c r="BG972" s="49" t="str">
        <f t="shared" si="153"/>
        <v>0</v>
      </c>
      <c r="BH972" s="49" t="str">
        <f t="shared" si="154"/>
        <v>0</v>
      </c>
      <c r="BI972" s="49" t="str">
        <f t="shared" si="155"/>
        <v>0</v>
      </c>
    </row>
    <row r="973" spans="1:61" x14ac:dyDescent="0.25">
      <c r="A973" s="25" t="str">
        <f>C973&amp;"x"&amp;TEXT(COUNTIF(C$5:C972,C973)+1,0)</f>
        <v>x1</v>
      </c>
      <c r="B973" s="26" t="str">
        <f>D973&amp;"x"&amp;TEXT(COUNTIF(D$5:D972,D973)+1,0)</f>
        <v>x1</v>
      </c>
      <c r="C973" s="27"/>
      <c r="D973" s="27"/>
      <c r="E973" s="165"/>
      <c r="F973" s="27"/>
      <c r="G973" s="242"/>
      <c r="H973" s="242"/>
      <c r="I973" s="242"/>
      <c r="J973" s="194"/>
      <c r="K973" s="165"/>
      <c r="L973" s="28"/>
      <c r="M973" s="371"/>
      <c r="N973" s="28"/>
      <c r="O973" s="236"/>
      <c r="P973" s="28"/>
      <c r="Q973" s="28"/>
      <c r="R973" s="28"/>
      <c r="S973" s="466" t="str">
        <f>IF(C973=0,"",C973)</f>
        <v/>
      </c>
      <c r="T973" s="191"/>
      <c r="U973" s="30"/>
      <c r="V973" s="30"/>
      <c r="W973" s="30"/>
      <c r="X973" s="30"/>
      <c r="Y973" s="190"/>
      <c r="Z973" s="330" t="str">
        <f>lft(J973,Peildatum)</f>
        <v/>
      </c>
      <c r="AA973" s="272"/>
      <c r="AB973" s="272"/>
      <c r="AC973" s="272"/>
      <c r="AD973" s="272"/>
      <c r="AE973" s="319" t="str">
        <f>IFERROR(VLOOKUP(LEFT(L973 &amp; "0",1),CbRc,2,0),"")</f>
        <v>NCX19J3</v>
      </c>
      <c r="AF973" s="319" t="str">
        <f>IFERROR(VLOOKUP(LEFT(M973 &amp; "0",1),CbRc,2,0),"")</f>
        <v>NCX19J3</v>
      </c>
      <c r="AG973" s="319" t="str">
        <f>IFERROR(VLOOKUP(LEFT(N973 &amp; "0",1),CbRc,2,0),"")</f>
        <v>NCX19J3</v>
      </c>
      <c r="AH973" s="319" t="str">
        <f>IF(ISNA(VLOOKUP($AE973&amp;P973,IsTm1A,1,0)),"",P973)</f>
        <v/>
      </c>
      <c r="AI973" s="319" t="str">
        <f>IF(ISNA(VLOOKUP($AF973&amp;Q973,IsTm2D,1,0)),"",Q973)</f>
        <v/>
      </c>
      <c r="AJ973" s="319" t="str">
        <f>IF(ISNA(VLOOKUP($AF973&amp;R973,IsTm3G,1,0)),"",R973)</f>
        <v/>
      </c>
      <c r="AK973" s="319" t="str">
        <f>IF(ISNA(VLOOKUP($AG973&amp;S973,IsTm4J,1,0)),"",S973)</f>
        <v/>
      </c>
      <c r="AL973" s="310"/>
      <c r="AT973" s="312" t="str">
        <f t="shared" si="147"/>
        <v/>
      </c>
      <c r="AU973" s="312" t="str">
        <f t="shared" si="148"/>
        <v/>
      </c>
      <c r="AW973" s="320">
        <f t="shared" si="149"/>
        <v>0</v>
      </c>
      <c r="AX973" s="320">
        <f t="shared" si="150"/>
        <v>0</v>
      </c>
      <c r="AY973" s="320">
        <f t="shared" si="151"/>
        <v>0</v>
      </c>
      <c r="AZ973" s="320">
        <f t="shared" si="152"/>
        <v>0</v>
      </c>
      <c r="BG973" s="49" t="str">
        <f t="shared" si="153"/>
        <v>0</v>
      </c>
      <c r="BH973" s="49" t="str">
        <f t="shared" si="154"/>
        <v>0</v>
      </c>
      <c r="BI973" s="49" t="str">
        <f t="shared" si="155"/>
        <v>0</v>
      </c>
    </row>
    <row r="974" spans="1:61" x14ac:dyDescent="0.25">
      <c r="A974" s="25" t="str">
        <f>C974&amp;"x"&amp;TEXT(COUNTIF(C$5:C973,C974)+1,0)</f>
        <v>x1</v>
      </c>
      <c r="B974" s="26" t="str">
        <f>D974&amp;"x"&amp;TEXT(COUNTIF(D$5:D973,D974)+1,0)</f>
        <v>x1</v>
      </c>
      <c r="C974" s="27"/>
      <c r="D974" s="27"/>
      <c r="E974" s="165"/>
      <c r="F974" s="27"/>
      <c r="G974" s="242"/>
      <c r="H974" s="242"/>
      <c r="I974" s="242"/>
      <c r="J974" s="194"/>
      <c r="K974" s="165"/>
      <c r="L974" s="28"/>
      <c r="M974" s="371"/>
      <c r="N974" s="28"/>
      <c r="O974" s="236"/>
      <c r="P974" s="28"/>
      <c r="Q974" s="28"/>
      <c r="R974" s="28"/>
      <c r="S974" s="466" t="str">
        <f>IF(C974=0,"",C974)</f>
        <v/>
      </c>
      <c r="T974" s="191"/>
      <c r="U974" s="30"/>
      <c r="V974" s="30"/>
      <c r="W974" s="30"/>
      <c r="X974" s="30"/>
      <c r="Y974" s="190"/>
      <c r="Z974" s="330" t="str">
        <f>lft(J974,Peildatum)</f>
        <v/>
      </c>
      <c r="AA974" s="272"/>
      <c r="AB974" s="272"/>
      <c r="AC974" s="272"/>
      <c r="AD974" s="272"/>
      <c r="AE974" s="319" t="str">
        <f>IFERROR(VLOOKUP(LEFT(L974 &amp; "0",1),CbRc,2,0),"")</f>
        <v>NCX19J3</v>
      </c>
      <c r="AF974" s="319" t="str">
        <f>IFERROR(VLOOKUP(LEFT(M974 &amp; "0",1),CbRc,2,0),"")</f>
        <v>NCX19J3</v>
      </c>
      <c r="AG974" s="319" t="str">
        <f>IFERROR(VLOOKUP(LEFT(N974 &amp; "0",1),CbRc,2,0),"")</f>
        <v>NCX19J3</v>
      </c>
      <c r="AH974" s="319" t="str">
        <f>IF(ISNA(VLOOKUP($AE974&amp;P974,IsTm1A,1,0)),"",P974)</f>
        <v/>
      </c>
      <c r="AI974" s="319" t="str">
        <f>IF(ISNA(VLOOKUP($AF974&amp;Q974,IsTm2D,1,0)),"",Q974)</f>
        <v/>
      </c>
      <c r="AJ974" s="319" t="str">
        <f>IF(ISNA(VLOOKUP($AF974&amp;R974,IsTm3G,1,0)),"",R974)</f>
        <v/>
      </c>
      <c r="AK974" s="319" t="str">
        <f>IF(ISNA(VLOOKUP($AG974&amp;S974,IsTm4J,1,0)),"",S974)</f>
        <v/>
      </c>
      <c r="AL974" s="310"/>
      <c r="AT974" s="312" t="str">
        <f t="shared" si="147"/>
        <v/>
      </c>
      <c r="AU974" s="312" t="str">
        <f t="shared" si="148"/>
        <v/>
      </c>
      <c r="AW974" s="320">
        <f t="shared" si="149"/>
        <v>0</v>
      </c>
      <c r="AX974" s="320">
        <f t="shared" si="150"/>
        <v>0</v>
      </c>
      <c r="AY974" s="320">
        <f t="shared" si="151"/>
        <v>0</v>
      </c>
      <c r="AZ974" s="320">
        <f t="shared" si="152"/>
        <v>0</v>
      </c>
      <c r="BG974" s="49" t="str">
        <f t="shared" si="153"/>
        <v>0</v>
      </c>
      <c r="BH974" s="49" t="str">
        <f t="shared" si="154"/>
        <v>0</v>
      </c>
      <c r="BI974" s="49" t="str">
        <f t="shared" si="155"/>
        <v>0</v>
      </c>
    </row>
    <row r="975" spans="1:61" x14ac:dyDescent="0.25">
      <c r="A975" s="25" t="str">
        <f>C975&amp;"x"&amp;TEXT(COUNTIF(C$5:C974,C975)+1,0)</f>
        <v>x1</v>
      </c>
      <c r="B975" s="26" t="str">
        <f>D975&amp;"x"&amp;TEXT(COUNTIF(D$5:D974,D975)+1,0)</f>
        <v>x1</v>
      </c>
      <c r="C975" s="27"/>
      <c r="D975" s="27"/>
      <c r="E975" s="165"/>
      <c r="F975" s="27"/>
      <c r="G975" s="242"/>
      <c r="H975" s="242"/>
      <c r="I975" s="242"/>
      <c r="J975" s="194"/>
      <c r="K975" s="165"/>
      <c r="L975" s="28"/>
      <c r="M975" s="371"/>
      <c r="N975" s="28"/>
      <c r="O975" s="236"/>
      <c r="P975" s="28"/>
      <c r="Q975" s="28"/>
      <c r="R975" s="28"/>
      <c r="S975" s="466" t="str">
        <f>IF(C975=0,"",C975)</f>
        <v/>
      </c>
      <c r="T975" s="191"/>
      <c r="U975" s="30"/>
      <c r="V975" s="30"/>
      <c r="W975" s="30"/>
      <c r="X975" s="30"/>
      <c r="Y975" s="190"/>
      <c r="Z975" s="330" t="str">
        <f>lft(J975,Peildatum)</f>
        <v/>
      </c>
      <c r="AA975" s="272"/>
      <c r="AB975" s="272"/>
      <c r="AC975" s="272"/>
      <c r="AD975" s="272"/>
      <c r="AE975" s="319" t="str">
        <f>IFERROR(VLOOKUP(LEFT(L975 &amp; "0",1),CbRc,2,0),"")</f>
        <v>NCX19J3</v>
      </c>
      <c r="AF975" s="319" t="str">
        <f>IFERROR(VLOOKUP(LEFT(M975 &amp; "0",1),CbRc,2,0),"")</f>
        <v>NCX19J3</v>
      </c>
      <c r="AG975" s="319" t="str">
        <f>IFERROR(VLOOKUP(LEFT(N975 &amp; "0",1),CbRc,2,0),"")</f>
        <v>NCX19J3</v>
      </c>
      <c r="AH975" s="319" t="str">
        <f>IF(ISNA(VLOOKUP($AE975&amp;P975,IsTm1A,1,0)),"",P975)</f>
        <v/>
      </c>
      <c r="AI975" s="319" t="str">
        <f>IF(ISNA(VLOOKUP($AF975&amp;Q975,IsTm2D,1,0)),"",Q975)</f>
        <v/>
      </c>
      <c r="AJ975" s="319" t="str">
        <f>IF(ISNA(VLOOKUP($AF975&amp;R975,IsTm3G,1,0)),"",R975)</f>
        <v/>
      </c>
      <c r="AK975" s="319" t="str">
        <f>IF(ISNA(VLOOKUP($AG975&amp;S975,IsTm4J,1,0)),"",S975)</f>
        <v/>
      </c>
      <c r="AL975" s="310"/>
      <c r="AT975" s="312" t="str">
        <f t="shared" si="147"/>
        <v/>
      </c>
      <c r="AU975" s="312" t="str">
        <f t="shared" si="148"/>
        <v/>
      </c>
      <c r="AW975" s="320">
        <f t="shared" si="149"/>
        <v>0</v>
      </c>
      <c r="AX975" s="320">
        <f t="shared" si="150"/>
        <v>0</v>
      </c>
      <c r="AY975" s="320">
        <f t="shared" si="151"/>
        <v>0</v>
      </c>
      <c r="AZ975" s="320">
        <f t="shared" si="152"/>
        <v>0</v>
      </c>
      <c r="BG975" s="49" t="str">
        <f t="shared" si="153"/>
        <v>0</v>
      </c>
      <c r="BH975" s="49" t="str">
        <f t="shared" si="154"/>
        <v>0</v>
      </c>
      <c r="BI975" s="49" t="str">
        <f t="shared" si="155"/>
        <v>0</v>
      </c>
    </row>
    <row r="976" spans="1:61" x14ac:dyDescent="0.25">
      <c r="A976" s="25" t="str">
        <f>C976&amp;"x"&amp;TEXT(COUNTIF(C$5:C975,C976)+1,0)</f>
        <v>x1</v>
      </c>
      <c r="B976" s="26" t="str">
        <f>D976&amp;"x"&amp;TEXT(COUNTIF(D$5:D975,D976)+1,0)</f>
        <v>x1</v>
      </c>
      <c r="C976" s="27"/>
      <c r="D976" s="27"/>
      <c r="E976" s="165"/>
      <c r="F976" s="27"/>
      <c r="G976" s="242"/>
      <c r="H976" s="242"/>
      <c r="I976" s="242"/>
      <c r="J976" s="194"/>
      <c r="K976" s="165"/>
      <c r="L976" s="28"/>
      <c r="M976" s="371"/>
      <c r="N976" s="28"/>
      <c r="O976" s="236"/>
      <c r="P976" s="28"/>
      <c r="Q976" s="28"/>
      <c r="R976" s="28"/>
      <c r="S976" s="466" t="str">
        <f>IF(C976=0,"",C976)</f>
        <v/>
      </c>
      <c r="T976" s="191"/>
      <c r="U976" s="30"/>
      <c r="V976" s="30"/>
      <c r="W976" s="30"/>
      <c r="X976" s="30"/>
      <c r="Y976" s="190"/>
      <c r="Z976" s="330" t="str">
        <f>lft(J976,Peildatum)</f>
        <v/>
      </c>
      <c r="AA976" s="272"/>
      <c r="AB976" s="272"/>
      <c r="AC976" s="272"/>
      <c r="AD976" s="272"/>
      <c r="AE976" s="319" t="str">
        <f>IFERROR(VLOOKUP(LEFT(L976 &amp; "0",1),CbRc,2,0),"")</f>
        <v>NCX19J3</v>
      </c>
      <c r="AF976" s="319" t="str">
        <f>IFERROR(VLOOKUP(LEFT(M976 &amp; "0",1),CbRc,2,0),"")</f>
        <v>NCX19J3</v>
      </c>
      <c r="AG976" s="319" t="str">
        <f>IFERROR(VLOOKUP(LEFT(N976 &amp; "0",1),CbRc,2,0),"")</f>
        <v>NCX19J3</v>
      </c>
      <c r="AH976" s="319" t="str">
        <f>IF(ISNA(VLOOKUP($AE976&amp;P976,IsTm1A,1,0)),"",P976)</f>
        <v/>
      </c>
      <c r="AI976" s="319" t="str">
        <f>IF(ISNA(VLOOKUP($AF976&amp;Q976,IsTm2D,1,0)),"",Q976)</f>
        <v/>
      </c>
      <c r="AJ976" s="319" t="str">
        <f>IF(ISNA(VLOOKUP($AF976&amp;R976,IsTm3G,1,0)),"",R976)</f>
        <v/>
      </c>
      <c r="AK976" s="319" t="str">
        <f>IF(ISNA(VLOOKUP($AG976&amp;S976,IsTm4J,1,0)),"",S976)</f>
        <v/>
      </c>
      <c r="AL976" s="310"/>
      <c r="AT976" s="312" t="str">
        <f t="shared" si="147"/>
        <v/>
      </c>
      <c r="AU976" s="312" t="str">
        <f t="shared" si="148"/>
        <v/>
      </c>
      <c r="AW976" s="320">
        <f t="shared" si="149"/>
        <v>0</v>
      </c>
      <c r="AX976" s="320">
        <f t="shared" si="150"/>
        <v>0</v>
      </c>
      <c r="AY976" s="320">
        <f t="shared" si="151"/>
        <v>0</v>
      </c>
      <c r="AZ976" s="320">
        <f t="shared" si="152"/>
        <v>0</v>
      </c>
      <c r="BG976" s="49" t="str">
        <f t="shared" si="153"/>
        <v>0</v>
      </c>
      <c r="BH976" s="49" t="str">
        <f t="shared" si="154"/>
        <v>0</v>
      </c>
      <c r="BI976" s="49" t="str">
        <f t="shared" si="155"/>
        <v>0</v>
      </c>
    </row>
    <row r="977" spans="1:61" x14ac:dyDescent="0.25">
      <c r="A977" s="25" t="str">
        <f>C977&amp;"x"&amp;TEXT(COUNTIF(C$5:C976,C977)+1,0)</f>
        <v>x1</v>
      </c>
      <c r="B977" s="26" t="str">
        <f>D977&amp;"x"&amp;TEXT(COUNTIF(D$5:D976,D977)+1,0)</f>
        <v>x1</v>
      </c>
      <c r="C977" s="27"/>
      <c r="D977" s="27"/>
      <c r="E977" s="165"/>
      <c r="F977" s="27"/>
      <c r="G977" s="242"/>
      <c r="H977" s="242"/>
      <c r="I977" s="242"/>
      <c r="J977" s="194"/>
      <c r="K977" s="165"/>
      <c r="L977" s="28"/>
      <c r="M977" s="371"/>
      <c r="N977" s="28"/>
      <c r="O977" s="236"/>
      <c r="P977" s="28"/>
      <c r="Q977" s="28"/>
      <c r="R977" s="28"/>
      <c r="S977" s="466" t="str">
        <f>IF(C977=0,"",C977)</f>
        <v/>
      </c>
      <c r="T977" s="191"/>
      <c r="U977" s="30"/>
      <c r="V977" s="30"/>
      <c r="W977" s="30"/>
      <c r="X977" s="30"/>
      <c r="Y977" s="190"/>
      <c r="Z977" s="330" t="str">
        <f>lft(J977,Peildatum)</f>
        <v/>
      </c>
      <c r="AA977" s="272"/>
      <c r="AB977" s="272"/>
      <c r="AC977" s="272"/>
      <c r="AD977" s="272"/>
      <c r="AE977" s="319" t="str">
        <f>IFERROR(VLOOKUP(LEFT(L977 &amp; "0",1),CbRc,2,0),"")</f>
        <v>NCX19J3</v>
      </c>
      <c r="AF977" s="319" t="str">
        <f>IFERROR(VLOOKUP(LEFT(M977 &amp; "0",1),CbRc,2,0),"")</f>
        <v>NCX19J3</v>
      </c>
      <c r="AG977" s="319" t="str">
        <f>IFERROR(VLOOKUP(LEFT(N977 &amp; "0",1),CbRc,2,0),"")</f>
        <v>NCX19J3</v>
      </c>
      <c r="AH977" s="319" t="str">
        <f>IF(ISNA(VLOOKUP($AE977&amp;P977,IsTm1A,1,0)),"",P977)</f>
        <v/>
      </c>
      <c r="AI977" s="319" t="str">
        <f>IF(ISNA(VLOOKUP($AF977&amp;Q977,IsTm2D,1,0)),"",Q977)</f>
        <v/>
      </c>
      <c r="AJ977" s="319" t="str">
        <f>IF(ISNA(VLOOKUP($AF977&amp;R977,IsTm3G,1,0)),"",R977)</f>
        <v/>
      </c>
      <c r="AK977" s="319" t="str">
        <f>IF(ISNA(VLOOKUP($AG977&amp;S977,IsTm4J,1,0)),"",S977)</f>
        <v/>
      </c>
      <c r="AL977" s="310"/>
      <c r="AT977" s="312" t="str">
        <f t="shared" si="147"/>
        <v/>
      </c>
      <c r="AU977" s="312" t="str">
        <f t="shared" si="148"/>
        <v/>
      </c>
      <c r="AW977" s="320">
        <f t="shared" si="149"/>
        <v>0</v>
      </c>
      <c r="AX977" s="320">
        <f t="shared" si="150"/>
        <v>0</v>
      </c>
      <c r="AY977" s="320">
        <f t="shared" si="151"/>
        <v>0</v>
      </c>
      <c r="AZ977" s="320">
        <f t="shared" si="152"/>
        <v>0</v>
      </c>
      <c r="BG977" s="49" t="str">
        <f t="shared" si="153"/>
        <v>0</v>
      </c>
      <c r="BH977" s="49" t="str">
        <f t="shared" si="154"/>
        <v>0</v>
      </c>
      <c r="BI977" s="49" t="str">
        <f t="shared" si="155"/>
        <v>0</v>
      </c>
    </row>
    <row r="978" spans="1:61" x14ac:dyDescent="0.25">
      <c r="A978" s="25" t="str">
        <f>C978&amp;"x"&amp;TEXT(COUNTIF(C$5:C977,C978)+1,0)</f>
        <v>x1</v>
      </c>
      <c r="B978" s="26" t="str">
        <f>D978&amp;"x"&amp;TEXT(COUNTIF(D$5:D977,D978)+1,0)</f>
        <v>x1</v>
      </c>
      <c r="C978" s="27"/>
      <c r="D978" s="27"/>
      <c r="E978" s="165"/>
      <c r="F978" s="27"/>
      <c r="G978" s="242"/>
      <c r="H978" s="242"/>
      <c r="I978" s="242"/>
      <c r="J978" s="194"/>
      <c r="K978" s="165"/>
      <c r="L978" s="28"/>
      <c r="M978" s="371"/>
      <c r="N978" s="28"/>
      <c r="O978" s="236"/>
      <c r="P978" s="28"/>
      <c r="Q978" s="28"/>
      <c r="R978" s="28"/>
      <c r="S978" s="466" t="str">
        <f>IF(C978=0,"",C978)</f>
        <v/>
      </c>
      <c r="T978" s="191"/>
      <c r="U978" s="30"/>
      <c r="V978" s="30"/>
      <c r="W978" s="30"/>
      <c r="X978" s="30"/>
      <c r="Y978" s="190"/>
      <c r="Z978" s="330" t="str">
        <f>lft(J978,Peildatum)</f>
        <v/>
      </c>
      <c r="AA978" s="272"/>
      <c r="AB978" s="272"/>
      <c r="AC978" s="272"/>
      <c r="AD978" s="272"/>
      <c r="AE978" s="319" t="str">
        <f>IFERROR(VLOOKUP(LEFT(L978 &amp; "0",1),CbRc,2,0),"")</f>
        <v>NCX19J3</v>
      </c>
      <c r="AF978" s="319" t="str">
        <f>IFERROR(VLOOKUP(LEFT(M978 &amp; "0",1),CbRc,2,0),"")</f>
        <v>NCX19J3</v>
      </c>
      <c r="AG978" s="319" t="str">
        <f>IFERROR(VLOOKUP(LEFT(N978 &amp; "0",1),CbRc,2,0),"")</f>
        <v>NCX19J3</v>
      </c>
      <c r="AH978" s="319" t="str">
        <f>IF(ISNA(VLOOKUP($AE978&amp;P978,IsTm1A,1,0)),"",P978)</f>
        <v/>
      </c>
      <c r="AI978" s="319" t="str">
        <f>IF(ISNA(VLOOKUP($AF978&amp;Q978,IsTm2D,1,0)),"",Q978)</f>
        <v/>
      </c>
      <c r="AJ978" s="319" t="str">
        <f>IF(ISNA(VLOOKUP($AF978&amp;R978,IsTm3G,1,0)),"",R978)</f>
        <v/>
      </c>
      <c r="AK978" s="319" t="str">
        <f>IF(ISNA(VLOOKUP($AG978&amp;S978,IsTm4J,1,0)),"",S978)</f>
        <v/>
      </c>
      <c r="AL978" s="310"/>
      <c r="AT978" s="312" t="str">
        <f t="shared" si="147"/>
        <v/>
      </c>
      <c r="AU978" s="312" t="str">
        <f t="shared" si="148"/>
        <v/>
      </c>
      <c r="AW978" s="320">
        <f t="shared" si="149"/>
        <v>0</v>
      </c>
      <c r="AX978" s="320">
        <f t="shared" si="150"/>
        <v>0</v>
      </c>
      <c r="AY978" s="320">
        <f t="shared" si="151"/>
        <v>0</v>
      </c>
      <c r="AZ978" s="320">
        <f t="shared" si="152"/>
        <v>0</v>
      </c>
      <c r="BG978" s="49" t="str">
        <f t="shared" si="153"/>
        <v>0</v>
      </c>
      <c r="BH978" s="49" t="str">
        <f t="shared" si="154"/>
        <v>0</v>
      </c>
      <c r="BI978" s="49" t="str">
        <f t="shared" si="155"/>
        <v>0</v>
      </c>
    </row>
    <row r="979" spans="1:61" x14ac:dyDescent="0.25">
      <c r="A979" s="25" t="str">
        <f>C979&amp;"x"&amp;TEXT(COUNTIF(C$5:C978,C979)+1,0)</f>
        <v>x1</v>
      </c>
      <c r="B979" s="26" t="str">
        <f>D979&amp;"x"&amp;TEXT(COUNTIF(D$5:D978,D979)+1,0)</f>
        <v>x1</v>
      </c>
      <c r="C979" s="27"/>
      <c r="D979" s="27"/>
      <c r="E979" s="165"/>
      <c r="F979" s="27"/>
      <c r="G979" s="242"/>
      <c r="H979" s="242"/>
      <c r="I979" s="242"/>
      <c r="J979" s="194"/>
      <c r="K979" s="165"/>
      <c r="L979" s="28"/>
      <c r="M979" s="371"/>
      <c r="N979" s="28"/>
      <c r="O979" s="236"/>
      <c r="P979" s="28"/>
      <c r="Q979" s="28"/>
      <c r="R979" s="28"/>
      <c r="S979" s="466" t="str">
        <f>IF(C979=0,"",C979)</f>
        <v/>
      </c>
      <c r="T979" s="191"/>
      <c r="U979" s="30"/>
      <c r="V979" s="30"/>
      <c r="W979" s="30"/>
      <c r="X979" s="30"/>
      <c r="Y979" s="190"/>
      <c r="Z979" s="330" t="str">
        <f>lft(J979,Peildatum)</f>
        <v/>
      </c>
      <c r="AA979" s="272"/>
      <c r="AB979" s="272"/>
      <c r="AC979" s="272"/>
      <c r="AD979" s="272"/>
      <c r="AE979" s="319" t="str">
        <f>IFERROR(VLOOKUP(LEFT(L979 &amp; "0",1),CbRc,2,0),"")</f>
        <v>NCX19J3</v>
      </c>
      <c r="AF979" s="319" t="str">
        <f>IFERROR(VLOOKUP(LEFT(M979 &amp; "0",1),CbRc,2,0),"")</f>
        <v>NCX19J3</v>
      </c>
      <c r="AG979" s="319" t="str">
        <f>IFERROR(VLOOKUP(LEFT(N979 &amp; "0",1),CbRc,2,0),"")</f>
        <v>NCX19J3</v>
      </c>
      <c r="AH979" s="319" t="str">
        <f>IF(ISNA(VLOOKUP($AE979&amp;P979,IsTm1A,1,0)),"",P979)</f>
        <v/>
      </c>
      <c r="AI979" s="319" t="str">
        <f>IF(ISNA(VLOOKUP($AF979&amp;Q979,IsTm2D,1,0)),"",Q979)</f>
        <v/>
      </c>
      <c r="AJ979" s="319" t="str">
        <f>IF(ISNA(VLOOKUP($AF979&amp;R979,IsTm3G,1,0)),"",R979)</f>
        <v/>
      </c>
      <c r="AK979" s="319" t="str">
        <f>IF(ISNA(VLOOKUP($AG979&amp;S979,IsTm4J,1,0)),"",S979)</f>
        <v/>
      </c>
      <c r="AL979" s="310"/>
      <c r="AT979" s="312" t="str">
        <f t="shared" si="147"/>
        <v/>
      </c>
      <c r="AU979" s="312" t="str">
        <f t="shared" si="148"/>
        <v/>
      </c>
      <c r="AW979" s="320">
        <f t="shared" si="149"/>
        <v>0</v>
      </c>
      <c r="AX979" s="320">
        <f t="shared" si="150"/>
        <v>0</v>
      </c>
      <c r="AY979" s="320">
        <f t="shared" si="151"/>
        <v>0</v>
      </c>
      <c r="AZ979" s="320">
        <f t="shared" si="152"/>
        <v>0</v>
      </c>
      <c r="BG979" s="49" t="str">
        <f t="shared" si="153"/>
        <v>0</v>
      </c>
      <c r="BH979" s="49" t="str">
        <f t="shared" si="154"/>
        <v>0</v>
      </c>
      <c r="BI979" s="49" t="str">
        <f t="shared" si="155"/>
        <v>0</v>
      </c>
    </row>
    <row r="980" spans="1:61" x14ac:dyDescent="0.25">
      <c r="A980" s="25" t="str">
        <f>C980&amp;"x"&amp;TEXT(COUNTIF(C$5:C979,C980)+1,0)</f>
        <v>x1</v>
      </c>
      <c r="B980" s="26" t="str">
        <f>D980&amp;"x"&amp;TEXT(COUNTIF(D$5:D979,D980)+1,0)</f>
        <v>x1</v>
      </c>
      <c r="C980" s="27"/>
      <c r="D980" s="27"/>
      <c r="E980" s="165"/>
      <c r="F980" s="27"/>
      <c r="G980" s="242"/>
      <c r="H980" s="242"/>
      <c r="I980" s="242"/>
      <c r="J980" s="194"/>
      <c r="K980" s="165"/>
      <c r="L980" s="28"/>
      <c r="M980" s="371"/>
      <c r="N980" s="28"/>
      <c r="O980" s="236"/>
      <c r="P980" s="28"/>
      <c r="Q980" s="28"/>
      <c r="R980" s="28"/>
      <c r="S980" s="466" t="str">
        <f>IF(C980=0,"",C980)</f>
        <v/>
      </c>
      <c r="T980" s="191"/>
      <c r="U980" s="30"/>
      <c r="V980" s="30"/>
      <c r="W980" s="30"/>
      <c r="X980" s="30"/>
      <c r="Y980" s="190"/>
      <c r="Z980" s="330" t="str">
        <f>lft(J980,Peildatum)</f>
        <v/>
      </c>
      <c r="AA980" s="272"/>
      <c r="AB980" s="272"/>
      <c r="AC980" s="272"/>
      <c r="AD980" s="272"/>
      <c r="AE980" s="319" t="str">
        <f>IFERROR(VLOOKUP(LEFT(L980 &amp; "0",1),CbRc,2,0),"")</f>
        <v>NCX19J3</v>
      </c>
      <c r="AF980" s="319" t="str">
        <f>IFERROR(VLOOKUP(LEFT(M980 &amp; "0",1),CbRc,2,0),"")</f>
        <v>NCX19J3</v>
      </c>
      <c r="AG980" s="319" t="str">
        <f>IFERROR(VLOOKUP(LEFT(N980 &amp; "0",1),CbRc,2,0),"")</f>
        <v>NCX19J3</v>
      </c>
      <c r="AH980" s="319" t="str">
        <f>IF(ISNA(VLOOKUP($AE980&amp;P980,IsTm1A,1,0)),"",P980)</f>
        <v/>
      </c>
      <c r="AI980" s="319" t="str">
        <f>IF(ISNA(VLOOKUP($AF980&amp;Q980,IsTm2D,1,0)),"",Q980)</f>
        <v/>
      </c>
      <c r="AJ980" s="319" t="str">
        <f>IF(ISNA(VLOOKUP($AF980&amp;R980,IsTm3G,1,0)),"",R980)</f>
        <v/>
      </c>
      <c r="AK980" s="319" t="str">
        <f>IF(ISNA(VLOOKUP($AG980&amp;S980,IsTm4J,1,0)),"",S980)</f>
        <v/>
      </c>
      <c r="AL980" s="310"/>
      <c r="AT980" s="312" t="str">
        <f t="shared" si="147"/>
        <v/>
      </c>
      <c r="AU980" s="312" t="str">
        <f t="shared" si="148"/>
        <v/>
      </c>
      <c r="AW980" s="320">
        <f t="shared" si="149"/>
        <v>0</v>
      </c>
      <c r="AX980" s="320">
        <f t="shared" si="150"/>
        <v>0</v>
      </c>
      <c r="AY980" s="320">
        <f t="shared" si="151"/>
        <v>0</v>
      </c>
      <c r="AZ980" s="320">
        <f t="shared" si="152"/>
        <v>0</v>
      </c>
      <c r="BG980" s="49" t="str">
        <f t="shared" si="153"/>
        <v>0</v>
      </c>
      <c r="BH980" s="49" t="str">
        <f t="shared" si="154"/>
        <v>0</v>
      </c>
      <c r="BI980" s="49" t="str">
        <f t="shared" si="155"/>
        <v>0</v>
      </c>
    </row>
    <row r="981" spans="1:61" x14ac:dyDescent="0.25">
      <c r="A981" s="25" t="str">
        <f>C981&amp;"x"&amp;TEXT(COUNTIF(C$5:C980,C981)+1,0)</f>
        <v>x1</v>
      </c>
      <c r="B981" s="26" t="str">
        <f>D981&amp;"x"&amp;TEXT(COUNTIF(D$5:D980,D981)+1,0)</f>
        <v>x1</v>
      </c>
      <c r="C981" s="27"/>
      <c r="D981" s="27"/>
      <c r="E981" s="165"/>
      <c r="F981" s="27"/>
      <c r="G981" s="242"/>
      <c r="H981" s="242"/>
      <c r="I981" s="242"/>
      <c r="J981" s="194"/>
      <c r="K981" s="165"/>
      <c r="L981" s="28"/>
      <c r="M981" s="371"/>
      <c r="N981" s="28"/>
      <c r="O981" s="236"/>
      <c r="P981" s="28"/>
      <c r="Q981" s="28"/>
      <c r="R981" s="28"/>
      <c r="S981" s="466" t="str">
        <f>IF(C981=0,"",C981)</f>
        <v/>
      </c>
      <c r="T981" s="191"/>
      <c r="U981" s="30"/>
      <c r="V981" s="30"/>
      <c r="W981" s="30"/>
      <c r="X981" s="30"/>
      <c r="Y981" s="190"/>
      <c r="Z981" s="330" t="str">
        <f>lft(J981,Peildatum)</f>
        <v/>
      </c>
      <c r="AA981" s="272"/>
      <c r="AB981" s="272"/>
      <c r="AC981" s="272"/>
      <c r="AD981" s="272"/>
      <c r="AE981" s="319" t="str">
        <f>IFERROR(VLOOKUP(LEFT(L981 &amp; "0",1),CbRc,2,0),"")</f>
        <v>NCX19J3</v>
      </c>
      <c r="AF981" s="319" t="str">
        <f>IFERROR(VLOOKUP(LEFT(M981 &amp; "0",1),CbRc,2,0),"")</f>
        <v>NCX19J3</v>
      </c>
      <c r="AG981" s="319" t="str">
        <f>IFERROR(VLOOKUP(LEFT(N981 &amp; "0",1),CbRc,2,0),"")</f>
        <v>NCX19J3</v>
      </c>
      <c r="AH981" s="319" t="str">
        <f>IF(ISNA(VLOOKUP($AE981&amp;P981,IsTm1A,1,0)),"",P981)</f>
        <v/>
      </c>
      <c r="AI981" s="319" t="str">
        <f>IF(ISNA(VLOOKUP($AF981&amp;Q981,IsTm2D,1,0)),"",Q981)</f>
        <v/>
      </c>
      <c r="AJ981" s="319" t="str">
        <f>IF(ISNA(VLOOKUP($AF981&amp;R981,IsTm3G,1,0)),"",R981)</f>
        <v/>
      </c>
      <c r="AK981" s="319" t="str">
        <f>IF(ISNA(VLOOKUP($AG981&amp;S981,IsTm4J,1,0)),"",S981)</f>
        <v/>
      </c>
      <c r="AL981" s="310"/>
      <c r="AT981" s="312" t="str">
        <f t="shared" si="147"/>
        <v/>
      </c>
      <c r="AU981" s="312" t="str">
        <f t="shared" si="148"/>
        <v/>
      </c>
      <c r="AW981" s="320">
        <f t="shared" si="149"/>
        <v>0</v>
      </c>
      <c r="AX981" s="320">
        <f t="shared" si="150"/>
        <v>0</v>
      </c>
      <c r="AY981" s="320">
        <f t="shared" si="151"/>
        <v>0</v>
      </c>
      <c r="AZ981" s="320">
        <f t="shared" si="152"/>
        <v>0</v>
      </c>
      <c r="BG981" s="49" t="str">
        <f t="shared" si="153"/>
        <v>0</v>
      </c>
      <c r="BH981" s="49" t="str">
        <f t="shared" si="154"/>
        <v>0</v>
      </c>
      <c r="BI981" s="49" t="str">
        <f t="shared" si="155"/>
        <v>0</v>
      </c>
    </row>
    <row r="982" spans="1:61" x14ac:dyDescent="0.25">
      <c r="A982" s="25" t="str">
        <f>C982&amp;"x"&amp;TEXT(COUNTIF(C$5:C981,C982)+1,0)</f>
        <v>x1</v>
      </c>
      <c r="B982" s="26" t="str">
        <f>D982&amp;"x"&amp;TEXT(COUNTIF(D$5:D981,D982)+1,0)</f>
        <v>x1</v>
      </c>
      <c r="C982" s="27"/>
      <c r="D982" s="27"/>
      <c r="E982" s="165"/>
      <c r="F982" s="27"/>
      <c r="G982" s="242"/>
      <c r="H982" s="242"/>
      <c r="I982" s="242"/>
      <c r="J982" s="194"/>
      <c r="K982" s="165"/>
      <c r="L982" s="28"/>
      <c r="M982" s="371"/>
      <c r="N982" s="28"/>
      <c r="O982" s="236"/>
      <c r="P982" s="28"/>
      <c r="Q982" s="28"/>
      <c r="R982" s="28"/>
      <c r="S982" s="466" t="str">
        <f>IF(C982=0,"",C982)</f>
        <v/>
      </c>
      <c r="T982" s="191"/>
      <c r="U982" s="30"/>
      <c r="V982" s="30"/>
      <c r="W982" s="30"/>
      <c r="X982" s="30"/>
      <c r="Y982" s="190"/>
      <c r="Z982" s="330" t="str">
        <f>lft(J982,Peildatum)</f>
        <v/>
      </c>
      <c r="AA982" s="272"/>
      <c r="AB982" s="272"/>
      <c r="AC982" s="272"/>
      <c r="AD982" s="272"/>
      <c r="AE982" s="319" t="str">
        <f>IFERROR(VLOOKUP(LEFT(L982 &amp; "0",1),CbRc,2,0),"")</f>
        <v>NCX19J3</v>
      </c>
      <c r="AF982" s="319" t="str">
        <f>IFERROR(VLOOKUP(LEFT(M982 &amp; "0",1),CbRc,2,0),"")</f>
        <v>NCX19J3</v>
      </c>
      <c r="AG982" s="319" t="str">
        <f>IFERROR(VLOOKUP(LEFT(N982 &amp; "0",1),CbRc,2,0),"")</f>
        <v>NCX19J3</v>
      </c>
      <c r="AH982" s="319" t="str">
        <f>IF(ISNA(VLOOKUP($AE982&amp;P982,IsTm1A,1,0)),"",P982)</f>
        <v/>
      </c>
      <c r="AI982" s="319" t="str">
        <f>IF(ISNA(VLOOKUP($AF982&amp;Q982,IsTm2D,1,0)),"",Q982)</f>
        <v/>
      </c>
      <c r="AJ982" s="319" t="str">
        <f>IF(ISNA(VLOOKUP($AF982&amp;R982,IsTm3G,1,0)),"",R982)</f>
        <v/>
      </c>
      <c r="AK982" s="319" t="str">
        <f>IF(ISNA(VLOOKUP($AG982&amp;S982,IsTm4J,1,0)),"",S982)</f>
        <v/>
      </c>
      <c r="AL982" s="310"/>
      <c r="AT982" s="312" t="str">
        <f t="shared" si="147"/>
        <v/>
      </c>
      <c r="AU982" s="312" t="str">
        <f t="shared" si="148"/>
        <v/>
      </c>
      <c r="AW982" s="320">
        <f t="shared" si="149"/>
        <v>0</v>
      </c>
      <c r="AX982" s="320">
        <f t="shared" si="150"/>
        <v>0</v>
      </c>
      <c r="AY982" s="320">
        <f t="shared" si="151"/>
        <v>0</v>
      </c>
      <c r="AZ982" s="320">
        <f t="shared" si="152"/>
        <v>0</v>
      </c>
      <c r="BG982" s="49" t="str">
        <f t="shared" si="153"/>
        <v>0</v>
      </c>
      <c r="BH982" s="49" t="str">
        <f t="shared" si="154"/>
        <v>0</v>
      </c>
      <c r="BI982" s="49" t="str">
        <f t="shared" si="155"/>
        <v>0</v>
      </c>
    </row>
    <row r="983" spans="1:61" x14ac:dyDescent="0.25">
      <c r="A983" s="25" t="str">
        <f>C983&amp;"x"&amp;TEXT(COUNTIF(C$5:C982,C983)+1,0)</f>
        <v>x1</v>
      </c>
      <c r="B983" s="26" t="str">
        <f>D983&amp;"x"&amp;TEXT(COUNTIF(D$5:D982,D983)+1,0)</f>
        <v>x1</v>
      </c>
      <c r="C983" s="27"/>
      <c r="D983" s="27"/>
      <c r="E983" s="165"/>
      <c r="F983" s="27"/>
      <c r="G983" s="242"/>
      <c r="H983" s="242"/>
      <c r="I983" s="242"/>
      <c r="J983" s="194"/>
      <c r="K983" s="165"/>
      <c r="L983" s="28"/>
      <c r="M983" s="371"/>
      <c r="N983" s="28"/>
      <c r="O983" s="236"/>
      <c r="P983" s="28"/>
      <c r="Q983" s="28"/>
      <c r="R983" s="28"/>
      <c r="S983" s="466" t="str">
        <f>IF(C983=0,"",C983)</f>
        <v/>
      </c>
      <c r="T983" s="191"/>
      <c r="U983" s="30"/>
      <c r="V983" s="30"/>
      <c r="W983" s="30"/>
      <c r="X983" s="30"/>
      <c r="Y983" s="190"/>
      <c r="Z983" s="330" t="str">
        <f>lft(J983,Peildatum)</f>
        <v/>
      </c>
      <c r="AA983" s="272"/>
      <c r="AB983" s="272"/>
      <c r="AC983" s="272"/>
      <c r="AD983" s="272"/>
      <c r="AE983" s="319" t="str">
        <f>IFERROR(VLOOKUP(LEFT(L983 &amp; "0",1),CbRc,2,0),"")</f>
        <v>NCX19J3</v>
      </c>
      <c r="AF983" s="319" t="str">
        <f>IFERROR(VLOOKUP(LEFT(M983 &amp; "0",1),CbRc,2,0),"")</f>
        <v>NCX19J3</v>
      </c>
      <c r="AG983" s="319" t="str">
        <f>IFERROR(VLOOKUP(LEFT(N983 &amp; "0",1),CbRc,2,0),"")</f>
        <v>NCX19J3</v>
      </c>
      <c r="AH983" s="319" t="str">
        <f>IF(ISNA(VLOOKUP($AE983&amp;P983,IsTm1A,1,0)),"",P983)</f>
        <v/>
      </c>
      <c r="AI983" s="319" t="str">
        <f>IF(ISNA(VLOOKUP($AF983&amp;Q983,IsTm2D,1,0)),"",Q983)</f>
        <v/>
      </c>
      <c r="AJ983" s="319" t="str">
        <f>IF(ISNA(VLOOKUP($AF983&amp;R983,IsTm3G,1,0)),"",R983)</f>
        <v/>
      </c>
      <c r="AK983" s="319" t="str">
        <f>IF(ISNA(VLOOKUP($AG983&amp;S983,IsTm4J,1,0)),"",S983)</f>
        <v/>
      </c>
      <c r="AL983" s="310"/>
      <c r="AT983" s="312" t="str">
        <f t="shared" si="147"/>
        <v/>
      </c>
      <c r="AU983" s="312" t="str">
        <f t="shared" si="148"/>
        <v/>
      </c>
      <c r="AW983" s="320">
        <f t="shared" si="149"/>
        <v>0</v>
      </c>
      <c r="AX983" s="320">
        <f t="shared" si="150"/>
        <v>0</v>
      </c>
      <c r="AY983" s="320">
        <f t="shared" si="151"/>
        <v>0</v>
      </c>
      <c r="AZ983" s="320">
        <f t="shared" si="152"/>
        <v>0</v>
      </c>
      <c r="BG983" s="49" t="str">
        <f t="shared" si="153"/>
        <v>0</v>
      </c>
      <c r="BH983" s="49" t="str">
        <f t="shared" si="154"/>
        <v>0</v>
      </c>
      <c r="BI983" s="49" t="str">
        <f t="shared" si="155"/>
        <v>0</v>
      </c>
    </row>
    <row r="984" spans="1:61" x14ac:dyDescent="0.25">
      <c r="A984" s="25" t="str">
        <f>C984&amp;"x"&amp;TEXT(COUNTIF(C$5:C983,C984)+1,0)</f>
        <v>x1</v>
      </c>
      <c r="B984" s="26" t="str">
        <f>D984&amp;"x"&amp;TEXT(COUNTIF(D$5:D983,D984)+1,0)</f>
        <v>x1</v>
      </c>
      <c r="C984" s="27"/>
      <c r="D984" s="27"/>
      <c r="E984" s="165"/>
      <c r="F984" s="27"/>
      <c r="G984" s="242"/>
      <c r="H984" s="242"/>
      <c r="I984" s="242"/>
      <c r="J984" s="194"/>
      <c r="K984" s="165"/>
      <c r="L984" s="28"/>
      <c r="M984" s="371"/>
      <c r="N984" s="28"/>
      <c r="O984" s="236"/>
      <c r="P984" s="28"/>
      <c r="Q984" s="28"/>
      <c r="R984" s="28"/>
      <c r="S984" s="466" t="str">
        <f>IF(C984=0,"",C984)</f>
        <v/>
      </c>
      <c r="T984" s="191"/>
      <c r="U984" s="30"/>
      <c r="V984" s="30"/>
      <c r="W984" s="30"/>
      <c r="X984" s="30"/>
      <c r="Y984" s="190"/>
      <c r="Z984" s="330" t="str">
        <f>lft(J984,Peildatum)</f>
        <v/>
      </c>
      <c r="AA984" s="272"/>
      <c r="AB984" s="272"/>
      <c r="AC984" s="272"/>
      <c r="AD984" s="272"/>
      <c r="AE984" s="319" t="str">
        <f>IFERROR(VLOOKUP(LEFT(L984 &amp; "0",1),CbRc,2,0),"")</f>
        <v>NCX19J3</v>
      </c>
      <c r="AF984" s="319" t="str">
        <f>IFERROR(VLOOKUP(LEFT(M984 &amp; "0",1),CbRc,2,0),"")</f>
        <v>NCX19J3</v>
      </c>
      <c r="AG984" s="319" t="str">
        <f>IFERROR(VLOOKUP(LEFT(N984 &amp; "0",1),CbRc,2,0),"")</f>
        <v>NCX19J3</v>
      </c>
      <c r="AH984" s="319" t="str">
        <f>IF(ISNA(VLOOKUP($AE984&amp;P984,IsTm1A,1,0)),"",P984)</f>
        <v/>
      </c>
      <c r="AI984" s="319" t="str">
        <f>IF(ISNA(VLOOKUP($AF984&amp;Q984,IsTm2D,1,0)),"",Q984)</f>
        <v/>
      </c>
      <c r="AJ984" s="319" t="str">
        <f>IF(ISNA(VLOOKUP($AF984&amp;R984,IsTm3G,1,0)),"",R984)</f>
        <v/>
      </c>
      <c r="AK984" s="319" t="str">
        <f>IF(ISNA(VLOOKUP($AG984&amp;S984,IsTm4J,1,0)),"",S984)</f>
        <v/>
      </c>
      <c r="AL984" s="310"/>
      <c r="AT984" s="312" t="str">
        <f t="shared" si="147"/>
        <v/>
      </c>
      <c r="AU984" s="312" t="str">
        <f t="shared" si="148"/>
        <v/>
      </c>
      <c r="AW984" s="320">
        <f t="shared" si="149"/>
        <v>0</v>
      </c>
      <c r="AX984" s="320">
        <f t="shared" si="150"/>
        <v>0</v>
      </c>
      <c r="AY984" s="320">
        <f t="shared" si="151"/>
        <v>0</v>
      </c>
      <c r="AZ984" s="320">
        <f t="shared" si="152"/>
        <v>0</v>
      </c>
      <c r="BG984" s="49" t="str">
        <f t="shared" si="153"/>
        <v>0</v>
      </c>
      <c r="BH984" s="49" t="str">
        <f t="shared" si="154"/>
        <v>0</v>
      </c>
      <c r="BI984" s="49" t="str">
        <f t="shared" si="155"/>
        <v>0</v>
      </c>
    </row>
    <row r="985" spans="1:61" x14ac:dyDescent="0.25">
      <c r="A985" s="25" t="str">
        <f>C985&amp;"x"&amp;TEXT(COUNTIF(C$5:C984,C985)+1,0)</f>
        <v>x1</v>
      </c>
      <c r="B985" s="26" t="str">
        <f>D985&amp;"x"&amp;TEXT(COUNTIF(D$5:D984,D985)+1,0)</f>
        <v>x1</v>
      </c>
      <c r="C985" s="27"/>
      <c r="D985" s="27"/>
      <c r="E985" s="165"/>
      <c r="F985" s="27"/>
      <c r="G985" s="242"/>
      <c r="H985" s="242"/>
      <c r="I985" s="242"/>
      <c r="J985" s="194"/>
      <c r="K985" s="165"/>
      <c r="L985" s="28"/>
      <c r="M985" s="371"/>
      <c r="N985" s="28"/>
      <c r="O985" s="236"/>
      <c r="P985" s="28"/>
      <c r="Q985" s="28"/>
      <c r="R985" s="28"/>
      <c r="S985" s="466" t="str">
        <f>IF(C985=0,"",C985)</f>
        <v/>
      </c>
      <c r="T985" s="191"/>
      <c r="U985" s="30"/>
      <c r="V985" s="30"/>
      <c r="W985" s="30"/>
      <c r="X985" s="30"/>
      <c r="Y985" s="190"/>
      <c r="Z985" s="330" t="str">
        <f>lft(J985,Peildatum)</f>
        <v/>
      </c>
      <c r="AA985" s="272"/>
      <c r="AB985" s="272"/>
      <c r="AC985" s="272"/>
      <c r="AD985" s="272"/>
      <c r="AE985" s="319" t="str">
        <f>IFERROR(VLOOKUP(LEFT(L985 &amp; "0",1),CbRc,2,0),"")</f>
        <v>NCX19J3</v>
      </c>
      <c r="AF985" s="319" t="str">
        <f>IFERROR(VLOOKUP(LEFT(M985 &amp; "0",1),CbRc,2,0),"")</f>
        <v>NCX19J3</v>
      </c>
      <c r="AG985" s="319" t="str">
        <f>IFERROR(VLOOKUP(LEFT(N985 &amp; "0",1),CbRc,2,0),"")</f>
        <v>NCX19J3</v>
      </c>
      <c r="AH985" s="319" t="str">
        <f>IF(ISNA(VLOOKUP($AE985&amp;P985,IsTm1A,1,0)),"",P985)</f>
        <v/>
      </c>
      <c r="AI985" s="319" t="str">
        <f>IF(ISNA(VLOOKUP($AF985&amp;Q985,IsTm2D,1,0)),"",Q985)</f>
        <v/>
      </c>
      <c r="AJ985" s="319" t="str">
        <f>IF(ISNA(VLOOKUP($AF985&amp;R985,IsTm3G,1,0)),"",R985)</f>
        <v/>
      </c>
      <c r="AK985" s="319" t="str">
        <f>IF(ISNA(VLOOKUP($AG985&amp;S985,IsTm4J,1,0)),"",S985)</f>
        <v/>
      </c>
      <c r="AL985" s="310"/>
      <c r="AT985" s="312" t="str">
        <f t="shared" si="147"/>
        <v/>
      </c>
      <c r="AU985" s="312" t="str">
        <f t="shared" si="148"/>
        <v/>
      </c>
      <c r="AW985" s="320">
        <f t="shared" si="149"/>
        <v>0</v>
      </c>
      <c r="AX985" s="320">
        <f t="shared" si="150"/>
        <v>0</v>
      </c>
      <c r="AY985" s="320">
        <f t="shared" si="151"/>
        <v>0</v>
      </c>
      <c r="AZ985" s="320">
        <f t="shared" si="152"/>
        <v>0</v>
      </c>
      <c r="BG985" s="49" t="str">
        <f t="shared" si="153"/>
        <v>0</v>
      </c>
      <c r="BH985" s="49" t="str">
        <f t="shared" si="154"/>
        <v>0</v>
      </c>
      <c r="BI985" s="49" t="str">
        <f t="shared" si="155"/>
        <v>0</v>
      </c>
    </row>
    <row r="986" spans="1:61" x14ac:dyDescent="0.25">
      <c r="A986" s="25" t="str">
        <f>C986&amp;"x"&amp;TEXT(COUNTIF(C$5:C985,C986)+1,0)</f>
        <v>x1</v>
      </c>
      <c r="B986" s="26" t="str">
        <f>D986&amp;"x"&amp;TEXT(COUNTIF(D$5:D985,D986)+1,0)</f>
        <v>x1</v>
      </c>
      <c r="C986" s="27"/>
      <c r="D986" s="27"/>
      <c r="E986" s="165"/>
      <c r="F986" s="27"/>
      <c r="G986" s="242"/>
      <c r="H986" s="242"/>
      <c r="I986" s="242"/>
      <c r="J986" s="194"/>
      <c r="K986" s="165"/>
      <c r="L986" s="28"/>
      <c r="M986" s="371"/>
      <c r="N986" s="28"/>
      <c r="O986" s="236"/>
      <c r="P986" s="28"/>
      <c r="Q986" s="28"/>
      <c r="R986" s="28"/>
      <c r="S986" s="466" t="str">
        <f>IF(C986=0,"",C986)</f>
        <v/>
      </c>
      <c r="T986" s="191"/>
      <c r="U986" s="30"/>
      <c r="V986" s="30"/>
      <c r="W986" s="30"/>
      <c r="X986" s="30"/>
      <c r="Y986" s="190"/>
      <c r="Z986" s="330" t="str">
        <f>lft(J986,Peildatum)</f>
        <v/>
      </c>
      <c r="AA986" s="272"/>
      <c r="AB986" s="272"/>
      <c r="AC986" s="272"/>
      <c r="AD986" s="272"/>
      <c r="AE986" s="319" t="str">
        <f>IFERROR(VLOOKUP(LEFT(L986 &amp; "0",1),CbRc,2,0),"")</f>
        <v>NCX19J3</v>
      </c>
      <c r="AF986" s="319" t="str">
        <f>IFERROR(VLOOKUP(LEFT(M986 &amp; "0",1),CbRc,2,0),"")</f>
        <v>NCX19J3</v>
      </c>
      <c r="AG986" s="319" t="str">
        <f>IFERROR(VLOOKUP(LEFT(N986 &amp; "0",1),CbRc,2,0),"")</f>
        <v>NCX19J3</v>
      </c>
      <c r="AH986" s="319" t="str">
        <f>IF(ISNA(VLOOKUP($AE986&amp;P986,IsTm1A,1,0)),"",P986)</f>
        <v/>
      </c>
      <c r="AI986" s="319" t="str">
        <f>IF(ISNA(VLOOKUP($AF986&amp;Q986,IsTm2D,1,0)),"",Q986)</f>
        <v/>
      </c>
      <c r="AJ986" s="319" t="str">
        <f>IF(ISNA(VLOOKUP($AF986&amp;R986,IsTm3G,1,0)),"",R986)</f>
        <v/>
      </c>
      <c r="AK986" s="319" t="str">
        <f>IF(ISNA(VLOOKUP($AG986&amp;S986,IsTm4J,1,0)),"",S986)</f>
        <v/>
      </c>
      <c r="AL986" s="310"/>
      <c r="AT986" s="312" t="str">
        <f t="shared" si="147"/>
        <v/>
      </c>
      <c r="AU986" s="312" t="str">
        <f t="shared" si="148"/>
        <v/>
      </c>
      <c r="AW986" s="320">
        <f t="shared" si="149"/>
        <v>0</v>
      </c>
      <c r="AX986" s="320">
        <f t="shared" si="150"/>
        <v>0</v>
      </c>
      <c r="AY986" s="320">
        <f t="shared" si="151"/>
        <v>0</v>
      </c>
      <c r="AZ986" s="320">
        <f t="shared" si="152"/>
        <v>0</v>
      </c>
      <c r="BG986" s="49" t="str">
        <f t="shared" si="153"/>
        <v>0</v>
      </c>
      <c r="BH986" s="49" t="str">
        <f t="shared" si="154"/>
        <v>0</v>
      </c>
      <c r="BI986" s="49" t="str">
        <f t="shared" si="155"/>
        <v>0</v>
      </c>
    </row>
    <row r="987" spans="1:61" x14ac:dyDescent="0.25">
      <c r="A987" s="25" t="str">
        <f>C987&amp;"x"&amp;TEXT(COUNTIF(C$5:C986,C987)+1,0)</f>
        <v>x1</v>
      </c>
      <c r="B987" s="26" t="str">
        <f>D987&amp;"x"&amp;TEXT(COUNTIF(D$5:D986,D987)+1,0)</f>
        <v>x1</v>
      </c>
      <c r="C987" s="27"/>
      <c r="D987" s="27"/>
      <c r="E987" s="165"/>
      <c r="F987" s="27"/>
      <c r="G987" s="242"/>
      <c r="H987" s="242"/>
      <c r="I987" s="242"/>
      <c r="J987" s="194"/>
      <c r="K987" s="165"/>
      <c r="L987" s="28"/>
      <c r="M987" s="371"/>
      <c r="N987" s="28"/>
      <c r="O987" s="236"/>
      <c r="P987" s="28"/>
      <c r="Q987" s="28"/>
      <c r="R987" s="28"/>
      <c r="S987" s="466" t="str">
        <f>IF(C987=0,"",C987)</f>
        <v/>
      </c>
      <c r="T987" s="191"/>
      <c r="U987" s="30"/>
      <c r="V987" s="30"/>
      <c r="W987" s="30"/>
      <c r="X987" s="30"/>
      <c r="Y987" s="190"/>
      <c r="Z987" s="330" t="str">
        <f>lft(J987,Peildatum)</f>
        <v/>
      </c>
      <c r="AA987" s="272"/>
      <c r="AB987" s="272"/>
      <c r="AC987" s="272"/>
      <c r="AD987" s="272"/>
      <c r="AE987" s="319" t="str">
        <f>IFERROR(VLOOKUP(LEFT(L987 &amp; "0",1),CbRc,2,0),"")</f>
        <v>NCX19J3</v>
      </c>
      <c r="AF987" s="319" t="str">
        <f>IFERROR(VLOOKUP(LEFT(M987 &amp; "0",1),CbRc,2,0),"")</f>
        <v>NCX19J3</v>
      </c>
      <c r="AG987" s="319" t="str">
        <f>IFERROR(VLOOKUP(LEFT(N987 &amp; "0",1),CbRc,2,0),"")</f>
        <v>NCX19J3</v>
      </c>
      <c r="AH987" s="319" t="str">
        <f>IF(ISNA(VLOOKUP($AE987&amp;P987,IsTm1A,1,0)),"",P987)</f>
        <v/>
      </c>
      <c r="AI987" s="319" t="str">
        <f>IF(ISNA(VLOOKUP($AF987&amp;Q987,IsTm2D,1,0)),"",Q987)</f>
        <v/>
      </c>
      <c r="AJ987" s="319" t="str">
        <f>IF(ISNA(VLOOKUP($AF987&amp;R987,IsTm3G,1,0)),"",R987)</f>
        <v/>
      </c>
      <c r="AK987" s="319" t="str">
        <f>IF(ISNA(VLOOKUP($AG987&amp;S987,IsTm4J,1,0)),"",S987)</f>
        <v/>
      </c>
      <c r="AL987" s="310"/>
      <c r="AT987" s="312" t="str">
        <f t="shared" si="147"/>
        <v/>
      </c>
      <c r="AU987" s="312" t="str">
        <f t="shared" si="148"/>
        <v/>
      </c>
      <c r="AW987" s="320">
        <f t="shared" si="149"/>
        <v>0</v>
      </c>
      <c r="AX987" s="320">
        <f t="shared" si="150"/>
        <v>0</v>
      </c>
      <c r="AY987" s="320">
        <f t="shared" si="151"/>
        <v>0</v>
      </c>
      <c r="AZ987" s="320">
        <f t="shared" si="152"/>
        <v>0</v>
      </c>
      <c r="BG987" s="49" t="str">
        <f t="shared" si="153"/>
        <v>0</v>
      </c>
      <c r="BH987" s="49" t="str">
        <f t="shared" si="154"/>
        <v>0</v>
      </c>
      <c r="BI987" s="49" t="str">
        <f t="shared" si="155"/>
        <v>0</v>
      </c>
    </row>
    <row r="988" spans="1:61" x14ac:dyDescent="0.25">
      <c r="A988" s="25" t="str">
        <f>C988&amp;"x"&amp;TEXT(COUNTIF(C$5:C987,C988)+1,0)</f>
        <v>x1</v>
      </c>
      <c r="B988" s="26" t="str">
        <f>D988&amp;"x"&amp;TEXT(COUNTIF(D$5:D987,D988)+1,0)</f>
        <v>x1</v>
      </c>
      <c r="C988" s="27"/>
      <c r="D988" s="27"/>
      <c r="E988" s="165"/>
      <c r="F988" s="27"/>
      <c r="G988" s="242"/>
      <c r="H988" s="242"/>
      <c r="I988" s="242"/>
      <c r="J988" s="194"/>
      <c r="K988" s="165"/>
      <c r="L988" s="28"/>
      <c r="M988" s="371"/>
      <c r="N988" s="28"/>
      <c r="O988" s="236"/>
      <c r="P988" s="28"/>
      <c r="Q988" s="28"/>
      <c r="R988" s="28"/>
      <c r="S988" s="466" t="str">
        <f>IF(C988=0,"",C988)</f>
        <v/>
      </c>
      <c r="T988" s="191"/>
      <c r="U988" s="30"/>
      <c r="V988" s="30"/>
      <c r="W988" s="30"/>
      <c r="X988" s="30"/>
      <c r="Y988" s="190"/>
      <c r="Z988" s="330" t="str">
        <f>lft(J988,Peildatum)</f>
        <v/>
      </c>
      <c r="AA988" s="272"/>
      <c r="AB988" s="272"/>
      <c r="AC988" s="272"/>
      <c r="AD988" s="272"/>
      <c r="AE988" s="319" t="str">
        <f>IFERROR(VLOOKUP(LEFT(L988 &amp; "0",1),CbRc,2,0),"")</f>
        <v>NCX19J3</v>
      </c>
      <c r="AF988" s="319" t="str">
        <f>IFERROR(VLOOKUP(LEFT(M988 &amp; "0",1),CbRc,2,0),"")</f>
        <v>NCX19J3</v>
      </c>
      <c r="AG988" s="319" t="str">
        <f>IFERROR(VLOOKUP(LEFT(N988 &amp; "0",1),CbRc,2,0),"")</f>
        <v>NCX19J3</v>
      </c>
      <c r="AH988" s="319" t="str">
        <f>IF(ISNA(VLOOKUP($AE988&amp;P988,IsTm1A,1,0)),"",P988)</f>
        <v/>
      </c>
      <c r="AI988" s="319" t="str">
        <f>IF(ISNA(VLOOKUP($AF988&amp;Q988,IsTm2D,1,0)),"",Q988)</f>
        <v/>
      </c>
      <c r="AJ988" s="319" t="str">
        <f>IF(ISNA(VLOOKUP($AF988&amp;R988,IsTm3G,1,0)),"",R988)</f>
        <v/>
      </c>
      <c r="AK988" s="319" t="str">
        <f>IF(ISNA(VLOOKUP($AG988&amp;S988,IsTm4J,1,0)),"",S988)</f>
        <v/>
      </c>
      <c r="AL988" s="310"/>
      <c r="AT988" s="312" t="str">
        <f t="shared" si="147"/>
        <v/>
      </c>
      <c r="AU988" s="312" t="str">
        <f t="shared" si="148"/>
        <v/>
      </c>
      <c r="AW988" s="320">
        <f t="shared" si="149"/>
        <v>0</v>
      </c>
      <c r="AX988" s="320">
        <f t="shared" si="150"/>
        <v>0</v>
      </c>
      <c r="AY988" s="320">
        <f t="shared" si="151"/>
        <v>0</v>
      </c>
      <c r="AZ988" s="320">
        <f t="shared" si="152"/>
        <v>0</v>
      </c>
      <c r="BG988" s="49" t="str">
        <f t="shared" si="153"/>
        <v>0</v>
      </c>
      <c r="BH988" s="49" t="str">
        <f t="shared" si="154"/>
        <v>0</v>
      </c>
      <c r="BI988" s="49" t="str">
        <f t="shared" si="155"/>
        <v>0</v>
      </c>
    </row>
    <row r="989" spans="1:61" x14ac:dyDescent="0.25">
      <c r="A989" s="25" t="str">
        <f>C989&amp;"x"&amp;TEXT(COUNTIF(C$5:C988,C989)+1,0)</f>
        <v>x1</v>
      </c>
      <c r="B989" s="26" t="str">
        <f>D989&amp;"x"&amp;TEXT(COUNTIF(D$5:D988,D989)+1,0)</f>
        <v>x1</v>
      </c>
      <c r="C989" s="27"/>
      <c r="D989" s="27"/>
      <c r="E989" s="165"/>
      <c r="F989" s="27"/>
      <c r="G989" s="242"/>
      <c r="H989" s="242"/>
      <c r="I989" s="242"/>
      <c r="J989" s="194"/>
      <c r="K989" s="165"/>
      <c r="L989" s="28"/>
      <c r="M989" s="371"/>
      <c r="N989" s="28"/>
      <c r="O989" s="236"/>
      <c r="P989" s="28"/>
      <c r="Q989" s="28"/>
      <c r="R989" s="28"/>
      <c r="S989" s="466" t="str">
        <f>IF(C989=0,"",C989)</f>
        <v/>
      </c>
      <c r="T989" s="191"/>
      <c r="U989" s="30"/>
      <c r="V989" s="30"/>
      <c r="W989" s="30"/>
      <c r="X989" s="30"/>
      <c r="Y989" s="190"/>
      <c r="Z989" s="330" t="str">
        <f>lft(J989,Peildatum)</f>
        <v/>
      </c>
      <c r="AA989" s="272"/>
      <c r="AB989" s="272"/>
      <c r="AC989" s="272"/>
      <c r="AD989" s="272"/>
      <c r="AE989" s="319" t="str">
        <f>IFERROR(VLOOKUP(LEFT(L989 &amp; "0",1),CbRc,2,0),"")</f>
        <v>NCX19J3</v>
      </c>
      <c r="AF989" s="319" t="str">
        <f>IFERROR(VLOOKUP(LEFT(M989 &amp; "0",1),CbRc,2,0),"")</f>
        <v>NCX19J3</v>
      </c>
      <c r="AG989" s="319" t="str">
        <f>IFERROR(VLOOKUP(LEFT(N989 &amp; "0",1),CbRc,2,0),"")</f>
        <v>NCX19J3</v>
      </c>
      <c r="AH989" s="319" t="str">
        <f>IF(ISNA(VLOOKUP($AE989&amp;P989,IsTm1A,1,0)),"",P989)</f>
        <v/>
      </c>
      <c r="AI989" s="319" t="str">
        <f>IF(ISNA(VLOOKUP($AF989&amp;Q989,IsTm2D,1,0)),"",Q989)</f>
        <v/>
      </c>
      <c r="AJ989" s="319" t="str">
        <f>IF(ISNA(VLOOKUP($AF989&amp;R989,IsTm3G,1,0)),"",R989)</f>
        <v/>
      </c>
      <c r="AK989" s="319" t="str">
        <f>IF(ISNA(VLOOKUP($AG989&amp;S989,IsTm4J,1,0)),"",S989)</f>
        <v/>
      </c>
      <c r="AL989" s="310"/>
      <c r="AT989" s="312" t="str">
        <f t="shared" si="147"/>
        <v/>
      </c>
      <c r="AU989" s="312" t="str">
        <f t="shared" si="148"/>
        <v/>
      </c>
      <c r="AW989" s="320">
        <f t="shared" si="149"/>
        <v>0</v>
      </c>
      <c r="AX989" s="320">
        <f t="shared" si="150"/>
        <v>0</v>
      </c>
      <c r="AY989" s="320">
        <f t="shared" si="151"/>
        <v>0</v>
      </c>
      <c r="AZ989" s="320">
        <f t="shared" si="152"/>
        <v>0</v>
      </c>
      <c r="BG989" s="49" t="str">
        <f t="shared" si="153"/>
        <v>0</v>
      </c>
      <c r="BH989" s="49" t="str">
        <f t="shared" si="154"/>
        <v>0</v>
      </c>
      <c r="BI989" s="49" t="str">
        <f t="shared" si="155"/>
        <v>0</v>
      </c>
    </row>
    <row r="990" spans="1:61" x14ac:dyDescent="0.25">
      <c r="A990" s="25" t="str">
        <f>C990&amp;"x"&amp;TEXT(COUNTIF(C$5:C989,C990)+1,0)</f>
        <v>x1</v>
      </c>
      <c r="B990" s="26" t="str">
        <f>D990&amp;"x"&amp;TEXT(COUNTIF(D$5:D989,D990)+1,0)</f>
        <v>x1</v>
      </c>
      <c r="C990" s="27"/>
      <c r="D990" s="27"/>
      <c r="E990" s="165"/>
      <c r="F990" s="27"/>
      <c r="G990" s="242"/>
      <c r="H990" s="242"/>
      <c r="I990" s="242"/>
      <c r="J990" s="194"/>
      <c r="K990" s="165"/>
      <c r="L990" s="28"/>
      <c r="M990" s="371"/>
      <c r="N990" s="28"/>
      <c r="O990" s="236"/>
      <c r="P990" s="28"/>
      <c r="Q990" s="28"/>
      <c r="R990" s="28"/>
      <c r="S990" s="466" t="str">
        <f>IF(C990=0,"",C990)</f>
        <v/>
      </c>
      <c r="T990" s="191"/>
      <c r="U990" s="30"/>
      <c r="V990" s="30"/>
      <c r="W990" s="30"/>
      <c r="X990" s="30"/>
      <c r="Y990" s="190"/>
      <c r="Z990" s="330" t="str">
        <f>lft(J990,Peildatum)</f>
        <v/>
      </c>
      <c r="AA990" s="272"/>
      <c r="AB990" s="272"/>
      <c r="AC990" s="272"/>
      <c r="AD990" s="272"/>
      <c r="AE990" s="319" t="str">
        <f>IFERROR(VLOOKUP(LEFT(L990 &amp; "0",1),CbRc,2,0),"")</f>
        <v>NCX19J3</v>
      </c>
      <c r="AF990" s="319" t="str">
        <f>IFERROR(VLOOKUP(LEFT(M990 &amp; "0",1),CbRc,2,0),"")</f>
        <v>NCX19J3</v>
      </c>
      <c r="AG990" s="319" t="str">
        <f>IFERROR(VLOOKUP(LEFT(N990 &amp; "0",1),CbRc,2,0),"")</f>
        <v>NCX19J3</v>
      </c>
      <c r="AH990" s="319" t="str">
        <f>IF(ISNA(VLOOKUP($AE990&amp;P990,IsTm1A,1,0)),"",P990)</f>
        <v/>
      </c>
      <c r="AI990" s="319" t="str">
        <f>IF(ISNA(VLOOKUP($AF990&amp;Q990,IsTm2D,1,0)),"",Q990)</f>
        <v/>
      </c>
      <c r="AJ990" s="319" t="str">
        <f>IF(ISNA(VLOOKUP($AF990&amp;R990,IsTm3G,1,0)),"",R990)</f>
        <v/>
      </c>
      <c r="AK990" s="319" t="str">
        <f>IF(ISNA(VLOOKUP($AG990&amp;S990,IsTm4J,1,0)),"",S990)</f>
        <v/>
      </c>
      <c r="AL990" s="310"/>
      <c r="AT990" s="312" t="str">
        <f t="shared" si="147"/>
        <v/>
      </c>
      <c r="AU990" s="312" t="str">
        <f t="shared" si="148"/>
        <v/>
      </c>
      <c r="AW990" s="320">
        <f t="shared" si="149"/>
        <v>0</v>
      </c>
      <c r="AX990" s="320">
        <f t="shared" si="150"/>
        <v>0</v>
      </c>
      <c r="AY990" s="320">
        <f t="shared" si="151"/>
        <v>0</v>
      </c>
      <c r="AZ990" s="320">
        <f t="shared" si="152"/>
        <v>0</v>
      </c>
      <c r="BG990" s="49" t="str">
        <f t="shared" si="153"/>
        <v>0</v>
      </c>
      <c r="BH990" s="49" t="str">
        <f t="shared" si="154"/>
        <v>0</v>
      </c>
      <c r="BI990" s="49" t="str">
        <f t="shared" si="155"/>
        <v>0</v>
      </c>
    </row>
    <row r="991" spans="1:61" x14ac:dyDescent="0.25">
      <c r="A991" s="25" t="str">
        <f>C991&amp;"x"&amp;TEXT(COUNTIF(C$5:C990,C991)+1,0)</f>
        <v>x1</v>
      </c>
      <c r="B991" s="26" t="str">
        <f>D991&amp;"x"&amp;TEXT(COUNTIF(D$5:D990,D991)+1,0)</f>
        <v>x1</v>
      </c>
      <c r="C991" s="27"/>
      <c r="D991" s="27"/>
      <c r="E991" s="165"/>
      <c r="F991" s="27"/>
      <c r="G991" s="242"/>
      <c r="H991" s="242"/>
      <c r="I991" s="242"/>
      <c r="J991" s="194"/>
      <c r="K991" s="165"/>
      <c r="L991" s="28"/>
      <c r="M991" s="371"/>
      <c r="N991" s="28"/>
      <c r="O991" s="236"/>
      <c r="P991" s="28"/>
      <c r="Q991" s="28"/>
      <c r="R991" s="28"/>
      <c r="S991" s="466" t="str">
        <f>IF(C991=0,"",C991)</f>
        <v/>
      </c>
      <c r="T991" s="191"/>
      <c r="U991" s="30"/>
      <c r="V991" s="30"/>
      <c r="W991" s="30"/>
      <c r="X991" s="30"/>
      <c r="Y991" s="190"/>
      <c r="Z991" s="330" t="str">
        <f>lft(J991,Peildatum)</f>
        <v/>
      </c>
      <c r="AA991" s="272"/>
      <c r="AB991" s="272"/>
      <c r="AC991" s="272"/>
      <c r="AD991" s="272"/>
      <c r="AE991" s="319" t="str">
        <f>IFERROR(VLOOKUP(LEFT(L991 &amp; "0",1),CbRc,2,0),"")</f>
        <v>NCX19J3</v>
      </c>
      <c r="AF991" s="319" t="str">
        <f>IFERROR(VLOOKUP(LEFT(M991 &amp; "0",1),CbRc,2,0),"")</f>
        <v>NCX19J3</v>
      </c>
      <c r="AG991" s="319" t="str">
        <f>IFERROR(VLOOKUP(LEFT(N991 &amp; "0",1),CbRc,2,0),"")</f>
        <v>NCX19J3</v>
      </c>
      <c r="AH991" s="319" t="str">
        <f>IF(ISNA(VLOOKUP($AE991&amp;P991,IsTm1A,1,0)),"",P991)</f>
        <v/>
      </c>
      <c r="AI991" s="319" t="str">
        <f>IF(ISNA(VLOOKUP($AF991&amp;Q991,IsTm2D,1,0)),"",Q991)</f>
        <v/>
      </c>
      <c r="AJ991" s="319" t="str">
        <f>IF(ISNA(VLOOKUP($AF991&amp;R991,IsTm3G,1,0)),"",R991)</f>
        <v/>
      </c>
      <c r="AK991" s="319" t="str">
        <f>IF(ISNA(VLOOKUP($AG991&amp;S991,IsTm4J,1,0)),"",S991)</f>
        <v/>
      </c>
      <c r="AL991" s="310"/>
      <c r="AT991" s="312" t="str">
        <f t="shared" si="147"/>
        <v/>
      </c>
      <c r="AU991" s="312" t="str">
        <f t="shared" si="148"/>
        <v/>
      </c>
      <c r="AW991" s="320">
        <f t="shared" si="149"/>
        <v>0</v>
      </c>
      <c r="AX991" s="320">
        <f t="shared" si="150"/>
        <v>0</v>
      </c>
      <c r="AY991" s="320">
        <f t="shared" si="151"/>
        <v>0</v>
      </c>
      <c r="AZ991" s="320">
        <f t="shared" si="152"/>
        <v>0</v>
      </c>
      <c r="BG991" s="49" t="str">
        <f t="shared" si="153"/>
        <v>0</v>
      </c>
      <c r="BH991" s="49" t="str">
        <f t="shared" si="154"/>
        <v>0</v>
      </c>
      <c r="BI991" s="49" t="str">
        <f t="shared" si="155"/>
        <v>0</v>
      </c>
    </row>
    <row r="992" spans="1:61" x14ac:dyDescent="0.25">
      <c r="A992" s="25" t="str">
        <f>C992&amp;"x"&amp;TEXT(COUNTIF(C$5:C991,C992)+1,0)</f>
        <v>x1</v>
      </c>
      <c r="B992" s="26" t="str">
        <f>D992&amp;"x"&amp;TEXT(COUNTIF(D$5:D991,D992)+1,0)</f>
        <v>x1</v>
      </c>
      <c r="C992" s="27"/>
      <c r="D992" s="27"/>
      <c r="E992" s="165"/>
      <c r="F992" s="27"/>
      <c r="G992" s="242"/>
      <c r="H992" s="242"/>
      <c r="I992" s="242"/>
      <c r="J992" s="194"/>
      <c r="K992" s="165"/>
      <c r="L992" s="28"/>
      <c r="M992" s="371"/>
      <c r="N992" s="28"/>
      <c r="O992" s="236"/>
      <c r="P992" s="28"/>
      <c r="Q992" s="28"/>
      <c r="R992" s="28"/>
      <c r="S992" s="466" t="str">
        <f>IF(C992=0,"",C992)</f>
        <v/>
      </c>
      <c r="T992" s="191"/>
      <c r="U992" s="30"/>
      <c r="V992" s="30"/>
      <c r="W992" s="30"/>
      <c r="X992" s="30"/>
      <c r="Y992" s="190"/>
      <c r="Z992" s="330" t="str">
        <f>lft(J992,Peildatum)</f>
        <v/>
      </c>
      <c r="AA992" s="272"/>
      <c r="AB992" s="272"/>
      <c r="AC992" s="272"/>
      <c r="AD992" s="272"/>
      <c r="AE992" s="319" t="str">
        <f>IFERROR(VLOOKUP(LEFT(L992 &amp; "0",1),CbRc,2,0),"")</f>
        <v>NCX19J3</v>
      </c>
      <c r="AF992" s="319" t="str">
        <f>IFERROR(VLOOKUP(LEFT(M992 &amp; "0",1),CbRc,2,0),"")</f>
        <v>NCX19J3</v>
      </c>
      <c r="AG992" s="319" t="str">
        <f>IFERROR(VLOOKUP(LEFT(N992 &amp; "0",1),CbRc,2,0),"")</f>
        <v>NCX19J3</v>
      </c>
      <c r="AH992" s="319" t="str">
        <f>IF(ISNA(VLOOKUP($AE992&amp;P992,IsTm1A,1,0)),"",P992)</f>
        <v/>
      </c>
      <c r="AI992" s="319" t="str">
        <f>IF(ISNA(VLOOKUP($AF992&amp;Q992,IsTm2D,1,0)),"",Q992)</f>
        <v/>
      </c>
      <c r="AJ992" s="319" t="str">
        <f>IF(ISNA(VLOOKUP($AF992&amp;R992,IsTm3G,1,0)),"",R992)</f>
        <v/>
      </c>
      <c r="AK992" s="319" t="str">
        <f>IF(ISNA(VLOOKUP($AG992&amp;S992,IsTm4J,1,0)),"",S992)</f>
        <v/>
      </c>
      <c r="AL992" s="310"/>
      <c r="AT992" s="312" t="str">
        <f t="shared" si="147"/>
        <v/>
      </c>
      <c r="AU992" s="312" t="str">
        <f t="shared" si="148"/>
        <v/>
      </c>
      <c r="AW992" s="320">
        <f t="shared" si="149"/>
        <v>0</v>
      </c>
      <c r="AX992" s="320">
        <f t="shared" si="150"/>
        <v>0</v>
      </c>
      <c r="AY992" s="320">
        <f t="shared" si="151"/>
        <v>0</v>
      </c>
      <c r="AZ992" s="320">
        <f t="shared" si="152"/>
        <v>0</v>
      </c>
      <c r="BG992" s="49" t="str">
        <f t="shared" si="153"/>
        <v>0</v>
      </c>
      <c r="BH992" s="49" t="str">
        <f t="shared" si="154"/>
        <v>0</v>
      </c>
      <c r="BI992" s="49" t="str">
        <f t="shared" si="155"/>
        <v>0</v>
      </c>
    </row>
    <row r="993" spans="1:61" x14ac:dyDescent="0.25">
      <c r="A993" s="25" t="str">
        <f>C993&amp;"x"&amp;TEXT(COUNTIF(C$5:C992,C993)+1,0)</f>
        <v>x1</v>
      </c>
      <c r="B993" s="26" t="str">
        <f>D993&amp;"x"&amp;TEXT(COUNTIF(D$5:D992,D993)+1,0)</f>
        <v>x1</v>
      </c>
      <c r="C993" s="27"/>
      <c r="D993" s="27"/>
      <c r="E993" s="165"/>
      <c r="F993" s="27"/>
      <c r="G993" s="242"/>
      <c r="H993" s="242"/>
      <c r="I993" s="242"/>
      <c r="J993" s="194"/>
      <c r="K993" s="165"/>
      <c r="L993" s="28"/>
      <c r="M993" s="371"/>
      <c r="N993" s="28"/>
      <c r="O993" s="236"/>
      <c r="P993" s="28"/>
      <c r="Q993" s="28"/>
      <c r="R993" s="28"/>
      <c r="S993" s="466" t="str">
        <f>IF(C993=0,"",C993)</f>
        <v/>
      </c>
      <c r="T993" s="191"/>
      <c r="U993" s="30"/>
      <c r="V993" s="30"/>
      <c r="W993" s="30"/>
      <c r="X993" s="30"/>
      <c r="Y993" s="190"/>
      <c r="Z993" s="330" t="str">
        <f>lft(J993,Peildatum)</f>
        <v/>
      </c>
      <c r="AA993" s="272"/>
      <c r="AB993" s="272"/>
      <c r="AC993" s="272"/>
      <c r="AD993" s="272"/>
      <c r="AE993" s="319" t="str">
        <f>IFERROR(VLOOKUP(LEFT(L993 &amp; "0",1),CbRc,2,0),"")</f>
        <v>NCX19J3</v>
      </c>
      <c r="AF993" s="319" t="str">
        <f>IFERROR(VLOOKUP(LEFT(M993 &amp; "0",1),CbRc,2,0),"")</f>
        <v>NCX19J3</v>
      </c>
      <c r="AG993" s="319" t="str">
        <f>IFERROR(VLOOKUP(LEFT(N993 &amp; "0",1),CbRc,2,0),"")</f>
        <v>NCX19J3</v>
      </c>
      <c r="AH993" s="319" t="str">
        <f>IF(ISNA(VLOOKUP($AE993&amp;P993,IsTm1A,1,0)),"",P993)</f>
        <v/>
      </c>
      <c r="AI993" s="319" t="str">
        <f>IF(ISNA(VLOOKUP($AF993&amp;Q993,IsTm2D,1,0)),"",Q993)</f>
        <v/>
      </c>
      <c r="AJ993" s="319" t="str">
        <f>IF(ISNA(VLOOKUP($AF993&amp;R993,IsTm3G,1,0)),"",R993)</f>
        <v/>
      </c>
      <c r="AK993" s="319" t="str">
        <f>IF(ISNA(VLOOKUP($AG993&amp;S993,IsTm4J,1,0)),"",S993)</f>
        <v/>
      </c>
      <c r="AL993" s="310"/>
      <c r="AT993" s="312" t="str">
        <f t="shared" si="147"/>
        <v/>
      </c>
      <c r="AU993" s="312" t="str">
        <f t="shared" si="148"/>
        <v/>
      </c>
      <c r="AW993" s="320">
        <f t="shared" si="149"/>
        <v>0</v>
      </c>
      <c r="AX993" s="320">
        <f t="shared" si="150"/>
        <v>0</v>
      </c>
      <c r="AY993" s="320">
        <f t="shared" si="151"/>
        <v>0</v>
      </c>
      <c r="AZ993" s="320">
        <f t="shared" si="152"/>
        <v>0</v>
      </c>
      <c r="BG993" s="49" t="str">
        <f t="shared" si="153"/>
        <v>0</v>
      </c>
      <c r="BH993" s="49" t="str">
        <f t="shared" si="154"/>
        <v>0</v>
      </c>
      <c r="BI993" s="49" t="str">
        <f t="shared" si="155"/>
        <v>0</v>
      </c>
    </row>
    <row r="994" spans="1:61" x14ac:dyDescent="0.25">
      <c r="A994" s="25" t="str">
        <f>C994&amp;"x"&amp;TEXT(COUNTIF(C$5:C993,C994)+1,0)</f>
        <v>x1</v>
      </c>
      <c r="B994" s="26" t="str">
        <f>D994&amp;"x"&amp;TEXT(COUNTIF(D$5:D993,D994)+1,0)</f>
        <v>x1</v>
      </c>
      <c r="C994" s="27"/>
      <c r="D994" s="27"/>
      <c r="E994" s="165"/>
      <c r="F994" s="27"/>
      <c r="G994" s="242"/>
      <c r="H994" s="242"/>
      <c r="I994" s="242"/>
      <c r="J994" s="194"/>
      <c r="K994" s="165"/>
      <c r="L994" s="28"/>
      <c r="M994" s="371"/>
      <c r="N994" s="28"/>
      <c r="O994" s="236"/>
      <c r="P994" s="28"/>
      <c r="Q994" s="28"/>
      <c r="R994" s="28"/>
      <c r="S994" s="466" t="str">
        <f>IF(C994=0,"",C994)</f>
        <v/>
      </c>
      <c r="T994" s="191"/>
      <c r="U994" s="30"/>
      <c r="V994" s="30"/>
      <c r="W994" s="30"/>
      <c r="X994" s="30"/>
      <c r="Y994" s="190"/>
      <c r="Z994" s="330" t="str">
        <f>lft(J994,Peildatum)</f>
        <v/>
      </c>
      <c r="AA994" s="272"/>
      <c r="AB994" s="272"/>
      <c r="AC994" s="272"/>
      <c r="AD994" s="272"/>
      <c r="AE994" s="319" t="str">
        <f>IFERROR(VLOOKUP(LEFT(L994 &amp; "0",1),CbRc,2,0),"")</f>
        <v>NCX19J3</v>
      </c>
      <c r="AF994" s="319" t="str">
        <f>IFERROR(VLOOKUP(LEFT(M994 &amp; "0",1),CbRc,2,0),"")</f>
        <v>NCX19J3</v>
      </c>
      <c r="AG994" s="319" t="str">
        <f>IFERROR(VLOOKUP(LEFT(N994 &amp; "0",1),CbRc,2,0),"")</f>
        <v>NCX19J3</v>
      </c>
      <c r="AH994" s="319" t="str">
        <f>IF(ISNA(VLOOKUP($AE994&amp;P994,IsTm1A,1,0)),"",P994)</f>
        <v/>
      </c>
      <c r="AI994" s="319" t="str">
        <f>IF(ISNA(VLOOKUP($AF994&amp;Q994,IsTm2D,1,0)),"",Q994)</f>
        <v/>
      </c>
      <c r="AJ994" s="319" t="str">
        <f>IF(ISNA(VLOOKUP($AF994&amp;R994,IsTm3G,1,0)),"",R994)</f>
        <v/>
      </c>
      <c r="AK994" s="319" t="str">
        <f>IF(ISNA(VLOOKUP($AG994&amp;S994,IsTm4J,1,0)),"",S994)</f>
        <v/>
      </c>
      <c r="AL994" s="310"/>
      <c r="AT994" s="312" t="str">
        <f t="shared" si="147"/>
        <v/>
      </c>
      <c r="AU994" s="312" t="str">
        <f t="shared" si="148"/>
        <v/>
      </c>
      <c r="AW994" s="320">
        <f t="shared" si="149"/>
        <v>0</v>
      </c>
      <c r="AX994" s="320">
        <f t="shared" si="150"/>
        <v>0</v>
      </c>
      <c r="AY994" s="320">
        <f t="shared" si="151"/>
        <v>0</v>
      </c>
      <c r="AZ994" s="320">
        <f t="shared" si="152"/>
        <v>0</v>
      </c>
      <c r="BG994" s="49" t="str">
        <f t="shared" si="153"/>
        <v>0</v>
      </c>
      <c r="BH994" s="49" t="str">
        <f t="shared" si="154"/>
        <v>0</v>
      </c>
      <c r="BI994" s="49" t="str">
        <f t="shared" si="155"/>
        <v>0</v>
      </c>
    </row>
    <row r="995" spans="1:61" x14ac:dyDescent="0.25">
      <c r="A995" s="25" t="str">
        <f>C995&amp;"x"&amp;TEXT(COUNTIF(C$5:C994,C995)+1,0)</f>
        <v>x1</v>
      </c>
      <c r="B995" s="26" t="str">
        <f>D995&amp;"x"&amp;TEXT(COUNTIF(D$5:D994,D995)+1,0)</f>
        <v>x1</v>
      </c>
      <c r="C995" s="27"/>
      <c r="D995" s="27"/>
      <c r="E995" s="165"/>
      <c r="F995" s="27"/>
      <c r="G995" s="242"/>
      <c r="H995" s="242"/>
      <c r="I995" s="242"/>
      <c r="J995" s="194"/>
      <c r="K995" s="165"/>
      <c r="L995" s="28"/>
      <c r="M995" s="371"/>
      <c r="N995" s="28"/>
      <c r="O995" s="236"/>
      <c r="P995" s="28"/>
      <c r="Q995" s="28"/>
      <c r="R995" s="28"/>
      <c r="S995" s="466" t="str">
        <f>IF(C995=0,"",C995)</f>
        <v/>
      </c>
      <c r="T995" s="191"/>
      <c r="U995" s="30"/>
      <c r="V995" s="30"/>
      <c r="W995" s="30"/>
      <c r="X995" s="30"/>
      <c r="Y995" s="190"/>
      <c r="Z995" s="330" t="str">
        <f>lft(J995,Peildatum)</f>
        <v/>
      </c>
      <c r="AA995" s="272"/>
      <c r="AB995" s="272"/>
      <c r="AC995" s="272"/>
      <c r="AD995" s="272"/>
      <c r="AE995" s="319" t="str">
        <f>IFERROR(VLOOKUP(LEFT(L995 &amp; "0",1),CbRc,2,0),"")</f>
        <v>NCX19J3</v>
      </c>
      <c r="AF995" s="319" t="str">
        <f>IFERROR(VLOOKUP(LEFT(M995 &amp; "0",1),CbRc,2,0),"")</f>
        <v>NCX19J3</v>
      </c>
      <c r="AG995" s="319" t="str">
        <f>IFERROR(VLOOKUP(LEFT(N995 &amp; "0",1),CbRc,2,0),"")</f>
        <v>NCX19J3</v>
      </c>
      <c r="AH995" s="319" t="str">
        <f>IF(ISNA(VLOOKUP($AE995&amp;P995,IsTm1A,1,0)),"",P995)</f>
        <v/>
      </c>
      <c r="AI995" s="319" t="str">
        <f>IF(ISNA(VLOOKUP($AF995&amp;Q995,IsTm2D,1,0)),"",Q995)</f>
        <v/>
      </c>
      <c r="AJ995" s="319" t="str">
        <f>IF(ISNA(VLOOKUP($AF995&amp;R995,IsTm3G,1,0)),"",R995)</f>
        <v/>
      </c>
      <c r="AK995" s="319" t="str">
        <f>IF(ISNA(VLOOKUP($AG995&amp;S995,IsTm4J,1,0)),"",S995)</f>
        <v/>
      </c>
      <c r="AL995" s="310"/>
      <c r="AT995" s="312" t="str">
        <f t="shared" si="147"/>
        <v/>
      </c>
      <c r="AU995" s="312" t="str">
        <f t="shared" si="148"/>
        <v/>
      </c>
      <c r="AW995" s="320">
        <f t="shared" si="149"/>
        <v>0</v>
      </c>
      <c r="AX995" s="320">
        <f t="shared" si="150"/>
        <v>0</v>
      </c>
      <c r="AY995" s="320">
        <f t="shared" si="151"/>
        <v>0</v>
      </c>
      <c r="AZ995" s="320">
        <f t="shared" si="152"/>
        <v>0</v>
      </c>
      <c r="BG995" s="49" t="str">
        <f t="shared" si="153"/>
        <v>0</v>
      </c>
      <c r="BH995" s="49" t="str">
        <f t="shared" si="154"/>
        <v>0</v>
      </c>
      <c r="BI995" s="49" t="str">
        <f t="shared" si="155"/>
        <v>0</v>
      </c>
    </row>
    <row r="996" spans="1:61" x14ac:dyDescent="0.25">
      <c r="A996" s="25" t="str">
        <f>C996&amp;"x"&amp;TEXT(COUNTIF(C$5:C995,C996)+1,0)</f>
        <v>x1</v>
      </c>
      <c r="B996" s="26" t="str">
        <f>D996&amp;"x"&amp;TEXT(COUNTIF(D$5:D995,D996)+1,0)</f>
        <v>x1</v>
      </c>
      <c r="C996" s="27"/>
      <c r="D996" s="27"/>
      <c r="E996" s="165"/>
      <c r="F996" s="27"/>
      <c r="G996" s="242"/>
      <c r="H996" s="242"/>
      <c r="I996" s="242"/>
      <c r="J996" s="194"/>
      <c r="K996" s="165"/>
      <c r="L996" s="28"/>
      <c r="M996" s="371"/>
      <c r="N996" s="28"/>
      <c r="O996" s="236"/>
      <c r="P996" s="28"/>
      <c r="Q996" s="28"/>
      <c r="R996" s="28"/>
      <c r="S996" s="466" t="str">
        <f>IF(C996=0,"",C996)</f>
        <v/>
      </c>
      <c r="T996" s="191"/>
      <c r="U996" s="30"/>
      <c r="V996" s="30"/>
      <c r="W996" s="30"/>
      <c r="X996" s="30"/>
      <c r="Y996" s="190"/>
      <c r="Z996" s="330" t="str">
        <f>lft(J996,Peildatum)</f>
        <v/>
      </c>
      <c r="AA996" s="272"/>
      <c r="AB996" s="272"/>
      <c r="AC996" s="272"/>
      <c r="AD996" s="272"/>
      <c r="AE996" s="319" t="str">
        <f>IFERROR(VLOOKUP(LEFT(L996 &amp; "0",1),CbRc,2,0),"")</f>
        <v>NCX19J3</v>
      </c>
      <c r="AF996" s="319" t="str">
        <f>IFERROR(VLOOKUP(LEFT(M996 &amp; "0",1),CbRc,2,0),"")</f>
        <v>NCX19J3</v>
      </c>
      <c r="AG996" s="319" t="str">
        <f>IFERROR(VLOOKUP(LEFT(N996 &amp; "0",1),CbRc,2,0),"")</f>
        <v>NCX19J3</v>
      </c>
      <c r="AH996" s="319" t="str">
        <f>IF(ISNA(VLOOKUP($AE996&amp;P996,IsTm1A,1,0)),"",P996)</f>
        <v/>
      </c>
      <c r="AI996" s="319" t="str">
        <f>IF(ISNA(VLOOKUP($AF996&amp;Q996,IsTm2D,1,0)),"",Q996)</f>
        <v/>
      </c>
      <c r="AJ996" s="319" t="str">
        <f>IF(ISNA(VLOOKUP($AF996&amp;R996,IsTm3G,1,0)),"",R996)</f>
        <v/>
      </c>
      <c r="AK996" s="319" t="str">
        <f>IF(ISNA(VLOOKUP($AG996&amp;S996,IsTm4J,1,0)),"",S996)</f>
        <v/>
      </c>
      <c r="AL996" s="310"/>
      <c r="AT996" s="312" t="str">
        <f t="shared" si="147"/>
        <v/>
      </c>
      <c r="AU996" s="312" t="str">
        <f t="shared" si="148"/>
        <v/>
      </c>
      <c r="AW996" s="320">
        <f t="shared" si="149"/>
        <v>0</v>
      </c>
      <c r="AX996" s="320">
        <f t="shared" si="150"/>
        <v>0</v>
      </c>
      <c r="AY996" s="320">
        <f t="shared" si="151"/>
        <v>0</v>
      </c>
      <c r="AZ996" s="320">
        <f t="shared" si="152"/>
        <v>0</v>
      </c>
      <c r="BG996" s="49" t="str">
        <f t="shared" si="153"/>
        <v>0</v>
      </c>
      <c r="BH996" s="49" t="str">
        <f t="shared" si="154"/>
        <v>0</v>
      </c>
      <c r="BI996" s="49" t="str">
        <f t="shared" si="155"/>
        <v>0</v>
      </c>
    </row>
    <row r="997" spans="1:61" x14ac:dyDescent="0.25">
      <c r="A997" s="25" t="str">
        <f>C997&amp;"x"&amp;TEXT(COUNTIF(C$5:C996,C997)+1,0)</f>
        <v>x1</v>
      </c>
      <c r="B997" s="26" t="str">
        <f>D997&amp;"x"&amp;TEXT(COUNTIF(D$5:D996,D997)+1,0)</f>
        <v>x1</v>
      </c>
      <c r="C997" s="27"/>
      <c r="D997" s="27"/>
      <c r="E997" s="165"/>
      <c r="F997" s="27"/>
      <c r="G997" s="242"/>
      <c r="H997" s="242"/>
      <c r="I997" s="242"/>
      <c r="J997" s="194"/>
      <c r="K997" s="165"/>
      <c r="L997" s="28"/>
      <c r="M997" s="371"/>
      <c r="N997" s="28"/>
      <c r="O997" s="236"/>
      <c r="P997" s="28"/>
      <c r="Q997" s="28"/>
      <c r="R997" s="28"/>
      <c r="S997" s="466" t="str">
        <f>IF(C997=0,"",C997)</f>
        <v/>
      </c>
      <c r="T997" s="191"/>
      <c r="U997" s="30"/>
      <c r="V997" s="30"/>
      <c r="W997" s="30"/>
      <c r="X997" s="30"/>
      <c r="Y997" s="190"/>
      <c r="Z997" s="330" t="str">
        <f>lft(J997,Peildatum)</f>
        <v/>
      </c>
      <c r="AA997" s="272"/>
      <c r="AB997" s="272"/>
      <c r="AC997" s="272"/>
      <c r="AD997" s="272"/>
      <c r="AE997" s="319" t="str">
        <f>IFERROR(VLOOKUP(LEFT(L997 &amp; "0",1),CbRc,2,0),"")</f>
        <v>NCX19J3</v>
      </c>
      <c r="AF997" s="319" t="str">
        <f>IFERROR(VLOOKUP(LEFT(M997 &amp; "0",1),CbRc,2,0),"")</f>
        <v>NCX19J3</v>
      </c>
      <c r="AG997" s="319" t="str">
        <f>IFERROR(VLOOKUP(LEFT(N997 &amp; "0",1),CbRc,2,0),"")</f>
        <v>NCX19J3</v>
      </c>
      <c r="AH997" s="319" t="str">
        <f>IF(ISNA(VLOOKUP($AE997&amp;P997,IsTm1A,1,0)),"",P997)</f>
        <v/>
      </c>
      <c r="AI997" s="319" t="str">
        <f>IF(ISNA(VLOOKUP($AF997&amp;Q997,IsTm2D,1,0)),"",Q997)</f>
        <v/>
      </c>
      <c r="AJ997" s="319" t="str">
        <f>IF(ISNA(VLOOKUP($AF997&amp;R997,IsTm3G,1,0)),"",R997)</f>
        <v/>
      </c>
      <c r="AK997" s="319" t="str">
        <f>IF(ISNA(VLOOKUP($AG997&amp;S997,IsTm4J,1,0)),"",S997)</f>
        <v/>
      </c>
      <c r="AL997" s="310"/>
      <c r="AT997" s="312" t="str">
        <f t="shared" si="147"/>
        <v/>
      </c>
      <c r="AU997" s="312" t="str">
        <f t="shared" si="148"/>
        <v/>
      </c>
      <c r="AW997" s="320">
        <f t="shared" si="149"/>
        <v>0</v>
      </c>
      <c r="AX997" s="320">
        <f t="shared" si="150"/>
        <v>0</v>
      </c>
      <c r="AY997" s="320">
        <f t="shared" si="151"/>
        <v>0</v>
      </c>
      <c r="AZ997" s="320">
        <f t="shared" si="152"/>
        <v>0</v>
      </c>
      <c r="BG997" s="49" t="str">
        <f t="shared" si="153"/>
        <v>0</v>
      </c>
      <c r="BH997" s="49" t="str">
        <f t="shared" si="154"/>
        <v>0</v>
      </c>
      <c r="BI997" s="49" t="str">
        <f t="shared" si="155"/>
        <v>0</v>
      </c>
    </row>
    <row r="998" spans="1:61" x14ac:dyDescent="0.25">
      <c r="A998" s="25" t="str">
        <f>C998&amp;"x"&amp;TEXT(COUNTIF(C$5:C997,C998)+1,0)</f>
        <v>x1</v>
      </c>
      <c r="B998" s="26" t="str">
        <f>D998&amp;"x"&amp;TEXT(COUNTIF(D$5:D997,D998)+1,0)</f>
        <v>x1</v>
      </c>
      <c r="C998" s="27"/>
      <c r="D998" s="27"/>
      <c r="E998" s="165"/>
      <c r="F998" s="27"/>
      <c r="G998" s="242"/>
      <c r="H998" s="242"/>
      <c r="I998" s="242"/>
      <c r="J998" s="194"/>
      <c r="K998" s="165"/>
      <c r="L998" s="28"/>
      <c r="M998" s="371"/>
      <c r="N998" s="28"/>
      <c r="O998" s="236"/>
      <c r="P998" s="28"/>
      <c r="Q998" s="28"/>
      <c r="R998" s="28"/>
      <c r="S998" s="466" t="str">
        <f>IF(C998=0,"",C998)</f>
        <v/>
      </c>
      <c r="T998" s="191"/>
      <c r="U998" s="30"/>
      <c r="V998" s="30"/>
      <c r="W998" s="30"/>
      <c r="X998" s="30"/>
      <c r="Y998" s="190"/>
      <c r="Z998" s="330" t="str">
        <f>lft(J998,Peildatum)</f>
        <v/>
      </c>
      <c r="AA998" s="272"/>
      <c r="AB998" s="272"/>
      <c r="AC998" s="272"/>
      <c r="AD998" s="272"/>
      <c r="AE998" s="319" t="str">
        <f>IFERROR(VLOOKUP(LEFT(L998 &amp; "0",1),CbRc,2,0),"")</f>
        <v>NCX19J3</v>
      </c>
      <c r="AF998" s="319" t="str">
        <f>IFERROR(VLOOKUP(LEFT(M998 &amp; "0",1),CbRc,2,0),"")</f>
        <v>NCX19J3</v>
      </c>
      <c r="AG998" s="319" t="str">
        <f>IFERROR(VLOOKUP(LEFT(N998 &amp; "0",1),CbRc,2,0),"")</f>
        <v>NCX19J3</v>
      </c>
      <c r="AH998" s="319" t="str">
        <f>IF(ISNA(VLOOKUP($AE998&amp;P998,IsTm1A,1,0)),"",P998)</f>
        <v/>
      </c>
      <c r="AI998" s="319" t="str">
        <f>IF(ISNA(VLOOKUP($AF998&amp;Q998,IsTm2D,1,0)),"",Q998)</f>
        <v/>
      </c>
      <c r="AJ998" s="319" t="str">
        <f>IF(ISNA(VLOOKUP($AF998&amp;R998,IsTm3G,1,0)),"",R998)</f>
        <v/>
      </c>
      <c r="AK998" s="319" t="str">
        <f>IF(ISNA(VLOOKUP($AG998&amp;S998,IsTm4J,1,0)),"",S998)</f>
        <v/>
      </c>
      <c r="AL998" s="310"/>
      <c r="AT998" s="312" t="str">
        <f t="shared" si="147"/>
        <v/>
      </c>
      <c r="AU998" s="312" t="str">
        <f t="shared" si="148"/>
        <v/>
      </c>
      <c r="AW998" s="320">
        <f t="shared" si="149"/>
        <v>0</v>
      </c>
      <c r="AX998" s="320">
        <f t="shared" si="150"/>
        <v>0</v>
      </c>
      <c r="AY998" s="320">
        <f t="shared" si="151"/>
        <v>0</v>
      </c>
      <c r="AZ998" s="320">
        <f t="shared" si="152"/>
        <v>0</v>
      </c>
      <c r="BG998" s="49" t="str">
        <f t="shared" si="153"/>
        <v>0</v>
      </c>
      <c r="BH998" s="49" t="str">
        <f t="shared" si="154"/>
        <v>0</v>
      </c>
      <c r="BI998" s="49" t="str">
        <f t="shared" si="155"/>
        <v>0</v>
      </c>
    </row>
    <row r="999" spans="1:61" x14ac:dyDescent="0.25">
      <c r="A999" s="25" t="str">
        <f>C999&amp;"x"&amp;TEXT(COUNTIF(C$5:C998,C999)+1,0)</f>
        <v>x1</v>
      </c>
      <c r="B999" s="26" t="str">
        <f>D999&amp;"x"&amp;TEXT(COUNTIF(D$5:D998,D999)+1,0)</f>
        <v>x1</v>
      </c>
      <c r="C999" s="27"/>
      <c r="D999" s="27"/>
      <c r="E999" s="165"/>
      <c r="F999" s="27"/>
      <c r="G999" s="242"/>
      <c r="H999" s="242"/>
      <c r="I999" s="242"/>
      <c r="J999" s="194"/>
      <c r="K999" s="165"/>
      <c r="L999" s="28"/>
      <c r="M999" s="371"/>
      <c r="N999" s="28"/>
      <c r="O999" s="236"/>
      <c r="P999" s="28"/>
      <c r="Q999" s="28"/>
      <c r="R999" s="28"/>
      <c r="S999" s="466" t="str">
        <f>IF(C999=0,"",C999)</f>
        <v/>
      </c>
      <c r="T999" s="191"/>
      <c r="U999" s="30"/>
      <c r="V999" s="30"/>
      <c r="W999" s="30"/>
      <c r="X999" s="30"/>
      <c r="Y999" s="190"/>
      <c r="Z999" s="330" t="str">
        <f>lft(J999,Peildatum)</f>
        <v/>
      </c>
      <c r="AA999" s="272"/>
      <c r="AB999" s="272"/>
      <c r="AC999" s="272"/>
      <c r="AD999" s="272"/>
      <c r="AE999" s="319" t="str">
        <f>IFERROR(VLOOKUP(LEFT(L999 &amp; "0",1),CbRc,2,0),"")</f>
        <v>NCX19J3</v>
      </c>
      <c r="AF999" s="319" t="str">
        <f>IFERROR(VLOOKUP(LEFT(M999 &amp; "0",1),CbRc,2,0),"")</f>
        <v>NCX19J3</v>
      </c>
      <c r="AG999" s="319" t="str">
        <f>IFERROR(VLOOKUP(LEFT(N999 &amp; "0",1),CbRc,2,0),"")</f>
        <v>NCX19J3</v>
      </c>
      <c r="AH999" s="319" t="str">
        <f>IF(ISNA(VLOOKUP($AE999&amp;P999,IsTm1A,1,0)),"",P999)</f>
        <v/>
      </c>
      <c r="AI999" s="319" t="str">
        <f>IF(ISNA(VLOOKUP($AF999&amp;Q999,IsTm2D,1,0)),"",Q999)</f>
        <v/>
      </c>
      <c r="AJ999" s="319" t="str">
        <f>IF(ISNA(VLOOKUP($AF999&amp;R999,IsTm3G,1,0)),"",R999)</f>
        <v/>
      </c>
      <c r="AK999" s="319" t="str">
        <f>IF(ISNA(VLOOKUP($AG999&amp;S999,IsTm4J,1,0)),"",S999)</f>
        <v/>
      </c>
      <c r="AL999" s="310"/>
      <c r="AT999" s="312" t="str">
        <f t="shared" si="147"/>
        <v/>
      </c>
      <c r="AU999" s="312" t="str">
        <f t="shared" si="148"/>
        <v/>
      </c>
      <c r="AW999" s="320">
        <f t="shared" si="149"/>
        <v>0</v>
      </c>
      <c r="AX999" s="320">
        <f t="shared" si="150"/>
        <v>0</v>
      </c>
      <c r="AY999" s="320">
        <f t="shared" si="151"/>
        <v>0</v>
      </c>
      <c r="AZ999" s="320">
        <f t="shared" si="152"/>
        <v>0</v>
      </c>
      <c r="BG999" s="49" t="str">
        <f t="shared" si="153"/>
        <v>0</v>
      </c>
      <c r="BH999" s="49" t="str">
        <f t="shared" si="154"/>
        <v>0</v>
      </c>
      <c r="BI999" s="49" t="str">
        <f t="shared" si="155"/>
        <v>0</v>
      </c>
    </row>
    <row r="1000" spans="1:61" x14ac:dyDescent="0.25">
      <c r="A1000" s="25" t="str">
        <f>C1000&amp;"x"&amp;TEXT(COUNTIF(C$5:C999,C1000)+1,0)</f>
        <v>x1</v>
      </c>
      <c r="B1000" s="26" t="str">
        <f>D1000&amp;"x"&amp;TEXT(COUNTIF(D$5:D999,D1000)+1,0)</f>
        <v>x1</v>
      </c>
      <c r="C1000" s="27"/>
      <c r="D1000" s="27"/>
      <c r="E1000" s="165"/>
      <c r="F1000" s="27"/>
      <c r="G1000" s="242"/>
      <c r="H1000" s="242"/>
      <c r="I1000" s="242"/>
      <c r="J1000" s="194"/>
      <c r="K1000" s="165"/>
      <c r="L1000" s="28"/>
      <c r="M1000" s="371"/>
      <c r="N1000" s="28"/>
      <c r="O1000" s="236"/>
      <c r="P1000" s="28"/>
      <c r="Q1000" s="28"/>
      <c r="R1000" s="28"/>
      <c r="S1000" s="466" t="str">
        <f>IF(C1000=0,"",C1000)</f>
        <v/>
      </c>
      <c r="T1000" s="191"/>
      <c r="U1000" s="30"/>
      <c r="V1000" s="30"/>
      <c r="W1000" s="30"/>
      <c r="X1000" s="30"/>
      <c r="Y1000" s="190"/>
      <c r="Z1000" s="330" t="str">
        <f>lft(J1000,Peildatum)</f>
        <v/>
      </c>
      <c r="AA1000" s="272"/>
      <c r="AB1000" s="272"/>
      <c r="AC1000" s="272"/>
      <c r="AD1000" s="272"/>
      <c r="AE1000" s="319" t="str">
        <f>IFERROR(VLOOKUP(LEFT(L1000 &amp; "0",1),CbRc,2,0),"")</f>
        <v>NCX19J3</v>
      </c>
      <c r="AF1000" s="319" t="str">
        <f>IFERROR(VLOOKUP(LEFT(M1000 &amp; "0",1),CbRc,2,0),"")</f>
        <v>NCX19J3</v>
      </c>
      <c r="AG1000" s="319" t="str">
        <f>IFERROR(VLOOKUP(LEFT(N1000 &amp; "0",1),CbRc,2,0),"")</f>
        <v>NCX19J3</v>
      </c>
      <c r="AH1000" s="319" t="str">
        <f>IF(ISNA(VLOOKUP($AE1000&amp;P1000,IsTm1A,1,0)),"",P1000)</f>
        <v/>
      </c>
      <c r="AI1000" s="319" t="str">
        <f>IF(ISNA(VLOOKUP($AF1000&amp;Q1000,IsTm2D,1,0)),"",Q1000)</f>
        <v/>
      </c>
      <c r="AJ1000" s="319" t="str">
        <f>IF(ISNA(VLOOKUP($AF1000&amp;R1000,IsTm3G,1,0)),"",R1000)</f>
        <v/>
      </c>
      <c r="AK1000" s="319" t="str">
        <f>IF(ISNA(VLOOKUP($AG1000&amp;S1000,IsTm4J,1,0)),"",S1000)</f>
        <v/>
      </c>
      <c r="AL1000" s="310"/>
      <c r="AT1000" s="312" t="str">
        <f t="shared" si="147"/>
        <v/>
      </c>
      <c r="AU1000" s="312" t="str">
        <f t="shared" si="148"/>
        <v/>
      </c>
      <c r="AW1000" s="320">
        <f t="shared" si="149"/>
        <v>0</v>
      </c>
      <c r="AX1000" s="320">
        <f t="shared" si="150"/>
        <v>0</v>
      </c>
      <c r="AY1000" s="320">
        <f t="shared" si="151"/>
        <v>0</v>
      </c>
      <c r="AZ1000" s="320">
        <f t="shared" si="152"/>
        <v>0</v>
      </c>
      <c r="BG1000" s="49" t="str">
        <f t="shared" si="153"/>
        <v>0</v>
      </c>
      <c r="BH1000" s="49" t="str">
        <f t="shared" si="154"/>
        <v>0</v>
      </c>
      <c r="BI1000" s="49" t="str">
        <f t="shared" si="155"/>
        <v>0</v>
      </c>
    </row>
    <row r="1001" spans="1:61" x14ac:dyDescent="0.25">
      <c r="A1001" s="25" t="str">
        <f>C1001&amp;"x"&amp;TEXT(COUNTIF(C$5:C1000,C1001)+1,0)</f>
        <v>x1</v>
      </c>
      <c r="B1001" s="26" t="str">
        <f>D1001&amp;"x"&amp;TEXT(COUNTIF(D$5:D1000,D1001)+1,0)</f>
        <v>x1</v>
      </c>
      <c r="C1001" s="27"/>
      <c r="D1001" s="27"/>
      <c r="E1001" s="166"/>
      <c r="F1001" s="27"/>
      <c r="G1001" s="242"/>
      <c r="H1001" s="242"/>
      <c r="I1001" s="242"/>
      <c r="J1001" s="194"/>
      <c r="K1001" s="166"/>
      <c r="L1001" s="28"/>
      <c r="M1001" s="371"/>
      <c r="N1001" s="28"/>
      <c r="O1001" s="236"/>
      <c r="P1001" s="28"/>
      <c r="Q1001" s="28"/>
      <c r="R1001" s="28"/>
      <c r="S1001" s="466" t="str">
        <f>IF(C1001=0,"",C1001)</f>
        <v/>
      </c>
      <c r="T1001" s="192"/>
      <c r="U1001" s="30"/>
      <c r="V1001" s="30"/>
      <c r="W1001" s="30"/>
      <c r="X1001" s="30"/>
      <c r="Y1001" s="190"/>
      <c r="Z1001" s="330" t="str">
        <f>lft(J1001,Peildatum)</f>
        <v/>
      </c>
      <c r="AA1001" s="272"/>
      <c r="AB1001" s="272"/>
      <c r="AC1001" s="272"/>
      <c r="AD1001" s="272"/>
      <c r="AE1001" s="319" t="str">
        <f>IFERROR(VLOOKUP(LEFT(L1001 &amp; "0",1),CbRc,2,0),"")</f>
        <v>NCX19J3</v>
      </c>
      <c r="AF1001" s="319" t="str">
        <f>IFERROR(VLOOKUP(LEFT(M1001 &amp; "0",1),CbRc,2,0),"")</f>
        <v>NCX19J3</v>
      </c>
      <c r="AG1001" s="319" t="str">
        <f>IFERROR(VLOOKUP(LEFT(N1001 &amp; "0",1),CbRc,2,0),"")</f>
        <v>NCX19J3</v>
      </c>
      <c r="AH1001" s="319" t="str">
        <f>IF(ISNA(VLOOKUP($AE1001&amp;P1001,IsTm1A,1,0)),"",P1001)</f>
        <v/>
      </c>
      <c r="AI1001" s="319" t="str">
        <f>IF(ISNA(VLOOKUP($AF1001&amp;Q1001,IsTm2D,1,0)),"",Q1001)</f>
        <v/>
      </c>
      <c r="AJ1001" s="319" t="str">
        <f>IF(ISNA(VLOOKUP($AF1001&amp;R1001,IsTm3G,1,0)),"",R1001)</f>
        <v/>
      </c>
      <c r="AK1001" s="319" t="str">
        <f>IF(ISNA(VLOOKUP($AG1001&amp;S1001,IsTm4J,1,0)),"",S1001)</f>
        <v/>
      </c>
      <c r="AL1001" s="310"/>
      <c r="AT1001" s="312" t="str">
        <f t="shared" si="147"/>
        <v/>
      </c>
      <c r="AU1001" s="312" t="str">
        <f t="shared" si="148"/>
        <v/>
      </c>
      <c r="AW1001" s="320">
        <f t="shared" si="149"/>
        <v>0</v>
      </c>
      <c r="AX1001" s="320">
        <f t="shared" si="150"/>
        <v>0</v>
      </c>
      <c r="AY1001" s="320">
        <f t="shared" si="151"/>
        <v>0</v>
      </c>
      <c r="AZ1001" s="320">
        <f t="shared" si="152"/>
        <v>0</v>
      </c>
      <c r="BG1001" s="49" t="str">
        <f t="shared" si="153"/>
        <v>0</v>
      </c>
      <c r="BH1001" s="49" t="str">
        <f t="shared" si="154"/>
        <v>0</v>
      </c>
      <c r="BI1001" s="49" t="str">
        <f t="shared" si="155"/>
        <v>0</v>
      </c>
    </row>
    <row r="1002" spans="1:61" x14ac:dyDescent="0.25">
      <c r="A1002" s="25" t="str">
        <f>C1002&amp;"x"&amp;TEXT(COUNTIF(C$5:C1001,C1002)+1,0)</f>
        <v>x1</v>
      </c>
      <c r="B1002" s="26" t="str">
        <f>D1002&amp;"x"&amp;TEXT(COUNTIF(D$5:D1001,D1002)+1,0)</f>
        <v>x1</v>
      </c>
      <c r="C1002" s="27"/>
      <c r="D1002" s="27"/>
      <c r="E1002" s="166"/>
      <c r="F1002" s="27"/>
      <c r="G1002" s="242"/>
      <c r="H1002" s="242"/>
      <c r="I1002" s="242"/>
      <c r="J1002" s="194"/>
      <c r="K1002" s="166"/>
      <c r="L1002" s="28"/>
      <c r="M1002" s="371"/>
      <c r="N1002" s="28"/>
      <c r="O1002" s="236"/>
      <c r="P1002" s="28"/>
      <c r="Q1002" s="28"/>
      <c r="R1002" s="28"/>
      <c r="S1002" s="466" t="str">
        <f>IF(C1002=0,"",C1002)</f>
        <v/>
      </c>
      <c r="T1002" s="192"/>
      <c r="U1002" s="30"/>
      <c r="V1002" s="30"/>
      <c r="W1002" s="30"/>
      <c r="X1002" s="30"/>
      <c r="Y1002" s="190"/>
      <c r="Z1002" s="330" t="str">
        <f>lft(J1002,Peildatum)</f>
        <v/>
      </c>
      <c r="AA1002" s="272"/>
      <c r="AB1002" s="272"/>
      <c r="AC1002" s="272"/>
      <c r="AD1002" s="272"/>
      <c r="AE1002" s="319" t="str">
        <f>IFERROR(VLOOKUP(LEFT(L1002 &amp; "0",1),CbRc,2,0),"")</f>
        <v>NCX19J3</v>
      </c>
      <c r="AF1002" s="319" t="str">
        <f>IFERROR(VLOOKUP(LEFT(M1002 &amp; "0",1),CbRc,2,0),"")</f>
        <v>NCX19J3</v>
      </c>
      <c r="AG1002" s="319" t="str">
        <f>IFERROR(VLOOKUP(LEFT(N1002 &amp; "0",1),CbRc,2,0),"")</f>
        <v>NCX19J3</v>
      </c>
      <c r="AH1002" s="319" t="str">
        <f>IF(ISNA(VLOOKUP($AE1002&amp;P1002,IsTm1A,1,0)),"",P1002)</f>
        <v/>
      </c>
      <c r="AI1002" s="319" t="str">
        <f>IF(ISNA(VLOOKUP($AF1002&amp;Q1002,IsTm2D,1,0)),"",Q1002)</f>
        <v/>
      </c>
      <c r="AJ1002" s="319" t="str">
        <f>IF(ISNA(VLOOKUP($AF1002&amp;R1002,IsTm3G,1,0)),"",R1002)</f>
        <v/>
      </c>
      <c r="AK1002" s="319" t="str">
        <f>IF(ISNA(VLOOKUP($AG1002&amp;S1002,IsTm4J,1,0)),"",S1002)</f>
        <v/>
      </c>
      <c r="AL1002" s="310"/>
      <c r="AT1002" s="312" t="str">
        <f t="shared" si="147"/>
        <v/>
      </c>
      <c r="AU1002" s="312" t="str">
        <f t="shared" si="148"/>
        <v/>
      </c>
      <c r="AW1002" s="320">
        <f t="shared" si="149"/>
        <v>0</v>
      </c>
      <c r="AX1002" s="320">
        <f t="shared" si="150"/>
        <v>0</v>
      </c>
      <c r="AY1002" s="320">
        <f t="shared" si="151"/>
        <v>0</v>
      </c>
      <c r="AZ1002" s="320">
        <f t="shared" si="152"/>
        <v>0</v>
      </c>
      <c r="BG1002" s="49" t="str">
        <f t="shared" si="153"/>
        <v>0</v>
      </c>
      <c r="BH1002" s="49" t="str">
        <f t="shared" si="154"/>
        <v>0</v>
      </c>
      <c r="BI1002" s="49" t="str">
        <f t="shared" si="155"/>
        <v>0</v>
      </c>
    </row>
    <row r="1003" spans="1:61" x14ac:dyDescent="0.25">
      <c r="A1003" s="25" t="str">
        <f>C1003&amp;"x"&amp;TEXT(COUNTIF(C$5:C1002,C1003)+1,0)</f>
        <v>x1</v>
      </c>
      <c r="B1003" s="26" t="str">
        <f>D1003&amp;"x"&amp;TEXT(COUNTIF(D$5:D1002,D1003)+1,0)</f>
        <v>x1</v>
      </c>
      <c r="C1003" s="27"/>
      <c r="D1003" s="27"/>
      <c r="E1003" s="166"/>
      <c r="F1003" s="27"/>
      <c r="G1003" s="242"/>
      <c r="H1003" s="242"/>
      <c r="I1003" s="242"/>
      <c r="J1003" s="194"/>
      <c r="K1003" s="166"/>
      <c r="L1003" s="28"/>
      <c r="M1003" s="371"/>
      <c r="N1003" s="28"/>
      <c r="O1003" s="236"/>
      <c r="P1003" s="28"/>
      <c r="Q1003" s="28"/>
      <c r="R1003" s="28"/>
      <c r="S1003" s="466" t="str">
        <f>IF(C1003=0,"",C1003)</f>
        <v/>
      </c>
      <c r="T1003" s="192"/>
      <c r="U1003" s="30"/>
      <c r="V1003" s="30"/>
      <c r="W1003" s="30"/>
      <c r="X1003" s="30"/>
      <c r="Y1003" s="190"/>
      <c r="Z1003" s="330" t="str">
        <f>lft(J1003,Peildatum)</f>
        <v/>
      </c>
      <c r="AA1003" s="272"/>
      <c r="AB1003" s="272"/>
      <c r="AC1003" s="272"/>
      <c r="AD1003" s="272"/>
      <c r="AE1003" s="319" t="str">
        <f>IFERROR(VLOOKUP(LEFT(L1003 &amp; "0",1),CbRc,2,0),"")</f>
        <v>NCX19J3</v>
      </c>
      <c r="AF1003" s="319" t="str">
        <f>IFERROR(VLOOKUP(LEFT(M1003 &amp; "0",1),CbRc,2,0),"")</f>
        <v>NCX19J3</v>
      </c>
      <c r="AG1003" s="319" t="str">
        <f>IFERROR(VLOOKUP(LEFT(N1003 &amp; "0",1),CbRc,2,0),"")</f>
        <v>NCX19J3</v>
      </c>
      <c r="AH1003" s="319" t="str">
        <f>IF(ISNA(VLOOKUP($AE1003&amp;P1003,IsTm1A,1,0)),"",P1003)</f>
        <v/>
      </c>
      <c r="AI1003" s="319" t="str">
        <f>IF(ISNA(VLOOKUP($AF1003&amp;Q1003,IsTm2D,1,0)),"",Q1003)</f>
        <v/>
      </c>
      <c r="AJ1003" s="319" t="str">
        <f>IF(ISNA(VLOOKUP($AF1003&amp;R1003,IsTm3G,1,0)),"",R1003)</f>
        <v/>
      </c>
      <c r="AK1003" s="319" t="str">
        <f>IF(ISNA(VLOOKUP($AG1003&amp;S1003,IsTm4J,1,0)),"",S1003)</f>
        <v/>
      </c>
      <c r="AL1003" s="310"/>
      <c r="AT1003" s="312" t="str">
        <f t="shared" si="147"/>
        <v/>
      </c>
      <c r="AU1003" s="312" t="str">
        <f t="shared" si="148"/>
        <v/>
      </c>
      <c r="AW1003" s="320">
        <f t="shared" si="149"/>
        <v>0</v>
      </c>
      <c r="AX1003" s="320">
        <f t="shared" si="150"/>
        <v>0</v>
      </c>
      <c r="AY1003" s="320">
        <f t="shared" si="151"/>
        <v>0</v>
      </c>
      <c r="AZ1003" s="320">
        <f t="shared" si="152"/>
        <v>0</v>
      </c>
      <c r="BG1003" s="49" t="str">
        <f t="shared" si="153"/>
        <v>0</v>
      </c>
      <c r="BH1003" s="49" t="str">
        <f t="shared" si="154"/>
        <v>0</v>
      </c>
      <c r="BI1003" s="49" t="str">
        <f t="shared" si="155"/>
        <v>0</v>
      </c>
    </row>
    <row r="1004" spans="1:61" x14ac:dyDescent="0.25">
      <c r="A1004" s="25" t="str">
        <f>C1004&amp;"x"&amp;TEXT(COUNTIF(C$5:C1003,C1004)+1,0)</f>
        <v>x1</v>
      </c>
      <c r="B1004" s="26" t="str">
        <f>D1004&amp;"x"&amp;TEXT(COUNTIF(D$5:D1003,D1004)+1,0)</f>
        <v>x1</v>
      </c>
      <c r="C1004" s="27"/>
      <c r="D1004" s="27"/>
      <c r="E1004" s="165"/>
      <c r="F1004" s="27"/>
      <c r="G1004" s="242"/>
      <c r="H1004" s="242"/>
      <c r="I1004" s="242"/>
      <c r="J1004" s="194"/>
      <c r="K1004" s="165"/>
      <c r="L1004" s="28"/>
      <c r="M1004" s="371"/>
      <c r="N1004" s="28"/>
      <c r="O1004" s="236"/>
      <c r="P1004" s="28"/>
      <c r="Q1004" s="28"/>
      <c r="R1004" s="28"/>
      <c r="S1004" s="466" t="str">
        <f>IF(C1004=0,"",C1004)</f>
        <v/>
      </c>
      <c r="T1004" s="191"/>
      <c r="U1004" s="30"/>
      <c r="V1004" s="30"/>
      <c r="W1004" s="30"/>
      <c r="X1004" s="30"/>
      <c r="Y1004" s="190"/>
      <c r="Z1004" s="330" t="str">
        <f>lft(J1004,Peildatum)</f>
        <v/>
      </c>
      <c r="AA1004" s="272"/>
      <c r="AB1004" s="272"/>
      <c r="AC1004" s="272"/>
      <c r="AD1004" s="272"/>
      <c r="AE1004" s="319" t="str">
        <f>IFERROR(VLOOKUP(LEFT(L1004 &amp; "0",1),CbRc,2,0),"")</f>
        <v>NCX19J3</v>
      </c>
      <c r="AF1004" s="319" t="str">
        <f>IFERROR(VLOOKUP(LEFT(M1004 &amp; "0",1),CbRc,2,0),"")</f>
        <v>NCX19J3</v>
      </c>
      <c r="AG1004" s="319" t="str">
        <f>IFERROR(VLOOKUP(LEFT(N1004 &amp; "0",1),CbRc,2,0),"")</f>
        <v>NCX19J3</v>
      </c>
      <c r="AH1004" s="319" t="str">
        <f>IF(ISNA(VLOOKUP($AE1004&amp;P1004,IsTm1A,1,0)),"",P1004)</f>
        <v/>
      </c>
      <c r="AI1004" s="319" t="str">
        <f>IF(ISNA(VLOOKUP($AF1004&amp;Q1004,IsTm2D,1,0)),"",Q1004)</f>
        <v/>
      </c>
      <c r="AJ1004" s="319" t="str">
        <f>IF(ISNA(VLOOKUP($AF1004&amp;R1004,IsTm3G,1,0)),"",R1004)</f>
        <v/>
      </c>
      <c r="AK1004" s="319" t="str">
        <f>IF(ISNA(VLOOKUP($AG1004&amp;S1004,IsTm4J,1,0)),"",S1004)</f>
        <v/>
      </c>
      <c r="AL1004" s="310"/>
      <c r="AT1004" s="312" t="str">
        <f t="shared" si="147"/>
        <v/>
      </c>
      <c r="AU1004" s="312" t="str">
        <f t="shared" si="148"/>
        <v/>
      </c>
      <c r="AW1004" s="320">
        <f t="shared" si="149"/>
        <v>0</v>
      </c>
      <c r="AX1004" s="320">
        <f t="shared" si="150"/>
        <v>0</v>
      </c>
      <c r="AY1004" s="320">
        <f t="shared" si="151"/>
        <v>0</v>
      </c>
      <c r="AZ1004" s="320">
        <f t="shared" si="152"/>
        <v>0</v>
      </c>
      <c r="BG1004" s="49" t="str">
        <f t="shared" si="153"/>
        <v>0</v>
      </c>
      <c r="BH1004" s="49" t="str">
        <f t="shared" si="154"/>
        <v>0</v>
      </c>
      <c r="BI1004" s="49" t="str">
        <f t="shared" si="155"/>
        <v>0</v>
      </c>
    </row>
    <row r="1005" spans="1:61" x14ac:dyDescent="0.25">
      <c r="U1005" s="37">
        <f>COUNTIF(U5:U1004,"&lt;0")+COUNTIF(U5:U1004,"&gt;0")</f>
        <v>0</v>
      </c>
      <c r="V1005" s="37">
        <f>COUNTIF(V5:V1004,"&lt;0")+COUNTIF(V5:V1004,"&gt;0")</f>
        <v>0</v>
      </c>
      <c r="W1005" s="37">
        <f>COUNTIF(W5:W1004,"&lt;0")+COUNTIF(W5:W1004,"&gt;0")</f>
        <v>0</v>
      </c>
      <c r="X1005" s="37">
        <f>COUNTIF(X5:X1004,"&lt;0")+COUNTIF(X5:X1004,"&gt;0")</f>
        <v>0</v>
      </c>
    </row>
  </sheetData>
  <sheetProtection algorithmName="SHA-512" hashValue="MAr5MRgomiPI5jrI8/ms7x1rCVUCXf2YlF4GLwUX6eyDso91BwyD5GougJYFzzDz+neTuQNJyH62HsmzGSCDdA==" saltValue="PEAMx+tUOUZh/m8cwFa8Vg==" spinCount="100000" sheet="1" objects="1" scenarios="1"/>
  <dataConsolidate/>
  <customSheetViews>
    <customSheetView guid="{180B6EB0-564F-4AF7-BBE8-865BB1B70D35}" scale="80">
      <pane ySplit="4" topLeftCell="A5" activePane="bottomLeft" state="frozen"/>
      <selection pane="bottomLeft" activeCell="C5" sqref="C5"/>
      <pageMargins left="0.7" right="0.7" top="0.75" bottom="0.75" header="0.3" footer="0.3"/>
      <pageSetup paperSize="9" orientation="portrait" r:id="rId1"/>
    </customSheetView>
    <customSheetView guid="{E3BEB053-94E4-4F1C-B75C-4CE8A148716A}" scale="80" hiddenColumns="1" topLeftCell="C1">
      <pane ySplit="4" topLeftCell="A5" activePane="bottomLeft" state="frozen"/>
      <selection pane="bottomLeft" activeCell="BK2" sqref="BK2"/>
      <pageMargins left="0.7" right="0.7" top="0.75" bottom="0.75" header="0.3" footer="0.3"/>
      <pageSetup paperSize="9" orientation="portrait" r:id="rId2"/>
    </customSheetView>
    <customSheetView guid="{E88D2F88-6FF8-4DA8-8CF2-43C73E40C24A}" scale="80" hiddenColumns="1" topLeftCell="C1">
      <pane ySplit="4" topLeftCell="A5" activePane="bottomLeft" state="frozen"/>
      <selection pane="bottomLeft" activeCell="BJ2" sqref="BJ2"/>
      <pageMargins left="0.7" right="0.7" top="0.75" bottom="0.75" header="0.3" footer="0.3"/>
      <pageSetup paperSize="9" orientation="portrait" r:id="rId3"/>
    </customSheetView>
  </customSheetViews>
  <mergeCells count="2">
    <mergeCell ref="C2:X2"/>
    <mergeCell ref="C1:X1"/>
  </mergeCells>
  <phoneticPr fontId="17" type="noConversion"/>
  <conditionalFormatting sqref="D6:D12 D22:D1004">
    <cfRule type="expression" dxfId="897" priority="36">
      <formula>AU6="FOUT"</formula>
    </cfRule>
  </conditionalFormatting>
  <conditionalFormatting sqref="F5:F1004">
    <cfRule type="expression" dxfId="896" priority="33" stopIfTrue="1">
      <formula>IFERROR(SEARCH(F5,"V:M"),0)=0</formula>
    </cfRule>
    <cfRule type="expression" dxfId="895" priority="35">
      <formula>AND(OR($G5&lt;&gt;"",$H5&lt;&gt;""),F5="")</formula>
    </cfRule>
  </conditionalFormatting>
  <conditionalFormatting sqref="G5:G1004">
    <cfRule type="expression" dxfId="894" priority="34">
      <formula>AND(LEN(F5&amp;H5&amp;I5&amp;J5)&gt;0,LEN(G5)=0)</formula>
    </cfRule>
  </conditionalFormatting>
  <conditionalFormatting sqref="J5:J1004">
    <cfRule type="expression" dxfId="893" priority="32">
      <formula>AND(LEN(G5)&gt;1,OR(ISBLANK(J5),ISERROR(YEAR(J5))))</formula>
    </cfRule>
  </conditionalFormatting>
  <conditionalFormatting sqref="C5:D1004">
    <cfRule type="expression" dxfId="892" priority="16">
      <formula>AND(OR($G5&lt;&gt;"",$H5&lt;&gt;""),C5="")</formula>
    </cfRule>
  </conditionalFormatting>
  <conditionalFormatting sqref="L5:L1004">
    <cfRule type="expression" dxfId="891" priority="546">
      <formula>IFERROR(SEARCH(L5,$BC$3),0)=0</formula>
    </cfRule>
  </conditionalFormatting>
  <conditionalFormatting sqref="F5:F1004 J5:J1004">
    <cfRule type="expression" priority="13" stopIfTrue="1">
      <formula>LEN($C5&amp;$D5)=0</formula>
    </cfRule>
  </conditionalFormatting>
  <conditionalFormatting sqref="U5:X1004">
    <cfRule type="expression" dxfId="890" priority="2252">
      <formula>AW5&lt;&gt;0</formula>
    </cfRule>
  </conditionalFormatting>
  <conditionalFormatting sqref="N5:N1004">
    <cfRule type="expression" dxfId="889" priority="3">
      <formula>IFERROR(SEARCH(N5,$BC$3),0)=0</formula>
    </cfRule>
  </conditionalFormatting>
  <conditionalFormatting sqref="P5:Q1004">
    <cfRule type="expression" priority="2312" stopIfTrue="1">
      <formula>LEN($C5&amp;$D5)=0</formula>
    </cfRule>
    <cfRule type="expression" dxfId="888" priority="2313" stopIfTrue="1">
      <formula>P5&lt;&gt;AH5</formula>
    </cfRule>
    <cfRule type="expression" dxfId="887" priority="2314">
      <formula>AND(OR($G5&lt;&gt;"",$H5&lt;&gt;""),P5="",$Z5&gt;11)</formula>
    </cfRule>
  </conditionalFormatting>
  <conditionalFormatting sqref="M5:M1004">
    <cfRule type="expression" dxfId="886" priority="1">
      <formula>IFERROR(SEARCH(M5,$BC$3),0)=0</formula>
    </cfRule>
  </conditionalFormatting>
  <dataValidations count="5">
    <dataValidation type="list" allowBlank="1" showInputMessage="1" showErrorMessage="1" sqref="F5:F1004" xr:uid="{00000000-0002-0000-0100-000000000000}">
      <formula1>"V,M,v,m"</formula1>
    </dataValidation>
    <dataValidation type="whole" allowBlank="1" showInputMessage="1" showErrorMessage="1" sqref="U5:X1004" xr:uid="{00000000-0002-0000-0100-000001000000}">
      <formula1>-5</formula1>
      <formula2>5</formula2>
    </dataValidation>
    <dataValidation type="list" allowBlank="1" showInputMessage="1" showErrorMessage="1" sqref="L1005:N1005" xr:uid="{00000000-0002-0000-0100-000002000000}">
      <formula1>Cb</formula1>
    </dataValidation>
    <dataValidation type="custom" allowBlank="1" showInputMessage="1" showErrorMessage="1" sqref="L5:N1004" xr:uid="{00000000-0002-0000-0100-000003000000}">
      <formula1>SEARCH(L5,$BC$3)&gt;0</formula1>
    </dataValidation>
    <dataValidation type="list" allowBlank="1" showInputMessage="1" showErrorMessage="1" sqref="C5:D1004" xr:uid="{00000000-0002-0000-0100-000004000000}">
      <formula1>$AP$5:$AP$105</formula1>
    </dataValidation>
  </dataValidations>
  <pageMargins left="0.7" right="0.7" top="0.75" bottom="0.75" header="0.3" footer="0.3"/>
  <pageSetup paperSize="9" orientation="portrait" r:id="rId4"/>
  <customProperties>
    <customPr name="LastActive" r:id="rId5"/>
  </customProperties>
  <drawing r:id="rId6"/>
  <legacyDrawing r:id="rId7"/>
  <controls>
    <mc:AlternateContent xmlns:mc="http://schemas.openxmlformats.org/markup-compatibility/2006">
      <mc:Choice Requires="x14">
        <control shapeId="1025" r:id="rId8" name="ComboBox1">
          <controlPr autoLine="0" linkedCell="BE3" listFillRange="BE5:BE13" r:id="rId9">
            <anchor moveWithCells="1">
              <from>
                <xdr:col>5</xdr:col>
                <xdr:colOff>220980</xdr:colOff>
                <xdr:row>2</xdr:row>
                <xdr:rowOff>7620</xdr:rowOff>
              </from>
              <to>
                <xdr:col>9</xdr:col>
                <xdr:colOff>662940</xdr:colOff>
                <xdr:row>2</xdr:row>
                <xdr:rowOff>213360</xdr:rowOff>
              </to>
            </anchor>
          </controlPr>
        </control>
      </mc:Choice>
      <mc:Fallback>
        <control shapeId="1025" r:id="rId8" name="Combo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dimension ref="A1:BD110"/>
  <sheetViews>
    <sheetView topLeftCell="B1" zoomScale="80" zoomScaleNormal="80" workbookViewId="0">
      <pane ySplit="2" topLeftCell="A3" activePane="bottomLeft" state="frozen"/>
      <selection activeCell="B1" sqref="B1"/>
      <selection pane="bottomLeft" activeCell="C4" sqref="C4:D4"/>
    </sheetView>
  </sheetViews>
  <sheetFormatPr defaultColWidth="9.109375" defaultRowHeight="12.75" customHeight="1" x14ac:dyDescent="0.25"/>
  <cols>
    <col min="1" max="1" width="3.5546875" style="31" hidden="1" customWidth="1"/>
    <col min="2" max="2" width="6.6640625" style="47" customWidth="1"/>
    <col min="3" max="5" width="5.109375" style="32" customWidth="1"/>
    <col min="6" max="6" width="40.88671875" style="31" customWidth="1"/>
    <col min="7" max="7" width="5" style="31" bestFit="1" customWidth="1"/>
    <col min="8" max="8" width="1.44140625" style="31" customWidth="1"/>
    <col min="9" max="9" width="3.6640625" style="31" hidden="1" customWidth="1"/>
    <col min="10" max="10" width="6.6640625" style="47" customWidth="1"/>
    <col min="11" max="13" width="5.109375" style="32" customWidth="1"/>
    <col min="14" max="14" width="40.6640625" style="31" customWidth="1"/>
    <col min="15" max="15" width="5" style="31" bestFit="1" customWidth="1"/>
    <col min="16" max="16" width="1.44140625" style="31" customWidth="1"/>
    <col min="17" max="17" width="2.44140625" style="31" hidden="1" customWidth="1"/>
    <col min="18" max="18" width="0.5546875" style="15" hidden="1" customWidth="1"/>
    <col min="19" max="19" width="6.5546875" style="278" hidden="1" customWidth="1"/>
    <col min="20" max="20" width="5.5546875" style="298" hidden="1" customWidth="1"/>
    <col min="21" max="21" width="2.109375" style="120" hidden="1" customWidth="1"/>
    <col min="22" max="22" width="10.6640625" style="31" hidden="1" customWidth="1"/>
    <col min="23" max="23" width="3.6640625" style="31" hidden="1" customWidth="1"/>
    <col min="24" max="24" width="4.44140625" style="31" hidden="1" customWidth="1"/>
    <col min="25" max="25" width="1.6640625" style="31" hidden="1" customWidth="1"/>
    <col min="26" max="27" width="2.44140625" style="31" hidden="1" customWidth="1"/>
    <col min="28" max="28" width="3.109375" style="31" hidden="1" customWidth="1"/>
    <col min="29" max="29" width="3.88671875" style="120" hidden="1" customWidth="1"/>
    <col min="30" max="30" width="1.6640625" style="31" hidden="1" customWidth="1"/>
    <col min="31" max="32" width="2.6640625" style="31" hidden="1" customWidth="1"/>
    <col min="33" max="33" width="2.109375" style="120" hidden="1" customWidth="1"/>
    <col min="34" max="35" width="3.6640625" style="31" hidden="1" customWidth="1"/>
    <col min="36" max="36" width="4.109375" style="31" hidden="1" customWidth="1"/>
    <col min="37" max="38" width="5.6640625" style="31" hidden="1" customWidth="1"/>
    <col min="39" max="40" width="3.6640625" style="31" hidden="1" customWidth="1"/>
    <col min="41" max="41" width="3.109375" style="31" hidden="1" customWidth="1"/>
    <col min="42" max="42" width="3.6640625" style="120" hidden="1" customWidth="1"/>
    <col min="43" max="43" width="1.6640625" style="120" hidden="1" customWidth="1"/>
    <col min="44" max="45" width="2.6640625" style="31" hidden="1" customWidth="1"/>
    <col min="46" max="46" width="1.6640625" style="31" hidden="1" customWidth="1"/>
    <col min="47" max="48" width="3.6640625" style="31" hidden="1" customWidth="1"/>
    <col min="49" max="49" width="4.109375" style="31" hidden="1" customWidth="1"/>
    <col min="50" max="50" width="3.6640625" style="31" hidden="1" customWidth="1"/>
    <col min="51" max="51" width="4.109375" style="31" hidden="1" customWidth="1"/>
    <col min="52" max="53" width="3.6640625" style="31" hidden="1" customWidth="1"/>
    <col min="54" max="54" width="2.6640625" style="15" hidden="1" customWidth="1"/>
    <col min="55" max="56" width="4.88671875" style="312" hidden="1" customWidth="1"/>
    <col min="57" max="16384" width="9.109375" style="15"/>
  </cols>
  <sheetData>
    <row r="1" spans="1:56" ht="12.75" customHeight="1" x14ac:dyDescent="0.25">
      <c r="A1" s="15"/>
      <c r="B1" s="402" t="s">
        <v>6624</v>
      </c>
      <c r="C1" s="402"/>
      <c r="D1" s="402"/>
      <c r="E1" s="402"/>
      <c r="F1" s="402"/>
      <c r="G1" s="402"/>
      <c r="H1" s="402"/>
      <c r="I1" s="402"/>
      <c r="J1" s="402"/>
      <c r="K1" s="402"/>
      <c r="L1" s="402"/>
      <c r="M1" s="402"/>
      <c r="N1" s="402"/>
      <c r="O1" s="402"/>
      <c r="P1" s="15"/>
      <c r="Q1" s="15"/>
      <c r="S1" s="31"/>
      <c r="T1" s="31"/>
      <c r="U1" s="31"/>
      <c r="AC1" s="31"/>
      <c r="AG1" s="31"/>
      <c r="AP1" s="31"/>
      <c r="AQ1" s="31"/>
    </row>
    <row r="2" spans="1:56" ht="94.5" customHeight="1" x14ac:dyDescent="0.25">
      <c r="A2" s="15"/>
      <c r="B2" s="403" t="s">
        <v>7234</v>
      </c>
      <c r="C2" s="404"/>
      <c r="D2" s="404"/>
      <c r="E2" s="404"/>
      <c r="F2" s="404"/>
      <c r="G2" s="404"/>
      <c r="H2" s="404"/>
      <c r="I2" s="404"/>
      <c r="J2" s="404"/>
      <c r="K2" s="404"/>
      <c r="L2" s="404"/>
      <c r="M2" s="404"/>
      <c r="N2" s="404"/>
      <c r="O2" s="405"/>
      <c r="P2" s="15"/>
      <c r="Q2" s="15"/>
      <c r="S2" s="31"/>
      <c r="T2" s="31"/>
      <c r="U2" s="31"/>
      <c r="AC2" s="31"/>
      <c r="AG2" s="31"/>
      <c r="AP2" s="31"/>
      <c r="AQ2" s="31"/>
    </row>
    <row r="3" spans="1:56" s="39" customFormat="1" ht="12.75" customHeight="1" x14ac:dyDescent="0.25">
      <c r="B3" s="21" t="s">
        <v>6105</v>
      </c>
      <c r="C3" s="406" t="s">
        <v>6622</v>
      </c>
      <c r="D3" s="406"/>
      <c r="E3" s="407" t="s">
        <v>7232</v>
      </c>
      <c r="F3" s="407"/>
      <c r="G3" s="408"/>
      <c r="H3" s="409"/>
      <c r="I3" s="38"/>
      <c r="J3" s="21" t="s">
        <v>35</v>
      </c>
      <c r="K3" s="406" t="s">
        <v>6622</v>
      </c>
      <c r="L3" s="406"/>
      <c r="M3" s="407" t="s">
        <v>7233</v>
      </c>
      <c r="N3" s="407"/>
      <c r="O3" s="407"/>
      <c r="P3" s="247"/>
      <c r="S3" s="26" t="s">
        <v>5682</v>
      </c>
      <c r="T3" s="25" t="s">
        <v>6526</v>
      </c>
      <c r="U3" s="38"/>
      <c r="V3" s="38"/>
      <c r="W3" s="38"/>
      <c r="X3" s="38"/>
      <c r="Y3" s="38"/>
      <c r="Z3" s="38"/>
      <c r="AA3" s="38"/>
      <c r="AB3" s="38"/>
      <c r="AC3" s="38"/>
      <c r="AD3" s="38"/>
      <c r="AE3" s="38"/>
      <c r="AF3" s="38"/>
      <c r="AG3" s="38"/>
      <c r="AH3" s="38"/>
      <c r="AI3" s="38"/>
      <c r="AJ3" s="38"/>
      <c r="AK3" s="38"/>
      <c r="AL3" s="38"/>
      <c r="AM3" s="38"/>
      <c r="AN3" s="38"/>
      <c r="AO3" s="38"/>
      <c r="AP3" s="38"/>
      <c r="AQ3" s="38"/>
      <c r="AR3" s="38"/>
      <c r="AS3" s="38"/>
      <c r="AT3" s="38"/>
      <c r="AU3" s="38"/>
      <c r="AV3" s="38"/>
      <c r="AW3" s="38"/>
      <c r="AX3" s="38"/>
      <c r="AY3" s="38"/>
      <c r="AZ3" s="38"/>
      <c r="BA3" s="38"/>
      <c r="BC3" s="313"/>
      <c r="BD3" s="313"/>
    </row>
    <row r="4" spans="1:56" s="39" customFormat="1" ht="12.75" customHeight="1" x14ac:dyDescent="0.25">
      <c r="B4" s="245" t="s">
        <v>12</v>
      </c>
      <c r="C4" s="401" t="s">
        <v>8931</v>
      </c>
      <c r="D4" s="401"/>
      <c r="E4" s="401" t="s">
        <v>8932</v>
      </c>
      <c r="F4" s="401"/>
      <c r="G4" s="410"/>
      <c r="H4" s="409"/>
      <c r="I4" s="38"/>
      <c r="J4" s="245" t="s">
        <v>12</v>
      </c>
      <c r="K4" s="410" t="s">
        <v>8931</v>
      </c>
      <c r="L4" s="411"/>
      <c r="M4" s="401" t="s">
        <v>8933</v>
      </c>
      <c r="N4" s="401"/>
      <c r="O4" s="401"/>
      <c r="P4" s="248"/>
      <c r="S4" s="274" t="str">
        <f>IF(OR(TRIM(C4)="",TRIM(E4)=""),"",B4)</f>
        <v>A</v>
      </c>
      <c r="T4" s="275" t="str">
        <f>IF(OR(TRIM(K4)="",TRIM(M4)=""),"",J4)</f>
        <v>A</v>
      </c>
      <c r="U4" s="38"/>
      <c r="V4" s="38"/>
      <c r="W4" s="38"/>
      <c r="X4" s="38"/>
      <c r="Y4" s="38"/>
      <c r="Z4" s="38"/>
      <c r="AA4" s="38"/>
      <c r="AB4" s="38"/>
      <c r="AC4" s="38"/>
      <c r="AD4" s="38"/>
      <c r="AE4" s="38"/>
      <c r="AF4" s="38"/>
      <c r="AG4" s="38"/>
      <c r="AH4" s="38"/>
      <c r="AI4" s="38"/>
      <c r="AJ4" s="38"/>
      <c r="AK4" s="38"/>
      <c r="AL4" s="38"/>
      <c r="AM4" s="38"/>
      <c r="AN4" s="38"/>
      <c r="AO4" s="38"/>
      <c r="AP4" s="38"/>
      <c r="AQ4" s="38"/>
      <c r="AR4" s="38"/>
      <c r="AS4" s="38"/>
      <c r="AT4" s="38"/>
      <c r="AU4" s="38"/>
      <c r="AV4" s="38"/>
      <c r="AW4" s="38"/>
      <c r="AX4" s="38"/>
      <c r="AY4" s="38"/>
      <c r="AZ4" s="38"/>
      <c r="BA4" s="38"/>
      <c r="BC4" s="313"/>
      <c r="BD4" s="313"/>
    </row>
    <row r="5" spans="1:56" s="39" customFormat="1" ht="12.75" customHeight="1" x14ac:dyDescent="0.25">
      <c r="B5" s="243" t="s">
        <v>16</v>
      </c>
      <c r="C5" s="401"/>
      <c r="D5" s="401"/>
      <c r="E5" s="401"/>
      <c r="F5" s="401"/>
      <c r="G5" s="410"/>
      <c r="H5" s="409"/>
      <c r="I5" s="246"/>
      <c r="J5" s="243" t="s">
        <v>16</v>
      </c>
      <c r="K5" s="410"/>
      <c r="L5" s="411"/>
      <c r="M5" s="401"/>
      <c r="N5" s="401"/>
      <c r="O5" s="401"/>
      <c r="S5" s="274" t="str">
        <f>IF(OR(TRIM(C5)="",TRIM(E5)=""),"",B5)</f>
        <v/>
      </c>
      <c r="T5" s="275" t="str">
        <f>IF(OR(TRIM(K5)="",TRIM(M5)=""),"",J5)</f>
        <v/>
      </c>
      <c r="U5" s="38"/>
      <c r="V5" s="38"/>
      <c r="W5" s="38"/>
      <c r="X5" s="38"/>
      <c r="Y5" s="38"/>
      <c r="Z5" s="38"/>
      <c r="AA5" s="38"/>
      <c r="AB5" s="38"/>
      <c r="AC5" s="38"/>
      <c r="AD5" s="38"/>
      <c r="AE5" s="38"/>
      <c r="AF5" s="38"/>
      <c r="AG5" s="38"/>
      <c r="AH5" s="38"/>
      <c r="AI5" s="38"/>
      <c r="AJ5" s="38"/>
      <c r="AK5" s="38"/>
      <c r="AL5" s="38"/>
      <c r="AM5" s="38"/>
      <c r="AN5" s="38"/>
      <c r="AO5" s="38"/>
      <c r="AP5" s="38"/>
      <c r="AQ5" s="38"/>
      <c r="AR5" s="38"/>
      <c r="AS5" s="38"/>
      <c r="AT5" s="38"/>
      <c r="AU5" s="38"/>
      <c r="AV5" s="38"/>
      <c r="AW5" s="38"/>
      <c r="AX5" s="38"/>
      <c r="AY5" s="38"/>
      <c r="AZ5" s="38"/>
      <c r="BA5" s="38"/>
      <c r="BC5" s="313"/>
      <c r="BD5" s="313"/>
    </row>
    <row r="6" spans="1:56" s="39" customFormat="1" ht="12.75" customHeight="1" x14ac:dyDescent="0.25">
      <c r="B6" s="243" t="s">
        <v>22</v>
      </c>
      <c r="C6" s="401"/>
      <c r="D6" s="401"/>
      <c r="E6" s="401"/>
      <c r="F6" s="401"/>
      <c r="G6" s="410"/>
      <c r="H6" s="409"/>
      <c r="I6" s="246"/>
      <c r="J6" s="243" t="s">
        <v>22</v>
      </c>
      <c r="K6" s="410"/>
      <c r="L6" s="411"/>
      <c r="M6" s="401"/>
      <c r="N6" s="401"/>
      <c r="O6" s="401"/>
      <c r="S6" s="274" t="str">
        <f>IF(OR(TRIM(C6)="",TRIM(E6)=""),"",B6)</f>
        <v/>
      </c>
      <c r="T6" s="275" t="str">
        <f>IF(OR(TRIM(K6)="",TRIM(M6)=""),"",J6)</f>
        <v/>
      </c>
      <c r="U6" s="38"/>
      <c r="V6" s="38"/>
      <c r="W6" s="38"/>
      <c r="X6" s="38"/>
      <c r="Y6" s="38"/>
      <c r="Z6" s="38"/>
      <c r="AA6" s="38"/>
      <c r="AB6" s="38"/>
      <c r="AC6" s="38"/>
      <c r="AD6" s="38"/>
      <c r="AE6" s="38"/>
      <c r="AF6" s="38"/>
      <c r="AG6" s="38"/>
      <c r="AH6" s="38"/>
      <c r="AI6" s="38"/>
      <c r="AJ6" s="38"/>
      <c r="AK6" s="38"/>
      <c r="AL6" s="38"/>
      <c r="AM6" s="38"/>
      <c r="AN6" s="38"/>
      <c r="AO6" s="38"/>
      <c r="AP6" s="38"/>
      <c r="AQ6" s="38"/>
      <c r="AR6" s="38"/>
      <c r="AS6" s="38"/>
      <c r="AT6" s="38"/>
      <c r="AU6" s="38"/>
      <c r="AV6" s="38"/>
      <c r="AW6" s="38"/>
      <c r="AX6" s="38"/>
      <c r="AY6" s="38"/>
      <c r="AZ6" s="38"/>
      <c r="BA6" s="38"/>
      <c r="BC6" s="313"/>
      <c r="BD6" s="313"/>
    </row>
    <row r="7" spans="1:56" s="39" customFormat="1" ht="12.75" customHeight="1" x14ac:dyDescent="0.25">
      <c r="B7" s="243" t="s">
        <v>26</v>
      </c>
      <c r="C7" s="401"/>
      <c r="D7" s="401"/>
      <c r="E7" s="401"/>
      <c r="F7" s="401"/>
      <c r="G7" s="410"/>
      <c r="H7" s="409"/>
      <c r="I7" s="246"/>
      <c r="J7" s="243" t="s">
        <v>26</v>
      </c>
      <c r="K7" s="410"/>
      <c r="L7" s="411"/>
      <c r="M7" s="401"/>
      <c r="N7" s="401"/>
      <c r="O7" s="401"/>
      <c r="S7" s="274" t="str">
        <f>IF(OR(TRIM(C7)="",TRIM(E7)=""),"",B7)</f>
        <v/>
      </c>
      <c r="T7" s="275" t="str">
        <f>IF(OR(TRIM(K7)="",TRIM(M7)=""),"",J7)</f>
        <v/>
      </c>
      <c r="U7" s="38"/>
      <c r="V7" s="38"/>
      <c r="W7" s="38"/>
      <c r="X7" s="38"/>
      <c r="Y7" s="38"/>
      <c r="Z7" s="38"/>
      <c r="AA7" s="38"/>
      <c r="AB7" s="38"/>
      <c r="AC7" s="38"/>
      <c r="AD7" s="38"/>
      <c r="AE7" s="38"/>
      <c r="AF7" s="38"/>
      <c r="AG7" s="38"/>
      <c r="AH7" s="38"/>
      <c r="AI7" s="38"/>
      <c r="AJ7" s="38"/>
      <c r="AK7" s="38"/>
      <c r="AL7" s="38"/>
      <c r="AM7" s="38"/>
      <c r="AN7" s="38"/>
      <c r="AO7" s="38"/>
      <c r="AP7" s="38"/>
      <c r="AQ7" s="38"/>
      <c r="AR7" s="38"/>
      <c r="AS7" s="38"/>
      <c r="AT7" s="38"/>
      <c r="AU7" s="38"/>
      <c r="AV7" s="38"/>
      <c r="AW7" s="38"/>
      <c r="AX7" s="38"/>
      <c r="AY7" s="38"/>
      <c r="AZ7" s="38"/>
      <c r="BA7" s="38"/>
      <c r="BC7" s="313"/>
      <c r="BD7" s="313"/>
    </row>
    <row r="8" spans="1:56" s="39" customFormat="1" ht="12.75" customHeight="1" x14ac:dyDescent="0.25">
      <c r="B8" s="243" t="s">
        <v>31</v>
      </c>
      <c r="C8" s="401"/>
      <c r="D8" s="401"/>
      <c r="E8" s="401"/>
      <c r="F8" s="401"/>
      <c r="G8" s="410"/>
      <c r="H8" s="409"/>
      <c r="I8" s="249"/>
      <c r="J8" s="243" t="s">
        <v>31</v>
      </c>
      <c r="K8" s="401"/>
      <c r="L8" s="401"/>
      <c r="M8" s="401"/>
      <c r="N8" s="401"/>
      <c r="O8" s="401"/>
      <c r="S8" s="276" t="str">
        <f>IF(OR(TRIM(C8)="",TRIM(E8)=""),"",B8)</f>
        <v/>
      </c>
      <c r="T8" s="277" t="str">
        <f>IF(OR(TRIM(K8)="",TRIM(M8)=""),"",J8)</f>
        <v/>
      </c>
      <c r="U8" s="38"/>
      <c r="V8" s="38"/>
      <c r="W8" s="38"/>
      <c r="X8" s="38"/>
      <c r="Y8" s="38"/>
      <c r="Z8" s="38"/>
      <c r="AA8" s="38"/>
      <c r="AB8" s="38"/>
      <c r="AC8" s="38"/>
      <c r="AD8" s="38"/>
      <c r="AE8" s="38"/>
      <c r="AF8" s="38"/>
      <c r="AG8" s="38"/>
      <c r="AH8" s="38"/>
      <c r="AI8" s="38"/>
      <c r="AJ8" s="38"/>
      <c r="AK8" s="38"/>
      <c r="AL8" s="38"/>
      <c r="AM8" s="38"/>
      <c r="AN8" s="38"/>
      <c r="AO8" s="38"/>
      <c r="AP8" s="38"/>
      <c r="AQ8" s="38"/>
      <c r="AR8" s="38"/>
      <c r="AS8" s="38"/>
      <c r="AT8" s="38"/>
      <c r="AU8" s="38"/>
      <c r="AV8" s="38"/>
      <c r="AW8" s="38"/>
      <c r="AX8" s="38"/>
      <c r="AY8" s="38"/>
      <c r="AZ8" s="38"/>
      <c r="BA8" s="38"/>
      <c r="BC8" s="313" t="s">
        <v>7236</v>
      </c>
      <c r="BD8" s="313" t="s">
        <v>7236</v>
      </c>
    </row>
    <row r="9" spans="1:56" ht="5.0999999999999996" customHeight="1" x14ac:dyDescent="0.25">
      <c r="B9" s="396"/>
      <c r="C9" s="396"/>
      <c r="D9" s="396"/>
      <c r="E9" s="396"/>
      <c r="F9" s="396"/>
      <c r="G9" s="396"/>
      <c r="H9" s="396"/>
      <c r="I9" s="396"/>
      <c r="J9" s="396"/>
      <c r="K9" s="396"/>
      <c r="L9" s="396"/>
      <c r="M9" s="396"/>
      <c r="N9" s="396"/>
      <c r="O9" s="396"/>
      <c r="T9" s="278"/>
    </row>
    <row r="10" spans="1:56" s="260" customFormat="1" ht="12.75" customHeight="1" x14ac:dyDescent="0.25">
      <c r="A10" s="258"/>
      <c r="B10" s="256" t="s">
        <v>5682</v>
      </c>
      <c r="C10" s="397" t="s">
        <v>5683</v>
      </c>
      <c r="D10" s="398"/>
      <c r="E10" s="399"/>
      <c r="F10" s="397" t="s">
        <v>5683</v>
      </c>
      <c r="G10" s="399"/>
      <c r="H10" s="258"/>
      <c r="I10" s="258"/>
      <c r="J10" s="256" t="s">
        <v>6526</v>
      </c>
      <c r="K10" s="397" t="s">
        <v>5684</v>
      </c>
      <c r="L10" s="398"/>
      <c r="M10" s="399"/>
      <c r="N10" s="400" t="s">
        <v>5684</v>
      </c>
      <c r="O10" s="400"/>
      <c r="P10" s="258"/>
      <c r="Q10" s="259"/>
      <c r="S10" s="393" t="s">
        <v>6626</v>
      </c>
      <c r="T10" s="394"/>
      <c r="U10" s="394"/>
      <c r="V10" s="394"/>
      <c r="W10" s="394"/>
      <c r="X10" s="394"/>
      <c r="Y10" s="394"/>
      <c r="Z10" s="394"/>
      <c r="AA10" s="395"/>
      <c r="AB10" s="258"/>
      <c r="AC10" s="393" t="s">
        <v>5682</v>
      </c>
      <c r="AD10" s="394"/>
      <c r="AE10" s="394"/>
      <c r="AF10" s="394"/>
      <c r="AG10" s="394"/>
      <c r="AH10" s="394"/>
      <c r="AI10" s="394"/>
      <c r="AJ10" s="394"/>
      <c r="AK10" s="394"/>
      <c r="AL10" s="394"/>
      <c r="AM10" s="394"/>
      <c r="AN10" s="395"/>
      <c r="AO10" s="258"/>
      <c r="AP10" s="392" t="s">
        <v>6526</v>
      </c>
      <c r="AQ10" s="392"/>
      <c r="AR10" s="392"/>
      <c r="AS10" s="392"/>
      <c r="AT10" s="392"/>
      <c r="AU10" s="392"/>
      <c r="AV10" s="392"/>
      <c r="AW10" s="392"/>
      <c r="AX10" s="392"/>
      <c r="AY10" s="392"/>
      <c r="AZ10" s="392"/>
      <c r="BA10" s="392"/>
      <c r="BC10" s="390" t="s">
        <v>7237</v>
      </c>
      <c r="BD10" s="391"/>
    </row>
    <row r="11" spans="1:56" s="263" customFormat="1" ht="12.75" customHeight="1" x14ac:dyDescent="0.25">
      <c r="A11" s="167" t="s">
        <v>5685</v>
      </c>
      <c r="B11" s="257" t="s">
        <v>3</v>
      </c>
      <c r="C11" s="254" t="s">
        <v>5686</v>
      </c>
      <c r="D11" s="175" t="s">
        <v>5687</v>
      </c>
      <c r="E11" s="255" t="s">
        <v>5688</v>
      </c>
      <c r="F11" s="167" t="s">
        <v>6630</v>
      </c>
      <c r="G11" s="167" t="s">
        <v>6623</v>
      </c>
      <c r="H11" s="174"/>
      <c r="I11" s="167" t="s">
        <v>5685</v>
      </c>
      <c r="J11" s="257" t="s">
        <v>3</v>
      </c>
      <c r="K11" s="254" t="s">
        <v>5686</v>
      </c>
      <c r="L11" s="175" t="s">
        <v>5687</v>
      </c>
      <c r="M11" s="255" t="s">
        <v>5688</v>
      </c>
      <c r="N11" s="261" t="s">
        <v>6630</v>
      </c>
      <c r="O11" s="167" t="s">
        <v>6623</v>
      </c>
      <c r="P11" s="174"/>
      <c r="Q11" s="262"/>
      <c r="S11" s="279" t="s">
        <v>5691</v>
      </c>
      <c r="T11" s="280" t="s">
        <v>5692</v>
      </c>
      <c r="U11" s="281"/>
      <c r="V11" s="282" t="s">
        <v>5693</v>
      </c>
      <c r="W11" s="283" t="s">
        <v>5693</v>
      </c>
      <c r="X11" s="284" t="s">
        <v>5693</v>
      </c>
      <c r="Y11" s="285" t="s">
        <v>5694</v>
      </c>
      <c r="Z11" s="282" t="s">
        <v>5696</v>
      </c>
      <c r="AA11" s="284" t="s">
        <v>5696</v>
      </c>
      <c r="AB11" s="285" t="s">
        <v>6625</v>
      </c>
      <c r="AC11" s="286" t="s">
        <v>5689</v>
      </c>
      <c r="AD11" s="174" t="s">
        <v>5694</v>
      </c>
      <c r="AE11" s="168" t="s">
        <v>5821</v>
      </c>
      <c r="AF11" s="287" t="s">
        <v>5821</v>
      </c>
      <c r="AG11" s="281" t="s">
        <v>5694</v>
      </c>
      <c r="AH11" s="282" t="s">
        <v>5695</v>
      </c>
      <c r="AI11" s="283" t="s">
        <v>5695</v>
      </c>
      <c r="AJ11" s="283" t="s">
        <v>5695</v>
      </c>
      <c r="AK11" s="283" t="s">
        <v>5695</v>
      </c>
      <c r="AL11" s="283" t="s">
        <v>5695</v>
      </c>
      <c r="AM11" s="283" t="s">
        <v>5695</v>
      </c>
      <c r="AN11" s="284" t="s">
        <v>5695</v>
      </c>
      <c r="AO11" s="281" t="s">
        <v>6625</v>
      </c>
      <c r="AP11" s="286" t="s">
        <v>5690</v>
      </c>
      <c r="AQ11" s="288" t="s">
        <v>5694</v>
      </c>
      <c r="AR11" s="325" t="s">
        <v>5821</v>
      </c>
      <c r="AS11" s="326" t="s">
        <v>5821</v>
      </c>
      <c r="AT11" s="174" t="s">
        <v>5694</v>
      </c>
      <c r="AU11" s="282" t="s">
        <v>5695</v>
      </c>
      <c r="AV11" s="283" t="s">
        <v>5695</v>
      </c>
      <c r="AW11" s="283" t="s">
        <v>5695</v>
      </c>
      <c r="AX11" s="283" t="s">
        <v>5695</v>
      </c>
      <c r="AY11" s="283" t="s">
        <v>5695</v>
      </c>
      <c r="AZ11" s="283" t="s">
        <v>5695</v>
      </c>
      <c r="BA11" s="284" t="s">
        <v>5695</v>
      </c>
      <c r="BC11" s="317" t="s">
        <v>22</v>
      </c>
      <c r="BD11" s="317" t="s">
        <v>7238</v>
      </c>
    </row>
    <row r="12" spans="1:56" ht="12.75" customHeight="1" x14ac:dyDescent="0.25">
      <c r="A12" s="25" t="str">
        <f>IFERROR(VLOOKUP(B12,Leden!AQ:AQ,1,0),"")</f>
        <v>S1</v>
      </c>
      <c r="B12" s="42" t="s">
        <v>5587</v>
      </c>
      <c r="C12" s="43" t="s">
        <v>5697</v>
      </c>
      <c r="D12" s="43" t="s">
        <v>5700</v>
      </c>
      <c r="E12" s="43">
        <v>8</v>
      </c>
      <c r="F12" s="242"/>
      <c r="G12" s="250" t="s">
        <v>12</v>
      </c>
      <c r="I12" s="25" t="str">
        <f>IFERROR(VLOOKUP(J12,Leden!AR:AR,1,0),"")</f>
        <v>S1</v>
      </c>
      <c r="J12" s="42" t="s">
        <v>5587</v>
      </c>
      <c r="K12" s="43" t="s">
        <v>5697</v>
      </c>
      <c r="L12" s="43" t="s">
        <v>5700</v>
      </c>
      <c r="M12" s="43">
        <v>8</v>
      </c>
      <c r="N12" s="44"/>
      <c r="O12" s="250" t="s">
        <v>12</v>
      </c>
      <c r="S12" s="275" t="s">
        <v>5587</v>
      </c>
      <c r="T12" s="289"/>
      <c r="U12" s="278"/>
      <c r="V12" s="290" t="s">
        <v>5697</v>
      </c>
      <c r="W12" s="291" t="s">
        <v>5698</v>
      </c>
      <c r="X12" s="292"/>
      <c r="Y12" s="38"/>
      <c r="Z12" s="290">
        <v>8</v>
      </c>
      <c r="AA12" s="292"/>
      <c r="AB12" s="38"/>
      <c r="AC12" s="293">
        <f>COUNTIFS(Leden!C:C,S12)</f>
        <v>10</v>
      </c>
      <c r="AE12" s="290" t="str">
        <f>LEFT(A12&amp;"",1)</f>
        <v>S</v>
      </c>
      <c r="AF12" s="292" t="str">
        <f>SUBSTITUTE(IFERROR(VLOOKUP(LEFT(B12,1),AE13:AE$99,1,0),""),AE12,"")</f>
        <v/>
      </c>
      <c r="AG12" s="278"/>
      <c r="AH12" s="290" t="s">
        <v>5699</v>
      </c>
      <c r="AI12" s="291" t="s">
        <v>5700</v>
      </c>
      <c r="AJ12" s="291" t="s">
        <v>5701</v>
      </c>
      <c r="AK12" s="291"/>
      <c r="AL12" s="291"/>
      <c r="AM12" s="291"/>
      <c r="AN12" s="292"/>
      <c r="AO12" s="38"/>
      <c r="AP12" s="293">
        <f>COUNTIFS(Leden!D:D,S12)</f>
        <v>10</v>
      </c>
      <c r="AQ12" s="278"/>
      <c r="AR12" s="290" t="str">
        <f t="shared" ref="AR12:AR26" si="0">LEFT(I12&amp;"",1)</f>
        <v>S</v>
      </c>
      <c r="AS12" s="292" t="str">
        <f>SUBSTITUTE(IFERROR(VLOOKUP(LEFT(J12,1),AR13:AR$93,1,0),""),AR12,"")</f>
        <v/>
      </c>
      <c r="AU12" s="290" t="s">
        <v>5700</v>
      </c>
      <c r="AV12" s="291" t="s">
        <v>5701</v>
      </c>
      <c r="AW12" s="291"/>
      <c r="AX12" s="291"/>
      <c r="AY12" s="291"/>
      <c r="AZ12" s="291"/>
      <c r="BA12" s="292"/>
      <c r="BC12" s="320" t="str">
        <f>IF(AND(C12="WK",COUNTIFS(C$11:C11,"BK",AE$11:AE11,AE12)&gt;0)=TRUE,AE12,"")</f>
        <v/>
      </c>
      <c r="BD12" s="320" t="str">
        <f>IF(AND(K12="WK",COUNTIFS(K$11:K11,"BK",AR$11:AR11,AR12)&gt;0)=TRUE,AR12,"")</f>
        <v/>
      </c>
    </row>
    <row r="13" spans="1:56" ht="12.75" customHeight="1" x14ac:dyDescent="0.25">
      <c r="A13" s="25" t="str">
        <f>IFERROR(VLOOKUP(B13,Leden!AQ:AQ,1,0),"")</f>
        <v>S2</v>
      </c>
      <c r="B13" s="42" t="s">
        <v>5588</v>
      </c>
      <c r="C13" s="43" t="s">
        <v>5697</v>
      </c>
      <c r="D13" s="43" t="s">
        <v>5700</v>
      </c>
      <c r="E13" s="43">
        <v>8</v>
      </c>
      <c r="F13" s="242"/>
      <c r="G13" s="250" t="s">
        <v>12</v>
      </c>
      <c r="I13" s="25" t="str">
        <f>IFERROR(VLOOKUP(J13,Leden!AR:AR,1,0),"")</f>
        <v>S2</v>
      </c>
      <c r="J13" s="42" t="s">
        <v>5588</v>
      </c>
      <c r="K13" s="43" t="s">
        <v>5697</v>
      </c>
      <c r="L13" s="43" t="s">
        <v>5700</v>
      </c>
      <c r="M13" s="43">
        <v>8</v>
      </c>
      <c r="N13" s="242"/>
      <c r="O13" s="250" t="s">
        <v>12</v>
      </c>
      <c r="S13" s="275" t="s">
        <v>5588</v>
      </c>
      <c r="T13" s="289" t="s">
        <v>5607</v>
      </c>
      <c r="U13" s="278"/>
      <c r="V13" s="274" t="s">
        <v>5697</v>
      </c>
      <c r="W13" s="38" t="s">
        <v>5698</v>
      </c>
      <c r="X13" s="294"/>
      <c r="Y13" s="38"/>
      <c r="Z13" s="274">
        <v>8</v>
      </c>
      <c r="AA13" s="294"/>
      <c r="AB13" s="38"/>
      <c r="AC13" s="293">
        <f>COUNTIFS(Leden!C:C,S13)</f>
        <v>10</v>
      </c>
      <c r="AE13" s="274" t="str">
        <f>LEFT(A13&amp;"",1)</f>
        <v>S</v>
      </c>
      <c r="AF13" s="294" t="str">
        <f>SUBSTITUTE(IFERROR(VLOOKUP(LEFT(B13,1),AE14:AE$99,1,0),""),AE13,"")</f>
        <v/>
      </c>
      <c r="AG13" s="278"/>
      <c r="AH13" s="274" t="s">
        <v>5699</v>
      </c>
      <c r="AI13" s="38" t="s">
        <v>5700</v>
      </c>
      <c r="AJ13" s="38" t="s">
        <v>5701</v>
      </c>
      <c r="AK13" s="38"/>
      <c r="AL13" s="38"/>
      <c r="AM13" s="38"/>
      <c r="AN13" s="294"/>
      <c r="AO13" s="38"/>
      <c r="AP13" s="293">
        <f>COUNTIFS(Leden!D:D,S13)</f>
        <v>10</v>
      </c>
      <c r="AQ13" s="278"/>
      <c r="AR13" s="274" t="str">
        <f t="shared" si="0"/>
        <v>S</v>
      </c>
      <c r="AS13" s="294" t="str">
        <f>SUBSTITUTE(IFERROR(VLOOKUP(LEFT(J13,1),AR14:AR$93,1,0),""),AR13,"")</f>
        <v/>
      </c>
      <c r="AU13" s="274" t="s">
        <v>5700</v>
      </c>
      <c r="AV13" s="38" t="s">
        <v>5701</v>
      </c>
      <c r="AW13" s="38"/>
      <c r="AX13" s="38"/>
      <c r="AY13" s="38"/>
      <c r="AZ13" s="38"/>
      <c r="BA13" s="294"/>
      <c r="BC13" s="320" t="str">
        <f>IF(AND(C13="WK",COUNTIFS(C$11:C12,"BK",AE$11:AE12,AE13)&gt;0)=TRUE,AE13,"")</f>
        <v/>
      </c>
      <c r="BD13" s="320" t="str">
        <f>IF(AND(K13="WK",COUNTIFS(K$11:K12,"BK",AR$11:AR12,AR13)&gt;0)=TRUE,AR13,"")</f>
        <v/>
      </c>
    </row>
    <row r="14" spans="1:56" ht="12.75" customHeight="1" x14ac:dyDescent="0.25">
      <c r="A14" s="25" t="str">
        <f>IFERROR(VLOOKUP(B14,Leden!AQ:AQ,1,0),"")</f>
        <v>S3</v>
      </c>
      <c r="B14" s="42" t="s">
        <v>5589</v>
      </c>
      <c r="C14" s="43" t="s">
        <v>5697</v>
      </c>
      <c r="D14" s="43" t="s">
        <v>5700</v>
      </c>
      <c r="E14" s="43">
        <v>8</v>
      </c>
      <c r="F14" s="242"/>
      <c r="G14" s="250" t="s">
        <v>12</v>
      </c>
      <c r="I14" s="25" t="str">
        <f>IFERROR(VLOOKUP(J14,Leden!AR:AR,1,0),"")</f>
        <v>S3</v>
      </c>
      <c r="J14" s="42" t="s">
        <v>5589</v>
      </c>
      <c r="K14" s="43" t="s">
        <v>5697</v>
      </c>
      <c r="L14" s="43" t="s">
        <v>5700</v>
      </c>
      <c r="M14" s="43">
        <v>8</v>
      </c>
      <c r="N14" s="242"/>
      <c r="O14" s="250" t="s">
        <v>12</v>
      </c>
      <c r="S14" s="275" t="s">
        <v>5589</v>
      </c>
      <c r="T14" s="289" t="s">
        <v>5608</v>
      </c>
      <c r="U14" s="278"/>
      <c r="V14" s="274" t="s">
        <v>5697</v>
      </c>
      <c r="W14" s="38" t="s">
        <v>5698</v>
      </c>
      <c r="X14" s="294"/>
      <c r="Y14" s="38"/>
      <c r="Z14" s="274">
        <v>8</v>
      </c>
      <c r="AA14" s="294"/>
      <c r="AB14" s="38"/>
      <c r="AC14" s="293">
        <f>COUNTIFS(Leden!C:C,S14)</f>
        <v>11</v>
      </c>
      <c r="AE14" s="274" t="str">
        <f t="shared" ref="AE14:AE77" si="1">LEFT(A14&amp;"",1)</f>
        <v>S</v>
      </c>
      <c r="AF14" s="294" t="str">
        <f>SUBSTITUTE(IFERROR(VLOOKUP(LEFT(B14,1),AE15:AE$99,1,0),""),AE14,"")</f>
        <v/>
      </c>
      <c r="AG14" s="278"/>
      <c r="AH14" s="274" t="s">
        <v>5699</v>
      </c>
      <c r="AI14" s="38" t="s">
        <v>5700</v>
      </c>
      <c r="AJ14" s="38" t="s">
        <v>5701</v>
      </c>
      <c r="AK14" s="38"/>
      <c r="AL14" s="38"/>
      <c r="AM14" s="38"/>
      <c r="AN14" s="294"/>
      <c r="AO14" s="38"/>
      <c r="AP14" s="293">
        <f>COUNTIFS(Leden!D:D,S14)</f>
        <v>11</v>
      </c>
      <c r="AQ14" s="278"/>
      <c r="AR14" s="274" t="str">
        <f t="shared" si="0"/>
        <v>S</v>
      </c>
      <c r="AS14" s="294" t="str">
        <f>SUBSTITUTE(IFERROR(VLOOKUP(LEFT(J14,1),AR15:AR$93,1,0),""),AR14,"")</f>
        <v/>
      </c>
      <c r="AU14" s="274" t="s">
        <v>5700</v>
      </c>
      <c r="AV14" s="38" t="s">
        <v>5701</v>
      </c>
      <c r="AW14" s="38"/>
      <c r="AX14" s="38"/>
      <c r="AY14" s="38"/>
      <c r="AZ14" s="38"/>
      <c r="BA14" s="294"/>
      <c r="BC14" s="320" t="str">
        <f>IF(AND(C14="WK",COUNTIFS(C$11:C13,"BK",AE$11:AE13,AE14)&gt;0)=TRUE,AE14,"")</f>
        <v/>
      </c>
      <c r="BD14" s="320" t="str">
        <f>IF(AND(K14="WK",COUNTIFS(K$11:K13,"BK",AR$11:AR13,AR14)&gt;0)=TRUE,AR14,"")</f>
        <v/>
      </c>
    </row>
    <row r="15" spans="1:56" ht="12.75" customHeight="1" x14ac:dyDescent="0.25">
      <c r="A15" s="25" t="str">
        <f>IFERROR(VLOOKUP(B15,Leden!AQ:AQ,1,0),"")</f>
        <v>S4</v>
      </c>
      <c r="B15" s="42" t="s">
        <v>5590</v>
      </c>
      <c r="C15" s="43" t="s">
        <v>5697</v>
      </c>
      <c r="D15" s="43" t="s">
        <v>5700</v>
      </c>
      <c r="E15" s="43">
        <v>8</v>
      </c>
      <c r="F15" s="242"/>
      <c r="G15" s="250" t="s">
        <v>12</v>
      </c>
      <c r="I15" s="25" t="str">
        <f>IFERROR(VLOOKUP(J15,Leden!AR:AR,1,0),"")</f>
        <v>S4</v>
      </c>
      <c r="J15" s="42" t="s">
        <v>5590</v>
      </c>
      <c r="K15" s="43" t="s">
        <v>5697</v>
      </c>
      <c r="L15" s="43" t="s">
        <v>5700</v>
      </c>
      <c r="M15" s="43">
        <v>8</v>
      </c>
      <c r="N15" s="242"/>
      <c r="O15" s="250" t="s">
        <v>12</v>
      </c>
      <c r="S15" s="275" t="s">
        <v>5590</v>
      </c>
      <c r="T15" s="289" t="s">
        <v>5613</v>
      </c>
      <c r="U15" s="278"/>
      <c r="V15" s="274" t="s">
        <v>5697</v>
      </c>
      <c r="W15" s="38" t="s">
        <v>5698</v>
      </c>
      <c r="X15" s="294"/>
      <c r="Y15" s="38"/>
      <c r="Z15" s="274">
        <v>8</v>
      </c>
      <c r="AA15" s="294"/>
      <c r="AB15" s="38"/>
      <c r="AC15" s="293">
        <f>COUNTIFS(Leden!C:C,S15)</f>
        <v>11</v>
      </c>
      <c r="AE15" s="274" t="str">
        <f t="shared" si="1"/>
        <v>S</v>
      </c>
      <c r="AF15" s="294" t="str">
        <f>SUBSTITUTE(IFERROR(VLOOKUP(LEFT(B15,1),AE16:AE$99,1,0),""),AE15,"")</f>
        <v/>
      </c>
      <c r="AG15" s="278"/>
      <c r="AH15" s="274" t="s">
        <v>5699</v>
      </c>
      <c r="AI15" s="38" t="s">
        <v>5700</v>
      </c>
      <c r="AJ15" s="38" t="s">
        <v>5701</v>
      </c>
      <c r="AK15" s="38"/>
      <c r="AL15" s="38"/>
      <c r="AM15" s="38"/>
      <c r="AN15" s="294"/>
      <c r="AO15" s="38"/>
      <c r="AP15" s="293">
        <f>COUNTIFS(Leden!D:D,S15)</f>
        <v>11</v>
      </c>
      <c r="AQ15" s="278"/>
      <c r="AR15" s="274" t="str">
        <f t="shared" si="0"/>
        <v>S</v>
      </c>
      <c r="AS15" s="294" t="str">
        <f>SUBSTITUTE(IFERROR(VLOOKUP(LEFT(J15,1),AR16:AR$93,1,0),""),AR15,"")</f>
        <v/>
      </c>
      <c r="AU15" s="274" t="s">
        <v>5700</v>
      </c>
      <c r="AV15" s="38" t="s">
        <v>5701</v>
      </c>
      <c r="AW15" s="38"/>
      <c r="AX15" s="38"/>
      <c r="AY15" s="38"/>
      <c r="AZ15" s="38"/>
      <c r="BA15" s="294"/>
      <c r="BC15" s="320" t="str">
        <f>IF(AND(C15="WK",COUNTIFS(C$11:C14,"BK",AE$11:AE14,AE15)&gt;0)=TRUE,AE15,"")</f>
        <v/>
      </c>
      <c r="BD15" s="320" t="str">
        <f>IF(AND(K15="WK",COUNTIFS(K$11:K14,"BK",AR$11:AR14,AR15)&gt;0)=TRUE,AR15,"")</f>
        <v/>
      </c>
    </row>
    <row r="16" spans="1:56" ht="12.75" customHeight="1" x14ac:dyDescent="0.25">
      <c r="A16" s="25" t="str">
        <f>IFERROR(VLOOKUP(B16,Leden!AQ:AQ,1,0),"")</f>
        <v>S5</v>
      </c>
      <c r="B16" s="42" t="s">
        <v>5591</v>
      </c>
      <c r="C16" s="43" t="s">
        <v>5697</v>
      </c>
      <c r="D16" s="43" t="s">
        <v>5700</v>
      </c>
      <c r="E16" s="43">
        <v>8</v>
      </c>
      <c r="F16" s="242"/>
      <c r="G16" s="250" t="s">
        <v>12</v>
      </c>
      <c r="I16" s="25" t="str">
        <f>IFERROR(VLOOKUP(J16,Leden!AR:AR,1,0),"")</f>
        <v>S5</v>
      </c>
      <c r="J16" s="42" t="s">
        <v>5591</v>
      </c>
      <c r="K16" s="43" t="s">
        <v>5697</v>
      </c>
      <c r="L16" s="43" t="s">
        <v>5700</v>
      </c>
      <c r="M16" s="43">
        <v>8</v>
      </c>
      <c r="N16" s="242"/>
      <c r="O16" s="250" t="s">
        <v>12</v>
      </c>
      <c r="S16" s="275" t="s">
        <v>5591</v>
      </c>
      <c r="T16" s="289" t="s">
        <v>5614</v>
      </c>
      <c r="U16" s="278"/>
      <c r="V16" s="274" t="s">
        <v>5697</v>
      </c>
      <c r="W16" s="38" t="s">
        <v>5698</v>
      </c>
      <c r="X16" s="294"/>
      <c r="Y16" s="38"/>
      <c r="Z16" s="274">
        <v>8</v>
      </c>
      <c r="AA16" s="294"/>
      <c r="AB16" s="38"/>
      <c r="AC16" s="293">
        <f>COUNTIFS(Leden!C:C,S16)</f>
        <v>9</v>
      </c>
      <c r="AE16" s="274" t="str">
        <f t="shared" si="1"/>
        <v>S</v>
      </c>
      <c r="AF16" s="294" t="str">
        <f>SUBSTITUTE(IFERROR(VLOOKUP(LEFT(B16,1),AE17:AE$99,1,0),""),AE16,"")</f>
        <v/>
      </c>
      <c r="AG16" s="278"/>
      <c r="AH16" s="274" t="s">
        <v>5699</v>
      </c>
      <c r="AI16" s="38" t="s">
        <v>5700</v>
      </c>
      <c r="AJ16" s="38" t="s">
        <v>5701</v>
      </c>
      <c r="AK16" s="38"/>
      <c r="AL16" s="38"/>
      <c r="AM16" s="38"/>
      <c r="AN16" s="294"/>
      <c r="AO16" s="38"/>
      <c r="AP16" s="293">
        <f>COUNTIFS(Leden!D:D,S16)</f>
        <v>9</v>
      </c>
      <c r="AQ16" s="278"/>
      <c r="AR16" s="274" t="str">
        <f t="shared" si="0"/>
        <v>S</v>
      </c>
      <c r="AS16" s="294" t="str">
        <f>SUBSTITUTE(IFERROR(VLOOKUP(LEFT(J16,1),AR17:AR$93,1,0),""),AR16,"")</f>
        <v/>
      </c>
      <c r="AU16" s="274" t="s">
        <v>5700</v>
      </c>
      <c r="AV16" s="38" t="s">
        <v>5701</v>
      </c>
      <c r="AW16" s="38"/>
      <c r="AX16" s="38"/>
      <c r="AY16" s="38"/>
      <c r="AZ16" s="38"/>
      <c r="BA16" s="294"/>
      <c r="BC16" s="320" t="str">
        <f>IF(AND(C16="WK",COUNTIFS(C$11:C15,"BK",AE$11:AE15,AE16)&gt;0)=TRUE,AE16,"")</f>
        <v/>
      </c>
      <c r="BD16" s="320" t="str">
        <f>IF(AND(K16="WK",COUNTIFS(K$11:K15,"BK",AR$11:AR15,AR16)&gt;0)=TRUE,AR16,"")</f>
        <v/>
      </c>
    </row>
    <row r="17" spans="1:56" ht="12.75" customHeight="1" x14ac:dyDescent="0.25">
      <c r="A17" s="25" t="str">
        <f>IFERROR(VLOOKUP(B17,Leden!AQ:AQ,1,0),"")</f>
        <v>S6</v>
      </c>
      <c r="B17" s="42" t="s">
        <v>5592</v>
      </c>
      <c r="C17" s="43" t="s">
        <v>5698</v>
      </c>
      <c r="D17" s="43" t="s">
        <v>5700</v>
      </c>
      <c r="E17" s="43">
        <v>8</v>
      </c>
      <c r="F17" s="242"/>
      <c r="G17" s="250" t="s">
        <v>12</v>
      </c>
      <c r="I17" s="25" t="str">
        <f>IFERROR(VLOOKUP(J17,Leden!AR:AR,1,0),"")</f>
        <v>S6</v>
      </c>
      <c r="J17" s="42" t="s">
        <v>5592</v>
      </c>
      <c r="K17" s="43" t="s">
        <v>5698</v>
      </c>
      <c r="L17" s="43" t="s">
        <v>5700</v>
      </c>
      <c r="M17" s="43">
        <v>8</v>
      </c>
      <c r="N17" s="242"/>
      <c r="O17" s="250" t="s">
        <v>12</v>
      </c>
      <c r="S17" s="275" t="s">
        <v>5592</v>
      </c>
      <c r="T17" s="289" t="s">
        <v>5619</v>
      </c>
      <c r="U17" s="278"/>
      <c r="V17" s="274" t="s">
        <v>5697</v>
      </c>
      <c r="W17" s="38" t="s">
        <v>5698</v>
      </c>
      <c r="X17" s="294"/>
      <c r="Y17" s="38"/>
      <c r="Z17" s="274">
        <v>8</v>
      </c>
      <c r="AA17" s="294"/>
      <c r="AB17" s="38"/>
      <c r="AC17" s="293">
        <f>COUNTIFS(Leden!C:C,S17)</f>
        <v>9</v>
      </c>
      <c r="AE17" s="274" t="str">
        <f t="shared" si="1"/>
        <v>S</v>
      </c>
      <c r="AF17" s="294" t="str">
        <f>SUBSTITUTE(IFERROR(VLOOKUP(LEFT(B17,1),AE18:AE$99,1,0),""),AE17,"")</f>
        <v/>
      </c>
      <c r="AG17" s="278"/>
      <c r="AH17" s="274" t="s">
        <v>5699</v>
      </c>
      <c r="AI17" s="38" t="s">
        <v>5700</v>
      </c>
      <c r="AJ17" s="38" t="s">
        <v>5701</v>
      </c>
      <c r="AK17" s="38"/>
      <c r="AL17" s="38"/>
      <c r="AM17" s="38"/>
      <c r="AN17" s="294"/>
      <c r="AO17" s="38"/>
      <c r="AP17" s="293">
        <f>COUNTIFS(Leden!D:D,S17)</f>
        <v>9</v>
      </c>
      <c r="AQ17" s="278"/>
      <c r="AR17" s="274" t="str">
        <f t="shared" si="0"/>
        <v>S</v>
      </c>
      <c r="AS17" s="294" t="str">
        <f>SUBSTITUTE(IFERROR(VLOOKUP(LEFT(J17,1),AR18:AR$93,1,0),""),AR17,"")</f>
        <v/>
      </c>
      <c r="AU17" s="274" t="s">
        <v>5700</v>
      </c>
      <c r="AV17" s="38" t="s">
        <v>5701</v>
      </c>
      <c r="AW17" s="38"/>
      <c r="AX17" s="38"/>
      <c r="AY17" s="38"/>
      <c r="AZ17" s="38"/>
      <c r="BA17" s="294"/>
      <c r="BC17" s="320" t="str">
        <f>IF(AND(C17="WK",COUNTIFS(C$11:C16,"BK",AE$11:AE16,AE17)&gt;0)=TRUE,AE17,"")</f>
        <v/>
      </c>
      <c r="BD17" s="320" t="str">
        <f>IF(AND(K17="WK",COUNTIFS(K$11:K16,"BK",AR$11:AR16,AR17)&gt;0)=TRUE,AR17,"")</f>
        <v/>
      </c>
    </row>
    <row r="18" spans="1:56" ht="12.75" customHeight="1" x14ac:dyDescent="0.25">
      <c r="A18" s="25" t="str">
        <f>IFERROR(VLOOKUP(B18,Leden!AQ:AQ,1,0),"")</f>
        <v>S7</v>
      </c>
      <c r="B18" s="42" t="s">
        <v>5593</v>
      </c>
      <c r="C18" s="43" t="s">
        <v>5698</v>
      </c>
      <c r="D18" s="43" t="s">
        <v>5700</v>
      </c>
      <c r="E18" s="43">
        <v>8</v>
      </c>
      <c r="F18" s="242"/>
      <c r="G18" s="250" t="s">
        <v>12</v>
      </c>
      <c r="I18" s="25" t="str">
        <f>IFERROR(VLOOKUP(J18,Leden!AR:AR,1,0),"")</f>
        <v>S7</v>
      </c>
      <c r="J18" s="42" t="s">
        <v>5593</v>
      </c>
      <c r="K18" s="43" t="s">
        <v>5698</v>
      </c>
      <c r="L18" s="43" t="s">
        <v>5700</v>
      </c>
      <c r="M18" s="43">
        <v>8</v>
      </c>
      <c r="N18" s="242"/>
      <c r="O18" s="250" t="s">
        <v>12</v>
      </c>
      <c r="S18" s="275" t="s">
        <v>5593</v>
      </c>
      <c r="T18" s="289" t="s">
        <v>5620</v>
      </c>
      <c r="U18" s="278"/>
      <c r="V18" s="274" t="s">
        <v>5697</v>
      </c>
      <c r="W18" s="38" t="s">
        <v>5698</v>
      </c>
      <c r="X18" s="294"/>
      <c r="Y18" s="38"/>
      <c r="Z18" s="274">
        <v>8</v>
      </c>
      <c r="AA18" s="294"/>
      <c r="AB18" s="38"/>
      <c r="AC18" s="293">
        <f>COUNTIFS(Leden!C:C,S18)</f>
        <v>8</v>
      </c>
      <c r="AE18" s="274" t="str">
        <f t="shared" si="1"/>
        <v>S</v>
      </c>
      <c r="AF18" s="294" t="str">
        <f>SUBSTITUTE(IFERROR(VLOOKUP(LEFT(B18,1),AE19:AE$99,1,0),""),AE18,"")</f>
        <v/>
      </c>
      <c r="AG18" s="278"/>
      <c r="AH18" s="274" t="s">
        <v>5699</v>
      </c>
      <c r="AI18" s="38" t="s">
        <v>5700</v>
      </c>
      <c r="AJ18" s="38" t="s">
        <v>5701</v>
      </c>
      <c r="AK18" s="38"/>
      <c r="AL18" s="38"/>
      <c r="AM18" s="38"/>
      <c r="AN18" s="294"/>
      <c r="AO18" s="38"/>
      <c r="AP18" s="293">
        <f>COUNTIFS(Leden!D:D,S18)</f>
        <v>8</v>
      </c>
      <c r="AQ18" s="278"/>
      <c r="AR18" s="274" t="str">
        <f t="shared" si="0"/>
        <v>S</v>
      </c>
      <c r="AS18" s="294" t="str">
        <f>SUBSTITUTE(IFERROR(VLOOKUP(LEFT(J18,1),AR19:AR$93,1,0),""),AR18,"")</f>
        <v/>
      </c>
      <c r="AU18" s="274" t="s">
        <v>5700</v>
      </c>
      <c r="AV18" s="38" t="s">
        <v>5701</v>
      </c>
      <c r="AW18" s="38"/>
      <c r="AX18" s="38"/>
      <c r="AY18" s="38"/>
      <c r="AZ18" s="38"/>
      <c r="BA18" s="294"/>
      <c r="BC18" s="320" t="str">
        <f>IF(AND(C18="WK",COUNTIFS(C$11:C17,"BK",AE$11:AE17,AE18)&gt;0)=TRUE,AE18,"")</f>
        <v/>
      </c>
      <c r="BD18" s="320" t="str">
        <f>IF(AND(K18="WK",COUNTIFS(K$11:K17,"BK",AR$11:AR17,AR18)&gt;0)=TRUE,AR18,"")</f>
        <v/>
      </c>
    </row>
    <row r="19" spans="1:56" ht="12.75" customHeight="1" x14ac:dyDescent="0.25">
      <c r="A19" s="25" t="str">
        <f>IFERROR(VLOOKUP(B19,Leden!AQ:AQ,1,0),"")</f>
        <v/>
      </c>
      <c r="B19" s="42" t="s">
        <v>5594</v>
      </c>
      <c r="C19" s="43"/>
      <c r="D19" s="43"/>
      <c r="E19" s="43"/>
      <c r="F19" s="242"/>
      <c r="G19" s="250"/>
      <c r="I19" s="25" t="str">
        <f>IFERROR(VLOOKUP(J19,Leden!AR:AR,1,0),"")</f>
        <v/>
      </c>
      <c r="J19" s="42" t="s">
        <v>5594</v>
      </c>
      <c r="K19" s="43"/>
      <c r="L19" s="43"/>
      <c r="M19" s="43"/>
      <c r="N19" s="242"/>
      <c r="O19" s="250"/>
      <c r="S19" s="275" t="s">
        <v>5594</v>
      </c>
      <c r="T19" s="289" t="s">
        <v>5629</v>
      </c>
      <c r="U19" s="278"/>
      <c r="V19" s="274" t="s">
        <v>5697</v>
      </c>
      <c r="W19" s="38" t="s">
        <v>5698</v>
      </c>
      <c r="X19" s="294"/>
      <c r="Y19" s="38"/>
      <c r="Z19" s="274">
        <v>8</v>
      </c>
      <c r="AA19" s="294"/>
      <c r="AB19" s="38"/>
      <c r="AC19" s="293">
        <f>COUNTIFS(Leden!C:C,S19)</f>
        <v>0</v>
      </c>
      <c r="AE19" s="274" t="str">
        <f t="shared" si="1"/>
        <v/>
      </c>
      <c r="AF19" s="294" t="str">
        <f>SUBSTITUTE(IFERROR(VLOOKUP(LEFT(B19,1),AE20:AE$99,1,0),""),AE19,"")</f>
        <v/>
      </c>
      <c r="AG19" s="278"/>
      <c r="AH19" s="274" t="s">
        <v>5699</v>
      </c>
      <c r="AI19" s="38" t="s">
        <v>5700</v>
      </c>
      <c r="AJ19" s="38" t="s">
        <v>5701</v>
      </c>
      <c r="AK19" s="38"/>
      <c r="AL19" s="38"/>
      <c r="AM19" s="38"/>
      <c r="AN19" s="294"/>
      <c r="AO19" s="38"/>
      <c r="AP19" s="293">
        <f>COUNTIFS(Leden!D:D,S19)</f>
        <v>0</v>
      </c>
      <c r="AQ19" s="278"/>
      <c r="AR19" s="274" t="str">
        <f t="shared" si="0"/>
        <v/>
      </c>
      <c r="AS19" s="294" t="str">
        <f>SUBSTITUTE(IFERROR(VLOOKUP(LEFT(J19,1),AR20:AR$93,1,0),""),AR19,"")</f>
        <v/>
      </c>
      <c r="AU19" s="274" t="s">
        <v>5700</v>
      </c>
      <c r="AV19" s="38" t="s">
        <v>5701</v>
      </c>
      <c r="AW19" s="38"/>
      <c r="AX19" s="38"/>
      <c r="AY19" s="38"/>
      <c r="AZ19" s="38"/>
      <c r="BA19" s="294"/>
      <c r="BC19" s="320" t="str">
        <f>IF(AND(C19="WK",COUNTIFS(C$11:C18,"BK",AE$11:AE18,AE19)&gt;0)=TRUE,AE19,"")</f>
        <v/>
      </c>
      <c r="BD19" s="320" t="str">
        <f>IF(AND(K19="WK",COUNTIFS(K$11:K18,"BK",AR$11:AR18,AR19)&gt;0)=TRUE,AR19,"")</f>
        <v/>
      </c>
    </row>
    <row r="20" spans="1:56" ht="12.75" customHeight="1" x14ac:dyDescent="0.25">
      <c r="A20" s="25" t="str">
        <f>IFERROR(VLOOKUP(B20,Leden!AQ:AQ,1,0),"")</f>
        <v/>
      </c>
      <c r="B20" s="42" t="s">
        <v>5595</v>
      </c>
      <c r="C20" s="43"/>
      <c r="D20" s="43"/>
      <c r="E20" s="43"/>
      <c r="F20" s="242"/>
      <c r="G20" s="250"/>
      <c r="I20" s="25" t="str">
        <f>IFERROR(VLOOKUP(J20,Leden!AR:AR,1,0),"")</f>
        <v/>
      </c>
      <c r="J20" s="42" t="s">
        <v>5595</v>
      </c>
      <c r="K20" s="43"/>
      <c r="L20" s="43"/>
      <c r="M20" s="43"/>
      <c r="N20" s="242"/>
      <c r="O20" s="250"/>
      <c r="S20" s="275" t="s">
        <v>5595</v>
      </c>
      <c r="T20" s="289" t="s">
        <v>5630</v>
      </c>
      <c r="U20" s="278"/>
      <c r="V20" s="274" t="s">
        <v>5697</v>
      </c>
      <c r="W20" s="38" t="s">
        <v>5698</v>
      </c>
      <c r="X20" s="294"/>
      <c r="Y20" s="38"/>
      <c r="Z20" s="274">
        <v>8</v>
      </c>
      <c r="AA20" s="294"/>
      <c r="AB20" s="38"/>
      <c r="AC20" s="293">
        <f>COUNTIFS(Leden!C:C,S20)</f>
        <v>0</v>
      </c>
      <c r="AE20" s="274" t="str">
        <f t="shared" si="1"/>
        <v/>
      </c>
      <c r="AF20" s="294" t="str">
        <f>SUBSTITUTE(IFERROR(VLOOKUP(LEFT(B20,1),AE21:AE$99,1,0),""),AE20,"")</f>
        <v/>
      </c>
      <c r="AG20" s="278"/>
      <c r="AH20" s="274" t="s">
        <v>5699</v>
      </c>
      <c r="AI20" s="38" t="s">
        <v>5700</v>
      </c>
      <c r="AJ20" s="38" t="s">
        <v>5701</v>
      </c>
      <c r="AK20" s="38"/>
      <c r="AL20" s="38"/>
      <c r="AM20" s="38"/>
      <c r="AN20" s="294"/>
      <c r="AO20" s="38"/>
      <c r="AP20" s="293">
        <f>COUNTIFS(Leden!D:D,S20)</f>
        <v>0</v>
      </c>
      <c r="AQ20" s="278"/>
      <c r="AR20" s="274" t="str">
        <f t="shared" si="0"/>
        <v/>
      </c>
      <c r="AS20" s="294" t="str">
        <f>SUBSTITUTE(IFERROR(VLOOKUP(LEFT(J20,1),AR21:AR$93,1,0),""),AR20,"")</f>
        <v/>
      </c>
      <c r="AU20" s="274" t="s">
        <v>5700</v>
      </c>
      <c r="AV20" s="38" t="s">
        <v>5701</v>
      </c>
      <c r="AW20" s="38"/>
      <c r="AX20" s="38"/>
      <c r="AY20" s="38"/>
      <c r="AZ20" s="38"/>
      <c r="BA20" s="294"/>
      <c r="BC20" s="320" t="str">
        <f>IF(AND(C20="WK",COUNTIFS(C$11:C19,"BK",AE$11:AE19,AE20)&gt;0)=TRUE,AE20,"")</f>
        <v/>
      </c>
      <c r="BD20" s="320" t="str">
        <f>IF(AND(K20="WK",COUNTIFS(K$11:K19,"BK",AR$11:AR19,AR20)&gt;0)=TRUE,AR20,"")</f>
        <v/>
      </c>
    </row>
    <row r="21" spans="1:56" ht="12.75" customHeight="1" x14ac:dyDescent="0.25">
      <c r="A21" s="25" t="str">
        <f>IFERROR(VLOOKUP(B21,Leden!AQ:AQ,1,0),"")</f>
        <v/>
      </c>
      <c r="B21" s="42" t="s">
        <v>5596</v>
      </c>
      <c r="C21" s="43"/>
      <c r="D21" s="43"/>
      <c r="E21" s="43"/>
      <c r="F21" s="242"/>
      <c r="G21" s="250"/>
      <c r="I21" s="25" t="str">
        <f>IFERROR(VLOOKUP(J21,Leden!AR:AR,1,0),"")</f>
        <v/>
      </c>
      <c r="J21" s="42" t="s">
        <v>5596</v>
      </c>
      <c r="K21" s="43"/>
      <c r="L21" s="43"/>
      <c r="M21" s="43"/>
      <c r="N21" s="242"/>
      <c r="O21" s="250"/>
      <c r="S21" s="275" t="s">
        <v>5596</v>
      </c>
      <c r="T21" s="289" t="s">
        <v>5641</v>
      </c>
      <c r="U21" s="278"/>
      <c r="V21" s="274" t="s">
        <v>5697</v>
      </c>
      <c r="W21" s="38" t="s">
        <v>5698</v>
      </c>
      <c r="X21" s="294"/>
      <c r="Y21" s="38"/>
      <c r="Z21" s="274">
        <v>8</v>
      </c>
      <c r="AA21" s="294"/>
      <c r="AB21" s="38"/>
      <c r="AC21" s="293">
        <f>COUNTIFS(Leden!C:C,S21)</f>
        <v>0</v>
      </c>
      <c r="AE21" s="274" t="str">
        <f t="shared" si="1"/>
        <v/>
      </c>
      <c r="AF21" s="294" t="str">
        <f>SUBSTITUTE(IFERROR(VLOOKUP(LEFT(B21,1),AE22:AE$99,1,0),""),AE21,"")</f>
        <v/>
      </c>
      <c r="AG21" s="278"/>
      <c r="AH21" s="274" t="s">
        <v>5699</v>
      </c>
      <c r="AI21" s="38" t="s">
        <v>5700</v>
      </c>
      <c r="AJ21" s="38" t="s">
        <v>5701</v>
      </c>
      <c r="AK21" s="38"/>
      <c r="AL21" s="38"/>
      <c r="AM21" s="38"/>
      <c r="AN21" s="294"/>
      <c r="AO21" s="38"/>
      <c r="AP21" s="293">
        <f>COUNTIFS(Leden!D:D,S21)</f>
        <v>0</v>
      </c>
      <c r="AQ21" s="278"/>
      <c r="AR21" s="274" t="str">
        <f t="shared" si="0"/>
        <v/>
      </c>
      <c r="AS21" s="294" t="str">
        <f>SUBSTITUTE(IFERROR(VLOOKUP(LEFT(J21,1),AR22:AR$93,1,0),""),AR21,"")</f>
        <v/>
      </c>
      <c r="AU21" s="274" t="s">
        <v>5700</v>
      </c>
      <c r="AV21" s="38" t="s">
        <v>5701</v>
      </c>
      <c r="AW21" s="38"/>
      <c r="AX21" s="38"/>
      <c r="AY21" s="38"/>
      <c r="AZ21" s="38"/>
      <c r="BA21" s="294"/>
      <c r="BC21" s="320" t="str">
        <f>IF(AND(C21="WK",COUNTIFS(C$11:C20,"BK",AE$11:AE20,AE21)&gt;0)=TRUE,AE21,"")</f>
        <v/>
      </c>
      <c r="BD21" s="320" t="str">
        <f>IF(AND(K21="WK",COUNTIFS(K$11:K20,"BK",AR$11:AR20,AR21)&gt;0)=TRUE,AR21,"")</f>
        <v/>
      </c>
    </row>
    <row r="22" spans="1:56" ht="12.75" customHeight="1" x14ac:dyDescent="0.25">
      <c r="A22" s="25" t="str">
        <f>IFERROR(VLOOKUP(B22,Leden!AQ:AQ,1,0),"")</f>
        <v/>
      </c>
      <c r="B22" s="42" t="s">
        <v>5597</v>
      </c>
      <c r="C22" s="43"/>
      <c r="D22" s="43"/>
      <c r="E22" s="43"/>
      <c r="F22" s="242"/>
      <c r="G22" s="250"/>
      <c r="I22" s="25" t="str">
        <f>IFERROR(VLOOKUP(J22,Leden!AR:AR,1,0),"")</f>
        <v/>
      </c>
      <c r="J22" s="42" t="s">
        <v>5597</v>
      </c>
      <c r="K22" s="43"/>
      <c r="L22" s="43"/>
      <c r="M22" s="43"/>
      <c r="N22" s="242"/>
      <c r="O22" s="250"/>
      <c r="S22" s="275" t="s">
        <v>5597</v>
      </c>
      <c r="T22" s="289" t="s">
        <v>5642</v>
      </c>
      <c r="U22" s="278"/>
      <c r="V22" s="274" t="s">
        <v>5697</v>
      </c>
      <c r="W22" s="38" t="s">
        <v>5698</v>
      </c>
      <c r="X22" s="294"/>
      <c r="Y22" s="38"/>
      <c r="Z22" s="274">
        <v>8</v>
      </c>
      <c r="AA22" s="294"/>
      <c r="AB22" s="38"/>
      <c r="AC22" s="293">
        <f>COUNTIFS(Leden!C:C,S22)</f>
        <v>0</v>
      </c>
      <c r="AE22" s="274" t="str">
        <f t="shared" si="1"/>
        <v/>
      </c>
      <c r="AF22" s="294" t="str">
        <f>SUBSTITUTE(IFERROR(VLOOKUP(LEFT(B22,1),AE23:AE$99,1,0),""),AE22,"")</f>
        <v/>
      </c>
      <c r="AG22" s="278"/>
      <c r="AH22" s="274" t="s">
        <v>5699</v>
      </c>
      <c r="AI22" s="38" t="s">
        <v>5700</v>
      </c>
      <c r="AJ22" s="38" t="s">
        <v>5701</v>
      </c>
      <c r="AK22" s="38"/>
      <c r="AL22" s="38"/>
      <c r="AM22" s="38"/>
      <c r="AN22" s="294"/>
      <c r="AO22" s="38"/>
      <c r="AP22" s="293">
        <f>COUNTIFS(Leden!D:D,S22)</f>
        <v>0</v>
      </c>
      <c r="AQ22" s="278"/>
      <c r="AR22" s="274" t="str">
        <f t="shared" si="0"/>
        <v/>
      </c>
      <c r="AS22" s="294" t="str">
        <f>SUBSTITUTE(IFERROR(VLOOKUP(LEFT(J22,1),AR23:AR$93,1,0),""),AR22,"")</f>
        <v/>
      </c>
      <c r="AU22" s="274" t="s">
        <v>5700</v>
      </c>
      <c r="AV22" s="38" t="s">
        <v>5701</v>
      </c>
      <c r="AW22" s="38"/>
      <c r="AX22" s="38"/>
      <c r="AY22" s="38"/>
      <c r="AZ22" s="38"/>
      <c r="BA22" s="294"/>
      <c r="BC22" s="320" t="str">
        <f>IF(AND(C22="WK",COUNTIFS(C$11:C21,"BK",AE$11:AE21,AE22)&gt;0)=TRUE,AE22,"")</f>
        <v/>
      </c>
      <c r="BD22" s="320" t="str">
        <f>IF(AND(K22="WK",COUNTIFS(K$11:K21,"BK",AR$11:AR21,AR22)&gt;0)=TRUE,AR22,"")</f>
        <v/>
      </c>
    </row>
    <row r="23" spans="1:56" ht="12.75" customHeight="1" x14ac:dyDescent="0.25">
      <c r="A23" s="25" t="str">
        <f>IFERROR(VLOOKUP(B23,Leden!AQ:AQ,1,0),"")</f>
        <v/>
      </c>
      <c r="B23" s="42" t="s">
        <v>5598</v>
      </c>
      <c r="C23" s="43"/>
      <c r="D23" s="43"/>
      <c r="E23" s="43"/>
      <c r="F23" s="242"/>
      <c r="G23" s="250"/>
      <c r="I23" s="25" t="str">
        <f>IFERROR(VLOOKUP(J23,Leden!AR:AR,1,0),"")</f>
        <v/>
      </c>
      <c r="J23" s="42" t="s">
        <v>5598</v>
      </c>
      <c r="K23" s="43"/>
      <c r="L23" s="43"/>
      <c r="M23" s="43"/>
      <c r="N23" s="242"/>
      <c r="O23" s="250"/>
      <c r="S23" s="275" t="s">
        <v>5598</v>
      </c>
      <c r="T23" s="289" t="s">
        <v>5653</v>
      </c>
      <c r="U23" s="278"/>
      <c r="V23" s="274" t="s">
        <v>5697</v>
      </c>
      <c r="W23" s="38" t="s">
        <v>5698</v>
      </c>
      <c r="X23" s="294"/>
      <c r="Y23" s="38"/>
      <c r="Z23" s="274">
        <v>8</v>
      </c>
      <c r="AA23" s="294"/>
      <c r="AB23" s="38"/>
      <c r="AC23" s="293">
        <f>COUNTIFS(Leden!C:C,S23)</f>
        <v>0</v>
      </c>
      <c r="AE23" s="274" t="str">
        <f t="shared" si="1"/>
        <v/>
      </c>
      <c r="AF23" s="294" t="str">
        <f>SUBSTITUTE(IFERROR(VLOOKUP(LEFT(B23,1),AE24:AE$99,1,0),""),AE23,"")</f>
        <v/>
      </c>
      <c r="AG23" s="278"/>
      <c r="AH23" s="274" t="s">
        <v>5699</v>
      </c>
      <c r="AI23" s="38" t="s">
        <v>5700</v>
      </c>
      <c r="AJ23" s="38" t="s">
        <v>5701</v>
      </c>
      <c r="AK23" s="38"/>
      <c r="AL23" s="38"/>
      <c r="AM23" s="38"/>
      <c r="AN23" s="294"/>
      <c r="AO23" s="38"/>
      <c r="AP23" s="293">
        <f>COUNTIFS(Leden!D:D,S23)</f>
        <v>0</v>
      </c>
      <c r="AQ23" s="278"/>
      <c r="AR23" s="274" t="str">
        <f t="shared" si="0"/>
        <v/>
      </c>
      <c r="AS23" s="294" t="str">
        <f>SUBSTITUTE(IFERROR(VLOOKUP(LEFT(J23,1),AR24:AR$93,1,0),""),AR23,"")</f>
        <v/>
      </c>
      <c r="AU23" s="274" t="s">
        <v>5700</v>
      </c>
      <c r="AV23" s="38" t="s">
        <v>5701</v>
      </c>
      <c r="AW23" s="38"/>
      <c r="AX23" s="38"/>
      <c r="AY23" s="38"/>
      <c r="AZ23" s="38"/>
      <c r="BA23" s="294"/>
      <c r="BC23" s="320" t="str">
        <f>IF(AND(C23="WK",COUNTIFS(C$11:C22,"BK",AE$11:AE22,AE23)&gt;0)=TRUE,AE23,"")</f>
        <v/>
      </c>
      <c r="BD23" s="320" t="str">
        <f>IF(AND(K23="WK",COUNTIFS(K$11:K22,"BK",AR$11:AR22,AR23)&gt;0)=TRUE,AR23,"")</f>
        <v/>
      </c>
    </row>
    <row r="24" spans="1:56" ht="12.75" customHeight="1" x14ac:dyDescent="0.25">
      <c r="A24" s="25" t="str">
        <f>IFERROR(VLOOKUP(B24,Leden!AQ:AQ,1,0),"")</f>
        <v/>
      </c>
      <c r="B24" s="42" t="s">
        <v>5599</v>
      </c>
      <c r="C24" s="43"/>
      <c r="D24" s="43"/>
      <c r="E24" s="43"/>
      <c r="F24" s="242"/>
      <c r="G24" s="250"/>
      <c r="I24" s="25" t="str">
        <f>IFERROR(VLOOKUP(J24,Leden!AR:AR,1,0),"")</f>
        <v/>
      </c>
      <c r="J24" s="42" t="s">
        <v>5599</v>
      </c>
      <c r="K24" s="43"/>
      <c r="L24" s="43"/>
      <c r="M24" s="43"/>
      <c r="N24" s="242"/>
      <c r="O24" s="250"/>
      <c r="S24" s="275" t="s">
        <v>5599</v>
      </c>
      <c r="T24" s="289" t="s">
        <v>5654</v>
      </c>
      <c r="U24" s="278"/>
      <c r="V24" s="274" t="s">
        <v>5697</v>
      </c>
      <c r="W24" s="38" t="s">
        <v>5698</v>
      </c>
      <c r="X24" s="294"/>
      <c r="Y24" s="38"/>
      <c r="Z24" s="274">
        <v>8</v>
      </c>
      <c r="AA24" s="294"/>
      <c r="AB24" s="38"/>
      <c r="AC24" s="293">
        <f>COUNTIFS(Leden!C:C,S24)</f>
        <v>0</v>
      </c>
      <c r="AE24" s="274" t="str">
        <f t="shared" si="1"/>
        <v/>
      </c>
      <c r="AF24" s="294" t="str">
        <f>SUBSTITUTE(IFERROR(VLOOKUP(LEFT(B24,1),AE25:AE$99,1,0),""),AE24,"")</f>
        <v/>
      </c>
      <c r="AG24" s="278"/>
      <c r="AH24" s="274" t="s">
        <v>5699</v>
      </c>
      <c r="AI24" s="38" t="s">
        <v>5700</v>
      </c>
      <c r="AJ24" s="38" t="s">
        <v>5701</v>
      </c>
      <c r="AK24" s="38"/>
      <c r="AL24" s="38"/>
      <c r="AM24" s="38"/>
      <c r="AN24" s="294"/>
      <c r="AO24" s="38"/>
      <c r="AP24" s="293">
        <f>COUNTIFS(Leden!D:D,S24)</f>
        <v>0</v>
      </c>
      <c r="AQ24" s="278"/>
      <c r="AR24" s="274" t="str">
        <f t="shared" si="0"/>
        <v/>
      </c>
      <c r="AS24" s="294" t="str">
        <f>SUBSTITUTE(IFERROR(VLOOKUP(LEFT(J24,1),AR25:AR$93,1,0),""),AR24,"")</f>
        <v/>
      </c>
      <c r="AU24" s="274" t="s">
        <v>5700</v>
      </c>
      <c r="AV24" s="38" t="s">
        <v>5701</v>
      </c>
      <c r="AW24" s="38"/>
      <c r="AX24" s="38"/>
      <c r="AY24" s="38"/>
      <c r="AZ24" s="38"/>
      <c r="BA24" s="294"/>
      <c r="BC24" s="320" t="str">
        <f>IF(AND(C24="WK",COUNTIFS(C$11:C23,"BK",AE$11:AE23,AE24)&gt;0)=TRUE,AE24,"")</f>
        <v/>
      </c>
      <c r="BD24" s="320" t="str">
        <f>IF(AND(K24="WK",COUNTIFS(K$11:K23,"BK",AR$11:AR23,AR24)&gt;0)=TRUE,AR24,"")</f>
        <v/>
      </c>
    </row>
    <row r="25" spans="1:56" ht="12.75" customHeight="1" x14ac:dyDescent="0.25">
      <c r="A25" s="25" t="str">
        <f>IFERROR(VLOOKUP(B25,Leden!AQ:AQ,1,0),"")</f>
        <v/>
      </c>
      <c r="B25" s="42" t="s">
        <v>5600</v>
      </c>
      <c r="C25" s="43"/>
      <c r="D25" s="43"/>
      <c r="E25" s="43"/>
      <c r="F25" s="242"/>
      <c r="G25" s="250"/>
      <c r="I25" s="25" t="str">
        <f>IFERROR(VLOOKUP(J25,Leden!AR:AR,1,0),"")</f>
        <v/>
      </c>
      <c r="J25" s="42" t="s">
        <v>5600</v>
      </c>
      <c r="K25" s="43"/>
      <c r="L25" s="43"/>
      <c r="M25" s="43"/>
      <c r="N25" s="242"/>
      <c r="O25" s="250"/>
      <c r="S25" s="275" t="s">
        <v>5600</v>
      </c>
      <c r="T25" s="289" t="s">
        <v>5667</v>
      </c>
      <c r="U25" s="278"/>
      <c r="V25" s="274" t="s">
        <v>5697</v>
      </c>
      <c r="W25" s="38" t="s">
        <v>5698</v>
      </c>
      <c r="X25" s="294"/>
      <c r="Y25" s="38"/>
      <c r="Z25" s="274">
        <v>8</v>
      </c>
      <c r="AA25" s="294"/>
      <c r="AB25" s="38"/>
      <c r="AC25" s="293">
        <f>COUNTIFS(Leden!C:C,S25)</f>
        <v>0</v>
      </c>
      <c r="AE25" s="274" t="str">
        <f t="shared" si="1"/>
        <v/>
      </c>
      <c r="AF25" s="294" t="str">
        <f>SUBSTITUTE(IFERROR(VLOOKUP(LEFT(B25,1),AE26:AE$99,1,0),""),AE25,"")</f>
        <v/>
      </c>
      <c r="AG25" s="278"/>
      <c r="AH25" s="274" t="s">
        <v>5699</v>
      </c>
      <c r="AI25" s="38" t="s">
        <v>5700</v>
      </c>
      <c r="AJ25" s="38" t="s">
        <v>5701</v>
      </c>
      <c r="AK25" s="38"/>
      <c r="AL25" s="38"/>
      <c r="AM25" s="38"/>
      <c r="AN25" s="294"/>
      <c r="AO25" s="38"/>
      <c r="AP25" s="293">
        <f>COUNTIFS(Leden!D:D,S25)</f>
        <v>0</v>
      </c>
      <c r="AQ25" s="278"/>
      <c r="AR25" s="274" t="str">
        <f t="shared" si="0"/>
        <v/>
      </c>
      <c r="AS25" s="294" t="str">
        <f>SUBSTITUTE(IFERROR(VLOOKUP(LEFT(J25,1),AR26:AR$93,1,0),""),AR25,"")</f>
        <v/>
      </c>
      <c r="AU25" s="274" t="s">
        <v>5700</v>
      </c>
      <c r="AV25" s="38" t="s">
        <v>5701</v>
      </c>
      <c r="AW25" s="38"/>
      <c r="AX25" s="38"/>
      <c r="AY25" s="38"/>
      <c r="AZ25" s="38"/>
      <c r="BA25" s="294"/>
      <c r="BC25" s="320" t="str">
        <f>IF(AND(C25="WK",COUNTIFS(C$11:C24,"BK",AE$11:AE24,AE25)&gt;0)=TRUE,AE25,"")</f>
        <v/>
      </c>
      <c r="BD25" s="320" t="str">
        <f>IF(AND(K25="WK",COUNTIFS(K$11:K24,"BK",AR$11:AR24,AR25)&gt;0)=TRUE,AR25,"")</f>
        <v/>
      </c>
    </row>
    <row r="26" spans="1:56" ht="12.75" customHeight="1" x14ac:dyDescent="0.25">
      <c r="A26" s="25" t="str">
        <f>IFERROR(VLOOKUP(B26,Leden!AQ:AQ,1,0),"")</f>
        <v/>
      </c>
      <c r="B26" s="42" t="s">
        <v>5601</v>
      </c>
      <c r="C26" s="43"/>
      <c r="D26" s="43"/>
      <c r="E26" s="43"/>
      <c r="F26" s="242"/>
      <c r="G26" s="250"/>
      <c r="I26" s="25" t="str">
        <f>IFERROR(VLOOKUP(J26,Leden!AR:AR,1,0),"")</f>
        <v/>
      </c>
      <c r="J26" s="42" t="s">
        <v>5601</v>
      </c>
      <c r="K26" s="43"/>
      <c r="L26" s="43"/>
      <c r="M26" s="43"/>
      <c r="N26" s="242"/>
      <c r="O26" s="250"/>
      <c r="S26" s="275" t="s">
        <v>5601</v>
      </c>
      <c r="T26" s="289" t="s">
        <v>5668</v>
      </c>
      <c r="U26" s="278"/>
      <c r="V26" s="274" t="s">
        <v>5697</v>
      </c>
      <c r="W26" s="38" t="s">
        <v>5698</v>
      </c>
      <c r="X26" s="294"/>
      <c r="Y26" s="38"/>
      <c r="Z26" s="274">
        <v>8</v>
      </c>
      <c r="AA26" s="294"/>
      <c r="AB26" s="38"/>
      <c r="AC26" s="293">
        <f>COUNTIFS(Leden!C:C,S26)</f>
        <v>0</v>
      </c>
      <c r="AE26" s="274" t="str">
        <f t="shared" si="1"/>
        <v/>
      </c>
      <c r="AF26" s="294" t="str">
        <f>SUBSTITUTE(IFERROR(VLOOKUP(LEFT(B26,1),AE27:AE$99,1,0),""),AE26,"")</f>
        <v/>
      </c>
      <c r="AG26" s="278"/>
      <c r="AH26" s="274" t="s">
        <v>5699</v>
      </c>
      <c r="AI26" s="38" t="s">
        <v>5700</v>
      </c>
      <c r="AJ26" s="38" t="s">
        <v>5701</v>
      </c>
      <c r="AK26" s="38"/>
      <c r="AL26" s="38"/>
      <c r="AM26" s="38"/>
      <c r="AN26" s="294"/>
      <c r="AO26" s="38"/>
      <c r="AP26" s="293">
        <f>COUNTIFS(Leden!D:D,S26)</f>
        <v>0</v>
      </c>
      <c r="AQ26" s="278"/>
      <c r="AR26" s="274" t="str">
        <f t="shared" si="0"/>
        <v/>
      </c>
      <c r="AS26" s="294" t="str">
        <f>SUBSTITUTE(IFERROR(VLOOKUP(LEFT(J26,1),AR27:AR$93,1,0),""),AR26,"")</f>
        <v/>
      </c>
      <c r="AU26" s="274" t="s">
        <v>5700</v>
      </c>
      <c r="AV26" s="38" t="s">
        <v>5701</v>
      </c>
      <c r="AW26" s="38"/>
      <c r="AX26" s="38"/>
      <c r="AY26" s="38"/>
      <c r="AZ26" s="38"/>
      <c r="BA26" s="294"/>
      <c r="BC26" s="320" t="str">
        <f>IF(AND(C26="WK",COUNTIFS(C$11:C25,"BK",AE$11:AE25,AE26)&gt;0)=TRUE,AE26,"")</f>
        <v/>
      </c>
      <c r="BD26" s="320" t="str">
        <f>IF(AND(K26="WK",COUNTIFS(K$11:K25,"BK",AR$11:AR25,AR26)&gt;0)=TRUE,AR26,"")</f>
        <v/>
      </c>
    </row>
    <row r="27" spans="1:56" ht="12.75" customHeight="1" x14ac:dyDescent="0.25">
      <c r="A27" s="25" t="str">
        <f>IFERROR(VLOOKUP(B27,Leden!AQ:AQ,1,0),"")</f>
        <v>MW1</v>
      </c>
      <c r="B27" s="42" t="s">
        <v>5602</v>
      </c>
      <c r="C27" s="43" t="s">
        <v>5702</v>
      </c>
      <c r="D27" s="43" t="s">
        <v>5705</v>
      </c>
      <c r="E27" s="43">
        <v>8</v>
      </c>
      <c r="F27" s="242"/>
      <c r="G27" s="250" t="s">
        <v>12</v>
      </c>
      <c r="I27" s="25" t="str">
        <f>IFERROR(VLOOKUP(J27,Leden!AR:AR,1,0),"")</f>
        <v/>
      </c>
      <c r="J27" s="42" t="s">
        <v>5602</v>
      </c>
      <c r="K27" s="43"/>
      <c r="L27" s="43"/>
      <c r="M27" s="43"/>
      <c r="N27" s="242"/>
      <c r="O27" s="250"/>
      <c r="S27" s="275" t="s">
        <v>5602</v>
      </c>
      <c r="T27" s="289" t="s">
        <v>5669</v>
      </c>
      <c r="U27" s="278"/>
      <c r="V27" s="274" t="s">
        <v>5702</v>
      </c>
      <c r="W27" s="38"/>
      <c r="X27" s="294"/>
      <c r="Y27" s="38"/>
      <c r="Z27" s="274">
        <v>8</v>
      </c>
      <c r="AA27" s="294"/>
      <c r="AB27" s="38"/>
      <c r="AC27" s="293">
        <f>COUNTIFS(Leden!C:C,S27)</f>
        <v>11</v>
      </c>
      <c r="AE27" s="274" t="str">
        <f t="shared" si="1"/>
        <v>M</v>
      </c>
      <c r="AF27" s="294" t="str">
        <f>SUBSTITUTE(IFERROR(VLOOKUP(LEFT(B27,1),AE28:AE$99,1,0),""),AE27,"")</f>
        <v/>
      </c>
      <c r="AG27" s="278"/>
      <c r="AH27" s="274" t="s">
        <v>5703</v>
      </c>
      <c r="AI27" s="38" t="s">
        <v>5704</v>
      </c>
      <c r="AJ27" s="38" t="s">
        <v>5705</v>
      </c>
      <c r="AK27" s="38" t="s">
        <v>5706</v>
      </c>
      <c r="AL27" s="38" t="s">
        <v>5699</v>
      </c>
      <c r="AM27" s="38"/>
      <c r="AN27" s="294"/>
      <c r="AO27" s="38"/>
      <c r="AP27" s="293">
        <f>COUNTIFS(Leden!D:D,S27)</f>
        <v>0</v>
      </c>
      <c r="AQ27" s="278"/>
      <c r="AR27" s="274" t="str">
        <f t="shared" ref="AR27:AR77" si="2">LEFT(I27&amp;"",1)</f>
        <v/>
      </c>
      <c r="AS27" s="294" t="str">
        <f>SUBSTITUTE(IFERROR(VLOOKUP(LEFT(J27,1),AR28:AR$93,1,0),""),AR27,"")</f>
        <v/>
      </c>
      <c r="AU27" s="274" t="s">
        <v>5703</v>
      </c>
      <c r="AV27" s="38" t="s">
        <v>5704</v>
      </c>
      <c r="AW27" s="38" t="s">
        <v>5705</v>
      </c>
      <c r="AX27" s="38" t="s">
        <v>5706</v>
      </c>
      <c r="AY27" s="38" t="s">
        <v>5699</v>
      </c>
      <c r="AZ27" s="38"/>
      <c r="BA27" s="294"/>
      <c r="BC27" s="320" t="str">
        <f>IF(AND(C27="WK",COUNTIFS(C$11:C26,"BK",AE$11:AE26,AE27)&gt;0)=TRUE,AE27,"")</f>
        <v/>
      </c>
      <c r="BD27" s="320" t="str">
        <f>IF(AND(K27="WK",COUNTIFS(K$11:K26,"BK",AR$11:AR26,AR27)&gt;0)=TRUE,AR27,"")</f>
        <v/>
      </c>
    </row>
    <row r="28" spans="1:56" ht="12.75" customHeight="1" x14ac:dyDescent="0.25">
      <c r="A28" s="25" t="str">
        <f>IFERROR(VLOOKUP(B28,Leden!AQ:AQ,1,0),"")</f>
        <v/>
      </c>
      <c r="B28" s="42" t="s">
        <v>5603</v>
      </c>
      <c r="C28" s="43"/>
      <c r="D28" s="43"/>
      <c r="E28" s="43"/>
      <c r="F28" s="242"/>
      <c r="G28" s="250"/>
      <c r="I28" s="25" t="str">
        <f>IFERROR(VLOOKUP(J28,Leden!AR:AR,1,0),"")</f>
        <v/>
      </c>
      <c r="J28" s="42" t="s">
        <v>5603</v>
      </c>
      <c r="K28" s="43"/>
      <c r="L28" s="43"/>
      <c r="M28" s="43"/>
      <c r="N28" s="242"/>
      <c r="O28" s="250"/>
      <c r="S28" s="275" t="s">
        <v>5603</v>
      </c>
      <c r="T28" s="289" t="s">
        <v>5680</v>
      </c>
      <c r="U28" s="278"/>
      <c r="V28" s="274" t="s">
        <v>5702</v>
      </c>
      <c r="W28" s="38"/>
      <c r="X28" s="294"/>
      <c r="Y28" s="38"/>
      <c r="Z28" s="274">
        <v>8</v>
      </c>
      <c r="AA28" s="294"/>
      <c r="AB28" s="38"/>
      <c r="AC28" s="293">
        <f>COUNTIFS(Leden!C:C,S28)</f>
        <v>0</v>
      </c>
      <c r="AE28" s="274" t="str">
        <f t="shared" si="1"/>
        <v/>
      </c>
      <c r="AF28" s="294" t="str">
        <f>SUBSTITUTE(IFERROR(VLOOKUP(LEFT(B28,1),AE29:AE$99,1,0),""),AE28,"")</f>
        <v/>
      </c>
      <c r="AG28" s="278"/>
      <c r="AH28" s="274" t="s">
        <v>5703</v>
      </c>
      <c r="AI28" s="38" t="s">
        <v>5704</v>
      </c>
      <c r="AJ28" s="38" t="s">
        <v>5705</v>
      </c>
      <c r="AK28" s="38" t="s">
        <v>5706</v>
      </c>
      <c r="AL28" s="38" t="s">
        <v>5699</v>
      </c>
      <c r="AM28" s="38"/>
      <c r="AN28" s="294"/>
      <c r="AO28" s="38"/>
      <c r="AP28" s="293">
        <f>COUNTIFS(Leden!D:D,S28)</f>
        <v>0</v>
      </c>
      <c r="AQ28" s="278"/>
      <c r="AR28" s="274" t="str">
        <f t="shared" si="2"/>
        <v/>
      </c>
      <c r="AS28" s="294" t="str">
        <f>SUBSTITUTE(IFERROR(VLOOKUP(LEFT(J28,1),AR29:AR$93,1,0),""),AR28,"")</f>
        <v/>
      </c>
      <c r="AU28" s="274" t="s">
        <v>5703</v>
      </c>
      <c r="AV28" s="38" t="s">
        <v>5704</v>
      </c>
      <c r="AW28" s="38" t="s">
        <v>5705</v>
      </c>
      <c r="AX28" s="38" t="s">
        <v>5706</v>
      </c>
      <c r="AY28" s="38" t="s">
        <v>5699</v>
      </c>
      <c r="AZ28" s="38"/>
      <c r="BA28" s="294"/>
      <c r="BC28" s="320" t="str">
        <f>IF(AND(C28="WK",COUNTIFS(C$11:C27,"BK",AE$11:AE27,AE28)&gt;0)=TRUE,AE28,"")</f>
        <v/>
      </c>
      <c r="BD28" s="320" t="str">
        <f>IF(AND(K28="WK",COUNTIFS(K$11:K27,"BK",AR$11:AR27,AR28)&gt;0)=TRUE,AR28,"")</f>
        <v/>
      </c>
    </row>
    <row r="29" spans="1:56" ht="12.75" customHeight="1" x14ac:dyDescent="0.25">
      <c r="A29" s="25" t="str">
        <f>IFERROR(VLOOKUP(B29,Leden!AQ:AQ,1,0),"")</f>
        <v/>
      </c>
      <c r="B29" s="42" t="s">
        <v>5604</v>
      </c>
      <c r="C29" s="43"/>
      <c r="D29" s="43"/>
      <c r="E29" s="43"/>
      <c r="F29" s="242"/>
      <c r="G29" s="250"/>
      <c r="I29" s="25" t="str">
        <f>IFERROR(VLOOKUP(J29,Leden!AR:AR,1,0),"")</f>
        <v/>
      </c>
      <c r="J29" s="42" t="s">
        <v>5604</v>
      </c>
      <c r="K29" s="43"/>
      <c r="L29" s="43"/>
      <c r="M29" s="43"/>
      <c r="N29" s="242"/>
      <c r="O29" s="250"/>
      <c r="S29" s="275" t="s">
        <v>5604</v>
      </c>
      <c r="T29" s="289" t="s">
        <v>5681</v>
      </c>
      <c r="U29" s="278"/>
      <c r="V29" s="274" t="s">
        <v>5702</v>
      </c>
      <c r="W29" s="38"/>
      <c r="X29" s="294"/>
      <c r="Y29" s="38"/>
      <c r="Z29" s="274">
        <v>8</v>
      </c>
      <c r="AA29" s="294"/>
      <c r="AB29" s="38"/>
      <c r="AC29" s="293">
        <f>COUNTIFS(Leden!C:C,S29)</f>
        <v>0</v>
      </c>
      <c r="AE29" s="274" t="str">
        <f t="shared" si="1"/>
        <v/>
      </c>
      <c r="AF29" s="294" t="str">
        <f>SUBSTITUTE(IFERROR(VLOOKUP(LEFT(B29,1),AE30:AE$99,1,0),""),AE29,"")</f>
        <v/>
      </c>
      <c r="AG29" s="278"/>
      <c r="AH29" s="274" t="s">
        <v>5703</v>
      </c>
      <c r="AI29" s="38" t="s">
        <v>5704</v>
      </c>
      <c r="AJ29" s="38" t="s">
        <v>5705</v>
      </c>
      <c r="AK29" s="38" t="s">
        <v>5706</v>
      </c>
      <c r="AL29" s="38" t="s">
        <v>5699</v>
      </c>
      <c r="AM29" s="38"/>
      <c r="AN29" s="294"/>
      <c r="AO29" s="38"/>
      <c r="AP29" s="293">
        <f>COUNTIFS(Leden!D:D,S29)</f>
        <v>0</v>
      </c>
      <c r="AQ29" s="278"/>
      <c r="AR29" s="274" t="str">
        <f t="shared" si="2"/>
        <v/>
      </c>
      <c r="AS29" s="294" t="str">
        <f>SUBSTITUTE(IFERROR(VLOOKUP(LEFT(J29,1),AR30:AR$93,1,0),""),AR29,"")</f>
        <v/>
      </c>
      <c r="AU29" s="274" t="s">
        <v>5703</v>
      </c>
      <c r="AV29" s="38" t="s">
        <v>5704</v>
      </c>
      <c r="AW29" s="38" t="s">
        <v>5705</v>
      </c>
      <c r="AX29" s="38" t="s">
        <v>5706</v>
      </c>
      <c r="AY29" s="38" t="s">
        <v>5699</v>
      </c>
      <c r="AZ29" s="38"/>
      <c r="BA29" s="294"/>
      <c r="BC29" s="320" t="str">
        <f>IF(AND(C29="WK",COUNTIFS(C$11:C28,"BK",AE$11:AE28,AE29)&gt;0)=TRUE,AE29,"")</f>
        <v/>
      </c>
      <c r="BD29" s="320" t="str">
        <f>IF(AND(K29="WK",COUNTIFS(K$11:K28,"BK",AR$11:AR28,AR29)&gt;0)=TRUE,AR29,"")</f>
        <v/>
      </c>
    </row>
    <row r="30" spans="1:56" ht="12.75" customHeight="1" x14ac:dyDescent="0.25">
      <c r="A30" s="25" t="str">
        <f>IFERROR(VLOOKUP(B30,Leden!AQ:AQ,1,0),"")</f>
        <v/>
      </c>
      <c r="B30" s="42" t="s">
        <v>5605</v>
      </c>
      <c r="C30" s="43"/>
      <c r="D30" s="43"/>
      <c r="E30" s="43"/>
      <c r="F30" s="242"/>
      <c r="G30" s="250"/>
      <c r="I30" s="25" t="str">
        <f>IFERROR(VLOOKUP(J30,Leden!AR:AR,1,0),"")</f>
        <v/>
      </c>
      <c r="J30" s="42" t="s">
        <v>5605</v>
      </c>
      <c r="K30" s="43"/>
      <c r="L30" s="43"/>
      <c r="M30" s="43"/>
      <c r="N30" s="242"/>
      <c r="O30" s="250"/>
      <c r="S30" s="275" t="s">
        <v>5605</v>
      </c>
      <c r="T30" s="295"/>
      <c r="U30" s="278"/>
      <c r="V30" s="274" t="s">
        <v>5702</v>
      </c>
      <c r="W30" s="38"/>
      <c r="X30" s="294"/>
      <c r="Y30" s="38"/>
      <c r="Z30" s="274">
        <v>8</v>
      </c>
      <c r="AA30" s="294"/>
      <c r="AB30" s="38"/>
      <c r="AC30" s="293">
        <f>COUNTIFS(Leden!C:C,S30)</f>
        <v>0</v>
      </c>
      <c r="AE30" s="274" t="str">
        <f t="shared" si="1"/>
        <v/>
      </c>
      <c r="AF30" s="294" t="str">
        <f>SUBSTITUTE(IFERROR(VLOOKUP(LEFT(B30,1),AE31:AE$99,1,0),""),AE30,"")</f>
        <v/>
      </c>
      <c r="AG30" s="278"/>
      <c r="AH30" s="274" t="s">
        <v>5703</v>
      </c>
      <c r="AI30" s="38" t="s">
        <v>5704</v>
      </c>
      <c r="AJ30" s="38" t="s">
        <v>5705</v>
      </c>
      <c r="AK30" s="38" t="s">
        <v>5706</v>
      </c>
      <c r="AL30" s="38" t="s">
        <v>5699</v>
      </c>
      <c r="AM30" s="38"/>
      <c r="AN30" s="294"/>
      <c r="AO30" s="38"/>
      <c r="AP30" s="293">
        <f>COUNTIFS(Leden!D:D,S30)</f>
        <v>0</v>
      </c>
      <c r="AQ30" s="278"/>
      <c r="AR30" s="274" t="str">
        <f t="shared" si="2"/>
        <v/>
      </c>
      <c r="AS30" s="294" t="str">
        <f>SUBSTITUTE(IFERROR(VLOOKUP(LEFT(J30,1),AR31:AR$93,1,0),""),AR30,"")</f>
        <v/>
      </c>
      <c r="AU30" s="274" t="s">
        <v>5703</v>
      </c>
      <c r="AV30" s="38" t="s">
        <v>5704</v>
      </c>
      <c r="AW30" s="38" t="s">
        <v>5705</v>
      </c>
      <c r="AX30" s="38" t="s">
        <v>5706</v>
      </c>
      <c r="AY30" s="38" t="s">
        <v>5699</v>
      </c>
      <c r="AZ30" s="38"/>
      <c r="BA30" s="294"/>
      <c r="BC30" s="320" t="str">
        <f>IF(AND(C30="WK",COUNTIFS(C$11:C29,"BK",AE$11:AE29,AE30)&gt;0)=TRUE,AE30,"")</f>
        <v/>
      </c>
      <c r="BD30" s="320" t="str">
        <f>IF(AND(K30="WK",COUNTIFS(K$11:K29,"BK",AR$11:AR29,AR30)&gt;0)=TRUE,AR30,"")</f>
        <v/>
      </c>
    </row>
    <row r="31" spans="1:56" ht="12.75" customHeight="1" x14ac:dyDescent="0.25">
      <c r="A31" s="25" t="str">
        <f>IFERROR(VLOOKUP(B31,Leden!AQ:AQ,1,0),"")</f>
        <v/>
      </c>
      <c r="B31" s="42" t="s">
        <v>5606</v>
      </c>
      <c r="C31" s="43"/>
      <c r="D31" s="43"/>
      <c r="E31" s="43"/>
      <c r="F31" s="242"/>
      <c r="G31" s="250"/>
      <c r="I31" s="25" t="str">
        <f>IFERROR(VLOOKUP(J31,Leden!AR:AR,1,0),"")</f>
        <v/>
      </c>
      <c r="J31" s="42" t="s">
        <v>5606</v>
      </c>
      <c r="K31" s="43"/>
      <c r="L31" s="43"/>
      <c r="M31" s="43"/>
      <c r="N31" s="242"/>
      <c r="O31" s="250"/>
      <c r="S31" s="275" t="s">
        <v>5606</v>
      </c>
      <c r="T31" s="253"/>
      <c r="U31" s="278"/>
      <c r="V31" s="274" t="s">
        <v>5702</v>
      </c>
      <c r="W31" s="38"/>
      <c r="X31" s="294"/>
      <c r="Y31" s="38"/>
      <c r="Z31" s="274">
        <v>8</v>
      </c>
      <c r="AA31" s="294"/>
      <c r="AB31" s="38"/>
      <c r="AC31" s="293">
        <f>COUNTIFS(Leden!C:C,S31)</f>
        <v>0</v>
      </c>
      <c r="AE31" s="274" t="str">
        <f t="shared" si="1"/>
        <v/>
      </c>
      <c r="AF31" s="294" t="str">
        <f>SUBSTITUTE(IFERROR(VLOOKUP(LEFT(B31,1),AE32:AE$99,1,0),""),AE31,"")</f>
        <v/>
      </c>
      <c r="AG31" s="278"/>
      <c r="AH31" s="274" t="s">
        <v>5703</v>
      </c>
      <c r="AI31" s="38" t="s">
        <v>5704</v>
      </c>
      <c r="AJ31" s="38" t="s">
        <v>5705</v>
      </c>
      <c r="AK31" s="38" t="s">
        <v>5706</v>
      </c>
      <c r="AL31" s="38" t="s">
        <v>5699</v>
      </c>
      <c r="AM31" s="38"/>
      <c r="AN31" s="294"/>
      <c r="AO31" s="38"/>
      <c r="AP31" s="293">
        <f>COUNTIFS(Leden!D:D,S31)</f>
        <v>0</v>
      </c>
      <c r="AQ31" s="278"/>
      <c r="AR31" s="274" t="str">
        <f t="shared" si="2"/>
        <v/>
      </c>
      <c r="AS31" s="294" t="str">
        <f>SUBSTITUTE(IFERROR(VLOOKUP(LEFT(J31,1),AR32:AR$93,1,0),""),AR31,"")</f>
        <v/>
      </c>
      <c r="AU31" s="274" t="s">
        <v>5703</v>
      </c>
      <c r="AV31" s="38" t="s">
        <v>5704</v>
      </c>
      <c r="AW31" s="38" t="s">
        <v>5705</v>
      </c>
      <c r="AX31" s="38" t="s">
        <v>5706</v>
      </c>
      <c r="AY31" s="38" t="s">
        <v>5699</v>
      </c>
      <c r="AZ31" s="38"/>
      <c r="BA31" s="294"/>
      <c r="BC31" s="320" t="str">
        <f>IF(AND(C31="WK",COUNTIFS(C$11:C30,"BK",AE$11:AE30,AE31)&gt;0)=TRUE,AE31,"")</f>
        <v/>
      </c>
      <c r="BD31" s="320" t="str">
        <f>IF(AND(K31="WK",COUNTIFS(K$11:K30,"BK",AR$11:AR30,AR31)&gt;0)=TRUE,AR31,"")</f>
        <v/>
      </c>
    </row>
    <row r="32" spans="1:56" ht="12.75" customHeight="1" x14ac:dyDescent="0.25">
      <c r="A32" s="25" t="str">
        <f>IFERROR(VLOOKUP(B32,Leden!AQ:AQ,1,0),"")</f>
        <v/>
      </c>
      <c r="B32" s="42" t="s">
        <v>5609</v>
      </c>
      <c r="C32" s="43"/>
      <c r="D32" s="43"/>
      <c r="E32" s="43"/>
      <c r="F32" s="242"/>
      <c r="G32" s="250"/>
      <c r="I32" s="25" t="str">
        <f>IFERROR(VLOOKUP(J32,Leden!AR:AR,1,0),"")</f>
        <v/>
      </c>
      <c r="J32" s="42" t="s">
        <v>5609</v>
      </c>
      <c r="K32" s="43"/>
      <c r="L32" s="43"/>
      <c r="M32" s="43"/>
      <c r="N32" s="242"/>
      <c r="O32" s="250"/>
      <c r="S32" s="275" t="s">
        <v>5609</v>
      </c>
      <c r="T32" s="253"/>
      <c r="U32" s="278"/>
      <c r="V32" s="274" t="s">
        <v>5698</v>
      </c>
      <c r="W32" s="38"/>
      <c r="X32" s="294"/>
      <c r="Y32" s="38"/>
      <c r="Z32" s="274">
        <v>8</v>
      </c>
      <c r="AA32" s="294">
        <v>4</v>
      </c>
      <c r="AB32" s="38"/>
      <c r="AC32" s="293">
        <f>COUNTIFS(Leden!C:C,S32)</f>
        <v>0</v>
      </c>
      <c r="AE32" s="274" t="str">
        <f t="shared" si="1"/>
        <v/>
      </c>
      <c r="AF32" s="294" t="str">
        <f>SUBSTITUTE(IFERROR(VLOOKUP(LEFT(B32,1),AE33:AE$99,1,0),""),AE32,"")</f>
        <v/>
      </c>
      <c r="AG32" s="278"/>
      <c r="AH32" s="274" t="s">
        <v>5699</v>
      </c>
      <c r="AI32" s="38" t="s">
        <v>5700</v>
      </c>
      <c r="AJ32" s="38"/>
      <c r="AK32" s="38"/>
      <c r="AL32" s="38"/>
      <c r="AM32" s="38"/>
      <c r="AN32" s="294"/>
      <c r="AO32" s="38"/>
      <c r="AP32" s="293">
        <f>COUNTIFS(Leden!D:D,S32)</f>
        <v>0</v>
      </c>
      <c r="AQ32" s="278"/>
      <c r="AR32" s="274" t="str">
        <f t="shared" si="2"/>
        <v/>
      </c>
      <c r="AS32" s="294" t="str">
        <f>SUBSTITUTE(IFERROR(VLOOKUP(LEFT(J32,1),AR33:AR$93,1,0),""),AR32,"")</f>
        <v/>
      </c>
      <c r="AU32" s="274" t="s">
        <v>5700</v>
      </c>
      <c r="AV32" s="38"/>
      <c r="AW32" s="38"/>
      <c r="AX32" s="38"/>
      <c r="AY32" s="38"/>
      <c r="AZ32" s="38"/>
      <c r="BA32" s="294"/>
      <c r="BC32" s="320" t="str">
        <f>IF(AND(C32="WK",COUNTIFS(C$11:C31,"BK",AE$11:AE31,AE32)&gt;0)=TRUE,AE32,"")</f>
        <v/>
      </c>
      <c r="BD32" s="320" t="str">
        <f>IF(AND(K32="WK",COUNTIFS(K$11:K31,"BK",AR$11:AR31,AR32)&gt;0)=TRUE,AR32,"")</f>
        <v/>
      </c>
    </row>
    <row r="33" spans="1:56" ht="12.75" customHeight="1" x14ac:dyDescent="0.25">
      <c r="A33" s="25" t="str">
        <f>IFERROR(VLOOKUP(B33,Leden!AQ:AQ,1,0),"")</f>
        <v/>
      </c>
      <c r="B33" s="42" t="s">
        <v>5610</v>
      </c>
      <c r="C33" s="43"/>
      <c r="D33" s="43"/>
      <c r="E33" s="43"/>
      <c r="F33" s="242"/>
      <c r="G33" s="250"/>
      <c r="I33" s="25" t="str">
        <f>IFERROR(VLOOKUP(J33,Leden!AR:AR,1,0),"")</f>
        <v/>
      </c>
      <c r="J33" s="42" t="s">
        <v>5610</v>
      </c>
      <c r="K33" s="43"/>
      <c r="L33" s="43"/>
      <c r="M33" s="43"/>
      <c r="N33" s="242"/>
      <c r="O33" s="250"/>
      <c r="S33" s="275" t="s">
        <v>5610</v>
      </c>
      <c r="T33" s="253"/>
      <c r="U33" s="278"/>
      <c r="V33" s="274" t="s">
        <v>5698</v>
      </c>
      <c r="W33" s="38"/>
      <c r="X33" s="294"/>
      <c r="Y33" s="38"/>
      <c r="Z33" s="274">
        <v>8</v>
      </c>
      <c r="AA33" s="294">
        <v>4</v>
      </c>
      <c r="AB33" s="38"/>
      <c r="AC33" s="293">
        <f>COUNTIFS(Leden!C:C,S33)</f>
        <v>0</v>
      </c>
      <c r="AE33" s="274" t="str">
        <f t="shared" si="1"/>
        <v/>
      </c>
      <c r="AF33" s="294" t="str">
        <f>SUBSTITUTE(IFERROR(VLOOKUP(LEFT(B33,1),AE34:AE$99,1,0),""),AE33,"")</f>
        <v/>
      </c>
      <c r="AG33" s="278"/>
      <c r="AH33" s="274" t="s">
        <v>5699</v>
      </c>
      <c r="AI33" s="38" t="s">
        <v>5700</v>
      </c>
      <c r="AJ33" s="38"/>
      <c r="AK33" s="38"/>
      <c r="AL33" s="38"/>
      <c r="AM33" s="38"/>
      <c r="AN33" s="294"/>
      <c r="AO33" s="38"/>
      <c r="AP33" s="293">
        <f>COUNTIFS(Leden!D:D,S33)</f>
        <v>0</v>
      </c>
      <c r="AQ33" s="278"/>
      <c r="AR33" s="274" t="str">
        <f t="shared" si="2"/>
        <v/>
      </c>
      <c r="AS33" s="294" t="str">
        <f>SUBSTITUTE(IFERROR(VLOOKUP(LEFT(J33,1),AR34:AR$93,1,0),""),AR33,"")</f>
        <v/>
      </c>
      <c r="AU33" s="274" t="s">
        <v>5700</v>
      </c>
      <c r="AV33" s="38"/>
      <c r="AW33" s="38"/>
      <c r="AX33" s="38"/>
      <c r="AY33" s="38"/>
      <c r="AZ33" s="38"/>
      <c r="BA33" s="294"/>
      <c r="BC33" s="320" t="str">
        <f>IF(AND(C33="WK",COUNTIFS(C$11:C32,"BK",AE$11:AE32,AE33)&gt;0)=TRUE,AE33,"")</f>
        <v/>
      </c>
      <c r="BD33" s="320" t="str">
        <f>IF(AND(K33="WK",COUNTIFS(K$11:K32,"BK",AR$11:AR32,AR33)&gt;0)=TRUE,AR33,"")</f>
        <v/>
      </c>
    </row>
    <row r="34" spans="1:56" ht="12.75" customHeight="1" x14ac:dyDescent="0.25">
      <c r="A34" s="25" t="str">
        <f>IFERROR(VLOOKUP(B34,Leden!AQ:AQ,1,0),"")</f>
        <v/>
      </c>
      <c r="B34" s="42" t="s">
        <v>5611</v>
      </c>
      <c r="C34" s="43"/>
      <c r="D34" s="43"/>
      <c r="E34" s="43"/>
      <c r="F34" s="242"/>
      <c r="G34" s="250"/>
      <c r="I34" s="25" t="str">
        <f>IFERROR(VLOOKUP(J34,Leden!AR:AR,1,0),"")</f>
        <v/>
      </c>
      <c r="J34" s="42" t="s">
        <v>5611</v>
      </c>
      <c r="K34" s="43"/>
      <c r="L34" s="43"/>
      <c r="M34" s="43"/>
      <c r="N34" s="242"/>
      <c r="O34" s="250"/>
      <c r="S34" s="275" t="s">
        <v>5611</v>
      </c>
      <c r="T34" s="253"/>
      <c r="U34" s="278"/>
      <c r="V34" s="274" t="s">
        <v>5698</v>
      </c>
      <c r="W34" s="38"/>
      <c r="X34" s="294"/>
      <c r="Y34" s="38"/>
      <c r="Z34" s="274">
        <v>8</v>
      </c>
      <c r="AA34" s="294">
        <v>4</v>
      </c>
      <c r="AB34" s="38"/>
      <c r="AC34" s="293">
        <f>COUNTIFS(Leden!C:C,S34)</f>
        <v>0</v>
      </c>
      <c r="AE34" s="274" t="str">
        <f t="shared" si="1"/>
        <v/>
      </c>
      <c r="AF34" s="294" t="str">
        <f>SUBSTITUTE(IFERROR(VLOOKUP(LEFT(B34,1),AE35:AE$99,1,0),""),AE34,"")</f>
        <v/>
      </c>
      <c r="AG34" s="278"/>
      <c r="AH34" s="274" t="s">
        <v>5699</v>
      </c>
      <c r="AI34" s="38" t="s">
        <v>5700</v>
      </c>
      <c r="AJ34" s="38"/>
      <c r="AK34" s="38"/>
      <c r="AL34" s="38"/>
      <c r="AM34" s="38"/>
      <c r="AN34" s="294"/>
      <c r="AO34" s="38"/>
      <c r="AP34" s="293">
        <f>COUNTIFS(Leden!D:D,S34)</f>
        <v>0</v>
      </c>
      <c r="AQ34" s="278"/>
      <c r="AR34" s="274" t="str">
        <f t="shared" si="2"/>
        <v/>
      </c>
      <c r="AS34" s="294" t="str">
        <f>SUBSTITUTE(IFERROR(VLOOKUP(LEFT(J34,1),AR35:AR$93,1,0),""),AR34,"")</f>
        <v/>
      </c>
      <c r="AU34" s="274" t="s">
        <v>5700</v>
      </c>
      <c r="AV34" s="38"/>
      <c r="AW34" s="38"/>
      <c r="AX34" s="38"/>
      <c r="AY34" s="38"/>
      <c r="AZ34" s="38"/>
      <c r="BA34" s="294"/>
      <c r="BC34" s="320" t="str">
        <f>IF(AND(C34="WK",COUNTIFS(C$11:C33,"BK",AE$11:AE33,AE34)&gt;0)=TRUE,AE34,"")</f>
        <v/>
      </c>
      <c r="BD34" s="320" t="str">
        <f>IF(AND(K34="WK",COUNTIFS(K$11:K33,"BK",AR$11:AR33,AR34)&gt;0)=TRUE,AR34,"")</f>
        <v/>
      </c>
    </row>
    <row r="35" spans="1:56" ht="12.75" customHeight="1" x14ac:dyDescent="0.25">
      <c r="A35" s="25" t="str">
        <f>IFERROR(VLOOKUP(B35,Leden!AQ:AQ,1,0),"")</f>
        <v/>
      </c>
      <c r="B35" s="42" t="s">
        <v>5612</v>
      </c>
      <c r="C35" s="43"/>
      <c r="D35" s="43"/>
      <c r="E35" s="43"/>
      <c r="F35" s="242"/>
      <c r="G35" s="250"/>
      <c r="I35" s="25" t="str">
        <f>IFERROR(VLOOKUP(J35,Leden!AR:AR,1,0),"")</f>
        <v/>
      </c>
      <c r="J35" s="42" t="s">
        <v>5612</v>
      </c>
      <c r="K35" s="43"/>
      <c r="L35" s="43"/>
      <c r="M35" s="43"/>
      <c r="N35" s="242"/>
      <c r="O35" s="250"/>
      <c r="S35" s="275" t="s">
        <v>5612</v>
      </c>
      <c r="T35" s="253"/>
      <c r="U35" s="278"/>
      <c r="V35" s="274" t="s">
        <v>5698</v>
      </c>
      <c r="W35" s="38"/>
      <c r="X35" s="294"/>
      <c r="Y35" s="38"/>
      <c r="Z35" s="274">
        <v>8</v>
      </c>
      <c r="AA35" s="294">
        <v>4</v>
      </c>
      <c r="AB35" s="38"/>
      <c r="AC35" s="293">
        <f>COUNTIFS(Leden!C:C,S35)</f>
        <v>0</v>
      </c>
      <c r="AE35" s="274" t="str">
        <f t="shared" si="1"/>
        <v/>
      </c>
      <c r="AF35" s="294" t="str">
        <f>SUBSTITUTE(IFERROR(VLOOKUP(LEFT(B35,1),AE36:AE$99,1,0),""),AE35,"")</f>
        <v/>
      </c>
      <c r="AG35" s="278"/>
      <c r="AH35" s="274" t="s">
        <v>5699</v>
      </c>
      <c r="AI35" s="38" t="s">
        <v>5700</v>
      </c>
      <c r="AJ35" s="38"/>
      <c r="AK35" s="38"/>
      <c r="AL35" s="38"/>
      <c r="AM35" s="38"/>
      <c r="AN35" s="294"/>
      <c r="AO35" s="38"/>
      <c r="AP35" s="293">
        <f>COUNTIFS(Leden!D:D,S35)</f>
        <v>0</v>
      </c>
      <c r="AQ35" s="278"/>
      <c r="AR35" s="274" t="str">
        <f t="shared" si="2"/>
        <v/>
      </c>
      <c r="AS35" s="294" t="str">
        <f>SUBSTITUTE(IFERROR(VLOOKUP(LEFT(J35,1),AR36:AR$93,1,0),""),AR35,"")</f>
        <v/>
      </c>
      <c r="AU35" s="274" t="s">
        <v>5700</v>
      </c>
      <c r="AV35" s="38"/>
      <c r="AW35" s="38"/>
      <c r="AX35" s="38"/>
      <c r="AY35" s="38"/>
      <c r="AZ35" s="38"/>
      <c r="BA35" s="294"/>
      <c r="BC35" s="320" t="str">
        <f>IF(AND(C35="WK",COUNTIFS(C$11:C34,"BK",AE$11:AE34,AE35)&gt;0)=TRUE,AE35,"")</f>
        <v/>
      </c>
      <c r="BD35" s="320" t="str">
        <f>IF(AND(K35="WK",COUNTIFS(K$11:K34,"BK",AR$11:AR34,AR35)&gt;0)=TRUE,AR35,"")</f>
        <v/>
      </c>
    </row>
    <row r="36" spans="1:56" ht="12.75" customHeight="1" x14ac:dyDescent="0.25">
      <c r="A36" s="25" t="str">
        <f>IFERROR(VLOOKUP(B36,Leden!AQ:AQ,1,0),"")</f>
        <v>A1</v>
      </c>
      <c r="B36" s="42" t="s">
        <v>1218</v>
      </c>
      <c r="C36" s="43" t="s">
        <v>5697</v>
      </c>
      <c r="D36" s="43" t="s">
        <v>5700</v>
      </c>
      <c r="E36" s="43">
        <v>8</v>
      </c>
      <c r="F36" s="242"/>
      <c r="G36" s="250" t="s">
        <v>12</v>
      </c>
      <c r="I36" s="25" t="str">
        <f>IFERROR(VLOOKUP(J36,Leden!AR:AR,1,0),"")</f>
        <v>A1</v>
      </c>
      <c r="J36" s="42" t="s">
        <v>1218</v>
      </c>
      <c r="K36" s="43" t="s">
        <v>5697</v>
      </c>
      <c r="L36" s="43" t="s">
        <v>5700</v>
      </c>
      <c r="M36" s="43">
        <v>8</v>
      </c>
      <c r="N36" s="242"/>
      <c r="O36" s="250" t="s">
        <v>12</v>
      </c>
      <c r="S36" s="275" t="s">
        <v>1218</v>
      </c>
      <c r="T36" s="253"/>
      <c r="U36" s="278"/>
      <c r="V36" s="274" t="s">
        <v>5697</v>
      </c>
      <c r="W36" s="38" t="s">
        <v>5698</v>
      </c>
      <c r="X36" s="294"/>
      <c r="Y36" s="38"/>
      <c r="Z36" s="274">
        <v>8</v>
      </c>
      <c r="AA36" s="294"/>
      <c r="AB36" s="38"/>
      <c r="AC36" s="293">
        <f>COUNTIFS(Leden!C:C,S36)</f>
        <v>8</v>
      </c>
      <c r="AE36" s="274" t="str">
        <f t="shared" si="1"/>
        <v>A</v>
      </c>
      <c r="AF36" s="294" t="str">
        <f>SUBSTITUTE(IFERROR(VLOOKUP(LEFT(B36,1),AE37:AE$99,1,0),""),AE36,"")</f>
        <v/>
      </c>
      <c r="AG36" s="278"/>
      <c r="AH36" s="274" t="s">
        <v>5699</v>
      </c>
      <c r="AI36" s="38" t="s">
        <v>5700</v>
      </c>
      <c r="AJ36" s="38" t="s">
        <v>5701</v>
      </c>
      <c r="AK36" s="38"/>
      <c r="AL36" s="38"/>
      <c r="AM36" s="38"/>
      <c r="AN36" s="294"/>
      <c r="AO36" s="38"/>
      <c r="AP36" s="293">
        <f>COUNTIFS(Leden!D:D,S36)</f>
        <v>8</v>
      </c>
      <c r="AQ36" s="278"/>
      <c r="AR36" s="274" t="str">
        <f t="shared" si="2"/>
        <v>A</v>
      </c>
      <c r="AS36" s="294" t="str">
        <f>SUBSTITUTE(IFERROR(VLOOKUP(LEFT(J36,1),AR37:AR$93,1,0),""),AR36,"")</f>
        <v/>
      </c>
      <c r="AU36" s="274" t="s">
        <v>5700</v>
      </c>
      <c r="AV36" s="38" t="s">
        <v>5701</v>
      </c>
      <c r="AW36" s="38"/>
      <c r="AX36" s="38"/>
      <c r="AY36" s="38"/>
      <c r="AZ36" s="38"/>
      <c r="BA36" s="294"/>
      <c r="BC36" s="320" t="str">
        <f>IF(AND(C36="WK",COUNTIFS(C$11:C35,"BK",AE$11:AE35,AE36)&gt;0)=TRUE,AE36,"")</f>
        <v/>
      </c>
      <c r="BD36" s="320" t="str">
        <f>IF(AND(K36="WK",COUNTIFS(K$11:K35,"BK",AR$11:AR35,AR36)&gt;0)=TRUE,AR36,"")</f>
        <v/>
      </c>
    </row>
    <row r="37" spans="1:56" ht="12.75" customHeight="1" x14ac:dyDescent="0.25">
      <c r="A37" s="25" t="str">
        <f>IFERROR(VLOOKUP(B37,Leden!AQ:AQ,1,0),"")</f>
        <v>A2</v>
      </c>
      <c r="B37" s="42" t="s">
        <v>1219</v>
      </c>
      <c r="C37" s="43" t="s">
        <v>5697</v>
      </c>
      <c r="D37" s="43" t="s">
        <v>5700</v>
      </c>
      <c r="E37" s="43">
        <v>8</v>
      </c>
      <c r="F37" s="242"/>
      <c r="G37" s="250" t="s">
        <v>12</v>
      </c>
      <c r="I37" s="25" t="str">
        <f>IFERROR(VLOOKUP(J37,Leden!AR:AR,1,0),"")</f>
        <v>A2</v>
      </c>
      <c r="J37" s="42" t="s">
        <v>1219</v>
      </c>
      <c r="K37" s="43" t="s">
        <v>5697</v>
      </c>
      <c r="L37" s="43" t="s">
        <v>5700</v>
      </c>
      <c r="M37" s="43">
        <v>8</v>
      </c>
      <c r="N37" s="242"/>
      <c r="O37" s="250" t="s">
        <v>12</v>
      </c>
      <c r="S37" s="275" t="s">
        <v>1219</v>
      </c>
      <c r="T37" s="253"/>
      <c r="U37" s="278"/>
      <c r="V37" s="274" t="s">
        <v>5697</v>
      </c>
      <c r="W37" s="38" t="s">
        <v>5698</v>
      </c>
      <c r="X37" s="294"/>
      <c r="Y37" s="38"/>
      <c r="Z37" s="274">
        <v>8</v>
      </c>
      <c r="AA37" s="294"/>
      <c r="AB37" s="38"/>
      <c r="AC37" s="293">
        <f>COUNTIFS(Leden!C:C,S37)</f>
        <v>14</v>
      </c>
      <c r="AE37" s="274" t="str">
        <f t="shared" si="1"/>
        <v>A</v>
      </c>
      <c r="AF37" s="294" t="str">
        <f>SUBSTITUTE(IFERROR(VLOOKUP(LEFT(B37,1),AE38:AE$99,1,0),""),AE37,"")</f>
        <v/>
      </c>
      <c r="AG37" s="278"/>
      <c r="AH37" s="274" t="s">
        <v>5699</v>
      </c>
      <c r="AI37" s="38" t="s">
        <v>5700</v>
      </c>
      <c r="AJ37" s="38" t="s">
        <v>5701</v>
      </c>
      <c r="AK37" s="38"/>
      <c r="AL37" s="38"/>
      <c r="AM37" s="38"/>
      <c r="AN37" s="294"/>
      <c r="AO37" s="38"/>
      <c r="AP37" s="293">
        <f>COUNTIFS(Leden!D:D,S37)</f>
        <v>14</v>
      </c>
      <c r="AQ37" s="278"/>
      <c r="AR37" s="274" t="str">
        <f t="shared" si="2"/>
        <v>A</v>
      </c>
      <c r="AS37" s="294" t="str">
        <f>SUBSTITUTE(IFERROR(VLOOKUP(LEFT(J37,1),AR38:AR$93,1,0),""),AR37,"")</f>
        <v/>
      </c>
      <c r="AU37" s="274" t="s">
        <v>5700</v>
      </c>
      <c r="AV37" s="38" t="s">
        <v>5701</v>
      </c>
      <c r="AW37" s="38"/>
      <c r="AX37" s="38"/>
      <c r="AY37" s="38"/>
      <c r="AZ37" s="38"/>
      <c r="BA37" s="294"/>
      <c r="BC37" s="320" t="str">
        <f>IF(AND(C37="WK",COUNTIFS(C$11:C36,"BK",AE$11:AE36,AE37)&gt;0)=TRUE,AE37,"")</f>
        <v/>
      </c>
      <c r="BD37" s="320" t="str">
        <f>IF(AND(K37="WK",COUNTIFS(K$11:K36,"BK",AR$11:AR36,AR37)&gt;0)=TRUE,AR37,"")</f>
        <v/>
      </c>
    </row>
    <row r="38" spans="1:56" ht="12.75" customHeight="1" x14ac:dyDescent="0.25">
      <c r="A38" s="25" t="str">
        <f>IFERROR(VLOOKUP(B38,Leden!AQ:AQ,1,0),"")</f>
        <v>A3</v>
      </c>
      <c r="B38" s="42" t="s">
        <v>1220</v>
      </c>
      <c r="C38" s="43" t="s">
        <v>5698</v>
      </c>
      <c r="D38" s="43" t="s">
        <v>5700</v>
      </c>
      <c r="E38" s="43">
        <v>8</v>
      </c>
      <c r="F38" s="242"/>
      <c r="G38" s="250" t="s">
        <v>12</v>
      </c>
      <c r="I38" s="25" t="str">
        <f>IFERROR(VLOOKUP(J38,Leden!AR:AR,1,0),"")</f>
        <v>A3</v>
      </c>
      <c r="J38" s="42" t="s">
        <v>1220</v>
      </c>
      <c r="K38" s="43" t="s">
        <v>5698</v>
      </c>
      <c r="L38" s="43" t="s">
        <v>5700</v>
      </c>
      <c r="M38" s="43">
        <v>8</v>
      </c>
      <c r="N38" s="242"/>
      <c r="O38" s="250" t="s">
        <v>12</v>
      </c>
      <c r="S38" s="275" t="s">
        <v>1220</v>
      </c>
      <c r="T38" s="253"/>
      <c r="U38" s="278"/>
      <c r="V38" s="274" t="s">
        <v>5697</v>
      </c>
      <c r="W38" s="38" t="s">
        <v>5698</v>
      </c>
      <c r="X38" s="294"/>
      <c r="Y38" s="38"/>
      <c r="Z38" s="274">
        <v>8</v>
      </c>
      <c r="AA38" s="294"/>
      <c r="AB38" s="38"/>
      <c r="AC38" s="293">
        <f>COUNTIFS(Leden!C:C,S38)</f>
        <v>11</v>
      </c>
      <c r="AE38" s="274" t="str">
        <f t="shared" si="1"/>
        <v>A</v>
      </c>
      <c r="AF38" s="294" t="str">
        <f>SUBSTITUTE(IFERROR(VLOOKUP(LEFT(B38,1),AE39:AE$99,1,0),""),AE38,"")</f>
        <v/>
      </c>
      <c r="AG38" s="278"/>
      <c r="AH38" s="274" t="s">
        <v>5699</v>
      </c>
      <c r="AI38" s="38" t="s">
        <v>5700</v>
      </c>
      <c r="AJ38" s="38" t="s">
        <v>5701</v>
      </c>
      <c r="AK38" s="38"/>
      <c r="AL38" s="38"/>
      <c r="AM38" s="38"/>
      <c r="AN38" s="294"/>
      <c r="AO38" s="38"/>
      <c r="AP38" s="293">
        <f>COUNTIFS(Leden!D:D,S38)</f>
        <v>11</v>
      </c>
      <c r="AQ38" s="278"/>
      <c r="AR38" s="274" t="str">
        <f t="shared" si="2"/>
        <v>A</v>
      </c>
      <c r="AS38" s="294" t="str">
        <f>SUBSTITUTE(IFERROR(VLOOKUP(LEFT(J38,1),AR39:AR$93,1,0),""),AR38,"")</f>
        <v/>
      </c>
      <c r="AU38" s="274" t="s">
        <v>5700</v>
      </c>
      <c r="AV38" s="38" t="s">
        <v>5701</v>
      </c>
      <c r="AW38" s="38"/>
      <c r="AX38" s="38"/>
      <c r="AY38" s="38"/>
      <c r="AZ38" s="38"/>
      <c r="BA38" s="294"/>
      <c r="BC38" s="320" t="str">
        <f>IF(AND(C38="WK",COUNTIFS(C$11:C37,"BK",AE$11:AE37,AE38)&gt;0)=TRUE,AE38,"")</f>
        <v/>
      </c>
      <c r="BD38" s="320" t="str">
        <f>IF(AND(K38="WK",COUNTIFS(K$11:K37,"BK",AR$11:AR37,AR38)&gt;0)=TRUE,AR38,"")</f>
        <v/>
      </c>
    </row>
    <row r="39" spans="1:56" ht="12.75" customHeight="1" x14ac:dyDescent="0.25">
      <c r="A39" s="25" t="str">
        <f>IFERROR(VLOOKUP(B39,Leden!AQ:AQ,1,0),"")</f>
        <v>A4</v>
      </c>
      <c r="B39" s="42" t="s">
        <v>1221</v>
      </c>
      <c r="C39" s="43" t="s">
        <v>5698</v>
      </c>
      <c r="D39" s="43" t="s">
        <v>5700</v>
      </c>
      <c r="E39" s="43">
        <v>8</v>
      </c>
      <c r="F39" s="242"/>
      <c r="G39" s="250" t="s">
        <v>12</v>
      </c>
      <c r="I39" s="25" t="str">
        <f>IFERROR(VLOOKUP(J39,Leden!AR:AR,1,0),"")</f>
        <v>A4</v>
      </c>
      <c r="J39" s="42" t="s">
        <v>1221</v>
      </c>
      <c r="K39" s="43" t="s">
        <v>5698</v>
      </c>
      <c r="L39" s="43" t="s">
        <v>5700</v>
      </c>
      <c r="M39" s="43">
        <v>8</v>
      </c>
      <c r="N39" s="242"/>
      <c r="O39" s="250" t="s">
        <v>12</v>
      </c>
      <c r="S39" s="275" t="s">
        <v>1221</v>
      </c>
      <c r="T39" s="253"/>
      <c r="U39" s="278"/>
      <c r="V39" s="274" t="s">
        <v>5697</v>
      </c>
      <c r="W39" s="38" t="s">
        <v>5698</v>
      </c>
      <c r="X39" s="294"/>
      <c r="Y39" s="38"/>
      <c r="Z39" s="274">
        <v>8</v>
      </c>
      <c r="AA39" s="294"/>
      <c r="AB39" s="38"/>
      <c r="AC39" s="293">
        <f>COUNTIFS(Leden!C:C,S39)</f>
        <v>8</v>
      </c>
      <c r="AE39" s="274" t="str">
        <f t="shared" si="1"/>
        <v>A</v>
      </c>
      <c r="AF39" s="294" t="str">
        <f>SUBSTITUTE(IFERROR(VLOOKUP(LEFT(B39,1),AE40:AE$99,1,0),""),AE39,"")</f>
        <v/>
      </c>
      <c r="AG39" s="278"/>
      <c r="AH39" s="274" t="s">
        <v>5699</v>
      </c>
      <c r="AI39" s="38" t="s">
        <v>5700</v>
      </c>
      <c r="AJ39" s="38" t="s">
        <v>5701</v>
      </c>
      <c r="AK39" s="38"/>
      <c r="AL39" s="38"/>
      <c r="AM39" s="38"/>
      <c r="AN39" s="294"/>
      <c r="AO39" s="38"/>
      <c r="AP39" s="293">
        <f>COUNTIFS(Leden!D:D,S39)</f>
        <v>8</v>
      </c>
      <c r="AQ39" s="278"/>
      <c r="AR39" s="274" t="str">
        <f t="shared" si="2"/>
        <v>A</v>
      </c>
      <c r="AS39" s="294" t="str">
        <f>SUBSTITUTE(IFERROR(VLOOKUP(LEFT(J39,1),AR40:AR$93,1,0),""),AR39,"")</f>
        <v/>
      </c>
      <c r="AU39" s="274" t="s">
        <v>5700</v>
      </c>
      <c r="AV39" s="38" t="s">
        <v>5701</v>
      </c>
      <c r="AW39" s="38"/>
      <c r="AX39" s="38"/>
      <c r="AY39" s="38"/>
      <c r="AZ39" s="38"/>
      <c r="BA39" s="294"/>
      <c r="BC39" s="320" t="str">
        <f>IF(AND(C39="WK",COUNTIFS(C$11:C38,"BK",AE$11:AE38,AE39)&gt;0)=TRUE,AE39,"")</f>
        <v/>
      </c>
      <c r="BD39" s="320" t="str">
        <f>IF(AND(K39="WK",COUNTIFS(K$11:K38,"BK",AR$11:AR38,AR39)&gt;0)=TRUE,AR39,"")</f>
        <v/>
      </c>
    </row>
    <row r="40" spans="1:56" ht="12.75" customHeight="1" x14ac:dyDescent="0.25">
      <c r="A40" s="25" t="str">
        <f>IFERROR(VLOOKUP(B40,Leden!AQ:AQ,1,0),"")</f>
        <v/>
      </c>
      <c r="B40" s="42" t="s">
        <v>5615</v>
      </c>
      <c r="C40" s="43"/>
      <c r="D40" s="43"/>
      <c r="E40" s="43"/>
      <c r="F40" s="242"/>
      <c r="G40" s="250"/>
      <c r="I40" s="25" t="str">
        <f>IFERROR(VLOOKUP(J40,Leden!AR:AR,1,0),"")</f>
        <v/>
      </c>
      <c r="J40" s="42" t="s">
        <v>5615</v>
      </c>
      <c r="K40" s="43"/>
      <c r="L40" s="43"/>
      <c r="M40" s="43"/>
      <c r="N40" s="242"/>
      <c r="O40" s="250"/>
      <c r="S40" s="275" t="s">
        <v>5615</v>
      </c>
      <c r="T40" s="253"/>
      <c r="U40" s="278"/>
      <c r="V40" s="274" t="s">
        <v>5697</v>
      </c>
      <c r="W40" s="38" t="s">
        <v>5698</v>
      </c>
      <c r="X40" s="294"/>
      <c r="Y40" s="38"/>
      <c r="Z40" s="274">
        <v>8</v>
      </c>
      <c r="AA40" s="294"/>
      <c r="AB40" s="38"/>
      <c r="AC40" s="293">
        <f>COUNTIFS(Leden!C:C,S40)</f>
        <v>0</v>
      </c>
      <c r="AE40" s="274" t="str">
        <f t="shared" si="1"/>
        <v/>
      </c>
      <c r="AF40" s="294" t="str">
        <f>SUBSTITUTE(IFERROR(VLOOKUP(LEFT(B40,1),AE41:AE$99,1,0),""),AE40,"")</f>
        <v/>
      </c>
      <c r="AG40" s="278"/>
      <c r="AH40" s="274" t="s">
        <v>5699</v>
      </c>
      <c r="AI40" s="38" t="s">
        <v>5700</v>
      </c>
      <c r="AJ40" s="38" t="s">
        <v>5701</v>
      </c>
      <c r="AK40" s="38"/>
      <c r="AL40" s="38"/>
      <c r="AM40" s="38"/>
      <c r="AN40" s="294"/>
      <c r="AO40" s="38"/>
      <c r="AP40" s="293">
        <f>COUNTIFS(Leden!D:D,S40)</f>
        <v>0</v>
      </c>
      <c r="AQ40" s="278"/>
      <c r="AR40" s="274" t="str">
        <f t="shared" si="2"/>
        <v/>
      </c>
      <c r="AS40" s="294" t="str">
        <f>SUBSTITUTE(IFERROR(VLOOKUP(LEFT(J40,1),AR41:AR$93,1,0),""),AR40,"")</f>
        <v/>
      </c>
      <c r="AU40" s="274" t="s">
        <v>5700</v>
      </c>
      <c r="AV40" s="38" t="s">
        <v>5701</v>
      </c>
      <c r="AW40" s="38"/>
      <c r="AX40" s="38"/>
      <c r="AY40" s="38"/>
      <c r="AZ40" s="38"/>
      <c r="BA40" s="294"/>
      <c r="BC40" s="320" t="str">
        <f>IF(AND(C40="WK",COUNTIFS(C$11:C39,"BK",AE$11:AE39,AE40)&gt;0)=TRUE,AE40,"")</f>
        <v/>
      </c>
      <c r="BD40" s="320" t="str">
        <f>IF(AND(K40="WK",COUNTIFS(K$11:K39,"BK",AR$11:AR39,AR40)&gt;0)=TRUE,AR40,"")</f>
        <v/>
      </c>
    </row>
    <row r="41" spans="1:56" ht="12.75" customHeight="1" x14ac:dyDescent="0.25">
      <c r="A41" s="25" t="str">
        <f>IFERROR(VLOOKUP(B41,Leden!AQ:AQ,1,0),"")</f>
        <v/>
      </c>
      <c r="B41" s="42" t="s">
        <v>5616</v>
      </c>
      <c r="C41" s="43"/>
      <c r="D41" s="43"/>
      <c r="E41" s="43"/>
      <c r="F41" s="242"/>
      <c r="G41" s="250"/>
      <c r="I41" s="25" t="str">
        <f>IFERROR(VLOOKUP(J41,Leden!AR:AR,1,0),"")</f>
        <v/>
      </c>
      <c r="J41" s="42" t="s">
        <v>5616</v>
      </c>
      <c r="K41" s="43"/>
      <c r="L41" s="43"/>
      <c r="M41" s="43"/>
      <c r="N41" s="242"/>
      <c r="O41" s="250"/>
      <c r="S41" s="275" t="s">
        <v>5616</v>
      </c>
      <c r="T41" s="253"/>
      <c r="U41" s="278"/>
      <c r="V41" s="274" t="s">
        <v>5697</v>
      </c>
      <c r="W41" s="38" t="s">
        <v>5698</v>
      </c>
      <c r="X41" s="294"/>
      <c r="Y41" s="38"/>
      <c r="Z41" s="274">
        <v>8</v>
      </c>
      <c r="AA41" s="294"/>
      <c r="AB41" s="38"/>
      <c r="AC41" s="293">
        <f>COUNTIFS(Leden!C:C,S41)</f>
        <v>0</v>
      </c>
      <c r="AE41" s="274" t="str">
        <f t="shared" si="1"/>
        <v/>
      </c>
      <c r="AF41" s="294" t="str">
        <f>SUBSTITUTE(IFERROR(VLOOKUP(LEFT(B41,1),AE42:AE$99,1,0),""),AE41,"")</f>
        <v/>
      </c>
      <c r="AG41" s="278"/>
      <c r="AH41" s="274" t="s">
        <v>5699</v>
      </c>
      <c r="AI41" s="38" t="s">
        <v>5700</v>
      </c>
      <c r="AJ41" s="38" t="s">
        <v>5701</v>
      </c>
      <c r="AK41" s="38"/>
      <c r="AL41" s="38"/>
      <c r="AM41" s="38"/>
      <c r="AN41" s="294"/>
      <c r="AO41" s="38"/>
      <c r="AP41" s="293">
        <f>COUNTIFS(Leden!D:D,S41)</f>
        <v>0</v>
      </c>
      <c r="AQ41" s="278"/>
      <c r="AR41" s="274" t="str">
        <f t="shared" si="2"/>
        <v/>
      </c>
      <c r="AS41" s="294" t="str">
        <f>SUBSTITUTE(IFERROR(VLOOKUP(LEFT(J41,1),AR42:AR$93,1,0),""),AR41,"")</f>
        <v/>
      </c>
      <c r="AU41" s="274" t="s">
        <v>5700</v>
      </c>
      <c r="AV41" s="38" t="s">
        <v>5701</v>
      </c>
      <c r="AW41" s="38"/>
      <c r="AX41" s="38"/>
      <c r="AY41" s="38"/>
      <c r="AZ41" s="38"/>
      <c r="BA41" s="294"/>
      <c r="BC41" s="320" t="str">
        <f>IF(AND(C41="WK",COUNTIFS(C$11:C40,"BK",AE$11:AE40,AE41)&gt;0)=TRUE,AE41,"")</f>
        <v/>
      </c>
      <c r="BD41" s="320" t="str">
        <f>IF(AND(K41="WK",COUNTIFS(K$11:K40,"BK",AR$11:AR40,AR41)&gt;0)=TRUE,AR41,"")</f>
        <v/>
      </c>
    </row>
    <row r="42" spans="1:56" ht="12.75" customHeight="1" x14ac:dyDescent="0.25">
      <c r="A42" s="25" t="str">
        <f>IFERROR(VLOOKUP(B42,Leden!AQ:AQ,1,0),"")</f>
        <v/>
      </c>
      <c r="B42" s="42" t="s">
        <v>5617</v>
      </c>
      <c r="C42" s="43"/>
      <c r="D42" s="43"/>
      <c r="E42" s="43"/>
      <c r="F42" s="242"/>
      <c r="G42" s="250"/>
      <c r="I42" s="25" t="str">
        <f>IFERROR(VLOOKUP(J42,Leden!AR:AR,1,0),"")</f>
        <v/>
      </c>
      <c r="J42" s="42" t="s">
        <v>5617</v>
      </c>
      <c r="K42" s="43"/>
      <c r="L42" s="43"/>
      <c r="M42" s="43"/>
      <c r="N42" s="242"/>
      <c r="O42" s="250"/>
      <c r="S42" s="275" t="s">
        <v>5617</v>
      </c>
      <c r="T42" s="253"/>
      <c r="U42" s="278"/>
      <c r="V42" s="274" t="s">
        <v>5697</v>
      </c>
      <c r="W42" s="38" t="s">
        <v>5698</v>
      </c>
      <c r="X42" s="294"/>
      <c r="Y42" s="38"/>
      <c r="Z42" s="274">
        <v>8</v>
      </c>
      <c r="AA42" s="294"/>
      <c r="AB42" s="38"/>
      <c r="AC42" s="293">
        <f>COUNTIFS(Leden!C:C,S42)</f>
        <v>0</v>
      </c>
      <c r="AE42" s="274" t="str">
        <f t="shared" si="1"/>
        <v/>
      </c>
      <c r="AF42" s="294" t="str">
        <f>SUBSTITUTE(IFERROR(VLOOKUP(LEFT(B42,1),AE43:AE$99,1,0),""),AE42,"")</f>
        <v/>
      </c>
      <c r="AG42" s="278"/>
      <c r="AH42" s="274" t="s">
        <v>5699</v>
      </c>
      <c r="AI42" s="38" t="s">
        <v>5700</v>
      </c>
      <c r="AJ42" s="38" t="s">
        <v>5701</v>
      </c>
      <c r="AK42" s="38"/>
      <c r="AL42" s="38"/>
      <c r="AM42" s="38"/>
      <c r="AN42" s="294"/>
      <c r="AO42" s="38"/>
      <c r="AP42" s="293">
        <f>COUNTIFS(Leden!D:D,S42)</f>
        <v>0</v>
      </c>
      <c r="AQ42" s="278"/>
      <c r="AR42" s="274" t="str">
        <f t="shared" si="2"/>
        <v/>
      </c>
      <c r="AS42" s="294" t="str">
        <f>SUBSTITUTE(IFERROR(VLOOKUP(LEFT(J42,1),AR43:AR$93,1,0),""),AR42,"")</f>
        <v/>
      </c>
      <c r="AU42" s="274" t="s">
        <v>5700</v>
      </c>
      <c r="AV42" s="38" t="s">
        <v>5701</v>
      </c>
      <c r="AW42" s="38"/>
      <c r="AX42" s="38"/>
      <c r="AY42" s="38"/>
      <c r="AZ42" s="38"/>
      <c r="BA42" s="294"/>
      <c r="BC42" s="320" t="str">
        <f>IF(AND(C42="WK",COUNTIFS(C$11:C41,"BK",AE$11:AE41,AE42)&gt;0)=TRUE,AE42,"")</f>
        <v/>
      </c>
      <c r="BD42" s="320" t="str">
        <f>IF(AND(K42="WK",COUNTIFS(K$11:K41,"BK",AR$11:AR41,AR42)&gt;0)=TRUE,AR42,"")</f>
        <v/>
      </c>
    </row>
    <row r="43" spans="1:56" ht="12.75" customHeight="1" x14ac:dyDescent="0.25">
      <c r="A43" s="25" t="str">
        <f>IFERROR(VLOOKUP(B43,Leden!AQ:AQ,1,0),"")</f>
        <v/>
      </c>
      <c r="B43" s="42" t="s">
        <v>5618</v>
      </c>
      <c r="C43" s="43"/>
      <c r="D43" s="43"/>
      <c r="E43" s="43"/>
      <c r="F43" s="242"/>
      <c r="G43" s="250"/>
      <c r="I43" s="25" t="str">
        <f>IFERROR(VLOOKUP(J43,Leden!AR:AR,1,0),"")</f>
        <v/>
      </c>
      <c r="J43" s="42" t="s">
        <v>5618</v>
      </c>
      <c r="K43" s="43"/>
      <c r="L43" s="43"/>
      <c r="M43" s="43"/>
      <c r="N43" s="242"/>
      <c r="O43" s="250"/>
      <c r="S43" s="275" t="s">
        <v>5618</v>
      </c>
      <c r="T43" s="253"/>
      <c r="U43" s="278"/>
      <c r="V43" s="274" t="s">
        <v>5697</v>
      </c>
      <c r="W43" s="38" t="s">
        <v>5698</v>
      </c>
      <c r="X43" s="294"/>
      <c r="Y43" s="38"/>
      <c r="Z43" s="274">
        <v>8</v>
      </c>
      <c r="AA43" s="294"/>
      <c r="AB43" s="38"/>
      <c r="AC43" s="293">
        <f>COUNTIFS(Leden!C:C,S43)</f>
        <v>0</v>
      </c>
      <c r="AE43" s="274" t="str">
        <f t="shared" si="1"/>
        <v/>
      </c>
      <c r="AF43" s="294" t="str">
        <f>SUBSTITUTE(IFERROR(VLOOKUP(LEFT(B43,1),AE44:AE$99,1,0),""),AE43,"")</f>
        <v/>
      </c>
      <c r="AG43" s="278"/>
      <c r="AH43" s="274" t="s">
        <v>5699</v>
      </c>
      <c r="AI43" s="38" t="s">
        <v>5700</v>
      </c>
      <c r="AJ43" s="38" t="s">
        <v>5701</v>
      </c>
      <c r="AK43" s="38"/>
      <c r="AL43" s="38"/>
      <c r="AM43" s="38"/>
      <c r="AN43" s="294"/>
      <c r="AO43" s="38"/>
      <c r="AP43" s="293">
        <f>COUNTIFS(Leden!D:D,S43)</f>
        <v>0</v>
      </c>
      <c r="AQ43" s="278"/>
      <c r="AR43" s="274" t="str">
        <f t="shared" si="2"/>
        <v/>
      </c>
      <c r="AS43" s="294" t="str">
        <f>SUBSTITUTE(IFERROR(VLOOKUP(LEFT(J43,1),AR44:AR$93,1,0),""),AR43,"")</f>
        <v/>
      </c>
      <c r="AU43" s="274" t="s">
        <v>5700</v>
      </c>
      <c r="AV43" s="38" t="s">
        <v>5701</v>
      </c>
      <c r="AW43" s="38"/>
      <c r="AX43" s="38"/>
      <c r="AY43" s="38"/>
      <c r="AZ43" s="38"/>
      <c r="BA43" s="294"/>
      <c r="BC43" s="320" t="str">
        <f>IF(AND(C43="WK",COUNTIFS(C$11:C42,"BK",AE$11:AE42,AE43)&gt;0)=TRUE,AE43,"")</f>
        <v/>
      </c>
      <c r="BD43" s="320" t="str">
        <f>IF(AND(K43="WK",COUNTIFS(K$11:K42,"BK",AR$11:AR42,AR43)&gt;0)=TRUE,AR43,"")</f>
        <v/>
      </c>
    </row>
    <row r="44" spans="1:56" ht="12.75" customHeight="1" x14ac:dyDescent="0.25">
      <c r="A44" s="25" t="str">
        <f>IFERROR(VLOOKUP(B44,Leden!AQ:AQ,1,0),"")</f>
        <v>B1</v>
      </c>
      <c r="B44" s="42" t="s">
        <v>5621</v>
      </c>
      <c r="C44" s="43" t="s">
        <v>5697</v>
      </c>
      <c r="D44" s="43" t="s">
        <v>5700</v>
      </c>
      <c r="E44" s="43">
        <v>8</v>
      </c>
      <c r="F44" s="242"/>
      <c r="G44" s="250" t="s">
        <v>12</v>
      </c>
      <c r="I44" s="25" t="str">
        <f>IFERROR(VLOOKUP(J44,Leden!AR:AR,1,0),"")</f>
        <v>B1</v>
      </c>
      <c r="J44" s="42" t="s">
        <v>5621</v>
      </c>
      <c r="K44" s="43" t="s">
        <v>5697</v>
      </c>
      <c r="L44" s="43" t="s">
        <v>5700</v>
      </c>
      <c r="M44" s="43">
        <v>8</v>
      </c>
      <c r="N44" s="242"/>
      <c r="O44" s="250" t="s">
        <v>12</v>
      </c>
      <c r="S44" s="275" t="s">
        <v>5621</v>
      </c>
      <c r="T44" s="253"/>
      <c r="U44" s="278"/>
      <c r="V44" s="274" t="s">
        <v>5697</v>
      </c>
      <c r="W44" s="38" t="s">
        <v>5698</v>
      </c>
      <c r="X44" s="294"/>
      <c r="Y44" s="38"/>
      <c r="Z44" s="274">
        <v>8</v>
      </c>
      <c r="AA44" s="294" t="str">
        <f t="shared" ref="AA44:AA71" si="3">IF(C44="WK","",4)</f>
        <v/>
      </c>
      <c r="AB44" s="38"/>
      <c r="AC44" s="293">
        <f>COUNTIFS(Leden!C:C,S44)</f>
        <v>10</v>
      </c>
      <c r="AE44" s="274" t="str">
        <f t="shared" si="1"/>
        <v>B</v>
      </c>
      <c r="AF44" s="294" t="str">
        <f>SUBSTITUTE(IFERROR(VLOOKUP(LEFT(B44,1),AE45:AE$99,1,0),""),AE44,"")</f>
        <v/>
      </c>
      <c r="AG44" s="278"/>
      <c r="AH44" s="274" t="s">
        <v>5699</v>
      </c>
      <c r="AI44" s="38" t="s">
        <v>5700</v>
      </c>
      <c r="AJ44" s="38"/>
      <c r="AK44" s="38"/>
      <c r="AL44" s="38"/>
      <c r="AM44" s="38"/>
      <c r="AN44" s="294"/>
      <c r="AO44" s="38"/>
      <c r="AP44" s="293">
        <f>COUNTIFS(Leden!D:D,S44)</f>
        <v>10</v>
      </c>
      <c r="AQ44" s="278"/>
      <c r="AR44" s="274" t="str">
        <f t="shared" si="2"/>
        <v>B</v>
      </c>
      <c r="AS44" s="294" t="str">
        <f>SUBSTITUTE(IFERROR(VLOOKUP(LEFT(J44,1),AR45:AR$93,1,0),""),AR44,"")</f>
        <v/>
      </c>
      <c r="AU44" s="274" t="s">
        <v>5700</v>
      </c>
      <c r="AV44" s="38"/>
      <c r="AW44" s="38"/>
      <c r="AX44" s="38"/>
      <c r="AY44" s="38"/>
      <c r="AZ44" s="38"/>
      <c r="BA44" s="294"/>
      <c r="BC44" s="320" t="str">
        <f>IF(AND(C44="WK",COUNTIFS(C$11:C43,"BK",AE$11:AE43,AE44)&gt;0)=TRUE,AE44,"")</f>
        <v/>
      </c>
      <c r="BD44" s="320" t="str">
        <f>IF(AND(K44="WK",COUNTIFS(K$11:K43,"BK",AR$11:AR43,AR44)&gt;0)=TRUE,AR44,"")</f>
        <v/>
      </c>
    </row>
    <row r="45" spans="1:56" ht="12.75" customHeight="1" x14ac:dyDescent="0.25">
      <c r="A45" s="25" t="str">
        <f>IFERROR(VLOOKUP(B45,Leden!AQ:AQ,1,0),"")</f>
        <v>B2</v>
      </c>
      <c r="B45" s="42" t="s">
        <v>5622</v>
      </c>
      <c r="C45" s="43" t="s">
        <v>5698</v>
      </c>
      <c r="D45" s="43" t="s">
        <v>5700</v>
      </c>
      <c r="E45" s="43">
        <v>8</v>
      </c>
      <c r="F45" s="242"/>
      <c r="G45" s="250" t="s">
        <v>12</v>
      </c>
      <c r="I45" s="25" t="str">
        <f>IFERROR(VLOOKUP(J45,Leden!AR:AR,1,0),"")</f>
        <v>B2</v>
      </c>
      <c r="J45" s="42" t="s">
        <v>5622</v>
      </c>
      <c r="K45" s="43" t="s">
        <v>5698</v>
      </c>
      <c r="L45" s="43" t="s">
        <v>5700</v>
      </c>
      <c r="M45" s="43">
        <v>8</v>
      </c>
      <c r="N45" s="242"/>
      <c r="O45" s="250" t="s">
        <v>12</v>
      </c>
      <c r="S45" s="275" t="s">
        <v>5622</v>
      </c>
      <c r="T45" s="253"/>
      <c r="U45" s="278"/>
      <c r="V45" s="274" t="s">
        <v>5697</v>
      </c>
      <c r="W45" s="38" t="s">
        <v>5698</v>
      </c>
      <c r="X45" s="294"/>
      <c r="Y45" s="38"/>
      <c r="Z45" s="274">
        <v>8</v>
      </c>
      <c r="AA45" s="294">
        <f t="shared" si="3"/>
        <v>4</v>
      </c>
      <c r="AB45" s="38"/>
      <c r="AC45" s="293">
        <f>COUNTIFS(Leden!C:C,S45)</f>
        <v>9</v>
      </c>
      <c r="AE45" s="274" t="str">
        <f t="shared" si="1"/>
        <v>B</v>
      </c>
      <c r="AF45" s="294" t="str">
        <f>SUBSTITUTE(IFERROR(VLOOKUP(LEFT(B45,1),AE46:AE$99,1,0),""),AE45,"")</f>
        <v/>
      </c>
      <c r="AG45" s="278"/>
      <c r="AH45" s="274" t="s">
        <v>5699</v>
      </c>
      <c r="AI45" s="38" t="s">
        <v>5700</v>
      </c>
      <c r="AJ45" s="38"/>
      <c r="AK45" s="38"/>
      <c r="AL45" s="38"/>
      <c r="AM45" s="38"/>
      <c r="AN45" s="294"/>
      <c r="AO45" s="38"/>
      <c r="AP45" s="293">
        <f>COUNTIFS(Leden!D:D,S45)</f>
        <v>9</v>
      </c>
      <c r="AQ45" s="278"/>
      <c r="AR45" s="274" t="str">
        <f t="shared" si="2"/>
        <v>B</v>
      </c>
      <c r="AS45" s="294" t="str">
        <f>SUBSTITUTE(IFERROR(VLOOKUP(LEFT(J45,1),AR46:AR$93,1,0),""),AR45,"")</f>
        <v/>
      </c>
      <c r="AU45" s="274" t="s">
        <v>5700</v>
      </c>
      <c r="AV45" s="38"/>
      <c r="AW45" s="38"/>
      <c r="AX45" s="38"/>
      <c r="AY45" s="38"/>
      <c r="AZ45" s="38"/>
      <c r="BA45" s="294"/>
      <c r="BC45" s="320" t="str">
        <f>IF(AND(C45="WK",COUNTIFS(C$11:C44,"BK",AE$11:AE44,AE45)&gt;0)=TRUE,AE45,"")</f>
        <v/>
      </c>
      <c r="BD45" s="320" t="str">
        <f>IF(AND(K45="WK",COUNTIFS(K$11:K44,"BK",AR$11:AR44,AR45)&gt;0)=TRUE,AR45,"")</f>
        <v/>
      </c>
    </row>
    <row r="46" spans="1:56" ht="12.75" customHeight="1" x14ac:dyDescent="0.25">
      <c r="A46" s="25" t="str">
        <f>IFERROR(VLOOKUP(B46,Leden!AQ:AQ,1,0),"")</f>
        <v>B3</v>
      </c>
      <c r="B46" s="42" t="s">
        <v>5623</v>
      </c>
      <c r="C46" s="43" t="s">
        <v>5698</v>
      </c>
      <c r="D46" s="43" t="s">
        <v>5700</v>
      </c>
      <c r="E46" s="43">
        <v>8</v>
      </c>
      <c r="F46" s="242"/>
      <c r="G46" s="250" t="s">
        <v>12</v>
      </c>
      <c r="I46" s="25" t="str">
        <f>IFERROR(VLOOKUP(J46,Leden!AR:AR,1,0),"")</f>
        <v>B3</v>
      </c>
      <c r="J46" s="42" t="s">
        <v>5623</v>
      </c>
      <c r="K46" s="43" t="s">
        <v>5698</v>
      </c>
      <c r="L46" s="43" t="s">
        <v>5700</v>
      </c>
      <c r="M46" s="43">
        <v>8</v>
      </c>
      <c r="N46" s="242"/>
      <c r="O46" s="250" t="s">
        <v>12</v>
      </c>
      <c r="S46" s="275" t="s">
        <v>5623</v>
      </c>
      <c r="T46" s="253"/>
      <c r="U46" s="278"/>
      <c r="V46" s="274" t="s">
        <v>5697</v>
      </c>
      <c r="W46" s="38" t="s">
        <v>5698</v>
      </c>
      <c r="X46" s="294"/>
      <c r="Y46" s="38"/>
      <c r="Z46" s="274">
        <v>8</v>
      </c>
      <c r="AA46" s="294">
        <f t="shared" si="3"/>
        <v>4</v>
      </c>
      <c r="AB46" s="38"/>
      <c r="AC46" s="293">
        <f>COUNTIFS(Leden!C:C,S46)</f>
        <v>10</v>
      </c>
      <c r="AE46" s="274" t="str">
        <f t="shared" si="1"/>
        <v>B</v>
      </c>
      <c r="AF46" s="294" t="str">
        <f>SUBSTITUTE(IFERROR(VLOOKUP(LEFT(B46,1),AE47:AE$99,1,0),""),AE46,"")</f>
        <v/>
      </c>
      <c r="AG46" s="278"/>
      <c r="AH46" s="274" t="s">
        <v>5699</v>
      </c>
      <c r="AI46" s="38" t="s">
        <v>5700</v>
      </c>
      <c r="AJ46" s="38"/>
      <c r="AK46" s="38"/>
      <c r="AL46" s="38"/>
      <c r="AM46" s="38"/>
      <c r="AN46" s="294"/>
      <c r="AO46" s="38"/>
      <c r="AP46" s="293">
        <f>COUNTIFS(Leden!D:D,S46)</f>
        <v>10</v>
      </c>
      <c r="AQ46" s="278"/>
      <c r="AR46" s="274" t="str">
        <f t="shared" si="2"/>
        <v>B</v>
      </c>
      <c r="AS46" s="294" t="str">
        <f>SUBSTITUTE(IFERROR(VLOOKUP(LEFT(J46,1),AR47:AR$93,1,0),""),AR46,"")</f>
        <v/>
      </c>
      <c r="AU46" s="274" t="s">
        <v>5700</v>
      </c>
      <c r="AV46" s="38"/>
      <c r="AW46" s="38"/>
      <c r="AX46" s="38"/>
      <c r="AY46" s="38"/>
      <c r="AZ46" s="38"/>
      <c r="BA46" s="294"/>
      <c r="BC46" s="320" t="str">
        <f>IF(AND(C46="WK",COUNTIFS(C$11:C45,"BK",AE$11:AE45,AE46)&gt;0)=TRUE,AE46,"")</f>
        <v/>
      </c>
      <c r="BD46" s="320" t="str">
        <f>IF(AND(K46="WK",COUNTIFS(K$11:K45,"BK",AR$11:AR45,AR46)&gt;0)=TRUE,AR46,"")</f>
        <v/>
      </c>
    </row>
    <row r="47" spans="1:56" ht="12.75" customHeight="1" x14ac:dyDescent="0.25">
      <c r="A47" s="25" t="str">
        <f>IFERROR(VLOOKUP(B47,Leden!AQ:AQ,1,0),"")</f>
        <v/>
      </c>
      <c r="B47" s="42" t="s">
        <v>5624</v>
      </c>
      <c r="C47" s="43"/>
      <c r="D47" s="43"/>
      <c r="E47" s="43"/>
      <c r="F47" s="242"/>
      <c r="G47" s="250"/>
      <c r="I47" s="25" t="str">
        <f>IFERROR(VLOOKUP(J47,Leden!AR:AR,1,0),"")</f>
        <v/>
      </c>
      <c r="J47" s="42" t="s">
        <v>5624</v>
      </c>
      <c r="K47" s="43"/>
      <c r="L47" s="43"/>
      <c r="M47" s="43"/>
      <c r="N47" s="242"/>
      <c r="O47" s="250"/>
      <c r="S47" s="275" t="s">
        <v>5624</v>
      </c>
      <c r="T47" s="253"/>
      <c r="U47" s="278"/>
      <c r="V47" s="274" t="s">
        <v>5697</v>
      </c>
      <c r="W47" s="38" t="s">
        <v>5698</v>
      </c>
      <c r="X47" s="294"/>
      <c r="Y47" s="38"/>
      <c r="Z47" s="274">
        <v>8</v>
      </c>
      <c r="AA47" s="294">
        <f t="shared" si="3"/>
        <v>4</v>
      </c>
      <c r="AB47" s="38"/>
      <c r="AC47" s="293">
        <f>COUNTIFS(Leden!C:C,S47)</f>
        <v>0</v>
      </c>
      <c r="AE47" s="274" t="str">
        <f t="shared" si="1"/>
        <v/>
      </c>
      <c r="AF47" s="294" t="str">
        <f>SUBSTITUTE(IFERROR(VLOOKUP(LEFT(B47,1),AE48:AE$99,1,0),""),AE47,"")</f>
        <v/>
      </c>
      <c r="AG47" s="278"/>
      <c r="AH47" s="274" t="s">
        <v>5699</v>
      </c>
      <c r="AI47" s="38" t="s">
        <v>5700</v>
      </c>
      <c r="AJ47" s="38"/>
      <c r="AK47" s="38"/>
      <c r="AL47" s="38"/>
      <c r="AM47" s="38"/>
      <c r="AN47" s="294"/>
      <c r="AO47" s="38"/>
      <c r="AP47" s="293">
        <f>COUNTIFS(Leden!D:D,S47)</f>
        <v>0</v>
      </c>
      <c r="AQ47" s="278"/>
      <c r="AR47" s="274" t="str">
        <f t="shared" si="2"/>
        <v/>
      </c>
      <c r="AS47" s="294" t="str">
        <f>SUBSTITUTE(IFERROR(VLOOKUP(LEFT(J47,1),AR48:AR$93,1,0),""),AR47,"")</f>
        <v/>
      </c>
      <c r="AU47" s="274" t="s">
        <v>5700</v>
      </c>
      <c r="AV47" s="38"/>
      <c r="AW47" s="38"/>
      <c r="AX47" s="38"/>
      <c r="AY47" s="38"/>
      <c r="AZ47" s="38"/>
      <c r="BA47" s="294"/>
      <c r="BC47" s="320" t="str">
        <f>IF(AND(C47="WK",COUNTIFS(C$11:C46,"BK",AE$11:AE46,AE47)&gt;0)=TRUE,AE47,"")</f>
        <v/>
      </c>
      <c r="BD47" s="320" t="str">
        <f>IF(AND(K47="WK",COUNTIFS(K$11:K46,"BK",AR$11:AR46,AR47)&gt;0)=TRUE,AR47,"")</f>
        <v/>
      </c>
    </row>
    <row r="48" spans="1:56" ht="12.75" customHeight="1" x14ac:dyDescent="0.25">
      <c r="A48" s="25" t="str">
        <f>IFERROR(VLOOKUP(B48,Leden!AQ:AQ,1,0),"")</f>
        <v/>
      </c>
      <c r="B48" s="42" t="s">
        <v>5625</v>
      </c>
      <c r="C48" s="43"/>
      <c r="D48" s="43"/>
      <c r="E48" s="43"/>
      <c r="F48" s="242"/>
      <c r="G48" s="250"/>
      <c r="I48" s="25" t="str">
        <f>IFERROR(VLOOKUP(J48,Leden!AR:AR,1,0),"")</f>
        <v/>
      </c>
      <c r="J48" s="42" t="s">
        <v>5625</v>
      </c>
      <c r="K48" s="43"/>
      <c r="L48" s="43"/>
      <c r="M48" s="43"/>
      <c r="N48" s="242"/>
      <c r="O48" s="250"/>
      <c r="S48" s="275" t="s">
        <v>5625</v>
      </c>
      <c r="T48" s="253"/>
      <c r="U48" s="278"/>
      <c r="V48" s="274" t="s">
        <v>5697</v>
      </c>
      <c r="W48" s="38" t="s">
        <v>5698</v>
      </c>
      <c r="X48" s="294"/>
      <c r="Y48" s="38"/>
      <c r="Z48" s="274">
        <v>8</v>
      </c>
      <c r="AA48" s="294">
        <f t="shared" si="3"/>
        <v>4</v>
      </c>
      <c r="AB48" s="38"/>
      <c r="AC48" s="293">
        <f>COUNTIFS(Leden!C:C,S48)</f>
        <v>0</v>
      </c>
      <c r="AE48" s="274" t="str">
        <f t="shared" si="1"/>
        <v/>
      </c>
      <c r="AF48" s="294" t="str">
        <f>SUBSTITUTE(IFERROR(VLOOKUP(LEFT(B48,1),AE49:AE$99,1,0),""),AE48,"")</f>
        <v/>
      </c>
      <c r="AG48" s="278"/>
      <c r="AH48" s="274" t="s">
        <v>5699</v>
      </c>
      <c r="AI48" s="38" t="s">
        <v>5700</v>
      </c>
      <c r="AJ48" s="38"/>
      <c r="AK48" s="38"/>
      <c r="AL48" s="38"/>
      <c r="AM48" s="38"/>
      <c r="AN48" s="294"/>
      <c r="AO48" s="38"/>
      <c r="AP48" s="293">
        <f>COUNTIFS(Leden!D:D,S48)</f>
        <v>0</v>
      </c>
      <c r="AQ48" s="278"/>
      <c r="AR48" s="274" t="str">
        <f t="shared" si="2"/>
        <v/>
      </c>
      <c r="AS48" s="294" t="str">
        <f>SUBSTITUTE(IFERROR(VLOOKUP(LEFT(J48,1),AR49:AR$93,1,0),""),AR48,"")</f>
        <v/>
      </c>
      <c r="AU48" s="274" t="s">
        <v>5700</v>
      </c>
      <c r="AV48" s="38"/>
      <c r="AW48" s="38"/>
      <c r="AX48" s="38"/>
      <c r="AY48" s="38"/>
      <c r="AZ48" s="38"/>
      <c r="BA48" s="294"/>
      <c r="BC48" s="320" t="str">
        <f>IF(AND(C48="WK",COUNTIFS(C$11:C47,"BK",AE$11:AE47,AE48)&gt;0)=TRUE,AE48,"")</f>
        <v/>
      </c>
      <c r="BD48" s="320" t="str">
        <f>IF(AND(K48="WK",COUNTIFS(K$11:K47,"BK",AR$11:AR47,AR48)&gt;0)=TRUE,AR48,"")</f>
        <v/>
      </c>
    </row>
    <row r="49" spans="1:56" ht="12.75" customHeight="1" x14ac:dyDescent="0.25">
      <c r="A49" s="25" t="str">
        <f>IFERROR(VLOOKUP(B49,Leden!AQ:AQ,1,0),"")</f>
        <v/>
      </c>
      <c r="B49" s="42" t="s">
        <v>5626</v>
      </c>
      <c r="C49" s="43"/>
      <c r="D49" s="43"/>
      <c r="E49" s="43"/>
      <c r="F49" s="242"/>
      <c r="G49" s="250"/>
      <c r="I49" s="25" t="str">
        <f>IFERROR(VLOOKUP(J49,Leden!AR:AR,1,0),"")</f>
        <v/>
      </c>
      <c r="J49" s="42" t="s">
        <v>5626</v>
      </c>
      <c r="K49" s="43"/>
      <c r="L49" s="43"/>
      <c r="M49" s="43"/>
      <c r="N49" s="242"/>
      <c r="O49" s="250"/>
      <c r="S49" s="275" t="s">
        <v>5626</v>
      </c>
      <c r="T49" s="253"/>
      <c r="U49" s="278"/>
      <c r="V49" s="274" t="s">
        <v>5697</v>
      </c>
      <c r="W49" s="38" t="s">
        <v>5698</v>
      </c>
      <c r="X49" s="294"/>
      <c r="Y49" s="38"/>
      <c r="Z49" s="274">
        <v>8</v>
      </c>
      <c r="AA49" s="294">
        <f t="shared" si="3"/>
        <v>4</v>
      </c>
      <c r="AB49" s="38"/>
      <c r="AC49" s="293">
        <f>COUNTIFS(Leden!C:C,S49)</f>
        <v>0</v>
      </c>
      <c r="AE49" s="274" t="str">
        <f t="shared" si="1"/>
        <v/>
      </c>
      <c r="AF49" s="294" t="str">
        <f>SUBSTITUTE(IFERROR(VLOOKUP(LEFT(B49,1),AE50:AE$99,1,0),""),AE49,"")</f>
        <v/>
      </c>
      <c r="AG49" s="278"/>
      <c r="AH49" s="274" t="s">
        <v>5699</v>
      </c>
      <c r="AI49" s="38" t="s">
        <v>5700</v>
      </c>
      <c r="AJ49" s="38"/>
      <c r="AK49" s="38"/>
      <c r="AL49" s="38"/>
      <c r="AM49" s="38"/>
      <c r="AN49" s="294"/>
      <c r="AO49" s="38"/>
      <c r="AP49" s="293">
        <f>COUNTIFS(Leden!D:D,S49)</f>
        <v>0</v>
      </c>
      <c r="AQ49" s="278"/>
      <c r="AR49" s="274" t="str">
        <f t="shared" si="2"/>
        <v/>
      </c>
      <c r="AS49" s="294" t="str">
        <f>SUBSTITUTE(IFERROR(VLOOKUP(LEFT(J49,1),AR50:AR$93,1,0),""),AR49,"")</f>
        <v/>
      </c>
      <c r="AU49" s="274" t="s">
        <v>5700</v>
      </c>
      <c r="AV49" s="38"/>
      <c r="AW49" s="38"/>
      <c r="AX49" s="38"/>
      <c r="AY49" s="38"/>
      <c r="AZ49" s="38"/>
      <c r="BA49" s="294"/>
      <c r="BC49" s="320" t="str">
        <f>IF(AND(C49="WK",COUNTIFS(C$11:C48,"BK",AE$11:AE48,AE49)&gt;0)=TRUE,AE49,"")</f>
        <v/>
      </c>
      <c r="BD49" s="320" t="str">
        <f>IF(AND(K49="WK",COUNTIFS(K$11:K48,"BK",AR$11:AR48,AR49)&gt;0)=TRUE,AR49,"")</f>
        <v/>
      </c>
    </row>
    <row r="50" spans="1:56" ht="12.75" customHeight="1" x14ac:dyDescent="0.25">
      <c r="A50" s="25" t="str">
        <f>IFERROR(VLOOKUP(B50,Leden!AQ:AQ,1,0),"")</f>
        <v/>
      </c>
      <c r="B50" s="42" t="s">
        <v>5627</v>
      </c>
      <c r="C50" s="43"/>
      <c r="D50" s="43"/>
      <c r="E50" s="43"/>
      <c r="F50" s="242"/>
      <c r="G50" s="250"/>
      <c r="I50" s="25" t="str">
        <f>IFERROR(VLOOKUP(J50,Leden!AR:AR,1,0),"")</f>
        <v/>
      </c>
      <c r="J50" s="42" t="s">
        <v>5627</v>
      </c>
      <c r="K50" s="43"/>
      <c r="L50" s="43"/>
      <c r="M50" s="43"/>
      <c r="N50" s="242"/>
      <c r="O50" s="250"/>
      <c r="S50" s="275" t="s">
        <v>5627</v>
      </c>
      <c r="T50" s="253"/>
      <c r="U50" s="278"/>
      <c r="V50" s="274" t="s">
        <v>5697</v>
      </c>
      <c r="W50" s="38" t="s">
        <v>5698</v>
      </c>
      <c r="X50" s="294"/>
      <c r="Y50" s="38"/>
      <c r="Z50" s="274">
        <v>8</v>
      </c>
      <c r="AA50" s="294">
        <f t="shared" si="3"/>
        <v>4</v>
      </c>
      <c r="AB50" s="38"/>
      <c r="AC50" s="293">
        <f>COUNTIFS(Leden!C:C,S50)</f>
        <v>0</v>
      </c>
      <c r="AE50" s="274" t="str">
        <f t="shared" si="1"/>
        <v/>
      </c>
      <c r="AF50" s="294" t="str">
        <f>SUBSTITUTE(IFERROR(VLOOKUP(LEFT(B50,1),AE51:AE$99,1,0),""),AE50,"")</f>
        <v/>
      </c>
      <c r="AG50" s="278"/>
      <c r="AH50" s="274" t="s">
        <v>5699</v>
      </c>
      <c r="AI50" s="38" t="s">
        <v>5700</v>
      </c>
      <c r="AJ50" s="38"/>
      <c r="AK50" s="38"/>
      <c r="AL50" s="38"/>
      <c r="AM50" s="38"/>
      <c r="AN50" s="294"/>
      <c r="AO50" s="38"/>
      <c r="AP50" s="293">
        <f>COUNTIFS(Leden!D:D,S50)</f>
        <v>0</v>
      </c>
      <c r="AQ50" s="278"/>
      <c r="AR50" s="274" t="str">
        <f t="shared" si="2"/>
        <v/>
      </c>
      <c r="AS50" s="294" t="str">
        <f>SUBSTITUTE(IFERROR(VLOOKUP(LEFT(J50,1),AR51:AR$93,1,0),""),AR50,"")</f>
        <v/>
      </c>
      <c r="AU50" s="274" t="s">
        <v>5700</v>
      </c>
      <c r="AV50" s="38"/>
      <c r="AW50" s="38"/>
      <c r="AX50" s="38"/>
      <c r="AY50" s="38"/>
      <c r="AZ50" s="38"/>
      <c r="BA50" s="294"/>
      <c r="BC50" s="320" t="str">
        <f>IF(AND(C50="WK",COUNTIFS(C$11:C49,"BK",AE$11:AE49,AE50)&gt;0)=TRUE,AE50,"")</f>
        <v/>
      </c>
      <c r="BD50" s="320" t="str">
        <f>IF(AND(K50="WK",COUNTIFS(K$11:K49,"BK",AR$11:AR49,AR50)&gt;0)=TRUE,AR50,"")</f>
        <v/>
      </c>
    </row>
    <row r="51" spans="1:56" ht="12.75" customHeight="1" x14ac:dyDescent="0.25">
      <c r="A51" s="25" t="str">
        <f>IFERROR(VLOOKUP(B51,Leden!AQ:AQ,1,0),"")</f>
        <v/>
      </c>
      <c r="B51" s="42" t="s">
        <v>5628</v>
      </c>
      <c r="C51" s="43"/>
      <c r="D51" s="43"/>
      <c r="E51" s="43"/>
      <c r="F51" s="242"/>
      <c r="G51" s="250"/>
      <c r="I51" s="25" t="str">
        <f>IFERROR(VLOOKUP(J51,Leden!AR:AR,1,0),"")</f>
        <v/>
      </c>
      <c r="J51" s="42" t="s">
        <v>5628</v>
      </c>
      <c r="K51" s="43"/>
      <c r="L51" s="43"/>
      <c r="M51" s="43"/>
      <c r="N51" s="242"/>
      <c r="O51" s="250"/>
      <c r="S51" s="275" t="s">
        <v>5628</v>
      </c>
      <c r="T51" s="253"/>
      <c r="U51" s="278"/>
      <c r="V51" s="274" t="s">
        <v>5697</v>
      </c>
      <c r="W51" s="38" t="s">
        <v>5698</v>
      </c>
      <c r="X51" s="294"/>
      <c r="Y51" s="38"/>
      <c r="Z51" s="274">
        <v>8</v>
      </c>
      <c r="AA51" s="294">
        <f t="shared" si="3"/>
        <v>4</v>
      </c>
      <c r="AB51" s="38"/>
      <c r="AC51" s="293">
        <f>COUNTIFS(Leden!C:C,S51)</f>
        <v>0</v>
      </c>
      <c r="AE51" s="274" t="str">
        <f t="shared" si="1"/>
        <v/>
      </c>
      <c r="AF51" s="294" t="str">
        <f>SUBSTITUTE(IFERROR(VLOOKUP(LEFT(B51,1),AE52:AE$99,1,0),""),AE51,"")</f>
        <v/>
      </c>
      <c r="AG51" s="278"/>
      <c r="AH51" s="274" t="s">
        <v>5699</v>
      </c>
      <c r="AI51" s="38" t="s">
        <v>5700</v>
      </c>
      <c r="AJ51" s="38"/>
      <c r="AK51" s="38"/>
      <c r="AL51" s="38"/>
      <c r="AM51" s="38"/>
      <c r="AN51" s="294"/>
      <c r="AO51" s="38"/>
      <c r="AP51" s="293">
        <f>COUNTIFS(Leden!D:D,S51)</f>
        <v>0</v>
      </c>
      <c r="AQ51" s="278"/>
      <c r="AR51" s="274" t="str">
        <f t="shared" si="2"/>
        <v/>
      </c>
      <c r="AS51" s="294" t="str">
        <f>SUBSTITUTE(IFERROR(VLOOKUP(LEFT(J51,1),AR52:AR$93,1,0),""),AR51,"")</f>
        <v/>
      </c>
      <c r="AU51" s="274" t="s">
        <v>5700</v>
      </c>
      <c r="AV51" s="38"/>
      <c r="AW51" s="38"/>
      <c r="AX51" s="38"/>
      <c r="AY51" s="38"/>
      <c r="AZ51" s="38"/>
      <c r="BA51" s="294"/>
      <c r="BC51" s="320" t="str">
        <f>IF(AND(C51="WK",COUNTIFS(C$11:C50,"BK",AE$11:AE50,AE51)&gt;0)=TRUE,AE51,"")</f>
        <v/>
      </c>
      <c r="BD51" s="320" t="str">
        <f>IF(AND(K51="WK",COUNTIFS(K$11:K50,"BK",AR$11:AR50,AR51)&gt;0)=TRUE,AR51,"")</f>
        <v/>
      </c>
    </row>
    <row r="52" spans="1:56" ht="12.75" customHeight="1" x14ac:dyDescent="0.25">
      <c r="A52" s="25" t="str">
        <f>IFERROR(VLOOKUP(B52,Leden!AQ:AQ,1,0),"")</f>
        <v>C1</v>
      </c>
      <c r="B52" s="42" t="s">
        <v>5631</v>
      </c>
      <c r="C52" s="43" t="s">
        <v>5697</v>
      </c>
      <c r="D52" s="43" t="s">
        <v>5700</v>
      </c>
      <c r="E52" s="43">
        <v>8</v>
      </c>
      <c r="F52" s="242"/>
      <c r="G52" s="250" t="s">
        <v>12</v>
      </c>
      <c r="I52" s="25" t="str">
        <f>IFERROR(VLOOKUP(J52,Leden!AR:AR,1,0),"")</f>
        <v>C1</v>
      </c>
      <c r="J52" s="42" t="s">
        <v>5631</v>
      </c>
      <c r="K52" s="43" t="s">
        <v>5697</v>
      </c>
      <c r="L52" s="43" t="s">
        <v>5700</v>
      </c>
      <c r="M52" s="43">
        <v>8</v>
      </c>
      <c r="N52" s="242"/>
      <c r="O52" s="250" t="s">
        <v>12</v>
      </c>
      <c r="S52" s="275" t="s">
        <v>5631</v>
      </c>
      <c r="T52" s="253"/>
      <c r="U52" s="278"/>
      <c r="V52" s="274" t="s">
        <v>5697</v>
      </c>
      <c r="W52" s="38" t="s">
        <v>5698</v>
      </c>
      <c r="X52" s="294"/>
      <c r="Y52" s="38"/>
      <c r="Z52" s="274">
        <v>8</v>
      </c>
      <c r="AA52" s="294" t="str">
        <f t="shared" si="3"/>
        <v/>
      </c>
      <c r="AB52" s="38"/>
      <c r="AC52" s="293">
        <f>COUNTIFS(Leden!C:C,S52)</f>
        <v>10</v>
      </c>
      <c r="AE52" s="274" t="str">
        <f t="shared" si="1"/>
        <v>C</v>
      </c>
      <c r="AF52" s="294" t="str">
        <f>SUBSTITUTE(IFERROR(VLOOKUP(LEFT(B52,1),AE53:AE$99,1,0),""),AE52,"")</f>
        <v/>
      </c>
      <c r="AG52" s="278"/>
      <c r="AH52" s="274" t="s">
        <v>5699</v>
      </c>
      <c r="AI52" s="38" t="s">
        <v>5700</v>
      </c>
      <c r="AJ52" s="38"/>
      <c r="AK52" s="38"/>
      <c r="AL52" s="38"/>
      <c r="AM52" s="38"/>
      <c r="AN52" s="294"/>
      <c r="AO52" s="38"/>
      <c r="AP52" s="293">
        <f>COUNTIFS(Leden!D:D,S52)</f>
        <v>10</v>
      </c>
      <c r="AQ52" s="278"/>
      <c r="AR52" s="274" t="str">
        <f t="shared" si="2"/>
        <v>C</v>
      </c>
      <c r="AS52" s="294" t="str">
        <f>SUBSTITUTE(IFERROR(VLOOKUP(LEFT(J52,1),AR53:AR$93,1,0),""),AR52,"")</f>
        <v/>
      </c>
      <c r="AU52" s="274" t="s">
        <v>5700</v>
      </c>
      <c r="AV52" s="38"/>
      <c r="AW52" s="38"/>
      <c r="AX52" s="38"/>
      <c r="AY52" s="38"/>
      <c r="AZ52" s="38"/>
      <c r="BA52" s="294"/>
      <c r="BC52" s="320" t="str">
        <f>IF(AND(C52="WK",COUNTIFS(C$11:C51,"BK",AE$11:AE51,AE52)&gt;0)=TRUE,AE52,"")</f>
        <v/>
      </c>
      <c r="BD52" s="320" t="str">
        <f>IF(AND(K52="WK",COUNTIFS(K$11:K51,"BK",AR$11:AR51,AR52)&gt;0)=TRUE,AR52,"")</f>
        <v/>
      </c>
    </row>
    <row r="53" spans="1:56" ht="12.75" customHeight="1" x14ac:dyDescent="0.25">
      <c r="A53" s="25" t="str">
        <f>IFERROR(VLOOKUP(B53,Leden!AQ:AQ,1,0),"")</f>
        <v>C2</v>
      </c>
      <c r="B53" s="42" t="s">
        <v>5632</v>
      </c>
      <c r="C53" s="43" t="s">
        <v>5698</v>
      </c>
      <c r="D53" s="43" t="s">
        <v>5700</v>
      </c>
      <c r="E53" s="43">
        <v>8</v>
      </c>
      <c r="F53" s="242"/>
      <c r="G53" s="250" t="s">
        <v>12</v>
      </c>
      <c r="I53" s="25" t="str">
        <f>IFERROR(VLOOKUP(J53,Leden!AR:AR,1,0),"")</f>
        <v>C2</v>
      </c>
      <c r="J53" s="42" t="s">
        <v>5632</v>
      </c>
      <c r="K53" s="43" t="s">
        <v>5697</v>
      </c>
      <c r="L53" s="43" t="s">
        <v>5700</v>
      </c>
      <c r="M53" s="43">
        <v>8</v>
      </c>
      <c r="N53" s="242"/>
      <c r="O53" s="250" t="s">
        <v>12</v>
      </c>
      <c r="S53" s="275" t="s">
        <v>5632</v>
      </c>
      <c r="T53" s="253"/>
      <c r="U53" s="278"/>
      <c r="V53" s="274" t="s">
        <v>5697</v>
      </c>
      <c r="W53" s="38" t="s">
        <v>5698</v>
      </c>
      <c r="X53" s="294"/>
      <c r="Y53" s="38"/>
      <c r="Z53" s="274">
        <v>8</v>
      </c>
      <c r="AA53" s="294">
        <f t="shared" si="3"/>
        <v>4</v>
      </c>
      <c r="AB53" s="38"/>
      <c r="AC53" s="293">
        <f>COUNTIFS(Leden!C:C,S53)</f>
        <v>10</v>
      </c>
      <c r="AE53" s="274" t="str">
        <f t="shared" si="1"/>
        <v>C</v>
      </c>
      <c r="AF53" s="294" t="str">
        <f>SUBSTITUTE(IFERROR(VLOOKUP(LEFT(B53,1),AE54:AE$99,1,0),""),AE53,"")</f>
        <v/>
      </c>
      <c r="AG53" s="278"/>
      <c r="AH53" s="274" t="s">
        <v>5699</v>
      </c>
      <c r="AI53" s="38" t="s">
        <v>5700</v>
      </c>
      <c r="AJ53" s="38"/>
      <c r="AK53" s="38"/>
      <c r="AL53" s="38"/>
      <c r="AM53" s="38"/>
      <c r="AN53" s="294"/>
      <c r="AO53" s="38"/>
      <c r="AP53" s="293">
        <f>COUNTIFS(Leden!D:D,S53)</f>
        <v>10</v>
      </c>
      <c r="AQ53" s="278"/>
      <c r="AR53" s="274" t="str">
        <f t="shared" si="2"/>
        <v>C</v>
      </c>
      <c r="AS53" s="294" t="str">
        <f>SUBSTITUTE(IFERROR(VLOOKUP(LEFT(J53,1),AR54:AR$93,1,0),""),AR53,"")</f>
        <v/>
      </c>
      <c r="AU53" s="274" t="s">
        <v>5700</v>
      </c>
      <c r="AV53" s="38"/>
      <c r="AW53" s="38"/>
      <c r="AX53" s="38"/>
      <c r="AY53" s="38"/>
      <c r="AZ53" s="38"/>
      <c r="BA53" s="294"/>
      <c r="BC53" s="320" t="str">
        <f>IF(AND(C53="WK",COUNTIFS(C$11:C52,"BK",AE$11:AE52,AE53)&gt;0)=TRUE,AE53,"")</f>
        <v/>
      </c>
      <c r="BD53" s="320" t="str">
        <f>IF(AND(K53="WK",COUNTIFS(K$11:K52,"BK",AR$11:AR52,AR53)&gt;0)=TRUE,AR53,"")</f>
        <v/>
      </c>
    </row>
    <row r="54" spans="1:56" ht="12.75" customHeight="1" x14ac:dyDescent="0.25">
      <c r="A54" s="25" t="str">
        <f>IFERROR(VLOOKUP(B54,Leden!AQ:AQ,1,0),"")</f>
        <v>C3</v>
      </c>
      <c r="B54" s="42" t="s">
        <v>5633</v>
      </c>
      <c r="C54" s="43" t="s">
        <v>5698</v>
      </c>
      <c r="D54" s="43" t="s">
        <v>5700</v>
      </c>
      <c r="E54" s="43">
        <v>8</v>
      </c>
      <c r="F54" s="242"/>
      <c r="G54" s="250" t="s">
        <v>12</v>
      </c>
      <c r="I54" s="25" t="str">
        <f>IFERROR(VLOOKUP(J54,Leden!AR:AR,1,0),"")</f>
        <v>C3</v>
      </c>
      <c r="J54" s="42" t="s">
        <v>5633</v>
      </c>
      <c r="K54" s="43" t="s">
        <v>5698</v>
      </c>
      <c r="L54" s="43" t="s">
        <v>5700</v>
      </c>
      <c r="M54" s="43">
        <v>8</v>
      </c>
      <c r="N54" s="242"/>
      <c r="O54" s="250" t="s">
        <v>12</v>
      </c>
      <c r="S54" s="275" t="s">
        <v>5633</v>
      </c>
      <c r="T54" s="253"/>
      <c r="U54" s="278"/>
      <c r="V54" s="274" t="s">
        <v>5697</v>
      </c>
      <c r="W54" s="38" t="s">
        <v>5698</v>
      </c>
      <c r="X54" s="294"/>
      <c r="Y54" s="38"/>
      <c r="Z54" s="274">
        <v>8</v>
      </c>
      <c r="AA54" s="294">
        <f t="shared" si="3"/>
        <v>4</v>
      </c>
      <c r="AB54" s="38"/>
      <c r="AC54" s="293">
        <f>COUNTIFS(Leden!C:C,S54)</f>
        <v>10</v>
      </c>
      <c r="AE54" s="274" t="str">
        <f t="shared" si="1"/>
        <v>C</v>
      </c>
      <c r="AF54" s="294" t="str">
        <f>SUBSTITUTE(IFERROR(VLOOKUP(LEFT(B54,1),AE55:AE$99,1,0),""),AE54,"")</f>
        <v/>
      </c>
      <c r="AG54" s="278"/>
      <c r="AH54" s="274" t="s">
        <v>5699</v>
      </c>
      <c r="AI54" s="38" t="s">
        <v>5700</v>
      </c>
      <c r="AJ54" s="38"/>
      <c r="AK54" s="38"/>
      <c r="AL54" s="38"/>
      <c r="AM54" s="38"/>
      <c r="AN54" s="294"/>
      <c r="AO54" s="38"/>
      <c r="AP54" s="293">
        <f>COUNTIFS(Leden!D:D,S54)</f>
        <v>10</v>
      </c>
      <c r="AQ54" s="278"/>
      <c r="AR54" s="274" t="str">
        <f t="shared" si="2"/>
        <v>C</v>
      </c>
      <c r="AS54" s="294" t="str">
        <f>SUBSTITUTE(IFERROR(VLOOKUP(LEFT(J54,1),AR55:AR$93,1,0),""),AR54,"")</f>
        <v/>
      </c>
      <c r="AU54" s="274" t="s">
        <v>5700</v>
      </c>
      <c r="AV54" s="38"/>
      <c r="AW54" s="38"/>
      <c r="AX54" s="38"/>
      <c r="AY54" s="38"/>
      <c r="AZ54" s="38"/>
      <c r="BA54" s="294"/>
      <c r="BC54" s="320" t="str">
        <f>IF(AND(C54="WK",COUNTIFS(C$11:C53,"BK",AE$11:AE53,AE54)&gt;0)=TRUE,AE54,"")</f>
        <v/>
      </c>
      <c r="BD54" s="320" t="str">
        <f>IF(AND(K54="WK",COUNTIFS(K$11:K53,"BK",AR$11:AR53,AR54)&gt;0)=TRUE,AR54,"")</f>
        <v/>
      </c>
    </row>
    <row r="55" spans="1:56" ht="12.75" customHeight="1" x14ac:dyDescent="0.25">
      <c r="A55" s="25" t="str">
        <f>IFERROR(VLOOKUP(B55,Leden!AQ:AQ,1,0),"")</f>
        <v/>
      </c>
      <c r="B55" s="42" t="s">
        <v>5634</v>
      </c>
      <c r="C55" s="43"/>
      <c r="D55" s="43"/>
      <c r="E55" s="43"/>
      <c r="F55" s="242"/>
      <c r="G55" s="250"/>
      <c r="I55" s="25" t="str">
        <f>IFERROR(VLOOKUP(J55,Leden!AR:AR,1,0),"")</f>
        <v/>
      </c>
      <c r="J55" s="42" t="s">
        <v>5634</v>
      </c>
      <c r="K55" s="43"/>
      <c r="L55" s="43"/>
      <c r="M55" s="43"/>
      <c r="N55" s="242"/>
      <c r="O55" s="250"/>
      <c r="S55" s="275" t="s">
        <v>5634</v>
      </c>
      <c r="T55" s="253"/>
      <c r="U55" s="278"/>
      <c r="V55" s="274" t="s">
        <v>5697</v>
      </c>
      <c r="W55" s="38" t="s">
        <v>5698</v>
      </c>
      <c r="X55" s="294"/>
      <c r="Y55" s="38"/>
      <c r="Z55" s="274">
        <v>8</v>
      </c>
      <c r="AA55" s="294">
        <f t="shared" si="3"/>
        <v>4</v>
      </c>
      <c r="AB55" s="38"/>
      <c r="AC55" s="293">
        <f>COUNTIFS(Leden!C:C,S55)</f>
        <v>0</v>
      </c>
      <c r="AE55" s="274" t="str">
        <f t="shared" si="1"/>
        <v/>
      </c>
      <c r="AF55" s="294" t="str">
        <f>SUBSTITUTE(IFERROR(VLOOKUP(LEFT(B55,1),AE56:AE$99,1,0),""),AE55,"")</f>
        <v/>
      </c>
      <c r="AG55" s="278"/>
      <c r="AH55" s="274" t="s">
        <v>5699</v>
      </c>
      <c r="AI55" s="38" t="s">
        <v>5700</v>
      </c>
      <c r="AJ55" s="38"/>
      <c r="AK55" s="38"/>
      <c r="AL55" s="38"/>
      <c r="AM55" s="38"/>
      <c r="AN55" s="294"/>
      <c r="AO55" s="38"/>
      <c r="AP55" s="293">
        <f>COUNTIFS(Leden!D:D,S55)</f>
        <v>0</v>
      </c>
      <c r="AQ55" s="278"/>
      <c r="AR55" s="274" t="str">
        <f t="shared" si="2"/>
        <v/>
      </c>
      <c r="AS55" s="294" t="str">
        <f>SUBSTITUTE(IFERROR(VLOOKUP(LEFT(J55,1),AR56:AR$93,1,0),""),AR55,"")</f>
        <v/>
      </c>
      <c r="AU55" s="274" t="s">
        <v>5700</v>
      </c>
      <c r="AV55" s="38"/>
      <c r="AW55" s="38"/>
      <c r="AX55" s="38"/>
      <c r="AY55" s="38"/>
      <c r="AZ55" s="38"/>
      <c r="BA55" s="294"/>
      <c r="BC55" s="320" t="str">
        <f>IF(AND(C55="WK",COUNTIFS(C$11:C54,"BK",AE$11:AE54,AE55)&gt;0)=TRUE,AE55,"")</f>
        <v/>
      </c>
      <c r="BD55" s="320" t="str">
        <f>IF(AND(K55="WK",COUNTIFS(K$11:K54,"BK",AR$11:AR54,AR55)&gt;0)=TRUE,AR55,"")</f>
        <v/>
      </c>
    </row>
    <row r="56" spans="1:56" ht="12.75" customHeight="1" x14ac:dyDescent="0.25">
      <c r="A56" s="25" t="str">
        <f>IFERROR(VLOOKUP(B56,Leden!AQ:AQ,1,0),"")</f>
        <v/>
      </c>
      <c r="B56" s="42" t="s">
        <v>5635</v>
      </c>
      <c r="C56" s="43"/>
      <c r="D56" s="43"/>
      <c r="E56" s="43"/>
      <c r="F56" s="242"/>
      <c r="G56" s="250"/>
      <c r="I56" s="25" t="str">
        <f>IFERROR(VLOOKUP(J56,Leden!AR:AR,1,0),"")</f>
        <v/>
      </c>
      <c r="J56" s="42" t="s">
        <v>5635</v>
      </c>
      <c r="K56" s="43"/>
      <c r="L56" s="43"/>
      <c r="M56" s="43"/>
      <c r="N56" s="242"/>
      <c r="O56" s="250"/>
      <c r="S56" s="275" t="s">
        <v>5635</v>
      </c>
      <c r="T56" s="253"/>
      <c r="U56" s="278"/>
      <c r="V56" s="274" t="s">
        <v>5697</v>
      </c>
      <c r="W56" s="38" t="s">
        <v>5698</v>
      </c>
      <c r="X56" s="294"/>
      <c r="Y56" s="38"/>
      <c r="Z56" s="274">
        <v>8</v>
      </c>
      <c r="AA56" s="294">
        <f t="shared" si="3"/>
        <v>4</v>
      </c>
      <c r="AB56" s="38"/>
      <c r="AC56" s="293">
        <f>COUNTIFS(Leden!C:C,S56)</f>
        <v>0</v>
      </c>
      <c r="AE56" s="274" t="str">
        <f t="shared" si="1"/>
        <v/>
      </c>
      <c r="AF56" s="294" t="str">
        <f>SUBSTITUTE(IFERROR(VLOOKUP(LEFT(B56,1),AE57:AE$99,1,0),""),AE56,"")</f>
        <v/>
      </c>
      <c r="AG56" s="278"/>
      <c r="AH56" s="274" t="s">
        <v>5699</v>
      </c>
      <c r="AI56" s="38" t="s">
        <v>5700</v>
      </c>
      <c r="AJ56" s="38"/>
      <c r="AK56" s="38"/>
      <c r="AL56" s="38"/>
      <c r="AM56" s="38"/>
      <c r="AN56" s="294"/>
      <c r="AO56" s="38"/>
      <c r="AP56" s="293">
        <f>COUNTIFS(Leden!D:D,S56)</f>
        <v>0</v>
      </c>
      <c r="AQ56" s="278"/>
      <c r="AR56" s="274" t="str">
        <f t="shared" si="2"/>
        <v/>
      </c>
      <c r="AS56" s="294" t="str">
        <f>SUBSTITUTE(IFERROR(VLOOKUP(LEFT(J56,1),AR57:AR$93,1,0),""),AR56,"")</f>
        <v/>
      </c>
      <c r="AU56" s="274" t="s">
        <v>5700</v>
      </c>
      <c r="AV56" s="38"/>
      <c r="AW56" s="38"/>
      <c r="AX56" s="38"/>
      <c r="AY56" s="38"/>
      <c r="AZ56" s="38"/>
      <c r="BA56" s="294"/>
      <c r="BC56" s="320" t="str">
        <f>IF(AND(C56="WK",COUNTIFS(C$11:C55,"BK",AE$11:AE55,AE56)&gt;0)=TRUE,AE56,"")</f>
        <v/>
      </c>
      <c r="BD56" s="320" t="str">
        <f>IF(AND(K56="WK",COUNTIFS(K$11:K55,"BK",AR$11:AR55,AR56)&gt;0)=TRUE,AR56,"")</f>
        <v/>
      </c>
    </row>
    <row r="57" spans="1:56" ht="12.75" customHeight="1" x14ac:dyDescent="0.25">
      <c r="A57" s="25" t="str">
        <f>IFERROR(VLOOKUP(B57,Leden!AQ:AQ,1,0),"")</f>
        <v/>
      </c>
      <c r="B57" s="42" t="s">
        <v>5636</v>
      </c>
      <c r="C57" s="43"/>
      <c r="D57" s="43"/>
      <c r="E57" s="43"/>
      <c r="F57" s="242"/>
      <c r="G57" s="250"/>
      <c r="I57" s="25" t="str">
        <f>IFERROR(VLOOKUP(J57,Leden!AR:AR,1,0),"")</f>
        <v/>
      </c>
      <c r="J57" s="42" t="s">
        <v>5636</v>
      </c>
      <c r="K57" s="43"/>
      <c r="L57" s="43"/>
      <c r="M57" s="43"/>
      <c r="N57" s="242"/>
      <c r="O57" s="250"/>
      <c r="S57" s="275" t="s">
        <v>5636</v>
      </c>
      <c r="T57" s="253"/>
      <c r="U57" s="278"/>
      <c r="V57" s="274" t="s">
        <v>5697</v>
      </c>
      <c r="W57" s="38" t="s">
        <v>5698</v>
      </c>
      <c r="X57" s="294"/>
      <c r="Y57" s="38"/>
      <c r="Z57" s="274">
        <v>8</v>
      </c>
      <c r="AA57" s="294">
        <f t="shared" si="3"/>
        <v>4</v>
      </c>
      <c r="AB57" s="38"/>
      <c r="AC57" s="293">
        <f>COUNTIFS(Leden!C:C,S57)</f>
        <v>0</v>
      </c>
      <c r="AE57" s="274" t="str">
        <f t="shared" si="1"/>
        <v/>
      </c>
      <c r="AF57" s="294" t="str">
        <f>SUBSTITUTE(IFERROR(VLOOKUP(LEFT(B57,1),AE58:AE$99,1,0),""),AE57,"")</f>
        <v/>
      </c>
      <c r="AG57" s="278"/>
      <c r="AH57" s="274" t="s">
        <v>5699</v>
      </c>
      <c r="AI57" s="38" t="s">
        <v>5700</v>
      </c>
      <c r="AJ57" s="38"/>
      <c r="AK57" s="38"/>
      <c r="AL57" s="38"/>
      <c r="AM57" s="38"/>
      <c r="AN57" s="294"/>
      <c r="AO57" s="38"/>
      <c r="AP57" s="293">
        <f>COUNTIFS(Leden!D:D,S57)</f>
        <v>0</v>
      </c>
      <c r="AQ57" s="278"/>
      <c r="AR57" s="274" t="str">
        <f t="shared" si="2"/>
        <v/>
      </c>
      <c r="AS57" s="294" t="str">
        <f>SUBSTITUTE(IFERROR(VLOOKUP(LEFT(J57,1),AR58:AR$93,1,0),""),AR57,"")</f>
        <v/>
      </c>
      <c r="AU57" s="274" t="s">
        <v>5700</v>
      </c>
      <c r="AV57" s="38"/>
      <c r="AW57" s="38"/>
      <c r="AX57" s="38"/>
      <c r="AY57" s="38"/>
      <c r="AZ57" s="38"/>
      <c r="BA57" s="294"/>
      <c r="BC57" s="320" t="str">
        <f>IF(AND(C57="WK",COUNTIFS(C$11:C56,"BK",AE$11:AE56,AE57)&gt;0)=TRUE,AE57,"")</f>
        <v/>
      </c>
      <c r="BD57" s="320" t="str">
        <f>IF(AND(K57="WK",COUNTIFS(K$11:K56,"BK",AR$11:AR56,AR57)&gt;0)=TRUE,AR57,"")</f>
        <v/>
      </c>
    </row>
    <row r="58" spans="1:56" ht="12.75" customHeight="1" x14ac:dyDescent="0.25">
      <c r="A58" s="25" t="str">
        <f>IFERROR(VLOOKUP(B58,Leden!AQ:AQ,1,0),"")</f>
        <v/>
      </c>
      <c r="B58" s="42" t="s">
        <v>5637</v>
      </c>
      <c r="C58" s="43"/>
      <c r="D58" s="43"/>
      <c r="E58" s="43"/>
      <c r="F58" s="242"/>
      <c r="G58" s="250"/>
      <c r="I58" s="25" t="str">
        <f>IFERROR(VLOOKUP(J58,Leden!AR:AR,1,0),"")</f>
        <v/>
      </c>
      <c r="J58" s="42" t="s">
        <v>5637</v>
      </c>
      <c r="K58" s="43"/>
      <c r="L58" s="43"/>
      <c r="M58" s="43"/>
      <c r="N58" s="242"/>
      <c r="O58" s="250"/>
      <c r="S58" s="275" t="s">
        <v>5637</v>
      </c>
      <c r="T58" s="253"/>
      <c r="U58" s="278"/>
      <c r="V58" s="274" t="s">
        <v>5697</v>
      </c>
      <c r="W58" s="38" t="s">
        <v>5698</v>
      </c>
      <c r="X58" s="294"/>
      <c r="Y58" s="38"/>
      <c r="Z58" s="274">
        <v>8</v>
      </c>
      <c r="AA58" s="294">
        <f t="shared" si="3"/>
        <v>4</v>
      </c>
      <c r="AB58" s="38"/>
      <c r="AC58" s="293">
        <f>COUNTIFS(Leden!C:C,S58)</f>
        <v>0</v>
      </c>
      <c r="AE58" s="274" t="str">
        <f t="shared" si="1"/>
        <v/>
      </c>
      <c r="AF58" s="294" t="str">
        <f>SUBSTITUTE(IFERROR(VLOOKUP(LEFT(B58,1),AE59:AE$99,1,0),""),AE58,"")</f>
        <v/>
      </c>
      <c r="AG58" s="278"/>
      <c r="AH58" s="274" t="s">
        <v>5699</v>
      </c>
      <c r="AI58" s="38" t="s">
        <v>5700</v>
      </c>
      <c r="AJ58" s="38"/>
      <c r="AK58" s="38"/>
      <c r="AL58" s="38"/>
      <c r="AM58" s="38"/>
      <c r="AN58" s="294"/>
      <c r="AO58" s="38"/>
      <c r="AP58" s="293">
        <f>COUNTIFS(Leden!D:D,S58)</f>
        <v>0</v>
      </c>
      <c r="AQ58" s="278"/>
      <c r="AR58" s="274" t="str">
        <f t="shared" si="2"/>
        <v/>
      </c>
      <c r="AS58" s="294" t="str">
        <f>SUBSTITUTE(IFERROR(VLOOKUP(LEFT(J58,1),AR59:AR$93,1,0),""),AR58,"")</f>
        <v/>
      </c>
      <c r="AU58" s="274" t="s">
        <v>5700</v>
      </c>
      <c r="AV58" s="38"/>
      <c r="AW58" s="38"/>
      <c r="AX58" s="38"/>
      <c r="AY58" s="38"/>
      <c r="AZ58" s="38"/>
      <c r="BA58" s="294"/>
      <c r="BC58" s="320" t="str">
        <f>IF(AND(C58="WK",COUNTIFS(C$11:C57,"BK",AE$11:AE57,AE58)&gt;0)=TRUE,AE58,"")</f>
        <v/>
      </c>
      <c r="BD58" s="320" t="str">
        <f>IF(AND(K58="WK",COUNTIFS(K$11:K57,"BK",AR$11:AR57,AR58)&gt;0)=TRUE,AR58,"")</f>
        <v/>
      </c>
    </row>
    <row r="59" spans="1:56" ht="12.75" customHeight="1" x14ac:dyDescent="0.25">
      <c r="A59" s="25" t="str">
        <f>IFERROR(VLOOKUP(B59,Leden!AQ:AQ,1,0),"")</f>
        <v/>
      </c>
      <c r="B59" s="42" t="s">
        <v>5638</v>
      </c>
      <c r="C59" s="43"/>
      <c r="D59" s="43"/>
      <c r="E59" s="43"/>
      <c r="F59" s="242"/>
      <c r="G59" s="250"/>
      <c r="I59" s="25" t="str">
        <f>IFERROR(VLOOKUP(J59,Leden!AR:AR,1,0),"")</f>
        <v/>
      </c>
      <c r="J59" s="42" t="s">
        <v>5638</v>
      </c>
      <c r="K59" s="43"/>
      <c r="L59" s="43"/>
      <c r="M59" s="43"/>
      <c r="N59" s="242"/>
      <c r="O59" s="250"/>
      <c r="S59" s="275" t="s">
        <v>5638</v>
      </c>
      <c r="T59" s="253"/>
      <c r="U59" s="278"/>
      <c r="V59" s="274" t="s">
        <v>5697</v>
      </c>
      <c r="W59" s="38" t="s">
        <v>5698</v>
      </c>
      <c r="X59" s="294"/>
      <c r="Y59" s="38"/>
      <c r="Z59" s="274">
        <v>8</v>
      </c>
      <c r="AA59" s="294">
        <f t="shared" si="3"/>
        <v>4</v>
      </c>
      <c r="AB59" s="38"/>
      <c r="AC59" s="293">
        <f>COUNTIFS(Leden!C:C,S59)</f>
        <v>0</v>
      </c>
      <c r="AE59" s="274" t="str">
        <f t="shared" si="1"/>
        <v/>
      </c>
      <c r="AF59" s="294" t="str">
        <f>SUBSTITUTE(IFERROR(VLOOKUP(LEFT(B59,1),AE60:AE$99,1,0),""),AE59,"")</f>
        <v/>
      </c>
      <c r="AG59" s="278"/>
      <c r="AH59" s="274" t="s">
        <v>5699</v>
      </c>
      <c r="AI59" s="38" t="s">
        <v>5700</v>
      </c>
      <c r="AJ59" s="38"/>
      <c r="AK59" s="38"/>
      <c r="AL59" s="38"/>
      <c r="AM59" s="38"/>
      <c r="AN59" s="294"/>
      <c r="AO59" s="38"/>
      <c r="AP59" s="293">
        <f>COUNTIFS(Leden!D:D,S59)</f>
        <v>0</v>
      </c>
      <c r="AQ59" s="278"/>
      <c r="AR59" s="274" t="str">
        <f t="shared" si="2"/>
        <v/>
      </c>
      <c r="AS59" s="294" t="str">
        <f>SUBSTITUTE(IFERROR(VLOOKUP(LEFT(J59,1),AR60:AR$93,1,0),""),AR59,"")</f>
        <v/>
      </c>
      <c r="AU59" s="274" t="s">
        <v>5700</v>
      </c>
      <c r="AV59" s="38"/>
      <c r="AW59" s="38"/>
      <c r="AX59" s="38"/>
      <c r="AY59" s="38"/>
      <c r="AZ59" s="38"/>
      <c r="BA59" s="294"/>
      <c r="BC59" s="320" t="str">
        <f>IF(AND(C59="WK",COUNTIFS(C$11:C58,"BK",AE$11:AE58,AE59)&gt;0)=TRUE,AE59,"")</f>
        <v/>
      </c>
      <c r="BD59" s="320" t="str">
        <f>IF(AND(K59="WK",COUNTIFS(K$11:K58,"BK",AR$11:AR58,AR59)&gt;0)=TRUE,AR59,"")</f>
        <v/>
      </c>
    </row>
    <row r="60" spans="1:56" ht="12.75" customHeight="1" x14ac:dyDescent="0.25">
      <c r="A60" s="25" t="str">
        <f>IFERROR(VLOOKUP(B60,Leden!AQ:AQ,1,0),"")</f>
        <v/>
      </c>
      <c r="B60" s="42" t="s">
        <v>5639</v>
      </c>
      <c r="C60" s="43"/>
      <c r="D60" s="43"/>
      <c r="E60" s="43"/>
      <c r="F60" s="242"/>
      <c r="G60" s="250"/>
      <c r="I60" s="25" t="str">
        <f>IFERROR(VLOOKUP(J60,Leden!AR:AR,1,0),"")</f>
        <v/>
      </c>
      <c r="J60" s="42" t="s">
        <v>5639</v>
      </c>
      <c r="K60" s="43"/>
      <c r="L60" s="43"/>
      <c r="M60" s="43"/>
      <c r="N60" s="242"/>
      <c r="O60" s="250"/>
      <c r="S60" s="275" t="s">
        <v>5639</v>
      </c>
      <c r="T60" s="253"/>
      <c r="U60" s="278"/>
      <c r="V60" s="274" t="s">
        <v>5697</v>
      </c>
      <c r="W60" s="38" t="s">
        <v>5698</v>
      </c>
      <c r="X60" s="294"/>
      <c r="Y60" s="38"/>
      <c r="Z60" s="274">
        <v>8</v>
      </c>
      <c r="AA60" s="294">
        <f t="shared" si="3"/>
        <v>4</v>
      </c>
      <c r="AB60" s="38"/>
      <c r="AC60" s="293">
        <f>COUNTIFS(Leden!C:C,S60)</f>
        <v>0</v>
      </c>
      <c r="AE60" s="274" t="str">
        <f t="shared" si="1"/>
        <v/>
      </c>
      <c r="AF60" s="294" t="str">
        <f>SUBSTITUTE(IFERROR(VLOOKUP(LEFT(B60,1),AE61:AE$99,1,0),""),AE60,"")</f>
        <v/>
      </c>
      <c r="AG60" s="278"/>
      <c r="AH60" s="274" t="s">
        <v>5699</v>
      </c>
      <c r="AI60" s="38" t="s">
        <v>5700</v>
      </c>
      <c r="AJ60" s="38"/>
      <c r="AK60" s="38"/>
      <c r="AL60" s="38"/>
      <c r="AM60" s="38"/>
      <c r="AN60" s="294"/>
      <c r="AO60" s="38"/>
      <c r="AP60" s="293">
        <f>COUNTIFS(Leden!D:D,S60)</f>
        <v>0</v>
      </c>
      <c r="AQ60" s="278"/>
      <c r="AR60" s="274" t="str">
        <f t="shared" si="2"/>
        <v/>
      </c>
      <c r="AS60" s="294" t="str">
        <f>SUBSTITUTE(IFERROR(VLOOKUP(LEFT(J60,1),AR61:AR$93,1,0),""),AR60,"")</f>
        <v/>
      </c>
      <c r="AU60" s="274" t="s">
        <v>5700</v>
      </c>
      <c r="AV60" s="38"/>
      <c r="AW60" s="38"/>
      <c r="AX60" s="38"/>
      <c r="AY60" s="38"/>
      <c r="AZ60" s="38"/>
      <c r="BA60" s="294"/>
      <c r="BC60" s="320" t="str">
        <f>IF(AND(C60="WK",COUNTIFS(C$11:C59,"BK",AE$11:AE59,AE60)&gt;0)=TRUE,AE60,"")</f>
        <v/>
      </c>
      <c r="BD60" s="320" t="str">
        <f>IF(AND(K60="WK",COUNTIFS(K$11:K59,"BK",AR$11:AR59,AR60)&gt;0)=TRUE,AR60,"")</f>
        <v/>
      </c>
    </row>
    <row r="61" spans="1:56" ht="12.75" customHeight="1" x14ac:dyDescent="0.25">
      <c r="A61" s="25" t="str">
        <f>IFERROR(VLOOKUP(B61,Leden!AQ:AQ,1,0),"")</f>
        <v/>
      </c>
      <c r="B61" s="42" t="s">
        <v>5640</v>
      </c>
      <c r="C61" s="43"/>
      <c r="D61" s="43"/>
      <c r="E61" s="43"/>
      <c r="F61" s="242"/>
      <c r="G61" s="250"/>
      <c r="I61" s="25" t="str">
        <f>IFERROR(VLOOKUP(J61,Leden!AR:AR,1,0),"")</f>
        <v/>
      </c>
      <c r="J61" s="42" t="s">
        <v>5640</v>
      </c>
      <c r="K61" s="43"/>
      <c r="L61" s="43"/>
      <c r="M61" s="43"/>
      <c r="N61" s="242"/>
      <c r="O61" s="250"/>
      <c r="S61" s="275" t="s">
        <v>5640</v>
      </c>
      <c r="T61" s="253"/>
      <c r="U61" s="278"/>
      <c r="V61" s="274" t="s">
        <v>5697</v>
      </c>
      <c r="W61" s="38" t="s">
        <v>5698</v>
      </c>
      <c r="X61" s="294"/>
      <c r="Y61" s="38"/>
      <c r="Z61" s="274">
        <v>8</v>
      </c>
      <c r="AA61" s="294">
        <f t="shared" si="3"/>
        <v>4</v>
      </c>
      <c r="AB61" s="38"/>
      <c r="AC61" s="293">
        <f>COUNTIFS(Leden!C:C,S61)</f>
        <v>0</v>
      </c>
      <c r="AE61" s="274" t="str">
        <f t="shared" si="1"/>
        <v/>
      </c>
      <c r="AF61" s="294" t="str">
        <f>SUBSTITUTE(IFERROR(VLOOKUP(LEFT(B61,1),AE62:AE$99,1,0),""),AE61,"")</f>
        <v/>
      </c>
      <c r="AG61" s="278"/>
      <c r="AH61" s="274" t="s">
        <v>5699</v>
      </c>
      <c r="AI61" s="38" t="s">
        <v>5700</v>
      </c>
      <c r="AJ61" s="38"/>
      <c r="AK61" s="38"/>
      <c r="AL61" s="38"/>
      <c r="AM61" s="38"/>
      <c r="AN61" s="294"/>
      <c r="AO61" s="38"/>
      <c r="AP61" s="293">
        <f>COUNTIFS(Leden!D:D,S61)</f>
        <v>0</v>
      </c>
      <c r="AQ61" s="278"/>
      <c r="AR61" s="274" t="str">
        <f t="shared" si="2"/>
        <v/>
      </c>
      <c r="AS61" s="294" t="str">
        <f>SUBSTITUTE(IFERROR(VLOOKUP(LEFT(J61,1),AR62:AR$93,1,0),""),AR61,"")</f>
        <v/>
      </c>
      <c r="AU61" s="274" t="s">
        <v>5700</v>
      </c>
      <c r="AV61" s="38"/>
      <c r="AW61" s="38"/>
      <c r="AX61" s="38"/>
      <c r="AY61" s="38"/>
      <c r="AZ61" s="38"/>
      <c r="BA61" s="294"/>
      <c r="BC61" s="320" t="str">
        <f>IF(AND(C61="WK",COUNTIFS(C$11:C60,"BK",AE$11:AE60,AE61)&gt;0)=TRUE,AE61,"")</f>
        <v/>
      </c>
      <c r="BD61" s="320" t="str">
        <f>IF(AND(K61="WK",COUNTIFS(K$11:K60,"BK",AR$11:AR60,AR61)&gt;0)=TRUE,AR61,"")</f>
        <v/>
      </c>
    </row>
    <row r="62" spans="1:56" ht="12.75" customHeight="1" x14ac:dyDescent="0.25">
      <c r="A62" s="25" t="str">
        <f>IFERROR(VLOOKUP(B62,Leden!AQ:AQ,1,0),"")</f>
        <v>D1</v>
      </c>
      <c r="B62" s="45" t="s">
        <v>5643</v>
      </c>
      <c r="C62" s="43" t="s">
        <v>5697</v>
      </c>
      <c r="D62" s="43" t="s">
        <v>5700</v>
      </c>
      <c r="E62" s="43">
        <v>8</v>
      </c>
      <c r="F62" s="242"/>
      <c r="G62" s="250" t="s">
        <v>12</v>
      </c>
      <c r="I62" s="25" t="str">
        <f>IFERROR(VLOOKUP(J62,Leden!AR:AR,1,0),"")</f>
        <v>D1</v>
      </c>
      <c r="J62" s="45" t="s">
        <v>5643</v>
      </c>
      <c r="K62" s="43" t="s">
        <v>5697</v>
      </c>
      <c r="L62" s="43" t="s">
        <v>5700</v>
      </c>
      <c r="M62" s="43">
        <v>8</v>
      </c>
      <c r="N62" s="242"/>
      <c r="O62" s="250" t="s">
        <v>12</v>
      </c>
      <c r="S62" s="275" t="s">
        <v>5643</v>
      </c>
      <c r="T62" s="253"/>
      <c r="U62" s="278"/>
      <c r="V62" s="274" t="s">
        <v>5697</v>
      </c>
      <c r="W62" s="38" t="s">
        <v>5698</v>
      </c>
      <c r="X62" s="294"/>
      <c r="Y62" s="38"/>
      <c r="Z62" s="274">
        <v>8</v>
      </c>
      <c r="AA62" s="294" t="str">
        <f t="shared" si="3"/>
        <v/>
      </c>
      <c r="AB62" s="38"/>
      <c r="AC62" s="293">
        <f>COUNTIFS(Leden!C:C,S62)</f>
        <v>10</v>
      </c>
      <c r="AE62" s="274" t="str">
        <f t="shared" si="1"/>
        <v>D</v>
      </c>
      <c r="AF62" s="294" t="str">
        <f>SUBSTITUTE(IFERROR(VLOOKUP(LEFT(B62,1),AE63:AE$99,1,0),""),AE62,"")</f>
        <v/>
      </c>
      <c r="AG62" s="278"/>
      <c r="AH62" s="274" t="s">
        <v>5699</v>
      </c>
      <c r="AI62" s="38" t="s">
        <v>5700</v>
      </c>
      <c r="AJ62" s="38"/>
      <c r="AK62" s="38"/>
      <c r="AL62" s="38"/>
      <c r="AM62" s="38"/>
      <c r="AN62" s="294"/>
      <c r="AO62" s="38"/>
      <c r="AP62" s="293">
        <f>COUNTIFS(Leden!D:D,S62)</f>
        <v>10</v>
      </c>
      <c r="AQ62" s="278"/>
      <c r="AR62" s="274" t="str">
        <f t="shared" si="2"/>
        <v>D</v>
      </c>
      <c r="AS62" s="294" t="str">
        <f>SUBSTITUTE(IFERROR(VLOOKUP(LEFT(J62,1),AR63:AR$93,1,0),""),AR62,"")</f>
        <v/>
      </c>
      <c r="AU62" s="274" t="s">
        <v>5700</v>
      </c>
      <c r="AV62" s="38"/>
      <c r="AW62" s="38"/>
      <c r="AX62" s="38"/>
      <c r="AY62" s="38"/>
      <c r="AZ62" s="38"/>
      <c r="BA62" s="294"/>
      <c r="BC62" s="320" t="str">
        <f>IF(AND(C62="WK",COUNTIFS(C$11:C61,"BK",AE$11:AE61,AE62)&gt;0)=TRUE,AE62,"")</f>
        <v/>
      </c>
      <c r="BD62" s="320" t="str">
        <f>IF(AND(K62="WK",COUNTIFS(K$11:K61,"BK",AR$11:AR61,AR62)&gt;0)=TRUE,AR62,"")</f>
        <v/>
      </c>
    </row>
    <row r="63" spans="1:56" ht="12.75" customHeight="1" x14ac:dyDescent="0.25">
      <c r="A63" s="25" t="str">
        <f>IFERROR(VLOOKUP(B63,Leden!AQ:AQ,1,0),"")</f>
        <v>D2</v>
      </c>
      <c r="B63" s="45" t="s">
        <v>5644</v>
      </c>
      <c r="C63" s="43" t="s">
        <v>5698</v>
      </c>
      <c r="D63" s="43" t="s">
        <v>5700</v>
      </c>
      <c r="E63" s="43">
        <v>8</v>
      </c>
      <c r="F63" s="242"/>
      <c r="G63" s="250" t="s">
        <v>12</v>
      </c>
      <c r="I63" s="25" t="str">
        <f>IFERROR(VLOOKUP(J63,Leden!AR:AR,1,0),"")</f>
        <v>D2</v>
      </c>
      <c r="J63" s="45" t="s">
        <v>5644</v>
      </c>
      <c r="K63" s="43" t="s">
        <v>5698</v>
      </c>
      <c r="L63" s="43" t="s">
        <v>5700</v>
      </c>
      <c r="M63" s="43">
        <v>8</v>
      </c>
      <c r="N63" s="242"/>
      <c r="O63" s="250" t="s">
        <v>12</v>
      </c>
      <c r="S63" s="275" t="s">
        <v>5644</v>
      </c>
      <c r="T63" s="253"/>
      <c r="U63" s="278"/>
      <c r="V63" s="274" t="s">
        <v>5698</v>
      </c>
      <c r="W63" s="38"/>
      <c r="X63" s="294"/>
      <c r="Y63" s="38"/>
      <c r="Z63" s="274">
        <v>8</v>
      </c>
      <c r="AA63" s="294">
        <f t="shared" si="3"/>
        <v>4</v>
      </c>
      <c r="AB63" s="38"/>
      <c r="AC63" s="293">
        <f>COUNTIFS(Leden!C:C,S63)</f>
        <v>10</v>
      </c>
      <c r="AE63" s="274" t="str">
        <f t="shared" si="1"/>
        <v>D</v>
      </c>
      <c r="AF63" s="294" t="str">
        <f>SUBSTITUTE(IFERROR(VLOOKUP(LEFT(B63,1),AE64:AE$99,1,0),""),AE63,"")</f>
        <v/>
      </c>
      <c r="AG63" s="278"/>
      <c r="AH63" s="274" t="s">
        <v>5699</v>
      </c>
      <c r="AI63" s="38" t="s">
        <v>5700</v>
      </c>
      <c r="AJ63" s="38"/>
      <c r="AK63" s="38"/>
      <c r="AL63" s="38"/>
      <c r="AM63" s="38"/>
      <c r="AN63" s="294"/>
      <c r="AO63" s="38"/>
      <c r="AP63" s="293">
        <f>COUNTIFS(Leden!D:D,S63)</f>
        <v>10</v>
      </c>
      <c r="AQ63" s="278"/>
      <c r="AR63" s="274" t="str">
        <f t="shared" si="2"/>
        <v>D</v>
      </c>
      <c r="AS63" s="294" t="str">
        <f>SUBSTITUTE(IFERROR(VLOOKUP(LEFT(J63,1),AR64:AR$93,1,0),""),AR63,"")</f>
        <v/>
      </c>
      <c r="AU63" s="274" t="s">
        <v>5700</v>
      </c>
      <c r="AV63" s="38"/>
      <c r="AW63" s="38"/>
      <c r="AX63" s="38"/>
      <c r="AY63" s="38"/>
      <c r="AZ63" s="38"/>
      <c r="BA63" s="294"/>
      <c r="BC63" s="320" t="str">
        <f>IF(AND(C63="WK",COUNTIFS(C$11:C62,"BK",AE$11:AE62,AE63)&gt;0)=TRUE,AE63,"")</f>
        <v/>
      </c>
      <c r="BD63" s="320" t="str">
        <f>IF(AND(K63="WK",COUNTIFS(K$11:K62,"BK",AR$11:AR62,AR63)&gt;0)=TRUE,AR63,"")</f>
        <v/>
      </c>
    </row>
    <row r="64" spans="1:56" ht="12.75" customHeight="1" x14ac:dyDescent="0.25">
      <c r="A64" s="25" t="str">
        <f>IFERROR(VLOOKUP(B64,Leden!AQ:AQ,1,0),"")</f>
        <v>D3</v>
      </c>
      <c r="B64" s="45" t="s">
        <v>5645</v>
      </c>
      <c r="C64" s="43" t="s">
        <v>5698</v>
      </c>
      <c r="D64" s="43" t="s">
        <v>5700</v>
      </c>
      <c r="E64" s="43">
        <v>8</v>
      </c>
      <c r="F64" s="242"/>
      <c r="G64" s="250" t="s">
        <v>12</v>
      </c>
      <c r="I64" s="25" t="str">
        <f>IFERROR(VLOOKUP(J64,Leden!AR:AR,1,0),"")</f>
        <v>D3</v>
      </c>
      <c r="J64" s="45" t="s">
        <v>5645</v>
      </c>
      <c r="K64" s="43" t="s">
        <v>5698</v>
      </c>
      <c r="L64" s="43" t="s">
        <v>5700</v>
      </c>
      <c r="M64" s="43">
        <v>8</v>
      </c>
      <c r="N64" s="242"/>
      <c r="O64" s="250" t="s">
        <v>12</v>
      </c>
      <c r="S64" s="275" t="s">
        <v>5645</v>
      </c>
      <c r="T64" s="253"/>
      <c r="U64" s="278"/>
      <c r="V64" s="274" t="s">
        <v>5698</v>
      </c>
      <c r="W64" s="38"/>
      <c r="X64" s="294"/>
      <c r="Y64" s="38"/>
      <c r="Z64" s="274">
        <v>8</v>
      </c>
      <c r="AA64" s="294">
        <f t="shared" si="3"/>
        <v>4</v>
      </c>
      <c r="AB64" s="38"/>
      <c r="AC64" s="293">
        <f>COUNTIFS(Leden!C:C,S64)</f>
        <v>10</v>
      </c>
      <c r="AE64" s="274" t="str">
        <f t="shared" si="1"/>
        <v>D</v>
      </c>
      <c r="AF64" s="294" t="str">
        <f>SUBSTITUTE(IFERROR(VLOOKUP(LEFT(B64,1),AE65:AE$99,1,0),""),AE64,"")</f>
        <v/>
      </c>
      <c r="AG64" s="278"/>
      <c r="AH64" s="274" t="s">
        <v>5699</v>
      </c>
      <c r="AI64" s="38" t="s">
        <v>5700</v>
      </c>
      <c r="AJ64" s="38"/>
      <c r="AK64" s="38"/>
      <c r="AL64" s="38"/>
      <c r="AM64" s="38"/>
      <c r="AN64" s="294"/>
      <c r="AO64" s="38"/>
      <c r="AP64" s="293">
        <f>COUNTIFS(Leden!D:D,S64)</f>
        <v>10</v>
      </c>
      <c r="AQ64" s="278"/>
      <c r="AR64" s="274" t="str">
        <f t="shared" si="2"/>
        <v>D</v>
      </c>
      <c r="AS64" s="294" t="str">
        <f>SUBSTITUTE(IFERROR(VLOOKUP(LEFT(J64,1),AR65:AR$93,1,0),""),AR64,"")</f>
        <v/>
      </c>
      <c r="AU64" s="274" t="s">
        <v>5700</v>
      </c>
      <c r="AV64" s="38"/>
      <c r="AW64" s="38"/>
      <c r="AX64" s="38"/>
      <c r="AY64" s="38"/>
      <c r="AZ64" s="38"/>
      <c r="BA64" s="294"/>
      <c r="BC64" s="320" t="str">
        <f>IF(AND(C64="WK",COUNTIFS(C$11:C63,"BK",AE$11:AE63,AE64)&gt;0)=TRUE,AE64,"")</f>
        <v/>
      </c>
      <c r="BD64" s="320" t="str">
        <f>IF(AND(K64="WK",COUNTIFS(K$11:K63,"BK",AR$11:AR63,AR64)&gt;0)=TRUE,AR64,"")</f>
        <v/>
      </c>
    </row>
    <row r="65" spans="1:56" ht="12.75" customHeight="1" x14ac:dyDescent="0.25">
      <c r="A65" s="25" t="str">
        <f>IFERROR(VLOOKUP(B65,Leden!AQ:AQ,1,0),"")</f>
        <v>D4</v>
      </c>
      <c r="B65" s="45" t="s">
        <v>5646</v>
      </c>
      <c r="C65" s="43" t="s">
        <v>5698</v>
      </c>
      <c r="D65" s="43" t="s">
        <v>5700</v>
      </c>
      <c r="E65" s="43">
        <v>8</v>
      </c>
      <c r="F65" s="242"/>
      <c r="G65" s="250" t="s">
        <v>12</v>
      </c>
      <c r="I65" s="25" t="str">
        <f>IFERROR(VLOOKUP(J65,Leden!AR:AR,1,0),"")</f>
        <v>D4</v>
      </c>
      <c r="J65" s="45" t="s">
        <v>5646</v>
      </c>
      <c r="K65" s="43" t="s">
        <v>5698</v>
      </c>
      <c r="L65" s="43" t="s">
        <v>5700</v>
      </c>
      <c r="M65" s="43">
        <v>8</v>
      </c>
      <c r="N65" s="242"/>
      <c r="O65" s="250" t="s">
        <v>12</v>
      </c>
      <c r="S65" s="275" t="s">
        <v>5646</v>
      </c>
      <c r="T65" s="253"/>
      <c r="U65" s="278"/>
      <c r="V65" s="274" t="s">
        <v>5698</v>
      </c>
      <c r="W65" s="38"/>
      <c r="X65" s="294"/>
      <c r="Y65" s="38"/>
      <c r="Z65" s="274">
        <v>8</v>
      </c>
      <c r="AA65" s="294">
        <f t="shared" si="3"/>
        <v>4</v>
      </c>
      <c r="AB65" s="38"/>
      <c r="AC65" s="293">
        <f>COUNTIFS(Leden!C:C,S65)</f>
        <v>10</v>
      </c>
      <c r="AE65" s="274" t="str">
        <f t="shared" si="1"/>
        <v>D</v>
      </c>
      <c r="AF65" s="294" t="str">
        <f>SUBSTITUTE(IFERROR(VLOOKUP(LEFT(B65,1),AE66:AE$99,1,0),""),AE65,"")</f>
        <v/>
      </c>
      <c r="AG65" s="278"/>
      <c r="AH65" s="274" t="s">
        <v>5699</v>
      </c>
      <c r="AI65" s="38" t="s">
        <v>5700</v>
      </c>
      <c r="AJ65" s="38"/>
      <c r="AK65" s="38"/>
      <c r="AL65" s="38"/>
      <c r="AM65" s="38"/>
      <c r="AN65" s="294"/>
      <c r="AO65" s="38"/>
      <c r="AP65" s="293">
        <f>COUNTIFS(Leden!D:D,S65)</f>
        <v>10</v>
      </c>
      <c r="AQ65" s="278"/>
      <c r="AR65" s="274" t="str">
        <f t="shared" si="2"/>
        <v>D</v>
      </c>
      <c r="AS65" s="294" t="str">
        <f>SUBSTITUTE(IFERROR(VLOOKUP(LEFT(J65,1),AR66:AR$93,1,0),""),AR65,"")</f>
        <v/>
      </c>
      <c r="AU65" s="274" t="s">
        <v>5700</v>
      </c>
      <c r="AV65" s="38"/>
      <c r="AW65" s="38"/>
      <c r="AX65" s="38"/>
      <c r="AY65" s="38"/>
      <c r="AZ65" s="38"/>
      <c r="BA65" s="294"/>
      <c r="BC65" s="320" t="str">
        <f>IF(AND(C65="WK",COUNTIFS(C$11:C64,"BK",AE$11:AE64,AE65)&gt;0)=TRUE,AE65,"")</f>
        <v/>
      </c>
      <c r="BD65" s="320" t="str">
        <f>IF(AND(K65="WK",COUNTIFS(K$11:K64,"BK",AR$11:AR64,AR65)&gt;0)=TRUE,AR65,"")</f>
        <v/>
      </c>
    </row>
    <row r="66" spans="1:56" ht="12.75" customHeight="1" x14ac:dyDescent="0.25">
      <c r="A66" s="25" t="str">
        <f>IFERROR(VLOOKUP(B66,Leden!AQ:AQ,1,0),"")</f>
        <v/>
      </c>
      <c r="B66" s="45" t="s">
        <v>5647</v>
      </c>
      <c r="C66" s="43"/>
      <c r="D66" s="43"/>
      <c r="E66" s="43"/>
      <c r="F66" s="242"/>
      <c r="G66" s="250"/>
      <c r="I66" s="25" t="str">
        <f>IFERROR(VLOOKUP(J66,Leden!AR:AR,1,0),"")</f>
        <v/>
      </c>
      <c r="J66" s="45" t="s">
        <v>5647</v>
      </c>
      <c r="K66" s="43"/>
      <c r="L66" s="43"/>
      <c r="M66" s="43"/>
      <c r="N66" s="242"/>
      <c r="O66" s="250"/>
      <c r="S66" s="275" t="s">
        <v>5647</v>
      </c>
      <c r="T66" s="253"/>
      <c r="U66" s="278"/>
      <c r="V66" s="274" t="s">
        <v>5698</v>
      </c>
      <c r="W66" s="38"/>
      <c r="X66" s="294"/>
      <c r="Y66" s="38"/>
      <c r="Z66" s="274">
        <v>8</v>
      </c>
      <c r="AA66" s="294">
        <f t="shared" si="3"/>
        <v>4</v>
      </c>
      <c r="AB66" s="38"/>
      <c r="AC66" s="293">
        <f>COUNTIFS(Leden!C:C,S66)</f>
        <v>0</v>
      </c>
      <c r="AE66" s="274" t="str">
        <f t="shared" si="1"/>
        <v/>
      </c>
      <c r="AF66" s="294" t="str">
        <f>SUBSTITUTE(IFERROR(VLOOKUP(LEFT(B66,1),AE67:AE$99,1,0),""),AE66,"")</f>
        <v/>
      </c>
      <c r="AG66" s="278"/>
      <c r="AH66" s="274" t="s">
        <v>5699</v>
      </c>
      <c r="AI66" s="38" t="s">
        <v>5700</v>
      </c>
      <c r="AJ66" s="38"/>
      <c r="AK66" s="38"/>
      <c r="AL66" s="38"/>
      <c r="AM66" s="38"/>
      <c r="AN66" s="294"/>
      <c r="AO66" s="38"/>
      <c r="AP66" s="293">
        <f>COUNTIFS(Leden!D:D,S66)</f>
        <v>0</v>
      </c>
      <c r="AQ66" s="278"/>
      <c r="AR66" s="274" t="str">
        <f t="shared" si="2"/>
        <v/>
      </c>
      <c r="AS66" s="294" t="str">
        <f>SUBSTITUTE(IFERROR(VLOOKUP(LEFT(J66,1),AR67:AR$93,1,0),""),AR66,"")</f>
        <v/>
      </c>
      <c r="AU66" s="274" t="s">
        <v>5700</v>
      </c>
      <c r="AV66" s="38"/>
      <c r="AW66" s="38"/>
      <c r="AX66" s="38"/>
      <c r="AY66" s="38"/>
      <c r="AZ66" s="38"/>
      <c r="BA66" s="294"/>
      <c r="BC66" s="320" t="str">
        <f>IF(AND(C66="WK",COUNTIFS(C$11:C65,"BK",AE$11:AE65,AE66)&gt;0)=TRUE,AE66,"")</f>
        <v/>
      </c>
      <c r="BD66" s="320" t="str">
        <f>IF(AND(K66="WK",COUNTIFS(K$11:K65,"BK",AR$11:AR65,AR66)&gt;0)=TRUE,AR66,"")</f>
        <v/>
      </c>
    </row>
    <row r="67" spans="1:56" ht="12.75" customHeight="1" x14ac:dyDescent="0.25">
      <c r="A67" s="25" t="str">
        <f>IFERROR(VLOOKUP(B67,Leden!AQ:AQ,1,0),"")</f>
        <v/>
      </c>
      <c r="B67" s="45" t="s">
        <v>5648</v>
      </c>
      <c r="C67" s="43"/>
      <c r="D67" s="43"/>
      <c r="E67" s="43"/>
      <c r="F67" s="242"/>
      <c r="G67" s="250"/>
      <c r="I67" s="25" t="str">
        <f>IFERROR(VLOOKUP(J67,Leden!AR:AR,1,0),"")</f>
        <v/>
      </c>
      <c r="J67" s="45" t="s">
        <v>5648</v>
      </c>
      <c r="K67" s="43"/>
      <c r="L67" s="43"/>
      <c r="M67" s="43"/>
      <c r="N67" s="242"/>
      <c r="O67" s="250"/>
      <c r="S67" s="275" t="s">
        <v>5648</v>
      </c>
      <c r="T67" s="253"/>
      <c r="U67" s="278"/>
      <c r="V67" s="274" t="s">
        <v>5698</v>
      </c>
      <c r="W67" s="38"/>
      <c r="X67" s="294"/>
      <c r="Y67" s="38"/>
      <c r="Z67" s="274">
        <v>8</v>
      </c>
      <c r="AA67" s="294">
        <f t="shared" si="3"/>
        <v>4</v>
      </c>
      <c r="AB67" s="38"/>
      <c r="AC67" s="293">
        <f>COUNTIFS(Leden!C:C,S67)</f>
        <v>0</v>
      </c>
      <c r="AE67" s="274" t="str">
        <f t="shared" si="1"/>
        <v/>
      </c>
      <c r="AF67" s="294" t="str">
        <f>SUBSTITUTE(IFERROR(VLOOKUP(LEFT(B67,1),AE68:AE$99,1,0),""),AE67,"")</f>
        <v/>
      </c>
      <c r="AG67" s="278"/>
      <c r="AH67" s="274" t="s">
        <v>5699</v>
      </c>
      <c r="AI67" s="38" t="s">
        <v>5700</v>
      </c>
      <c r="AJ67" s="38"/>
      <c r="AK67" s="38"/>
      <c r="AL67" s="38"/>
      <c r="AM67" s="38"/>
      <c r="AN67" s="294"/>
      <c r="AO67" s="38"/>
      <c r="AP67" s="293">
        <f>COUNTIFS(Leden!D:D,S67)</f>
        <v>0</v>
      </c>
      <c r="AQ67" s="278"/>
      <c r="AR67" s="274" t="str">
        <f t="shared" si="2"/>
        <v/>
      </c>
      <c r="AS67" s="294" t="str">
        <f>SUBSTITUTE(IFERROR(VLOOKUP(LEFT(J67,1),AR68:AR$93,1,0),""),AR67,"")</f>
        <v/>
      </c>
      <c r="AU67" s="274" t="s">
        <v>5700</v>
      </c>
      <c r="AV67" s="38"/>
      <c r="AW67" s="38"/>
      <c r="AX67" s="38"/>
      <c r="AY67" s="38"/>
      <c r="AZ67" s="38"/>
      <c r="BA67" s="294"/>
      <c r="BC67" s="320" t="str">
        <f>IF(AND(C67="WK",COUNTIFS(C$11:C66,"BK",AE$11:AE66,AE67)&gt;0)=TRUE,AE67,"")</f>
        <v/>
      </c>
      <c r="BD67" s="320" t="str">
        <f>IF(AND(K67="WK",COUNTIFS(K$11:K66,"BK",AR$11:AR66,AR67)&gt;0)=TRUE,AR67,"")</f>
        <v/>
      </c>
    </row>
    <row r="68" spans="1:56" ht="12.75" customHeight="1" x14ac:dyDescent="0.25">
      <c r="A68" s="25" t="str">
        <f>IFERROR(VLOOKUP(B68,Leden!AQ:AQ,1,0),"")</f>
        <v/>
      </c>
      <c r="B68" s="45" t="s">
        <v>5649</v>
      </c>
      <c r="C68" s="43"/>
      <c r="D68" s="43"/>
      <c r="E68" s="43"/>
      <c r="F68" s="242"/>
      <c r="G68" s="250"/>
      <c r="I68" s="25" t="str">
        <f>IFERROR(VLOOKUP(J68,Leden!AR:AR,1,0),"")</f>
        <v/>
      </c>
      <c r="J68" s="45" t="s">
        <v>5649</v>
      </c>
      <c r="K68" s="43"/>
      <c r="L68" s="43"/>
      <c r="M68" s="43"/>
      <c r="N68" s="242"/>
      <c r="O68" s="250"/>
      <c r="S68" s="275" t="s">
        <v>5649</v>
      </c>
      <c r="T68" s="253"/>
      <c r="U68" s="278"/>
      <c r="V68" s="274" t="s">
        <v>5698</v>
      </c>
      <c r="W68" s="38"/>
      <c r="X68" s="294"/>
      <c r="Y68" s="38"/>
      <c r="Z68" s="274">
        <v>8</v>
      </c>
      <c r="AA68" s="294">
        <f t="shared" si="3"/>
        <v>4</v>
      </c>
      <c r="AB68" s="38"/>
      <c r="AC68" s="293">
        <f>COUNTIFS(Leden!C:C,S68)</f>
        <v>0</v>
      </c>
      <c r="AE68" s="274" t="str">
        <f t="shared" si="1"/>
        <v/>
      </c>
      <c r="AF68" s="294" t="str">
        <f>SUBSTITUTE(IFERROR(VLOOKUP(LEFT(B68,1),AE69:AE$99,1,0),""),AE68,"")</f>
        <v/>
      </c>
      <c r="AG68" s="278"/>
      <c r="AH68" s="274" t="s">
        <v>5699</v>
      </c>
      <c r="AI68" s="38" t="s">
        <v>5700</v>
      </c>
      <c r="AJ68" s="38"/>
      <c r="AK68" s="38"/>
      <c r="AL68" s="38"/>
      <c r="AM68" s="38"/>
      <c r="AN68" s="294"/>
      <c r="AO68" s="38"/>
      <c r="AP68" s="293">
        <f>COUNTIFS(Leden!D:D,S68)</f>
        <v>0</v>
      </c>
      <c r="AQ68" s="278"/>
      <c r="AR68" s="274" t="str">
        <f t="shared" si="2"/>
        <v/>
      </c>
      <c r="AS68" s="294" t="str">
        <f>SUBSTITUTE(IFERROR(VLOOKUP(LEFT(J68,1),AR69:AR$93,1,0),""),AR68,"")</f>
        <v/>
      </c>
      <c r="AU68" s="274" t="s">
        <v>5700</v>
      </c>
      <c r="AV68" s="38"/>
      <c r="AW68" s="38"/>
      <c r="AX68" s="38"/>
      <c r="AY68" s="38"/>
      <c r="AZ68" s="38"/>
      <c r="BA68" s="294"/>
      <c r="BC68" s="320" t="str">
        <f>IF(AND(C68="WK",COUNTIFS(C$11:C67,"BK",AE$11:AE67,AE68)&gt;0)=TRUE,AE68,"")</f>
        <v/>
      </c>
      <c r="BD68" s="320" t="str">
        <f>IF(AND(K68="WK",COUNTIFS(K$11:K67,"BK",AR$11:AR67,AR68)&gt;0)=TRUE,AR68,"")</f>
        <v/>
      </c>
    </row>
    <row r="69" spans="1:56" ht="12.75" customHeight="1" x14ac:dyDescent="0.25">
      <c r="A69" s="25" t="str">
        <f>IFERROR(VLOOKUP(B69,Leden!AQ:AQ,1,0),"")</f>
        <v/>
      </c>
      <c r="B69" s="45" t="s">
        <v>5650</v>
      </c>
      <c r="C69" s="43"/>
      <c r="D69" s="43"/>
      <c r="E69" s="43"/>
      <c r="F69" s="242"/>
      <c r="G69" s="250"/>
      <c r="I69" s="25" t="str">
        <f>IFERROR(VLOOKUP(J69,Leden!AR:AR,1,0),"")</f>
        <v/>
      </c>
      <c r="J69" s="45" t="s">
        <v>5650</v>
      </c>
      <c r="K69" s="43"/>
      <c r="L69" s="43"/>
      <c r="M69" s="43"/>
      <c r="N69" s="242"/>
      <c r="O69" s="250"/>
      <c r="S69" s="275" t="s">
        <v>5650</v>
      </c>
      <c r="T69" s="253"/>
      <c r="U69" s="278"/>
      <c r="V69" s="274" t="s">
        <v>5698</v>
      </c>
      <c r="W69" s="38"/>
      <c r="X69" s="294"/>
      <c r="Y69" s="38"/>
      <c r="Z69" s="274">
        <v>8</v>
      </c>
      <c r="AA69" s="294">
        <f t="shared" si="3"/>
        <v>4</v>
      </c>
      <c r="AB69" s="38"/>
      <c r="AC69" s="293">
        <f>COUNTIFS(Leden!C:C,S69)</f>
        <v>0</v>
      </c>
      <c r="AE69" s="274" t="str">
        <f t="shared" si="1"/>
        <v/>
      </c>
      <c r="AF69" s="294" t="str">
        <f>SUBSTITUTE(IFERROR(VLOOKUP(LEFT(B69,1),AE70:AE$99,1,0),""),AE69,"")</f>
        <v/>
      </c>
      <c r="AG69" s="278"/>
      <c r="AH69" s="274" t="s">
        <v>5699</v>
      </c>
      <c r="AI69" s="38" t="s">
        <v>5700</v>
      </c>
      <c r="AJ69" s="38"/>
      <c r="AK69" s="38"/>
      <c r="AL69" s="38"/>
      <c r="AM69" s="38"/>
      <c r="AN69" s="294"/>
      <c r="AO69" s="38"/>
      <c r="AP69" s="293">
        <f>COUNTIFS(Leden!D:D,S69)</f>
        <v>0</v>
      </c>
      <c r="AQ69" s="278"/>
      <c r="AR69" s="274" t="str">
        <f t="shared" si="2"/>
        <v/>
      </c>
      <c r="AS69" s="294" t="str">
        <f>SUBSTITUTE(IFERROR(VLOOKUP(LEFT(J69,1),AR70:AR$93,1,0),""),AR69,"")</f>
        <v/>
      </c>
      <c r="AU69" s="274" t="s">
        <v>5700</v>
      </c>
      <c r="AV69" s="38"/>
      <c r="AW69" s="38"/>
      <c r="AX69" s="38"/>
      <c r="AY69" s="38"/>
      <c r="AZ69" s="38"/>
      <c r="BA69" s="294"/>
      <c r="BC69" s="320" t="str">
        <f>IF(AND(C69="WK",COUNTIFS(C$11:C68,"BK",AE$11:AE68,AE69)&gt;0)=TRUE,AE69,"")</f>
        <v/>
      </c>
      <c r="BD69" s="320" t="str">
        <f>IF(AND(K69="WK",COUNTIFS(K$11:K68,"BK",AR$11:AR68,AR69)&gt;0)=TRUE,AR69,"")</f>
        <v/>
      </c>
    </row>
    <row r="70" spans="1:56" ht="12.75" customHeight="1" x14ac:dyDescent="0.25">
      <c r="A70" s="25" t="str">
        <f>IFERROR(VLOOKUP(B70,Leden!AQ:AQ,1,0),"")</f>
        <v/>
      </c>
      <c r="B70" s="45" t="s">
        <v>5651</v>
      </c>
      <c r="C70" s="43"/>
      <c r="D70" s="43"/>
      <c r="E70" s="43"/>
      <c r="F70" s="242"/>
      <c r="G70" s="250"/>
      <c r="I70" s="25" t="str">
        <f>IFERROR(VLOOKUP(J70,Leden!AR:AR,1,0),"")</f>
        <v/>
      </c>
      <c r="J70" s="45" t="s">
        <v>5651</v>
      </c>
      <c r="K70" s="43"/>
      <c r="L70" s="43"/>
      <c r="M70" s="43"/>
      <c r="N70" s="242"/>
      <c r="O70" s="250"/>
      <c r="S70" s="275" t="s">
        <v>5651</v>
      </c>
      <c r="T70" s="253"/>
      <c r="U70" s="278"/>
      <c r="V70" s="274" t="s">
        <v>5698</v>
      </c>
      <c r="W70" s="38"/>
      <c r="X70" s="294"/>
      <c r="Y70" s="38"/>
      <c r="Z70" s="274">
        <v>8</v>
      </c>
      <c r="AA70" s="294">
        <f t="shared" si="3"/>
        <v>4</v>
      </c>
      <c r="AB70" s="38"/>
      <c r="AC70" s="293">
        <f>COUNTIFS(Leden!C:C,S70)</f>
        <v>0</v>
      </c>
      <c r="AE70" s="274" t="str">
        <f t="shared" si="1"/>
        <v/>
      </c>
      <c r="AF70" s="294" t="str">
        <f>SUBSTITUTE(IFERROR(VLOOKUP(LEFT(B70,1),AE71:AE$99,1,0),""),AE70,"")</f>
        <v/>
      </c>
      <c r="AG70" s="278"/>
      <c r="AH70" s="274" t="s">
        <v>5699</v>
      </c>
      <c r="AI70" s="38" t="s">
        <v>5700</v>
      </c>
      <c r="AJ70" s="38"/>
      <c r="AK70" s="38"/>
      <c r="AL70" s="38"/>
      <c r="AM70" s="38"/>
      <c r="AN70" s="294"/>
      <c r="AO70" s="38"/>
      <c r="AP70" s="293">
        <f>COUNTIFS(Leden!D:D,S70)</f>
        <v>0</v>
      </c>
      <c r="AQ70" s="278"/>
      <c r="AR70" s="274" t="str">
        <f t="shared" si="2"/>
        <v/>
      </c>
      <c r="AS70" s="294" t="str">
        <f>SUBSTITUTE(IFERROR(VLOOKUP(LEFT(J70,1),AR71:AR$93,1,0),""),AR70,"")</f>
        <v/>
      </c>
      <c r="AU70" s="274" t="s">
        <v>5700</v>
      </c>
      <c r="AV70" s="38"/>
      <c r="AW70" s="38"/>
      <c r="AX70" s="38"/>
      <c r="AY70" s="38"/>
      <c r="AZ70" s="38"/>
      <c r="BA70" s="294"/>
      <c r="BC70" s="320" t="str">
        <f>IF(AND(C70="WK",COUNTIFS(C$11:C69,"BK",AE$11:AE69,AE70)&gt;0)=TRUE,AE70,"")</f>
        <v/>
      </c>
      <c r="BD70" s="320" t="str">
        <f>IF(AND(K70="WK",COUNTIFS(K$11:K69,"BK",AR$11:AR69,AR70)&gt;0)=TRUE,AR70,"")</f>
        <v/>
      </c>
    </row>
    <row r="71" spans="1:56" ht="12.75" customHeight="1" x14ac:dyDescent="0.25">
      <c r="A71" s="25" t="str">
        <f>IFERROR(VLOOKUP(B71,Leden!AQ:AQ,1,0),"")</f>
        <v/>
      </c>
      <c r="B71" s="45" t="s">
        <v>5652</v>
      </c>
      <c r="C71" s="43"/>
      <c r="D71" s="43"/>
      <c r="E71" s="43"/>
      <c r="F71" s="242"/>
      <c r="G71" s="250"/>
      <c r="I71" s="25" t="str">
        <f>IFERROR(VLOOKUP(J71,Leden!AR:AR,1,0),"")</f>
        <v/>
      </c>
      <c r="J71" s="45" t="s">
        <v>5652</v>
      </c>
      <c r="K71" s="43"/>
      <c r="L71" s="43"/>
      <c r="M71" s="43"/>
      <c r="N71" s="242"/>
      <c r="O71" s="250"/>
      <c r="S71" s="275" t="s">
        <v>5652</v>
      </c>
      <c r="T71" s="253"/>
      <c r="U71" s="278"/>
      <c r="V71" s="274" t="s">
        <v>5698</v>
      </c>
      <c r="W71" s="38"/>
      <c r="X71" s="294"/>
      <c r="Y71" s="38"/>
      <c r="Z71" s="274">
        <v>8</v>
      </c>
      <c r="AA71" s="294">
        <f t="shared" si="3"/>
        <v>4</v>
      </c>
      <c r="AB71" s="38"/>
      <c r="AC71" s="293">
        <f>COUNTIFS(Leden!C:C,S71)</f>
        <v>0</v>
      </c>
      <c r="AE71" s="274" t="str">
        <f t="shared" si="1"/>
        <v/>
      </c>
      <c r="AF71" s="294" t="str">
        <f>SUBSTITUTE(IFERROR(VLOOKUP(LEFT(B71,1),AE72:AE$99,1,0),""),AE71,"")</f>
        <v/>
      </c>
      <c r="AG71" s="278"/>
      <c r="AH71" s="274" t="s">
        <v>5699</v>
      </c>
      <c r="AI71" s="38" t="s">
        <v>5700</v>
      </c>
      <c r="AJ71" s="38"/>
      <c r="AK71" s="38"/>
      <c r="AL71" s="38"/>
      <c r="AM71" s="38"/>
      <c r="AN71" s="294"/>
      <c r="AO71" s="38"/>
      <c r="AP71" s="293">
        <f>COUNTIFS(Leden!D:D,S71)</f>
        <v>0</v>
      </c>
      <c r="AQ71" s="278"/>
      <c r="AR71" s="274" t="str">
        <f t="shared" si="2"/>
        <v/>
      </c>
      <c r="AS71" s="294" t="str">
        <f>SUBSTITUTE(IFERROR(VLOOKUP(LEFT(J71,1),AR72:AR$93,1,0),""),AR71,"")</f>
        <v/>
      </c>
      <c r="AU71" s="274" t="s">
        <v>5700</v>
      </c>
      <c r="AV71" s="38"/>
      <c r="AW71" s="38"/>
      <c r="AX71" s="38"/>
      <c r="AY71" s="38"/>
      <c r="AZ71" s="38"/>
      <c r="BA71" s="294"/>
      <c r="BC71" s="320" t="str">
        <f>IF(AND(C71="WK",COUNTIFS(C$11:C70,"BK",AE$11:AE70,AE71)&gt;0)=TRUE,AE71,"")</f>
        <v/>
      </c>
      <c r="BD71" s="320" t="str">
        <f>IF(AND(K71="WK",COUNTIFS(K$11:K70,"BK",AR$11:AR70,AR71)&gt;0)=TRUE,AR71,"")</f>
        <v/>
      </c>
    </row>
    <row r="72" spans="1:56" ht="12.75" customHeight="1" x14ac:dyDescent="0.25">
      <c r="A72" s="25" t="str">
        <f>IFERROR(VLOOKUP(B72,Leden!AQ:AQ,1,0),"")</f>
        <v>E1</v>
      </c>
      <c r="B72" s="45" t="s">
        <v>5655</v>
      </c>
      <c r="C72" s="43" t="s">
        <v>5698</v>
      </c>
      <c r="D72" s="43" t="s">
        <v>5700</v>
      </c>
      <c r="E72" s="43">
        <v>4</v>
      </c>
      <c r="F72" s="242"/>
      <c r="G72" s="250" t="s">
        <v>12</v>
      </c>
      <c r="I72" s="25" t="str">
        <f>IFERROR(VLOOKUP(J72,Leden!AR:AR,1,0),"")</f>
        <v>E1</v>
      </c>
      <c r="J72" s="45" t="s">
        <v>5655</v>
      </c>
      <c r="K72" s="43" t="s">
        <v>5698</v>
      </c>
      <c r="L72" s="43" t="s">
        <v>5700</v>
      </c>
      <c r="M72" s="43">
        <v>4</v>
      </c>
      <c r="N72" s="242"/>
      <c r="O72" s="250" t="s">
        <v>12</v>
      </c>
      <c r="S72" s="275" t="s">
        <v>5655</v>
      </c>
      <c r="T72" s="253"/>
      <c r="U72" s="278"/>
      <c r="V72" s="274" t="s">
        <v>5698</v>
      </c>
      <c r="W72" s="38"/>
      <c r="X72" s="294"/>
      <c r="Y72" s="38"/>
      <c r="Z72" s="274">
        <v>4</v>
      </c>
      <c r="AA72" s="294"/>
      <c r="AB72" s="38"/>
      <c r="AC72" s="293">
        <f>COUNTIFS(Leden!C:C,S72)</f>
        <v>5</v>
      </c>
      <c r="AE72" s="274" t="str">
        <f t="shared" si="1"/>
        <v>E</v>
      </c>
      <c r="AF72" s="294" t="str">
        <f>SUBSTITUTE(IFERROR(VLOOKUP(LEFT(B72,1),AE73:AE$99,1,0),""),AE72,"")</f>
        <v/>
      </c>
      <c r="AG72" s="278"/>
      <c r="AH72" s="274" t="s">
        <v>5699</v>
      </c>
      <c r="AI72" s="38" t="s">
        <v>5700</v>
      </c>
      <c r="AJ72" s="38"/>
      <c r="AK72" s="38"/>
      <c r="AL72" s="38"/>
      <c r="AM72" s="38"/>
      <c r="AN72" s="294"/>
      <c r="AO72" s="38"/>
      <c r="AP72" s="293">
        <f>COUNTIFS(Leden!D:D,S72)</f>
        <v>5</v>
      </c>
      <c r="AQ72" s="278"/>
      <c r="AR72" s="274" t="str">
        <f t="shared" si="2"/>
        <v>E</v>
      </c>
      <c r="AS72" s="294" t="str">
        <f>SUBSTITUTE(IFERROR(VLOOKUP(LEFT(J72,1),AR73:AR$93,1,0),""),AR72,"")</f>
        <v/>
      </c>
      <c r="AU72" s="274" t="s">
        <v>5700</v>
      </c>
      <c r="AV72" s="38"/>
      <c r="AW72" s="38"/>
      <c r="AX72" s="38"/>
      <c r="AY72" s="38"/>
      <c r="AZ72" s="38"/>
      <c r="BA72" s="294"/>
      <c r="BC72" s="320" t="str">
        <f>IF(AND(C72="WK",COUNTIFS(C$11:C71,"BK",AE$11:AE71,AE72)&gt;0)=TRUE,AE72,"")</f>
        <v/>
      </c>
      <c r="BD72" s="320" t="str">
        <f>IF(AND(K72="WK",COUNTIFS(K$11:K71,"BK",AR$11:AR71,AR72)&gt;0)=TRUE,AR72,"")</f>
        <v/>
      </c>
    </row>
    <row r="73" spans="1:56" ht="12.75" customHeight="1" x14ac:dyDescent="0.25">
      <c r="A73" s="25" t="str">
        <f>IFERROR(VLOOKUP(B73,Leden!AQ:AQ,1,0),"")</f>
        <v>E2</v>
      </c>
      <c r="B73" s="45" t="s">
        <v>5656</v>
      </c>
      <c r="C73" s="43" t="s">
        <v>5698</v>
      </c>
      <c r="D73" s="43" t="s">
        <v>5700</v>
      </c>
      <c r="E73" s="43">
        <v>4</v>
      </c>
      <c r="F73" s="242"/>
      <c r="G73" s="250" t="s">
        <v>12</v>
      </c>
      <c r="I73" s="25" t="str">
        <f>IFERROR(VLOOKUP(J73,Leden!AR:AR,1,0),"")</f>
        <v>E2</v>
      </c>
      <c r="J73" s="45" t="s">
        <v>5656</v>
      </c>
      <c r="K73" s="43" t="s">
        <v>5698</v>
      </c>
      <c r="L73" s="43" t="s">
        <v>5700</v>
      </c>
      <c r="M73" s="43">
        <v>4</v>
      </c>
      <c r="N73" s="242"/>
      <c r="O73" s="250" t="s">
        <v>12</v>
      </c>
      <c r="S73" s="275" t="s">
        <v>5656</v>
      </c>
      <c r="T73" s="253"/>
      <c r="U73" s="278"/>
      <c r="V73" s="274" t="s">
        <v>5698</v>
      </c>
      <c r="W73" s="38"/>
      <c r="X73" s="294"/>
      <c r="Y73" s="38"/>
      <c r="Z73" s="274">
        <v>4</v>
      </c>
      <c r="AA73" s="294"/>
      <c r="AB73" s="38"/>
      <c r="AC73" s="293">
        <f>COUNTIFS(Leden!C:C,S73)</f>
        <v>4</v>
      </c>
      <c r="AE73" s="274" t="str">
        <f t="shared" si="1"/>
        <v>E</v>
      </c>
      <c r="AF73" s="294" t="str">
        <f>SUBSTITUTE(IFERROR(VLOOKUP(LEFT(B73,1),AE74:AE$99,1,0),""),AE73,"")</f>
        <v/>
      </c>
      <c r="AG73" s="278"/>
      <c r="AH73" s="274" t="s">
        <v>5699</v>
      </c>
      <c r="AI73" s="38" t="s">
        <v>5700</v>
      </c>
      <c r="AJ73" s="38"/>
      <c r="AK73" s="38"/>
      <c r="AL73" s="38"/>
      <c r="AM73" s="38"/>
      <c r="AN73" s="294"/>
      <c r="AO73" s="38"/>
      <c r="AP73" s="293">
        <f>COUNTIFS(Leden!D:D,S73)</f>
        <v>4</v>
      </c>
      <c r="AQ73" s="278"/>
      <c r="AR73" s="274" t="str">
        <f t="shared" si="2"/>
        <v>E</v>
      </c>
      <c r="AS73" s="294" t="str">
        <f>SUBSTITUTE(IFERROR(VLOOKUP(LEFT(J73,1),AR74:AR$93,1,0),""),AR73,"")</f>
        <v/>
      </c>
      <c r="AU73" s="274" t="s">
        <v>5700</v>
      </c>
      <c r="AV73" s="38"/>
      <c r="AW73" s="38"/>
      <c r="AX73" s="38"/>
      <c r="AY73" s="38"/>
      <c r="AZ73" s="38"/>
      <c r="BA73" s="294"/>
      <c r="BC73" s="320" t="str">
        <f>IF(AND(C73="WK",COUNTIFS(C$11:C72,"BK",AE$11:AE72,AE73)&gt;0)=TRUE,AE73,"")</f>
        <v/>
      </c>
      <c r="BD73" s="320" t="str">
        <f>IF(AND(K73="WK",COUNTIFS(K$11:K72,"BK",AR$11:AR72,AR73)&gt;0)=TRUE,AR73,"")</f>
        <v/>
      </c>
    </row>
    <row r="74" spans="1:56" ht="12.75" customHeight="1" x14ac:dyDescent="0.25">
      <c r="A74" s="25" t="str">
        <f>IFERROR(VLOOKUP(B74,Leden!AQ:AQ,1,0),"")</f>
        <v>E3</v>
      </c>
      <c r="B74" s="45" t="s">
        <v>5657</v>
      </c>
      <c r="C74" s="43" t="s">
        <v>5698</v>
      </c>
      <c r="D74" s="43" t="s">
        <v>5700</v>
      </c>
      <c r="E74" s="43">
        <v>4</v>
      </c>
      <c r="F74" s="242"/>
      <c r="G74" s="250" t="s">
        <v>12</v>
      </c>
      <c r="I74" s="25" t="str">
        <f>IFERROR(VLOOKUP(J74,Leden!AR:AR,1,0),"")</f>
        <v>E3</v>
      </c>
      <c r="J74" s="45" t="s">
        <v>5657</v>
      </c>
      <c r="K74" s="43" t="s">
        <v>5698</v>
      </c>
      <c r="L74" s="43" t="s">
        <v>5700</v>
      </c>
      <c r="M74" s="43">
        <v>4</v>
      </c>
      <c r="N74" s="242"/>
      <c r="O74" s="250" t="s">
        <v>12</v>
      </c>
      <c r="S74" s="275" t="s">
        <v>5657</v>
      </c>
      <c r="T74" s="253"/>
      <c r="U74" s="278"/>
      <c r="V74" s="274" t="s">
        <v>5698</v>
      </c>
      <c r="W74" s="38"/>
      <c r="X74" s="294"/>
      <c r="Y74" s="38"/>
      <c r="Z74" s="274">
        <v>4</v>
      </c>
      <c r="AA74" s="294"/>
      <c r="AB74" s="38"/>
      <c r="AC74" s="293">
        <f>COUNTIFS(Leden!C:C,S74)</f>
        <v>4</v>
      </c>
      <c r="AE74" s="274" t="str">
        <f t="shared" si="1"/>
        <v>E</v>
      </c>
      <c r="AF74" s="294" t="str">
        <f>SUBSTITUTE(IFERROR(VLOOKUP(LEFT(B74,1),AE75:AE$99,1,0),""),AE74,"")</f>
        <v/>
      </c>
      <c r="AG74" s="278"/>
      <c r="AH74" s="274" t="s">
        <v>5699</v>
      </c>
      <c r="AI74" s="38" t="s">
        <v>5700</v>
      </c>
      <c r="AJ74" s="38"/>
      <c r="AK74" s="38"/>
      <c r="AL74" s="38"/>
      <c r="AM74" s="38"/>
      <c r="AN74" s="294"/>
      <c r="AO74" s="38"/>
      <c r="AP74" s="293">
        <f>COUNTIFS(Leden!D:D,S74)</f>
        <v>4</v>
      </c>
      <c r="AQ74" s="278"/>
      <c r="AR74" s="274" t="str">
        <f t="shared" si="2"/>
        <v>E</v>
      </c>
      <c r="AS74" s="294" t="str">
        <f>SUBSTITUTE(IFERROR(VLOOKUP(LEFT(J74,1),AR75:AR$93,1,0),""),AR74,"")</f>
        <v/>
      </c>
      <c r="AU74" s="274" t="s">
        <v>5700</v>
      </c>
      <c r="AV74" s="38"/>
      <c r="AW74" s="38"/>
      <c r="AX74" s="38"/>
      <c r="AY74" s="38"/>
      <c r="AZ74" s="38"/>
      <c r="BA74" s="294"/>
      <c r="BC74" s="320" t="str">
        <f>IF(AND(C74="WK",COUNTIFS(C$11:C73,"BK",AE$11:AE73,AE74)&gt;0)=TRUE,AE74,"")</f>
        <v/>
      </c>
      <c r="BD74" s="320" t="str">
        <f>IF(AND(K74="WK",COUNTIFS(K$11:K73,"BK",AR$11:AR73,AR74)&gt;0)=TRUE,AR74,"")</f>
        <v/>
      </c>
    </row>
    <row r="75" spans="1:56" ht="12.75" customHeight="1" x14ac:dyDescent="0.25">
      <c r="A75" s="25" t="str">
        <f>IFERROR(VLOOKUP(B75,Leden!AQ:AQ,1,0),"")</f>
        <v>E4</v>
      </c>
      <c r="B75" s="45" t="s">
        <v>5658</v>
      </c>
      <c r="C75" s="43" t="s">
        <v>5698</v>
      </c>
      <c r="D75" s="43" t="s">
        <v>5700</v>
      </c>
      <c r="E75" s="43">
        <v>4</v>
      </c>
      <c r="F75" s="242"/>
      <c r="G75" s="250" t="s">
        <v>12</v>
      </c>
      <c r="I75" s="25" t="str">
        <f>IFERROR(VLOOKUP(J75,Leden!AR:AR,1,0),"")</f>
        <v>E4</v>
      </c>
      <c r="J75" s="45" t="s">
        <v>5658</v>
      </c>
      <c r="K75" s="43" t="s">
        <v>5698</v>
      </c>
      <c r="L75" s="43" t="s">
        <v>5700</v>
      </c>
      <c r="M75" s="43">
        <v>4</v>
      </c>
      <c r="N75" s="242"/>
      <c r="O75" s="250" t="s">
        <v>12</v>
      </c>
      <c r="S75" s="275" t="s">
        <v>5658</v>
      </c>
      <c r="T75" s="253"/>
      <c r="U75" s="278"/>
      <c r="V75" s="274" t="s">
        <v>5698</v>
      </c>
      <c r="W75" s="38"/>
      <c r="X75" s="294"/>
      <c r="Y75" s="38"/>
      <c r="Z75" s="274">
        <v>4</v>
      </c>
      <c r="AA75" s="294"/>
      <c r="AB75" s="38"/>
      <c r="AC75" s="293">
        <f>COUNTIFS(Leden!C:C,S75)</f>
        <v>5</v>
      </c>
      <c r="AE75" s="274" t="str">
        <f t="shared" si="1"/>
        <v>E</v>
      </c>
      <c r="AF75" s="294" t="str">
        <f>SUBSTITUTE(IFERROR(VLOOKUP(LEFT(B75,1),AE76:AE$99,1,0),""),AE75,"")</f>
        <v/>
      </c>
      <c r="AG75" s="278"/>
      <c r="AH75" s="274" t="s">
        <v>5699</v>
      </c>
      <c r="AI75" s="38" t="s">
        <v>5700</v>
      </c>
      <c r="AJ75" s="38"/>
      <c r="AK75" s="38"/>
      <c r="AL75" s="38"/>
      <c r="AM75" s="38"/>
      <c r="AN75" s="294"/>
      <c r="AO75" s="38"/>
      <c r="AP75" s="293">
        <f>COUNTIFS(Leden!D:D,S75)</f>
        <v>5</v>
      </c>
      <c r="AQ75" s="278"/>
      <c r="AR75" s="274" t="str">
        <f t="shared" si="2"/>
        <v>E</v>
      </c>
      <c r="AS75" s="294" t="str">
        <f>SUBSTITUTE(IFERROR(VLOOKUP(LEFT(J75,1),AR76:AR$93,1,0),""),AR75,"")</f>
        <v/>
      </c>
      <c r="AU75" s="274" t="s">
        <v>5700</v>
      </c>
      <c r="AV75" s="38"/>
      <c r="AW75" s="38"/>
      <c r="AX75" s="38"/>
      <c r="AY75" s="38"/>
      <c r="AZ75" s="38"/>
      <c r="BA75" s="294"/>
      <c r="BC75" s="320" t="str">
        <f>IF(AND(C75="WK",COUNTIFS(C$11:C74,"BK",AE$11:AE74,AE75)&gt;0)=TRUE,AE75,"")</f>
        <v/>
      </c>
      <c r="BD75" s="320" t="str">
        <f>IF(AND(K75="WK",COUNTIFS(K$11:K74,"BK",AR$11:AR74,AR75)&gt;0)=TRUE,AR75,"")</f>
        <v/>
      </c>
    </row>
    <row r="76" spans="1:56" ht="12.75" customHeight="1" x14ac:dyDescent="0.25">
      <c r="A76" s="25" t="str">
        <f>IFERROR(VLOOKUP(B76,Leden!AQ:AQ,1,0),"")</f>
        <v>E5</v>
      </c>
      <c r="B76" s="45" t="s">
        <v>5659</v>
      </c>
      <c r="C76" s="43" t="s">
        <v>5698</v>
      </c>
      <c r="D76" s="43" t="s">
        <v>5700</v>
      </c>
      <c r="E76" s="43">
        <v>4</v>
      </c>
      <c r="F76" s="242"/>
      <c r="G76" s="250" t="s">
        <v>12</v>
      </c>
      <c r="I76" s="25" t="str">
        <f>IFERROR(VLOOKUP(J76,Leden!AR:AR,1,0),"")</f>
        <v>E5</v>
      </c>
      <c r="J76" s="45" t="s">
        <v>5659</v>
      </c>
      <c r="K76" s="43" t="s">
        <v>5698</v>
      </c>
      <c r="L76" s="43" t="s">
        <v>5700</v>
      </c>
      <c r="M76" s="43">
        <v>4</v>
      </c>
      <c r="N76" s="242"/>
      <c r="O76" s="250" t="s">
        <v>12</v>
      </c>
      <c r="S76" s="275" t="s">
        <v>5659</v>
      </c>
      <c r="T76" s="253"/>
      <c r="U76" s="278"/>
      <c r="V76" s="274" t="s">
        <v>5698</v>
      </c>
      <c r="W76" s="38"/>
      <c r="X76" s="294"/>
      <c r="Y76" s="38"/>
      <c r="Z76" s="274">
        <v>4</v>
      </c>
      <c r="AA76" s="294"/>
      <c r="AB76" s="38"/>
      <c r="AC76" s="293">
        <f>COUNTIFS(Leden!C:C,S76)</f>
        <v>5</v>
      </c>
      <c r="AE76" s="274" t="str">
        <f t="shared" si="1"/>
        <v>E</v>
      </c>
      <c r="AF76" s="294" t="str">
        <f>SUBSTITUTE(IFERROR(VLOOKUP(LEFT(B76,1),AE77:AE$99,1,0),""),AE76,"")</f>
        <v/>
      </c>
      <c r="AG76" s="278"/>
      <c r="AH76" s="274" t="s">
        <v>5699</v>
      </c>
      <c r="AI76" s="38" t="s">
        <v>5700</v>
      </c>
      <c r="AJ76" s="38"/>
      <c r="AK76" s="38"/>
      <c r="AL76" s="38"/>
      <c r="AM76" s="38"/>
      <c r="AN76" s="294"/>
      <c r="AO76" s="38"/>
      <c r="AP76" s="293">
        <f>COUNTIFS(Leden!D:D,S76)</f>
        <v>5</v>
      </c>
      <c r="AQ76" s="278"/>
      <c r="AR76" s="274" t="str">
        <f t="shared" si="2"/>
        <v>E</v>
      </c>
      <c r="AS76" s="294" t="str">
        <f>SUBSTITUTE(IFERROR(VLOOKUP(LEFT(J76,1),AR77:AR$93,1,0),""),AR76,"")</f>
        <v/>
      </c>
      <c r="AU76" s="274" t="s">
        <v>5700</v>
      </c>
      <c r="AV76" s="38"/>
      <c r="AW76" s="38"/>
      <c r="AX76" s="38"/>
      <c r="AY76" s="38"/>
      <c r="AZ76" s="38"/>
      <c r="BA76" s="294"/>
      <c r="BC76" s="320" t="str">
        <f>IF(AND(C76="WK",COUNTIFS(C$11:C75,"BK",AE$11:AE75,AE76)&gt;0)=TRUE,AE76,"")</f>
        <v/>
      </c>
      <c r="BD76" s="320" t="str">
        <f>IF(AND(K76="WK",COUNTIFS(K$11:K75,"BK",AR$11:AR75,AR76)&gt;0)=TRUE,AR76,"")</f>
        <v/>
      </c>
    </row>
    <row r="77" spans="1:56" ht="12.75" customHeight="1" x14ac:dyDescent="0.25">
      <c r="A77" s="25" t="str">
        <f>IFERROR(VLOOKUP(B77,Leden!AQ:AQ,1,0),"")</f>
        <v>E6</v>
      </c>
      <c r="B77" s="45" t="s">
        <v>5660</v>
      </c>
      <c r="C77" s="43" t="s">
        <v>5698</v>
      </c>
      <c r="D77" s="43" t="s">
        <v>5700</v>
      </c>
      <c r="E77" s="43">
        <v>4</v>
      </c>
      <c r="F77" s="242"/>
      <c r="G77" s="250" t="s">
        <v>12</v>
      </c>
      <c r="I77" s="25" t="str">
        <f>IFERROR(VLOOKUP(J77,Leden!AR:AR,1,0),"")</f>
        <v>E6</v>
      </c>
      <c r="J77" s="45" t="s">
        <v>5660</v>
      </c>
      <c r="K77" s="43" t="s">
        <v>5698</v>
      </c>
      <c r="L77" s="43" t="s">
        <v>5700</v>
      </c>
      <c r="M77" s="43">
        <v>4</v>
      </c>
      <c r="N77" s="242"/>
      <c r="O77" s="250" t="s">
        <v>12</v>
      </c>
      <c r="S77" s="275" t="s">
        <v>5660</v>
      </c>
      <c r="T77" s="253"/>
      <c r="U77" s="278"/>
      <c r="V77" s="274" t="s">
        <v>5698</v>
      </c>
      <c r="W77" s="38"/>
      <c r="X77" s="294"/>
      <c r="Y77" s="38"/>
      <c r="Z77" s="274">
        <v>4</v>
      </c>
      <c r="AA77" s="294"/>
      <c r="AB77" s="38"/>
      <c r="AC77" s="293">
        <f>COUNTIFS(Leden!C:C,S77)</f>
        <v>5</v>
      </c>
      <c r="AE77" s="274" t="str">
        <f t="shared" si="1"/>
        <v>E</v>
      </c>
      <c r="AF77" s="294" t="str">
        <f>SUBSTITUTE(IFERROR(VLOOKUP(LEFT(B77,1),AE78:AE$99,1,0),""),AE77,"")</f>
        <v/>
      </c>
      <c r="AG77" s="278"/>
      <c r="AH77" s="274" t="s">
        <v>5699</v>
      </c>
      <c r="AI77" s="38" t="s">
        <v>5700</v>
      </c>
      <c r="AJ77" s="38"/>
      <c r="AK77" s="38"/>
      <c r="AL77" s="38"/>
      <c r="AM77" s="38"/>
      <c r="AN77" s="294"/>
      <c r="AO77" s="38"/>
      <c r="AP77" s="293">
        <f>COUNTIFS(Leden!D:D,S77)</f>
        <v>5</v>
      </c>
      <c r="AQ77" s="278"/>
      <c r="AR77" s="274" t="str">
        <f t="shared" si="2"/>
        <v>E</v>
      </c>
      <c r="AS77" s="294" t="str">
        <f>SUBSTITUTE(IFERROR(VLOOKUP(LEFT(J77,1),AR78:AR$93,1,0),""),AR77,"")</f>
        <v/>
      </c>
      <c r="AU77" s="274" t="s">
        <v>5700</v>
      </c>
      <c r="AV77" s="38"/>
      <c r="AW77" s="38"/>
      <c r="AX77" s="38"/>
      <c r="AY77" s="38"/>
      <c r="AZ77" s="38"/>
      <c r="BA77" s="294"/>
      <c r="BC77" s="320" t="str">
        <f>IF(AND(C77="WK",COUNTIFS(C$11:C76,"BK",AE$11:AE76,AE77)&gt;0)=TRUE,AE77,"")</f>
        <v/>
      </c>
      <c r="BD77" s="320" t="str">
        <f>IF(AND(K77="WK",COUNTIFS(K$11:K76,"BK",AR$11:AR76,AR77)&gt;0)=TRUE,AR77,"")</f>
        <v/>
      </c>
    </row>
    <row r="78" spans="1:56" ht="12.75" customHeight="1" x14ac:dyDescent="0.25">
      <c r="A78" s="25" t="str">
        <f>IFERROR(VLOOKUP(B78,Leden!AQ:AQ,1,0),"")</f>
        <v/>
      </c>
      <c r="B78" s="45" t="s">
        <v>5661</v>
      </c>
      <c r="C78" s="43"/>
      <c r="D78" s="43"/>
      <c r="E78" s="43"/>
      <c r="F78" s="242"/>
      <c r="G78" s="250"/>
      <c r="I78" s="25" t="str">
        <f>IFERROR(VLOOKUP(J78,Leden!AR:AR,1,0),"")</f>
        <v/>
      </c>
      <c r="J78" s="45" t="s">
        <v>5661</v>
      </c>
      <c r="K78" s="43"/>
      <c r="L78" s="43"/>
      <c r="M78" s="43"/>
      <c r="N78" s="242"/>
      <c r="O78" s="250"/>
      <c r="S78" s="275" t="s">
        <v>5661</v>
      </c>
      <c r="T78" s="253"/>
      <c r="U78" s="278"/>
      <c r="V78" s="274" t="s">
        <v>5698</v>
      </c>
      <c r="W78" s="38"/>
      <c r="X78" s="294"/>
      <c r="Y78" s="38"/>
      <c r="Z78" s="274">
        <v>4</v>
      </c>
      <c r="AA78" s="294"/>
      <c r="AB78" s="38"/>
      <c r="AC78" s="293">
        <f>COUNTIFS(Leden!C:C,S78)</f>
        <v>0</v>
      </c>
      <c r="AE78" s="274" t="str">
        <f t="shared" ref="AE78:AE99" si="4">LEFT(A78&amp;"",1)</f>
        <v/>
      </c>
      <c r="AF78" s="294" t="str">
        <f>SUBSTITUTE(IFERROR(VLOOKUP(LEFT(B78,1),AE79:AE$99,1,0),""),AE78,"")</f>
        <v/>
      </c>
      <c r="AG78" s="278"/>
      <c r="AH78" s="274" t="s">
        <v>5699</v>
      </c>
      <c r="AI78" s="38" t="s">
        <v>5700</v>
      </c>
      <c r="AJ78" s="38"/>
      <c r="AK78" s="38"/>
      <c r="AL78" s="38"/>
      <c r="AM78" s="38"/>
      <c r="AN78" s="294"/>
      <c r="AO78" s="38"/>
      <c r="AP78" s="293">
        <f>COUNTIFS(Leden!D:D,S78)</f>
        <v>0</v>
      </c>
      <c r="AQ78" s="278"/>
      <c r="AR78" s="274" t="str">
        <f t="shared" ref="AR78:AR99" si="5">LEFT(I78&amp;"",1)</f>
        <v/>
      </c>
      <c r="AS78" s="294" t="str">
        <f>SUBSTITUTE(IFERROR(VLOOKUP(LEFT(J78,1),AR79:AR$93,1,0),""),AR78,"")</f>
        <v/>
      </c>
      <c r="AU78" s="274" t="s">
        <v>5700</v>
      </c>
      <c r="AV78" s="38"/>
      <c r="AW78" s="38"/>
      <c r="AX78" s="38"/>
      <c r="AY78" s="38"/>
      <c r="AZ78" s="38"/>
      <c r="BA78" s="294"/>
      <c r="BC78" s="320" t="str">
        <f>IF(AND(C78="WK",COUNTIFS(C$11:C77,"BK",AE$11:AE77,AE78)&gt;0)=TRUE,AE78,"")</f>
        <v/>
      </c>
      <c r="BD78" s="320" t="str">
        <f>IF(AND(K78="WK",COUNTIFS(K$11:K77,"BK",AR$11:AR77,AR78)&gt;0)=TRUE,AR78,"")</f>
        <v/>
      </c>
    </row>
    <row r="79" spans="1:56" ht="12.75" customHeight="1" x14ac:dyDescent="0.25">
      <c r="A79" s="25" t="str">
        <f>IFERROR(VLOOKUP(B79,Leden!AQ:AQ,1,0),"")</f>
        <v/>
      </c>
      <c r="B79" s="45" t="s">
        <v>5662</v>
      </c>
      <c r="C79" s="43"/>
      <c r="D79" s="43"/>
      <c r="E79" s="43"/>
      <c r="F79" s="242"/>
      <c r="G79" s="250"/>
      <c r="I79" s="25" t="str">
        <f>IFERROR(VLOOKUP(J79,Leden!AR:AR,1,0),"")</f>
        <v/>
      </c>
      <c r="J79" s="45" t="s">
        <v>5662</v>
      </c>
      <c r="K79" s="43"/>
      <c r="L79" s="43"/>
      <c r="M79" s="43"/>
      <c r="N79" s="242"/>
      <c r="O79" s="250"/>
      <c r="S79" s="275" t="s">
        <v>5662</v>
      </c>
      <c r="T79" s="253"/>
      <c r="U79" s="278"/>
      <c r="V79" s="274" t="s">
        <v>5698</v>
      </c>
      <c r="W79" s="38"/>
      <c r="X79" s="294"/>
      <c r="Y79" s="38"/>
      <c r="Z79" s="274">
        <v>4</v>
      </c>
      <c r="AA79" s="294"/>
      <c r="AB79" s="38"/>
      <c r="AC79" s="293">
        <f>COUNTIFS(Leden!C:C,S79)</f>
        <v>0</v>
      </c>
      <c r="AE79" s="274" t="str">
        <f t="shared" si="4"/>
        <v/>
      </c>
      <c r="AF79" s="294" t="str">
        <f>SUBSTITUTE(IFERROR(VLOOKUP(LEFT(B79,1),AE80:AE$99,1,0),""),AE79,"")</f>
        <v/>
      </c>
      <c r="AG79" s="278"/>
      <c r="AH79" s="274" t="s">
        <v>5699</v>
      </c>
      <c r="AI79" s="38" t="s">
        <v>5700</v>
      </c>
      <c r="AJ79" s="38"/>
      <c r="AK79" s="38"/>
      <c r="AL79" s="38"/>
      <c r="AM79" s="38"/>
      <c r="AN79" s="294"/>
      <c r="AO79" s="38"/>
      <c r="AP79" s="293">
        <f>COUNTIFS(Leden!D:D,S79)</f>
        <v>0</v>
      </c>
      <c r="AQ79" s="278"/>
      <c r="AR79" s="274" t="str">
        <f t="shared" si="5"/>
        <v/>
      </c>
      <c r="AS79" s="294" t="str">
        <f>SUBSTITUTE(IFERROR(VLOOKUP(LEFT(J79,1),AR80:AR$93,1,0),""),AR79,"")</f>
        <v/>
      </c>
      <c r="AU79" s="274" t="s">
        <v>5700</v>
      </c>
      <c r="AV79" s="38"/>
      <c r="AW79" s="38"/>
      <c r="AX79" s="38"/>
      <c r="AY79" s="38"/>
      <c r="AZ79" s="38"/>
      <c r="BA79" s="294"/>
      <c r="BC79" s="320" t="str">
        <f>IF(AND(C79="WK",COUNTIFS(C$11:C78,"BK",AE$11:AE78,AE79)&gt;0)=TRUE,AE79,"")</f>
        <v/>
      </c>
      <c r="BD79" s="320" t="str">
        <f>IF(AND(K79="WK",COUNTIFS(K$11:K78,"BK",AR$11:AR78,AR79)&gt;0)=TRUE,AR79,"")</f>
        <v/>
      </c>
    </row>
    <row r="80" spans="1:56" ht="12.75" customHeight="1" x14ac:dyDescent="0.25">
      <c r="A80" s="25" t="str">
        <f>IFERROR(VLOOKUP(B80,Leden!AQ:AQ,1,0),"")</f>
        <v/>
      </c>
      <c r="B80" s="45" t="s">
        <v>5663</v>
      </c>
      <c r="C80" s="43"/>
      <c r="D80" s="43"/>
      <c r="E80" s="43"/>
      <c r="F80" s="242"/>
      <c r="G80" s="250"/>
      <c r="I80" s="25" t="str">
        <f>IFERROR(VLOOKUP(J80,Leden!AR:AR,1,0),"")</f>
        <v/>
      </c>
      <c r="J80" s="45" t="s">
        <v>5663</v>
      </c>
      <c r="K80" s="43"/>
      <c r="L80" s="43"/>
      <c r="M80" s="43"/>
      <c r="N80" s="242"/>
      <c r="O80" s="250"/>
      <c r="S80" s="275" t="s">
        <v>5663</v>
      </c>
      <c r="T80" s="253"/>
      <c r="U80" s="278"/>
      <c r="V80" s="274" t="s">
        <v>5698</v>
      </c>
      <c r="W80" s="38"/>
      <c r="X80" s="294"/>
      <c r="Y80" s="38"/>
      <c r="Z80" s="274">
        <v>4</v>
      </c>
      <c r="AA80" s="294"/>
      <c r="AB80" s="38"/>
      <c r="AC80" s="293">
        <f>COUNTIFS(Leden!C:C,S80)</f>
        <v>0</v>
      </c>
      <c r="AE80" s="274" t="str">
        <f t="shared" si="4"/>
        <v/>
      </c>
      <c r="AF80" s="294" t="str">
        <f>SUBSTITUTE(IFERROR(VLOOKUP(LEFT(B80,1),AE81:AE$99,1,0),""),AE80,"")</f>
        <v/>
      </c>
      <c r="AG80" s="278"/>
      <c r="AH80" s="274" t="s">
        <v>5699</v>
      </c>
      <c r="AI80" s="38" t="s">
        <v>5700</v>
      </c>
      <c r="AJ80" s="38"/>
      <c r="AK80" s="38"/>
      <c r="AL80" s="38"/>
      <c r="AM80" s="38"/>
      <c r="AN80" s="294"/>
      <c r="AO80" s="38"/>
      <c r="AP80" s="293">
        <f>COUNTIFS(Leden!D:D,S80)</f>
        <v>0</v>
      </c>
      <c r="AQ80" s="278"/>
      <c r="AR80" s="274" t="str">
        <f t="shared" si="5"/>
        <v/>
      </c>
      <c r="AS80" s="294" t="str">
        <f>SUBSTITUTE(IFERROR(VLOOKUP(LEFT(J80,1),AR81:AR$93,1,0),""),AR80,"")</f>
        <v/>
      </c>
      <c r="AU80" s="274" t="s">
        <v>5700</v>
      </c>
      <c r="AV80" s="38"/>
      <c r="AW80" s="38"/>
      <c r="AX80" s="38"/>
      <c r="AY80" s="38"/>
      <c r="AZ80" s="38"/>
      <c r="BA80" s="294"/>
      <c r="BC80" s="320" t="str">
        <f>IF(AND(C80="WK",COUNTIFS(C$11:C79,"BK",AE$11:AE79,AE80)&gt;0)=TRUE,AE80,"")</f>
        <v/>
      </c>
      <c r="BD80" s="320" t="str">
        <f>IF(AND(K80="WK",COUNTIFS(K$11:K79,"BK",AR$11:AR79,AR80)&gt;0)=TRUE,AR80,"")</f>
        <v/>
      </c>
    </row>
    <row r="81" spans="1:56" ht="12.75" customHeight="1" x14ac:dyDescent="0.25">
      <c r="A81" s="25" t="str">
        <f>IFERROR(VLOOKUP(B81,Leden!AQ:AQ,1,0),"")</f>
        <v/>
      </c>
      <c r="B81" s="45" t="s">
        <v>5664</v>
      </c>
      <c r="C81" s="43"/>
      <c r="D81" s="43"/>
      <c r="E81" s="43"/>
      <c r="F81" s="242"/>
      <c r="G81" s="250"/>
      <c r="I81" s="25" t="str">
        <f>IFERROR(VLOOKUP(J81,Leden!AR:AR,1,0),"")</f>
        <v/>
      </c>
      <c r="J81" s="45" t="s">
        <v>5664</v>
      </c>
      <c r="K81" s="43"/>
      <c r="L81" s="43"/>
      <c r="M81" s="43"/>
      <c r="N81" s="242"/>
      <c r="O81" s="250"/>
      <c r="S81" s="275" t="s">
        <v>5664</v>
      </c>
      <c r="T81" s="253"/>
      <c r="U81" s="278"/>
      <c r="V81" s="274" t="s">
        <v>5698</v>
      </c>
      <c r="W81" s="38"/>
      <c r="X81" s="294"/>
      <c r="Y81" s="38"/>
      <c r="Z81" s="274">
        <v>4</v>
      </c>
      <c r="AA81" s="294"/>
      <c r="AB81" s="38"/>
      <c r="AC81" s="293">
        <f>COUNTIFS(Leden!C:C,S81)</f>
        <v>0</v>
      </c>
      <c r="AE81" s="274" t="str">
        <f t="shared" si="4"/>
        <v/>
      </c>
      <c r="AF81" s="294" t="str">
        <f>SUBSTITUTE(IFERROR(VLOOKUP(LEFT(B81,1),AE82:AE$99,1,0),""),AE81,"")</f>
        <v/>
      </c>
      <c r="AG81" s="278"/>
      <c r="AH81" s="274" t="s">
        <v>5699</v>
      </c>
      <c r="AI81" s="38" t="s">
        <v>5700</v>
      </c>
      <c r="AJ81" s="38"/>
      <c r="AK81" s="38"/>
      <c r="AL81" s="38"/>
      <c r="AM81" s="38"/>
      <c r="AN81" s="294"/>
      <c r="AO81" s="38"/>
      <c r="AP81" s="293">
        <f>COUNTIFS(Leden!D:D,S81)</f>
        <v>0</v>
      </c>
      <c r="AQ81" s="278"/>
      <c r="AR81" s="274" t="str">
        <f t="shared" si="5"/>
        <v/>
      </c>
      <c r="AS81" s="294" t="str">
        <f>SUBSTITUTE(IFERROR(VLOOKUP(LEFT(J81,1),AR82:AR$93,1,0),""),AR81,"")</f>
        <v/>
      </c>
      <c r="AU81" s="274" t="s">
        <v>5700</v>
      </c>
      <c r="AV81" s="38"/>
      <c r="AW81" s="38"/>
      <c r="AX81" s="38"/>
      <c r="AY81" s="38"/>
      <c r="AZ81" s="38"/>
      <c r="BA81" s="294"/>
      <c r="BC81" s="320" t="str">
        <f>IF(AND(C81="WK",COUNTIFS(C$11:C80,"BK",AE$11:AE80,AE81)&gt;0)=TRUE,AE81,"")</f>
        <v/>
      </c>
      <c r="BD81" s="320" t="str">
        <f>IF(AND(K81="WK",COUNTIFS(K$11:K80,"BK",AR$11:AR80,AR81)&gt;0)=TRUE,AR81,"")</f>
        <v/>
      </c>
    </row>
    <row r="82" spans="1:56" ht="12.75" customHeight="1" x14ac:dyDescent="0.25">
      <c r="A82" s="25" t="str">
        <f>IFERROR(VLOOKUP(B82,Leden!AQ:AQ,1,0),"")</f>
        <v/>
      </c>
      <c r="B82" s="45" t="s">
        <v>5665</v>
      </c>
      <c r="C82" s="43"/>
      <c r="D82" s="43"/>
      <c r="E82" s="43"/>
      <c r="F82" s="242"/>
      <c r="G82" s="250"/>
      <c r="I82" s="25" t="str">
        <f>IFERROR(VLOOKUP(J82,Leden!AR:AR,1,0),"")</f>
        <v/>
      </c>
      <c r="J82" s="45" t="s">
        <v>5665</v>
      </c>
      <c r="K82" s="43"/>
      <c r="L82" s="43"/>
      <c r="M82" s="43"/>
      <c r="N82" s="242"/>
      <c r="O82" s="250"/>
      <c r="S82" s="275" t="s">
        <v>5665</v>
      </c>
      <c r="T82" s="253"/>
      <c r="U82" s="278"/>
      <c r="V82" s="274" t="s">
        <v>5698</v>
      </c>
      <c r="W82" s="38"/>
      <c r="X82" s="294"/>
      <c r="Y82" s="38"/>
      <c r="Z82" s="274">
        <v>4</v>
      </c>
      <c r="AA82" s="294"/>
      <c r="AB82" s="38"/>
      <c r="AC82" s="293">
        <f>COUNTIFS(Leden!C:C,S82)</f>
        <v>0</v>
      </c>
      <c r="AE82" s="274" t="str">
        <f t="shared" si="4"/>
        <v/>
      </c>
      <c r="AF82" s="294" t="str">
        <f>SUBSTITUTE(IFERROR(VLOOKUP(LEFT(B82,1),AE83:AE$99,1,0),""),AE82,"")</f>
        <v/>
      </c>
      <c r="AG82" s="278"/>
      <c r="AH82" s="274" t="s">
        <v>5699</v>
      </c>
      <c r="AI82" s="38" t="s">
        <v>5700</v>
      </c>
      <c r="AJ82" s="38"/>
      <c r="AK82" s="38"/>
      <c r="AL82" s="38"/>
      <c r="AM82" s="38"/>
      <c r="AN82" s="294"/>
      <c r="AO82" s="38"/>
      <c r="AP82" s="293">
        <f>COUNTIFS(Leden!D:D,S82)</f>
        <v>0</v>
      </c>
      <c r="AQ82" s="278"/>
      <c r="AR82" s="274" t="str">
        <f t="shared" si="5"/>
        <v/>
      </c>
      <c r="AS82" s="294" t="str">
        <f>SUBSTITUTE(IFERROR(VLOOKUP(LEFT(J82,1),AR83:AR$93,1,0),""),AR82,"")</f>
        <v/>
      </c>
      <c r="AU82" s="274" t="s">
        <v>5700</v>
      </c>
      <c r="AV82" s="38"/>
      <c r="AW82" s="38"/>
      <c r="AX82" s="38"/>
      <c r="AY82" s="38"/>
      <c r="AZ82" s="38"/>
      <c r="BA82" s="294"/>
      <c r="BC82" s="320" t="str">
        <f>IF(AND(C82="WK",COUNTIFS(C$11:C81,"BK",AE$11:AE81,AE82)&gt;0)=TRUE,AE82,"")</f>
        <v/>
      </c>
      <c r="BD82" s="320" t="str">
        <f>IF(AND(K82="WK",COUNTIFS(K$11:K81,"BK",AR$11:AR81,AR82)&gt;0)=TRUE,AR82,"")</f>
        <v/>
      </c>
    </row>
    <row r="83" spans="1:56" ht="12.75" customHeight="1" x14ac:dyDescent="0.25">
      <c r="A83" s="25" t="str">
        <f>IFERROR(VLOOKUP(B83,Leden!AQ:AQ,1,0),"")</f>
        <v/>
      </c>
      <c r="B83" s="45" t="s">
        <v>5666</v>
      </c>
      <c r="C83" s="43"/>
      <c r="D83" s="43"/>
      <c r="E83" s="43"/>
      <c r="F83" s="242"/>
      <c r="G83" s="250"/>
      <c r="I83" s="25" t="str">
        <f>IFERROR(VLOOKUP(J83,Leden!AR:AR,1,0),"")</f>
        <v/>
      </c>
      <c r="J83" s="45" t="s">
        <v>5666</v>
      </c>
      <c r="K83" s="43"/>
      <c r="L83" s="43"/>
      <c r="M83" s="43"/>
      <c r="N83" s="242"/>
      <c r="O83" s="250"/>
      <c r="S83" s="275" t="s">
        <v>5666</v>
      </c>
      <c r="T83" s="253"/>
      <c r="U83" s="278"/>
      <c r="V83" s="274" t="s">
        <v>5698</v>
      </c>
      <c r="W83" s="38"/>
      <c r="X83" s="294"/>
      <c r="Y83" s="38"/>
      <c r="Z83" s="274">
        <v>4</v>
      </c>
      <c r="AA83" s="294"/>
      <c r="AB83" s="38"/>
      <c r="AC83" s="293">
        <f>COUNTIFS(Leden!C:C,S83)</f>
        <v>0</v>
      </c>
      <c r="AE83" s="274" t="str">
        <f t="shared" si="4"/>
        <v/>
      </c>
      <c r="AF83" s="294" t="str">
        <f>SUBSTITUTE(IFERROR(VLOOKUP(LEFT(B83,1),AE84:AE$99,1,0),""),AE83,"")</f>
        <v/>
      </c>
      <c r="AG83" s="278"/>
      <c r="AH83" s="274" t="s">
        <v>5699</v>
      </c>
      <c r="AI83" s="38" t="s">
        <v>5700</v>
      </c>
      <c r="AJ83" s="38"/>
      <c r="AK83" s="38"/>
      <c r="AL83" s="38"/>
      <c r="AM83" s="38"/>
      <c r="AN83" s="294"/>
      <c r="AO83" s="38"/>
      <c r="AP83" s="293">
        <f>COUNTIFS(Leden!D:D,S83)</f>
        <v>0</v>
      </c>
      <c r="AQ83" s="278"/>
      <c r="AR83" s="274" t="str">
        <f t="shared" si="5"/>
        <v/>
      </c>
      <c r="AS83" s="294" t="str">
        <f>SUBSTITUTE(IFERROR(VLOOKUP(LEFT(J83,1),AR84:AR$93,1,0),""),AR83,"")</f>
        <v/>
      </c>
      <c r="AU83" s="274" t="s">
        <v>5700</v>
      </c>
      <c r="AV83" s="38"/>
      <c r="AW83" s="38"/>
      <c r="AX83" s="38"/>
      <c r="AY83" s="38"/>
      <c r="AZ83" s="38"/>
      <c r="BA83" s="294"/>
      <c r="BC83" s="320" t="str">
        <f>IF(AND(C83="WK",COUNTIFS(C$11:C82,"BK",AE$11:AE82,AE83)&gt;0)=TRUE,AE83,"")</f>
        <v/>
      </c>
      <c r="BD83" s="320" t="str">
        <f>IF(AND(K83="WK",COUNTIFS(K$11:K82,"BK",AR$11:AR82,AR83)&gt;0)=TRUE,AR83,"")</f>
        <v/>
      </c>
    </row>
    <row r="84" spans="1:56" ht="12.75" customHeight="1" x14ac:dyDescent="0.25">
      <c r="A84" s="25" t="str">
        <f>IFERROR(VLOOKUP(B84,Leden!AQ:AQ,1,0),"")</f>
        <v>F1</v>
      </c>
      <c r="B84" s="45" t="s">
        <v>5670</v>
      </c>
      <c r="C84" s="43" t="s">
        <v>5698</v>
      </c>
      <c r="D84" s="43" t="s">
        <v>5700</v>
      </c>
      <c r="E84" s="43">
        <v>4</v>
      </c>
      <c r="F84" s="242"/>
      <c r="G84" s="250" t="s">
        <v>12</v>
      </c>
      <c r="I84" s="25" t="str">
        <f>IFERROR(VLOOKUP(J84,Leden!AR:AR,1,0),"")</f>
        <v>F1</v>
      </c>
      <c r="J84" s="45" t="s">
        <v>5670</v>
      </c>
      <c r="K84" s="43" t="s">
        <v>5698</v>
      </c>
      <c r="L84" s="43" t="s">
        <v>5700</v>
      </c>
      <c r="M84" s="43">
        <v>4</v>
      </c>
      <c r="N84" s="242"/>
      <c r="O84" s="250" t="s">
        <v>12</v>
      </c>
      <c r="S84" s="275" t="s">
        <v>5670</v>
      </c>
      <c r="T84" s="253"/>
      <c r="U84" s="278"/>
      <c r="V84" s="274" t="s">
        <v>5698</v>
      </c>
      <c r="W84" s="38"/>
      <c r="X84" s="294"/>
      <c r="Y84" s="38"/>
      <c r="Z84" s="274">
        <v>4</v>
      </c>
      <c r="AA84" s="294"/>
      <c r="AB84" s="38"/>
      <c r="AC84" s="293">
        <f>COUNTIFS(Leden!C:C,S84)</f>
        <v>5</v>
      </c>
      <c r="AE84" s="274" t="str">
        <f t="shared" si="4"/>
        <v>F</v>
      </c>
      <c r="AF84" s="294" t="str">
        <f>SUBSTITUTE(IFERROR(VLOOKUP(LEFT(B84,1),AE85:AE$99,1,0),""),AE84,"")</f>
        <v/>
      </c>
      <c r="AG84" s="278"/>
      <c r="AH84" s="274" t="s">
        <v>5699</v>
      </c>
      <c r="AI84" s="38" t="s">
        <v>5700</v>
      </c>
      <c r="AJ84" s="38"/>
      <c r="AK84" s="38"/>
      <c r="AL84" s="38"/>
      <c r="AM84" s="38"/>
      <c r="AN84" s="294"/>
      <c r="AO84" s="38"/>
      <c r="AP84" s="293">
        <f>COUNTIFS(Leden!D:D,S84)</f>
        <v>4</v>
      </c>
      <c r="AQ84" s="278"/>
      <c r="AR84" s="274" t="str">
        <f t="shared" si="5"/>
        <v>F</v>
      </c>
      <c r="AS84" s="294" t="str">
        <f>SUBSTITUTE(IFERROR(VLOOKUP(LEFT(J84,1),AR85:AR$93,1,0),""),AR84,"")</f>
        <v/>
      </c>
      <c r="AU84" s="274" t="s">
        <v>5700</v>
      </c>
      <c r="AV84" s="38"/>
      <c r="AW84" s="38"/>
      <c r="AX84" s="38"/>
      <c r="AY84" s="38"/>
      <c r="AZ84" s="38"/>
      <c r="BA84" s="294"/>
      <c r="BC84" s="320" t="str">
        <f>IF(AND(C84="WK",COUNTIFS(C$11:C83,"BK",AE$11:AE83,AE84)&gt;0)=TRUE,AE84,"")</f>
        <v/>
      </c>
      <c r="BD84" s="320" t="str">
        <f>IF(AND(K84="WK",COUNTIFS(K$11:K83,"BK",AR$11:AR83,AR84)&gt;0)=TRUE,AR84,"")</f>
        <v/>
      </c>
    </row>
    <row r="85" spans="1:56" ht="12.75" customHeight="1" x14ac:dyDescent="0.25">
      <c r="A85" s="25" t="str">
        <f>IFERROR(VLOOKUP(B85,Leden!AQ:AQ,1,0),"")</f>
        <v>F2</v>
      </c>
      <c r="B85" s="45" t="s">
        <v>5671</v>
      </c>
      <c r="C85" s="43" t="s">
        <v>5698</v>
      </c>
      <c r="D85" s="43" t="s">
        <v>5700</v>
      </c>
      <c r="E85" s="43">
        <v>4</v>
      </c>
      <c r="F85" s="242"/>
      <c r="G85" s="250" t="s">
        <v>12</v>
      </c>
      <c r="I85" s="25" t="str">
        <f>IFERROR(VLOOKUP(J85,Leden!AR:AR,1,0),"")</f>
        <v>F2</v>
      </c>
      <c r="J85" s="45" t="s">
        <v>5671</v>
      </c>
      <c r="K85" s="43" t="s">
        <v>5698</v>
      </c>
      <c r="L85" s="43" t="s">
        <v>5700</v>
      </c>
      <c r="M85" s="43">
        <v>4</v>
      </c>
      <c r="N85" s="242"/>
      <c r="O85" s="250" t="s">
        <v>12</v>
      </c>
      <c r="S85" s="275" t="s">
        <v>5671</v>
      </c>
      <c r="T85" s="253"/>
      <c r="U85" s="278"/>
      <c r="V85" s="274" t="s">
        <v>5698</v>
      </c>
      <c r="W85" s="38"/>
      <c r="X85" s="294"/>
      <c r="Y85" s="38"/>
      <c r="Z85" s="274">
        <v>4</v>
      </c>
      <c r="AA85" s="294"/>
      <c r="AB85" s="38"/>
      <c r="AC85" s="293">
        <f>COUNTIFS(Leden!C:C,S85)</f>
        <v>5</v>
      </c>
      <c r="AE85" s="274" t="str">
        <f t="shared" si="4"/>
        <v>F</v>
      </c>
      <c r="AF85" s="294" t="str">
        <f>SUBSTITUTE(IFERROR(VLOOKUP(LEFT(B85,1),AE86:AE$99,1,0),""),AE85,"")</f>
        <v/>
      </c>
      <c r="AG85" s="278"/>
      <c r="AH85" s="274" t="s">
        <v>5699</v>
      </c>
      <c r="AI85" s="38" t="s">
        <v>5700</v>
      </c>
      <c r="AJ85" s="38"/>
      <c r="AK85" s="38"/>
      <c r="AL85" s="38"/>
      <c r="AM85" s="38"/>
      <c r="AN85" s="294"/>
      <c r="AO85" s="38"/>
      <c r="AP85" s="293">
        <f>COUNTIFS(Leden!D:D,S85)</f>
        <v>6</v>
      </c>
      <c r="AQ85" s="278"/>
      <c r="AR85" s="274" t="str">
        <f t="shared" si="5"/>
        <v>F</v>
      </c>
      <c r="AS85" s="294" t="str">
        <f>SUBSTITUTE(IFERROR(VLOOKUP(LEFT(J85,1),AR86:AR$93,1,0),""),AR85,"")</f>
        <v/>
      </c>
      <c r="AU85" s="274" t="s">
        <v>5700</v>
      </c>
      <c r="AV85" s="38"/>
      <c r="AW85" s="38"/>
      <c r="AX85" s="38"/>
      <c r="AY85" s="38"/>
      <c r="AZ85" s="38"/>
      <c r="BA85" s="294"/>
      <c r="BC85" s="320" t="str">
        <f>IF(AND(C85="WK",COUNTIFS(C$11:C84,"BK",AE$11:AE84,AE85)&gt;0)=TRUE,AE85,"")</f>
        <v/>
      </c>
      <c r="BD85" s="320" t="str">
        <f>IF(AND(K85="WK",COUNTIFS(K$11:K84,"BK",AR$11:AR84,AR85)&gt;0)=TRUE,AR85,"")</f>
        <v/>
      </c>
    </row>
    <row r="86" spans="1:56" ht="12.75" customHeight="1" x14ac:dyDescent="0.25">
      <c r="A86" s="25" t="str">
        <f>IFERROR(VLOOKUP(B86,Leden!AQ:AQ,1,0),"")</f>
        <v>F3</v>
      </c>
      <c r="B86" s="45" t="s">
        <v>5672</v>
      </c>
      <c r="C86" s="43" t="s">
        <v>5698</v>
      </c>
      <c r="D86" s="43" t="s">
        <v>5700</v>
      </c>
      <c r="E86" s="43">
        <v>4</v>
      </c>
      <c r="F86" s="242"/>
      <c r="G86" s="250" t="s">
        <v>12</v>
      </c>
      <c r="I86" s="25" t="str">
        <f>IFERROR(VLOOKUP(J86,Leden!AR:AR,1,0),"")</f>
        <v>F3</v>
      </c>
      <c r="J86" s="45" t="s">
        <v>5672</v>
      </c>
      <c r="K86" s="43" t="s">
        <v>5698</v>
      </c>
      <c r="L86" s="43" t="s">
        <v>5700</v>
      </c>
      <c r="M86" s="43">
        <v>4</v>
      </c>
      <c r="N86" s="242"/>
      <c r="O86" s="250" t="s">
        <v>12</v>
      </c>
      <c r="S86" s="275" t="s">
        <v>5672</v>
      </c>
      <c r="T86" s="253"/>
      <c r="U86" s="278"/>
      <c r="V86" s="274" t="s">
        <v>5698</v>
      </c>
      <c r="W86" s="38"/>
      <c r="X86" s="294"/>
      <c r="Y86" s="38"/>
      <c r="Z86" s="274">
        <v>4</v>
      </c>
      <c r="AA86" s="294"/>
      <c r="AB86" s="38"/>
      <c r="AC86" s="293">
        <f>COUNTIFS(Leden!C:C,S86)</f>
        <v>5</v>
      </c>
      <c r="AE86" s="274" t="str">
        <f t="shared" si="4"/>
        <v>F</v>
      </c>
      <c r="AF86" s="294" t="str">
        <f>SUBSTITUTE(IFERROR(VLOOKUP(LEFT(B86,1),AE87:AE$99,1,0),""),AE86,"")</f>
        <v/>
      </c>
      <c r="AG86" s="278"/>
      <c r="AH86" s="274" t="s">
        <v>5699</v>
      </c>
      <c r="AI86" s="38" t="s">
        <v>5700</v>
      </c>
      <c r="AJ86" s="38"/>
      <c r="AK86" s="38"/>
      <c r="AL86" s="38"/>
      <c r="AM86" s="38"/>
      <c r="AN86" s="294"/>
      <c r="AO86" s="38"/>
      <c r="AP86" s="293">
        <f>COUNTIFS(Leden!D:D,S86)</f>
        <v>5</v>
      </c>
      <c r="AQ86" s="278"/>
      <c r="AR86" s="274" t="str">
        <f t="shared" si="5"/>
        <v>F</v>
      </c>
      <c r="AS86" s="294" t="str">
        <f>SUBSTITUTE(IFERROR(VLOOKUP(LEFT(J86,1),AR87:AR$93,1,0),""),AR86,"")</f>
        <v/>
      </c>
      <c r="AU86" s="274" t="s">
        <v>5700</v>
      </c>
      <c r="AV86" s="38"/>
      <c r="AW86" s="38"/>
      <c r="AX86" s="38"/>
      <c r="AY86" s="38"/>
      <c r="AZ86" s="38"/>
      <c r="BA86" s="294"/>
      <c r="BC86" s="320" t="str">
        <f>IF(AND(C86="WK",COUNTIFS(C$11:C85,"BK",AE$11:AE85,AE86)&gt;0)=TRUE,AE86,"")</f>
        <v/>
      </c>
      <c r="BD86" s="320" t="str">
        <f>IF(AND(K86="WK",COUNTIFS(K$11:K85,"BK",AR$11:AR85,AR86)&gt;0)=TRUE,AR86,"")</f>
        <v/>
      </c>
    </row>
    <row r="87" spans="1:56" ht="12.75" customHeight="1" x14ac:dyDescent="0.25">
      <c r="A87" s="25" t="str">
        <f>IFERROR(VLOOKUP(B87,Leden!AQ:AQ,1,0),"")</f>
        <v/>
      </c>
      <c r="B87" s="45" t="s">
        <v>5673</v>
      </c>
      <c r="C87" s="43"/>
      <c r="D87" s="43"/>
      <c r="E87" s="43"/>
      <c r="F87" s="242"/>
      <c r="G87" s="250"/>
      <c r="I87" s="25" t="str">
        <f>IFERROR(VLOOKUP(J87,Leden!AR:AR,1,0),"")</f>
        <v/>
      </c>
      <c r="J87" s="45" t="s">
        <v>5673</v>
      </c>
      <c r="K87" s="43"/>
      <c r="L87" s="43"/>
      <c r="M87" s="43"/>
      <c r="N87" s="242"/>
      <c r="O87" s="250"/>
      <c r="S87" s="275" t="s">
        <v>5673</v>
      </c>
      <c r="T87" s="253"/>
      <c r="U87" s="278"/>
      <c r="V87" s="274" t="s">
        <v>5698</v>
      </c>
      <c r="W87" s="38"/>
      <c r="X87" s="294"/>
      <c r="Y87" s="38"/>
      <c r="Z87" s="274">
        <v>4</v>
      </c>
      <c r="AA87" s="294"/>
      <c r="AB87" s="38"/>
      <c r="AC87" s="293">
        <f>COUNTIFS(Leden!C:C,S87)</f>
        <v>0</v>
      </c>
      <c r="AE87" s="274" t="str">
        <f t="shared" si="4"/>
        <v/>
      </c>
      <c r="AF87" s="294" t="str">
        <f>SUBSTITUTE(IFERROR(VLOOKUP(LEFT(B87,1),AE88:AE$99,1,0),""),AE87,"")</f>
        <v/>
      </c>
      <c r="AG87" s="278"/>
      <c r="AH87" s="274" t="s">
        <v>5699</v>
      </c>
      <c r="AI87" s="38" t="s">
        <v>5700</v>
      </c>
      <c r="AJ87" s="38"/>
      <c r="AK87" s="38"/>
      <c r="AL87" s="38"/>
      <c r="AM87" s="38"/>
      <c r="AN87" s="294"/>
      <c r="AO87" s="38"/>
      <c r="AP87" s="293">
        <f>COUNTIFS(Leden!D:D,S87)</f>
        <v>0</v>
      </c>
      <c r="AQ87" s="278"/>
      <c r="AR87" s="274" t="str">
        <f t="shared" si="5"/>
        <v/>
      </c>
      <c r="AS87" s="294" t="str">
        <f>SUBSTITUTE(IFERROR(VLOOKUP(LEFT(J87,1),AR88:AR$93,1,0),""),AR87,"")</f>
        <v/>
      </c>
      <c r="AU87" s="274" t="s">
        <v>5700</v>
      </c>
      <c r="AV87" s="38"/>
      <c r="AW87" s="38"/>
      <c r="AX87" s="38"/>
      <c r="AY87" s="38"/>
      <c r="AZ87" s="38"/>
      <c r="BA87" s="294"/>
      <c r="BC87" s="320" t="str">
        <f>IF(AND(C87="WK",COUNTIFS(C$11:C86,"BK",AE$11:AE86,AE87)&gt;0)=TRUE,AE87,"")</f>
        <v/>
      </c>
      <c r="BD87" s="320" t="str">
        <f>IF(AND(K87="WK",COUNTIFS(K$11:K86,"BK",AR$11:AR86,AR87)&gt;0)=TRUE,AR87,"")</f>
        <v/>
      </c>
    </row>
    <row r="88" spans="1:56" ht="12.75" customHeight="1" x14ac:dyDescent="0.25">
      <c r="A88" s="25" t="str">
        <f>IFERROR(VLOOKUP(B88,Leden!AQ:AQ,1,0),"")</f>
        <v/>
      </c>
      <c r="B88" s="45" t="s">
        <v>5674</v>
      </c>
      <c r="C88" s="43"/>
      <c r="D88" s="43"/>
      <c r="E88" s="43"/>
      <c r="F88" s="242"/>
      <c r="G88" s="250"/>
      <c r="I88" s="25" t="str">
        <f>IFERROR(VLOOKUP(J88,Leden!AR:AR,1,0),"")</f>
        <v/>
      </c>
      <c r="J88" s="45" t="s">
        <v>5674</v>
      </c>
      <c r="K88" s="43"/>
      <c r="L88" s="43"/>
      <c r="M88" s="43"/>
      <c r="N88" s="242"/>
      <c r="O88" s="250"/>
      <c r="S88" s="275" t="s">
        <v>5674</v>
      </c>
      <c r="T88" s="253"/>
      <c r="U88" s="278"/>
      <c r="V88" s="274" t="s">
        <v>5698</v>
      </c>
      <c r="W88" s="38"/>
      <c r="X88" s="294"/>
      <c r="Y88" s="38"/>
      <c r="Z88" s="274">
        <v>4</v>
      </c>
      <c r="AA88" s="294"/>
      <c r="AB88" s="38"/>
      <c r="AC88" s="293">
        <f>COUNTIFS(Leden!C:C,S88)</f>
        <v>0</v>
      </c>
      <c r="AE88" s="274" t="str">
        <f t="shared" si="4"/>
        <v/>
      </c>
      <c r="AF88" s="294" t="str">
        <f>SUBSTITUTE(IFERROR(VLOOKUP(LEFT(B88,1),AE89:AE$99,1,0),""),AE88,"")</f>
        <v/>
      </c>
      <c r="AG88" s="278"/>
      <c r="AH88" s="274" t="s">
        <v>5699</v>
      </c>
      <c r="AI88" s="38" t="s">
        <v>5700</v>
      </c>
      <c r="AJ88" s="38"/>
      <c r="AK88" s="38"/>
      <c r="AL88" s="38"/>
      <c r="AM88" s="38"/>
      <c r="AN88" s="294"/>
      <c r="AO88" s="38"/>
      <c r="AP88" s="293">
        <f>COUNTIFS(Leden!D:D,S88)</f>
        <v>0</v>
      </c>
      <c r="AQ88" s="278"/>
      <c r="AR88" s="274" t="str">
        <f t="shared" si="5"/>
        <v/>
      </c>
      <c r="AS88" s="294" t="str">
        <f>SUBSTITUTE(IFERROR(VLOOKUP(LEFT(J88,1),AR89:AR$93,1,0),""),AR88,"")</f>
        <v/>
      </c>
      <c r="AU88" s="274" t="s">
        <v>5700</v>
      </c>
      <c r="AV88" s="38"/>
      <c r="AW88" s="38"/>
      <c r="AX88" s="38"/>
      <c r="AY88" s="38"/>
      <c r="AZ88" s="38"/>
      <c r="BA88" s="294"/>
      <c r="BC88" s="320" t="str">
        <f>IF(AND(C88="WK",COUNTIFS(C$11:C87,"BK",AE$11:AE87,AE88)&gt;0)=TRUE,AE88,"")</f>
        <v/>
      </c>
      <c r="BD88" s="320" t="str">
        <f>IF(AND(K88="WK",COUNTIFS(K$11:K87,"BK",AR$11:AR87,AR88)&gt;0)=TRUE,AR88,"")</f>
        <v/>
      </c>
    </row>
    <row r="89" spans="1:56" ht="12.75" customHeight="1" x14ac:dyDescent="0.25">
      <c r="A89" s="25" t="str">
        <f>IFERROR(VLOOKUP(B89,Leden!AQ:AQ,1,0),"")</f>
        <v/>
      </c>
      <c r="B89" s="45" t="s">
        <v>5675</v>
      </c>
      <c r="C89" s="43"/>
      <c r="D89" s="43"/>
      <c r="E89" s="43"/>
      <c r="F89" s="242"/>
      <c r="G89" s="250"/>
      <c r="I89" s="25" t="str">
        <f>IFERROR(VLOOKUP(J89,Leden!AR:AR,1,0),"")</f>
        <v/>
      </c>
      <c r="J89" s="45" t="s">
        <v>5675</v>
      </c>
      <c r="K89" s="43"/>
      <c r="L89" s="43"/>
      <c r="M89" s="43"/>
      <c r="N89" s="242"/>
      <c r="O89" s="250"/>
      <c r="S89" s="275" t="s">
        <v>5675</v>
      </c>
      <c r="T89" s="253"/>
      <c r="U89" s="278"/>
      <c r="V89" s="274" t="s">
        <v>5698</v>
      </c>
      <c r="W89" s="38"/>
      <c r="X89" s="294"/>
      <c r="Y89" s="38"/>
      <c r="Z89" s="274">
        <v>4</v>
      </c>
      <c r="AA89" s="294"/>
      <c r="AB89" s="38"/>
      <c r="AC89" s="293">
        <f>COUNTIFS(Leden!C:C,S89)</f>
        <v>0</v>
      </c>
      <c r="AE89" s="274" t="str">
        <f t="shared" si="4"/>
        <v/>
      </c>
      <c r="AF89" s="294" t="str">
        <f>SUBSTITUTE(IFERROR(VLOOKUP(LEFT(B89,1),AE90:AE$99,1,0),""),AE89,"")</f>
        <v/>
      </c>
      <c r="AG89" s="278"/>
      <c r="AH89" s="274" t="s">
        <v>5699</v>
      </c>
      <c r="AI89" s="38" t="s">
        <v>5700</v>
      </c>
      <c r="AJ89" s="38"/>
      <c r="AK89" s="38"/>
      <c r="AL89" s="38"/>
      <c r="AM89" s="38"/>
      <c r="AN89" s="294"/>
      <c r="AO89" s="38"/>
      <c r="AP89" s="293">
        <f>COUNTIFS(Leden!D:D,S89)</f>
        <v>0</v>
      </c>
      <c r="AQ89" s="278"/>
      <c r="AR89" s="274" t="str">
        <f t="shared" si="5"/>
        <v/>
      </c>
      <c r="AS89" s="294" t="str">
        <f>SUBSTITUTE(IFERROR(VLOOKUP(LEFT(J89,1),AR90:AR$93,1,0),""),AR89,"")</f>
        <v/>
      </c>
      <c r="AU89" s="274" t="s">
        <v>5700</v>
      </c>
      <c r="AV89" s="38"/>
      <c r="AW89" s="38"/>
      <c r="AX89" s="38"/>
      <c r="AY89" s="38"/>
      <c r="AZ89" s="38"/>
      <c r="BA89" s="294"/>
      <c r="BC89" s="320" t="str">
        <f>IF(AND(C89="WK",COUNTIFS(C$11:C88,"BK",AE$11:AE88,AE89)&gt;0)=TRUE,AE89,"")</f>
        <v/>
      </c>
      <c r="BD89" s="320" t="str">
        <f>IF(AND(K89="WK",COUNTIFS(K$11:K88,"BK",AR$11:AR88,AR89)&gt;0)=TRUE,AR89,"")</f>
        <v/>
      </c>
    </row>
    <row r="90" spans="1:56" ht="12.75" customHeight="1" x14ac:dyDescent="0.25">
      <c r="A90" s="25" t="str">
        <f>IFERROR(VLOOKUP(B90,Leden!AQ:AQ,1,0),"")</f>
        <v/>
      </c>
      <c r="B90" s="45" t="s">
        <v>5676</v>
      </c>
      <c r="C90" s="43"/>
      <c r="D90" s="43"/>
      <c r="E90" s="43"/>
      <c r="F90" s="242"/>
      <c r="G90" s="250"/>
      <c r="I90" s="25" t="str">
        <f>IFERROR(VLOOKUP(J90,Leden!AR:AR,1,0),"")</f>
        <v/>
      </c>
      <c r="J90" s="45" t="s">
        <v>5676</v>
      </c>
      <c r="K90" s="43"/>
      <c r="L90" s="43"/>
      <c r="M90" s="43"/>
      <c r="N90" s="242"/>
      <c r="O90" s="250"/>
      <c r="S90" s="275" t="s">
        <v>5676</v>
      </c>
      <c r="T90" s="253"/>
      <c r="U90" s="278"/>
      <c r="V90" s="274" t="s">
        <v>5698</v>
      </c>
      <c r="W90" s="38"/>
      <c r="X90" s="294"/>
      <c r="Y90" s="38"/>
      <c r="Z90" s="274">
        <v>4</v>
      </c>
      <c r="AA90" s="294"/>
      <c r="AB90" s="38"/>
      <c r="AC90" s="293">
        <f>COUNTIFS(Leden!C:C,S90)</f>
        <v>0</v>
      </c>
      <c r="AE90" s="274" t="str">
        <f t="shared" si="4"/>
        <v/>
      </c>
      <c r="AF90" s="294" t="str">
        <f>SUBSTITUTE(IFERROR(VLOOKUP(LEFT(B90,1),AE91:AE$99,1,0),""),AE90,"")</f>
        <v/>
      </c>
      <c r="AG90" s="278"/>
      <c r="AH90" s="274" t="s">
        <v>5699</v>
      </c>
      <c r="AI90" s="38" t="s">
        <v>5700</v>
      </c>
      <c r="AJ90" s="38"/>
      <c r="AK90" s="38"/>
      <c r="AL90" s="38"/>
      <c r="AM90" s="38"/>
      <c r="AN90" s="294"/>
      <c r="AO90" s="38"/>
      <c r="AP90" s="293">
        <f>COUNTIFS(Leden!D:D,S90)</f>
        <v>0</v>
      </c>
      <c r="AQ90" s="278"/>
      <c r="AR90" s="274" t="str">
        <f t="shared" si="5"/>
        <v/>
      </c>
      <c r="AS90" s="294" t="str">
        <f>SUBSTITUTE(IFERROR(VLOOKUP(LEFT(J90,1),AR91:AR$93,1,0),""),AR90,"")</f>
        <v/>
      </c>
      <c r="AU90" s="274" t="s">
        <v>5700</v>
      </c>
      <c r="AV90" s="38"/>
      <c r="AW90" s="38"/>
      <c r="AX90" s="38"/>
      <c r="AY90" s="38"/>
      <c r="AZ90" s="38"/>
      <c r="BA90" s="294"/>
      <c r="BC90" s="320" t="str">
        <f>IF(AND(C90="WK",COUNTIFS(C$11:C89,"BK",AE$11:AE89,AE90)&gt;0)=TRUE,AE90,"")</f>
        <v/>
      </c>
      <c r="BD90" s="320" t="str">
        <f>IF(AND(K90="WK",COUNTIFS(K$11:K89,"BK",AR$11:AR89,AR90)&gt;0)=TRUE,AR90,"")</f>
        <v/>
      </c>
    </row>
    <row r="91" spans="1:56" ht="12.75" customHeight="1" x14ac:dyDescent="0.25">
      <c r="A91" s="25" t="str">
        <f>IFERROR(VLOOKUP(B91,Leden!AQ:AQ,1,0),"")</f>
        <v/>
      </c>
      <c r="B91" s="45" t="s">
        <v>5677</v>
      </c>
      <c r="C91" s="43"/>
      <c r="D91" s="43"/>
      <c r="E91" s="43"/>
      <c r="F91" s="242"/>
      <c r="G91" s="250"/>
      <c r="I91" s="25" t="str">
        <f>IFERROR(VLOOKUP(J91,Leden!AR:AR,1,0),"")</f>
        <v/>
      </c>
      <c r="J91" s="45" t="s">
        <v>5677</v>
      </c>
      <c r="K91" s="43"/>
      <c r="L91" s="43"/>
      <c r="M91" s="43"/>
      <c r="N91" s="242"/>
      <c r="O91" s="250"/>
      <c r="S91" s="275" t="s">
        <v>5677</v>
      </c>
      <c r="T91" s="253"/>
      <c r="U91" s="278"/>
      <c r="V91" s="274" t="s">
        <v>5698</v>
      </c>
      <c r="W91" s="38"/>
      <c r="X91" s="294"/>
      <c r="Y91" s="38"/>
      <c r="Z91" s="274">
        <v>4</v>
      </c>
      <c r="AA91" s="294"/>
      <c r="AB91" s="38"/>
      <c r="AC91" s="293">
        <f>COUNTIFS(Leden!C:C,S91)</f>
        <v>0</v>
      </c>
      <c r="AE91" s="274" t="str">
        <f t="shared" si="4"/>
        <v/>
      </c>
      <c r="AF91" s="294" t="str">
        <f>SUBSTITUTE(IFERROR(VLOOKUP(LEFT(B91,1),AE92:AE$99,1,0),""),AE91,"")</f>
        <v/>
      </c>
      <c r="AG91" s="278"/>
      <c r="AH91" s="274" t="s">
        <v>5699</v>
      </c>
      <c r="AI91" s="38" t="s">
        <v>5700</v>
      </c>
      <c r="AJ91" s="38"/>
      <c r="AK91" s="38"/>
      <c r="AL91" s="38"/>
      <c r="AM91" s="38"/>
      <c r="AN91" s="294"/>
      <c r="AO91" s="38"/>
      <c r="AP91" s="293">
        <f>COUNTIFS(Leden!D:D,S91)</f>
        <v>0</v>
      </c>
      <c r="AQ91" s="278"/>
      <c r="AR91" s="274" t="str">
        <f t="shared" si="5"/>
        <v/>
      </c>
      <c r="AS91" s="294" t="str">
        <f>SUBSTITUTE(IFERROR(VLOOKUP(LEFT(J91,1),AR92:AR$93,1,0),""),AR91,"")</f>
        <v/>
      </c>
      <c r="AU91" s="274" t="s">
        <v>5700</v>
      </c>
      <c r="AV91" s="38"/>
      <c r="AW91" s="38"/>
      <c r="AX91" s="38"/>
      <c r="AY91" s="38"/>
      <c r="AZ91" s="38"/>
      <c r="BA91" s="294"/>
      <c r="BC91" s="320" t="str">
        <f>IF(AND(C91="WK",COUNTIFS(C$11:C90,"BK",AE$11:AE90,AE91)&gt;0)=TRUE,AE91,"")</f>
        <v/>
      </c>
      <c r="BD91" s="320" t="str">
        <f>IF(AND(K91="WK",COUNTIFS(K$11:K90,"BK",AR$11:AR90,AR91)&gt;0)=TRUE,AR91,"")</f>
        <v/>
      </c>
    </row>
    <row r="92" spans="1:56" ht="12.75" customHeight="1" x14ac:dyDescent="0.25">
      <c r="A92" s="25" t="str">
        <f>IFERROR(VLOOKUP(B92,Leden!AQ:AQ,1,0),"")</f>
        <v/>
      </c>
      <c r="B92" s="45" t="s">
        <v>5678</v>
      </c>
      <c r="C92" s="43"/>
      <c r="D92" s="43"/>
      <c r="E92" s="43"/>
      <c r="F92" s="242"/>
      <c r="G92" s="250"/>
      <c r="I92" s="25" t="str">
        <f>IFERROR(VLOOKUP(J92,Leden!AR:AR,1,0),"")</f>
        <v/>
      </c>
      <c r="J92" s="45" t="s">
        <v>5678</v>
      </c>
      <c r="K92" s="43"/>
      <c r="L92" s="43"/>
      <c r="M92" s="43"/>
      <c r="N92" s="242"/>
      <c r="O92" s="250"/>
      <c r="S92" s="275" t="s">
        <v>5678</v>
      </c>
      <c r="T92" s="253"/>
      <c r="U92" s="278"/>
      <c r="V92" s="274" t="s">
        <v>5698</v>
      </c>
      <c r="W92" s="38"/>
      <c r="X92" s="294"/>
      <c r="Y92" s="38"/>
      <c r="Z92" s="274">
        <v>4</v>
      </c>
      <c r="AA92" s="294"/>
      <c r="AB92" s="38"/>
      <c r="AC92" s="293">
        <f>COUNTIFS(Leden!C:C,S92)</f>
        <v>0</v>
      </c>
      <c r="AE92" s="274" t="str">
        <f t="shared" si="4"/>
        <v/>
      </c>
      <c r="AF92" s="294" t="str">
        <f>SUBSTITUTE(IFERROR(VLOOKUP(LEFT(B92,1),AE93:AE$99,1,0),""),AE92,"")</f>
        <v/>
      </c>
      <c r="AG92" s="278"/>
      <c r="AH92" s="274" t="s">
        <v>5699</v>
      </c>
      <c r="AI92" s="38" t="s">
        <v>5700</v>
      </c>
      <c r="AJ92" s="38"/>
      <c r="AK92" s="38"/>
      <c r="AL92" s="38"/>
      <c r="AM92" s="38"/>
      <c r="AN92" s="294"/>
      <c r="AO92" s="38"/>
      <c r="AP92" s="293">
        <f>COUNTIFS(Leden!D:D,S92)</f>
        <v>0</v>
      </c>
      <c r="AQ92" s="278"/>
      <c r="AR92" s="274" t="str">
        <f t="shared" si="5"/>
        <v/>
      </c>
      <c r="AS92" s="294" t="str">
        <f>SUBSTITUTE(IFERROR(VLOOKUP(LEFT(J92,1),AR93:AR$93,1,0),""),AR92,"")</f>
        <v/>
      </c>
      <c r="AU92" s="274" t="s">
        <v>5700</v>
      </c>
      <c r="AV92" s="38"/>
      <c r="AW92" s="38"/>
      <c r="AX92" s="38"/>
      <c r="AY92" s="38"/>
      <c r="AZ92" s="38"/>
      <c r="BA92" s="294"/>
      <c r="BC92" s="320" t="str">
        <f>IF(AND(C92="WK",COUNTIFS(C$11:C91,"BK",AE$11:AE91,AE92)&gt;0)=TRUE,AE92,"")</f>
        <v/>
      </c>
      <c r="BD92" s="320" t="str">
        <f>IF(AND(K92="WK",COUNTIFS(K$11:K91,"BK",AR$11:AR91,AR92)&gt;0)=TRUE,AR92,"")</f>
        <v/>
      </c>
    </row>
    <row r="93" spans="1:56" ht="12.75" customHeight="1" x14ac:dyDescent="0.25">
      <c r="A93" s="25" t="str">
        <f>IFERROR(VLOOKUP(B93,Leden!AQ:AQ,1,0),"")</f>
        <v/>
      </c>
      <c r="B93" s="45" t="s">
        <v>5679</v>
      </c>
      <c r="C93" s="43"/>
      <c r="D93" s="43"/>
      <c r="E93" s="43"/>
      <c r="F93" s="242"/>
      <c r="G93" s="250"/>
      <c r="I93" s="25" t="str">
        <f>IFERROR(VLOOKUP(J93,Leden!AR:AR,1,0),"")</f>
        <v/>
      </c>
      <c r="J93" s="45" t="s">
        <v>5679</v>
      </c>
      <c r="K93" s="43"/>
      <c r="L93" s="43"/>
      <c r="M93" s="43"/>
      <c r="N93" s="242"/>
      <c r="O93" s="250"/>
      <c r="S93" s="277" t="s">
        <v>5679</v>
      </c>
      <c r="T93" s="253"/>
      <c r="U93" s="278"/>
      <c r="V93" s="274" t="s">
        <v>5698</v>
      </c>
      <c r="W93" s="38"/>
      <c r="X93" s="294"/>
      <c r="Y93" s="38"/>
      <c r="Z93" s="274">
        <v>4</v>
      </c>
      <c r="AA93" s="294"/>
      <c r="AB93" s="38"/>
      <c r="AC93" s="293">
        <f>COUNTIFS(Leden!C:C,S93)</f>
        <v>0</v>
      </c>
      <c r="AE93" s="274" t="str">
        <f t="shared" si="4"/>
        <v/>
      </c>
      <c r="AF93" s="294" t="str">
        <f>SUBSTITUTE(IFERROR(VLOOKUP(LEFT(B93,1),AE94:AE$99,1,0),""),AE93,"")</f>
        <v/>
      </c>
      <c r="AG93" s="278"/>
      <c r="AH93" s="274" t="s">
        <v>5699</v>
      </c>
      <c r="AI93" s="38" t="s">
        <v>5700</v>
      </c>
      <c r="AJ93" s="38"/>
      <c r="AK93" s="38"/>
      <c r="AL93" s="38"/>
      <c r="AM93" s="38"/>
      <c r="AN93" s="294"/>
      <c r="AO93" s="38"/>
      <c r="AP93" s="293">
        <f>COUNTIFS(Leden!D:D,S93)</f>
        <v>0</v>
      </c>
      <c r="AQ93" s="278"/>
      <c r="AR93" s="274" t="str">
        <f t="shared" si="5"/>
        <v/>
      </c>
      <c r="AS93" s="294" t="str">
        <f>SUBSTITUTE(IFERROR(VLOOKUP(LEFT(J93,1),AR$93:AR94,1,0),""),AR93,"")</f>
        <v/>
      </c>
      <c r="AU93" s="274" t="s">
        <v>5700</v>
      </c>
      <c r="AV93" s="38"/>
      <c r="AW93" s="38"/>
      <c r="AX93" s="38"/>
      <c r="AY93" s="38"/>
      <c r="AZ93" s="38"/>
      <c r="BA93" s="294"/>
      <c r="BC93" s="320" t="str">
        <f>IF(AND(C93="WK",COUNTIFS(C$11:C92,"BK",AE$11:AE92,AE93)&gt;0)=TRUE,AE93,"")</f>
        <v/>
      </c>
      <c r="BD93" s="320" t="str">
        <f>IF(AND(K93="WK",COUNTIFS(K$11:K92,"BK",AR$11:AR92,AR93)&gt;0)=TRUE,AR93,"")</f>
        <v/>
      </c>
    </row>
    <row r="94" spans="1:56" ht="12.75" customHeight="1" x14ac:dyDescent="0.25">
      <c r="A94" s="25" t="str">
        <f>IFERROR(VLOOKUP(B94,Leden!AQ:AQ,1,0),"")</f>
        <v/>
      </c>
      <c r="B94" s="46"/>
      <c r="C94" s="43"/>
      <c r="D94" s="43"/>
      <c r="E94" s="43"/>
      <c r="F94" s="242"/>
      <c r="G94" s="250"/>
      <c r="I94" s="25" t="str">
        <f>IFERROR(VLOOKUP(J94,Leden!AR:AR,1,0),"")</f>
        <v/>
      </c>
      <c r="J94" s="46"/>
      <c r="K94" s="43"/>
      <c r="L94" s="43"/>
      <c r="M94" s="43"/>
      <c r="N94" s="242"/>
      <c r="O94" s="250"/>
      <c r="T94" s="253"/>
      <c r="U94" s="278"/>
      <c r="V94" s="274" t="s">
        <v>5697</v>
      </c>
      <c r="W94" s="38" t="s">
        <v>5698</v>
      </c>
      <c r="X94" s="294" t="s">
        <v>5702</v>
      </c>
      <c r="Y94" s="38"/>
      <c r="Z94" s="274">
        <v>8</v>
      </c>
      <c r="AA94" s="294">
        <f t="shared" ref="AA94:AA99" si="6">IF(C94="WK","",4)</f>
        <v>4</v>
      </c>
      <c r="AB94" s="38"/>
      <c r="AC94" s="293">
        <f>COUNTIFS(Leden!C:C,B94)</f>
        <v>0</v>
      </c>
      <c r="AE94" s="274" t="str">
        <f t="shared" si="4"/>
        <v/>
      </c>
      <c r="AF94" s="294" t="str">
        <f>SUBSTITUTE(IFERROR(VLOOKUP(LEFT(B94,1),AE95:AE$99,1,0),""),AE94,"")</f>
        <v/>
      </c>
      <c r="AG94" s="278"/>
      <c r="AH94" s="274" t="s">
        <v>5700</v>
      </c>
      <c r="AI94" s="38" t="s">
        <v>5701</v>
      </c>
      <c r="AJ94" s="38" t="s">
        <v>5703</v>
      </c>
      <c r="AK94" s="38" t="s">
        <v>5704</v>
      </c>
      <c r="AL94" s="38" t="s">
        <v>5705</v>
      </c>
      <c r="AM94" s="38" t="s">
        <v>5706</v>
      </c>
      <c r="AN94" s="294" t="s">
        <v>5699</v>
      </c>
      <c r="AO94" s="38"/>
      <c r="AP94" s="293">
        <f>COUNTIFS(Leden!D:D,J94)</f>
        <v>0</v>
      </c>
      <c r="AQ94" s="278"/>
      <c r="AR94" s="274" t="str">
        <f t="shared" si="5"/>
        <v/>
      </c>
      <c r="AS94" s="294" t="str">
        <f>SUBSTITUTE(IFERROR(VLOOKUP(LEFT(J94,1),AR$93:AR95,1,0),""),AR94,"")</f>
        <v/>
      </c>
      <c r="AU94" s="274" t="s">
        <v>5700</v>
      </c>
      <c r="AV94" s="38" t="s">
        <v>5701</v>
      </c>
      <c r="AW94" s="38" t="s">
        <v>5703</v>
      </c>
      <c r="AX94" s="38" t="s">
        <v>5704</v>
      </c>
      <c r="AY94" s="38" t="s">
        <v>5705</v>
      </c>
      <c r="AZ94" s="38" t="s">
        <v>5706</v>
      </c>
      <c r="BA94" s="294" t="s">
        <v>5699</v>
      </c>
      <c r="BC94" s="320" t="str">
        <f>IF(AND(C94="WK",COUNTIFS(C$11:C93,"BK",AE$11:AE93,AE94)&gt;0)=TRUE,AE94,"")</f>
        <v/>
      </c>
      <c r="BD94" s="320" t="str">
        <f>IF(AND(K94="WK",COUNTIFS(K$11:K93,"BK",AR$11:AR93,AR94)&gt;0)=TRUE,AR94,"")</f>
        <v/>
      </c>
    </row>
    <row r="95" spans="1:56" ht="12.75" customHeight="1" x14ac:dyDescent="0.25">
      <c r="A95" s="25" t="str">
        <f>IFERROR(VLOOKUP(B95,Leden!AQ:AQ,1,0),"")</f>
        <v/>
      </c>
      <c r="B95" s="46"/>
      <c r="C95" s="43"/>
      <c r="D95" s="43"/>
      <c r="E95" s="43"/>
      <c r="F95" s="242"/>
      <c r="G95" s="250"/>
      <c r="I95" s="25" t="str">
        <f>IFERROR(VLOOKUP(J95,Leden!AR:AR,1,0),"")</f>
        <v/>
      </c>
      <c r="J95" s="46"/>
      <c r="K95" s="43"/>
      <c r="L95" s="43"/>
      <c r="M95" s="43"/>
      <c r="N95" s="242"/>
      <c r="O95" s="250"/>
      <c r="T95" s="253"/>
      <c r="U95" s="278"/>
      <c r="V95" s="274" t="s">
        <v>5697</v>
      </c>
      <c r="W95" s="38" t="s">
        <v>5698</v>
      </c>
      <c r="X95" s="294" t="s">
        <v>5702</v>
      </c>
      <c r="Y95" s="38"/>
      <c r="Z95" s="274">
        <v>8</v>
      </c>
      <c r="AA95" s="294">
        <f t="shared" si="6"/>
        <v>4</v>
      </c>
      <c r="AB95" s="38"/>
      <c r="AC95" s="293">
        <f>COUNTIFS(Leden!C:C,B95)</f>
        <v>0</v>
      </c>
      <c r="AE95" s="274" t="str">
        <f t="shared" si="4"/>
        <v/>
      </c>
      <c r="AF95" s="294" t="str">
        <f>SUBSTITUTE(IFERROR(VLOOKUP(LEFT(B95,1),AE96:AE$99,1,0),""),AE95,"")</f>
        <v/>
      </c>
      <c r="AG95" s="278"/>
      <c r="AH95" s="274" t="s">
        <v>5700</v>
      </c>
      <c r="AI95" s="38" t="s">
        <v>5701</v>
      </c>
      <c r="AJ95" s="38" t="s">
        <v>5703</v>
      </c>
      <c r="AK95" s="38" t="s">
        <v>5704</v>
      </c>
      <c r="AL95" s="38" t="s">
        <v>5705</v>
      </c>
      <c r="AM95" s="38" t="s">
        <v>5706</v>
      </c>
      <c r="AN95" s="294" t="s">
        <v>5699</v>
      </c>
      <c r="AO95" s="38"/>
      <c r="AP95" s="293">
        <f>COUNTIFS(Leden!D:D,J95)</f>
        <v>0</v>
      </c>
      <c r="AQ95" s="278"/>
      <c r="AR95" s="274" t="str">
        <f t="shared" si="5"/>
        <v/>
      </c>
      <c r="AS95" s="294" t="str">
        <f>SUBSTITUTE(IFERROR(VLOOKUP(LEFT(J95,1),AR$93:AR96,1,0),""),AR95,"")</f>
        <v/>
      </c>
      <c r="AU95" s="274" t="s">
        <v>5700</v>
      </c>
      <c r="AV95" s="38" t="s">
        <v>5701</v>
      </c>
      <c r="AW95" s="38" t="s">
        <v>5703</v>
      </c>
      <c r="AX95" s="38" t="s">
        <v>5704</v>
      </c>
      <c r="AY95" s="38" t="s">
        <v>5705</v>
      </c>
      <c r="AZ95" s="38" t="s">
        <v>5706</v>
      </c>
      <c r="BA95" s="294" t="s">
        <v>5699</v>
      </c>
      <c r="BC95" s="320" t="str">
        <f>IF(AND(C95="WK",COUNTIFS(C$11:C94,"BK",AE$11:AE94,AE95)&gt;0)=TRUE,AE95,"")</f>
        <v/>
      </c>
      <c r="BD95" s="320" t="str">
        <f>IF(AND(K95="WK",COUNTIFS(K$11:K94,"BK",AR$11:AR94,AR95)&gt;0)=TRUE,AR95,"")</f>
        <v/>
      </c>
    </row>
    <row r="96" spans="1:56" ht="12.75" customHeight="1" x14ac:dyDescent="0.25">
      <c r="A96" s="25" t="str">
        <f>IFERROR(VLOOKUP(B96,Leden!AQ:AQ,1,0),"")</f>
        <v/>
      </c>
      <c r="B96" s="46"/>
      <c r="C96" s="43"/>
      <c r="D96" s="43"/>
      <c r="E96" s="43"/>
      <c r="F96" s="242"/>
      <c r="G96" s="250"/>
      <c r="I96" s="25" t="str">
        <f>IFERROR(VLOOKUP(J96,Leden!AR:AR,1,0),"")</f>
        <v/>
      </c>
      <c r="J96" s="46"/>
      <c r="K96" s="43"/>
      <c r="L96" s="43"/>
      <c r="M96" s="43"/>
      <c r="N96" s="242"/>
      <c r="O96" s="250"/>
      <c r="T96" s="253"/>
      <c r="U96" s="278"/>
      <c r="V96" s="274" t="s">
        <v>5697</v>
      </c>
      <c r="W96" s="38" t="s">
        <v>5698</v>
      </c>
      <c r="X96" s="294" t="s">
        <v>5702</v>
      </c>
      <c r="Y96" s="38"/>
      <c r="Z96" s="274">
        <v>8</v>
      </c>
      <c r="AA96" s="294">
        <f t="shared" si="6"/>
        <v>4</v>
      </c>
      <c r="AB96" s="38"/>
      <c r="AC96" s="293">
        <f>COUNTIFS(Leden!C:C,B96)</f>
        <v>0</v>
      </c>
      <c r="AE96" s="274" t="str">
        <f t="shared" si="4"/>
        <v/>
      </c>
      <c r="AF96" s="294" t="str">
        <f>SUBSTITUTE(IFERROR(VLOOKUP(LEFT(B96,1),AE97:AE$99,1,0),""),AE96,"")</f>
        <v/>
      </c>
      <c r="AG96" s="278"/>
      <c r="AH96" s="274" t="s">
        <v>5700</v>
      </c>
      <c r="AI96" s="38" t="s">
        <v>5701</v>
      </c>
      <c r="AJ96" s="38" t="s">
        <v>5703</v>
      </c>
      <c r="AK96" s="38" t="s">
        <v>5704</v>
      </c>
      <c r="AL96" s="38" t="s">
        <v>5705</v>
      </c>
      <c r="AM96" s="38" t="s">
        <v>5706</v>
      </c>
      <c r="AN96" s="294" t="s">
        <v>5699</v>
      </c>
      <c r="AO96" s="38"/>
      <c r="AP96" s="293">
        <f>COUNTIFS(Leden!D:D,J96)</f>
        <v>0</v>
      </c>
      <c r="AQ96" s="278"/>
      <c r="AR96" s="274" t="str">
        <f t="shared" si="5"/>
        <v/>
      </c>
      <c r="AS96" s="294" t="str">
        <f>SUBSTITUTE(IFERROR(VLOOKUP(LEFT(J96,1),AR$93:AR97,1,0),""),AR96,"")</f>
        <v/>
      </c>
      <c r="AU96" s="274" t="s">
        <v>5700</v>
      </c>
      <c r="AV96" s="38" t="s">
        <v>5701</v>
      </c>
      <c r="AW96" s="38" t="s">
        <v>5703</v>
      </c>
      <c r="AX96" s="38" t="s">
        <v>5704</v>
      </c>
      <c r="AY96" s="38" t="s">
        <v>5705</v>
      </c>
      <c r="AZ96" s="38" t="s">
        <v>5706</v>
      </c>
      <c r="BA96" s="294" t="s">
        <v>5699</v>
      </c>
      <c r="BC96" s="320" t="str">
        <f>IF(AND(C96="WK",COUNTIFS(C$11:C95,"BK",AE$11:AE95,AE96)&gt;0)=TRUE,AE96,"")</f>
        <v/>
      </c>
      <c r="BD96" s="320" t="str">
        <f>IF(AND(K96="WK",COUNTIFS(K$11:K95,"BK",AR$11:AR95,AR96)&gt;0)=TRUE,AR96,"")</f>
        <v/>
      </c>
    </row>
    <row r="97" spans="1:56" ht="12.75" customHeight="1" x14ac:dyDescent="0.25">
      <c r="A97" s="25" t="str">
        <f>IFERROR(VLOOKUP(B97,Leden!AQ:AQ,1,0),"")</f>
        <v/>
      </c>
      <c r="B97" s="46"/>
      <c r="C97" s="43"/>
      <c r="D97" s="43"/>
      <c r="E97" s="43"/>
      <c r="F97" s="242"/>
      <c r="G97" s="250"/>
      <c r="I97" s="25" t="str">
        <f>IFERROR(VLOOKUP(J97,Leden!AR:AR,1,0),"")</f>
        <v/>
      </c>
      <c r="J97" s="46"/>
      <c r="K97" s="43"/>
      <c r="L97" s="43"/>
      <c r="M97" s="43"/>
      <c r="N97" s="242"/>
      <c r="O97" s="250"/>
      <c r="T97" s="253"/>
      <c r="U97" s="278"/>
      <c r="V97" s="274" t="s">
        <v>5697</v>
      </c>
      <c r="W97" s="38" t="s">
        <v>5698</v>
      </c>
      <c r="X97" s="294" t="s">
        <v>5702</v>
      </c>
      <c r="Y97" s="38"/>
      <c r="Z97" s="274">
        <v>8</v>
      </c>
      <c r="AA97" s="294">
        <f t="shared" si="6"/>
        <v>4</v>
      </c>
      <c r="AB97" s="38"/>
      <c r="AC97" s="293">
        <f>COUNTIFS(Leden!C:C,B97)</f>
        <v>0</v>
      </c>
      <c r="AE97" s="274" t="str">
        <f t="shared" si="4"/>
        <v/>
      </c>
      <c r="AF97" s="294" t="str">
        <f>SUBSTITUTE(IFERROR(VLOOKUP(LEFT(B97,1),AE98:AE$99,1,0),""),AE97,"")</f>
        <v/>
      </c>
      <c r="AG97" s="278"/>
      <c r="AH97" s="274" t="s">
        <v>5700</v>
      </c>
      <c r="AI97" s="38" t="s">
        <v>5701</v>
      </c>
      <c r="AJ97" s="38" t="s">
        <v>5703</v>
      </c>
      <c r="AK97" s="38" t="s">
        <v>5704</v>
      </c>
      <c r="AL97" s="38" t="s">
        <v>5705</v>
      </c>
      <c r="AM97" s="38" t="s">
        <v>5706</v>
      </c>
      <c r="AN97" s="294" t="s">
        <v>5699</v>
      </c>
      <c r="AO97" s="38"/>
      <c r="AP97" s="293">
        <f>COUNTIFS(Leden!D:D,J97)</f>
        <v>0</v>
      </c>
      <c r="AQ97" s="278"/>
      <c r="AR97" s="274" t="str">
        <f t="shared" si="5"/>
        <v/>
      </c>
      <c r="AS97" s="294" t="str">
        <f>SUBSTITUTE(IFERROR(VLOOKUP(LEFT(J97,1),AR$93:AR98,1,0),""),AR97,"")</f>
        <v/>
      </c>
      <c r="AU97" s="274" t="s">
        <v>5700</v>
      </c>
      <c r="AV97" s="38" t="s">
        <v>5701</v>
      </c>
      <c r="AW97" s="38" t="s">
        <v>5703</v>
      </c>
      <c r="AX97" s="38" t="s">
        <v>5704</v>
      </c>
      <c r="AY97" s="38" t="s">
        <v>5705</v>
      </c>
      <c r="AZ97" s="38" t="s">
        <v>5706</v>
      </c>
      <c r="BA97" s="294" t="s">
        <v>5699</v>
      </c>
      <c r="BC97" s="320" t="str">
        <f>IF(AND(C97="WK",COUNTIFS(C$11:C96,"BK",AE$11:AE96,AE97)&gt;0)=TRUE,AE97,"")</f>
        <v/>
      </c>
      <c r="BD97" s="320" t="str">
        <f>IF(AND(K97="WK",COUNTIFS(K$11:K96,"BK",AR$11:AR96,AR97)&gt;0)=TRUE,AR97,"")</f>
        <v/>
      </c>
    </row>
    <row r="98" spans="1:56" ht="12.75" customHeight="1" x14ac:dyDescent="0.25">
      <c r="A98" s="25" t="str">
        <f>IFERROR(VLOOKUP(B98,Leden!AQ:AQ,1,0),"")</f>
        <v/>
      </c>
      <c r="B98" s="46"/>
      <c r="C98" s="43"/>
      <c r="D98" s="43"/>
      <c r="E98" s="43"/>
      <c r="F98" s="242"/>
      <c r="G98" s="250"/>
      <c r="I98" s="25" t="str">
        <f>IFERROR(VLOOKUP(J98,Leden!AR:AR,1,0),"")</f>
        <v/>
      </c>
      <c r="J98" s="46"/>
      <c r="K98" s="43"/>
      <c r="L98" s="43"/>
      <c r="M98" s="43"/>
      <c r="N98" s="242"/>
      <c r="O98" s="250"/>
      <c r="T98" s="253"/>
      <c r="U98" s="278"/>
      <c r="V98" s="274" t="s">
        <v>5697</v>
      </c>
      <c r="W98" s="38" t="s">
        <v>5698</v>
      </c>
      <c r="X98" s="294" t="s">
        <v>5702</v>
      </c>
      <c r="Y98" s="38"/>
      <c r="Z98" s="274">
        <v>8</v>
      </c>
      <c r="AA98" s="294">
        <f t="shared" si="6"/>
        <v>4</v>
      </c>
      <c r="AB98" s="38"/>
      <c r="AC98" s="293">
        <f>COUNTIFS(Leden!C:C,B98)</f>
        <v>0</v>
      </c>
      <c r="AE98" s="274" t="str">
        <f t="shared" si="4"/>
        <v/>
      </c>
      <c r="AF98" s="294" t="str">
        <f>SUBSTITUTE(IFERROR(VLOOKUP(LEFT(B98,1),AE99:AE$99,1,0),""),AE98,"")</f>
        <v/>
      </c>
      <c r="AG98" s="278"/>
      <c r="AH98" s="274" t="s">
        <v>5700</v>
      </c>
      <c r="AI98" s="38" t="s">
        <v>5701</v>
      </c>
      <c r="AJ98" s="38" t="s">
        <v>5703</v>
      </c>
      <c r="AK98" s="38" t="s">
        <v>5704</v>
      </c>
      <c r="AL98" s="38" t="s">
        <v>5705</v>
      </c>
      <c r="AM98" s="38" t="s">
        <v>5706</v>
      </c>
      <c r="AN98" s="294" t="s">
        <v>5699</v>
      </c>
      <c r="AO98" s="38"/>
      <c r="AP98" s="293">
        <f>COUNTIFS(Leden!D:D,J98)</f>
        <v>0</v>
      </c>
      <c r="AQ98" s="278"/>
      <c r="AR98" s="274" t="str">
        <f t="shared" si="5"/>
        <v/>
      </c>
      <c r="AS98" s="294" t="str">
        <f>SUBSTITUTE(IFERROR(VLOOKUP(LEFT(J98,1),AR$93:AR99,1,0),""),AR98,"")</f>
        <v/>
      </c>
      <c r="AU98" s="274" t="s">
        <v>5700</v>
      </c>
      <c r="AV98" s="38" t="s">
        <v>5701</v>
      </c>
      <c r="AW98" s="38" t="s">
        <v>5703</v>
      </c>
      <c r="AX98" s="38" t="s">
        <v>5704</v>
      </c>
      <c r="AY98" s="38" t="s">
        <v>5705</v>
      </c>
      <c r="AZ98" s="38" t="s">
        <v>5706</v>
      </c>
      <c r="BA98" s="294" t="s">
        <v>5699</v>
      </c>
      <c r="BC98" s="320" t="str">
        <f>IF(AND(C98="WK",COUNTIFS(C$11:C97,"BK",AE$11:AE97,AE98)&gt;0)=TRUE,AE98,"")</f>
        <v/>
      </c>
      <c r="BD98" s="320" t="str">
        <f>IF(AND(K98="WK",COUNTIFS(K$11:K97,"BK",AR$11:AR97,AR98)&gt;0)=TRUE,AR98,"")</f>
        <v/>
      </c>
    </row>
    <row r="99" spans="1:56" ht="12.75" customHeight="1" x14ac:dyDescent="0.25">
      <c r="A99" s="25" t="str">
        <f>IFERROR(VLOOKUP(B99,Leden!AQ:AQ,1,0),"")</f>
        <v/>
      </c>
      <c r="B99" s="46"/>
      <c r="C99" s="43"/>
      <c r="D99" s="43"/>
      <c r="E99" s="43"/>
      <c r="F99" s="242"/>
      <c r="G99" s="250"/>
      <c r="I99" s="25" t="str">
        <f>IFERROR(VLOOKUP(J99,Leden!AR:AR,1,0),"")</f>
        <v/>
      </c>
      <c r="J99" s="46"/>
      <c r="K99" s="43"/>
      <c r="L99" s="43"/>
      <c r="M99" s="43"/>
      <c r="N99" s="242"/>
      <c r="O99" s="250"/>
      <c r="T99" s="253"/>
      <c r="U99" s="278"/>
      <c r="V99" s="276" t="s">
        <v>5697</v>
      </c>
      <c r="W99" s="296" t="s">
        <v>5698</v>
      </c>
      <c r="X99" s="297" t="s">
        <v>5702</v>
      </c>
      <c r="Y99" s="38"/>
      <c r="Z99" s="276">
        <v>8</v>
      </c>
      <c r="AA99" s="297">
        <f t="shared" si="6"/>
        <v>4</v>
      </c>
      <c r="AB99" s="38"/>
      <c r="AC99" s="293">
        <f>COUNTIFS(Leden!C:C,B99)</f>
        <v>0</v>
      </c>
      <c r="AE99" s="276" t="str">
        <f t="shared" si="4"/>
        <v/>
      </c>
      <c r="AF99" s="297" t="str">
        <f>SUBSTITUTE(IFERROR(VLOOKUP(LEFT(B99,1),AE$99:AE100,1,0),""),AE99,"")</f>
        <v/>
      </c>
      <c r="AG99" s="278"/>
      <c r="AH99" s="276" t="s">
        <v>5700</v>
      </c>
      <c r="AI99" s="296" t="s">
        <v>5701</v>
      </c>
      <c r="AJ99" s="296" t="s">
        <v>5703</v>
      </c>
      <c r="AK99" s="296" t="s">
        <v>5704</v>
      </c>
      <c r="AL99" s="296" t="s">
        <v>5705</v>
      </c>
      <c r="AM99" s="296" t="s">
        <v>5706</v>
      </c>
      <c r="AN99" s="297" t="s">
        <v>5699</v>
      </c>
      <c r="AO99" s="38"/>
      <c r="AP99" s="293">
        <f>COUNTIFS(Leden!D:D,J99)</f>
        <v>0</v>
      </c>
      <c r="AQ99" s="278"/>
      <c r="AR99" s="276" t="str">
        <f t="shared" si="5"/>
        <v/>
      </c>
      <c r="AS99" s="297" t="str">
        <f>SUBSTITUTE(IFERROR(VLOOKUP(LEFT(J99,1),AR$93:AR100,1,0),""),AR99,"")</f>
        <v/>
      </c>
      <c r="AU99" s="276" t="s">
        <v>5700</v>
      </c>
      <c r="AV99" s="296" t="s">
        <v>5701</v>
      </c>
      <c r="AW99" s="296" t="s">
        <v>5703</v>
      </c>
      <c r="AX99" s="296" t="s">
        <v>5704</v>
      </c>
      <c r="AY99" s="296" t="s">
        <v>5705</v>
      </c>
      <c r="AZ99" s="296" t="s">
        <v>5706</v>
      </c>
      <c r="BA99" s="297" t="s">
        <v>5699</v>
      </c>
      <c r="BC99" s="320" t="str">
        <f>IF(AND(C99="WK",COUNTIFS(C$11:C98,"BK",AE$11:AE98,AE99)&gt;0)=TRUE,AE99,"")</f>
        <v/>
      </c>
      <c r="BD99" s="320" t="str">
        <f>IF(AND(K99="WK",COUNTIFS(K$11:K98,"BK",AR$11:AR98,AR99)&gt;0)=TRUE,AR99,"")</f>
        <v/>
      </c>
    </row>
    <row r="100" spans="1:56" ht="12.75" customHeight="1" x14ac:dyDescent="0.25">
      <c r="B100" s="396"/>
      <c r="C100" s="396"/>
      <c r="D100" s="396"/>
      <c r="E100" s="396"/>
      <c r="F100" s="396"/>
      <c r="G100" s="396"/>
      <c r="H100" s="396"/>
      <c r="I100" s="396"/>
      <c r="J100" s="396"/>
      <c r="K100" s="396"/>
      <c r="L100" s="396"/>
      <c r="M100" s="396"/>
      <c r="N100" s="396"/>
      <c r="O100" s="244"/>
      <c r="T100" s="253"/>
      <c r="U100" s="278"/>
      <c r="V100" s="38"/>
      <c r="W100" s="38"/>
      <c r="X100" s="38"/>
      <c r="Y100" s="38"/>
      <c r="Z100" s="38"/>
      <c r="AA100" s="38"/>
      <c r="AB100" s="38"/>
      <c r="AE100" s="38"/>
      <c r="AF100" s="38"/>
      <c r="AG100" s="278"/>
      <c r="AH100" s="38"/>
      <c r="AI100" s="38"/>
      <c r="AJ100" s="38"/>
      <c r="AK100" s="38"/>
      <c r="AL100" s="38"/>
      <c r="AM100" s="38"/>
      <c r="AN100" s="38"/>
      <c r="AO100" s="38"/>
      <c r="AQ100" s="278"/>
      <c r="AR100" s="38"/>
      <c r="AS100" s="38"/>
      <c r="AU100" s="38"/>
      <c r="AV100" s="38"/>
      <c r="AW100" s="38"/>
      <c r="AX100" s="38"/>
      <c r="AY100" s="38"/>
      <c r="AZ100" s="38"/>
      <c r="BA100" s="38"/>
    </row>
    <row r="101" spans="1:56" ht="12.75" customHeight="1" x14ac:dyDescent="0.25">
      <c r="A101" s="15"/>
      <c r="B101" s="15"/>
      <c r="C101" s="15"/>
      <c r="D101" s="15"/>
      <c r="E101" s="15"/>
      <c r="F101" s="15"/>
      <c r="G101" s="15"/>
      <c r="H101" s="15"/>
      <c r="I101" s="15"/>
      <c r="J101" s="15"/>
      <c r="K101" s="15"/>
      <c r="L101" s="15"/>
      <c r="M101" s="15"/>
      <c r="N101" s="15"/>
      <c r="O101" s="15"/>
      <c r="P101" s="15"/>
      <c r="Q101" s="15"/>
      <c r="T101" s="253"/>
      <c r="U101" s="278"/>
      <c r="AE101" s="38"/>
      <c r="AF101" s="38"/>
      <c r="AG101" s="278"/>
      <c r="AQ101" s="278"/>
      <c r="AR101" s="38"/>
      <c r="AS101" s="38"/>
    </row>
    <row r="102" spans="1:56" ht="12.75" customHeight="1" x14ac:dyDescent="0.25">
      <c r="A102" s="15"/>
      <c r="B102" s="15"/>
      <c r="C102" s="15"/>
      <c r="D102" s="15"/>
      <c r="E102" s="15"/>
      <c r="F102" s="15"/>
      <c r="G102" s="15"/>
      <c r="H102" s="15"/>
      <c r="I102" s="15"/>
      <c r="J102" s="15"/>
      <c r="K102" s="15"/>
      <c r="L102" s="15"/>
      <c r="M102" s="15"/>
      <c r="N102" s="15"/>
      <c r="O102" s="15"/>
      <c r="P102" s="15"/>
      <c r="Q102" s="15"/>
      <c r="T102" s="253"/>
      <c r="U102" s="278"/>
      <c r="AE102" s="38"/>
      <c r="AF102" s="38"/>
      <c r="AG102" s="278"/>
      <c r="AQ102" s="278"/>
      <c r="AR102" s="38"/>
      <c r="AS102" s="38"/>
    </row>
    <row r="103" spans="1:56" ht="12.75" customHeight="1" x14ac:dyDescent="0.25">
      <c r="A103" s="15"/>
      <c r="B103" s="15"/>
      <c r="C103" s="15"/>
      <c r="D103" s="15"/>
      <c r="E103" s="15"/>
      <c r="F103" s="15"/>
      <c r="G103" s="15"/>
      <c r="H103" s="15"/>
      <c r="I103" s="15"/>
      <c r="J103" s="15"/>
      <c r="K103" s="15"/>
      <c r="L103" s="15"/>
      <c r="M103" s="15"/>
      <c r="N103" s="15"/>
      <c r="O103" s="15"/>
      <c r="P103" s="15"/>
      <c r="Q103" s="15"/>
      <c r="T103" s="253"/>
      <c r="U103" s="278"/>
      <c r="AG103" s="278"/>
      <c r="AQ103" s="278"/>
    </row>
    <row r="104" spans="1:56" ht="12.75" customHeight="1" x14ac:dyDescent="0.25">
      <c r="A104" s="15"/>
      <c r="B104" s="15"/>
      <c r="C104" s="15"/>
      <c r="D104" s="15"/>
      <c r="E104" s="15"/>
      <c r="F104" s="15"/>
      <c r="G104" s="15"/>
      <c r="H104" s="15"/>
      <c r="I104" s="15"/>
      <c r="J104" s="15"/>
      <c r="K104" s="15"/>
      <c r="L104" s="15"/>
      <c r="M104" s="15"/>
      <c r="N104" s="15"/>
      <c r="O104" s="15"/>
      <c r="P104" s="15"/>
      <c r="Q104" s="15"/>
      <c r="T104" s="253"/>
      <c r="AQ104" s="278"/>
    </row>
    <row r="105" spans="1:56" ht="12.75" customHeight="1" x14ac:dyDescent="0.25">
      <c r="A105" s="15"/>
      <c r="B105" s="15"/>
      <c r="C105" s="15"/>
      <c r="D105" s="15"/>
      <c r="E105" s="15"/>
      <c r="F105" s="15"/>
      <c r="G105" s="15"/>
      <c r="H105" s="15"/>
      <c r="I105" s="15"/>
      <c r="J105" s="15"/>
      <c r="K105" s="15"/>
      <c r="L105" s="15"/>
      <c r="M105" s="15"/>
      <c r="N105" s="15"/>
      <c r="O105" s="15"/>
      <c r="P105" s="15"/>
      <c r="Q105" s="15"/>
      <c r="T105" s="253"/>
      <c r="AQ105" s="278"/>
    </row>
    <row r="106" spans="1:56" ht="12.75" customHeight="1" x14ac:dyDescent="0.25">
      <c r="A106" s="15"/>
      <c r="B106" s="15"/>
      <c r="C106" s="15"/>
      <c r="D106" s="15"/>
      <c r="E106" s="15"/>
      <c r="F106" s="15"/>
      <c r="G106" s="15"/>
      <c r="H106" s="15"/>
      <c r="I106" s="15"/>
      <c r="J106" s="15"/>
      <c r="K106" s="15"/>
      <c r="L106" s="15"/>
      <c r="M106" s="15"/>
      <c r="N106" s="15"/>
      <c r="O106" s="15"/>
      <c r="P106" s="15"/>
      <c r="Q106" s="15"/>
      <c r="T106" s="253"/>
      <c r="AQ106" s="278"/>
    </row>
    <row r="107" spans="1:56" ht="12.75" customHeight="1" x14ac:dyDescent="0.25">
      <c r="A107" s="15"/>
      <c r="B107" s="15"/>
      <c r="C107" s="15"/>
      <c r="D107" s="15"/>
      <c r="E107" s="15"/>
      <c r="F107" s="15"/>
      <c r="G107" s="15"/>
      <c r="H107" s="15"/>
      <c r="I107" s="15"/>
      <c r="J107" s="15"/>
      <c r="K107" s="15"/>
      <c r="L107" s="15"/>
      <c r="M107" s="15"/>
      <c r="N107" s="15"/>
      <c r="O107" s="15"/>
      <c r="P107" s="15"/>
      <c r="Q107" s="15"/>
      <c r="T107" s="253"/>
      <c r="AQ107" s="278"/>
    </row>
    <row r="108" spans="1:56" ht="12.75" customHeight="1" x14ac:dyDescent="0.25">
      <c r="A108" s="15"/>
      <c r="B108" s="15"/>
      <c r="C108" s="15"/>
      <c r="D108" s="15"/>
      <c r="E108" s="15"/>
      <c r="F108" s="15"/>
      <c r="G108" s="15"/>
      <c r="H108" s="15"/>
      <c r="I108" s="15"/>
      <c r="J108" s="15"/>
      <c r="K108" s="15"/>
      <c r="L108" s="15"/>
      <c r="M108" s="15"/>
      <c r="N108" s="15"/>
      <c r="O108" s="15"/>
      <c r="P108" s="15"/>
      <c r="Q108" s="15"/>
      <c r="T108" s="253"/>
      <c r="AQ108" s="278"/>
    </row>
    <row r="109" spans="1:56" ht="12.75" customHeight="1" x14ac:dyDescent="0.25">
      <c r="A109" s="15"/>
      <c r="B109" s="15"/>
      <c r="C109" s="15"/>
      <c r="D109" s="15"/>
      <c r="E109" s="15"/>
      <c r="F109" s="15"/>
      <c r="G109" s="15"/>
      <c r="H109" s="15"/>
      <c r="I109" s="15"/>
      <c r="J109" s="15"/>
      <c r="K109" s="15"/>
      <c r="L109" s="15"/>
      <c r="M109" s="15"/>
      <c r="N109" s="15"/>
      <c r="O109" s="15"/>
      <c r="P109" s="15"/>
      <c r="Q109" s="15"/>
      <c r="T109" s="253"/>
      <c r="AQ109" s="278"/>
    </row>
    <row r="110" spans="1:56" ht="12.75" customHeight="1" x14ac:dyDescent="0.25">
      <c r="A110" s="15"/>
      <c r="B110" s="15"/>
      <c r="C110" s="15"/>
      <c r="D110" s="15"/>
      <c r="E110" s="15"/>
      <c r="F110" s="15"/>
      <c r="G110" s="15"/>
      <c r="H110" s="15"/>
      <c r="I110" s="15"/>
      <c r="J110" s="15"/>
      <c r="K110" s="15"/>
      <c r="L110" s="15"/>
      <c r="M110" s="15"/>
      <c r="N110" s="15"/>
      <c r="O110" s="15"/>
      <c r="P110" s="15"/>
      <c r="Q110" s="15"/>
      <c r="T110" s="253"/>
      <c r="AQ110" s="278"/>
    </row>
  </sheetData>
  <sheetProtection algorithmName="SHA-512" hashValue="fIVJjPsqMwK6NltT6d085eknaKVxn9V1CHbLuCa58PfsZelJjoxgmGMNEW7nD9CFQbh7g3lTiGQig3aFEJg3iQ==" saltValue="gFClS08QnJFG0WV0dhSs1A==" spinCount="100000" sheet="1" objects="1" scenarios="1"/>
  <dataConsolidate/>
  <customSheetViews>
    <customSheetView guid="{180B6EB0-564F-4AF7-BBE8-865BB1B70D35}" scale="80">
      <pane ySplit="2" topLeftCell="A3" activePane="bottomLeft" state="frozen"/>
      <selection pane="bottomLeft" activeCell="C12" sqref="C12"/>
      <pageMargins left="0.7" right="0.7" top="0.75" bottom="0.75" header="0.3" footer="0.3"/>
    </customSheetView>
    <customSheetView guid="{E3BEB053-94E4-4F1C-B75C-4CE8A148716A}" scale="80" hiddenColumns="1" topLeftCell="B1">
      <pane ySplit="2" topLeftCell="A3" activePane="bottomLeft" state="frozen"/>
      <selection pane="bottomLeft" activeCell="C11" sqref="C11"/>
      <pageMargins left="0.7" right="0.7" top="0.75" bottom="0.75" header="0.3" footer="0.3"/>
    </customSheetView>
    <customSheetView guid="{E88D2F88-6FF8-4DA8-8CF2-43C73E40C24A}" scale="80" hiddenColumns="1" topLeftCell="B1">
      <pane ySplit="2" topLeftCell="A3" activePane="bottomLeft" state="frozen"/>
      <selection pane="bottomLeft" activeCell="C12" sqref="C12"/>
      <pageMargins left="0.7" right="0.7" top="0.75" bottom="0.75" header="0.3" footer="0.3"/>
    </customSheetView>
  </customSheetViews>
  <mergeCells count="37">
    <mergeCell ref="C8:D8"/>
    <mergeCell ref="E8:G8"/>
    <mergeCell ref="C5:D5"/>
    <mergeCell ref="E5:G5"/>
    <mergeCell ref="C6:D6"/>
    <mergeCell ref="E7:G7"/>
    <mergeCell ref="B9:O9"/>
    <mergeCell ref="H3:H8"/>
    <mergeCell ref="K5:L5"/>
    <mergeCell ref="M5:O5"/>
    <mergeCell ref="K7:L7"/>
    <mergeCell ref="M7:O7"/>
    <mergeCell ref="K8:L8"/>
    <mergeCell ref="M8:O8"/>
    <mergeCell ref="K6:L6"/>
    <mergeCell ref="M6:O6"/>
    <mergeCell ref="C7:D7"/>
    <mergeCell ref="C4:D4"/>
    <mergeCell ref="E4:G4"/>
    <mergeCell ref="K4:L4"/>
    <mergeCell ref="M3:O3"/>
    <mergeCell ref="E6:G6"/>
    <mergeCell ref="M4:O4"/>
    <mergeCell ref="B1:O1"/>
    <mergeCell ref="B2:O2"/>
    <mergeCell ref="C3:D3"/>
    <mergeCell ref="E3:G3"/>
    <mergeCell ref="K3:L3"/>
    <mergeCell ref="BC10:BD10"/>
    <mergeCell ref="AP10:BA10"/>
    <mergeCell ref="S10:AA10"/>
    <mergeCell ref="AC10:AN10"/>
    <mergeCell ref="B100:N100"/>
    <mergeCell ref="C10:E10"/>
    <mergeCell ref="K10:M10"/>
    <mergeCell ref="F10:G10"/>
    <mergeCell ref="N10:O10"/>
  </mergeCells>
  <phoneticPr fontId="17" type="noConversion"/>
  <conditionalFormatting sqref="B12:B93">
    <cfRule type="expression" dxfId="885" priority="101" stopIfTrue="1">
      <formula>AF12&lt;&gt;""</formula>
    </cfRule>
    <cfRule type="cellIs" dxfId="884" priority="128" operator="notEqual">
      <formula>A12</formula>
    </cfRule>
  </conditionalFormatting>
  <conditionalFormatting sqref="C4:D8">
    <cfRule type="expression" priority="108" stopIfTrue="1">
      <formula>TRIM(C4&amp;E4)=""</formula>
    </cfRule>
    <cfRule type="expression" dxfId="883" priority="109">
      <formula>TRIM(C4)=""</formula>
    </cfRule>
  </conditionalFormatting>
  <conditionalFormatting sqref="K4:L8">
    <cfRule type="expression" priority="106" stopIfTrue="1">
      <formula>TRIM(K4&amp;M4)=""</formula>
    </cfRule>
    <cfRule type="expression" dxfId="882" priority="107">
      <formula>TRIM(K4)=""</formula>
    </cfRule>
  </conditionalFormatting>
  <conditionalFormatting sqref="E4:G8">
    <cfRule type="expression" priority="104" stopIfTrue="1">
      <formula>TRIM(C4&amp;E4)=""</formula>
    </cfRule>
    <cfRule type="expression" dxfId="881" priority="105">
      <formula>TRIM(E4)=""</formula>
    </cfRule>
  </conditionalFormatting>
  <conditionalFormatting sqref="M4:O8">
    <cfRule type="expression" priority="102" stopIfTrue="1">
      <formula>TRIM(K4&amp;M4)=""</formula>
    </cfRule>
    <cfRule type="expression" dxfId="880" priority="103">
      <formula>TRIM(M4)=""</formula>
    </cfRule>
  </conditionalFormatting>
  <conditionalFormatting sqref="B94:B99">
    <cfRule type="cellIs" dxfId="879" priority="98" operator="notEqual">
      <formula>$A94</formula>
    </cfRule>
  </conditionalFormatting>
  <conditionalFormatting sqref="J94:J99">
    <cfRule type="cellIs" dxfId="878" priority="97" operator="notEqual">
      <formula>$A94</formula>
    </cfRule>
  </conditionalFormatting>
  <conditionalFormatting sqref="J12:J93">
    <cfRule type="expression" dxfId="877" priority="95" stopIfTrue="1">
      <formula>AS12&lt;&gt;""</formula>
    </cfRule>
    <cfRule type="cellIs" dxfId="876" priority="96" operator="notEqual">
      <formula>I12</formula>
    </cfRule>
  </conditionalFormatting>
  <conditionalFormatting sqref="C4:G8">
    <cfRule type="expression" dxfId="875" priority="73" stopIfTrue="1">
      <formula>AND(IFERROR(VLOOKUP($B4,$G$12:$G$99,1,0),"")=$B4,TRIM($C4&amp;$E4)="")</formula>
    </cfRule>
  </conditionalFormatting>
  <conditionalFormatting sqref="K4:O8">
    <cfRule type="expression" dxfId="874" priority="72" stopIfTrue="1">
      <formula>AND(IFERROR(VLOOKUP($J4,$O$12:$O$99,1,0),"")=$J4,TRIM($K4&amp;$M4)="")</formula>
    </cfRule>
  </conditionalFormatting>
  <conditionalFormatting sqref="G12:G93">
    <cfRule type="expression" dxfId="873" priority="32" stopIfTrue="1">
      <formula>AND(A12="",G12&lt;&gt;"")</formula>
    </cfRule>
    <cfRule type="expression" priority="42" stopIfTrue="1">
      <formula>A12=""</formula>
    </cfRule>
    <cfRule type="expression" dxfId="872" priority="43" stopIfTrue="1">
      <formula>G12=""</formula>
    </cfRule>
    <cfRule type="expression" dxfId="871" priority="44">
      <formula>G12&lt;&gt;IFERROR(VLOOKUP(G12,$S$4:$S$8,1,0),"x")</formula>
    </cfRule>
  </conditionalFormatting>
  <conditionalFormatting sqref="G94:G99">
    <cfRule type="expression" priority="39" stopIfTrue="1">
      <formula>B94=""</formula>
    </cfRule>
    <cfRule type="expression" dxfId="870" priority="40" stopIfTrue="1">
      <formula>G94=""</formula>
    </cfRule>
    <cfRule type="expression" dxfId="869" priority="41">
      <formula>G94&lt;&gt;IFERROR(VLOOKUP(G94,$S$4:$S$8,1,0),"x")</formula>
    </cfRule>
  </conditionalFormatting>
  <conditionalFormatting sqref="C94:E99">
    <cfRule type="expression" priority="17" stopIfTrue="1">
      <formula>$B94=""</formula>
    </cfRule>
  </conditionalFormatting>
  <conditionalFormatting sqref="D12:D18 D48:D99 D20:D46">
    <cfRule type="expression" dxfId="868" priority="36" stopIfTrue="1">
      <formula>OR(IFERROR(SEARCH(D12,$AH12&amp;$AI12&amp;$AJ12&amp;$AK12&amp;$AL12&amp;$AM12&amp;$AN12),0)=0,AND(A12=B12,D12=""))</formula>
    </cfRule>
    <cfRule type="expression" dxfId="867" priority="37">
      <formula>A12&lt;&gt;B12</formula>
    </cfRule>
  </conditionalFormatting>
  <conditionalFormatting sqref="E12:E18 E48:E99 E20:E46">
    <cfRule type="expression" dxfId="866" priority="34" stopIfTrue="1">
      <formula>OR(IFERROR(SEARCH(E12,$Z12&amp;$AA12),0)=0,AND(A12=B12,E12=""))</formula>
    </cfRule>
    <cfRule type="expression" dxfId="865" priority="35">
      <formula>A12&lt;&gt;B12</formula>
    </cfRule>
  </conditionalFormatting>
  <conditionalFormatting sqref="F12:F93">
    <cfRule type="expression" dxfId="864" priority="31">
      <formula>A12&lt;&gt;B12</formula>
    </cfRule>
  </conditionalFormatting>
  <conditionalFormatting sqref="C47">
    <cfRule type="expression" dxfId="863" priority="29" stopIfTrue="1">
      <formula>OR(IFERROR(SEARCH(C47,$V47&amp;$W47&amp;$X47),0)=0,AND(A47=B47,C47=""))</formula>
    </cfRule>
    <cfRule type="expression" dxfId="862" priority="30">
      <formula>A47&lt;&gt;B47</formula>
    </cfRule>
  </conditionalFormatting>
  <conditionalFormatting sqref="D47">
    <cfRule type="expression" dxfId="861" priority="27" stopIfTrue="1">
      <formula>OR(IFERROR(SEARCH(D47,$AH47&amp;$AI47&amp;$AJ47&amp;$AK47&amp;$AL47&amp;$AM47&amp;$AN47),0)=0,AND(A47=B47,D47=""))</formula>
    </cfRule>
    <cfRule type="expression" dxfId="860" priority="28">
      <formula>A47&lt;&gt;B47</formula>
    </cfRule>
  </conditionalFormatting>
  <conditionalFormatting sqref="E47">
    <cfRule type="expression" dxfId="859" priority="25" stopIfTrue="1">
      <formula>OR(IFERROR(SEARCH(E47,$Z47&amp;$AA47),0)=0,AND(A47=B47,E47=""))</formula>
    </cfRule>
    <cfRule type="expression" dxfId="858" priority="26">
      <formula>A47&lt;&gt;B47</formula>
    </cfRule>
  </conditionalFormatting>
  <conditionalFormatting sqref="C19">
    <cfRule type="expression" dxfId="857" priority="18" stopIfTrue="1">
      <formula>OR(IFERROR(SEARCH(C19,$V19&amp;$W19&amp;$X19),0)=0,AND(A19=B19,C19=""))</formula>
    </cfRule>
    <cfRule type="expression" dxfId="856" priority="23" stopIfTrue="1">
      <formula>A19&lt;&gt;B19</formula>
    </cfRule>
  </conditionalFormatting>
  <conditionalFormatting sqref="D19">
    <cfRule type="expression" dxfId="855" priority="21" stopIfTrue="1">
      <formula>OR(IFERROR(SEARCH(D19,$AH19&amp;$AI19&amp;$AJ19&amp;$AK19&amp;$AL19&amp;$AM19&amp;$AN19),0)=0,AND(A19=B19,D19=""))</formula>
    </cfRule>
    <cfRule type="expression" dxfId="854" priority="22">
      <formula>A19&lt;&gt;B19</formula>
    </cfRule>
  </conditionalFormatting>
  <conditionalFormatting sqref="E19">
    <cfRule type="expression" dxfId="853" priority="19" stopIfTrue="1">
      <formula>OR(IFERROR(SEARCH(E19,$Z19&amp;$AA19),0)=0,AND(A19=B19,E19=""))</formula>
    </cfRule>
    <cfRule type="expression" dxfId="852" priority="20">
      <formula>A19&lt;&gt;B19</formula>
    </cfRule>
  </conditionalFormatting>
  <conditionalFormatting sqref="C12:C99">
    <cfRule type="expression" dxfId="851" priority="24" stopIfTrue="1">
      <formula>OR(IFERROR(SEARCH(C12,$V12&amp;$W12&amp;$X12),0)=0,AND(A12=B12,C12=""))</formula>
    </cfRule>
    <cfRule type="expression" dxfId="850" priority="33" stopIfTrue="1">
      <formula>A12&lt;&gt;B12</formula>
    </cfRule>
    <cfRule type="expression" dxfId="849" priority="38">
      <formula>AND(BC12&lt;&gt;"",AE12=BC12)</formula>
    </cfRule>
  </conditionalFormatting>
  <conditionalFormatting sqref="N12:N99">
    <cfRule type="expression" dxfId="848" priority="16">
      <formula>I12&lt;&gt;J12</formula>
    </cfRule>
  </conditionalFormatting>
  <conditionalFormatting sqref="O12:O93">
    <cfRule type="expression" dxfId="847" priority="2" stopIfTrue="1">
      <formula>AND(I12="",O12&lt;&gt;"")</formula>
    </cfRule>
    <cfRule type="expression" priority="13" stopIfTrue="1">
      <formula>I12=""</formula>
    </cfRule>
    <cfRule type="expression" dxfId="846" priority="14" stopIfTrue="1">
      <formula>O12=""</formula>
    </cfRule>
    <cfRule type="expression" dxfId="845" priority="15">
      <formula>O12&lt;&gt;IFERROR(VLOOKUP(O12,$T$4:$T$8,1,0),"x")</formula>
    </cfRule>
  </conditionalFormatting>
  <conditionalFormatting sqref="O94:O99">
    <cfRule type="expression" priority="10" stopIfTrue="1">
      <formula>J94=""</formula>
    </cfRule>
    <cfRule type="expression" dxfId="844" priority="11" stopIfTrue="1">
      <formula>O94=""</formula>
    </cfRule>
    <cfRule type="expression" dxfId="843" priority="12">
      <formula>O94&lt;&gt;IFERROR(VLOOKUP(O94,$T$4:$T$8,1,0),"x")</formula>
    </cfRule>
  </conditionalFormatting>
  <conditionalFormatting sqref="K94:M99">
    <cfRule type="expression" priority="1" stopIfTrue="1">
      <formula>$J94=""</formula>
    </cfRule>
  </conditionalFormatting>
  <conditionalFormatting sqref="L12:L99">
    <cfRule type="expression" dxfId="842" priority="5" stopIfTrue="1">
      <formula>OR(IFERROR(SEARCH(L12,$AU12&amp;$AV12&amp;$AW12&amp;$AX12&amp;$AY12&amp;$AZ12&amp;$BA12),0)=0,AND(I12=J12,L12=""))</formula>
    </cfRule>
    <cfRule type="expression" dxfId="841" priority="7">
      <formula>I12&lt;&gt;J12</formula>
    </cfRule>
  </conditionalFormatting>
  <conditionalFormatting sqref="M12:M99">
    <cfRule type="expression" dxfId="840" priority="4" stopIfTrue="1">
      <formula>OR(IFERROR(SEARCH(M12,$Z12&amp;$AA12),0)=0,AND(I12=J12,M12=""))</formula>
    </cfRule>
    <cfRule type="expression" dxfId="839" priority="6">
      <formula>I12&lt;&gt;J12</formula>
    </cfRule>
  </conditionalFormatting>
  <conditionalFormatting sqref="K12:K99">
    <cfRule type="expression" dxfId="838" priority="3" stopIfTrue="1">
      <formula>OR(IFERROR(SEARCH(K12,$V12&amp;$W12&amp;$X12),0)=0,AND(I12=J12,K12=""))</formula>
    </cfRule>
    <cfRule type="expression" dxfId="837" priority="8" stopIfTrue="1">
      <formula>I12&lt;&gt;J12</formula>
    </cfRule>
    <cfRule type="expression" dxfId="836" priority="9">
      <formula>AND(BD12&lt;&gt;"",AR12=BD12)</formula>
    </cfRule>
  </conditionalFormatting>
  <dataValidations count="7">
    <dataValidation type="list" allowBlank="1" showInputMessage="1" showErrorMessage="1" sqref="C12:C99 K12:K99" xr:uid="{00000000-0002-0000-0200-000000000000}">
      <formula1>$V12:$X12</formula1>
    </dataValidation>
    <dataValidation type="list" allowBlank="1" showInputMessage="1" showErrorMessage="1" sqref="E12:E99 M12:M99" xr:uid="{00000000-0002-0000-0200-000001000000}">
      <formula1>$Z12:$AA12</formula1>
    </dataValidation>
    <dataValidation type="list" allowBlank="1" showInputMessage="1" showErrorMessage="1" sqref="J94:J99 B94:B99" xr:uid="{00000000-0002-0000-0200-000002000000}">
      <formula1>$T$12:$T$29</formula1>
    </dataValidation>
    <dataValidation type="list" allowBlank="1" showInputMessage="1" showErrorMessage="1" sqref="D12:D99" xr:uid="{00000000-0002-0000-0200-000003000000}">
      <formula1>$AH12:$AN12</formula1>
    </dataValidation>
    <dataValidation type="list" allowBlank="1" showInputMessage="1" showErrorMessage="1" sqref="L12:L99" xr:uid="{00000000-0002-0000-0200-000004000000}">
      <formula1>$AU12:$BA12</formula1>
    </dataValidation>
    <dataValidation type="list" allowBlank="1" showInputMessage="1" showErrorMessage="1" error="Postcode en/of Naam en plaats veldlocatie niet ingevuld!" sqref="G12:G99" xr:uid="{00000000-0002-0000-0200-000005000000}">
      <formula1>$S$4:$S$8</formula1>
    </dataValidation>
    <dataValidation type="list" allowBlank="1" showInputMessage="1" showErrorMessage="1" error="Postcode en/of Naam/plaats van zaal niet ingevuld!" sqref="O12:O99" xr:uid="{00000000-0002-0000-0200-000006000000}">
      <formula1>$T$4:$T$8</formula1>
    </dataValidation>
  </dataValidations>
  <pageMargins left="0.7" right="0.7" top="0.75" bottom="0.75" header="0.3" footer="0.3"/>
  <customProperties>
    <customPr name="LastActive" r:id="rId1"/>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dimension ref="A1:AH1290"/>
  <sheetViews>
    <sheetView showZeros="0" topLeftCell="B1" zoomScale="80" zoomScaleNormal="80" workbookViewId="0">
      <pane ySplit="9" topLeftCell="A578" activePane="bottomLeft" state="frozen"/>
      <selection activeCell="B1" sqref="B1"/>
      <selection pane="bottomLeft" activeCell="E2" sqref="E2"/>
    </sheetView>
  </sheetViews>
  <sheetFormatPr defaultColWidth="9.109375" defaultRowHeight="13.2" x14ac:dyDescent="0.25"/>
  <cols>
    <col min="1" max="1" width="6.6640625" style="31" hidden="1" customWidth="1"/>
    <col min="2" max="2" width="3" style="31" bestFit="1" customWidth="1"/>
    <col min="3" max="3" width="4.44140625" style="32" bestFit="1" customWidth="1"/>
    <col min="4" max="4" width="10.109375" style="31" customWidth="1"/>
    <col min="5" max="5" width="32.6640625" style="31" customWidth="1"/>
    <col min="6" max="6" width="16.5546875" style="31" customWidth="1"/>
    <col min="7" max="7" width="12.88671875" style="34" bestFit="1" customWidth="1"/>
    <col min="8" max="8" width="6.6640625" style="34" bestFit="1" customWidth="1"/>
    <col min="9" max="9" width="2.33203125" style="48" bestFit="1" customWidth="1"/>
    <col min="10" max="10" width="7" style="32" bestFit="1" customWidth="1"/>
    <col min="11" max="11" width="6.33203125" style="32" bestFit="1" customWidth="1"/>
    <col min="12" max="12" width="7" style="32" bestFit="1" customWidth="1"/>
    <col min="13" max="14" width="1.88671875" style="36" customWidth="1"/>
    <col min="15" max="15" width="3.44140625" style="49" hidden="1" customWidth="1"/>
    <col min="16" max="18" width="6" style="50" hidden="1" customWidth="1"/>
    <col min="19" max="19" width="1" style="50" hidden="1" customWidth="1"/>
    <col min="20" max="20" width="8.88671875" style="341" hidden="1" customWidth="1"/>
    <col min="21" max="23" width="5.33203125" style="49" hidden="1" customWidth="1"/>
    <col min="24" max="24" width="9.109375" style="49" hidden="1" customWidth="1"/>
    <col min="25" max="27" width="5.5546875" style="31" hidden="1" customWidth="1"/>
    <col min="28" max="28" width="3.44140625" style="31" hidden="1" customWidth="1"/>
    <col min="29" max="29" width="4.88671875" style="31" hidden="1" customWidth="1"/>
    <col min="30" max="30" width="3.109375" style="19" hidden="1" customWidth="1"/>
    <col min="31" max="31" width="10.5546875" style="19" hidden="1" customWidth="1"/>
    <col min="32" max="32" width="20" style="19" hidden="1" customWidth="1"/>
    <col min="33" max="33" width="2.6640625" style="31" hidden="1" customWidth="1"/>
    <col min="34" max="34" width="7.109375" style="332" hidden="1" customWidth="1"/>
    <col min="35" max="16384" width="9.109375" style="31"/>
  </cols>
  <sheetData>
    <row r="1" spans="1:34" ht="9" customHeight="1" x14ac:dyDescent="0.25">
      <c r="C1" s="412"/>
      <c r="D1" s="412"/>
      <c r="G1" s="423"/>
      <c r="H1" s="423"/>
      <c r="I1" s="423"/>
      <c r="J1" s="423"/>
      <c r="K1" s="423"/>
      <c r="L1" s="423"/>
      <c r="O1" s="57"/>
      <c r="P1" s="51"/>
      <c r="Q1" s="51"/>
    </row>
    <row r="2" spans="1:34" x14ac:dyDescent="0.25">
      <c r="A2" s="15"/>
      <c r="C2" s="412" t="s">
        <v>5561</v>
      </c>
      <c r="D2" s="412"/>
      <c r="E2" s="184" t="str">
        <f>IF(ISBLANK(Basis!C5),"",Basis!C5)</f>
        <v>Oranje Wit (D)</v>
      </c>
      <c r="F2" s="52"/>
      <c r="G2" s="413" t="s">
        <v>5562</v>
      </c>
      <c r="H2" s="413"/>
      <c r="I2" s="413"/>
      <c r="J2" s="413"/>
      <c r="K2" s="413"/>
      <c r="L2" s="93" t="str">
        <f>Basis!E5</f>
        <v>Nee</v>
      </c>
      <c r="M2" s="53"/>
      <c r="N2" s="53"/>
      <c r="O2" s="57"/>
      <c r="P2" s="51" t="s">
        <v>16</v>
      </c>
      <c r="Q2" s="264">
        <f>COUNTIF(Teams!AE:AE,P2)</f>
        <v>3</v>
      </c>
      <c r="R2" s="50">
        <f>IF(V2=0,0,IFERROR(VLOOKUP(Q2,V$2:W$7,2,0),15))</f>
        <v>25</v>
      </c>
      <c r="V2" s="49">
        <v>1</v>
      </c>
      <c r="W2" s="50">
        <v>35</v>
      </c>
    </row>
    <row r="3" spans="1:34" x14ac:dyDescent="0.25">
      <c r="C3" s="412" t="s">
        <v>5563</v>
      </c>
      <c r="D3" s="412"/>
      <c r="E3" s="158" t="str">
        <f>IF(ISBLANK(Basis!C6),"",Basis!C6)</f>
        <v>PE Wolff</v>
      </c>
      <c r="F3" s="157" t="s">
        <v>5564</v>
      </c>
      <c r="G3" s="414" t="str">
        <f>Basis!E6</f>
        <v>NCX19J3</v>
      </c>
      <c r="H3" s="414"/>
      <c r="I3" s="414"/>
      <c r="J3" s="414"/>
      <c r="K3" s="414"/>
      <c r="L3" s="414"/>
      <c r="M3" s="54"/>
      <c r="N3" s="54"/>
      <c r="O3" s="57"/>
      <c r="P3" s="51" t="s">
        <v>22</v>
      </c>
      <c r="Q3" s="264">
        <f>COUNTIF(Teams!AE:AE,P3)</f>
        <v>3</v>
      </c>
      <c r="R3" s="50">
        <f>IF(V3=0,0,IFERROR(VLOOKUP(Q3,V$2:W$7,2,0),15))</f>
        <v>25</v>
      </c>
      <c r="V3" s="49">
        <v>2</v>
      </c>
      <c r="W3" s="50">
        <v>30</v>
      </c>
    </row>
    <row r="4" spans="1:34" x14ac:dyDescent="0.25">
      <c r="C4" s="412" t="s">
        <v>5565</v>
      </c>
      <c r="D4" s="412"/>
      <c r="E4" s="158" t="str">
        <f>IF(ISBLANK(Basis!C7),"",Basis!C7)</f>
        <v>Technische Commissie</v>
      </c>
      <c r="F4" s="157" t="s">
        <v>5566</v>
      </c>
      <c r="G4" s="414" t="str">
        <f>Basis!E7</f>
        <v>DORDRECHT</v>
      </c>
      <c r="H4" s="414"/>
      <c r="I4" s="414"/>
      <c r="J4" s="414"/>
      <c r="K4" s="414"/>
      <c r="L4" s="414"/>
      <c r="M4" s="54"/>
      <c r="N4" s="54"/>
      <c r="O4" s="57"/>
      <c r="P4" s="51" t="s">
        <v>26</v>
      </c>
      <c r="Q4" s="264">
        <f>COUNTIF(Teams!AE:AE,P4)</f>
        <v>4</v>
      </c>
      <c r="R4" s="50">
        <f>IF(V4=0,0,IFERROR(VLOOKUP(Q4,V$2:W$7,2,0),15))</f>
        <v>20</v>
      </c>
      <c r="V4" s="49">
        <v>3</v>
      </c>
      <c r="W4" s="50">
        <v>25</v>
      </c>
    </row>
    <row r="5" spans="1:34" x14ac:dyDescent="0.25">
      <c r="C5" s="412" t="s">
        <v>5567</v>
      </c>
      <c r="D5" s="412"/>
      <c r="E5" s="158" t="str">
        <f>IF(ISBLANK(Basis!C8),"",Basis!C8)</f>
        <v>0645650818</v>
      </c>
      <c r="F5" s="157" t="s">
        <v>8706</v>
      </c>
      <c r="G5" s="414" t="str">
        <f>Basis!E8</f>
        <v>E</v>
      </c>
      <c r="H5" s="414"/>
      <c r="I5" s="414"/>
      <c r="J5" s="414"/>
      <c r="K5" s="414"/>
      <c r="L5" s="414"/>
      <c r="M5" s="54"/>
      <c r="N5" s="54"/>
      <c r="O5" s="57"/>
      <c r="P5" s="51" t="s">
        <v>31</v>
      </c>
      <c r="Q5" s="264">
        <f>COUNTIF(Teams!AE:AE,P5)</f>
        <v>6</v>
      </c>
      <c r="R5" s="50">
        <f>IF(V5=0,0,IFERROR(VLOOKUP(Q5,V$2:W$7,2,0),15))</f>
        <v>15</v>
      </c>
      <c r="V5" s="49">
        <v>4</v>
      </c>
      <c r="W5" s="50">
        <v>20</v>
      </c>
    </row>
    <row r="6" spans="1:34" x14ac:dyDescent="0.25">
      <c r="C6" s="412" t="s">
        <v>5568</v>
      </c>
      <c r="D6" s="412"/>
      <c r="E6" s="158" t="str">
        <f>IF(ISBLANK(Basis!C9),"",Basis!C9)</f>
        <v>pewolff@gmail.com</v>
      </c>
      <c r="F6" s="157" t="s">
        <v>5569</v>
      </c>
      <c r="G6" s="414" t="str">
        <f>Basis!E9</f>
        <v>Zuid Hollands Zuid</v>
      </c>
      <c r="H6" s="414"/>
      <c r="I6" s="414"/>
      <c r="J6" s="414"/>
      <c r="K6" s="414"/>
      <c r="L6" s="414"/>
      <c r="M6" s="54"/>
      <c r="N6" s="54"/>
      <c r="O6" s="57"/>
      <c r="P6" s="51" t="s">
        <v>34</v>
      </c>
      <c r="Q6" s="264">
        <f>COUNTIF(Teams!AE:AE,P6)</f>
        <v>3</v>
      </c>
      <c r="R6" s="50">
        <f>IF(V6=0,0,IFERROR(VLOOKUP(Q6,V$2:W$7,2,0),15))</f>
        <v>25</v>
      </c>
      <c r="V6" s="49">
        <v>5</v>
      </c>
      <c r="W6" s="50">
        <v>15</v>
      </c>
    </row>
    <row r="7" spans="1:34" x14ac:dyDescent="0.25">
      <c r="C7" s="421"/>
      <c r="D7" s="421"/>
      <c r="F7" s="185"/>
      <c r="G7" s="420"/>
      <c r="H7" s="420"/>
      <c r="I7" s="420"/>
      <c r="J7" s="420"/>
      <c r="K7" s="420"/>
      <c r="L7" s="420"/>
      <c r="O7" s="57"/>
      <c r="P7" s="51"/>
      <c r="Q7" s="51"/>
    </row>
    <row r="8" spans="1:34" s="38" customFormat="1" ht="73.5" customHeight="1" x14ac:dyDescent="0.25">
      <c r="B8" s="55"/>
      <c r="C8" s="417" t="s">
        <v>7241</v>
      </c>
      <c r="D8" s="418"/>
      <c r="E8" s="418"/>
      <c r="F8" s="418"/>
      <c r="G8" s="418"/>
      <c r="H8" s="418"/>
      <c r="I8" s="418"/>
      <c r="J8" s="418"/>
      <c r="K8" s="418"/>
      <c r="L8" s="419"/>
      <c r="M8" s="56"/>
      <c r="N8" s="56"/>
      <c r="O8" s="57"/>
      <c r="P8" s="51"/>
      <c r="Q8" s="51"/>
      <c r="R8" s="51"/>
      <c r="S8" s="51"/>
      <c r="T8" s="343"/>
      <c r="U8" s="57"/>
      <c r="V8" s="57"/>
      <c r="W8" s="57"/>
      <c r="X8" s="57"/>
      <c r="AD8" s="253"/>
      <c r="AE8" s="253"/>
      <c r="AF8" s="253"/>
      <c r="AH8" s="333"/>
    </row>
    <row r="9" spans="1:34" ht="13.8" thickBot="1" x14ac:dyDescent="0.3">
      <c r="B9" s="58"/>
      <c r="C9" s="422"/>
      <c r="D9" s="422"/>
      <c r="E9" s="422"/>
      <c r="F9" s="422"/>
      <c r="G9" s="422"/>
      <c r="H9" s="422"/>
      <c r="I9" s="422"/>
      <c r="J9" s="422"/>
      <c r="K9" s="422"/>
      <c r="L9" s="422"/>
      <c r="M9" s="29"/>
      <c r="N9" s="29"/>
      <c r="AD9" s="251" t="s">
        <v>6627</v>
      </c>
      <c r="AE9" s="251" t="s">
        <v>6622</v>
      </c>
      <c r="AF9" s="251" t="s">
        <v>6628</v>
      </c>
      <c r="AH9" s="335" t="s">
        <v>6669</v>
      </c>
    </row>
    <row r="10" spans="1:34" s="59" customFormat="1" ht="13.8" thickTop="1" x14ac:dyDescent="0.25">
      <c r="B10" s="60"/>
      <c r="C10" s="416" t="s">
        <v>5707</v>
      </c>
      <c r="D10" s="416"/>
      <c r="E10" s="61" t="s">
        <v>5708</v>
      </c>
      <c r="F10" s="61" t="s">
        <v>5709</v>
      </c>
      <c r="G10" s="62" t="s">
        <v>5710</v>
      </c>
      <c r="H10" s="63"/>
      <c r="I10" s="64"/>
      <c r="J10" s="65" t="s">
        <v>5711</v>
      </c>
      <c r="K10" s="65" t="s">
        <v>5712</v>
      </c>
      <c r="L10" s="65" t="s">
        <v>5713</v>
      </c>
      <c r="M10" s="66"/>
      <c r="N10" s="66"/>
      <c r="O10" s="68"/>
      <c r="P10" s="68">
        <f>COUNT(P14:P28)</f>
        <v>0</v>
      </c>
      <c r="Q10" s="68">
        <f>COUNT(Q14:Q28)</f>
        <v>0</v>
      </c>
      <c r="R10" s="68">
        <f>COUNT(R14:R28)</f>
        <v>0</v>
      </c>
      <c r="S10" s="69"/>
      <c r="T10" s="344">
        <f>T11-SUM(U14:U28)</f>
        <v>0</v>
      </c>
      <c r="U10" s="101"/>
      <c r="V10" s="67"/>
      <c r="W10" s="67"/>
      <c r="X10" s="67">
        <v>1</v>
      </c>
      <c r="AD10" s="17"/>
      <c r="AE10" s="17"/>
      <c r="AF10" s="17"/>
      <c r="AH10" s="334"/>
    </row>
    <row r="11" spans="1:34" s="40" customFormat="1" x14ac:dyDescent="0.25">
      <c r="A11" s="40">
        <v>4</v>
      </c>
      <c r="B11" s="70"/>
      <c r="C11" s="415" t="str">
        <f>Leden!AQ6</f>
        <v>S1</v>
      </c>
      <c r="D11" s="415"/>
      <c r="E11" s="71" t="str">
        <f>IF($C11="","",LEFT(IFERROR(VLOOKUP($C11,TeamsV,2,0),"")&amp;"??",2))</f>
        <v>WK</v>
      </c>
      <c r="F11" s="71" t="str">
        <f>IF($C11="","",IFERROR(VLOOKUP($C11,TeamsV,3,0),"??"))</f>
        <v>Za</v>
      </c>
      <c r="G11" s="71" t="str">
        <f>IF($C11="","",LEFT(IFERROR(VLOOKUP($C11,TeamsV,4,0),"")&amp;"?",1))</f>
        <v>8</v>
      </c>
      <c r="H11" s="72"/>
      <c r="I11" s="73"/>
      <c r="J11" s="265">
        <f>COUNTIF(C14:C28,"V")</f>
        <v>5</v>
      </c>
      <c r="K11" s="265">
        <f>COUNTIF(C14:C28,"M")</f>
        <v>5</v>
      </c>
      <c r="L11" s="74">
        <f>IFERROR(AVERAGE(H14:H28),"")</f>
        <v>23.3</v>
      </c>
      <c r="M11" s="75"/>
      <c r="N11" s="75"/>
      <c r="O11" s="76" t="s">
        <v>5714</v>
      </c>
      <c r="P11" s="346"/>
      <c r="Q11" s="346"/>
      <c r="R11" s="346"/>
      <c r="S11" s="347"/>
      <c r="T11" s="344">
        <f>SUM(T14:T28)</f>
        <v>10</v>
      </c>
      <c r="U11" s="201" t="str">
        <f>MID($C11,1,1)</f>
        <v>S</v>
      </c>
      <c r="V11" s="201" t="str">
        <f>MID($C11,1,1)</f>
        <v>S</v>
      </c>
      <c r="W11" s="201" t="str">
        <f>MID($C11,1,1)</f>
        <v>S</v>
      </c>
      <c r="X11" s="49">
        <v>2</v>
      </c>
      <c r="AD11" s="17" t="str">
        <f>IF($C11="","",IFERROR(VLOOKUP($C11,TeamsV,6,0),""))</f>
        <v>A</v>
      </c>
      <c r="AE11" s="17" t="str">
        <f>TRIM(IF($AD11="","",IFERROR(VLOOKUP($AD11,Teams!$B$4:$G$8,2,0),"")))</f>
        <v>3312 AD</v>
      </c>
      <c r="AF11" s="17" t="str">
        <f>TRIM(IF($AD11="","",IFERROR(VLOOKUP($AD11,Teams!$B$4:$G$8,4,0),"")))</f>
        <v>Dordrecht Oranje Wit (D)</v>
      </c>
      <c r="AH11" s="335">
        <f>IFERROR(AVERAGE(AH14:AH28),"")</f>
        <v>23.682000000000006</v>
      </c>
    </row>
    <row r="12" spans="1:34" ht="5.25" customHeight="1" x14ac:dyDescent="0.25">
      <c r="B12" s="60"/>
      <c r="C12" s="61"/>
      <c r="D12" s="60"/>
      <c r="E12" s="60"/>
      <c r="F12" s="60"/>
      <c r="G12" s="64"/>
      <c r="H12" s="64"/>
      <c r="I12" s="64"/>
      <c r="J12" s="266"/>
      <c r="K12" s="266"/>
      <c r="L12" s="266"/>
      <c r="M12" s="77"/>
      <c r="N12" s="77"/>
      <c r="P12" s="200"/>
      <c r="Q12" s="200"/>
      <c r="R12" s="200"/>
      <c r="S12" s="200"/>
      <c r="T12" s="156"/>
      <c r="U12" s="202"/>
      <c r="V12" s="202"/>
      <c r="W12" s="202"/>
      <c r="X12" s="49">
        <v>3</v>
      </c>
    </row>
    <row r="13" spans="1:34" s="78" customFormat="1" ht="12.75" customHeight="1" x14ac:dyDescent="0.25">
      <c r="B13" s="79"/>
      <c r="C13" s="80" t="s">
        <v>5715</v>
      </c>
      <c r="D13" s="80" t="s">
        <v>5716</v>
      </c>
      <c r="E13" s="81" t="s">
        <v>5717</v>
      </c>
      <c r="F13" s="81" t="s">
        <v>5718</v>
      </c>
      <c r="G13" s="80" t="s">
        <v>5719</v>
      </c>
      <c r="H13" s="80" t="s">
        <v>5720</v>
      </c>
      <c r="I13" s="80" t="s">
        <v>5575</v>
      </c>
      <c r="J13" s="80" t="s">
        <v>7904</v>
      </c>
      <c r="K13" s="80" t="s">
        <v>7905</v>
      </c>
      <c r="L13" s="80" t="s">
        <v>8680</v>
      </c>
      <c r="M13" s="82"/>
      <c r="N13" s="82"/>
      <c r="O13" s="83"/>
      <c r="P13" s="203" t="s">
        <v>5585</v>
      </c>
      <c r="Q13" s="203" t="s">
        <v>5584</v>
      </c>
      <c r="R13" s="203" t="s">
        <v>5586</v>
      </c>
      <c r="S13" s="200"/>
      <c r="T13" s="156"/>
      <c r="U13" s="201">
        <f>IF(W11="","",VLOOKUP(W11,Leeftijdscat,2,FALSE))</f>
        <v>5</v>
      </c>
      <c r="V13" s="201">
        <f>IF(W11="","",VLOOKUP(W11,Leeftijdscat,3,FALSE))</f>
        <v>999</v>
      </c>
      <c r="W13" s="201">
        <f>IF(W11="","",VLOOKUP(W11,Leeftijdscat,4,FALSE))</f>
        <v>999</v>
      </c>
      <c r="X13" s="49">
        <v>4</v>
      </c>
      <c r="Y13" s="78">
        <f>LEN(Y14&amp;Y15&amp;Y16&amp;Y17&amp;Y18&amp;Y19&amp;Y20&amp;Y21&amp;Y22&amp;Y23&amp;Y24&amp;Y25&amp;Y26&amp;Y27&amp;Y28)</f>
        <v>20</v>
      </c>
      <c r="Z13" s="78">
        <f>LEN(Z14&amp;Z15&amp;Z16&amp;Z17&amp;Z18&amp;Z19&amp;Z20&amp;Z21&amp;Z22&amp;Z23&amp;Z24&amp;Z25&amp;Z26&amp;Z27&amp;Z28)</f>
        <v>20</v>
      </c>
      <c r="AA13" s="78">
        <f>LEN(AA14&amp;AA15&amp;AA16&amp;AA17&amp;AA18&amp;AA19&amp;AA20&amp;AA21&amp;AA22&amp;AA23&amp;AA24&amp;AA25&amp;AA26&amp;AA27&amp;AA28)</f>
        <v>0</v>
      </c>
      <c r="AB13" s="78">
        <f>SUM(Y13:AA13)</f>
        <v>40</v>
      </c>
      <c r="AD13" s="252"/>
      <c r="AE13" s="252"/>
      <c r="AF13" s="252"/>
      <c r="AH13" s="336"/>
    </row>
    <row r="14" spans="1:34" ht="12.75" customHeight="1" x14ac:dyDescent="0.25">
      <c r="A14" s="31" t="str">
        <f>C11&amp;"x"&amp;B14</f>
        <v>S1x1</v>
      </c>
      <c r="B14" s="60">
        <v>1</v>
      </c>
      <c r="C14" s="84" t="str">
        <f t="shared" ref="C14:C28" si="0">IF(LEFT($A14,1)="x","",IFERROR(VLOOKUP($A14,LedenV,6,0),""))</f>
        <v>V</v>
      </c>
      <c r="D14" s="84" t="str">
        <f t="shared" ref="D14:D28" si="1">IF(LEFT($A14,1)="x","",IFERROR(VLOOKUP($A14,LedenV,7,0),""))</f>
        <v>NJH51Q1</v>
      </c>
      <c r="E14" s="85" t="str">
        <f t="shared" ref="E14:E28" si="2">IF(LEFT($A14,1)="x","",IFERROR(VLOOKUP($A14,LedenV,8,0),""))</f>
        <v>Verweij, M.</v>
      </c>
      <c r="F14" s="85" t="str">
        <f t="shared" ref="F14:F28" si="3">IF(LEFT($A14,1)="x","",IFERROR(VLOOKUP($A14,LedenV,9,0),""))</f>
        <v>Mirthe</v>
      </c>
      <c r="G14" s="86">
        <f t="shared" ref="G14:G28" si="4">IF(LEFT($A14,1)="x","",IFERROR(VLOOKUP($A14,LedenV,10,0),""))</f>
        <v>34650</v>
      </c>
      <c r="H14" s="87">
        <f t="shared" ref="H14:H28" si="5">IF(AND(ISNUMBER(G14),G14&lt;&gt;0),DATEDIF(G14,Peildatum,"Y"),"")</f>
        <v>27</v>
      </c>
      <c r="I14" s="88"/>
      <c r="J14" s="84" t="str">
        <f t="shared" ref="J14:J28" si="6">IF(LEFT($A14,1)="x","",IFERROR(VLOOKUP($A14,LedenV,16,0),""))</f>
        <v>S1</v>
      </c>
      <c r="K14" s="84" t="str">
        <f t="shared" ref="K14:K28" si="7">IF(LEFT($A14,1)="x","",IFERROR(VLOOKUP($A14,LedenV,17,0),""))</f>
        <v>S1</v>
      </c>
      <c r="L14" s="84" t="str">
        <f t="shared" ref="L14:L28" si="8">IF(LEFT($A14,1)="x","",IFERROR(VLOOKUP($A14,LedenV,18,0),""))</f>
        <v/>
      </c>
      <c r="M14" s="89"/>
      <c r="N14" s="89"/>
      <c r="P14" s="199"/>
      <c r="Q14" s="199"/>
      <c r="R14" s="199"/>
      <c r="S14" s="204"/>
      <c r="T14" s="273">
        <f t="shared" ref="T14:T77" si="9">IF(LEN(C14&amp;D14&amp;E14&amp;F14)&gt;0,1,0)</f>
        <v>1</v>
      </c>
      <c r="U14" s="202">
        <f>MIN(LEN(Y14&amp;Z14&amp;AA14),1)</f>
        <v>1</v>
      </c>
      <c r="V14" s="205">
        <f>V13</f>
        <v>999</v>
      </c>
      <c r="W14" s="205">
        <f>W13</f>
        <v>999</v>
      </c>
      <c r="X14" s="49">
        <v>5</v>
      </c>
      <c r="Y14" s="84" t="str">
        <f t="shared" ref="Y14:Y28" si="10">IF(LEFT($A14,1)="x","",IFERROR(VLOOKUP($A14,LedenV,34,0),""))</f>
        <v>S1</v>
      </c>
      <c r="Z14" s="84" t="str">
        <f t="shared" ref="Z14:Z28" si="11">IF(LEFT($A14,1)="x","",IFERROR(VLOOKUP($A14,LedenV,35,0),""))</f>
        <v>S1</v>
      </c>
      <c r="AA14" s="84" t="str">
        <f t="shared" ref="AA14:AA28" si="12">IF(LEFT($A14,1)="x","",IFERROR(VLOOKUP($A14,LedenV,36,0),""))</f>
        <v/>
      </c>
      <c r="AB14" s="31">
        <f t="shared" ref="AB14:AB28" si="13">LEN(Y14&amp;Z14&amp;AA14)</f>
        <v>4</v>
      </c>
      <c r="AH14" s="332">
        <f t="shared" ref="AH14:AH28" si="14">lft(G14,Peildatum)</f>
        <v>27.13</v>
      </c>
    </row>
    <row r="15" spans="1:34" ht="12.75" customHeight="1" x14ac:dyDescent="0.25">
      <c r="A15" s="31" t="str">
        <f>C11&amp;"x"&amp;B15</f>
        <v>S1x2</v>
      </c>
      <c r="B15" s="60">
        <v>2</v>
      </c>
      <c r="C15" s="84" t="str">
        <f t="shared" si="0"/>
        <v>V</v>
      </c>
      <c r="D15" s="84" t="str">
        <f t="shared" si="1"/>
        <v>NJF85B1</v>
      </c>
      <c r="E15" s="85" t="str">
        <f t="shared" si="2"/>
        <v>Klink, X</v>
      </c>
      <c r="F15" s="85" t="str">
        <f t="shared" si="3"/>
        <v>Xanne</v>
      </c>
      <c r="G15" s="86">
        <f t="shared" si="4"/>
        <v>34885</v>
      </c>
      <c r="H15" s="87">
        <f t="shared" si="5"/>
        <v>26</v>
      </c>
      <c r="I15" s="88"/>
      <c r="J15" s="84" t="str">
        <f t="shared" si="6"/>
        <v>S1</v>
      </c>
      <c r="K15" s="84" t="str">
        <f t="shared" si="7"/>
        <v>S1</v>
      </c>
      <c r="L15" s="84" t="str">
        <f t="shared" si="8"/>
        <v/>
      </c>
      <c r="M15" s="89"/>
      <c r="N15" s="89"/>
      <c r="P15" s="199"/>
      <c r="Q15" s="199"/>
      <c r="R15" s="199"/>
      <c r="S15" s="204"/>
      <c r="T15" s="273">
        <f t="shared" si="9"/>
        <v>1</v>
      </c>
      <c r="U15" s="202">
        <f t="shared" ref="U15:U28" si="15">MIN(LEN(Y15&amp;Z15&amp;AA15),1)</f>
        <v>1</v>
      </c>
      <c r="V15" s="205">
        <f t="shared" ref="V15:W28" si="16">V14</f>
        <v>999</v>
      </c>
      <c r="W15" s="205">
        <f t="shared" si="16"/>
        <v>999</v>
      </c>
      <c r="X15" s="49">
        <v>6</v>
      </c>
      <c r="Y15" s="84" t="str">
        <f t="shared" si="10"/>
        <v>S1</v>
      </c>
      <c r="Z15" s="84" t="str">
        <f t="shared" si="11"/>
        <v>S1</v>
      </c>
      <c r="AA15" s="84" t="str">
        <f t="shared" si="12"/>
        <v/>
      </c>
      <c r="AB15" s="31">
        <f t="shared" si="13"/>
        <v>4</v>
      </c>
      <c r="AH15" s="332">
        <f t="shared" si="14"/>
        <v>26.49</v>
      </c>
    </row>
    <row r="16" spans="1:34" ht="12.75" customHeight="1" x14ac:dyDescent="0.25">
      <c r="A16" s="31" t="str">
        <f>C11&amp;"x"&amp;B16</f>
        <v>S1x3</v>
      </c>
      <c r="B16" s="60">
        <v>3</v>
      </c>
      <c r="C16" s="84" t="str">
        <f t="shared" si="0"/>
        <v>V</v>
      </c>
      <c r="D16" s="84" t="str">
        <f t="shared" si="1"/>
        <v>NJQ72K1</v>
      </c>
      <c r="E16" s="85" t="str">
        <f t="shared" si="2"/>
        <v>Dommisse, R.</v>
      </c>
      <c r="F16" s="85" t="str">
        <f t="shared" si="3"/>
        <v>Robin</v>
      </c>
      <c r="G16" s="86">
        <f t="shared" si="4"/>
        <v>36111</v>
      </c>
      <c r="H16" s="87">
        <f t="shared" si="5"/>
        <v>23</v>
      </c>
      <c r="I16" s="88"/>
      <c r="J16" s="84" t="str">
        <f t="shared" si="6"/>
        <v>S1</v>
      </c>
      <c r="K16" s="84" t="str">
        <f t="shared" si="7"/>
        <v>S1</v>
      </c>
      <c r="L16" s="84" t="str">
        <f t="shared" si="8"/>
        <v/>
      </c>
      <c r="M16" s="89"/>
      <c r="N16" s="89"/>
      <c r="P16" s="199"/>
      <c r="Q16" s="199"/>
      <c r="R16" s="199"/>
      <c r="S16" s="204"/>
      <c r="T16" s="273">
        <f t="shared" si="9"/>
        <v>1</v>
      </c>
      <c r="U16" s="202">
        <f t="shared" si="15"/>
        <v>1</v>
      </c>
      <c r="V16" s="205">
        <f t="shared" si="16"/>
        <v>999</v>
      </c>
      <c r="W16" s="205">
        <f t="shared" si="16"/>
        <v>999</v>
      </c>
      <c r="X16" s="49">
        <v>7</v>
      </c>
      <c r="Y16" s="84" t="str">
        <f t="shared" si="10"/>
        <v>S1</v>
      </c>
      <c r="Z16" s="84" t="str">
        <f t="shared" si="11"/>
        <v>S1</v>
      </c>
      <c r="AA16" s="84" t="str">
        <f t="shared" si="12"/>
        <v/>
      </c>
      <c r="AB16" s="31">
        <f t="shared" si="13"/>
        <v>4</v>
      </c>
      <c r="AH16" s="332">
        <f t="shared" si="14"/>
        <v>23.13</v>
      </c>
    </row>
    <row r="17" spans="1:34" ht="12.75" customHeight="1" x14ac:dyDescent="0.25">
      <c r="A17" s="31" t="str">
        <f>C11&amp;"x"&amp;B17</f>
        <v>S1x4</v>
      </c>
      <c r="B17" s="60">
        <v>4</v>
      </c>
      <c r="C17" s="84" t="str">
        <f t="shared" si="0"/>
        <v>V</v>
      </c>
      <c r="D17" s="84" t="str">
        <f t="shared" si="1"/>
        <v>NKC46R0</v>
      </c>
      <c r="E17" s="85" t="str">
        <f t="shared" si="2"/>
        <v>Broere, D.</v>
      </c>
      <c r="F17" s="85" t="str">
        <f t="shared" si="3"/>
        <v>Dionne</v>
      </c>
      <c r="G17" s="86">
        <f t="shared" si="4"/>
        <v>36460</v>
      </c>
      <c r="H17" s="87">
        <f t="shared" si="5"/>
        <v>22</v>
      </c>
      <c r="I17" s="88"/>
      <c r="J17" s="84" t="str">
        <f t="shared" si="6"/>
        <v>S2</v>
      </c>
      <c r="K17" s="84" t="str">
        <f t="shared" si="7"/>
        <v>S1</v>
      </c>
      <c r="L17" s="84" t="str">
        <f t="shared" si="8"/>
        <v/>
      </c>
      <c r="M17" s="89"/>
      <c r="N17" s="89"/>
      <c r="P17" s="199"/>
      <c r="Q17" s="199"/>
      <c r="R17" s="199"/>
      <c r="S17" s="204"/>
      <c r="T17" s="273">
        <f t="shared" si="9"/>
        <v>1</v>
      </c>
      <c r="U17" s="202">
        <f t="shared" si="15"/>
        <v>1</v>
      </c>
      <c r="V17" s="205">
        <f t="shared" si="16"/>
        <v>999</v>
      </c>
      <c r="W17" s="205">
        <f t="shared" si="16"/>
        <v>999</v>
      </c>
      <c r="X17" s="49">
        <v>8</v>
      </c>
      <c r="Y17" s="84" t="str">
        <f t="shared" si="10"/>
        <v>S2</v>
      </c>
      <c r="Z17" s="84" t="str">
        <f t="shared" si="11"/>
        <v>S1</v>
      </c>
      <c r="AA17" s="84" t="str">
        <f t="shared" si="12"/>
        <v/>
      </c>
      <c r="AB17" s="31">
        <f t="shared" si="13"/>
        <v>4</v>
      </c>
      <c r="AH17" s="332">
        <f t="shared" si="14"/>
        <v>22.18</v>
      </c>
    </row>
    <row r="18" spans="1:34" ht="12.75" customHeight="1" x14ac:dyDescent="0.25">
      <c r="A18" s="31" t="str">
        <f>C11&amp;"x"&amp;B18</f>
        <v>S1x5</v>
      </c>
      <c r="B18" s="60">
        <v>5</v>
      </c>
      <c r="C18" s="84" t="str">
        <f t="shared" si="0"/>
        <v>V</v>
      </c>
      <c r="D18" s="84" t="str">
        <f t="shared" si="1"/>
        <v>NKD20B1</v>
      </c>
      <c r="E18" s="85" t="str">
        <f t="shared" si="2"/>
        <v>Zuijderwijk, I.D.</v>
      </c>
      <c r="F18" s="85" t="str">
        <f t="shared" si="3"/>
        <v>Ilse</v>
      </c>
      <c r="G18" s="86">
        <f t="shared" si="4"/>
        <v>37091</v>
      </c>
      <c r="H18" s="87">
        <f t="shared" si="5"/>
        <v>20</v>
      </c>
      <c r="I18" s="88"/>
      <c r="J18" s="84" t="str">
        <f t="shared" si="6"/>
        <v>S1</v>
      </c>
      <c r="K18" s="84" t="str">
        <f t="shared" si="7"/>
        <v>S1</v>
      </c>
      <c r="L18" s="84" t="str">
        <f t="shared" si="8"/>
        <v/>
      </c>
      <c r="M18" s="89"/>
      <c r="N18" s="89"/>
      <c r="P18" s="199"/>
      <c r="Q18" s="199"/>
      <c r="R18" s="199"/>
      <c r="S18" s="204"/>
      <c r="T18" s="273">
        <f t="shared" si="9"/>
        <v>1</v>
      </c>
      <c r="U18" s="202">
        <f t="shared" si="15"/>
        <v>1</v>
      </c>
      <c r="V18" s="205">
        <f t="shared" si="16"/>
        <v>999</v>
      </c>
      <c r="W18" s="205">
        <f t="shared" si="16"/>
        <v>999</v>
      </c>
      <c r="X18" s="49">
        <v>9</v>
      </c>
      <c r="Y18" s="84" t="str">
        <f t="shared" si="10"/>
        <v>S1</v>
      </c>
      <c r="Z18" s="84" t="str">
        <f t="shared" si="11"/>
        <v>S1</v>
      </c>
      <c r="AA18" s="84" t="str">
        <f t="shared" si="12"/>
        <v/>
      </c>
      <c r="AB18" s="31">
        <f t="shared" si="13"/>
        <v>4</v>
      </c>
      <c r="AH18" s="332">
        <f t="shared" si="14"/>
        <v>20.45</v>
      </c>
    </row>
    <row r="19" spans="1:34" ht="12.75" customHeight="1" x14ac:dyDescent="0.25">
      <c r="A19" s="31" t="str">
        <f>C11&amp;"x"&amp;B19</f>
        <v>S1x6</v>
      </c>
      <c r="B19" s="60">
        <v>6</v>
      </c>
      <c r="C19" s="84" t="str">
        <f t="shared" si="0"/>
        <v>M</v>
      </c>
      <c r="D19" s="84" t="str">
        <f t="shared" si="1"/>
        <v>NJG52P6</v>
      </c>
      <c r="E19" s="85" t="str">
        <f t="shared" si="2"/>
        <v>Peuter, de F.</v>
      </c>
      <c r="F19" s="85" t="str">
        <f t="shared" si="3"/>
        <v>Freek</v>
      </c>
      <c r="G19" s="86">
        <f t="shared" si="4"/>
        <v>35270</v>
      </c>
      <c r="H19" s="87">
        <f t="shared" si="5"/>
        <v>25</v>
      </c>
      <c r="I19" s="88"/>
      <c r="J19" s="84" t="str">
        <f t="shared" si="6"/>
        <v>S2</v>
      </c>
      <c r="K19" s="84" t="str">
        <f t="shared" si="7"/>
        <v>S1</v>
      </c>
      <c r="L19" s="84" t="str">
        <f t="shared" si="8"/>
        <v/>
      </c>
      <c r="M19" s="89"/>
      <c r="N19" s="89"/>
      <c r="P19" s="199"/>
      <c r="Q19" s="199"/>
      <c r="R19" s="199"/>
      <c r="S19" s="204"/>
      <c r="T19" s="273">
        <f t="shared" si="9"/>
        <v>1</v>
      </c>
      <c r="U19" s="202">
        <f t="shared" si="15"/>
        <v>1</v>
      </c>
      <c r="V19" s="205">
        <f t="shared" si="16"/>
        <v>999</v>
      </c>
      <c r="W19" s="205">
        <f t="shared" si="16"/>
        <v>999</v>
      </c>
      <c r="X19" s="49">
        <v>10</v>
      </c>
      <c r="Y19" s="84" t="str">
        <f t="shared" si="10"/>
        <v>S2</v>
      </c>
      <c r="Z19" s="84" t="str">
        <f t="shared" si="11"/>
        <v>S1</v>
      </c>
      <c r="AA19" s="84" t="str">
        <f t="shared" si="12"/>
        <v/>
      </c>
      <c r="AB19" s="31">
        <f t="shared" si="13"/>
        <v>4</v>
      </c>
      <c r="AH19" s="332">
        <f t="shared" si="14"/>
        <v>25.44</v>
      </c>
    </row>
    <row r="20" spans="1:34" ht="12.75" customHeight="1" x14ac:dyDescent="0.25">
      <c r="A20" s="31" t="str">
        <f>C11&amp;"x"&amp;B20</f>
        <v>S1x7</v>
      </c>
      <c r="B20" s="60">
        <v>7</v>
      </c>
      <c r="C20" s="84" t="str">
        <f t="shared" si="0"/>
        <v>M</v>
      </c>
      <c r="D20" s="84" t="str">
        <f t="shared" si="1"/>
        <v>NJF53H2</v>
      </c>
      <c r="E20" s="85" t="str">
        <f t="shared" si="2"/>
        <v>Strijen, van L.A.</v>
      </c>
      <c r="F20" s="85" t="str">
        <f t="shared" si="3"/>
        <v>Lars</v>
      </c>
      <c r="G20" s="86">
        <f t="shared" si="4"/>
        <v>35330</v>
      </c>
      <c r="H20" s="87">
        <f t="shared" si="5"/>
        <v>25</v>
      </c>
      <c r="I20" s="88"/>
      <c r="J20" s="84" t="str">
        <f t="shared" si="6"/>
        <v>S1</v>
      </c>
      <c r="K20" s="84" t="str">
        <f t="shared" si="7"/>
        <v>S1</v>
      </c>
      <c r="L20" s="84" t="str">
        <f t="shared" si="8"/>
        <v/>
      </c>
      <c r="M20" s="89"/>
      <c r="N20" s="89"/>
      <c r="P20" s="199"/>
      <c r="Q20" s="199"/>
      <c r="R20" s="199"/>
      <c r="S20" s="204"/>
      <c r="T20" s="273">
        <f t="shared" si="9"/>
        <v>1</v>
      </c>
      <c r="U20" s="202">
        <f t="shared" si="15"/>
        <v>1</v>
      </c>
      <c r="V20" s="205">
        <f t="shared" si="16"/>
        <v>999</v>
      </c>
      <c r="W20" s="205">
        <f t="shared" si="16"/>
        <v>999</v>
      </c>
      <c r="X20" s="49">
        <v>11</v>
      </c>
      <c r="Y20" s="84" t="str">
        <f t="shared" si="10"/>
        <v>S1</v>
      </c>
      <c r="Z20" s="84" t="str">
        <f t="shared" si="11"/>
        <v>S1</v>
      </c>
      <c r="AA20" s="84" t="str">
        <f t="shared" si="12"/>
        <v/>
      </c>
      <c r="AB20" s="31">
        <f t="shared" si="13"/>
        <v>4</v>
      </c>
      <c r="AH20" s="332">
        <f t="shared" si="14"/>
        <v>25.27</v>
      </c>
    </row>
    <row r="21" spans="1:34" ht="12.75" customHeight="1" x14ac:dyDescent="0.25">
      <c r="A21" s="31" t="str">
        <f>C11&amp;"x"&amp;B21</f>
        <v>S1x8</v>
      </c>
      <c r="B21" s="60">
        <v>8</v>
      </c>
      <c r="C21" s="84" t="str">
        <f t="shared" si="0"/>
        <v>M</v>
      </c>
      <c r="D21" s="84" t="str">
        <f t="shared" si="1"/>
        <v>NJF77Y3</v>
      </c>
      <c r="E21" s="85" t="str">
        <f t="shared" si="2"/>
        <v>Klink, M</v>
      </c>
      <c r="F21" s="85" t="str">
        <f t="shared" si="3"/>
        <v>Marijn</v>
      </c>
      <c r="G21" s="86">
        <f t="shared" si="4"/>
        <v>35550</v>
      </c>
      <c r="H21" s="87">
        <f t="shared" si="5"/>
        <v>24</v>
      </c>
      <c r="I21" s="88"/>
      <c r="J21" s="84" t="str">
        <f t="shared" si="6"/>
        <v>S2</v>
      </c>
      <c r="K21" s="84" t="str">
        <f t="shared" si="7"/>
        <v>S1</v>
      </c>
      <c r="L21" s="84" t="str">
        <f t="shared" si="8"/>
        <v/>
      </c>
      <c r="M21" s="89"/>
      <c r="N21" s="89"/>
      <c r="P21" s="199"/>
      <c r="Q21" s="199"/>
      <c r="R21" s="199"/>
      <c r="S21" s="204"/>
      <c r="T21" s="273">
        <f t="shared" si="9"/>
        <v>1</v>
      </c>
      <c r="U21" s="202">
        <f t="shared" si="15"/>
        <v>1</v>
      </c>
      <c r="V21" s="205">
        <f t="shared" si="16"/>
        <v>999</v>
      </c>
      <c r="W21" s="205">
        <f t="shared" si="16"/>
        <v>999</v>
      </c>
      <c r="X21" s="49">
        <v>12</v>
      </c>
      <c r="Y21" s="84" t="str">
        <f t="shared" si="10"/>
        <v>S2</v>
      </c>
      <c r="Z21" s="84" t="str">
        <f t="shared" si="11"/>
        <v>S1</v>
      </c>
      <c r="AA21" s="84" t="str">
        <f t="shared" si="12"/>
        <v/>
      </c>
      <c r="AB21" s="31">
        <f t="shared" si="13"/>
        <v>4</v>
      </c>
      <c r="AH21" s="332">
        <f t="shared" si="14"/>
        <v>24.67</v>
      </c>
    </row>
    <row r="22" spans="1:34" ht="12.75" customHeight="1" x14ac:dyDescent="0.25">
      <c r="A22" s="31" t="str">
        <f>C11&amp;"x"&amp;B22</f>
        <v>S1x9</v>
      </c>
      <c r="B22" s="60">
        <v>9</v>
      </c>
      <c r="C22" s="84" t="str">
        <f t="shared" si="0"/>
        <v>M</v>
      </c>
      <c r="D22" s="84" t="str">
        <f t="shared" si="1"/>
        <v>NKD19Y4</v>
      </c>
      <c r="E22" s="85" t="str">
        <f t="shared" si="2"/>
        <v>Driesprong, B.</v>
      </c>
      <c r="F22" s="85" t="str">
        <f t="shared" si="3"/>
        <v>Bart</v>
      </c>
      <c r="G22" s="86">
        <f t="shared" si="4"/>
        <v>36077</v>
      </c>
      <c r="H22" s="87">
        <f t="shared" si="5"/>
        <v>23</v>
      </c>
      <c r="I22" s="88"/>
      <c r="J22" s="84" t="str">
        <f t="shared" si="6"/>
        <v>S1</v>
      </c>
      <c r="K22" s="84" t="str">
        <f t="shared" si="7"/>
        <v>S1</v>
      </c>
      <c r="L22" s="84" t="str">
        <f t="shared" si="8"/>
        <v/>
      </c>
      <c r="M22" s="89"/>
      <c r="N22" s="89"/>
      <c r="P22" s="199"/>
      <c r="Q22" s="199"/>
      <c r="R22" s="199"/>
      <c r="S22" s="204"/>
      <c r="T22" s="273">
        <f t="shared" si="9"/>
        <v>1</v>
      </c>
      <c r="U22" s="202">
        <f t="shared" si="15"/>
        <v>1</v>
      </c>
      <c r="V22" s="205">
        <f t="shared" si="16"/>
        <v>999</v>
      </c>
      <c r="W22" s="205">
        <f t="shared" si="16"/>
        <v>999</v>
      </c>
      <c r="X22" s="49">
        <v>13</v>
      </c>
      <c r="Y22" s="84" t="str">
        <f t="shared" si="10"/>
        <v>S1</v>
      </c>
      <c r="Z22" s="84" t="str">
        <f t="shared" si="11"/>
        <v>S1</v>
      </c>
      <c r="AA22" s="84" t="str">
        <f t="shared" si="12"/>
        <v/>
      </c>
      <c r="AB22" s="31">
        <f t="shared" si="13"/>
        <v>4</v>
      </c>
      <c r="AH22" s="332">
        <f t="shared" si="14"/>
        <v>23.23</v>
      </c>
    </row>
    <row r="23" spans="1:34" ht="12.75" customHeight="1" x14ac:dyDescent="0.25">
      <c r="A23" s="31" t="str">
        <f>C11&amp;"x"&amp;B23</f>
        <v>S1x10</v>
      </c>
      <c r="B23" s="60">
        <v>10</v>
      </c>
      <c r="C23" s="84" t="str">
        <f t="shared" si="0"/>
        <v>M</v>
      </c>
      <c r="D23" s="84" t="str">
        <f t="shared" si="1"/>
        <v>NKJ95G2</v>
      </c>
      <c r="E23" s="85" t="str">
        <f t="shared" si="2"/>
        <v>Oppe, M.</v>
      </c>
      <c r="F23" s="85" t="str">
        <f t="shared" si="3"/>
        <v>Mees</v>
      </c>
      <c r="G23" s="86">
        <f t="shared" si="4"/>
        <v>37683</v>
      </c>
      <c r="H23" s="87">
        <f t="shared" si="5"/>
        <v>18</v>
      </c>
      <c r="I23" s="88"/>
      <c r="J23" s="84" t="str">
        <f t="shared" si="6"/>
        <v>A1</v>
      </c>
      <c r="K23" s="84" t="str">
        <f t="shared" si="7"/>
        <v>S1</v>
      </c>
      <c r="L23" s="84" t="str">
        <f t="shared" si="8"/>
        <v/>
      </c>
      <c r="M23" s="89"/>
      <c r="N23" s="89"/>
      <c r="P23" s="199"/>
      <c r="Q23" s="199"/>
      <c r="R23" s="199"/>
      <c r="S23" s="204"/>
      <c r="T23" s="273">
        <f t="shared" si="9"/>
        <v>1</v>
      </c>
      <c r="U23" s="202">
        <f t="shared" si="15"/>
        <v>1</v>
      </c>
      <c r="V23" s="205">
        <f t="shared" si="16"/>
        <v>999</v>
      </c>
      <c r="W23" s="205">
        <f t="shared" si="16"/>
        <v>999</v>
      </c>
      <c r="X23" s="49">
        <v>14</v>
      </c>
      <c r="Y23" s="84" t="str">
        <f t="shared" si="10"/>
        <v>A1</v>
      </c>
      <c r="Z23" s="84" t="str">
        <f t="shared" si="11"/>
        <v>S1</v>
      </c>
      <c r="AA23" s="84" t="str">
        <f t="shared" si="12"/>
        <v/>
      </c>
      <c r="AB23" s="31">
        <f t="shared" si="13"/>
        <v>4</v>
      </c>
      <c r="AH23" s="332">
        <f t="shared" si="14"/>
        <v>18.829999999999998</v>
      </c>
    </row>
    <row r="24" spans="1:34" ht="12.75" customHeight="1" x14ac:dyDescent="0.25">
      <c r="A24" s="31" t="str">
        <f>C11&amp;"x"&amp;B24</f>
        <v>S1x11</v>
      </c>
      <c r="B24" s="60">
        <v>11</v>
      </c>
      <c r="C24" s="84" t="str">
        <f t="shared" si="0"/>
        <v/>
      </c>
      <c r="D24" s="84" t="str">
        <f t="shared" si="1"/>
        <v/>
      </c>
      <c r="E24" s="85" t="str">
        <f t="shared" si="2"/>
        <v/>
      </c>
      <c r="F24" s="85" t="str">
        <f t="shared" si="3"/>
        <v/>
      </c>
      <c r="G24" s="86" t="str">
        <f t="shared" si="4"/>
        <v/>
      </c>
      <c r="H24" s="87" t="str">
        <f t="shared" si="5"/>
        <v/>
      </c>
      <c r="I24" s="88"/>
      <c r="J24" s="84" t="str">
        <f t="shared" si="6"/>
        <v/>
      </c>
      <c r="K24" s="84" t="str">
        <f t="shared" si="7"/>
        <v/>
      </c>
      <c r="L24" s="84" t="str">
        <f t="shared" si="8"/>
        <v/>
      </c>
      <c r="M24" s="89"/>
      <c r="N24" s="89"/>
      <c r="P24" s="199"/>
      <c r="Q24" s="199"/>
      <c r="R24" s="199"/>
      <c r="T24" s="273">
        <f t="shared" si="9"/>
        <v>0</v>
      </c>
      <c r="U24" s="202">
        <f t="shared" si="15"/>
        <v>0</v>
      </c>
      <c r="V24" s="205">
        <f t="shared" si="16"/>
        <v>999</v>
      </c>
      <c r="W24" s="205">
        <f t="shared" si="16"/>
        <v>999</v>
      </c>
      <c r="X24" s="49">
        <v>15</v>
      </c>
      <c r="Y24" s="84" t="str">
        <f t="shared" si="10"/>
        <v/>
      </c>
      <c r="Z24" s="84" t="str">
        <f t="shared" si="11"/>
        <v/>
      </c>
      <c r="AA24" s="84" t="str">
        <f t="shared" si="12"/>
        <v/>
      </c>
      <c r="AB24" s="31">
        <f t="shared" si="13"/>
        <v>0</v>
      </c>
      <c r="AH24" s="332" t="str">
        <f t="shared" si="14"/>
        <v/>
      </c>
    </row>
    <row r="25" spans="1:34" ht="12.75" customHeight="1" x14ac:dyDescent="0.25">
      <c r="A25" s="31" t="str">
        <f>C11&amp;"x"&amp;B25</f>
        <v>S1x12</v>
      </c>
      <c r="B25" s="60">
        <v>12</v>
      </c>
      <c r="C25" s="84" t="str">
        <f t="shared" si="0"/>
        <v/>
      </c>
      <c r="D25" s="84" t="str">
        <f t="shared" si="1"/>
        <v/>
      </c>
      <c r="E25" s="85" t="str">
        <f t="shared" si="2"/>
        <v/>
      </c>
      <c r="F25" s="85" t="str">
        <f t="shared" si="3"/>
        <v/>
      </c>
      <c r="G25" s="86" t="str">
        <f t="shared" si="4"/>
        <v/>
      </c>
      <c r="H25" s="87" t="str">
        <f t="shared" si="5"/>
        <v/>
      </c>
      <c r="I25" s="88"/>
      <c r="J25" s="84" t="str">
        <f t="shared" si="6"/>
        <v/>
      </c>
      <c r="K25" s="84" t="str">
        <f t="shared" si="7"/>
        <v/>
      </c>
      <c r="L25" s="84" t="str">
        <f t="shared" si="8"/>
        <v/>
      </c>
      <c r="M25" s="89"/>
      <c r="N25" s="89"/>
      <c r="P25" s="199"/>
      <c r="Q25" s="199"/>
      <c r="R25" s="199"/>
      <c r="T25" s="273">
        <f t="shared" si="9"/>
        <v>0</v>
      </c>
      <c r="U25" s="202">
        <f t="shared" si="15"/>
        <v>0</v>
      </c>
      <c r="V25" s="205">
        <f t="shared" si="16"/>
        <v>999</v>
      </c>
      <c r="W25" s="205">
        <f t="shared" si="16"/>
        <v>999</v>
      </c>
      <c r="X25" s="49">
        <v>16</v>
      </c>
      <c r="Y25" s="84" t="str">
        <f t="shared" si="10"/>
        <v/>
      </c>
      <c r="Z25" s="84" t="str">
        <f t="shared" si="11"/>
        <v/>
      </c>
      <c r="AA25" s="84" t="str">
        <f t="shared" si="12"/>
        <v/>
      </c>
      <c r="AB25" s="31">
        <f t="shared" si="13"/>
        <v>0</v>
      </c>
      <c r="AH25" s="332" t="str">
        <f t="shared" si="14"/>
        <v/>
      </c>
    </row>
    <row r="26" spans="1:34" ht="12.75" customHeight="1" x14ac:dyDescent="0.25">
      <c r="A26" s="31" t="str">
        <f>C11&amp;"x"&amp;B26</f>
        <v>S1x13</v>
      </c>
      <c r="B26" s="60">
        <v>13</v>
      </c>
      <c r="C26" s="84" t="str">
        <f t="shared" si="0"/>
        <v/>
      </c>
      <c r="D26" s="84" t="str">
        <f t="shared" si="1"/>
        <v/>
      </c>
      <c r="E26" s="85" t="str">
        <f t="shared" si="2"/>
        <v/>
      </c>
      <c r="F26" s="85" t="str">
        <f t="shared" si="3"/>
        <v/>
      </c>
      <c r="G26" s="86" t="str">
        <f t="shared" si="4"/>
        <v/>
      </c>
      <c r="H26" s="87" t="str">
        <f t="shared" si="5"/>
        <v/>
      </c>
      <c r="I26" s="88"/>
      <c r="J26" s="84" t="str">
        <f t="shared" si="6"/>
        <v/>
      </c>
      <c r="K26" s="84" t="str">
        <f t="shared" si="7"/>
        <v/>
      </c>
      <c r="L26" s="84" t="str">
        <f t="shared" si="8"/>
        <v/>
      </c>
      <c r="M26" s="89"/>
      <c r="N26" s="89"/>
      <c r="P26" s="199"/>
      <c r="Q26" s="199"/>
      <c r="R26" s="199"/>
      <c r="T26" s="273">
        <f t="shared" si="9"/>
        <v>0</v>
      </c>
      <c r="U26" s="202">
        <f t="shared" si="15"/>
        <v>0</v>
      </c>
      <c r="V26" s="205">
        <f t="shared" si="16"/>
        <v>999</v>
      </c>
      <c r="W26" s="205">
        <f t="shared" si="16"/>
        <v>999</v>
      </c>
      <c r="X26" s="49">
        <v>17</v>
      </c>
      <c r="Y26" s="84" t="str">
        <f t="shared" si="10"/>
        <v/>
      </c>
      <c r="Z26" s="84" t="str">
        <f t="shared" si="11"/>
        <v/>
      </c>
      <c r="AA26" s="84" t="str">
        <f t="shared" si="12"/>
        <v/>
      </c>
      <c r="AB26" s="31">
        <f t="shared" si="13"/>
        <v>0</v>
      </c>
      <c r="AH26" s="332" t="str">
        <f t="shared" si="14"/>
        <v/>
      </c>
    </row>
    <row r="27" spans="1:34" ht="12.75" customHeight="1" x14ac:dyDescent="0.25">
      <c r="A27" s="31" t="str">
        <f>C11&amp;"x"&amp;B27</f>
        <v>S1x14</v>
      </c>
      <c r="B27" s="60">
        <v>14</v>
      </c>
      <c r="C27" s="84" t="str">
        <f t="shared" si="0"/>
        <v/>
      </c>
      <c r="D27" s="84" t="str">
        <f t="shared" si="1"/>
        <v/>
      </c>
      <c r="E27" s="85" t="str">
        <f t="shared" si="2"/>
        <v/>
      </c>
      <c r="F27" s="85" t="str">
        <f t="shared" si="3"/>
        <v/>
      </c>
      <c r="G27" s="86" t="str">
        <f t="shared" si="4"/>
        <v/>
      </c>
      <c r="H27" s="87" t="str">
        <f t="shared" si="5"/>
        <v/>
      </c>
      <c r="I27" s="88"/>
      <c r="J27" s="84" t="str">
        <f t="shared" si="6"/>
        <v/>
      </c>
      <c r="K27" s="84" t="str">
        <f t="shared" si="7"/>
        <v/>
      </c>
      <c r="L27" s="84" t="str">
        <f t="shared" si="8"/>
        <v/>
      </c>
      <c r="M27" s="89"/>
      <c r="N27" s="89"/>
      <c r="P27" s="199"/>
      <c r="Q27" s="199"/>
      <c r="R27" s="199"/>
      <c r="T27" s="273">
        <f t="shared" si="9"/>
        <v>0</v>
      </c>
      <c r="U27" s="202">
        <f t="shared" si="15"/>
        <v>0</v>
      </c>
      <c r="V27" s="205">
        <f t="shared" si="16"/>
        <v>999</v>
      </c>
      <c r="W27" s="205">
        <f t="shared" si="16"/>
        <v>999</v>
      </c>
      <c r="X27" s="49">
        <v>18</v>
      </c>
      <c r="Y27" s="84" t="str">
        <f t="shared" si="10"/>
        <v/>
      </c>
      <c r="Z27" s="84" t="str">
        <f t="shared" si="11"/>
        <v/>
      </c>
      <c r="AA27" s="84" t="str">
        <f t="shared" si="12"/>
        <v/>
      </c>
      <c r="AB27" s="31">
        <f t="shared" si="13"/>
        <v>0</v>
      </c>
      <c r="AH27" s="332" t="str">
        <f t="shared" si="14"/>
        <v/>
      </c>
    </row>
    <row r="28" spans="1:34" ht="12.75" customHeight="1" x14ac:dyDescent="0.25">
      <c r="A28" s="31" t="str">
        <f>C11&amp;"x"&amp;B28</f>
        <v>S1x15</v>
      </c>
      <c r="B28" s="60">
        <v>15</v>
      </c>
      <c r="C28" s="84" t="str">
        <f t="shared" si="0"/>
        <v/>
      </c>
      <c r="D28" s="84" t="str">
        <f t="shared" si="1"/>
        <v/>
      </c>
      <c r="E28" s="85" t="str">
        <f t="shared" si="2"/>
        <v/>
      </c>
      <c r="F28" s="85" t="str">
        <f t="shared" si="3"/>
        <v/>
      </c>
      <c r="G28" s="86" t="str">
        <f t="shared" si="4"/>
        <v/>
      </c>
      <c r="H28" s="87" t="str">
        <f t="shared" si="5"/>
        <v/>
      </c>
      <c r="I28" s="88"/>
      <c r="J28" s="84" t="str">
        <f t="shared" si="6"/>
        <v/>
      </c>
      <c r="K28" s="84" t="str">
        <f t="shared" si="7"/>
        <v/>
      </c>
      <c r="L28" s="84" t="str">
        <f t="shared" si="8"/>
        <v/>
      </c>
      <c r="M28" s="89"/>
      <c r="N28" s="89"/>
      <c r="P28" s="199"/>
      <c r="Q28" s="199"/>
      <c r="R28" s="199"/>
      <c r="T28" s="273">
        <f t="shared" si="9"/>
        <v>0</v>
      </c>
      <c r="U28" s="202">
        <f t="shared" si="15"/>
        <v>0</v>
      </c>
      <c r="V28" s="205">
        <f t="shared" si="16"/>
        <v>999</v>
      </c>
      <c r="W28" s="205">
        <f t="shared" si="16"/>
        <v>999</v>
      </c>
      <c r="X28" s="49">
        <v>19</v>
      </c>
      <c r="Y28" s="84" t="str">
        <f t="shared" si="10"/>
        <v/>
      </c>
      <c r="Z28" s="84" t="str">
        <f t="shared" si="11"/>
        <v/>
      </c>
      <c r="AA28" s="84" t="str">
        <f t="shared" si="12"/>
        <v/>
      </c>
      <c r="AB28" s="31">
        <f t="shared" si="13"/>
        <v>0</v>
      </c>
      <c r="AH28" s="332" t="str">
        <f t="shared" si="14"/>
        <v/>
      </c>
    </row>
    <row r="29" spans="1:34" ht="13.8" thickBot="1" x14ac:dyDescent="0.3">
      <c r="B29" s="90"/>
      <c r="C29" s="91"/>
      <c r="D29" s="90"/>
      <c r="E29" s="90"/>
      <c r="F29" s="90"/>
      <c r="G29" s="92"/>
      <c r="H29" s="92"/>
      <c r="I29" s="92"/>
      <c r="J29" s="91"/>
      <c r="K29" s="91"/>
      <c r="L29" s="91"/>
      <c r="M29" s="89"/>
      <c r="N29" s="89"/>
      <c r="X29" s="49">
        <v>20</v>
      </c>
    </row>
    <row r="30" spans="1:34" s="59" customFormat="1" ht="13.8" thickTop="1" x14ac:dyDescent="0.25">
      <c r="B30" s="60"/>
      <c r="C30" s="416" t="s">
        <v>5707</v>
      </c>
      <c r="D30" s="416"/>
      <c r="E30" s="162" t="s">
        <v>5708</v>
      </c>
      <c r="F30" s="162" t="s">
        <v>5709</v>
      </c>
      <c r="G30" s="62" t="s">
        <v>5710</v>
      </c>
      <c r="H30" s="63"/>
      <c r="I30" s="64"/>
      <c r="J30" s="65" t="s">
        <v>5711</v>
      </c>
      <c r="K30" s="65" t="s">
        <v>5712</v>
      </c>
      <c r="L30" s="65" t="s">
        <v>5713</v>
      </c>
      <c r="M30" s="66"/>
      <c r="N30" s="66"/>
      <c r="O30" s="67"/>
      <c r="P30" s="68">
        <f>COUNT(P34:P48)</f>
        <v>0</v>
      </c>
      <c r="Q30" s="68">
        <f>COUNT(Q34:Q48)</f>
        <v>0</v>
      </c>
      <c r="R30" s="68">
        <f>COUNT(R34:R48)</f>
        <v>0</v>
      </c>
      <c r="S30" s="69"/>
      <c r="T30" s="344">
        <f>T31-SUM(U34:U48)</f>
        <v>0</v>
      </c>
      <c r="U30" s="67"/>
      <c r="V30" s="67"/>
      <c r="W30" s="67"/>
      <c r="X30" s="67">
        <v>1</v>
      </c>
      <c r="AD30" s="17"/>
      <c r="AE30" s="17"/>
      <c r="AF30" s="17"/>
      <c r="AH30" s="334"/>
    </row>
    <row r="31" spans="1:34" s="40" customFormat="1" x14ac:dyDescent="0.25">
      <c r="A31" s="40">
        <v>5</v>
      </c>
      <c r="B31" s="70"/>
      <c r="C31" s="415" t="str">
        <f>Leden!AQ7</f>
        <v>S2</v>
      </c>
      <c r="D31" s="415"/>
      <c r="E31" s="161" t="str">
        <f>IF($C31="","",LEFT(IFERROR(VLOOKUP($C31,TeamsV,2,0),"")&amp;"??",2))</f>
        <v>WK</v>
      </c>
      <c r="F31" s="342" t="str">
        <f>IF($C31="","",IFERROR(VLOOKUP($C31,TeamsV,3,0),"??"))</f>
        <v>Za</v>
      </c>
      <c r="G31" s="161" t="str">
        <f>IF($C31="","",LEFT(IFERROR(VLOOKUP($C31,TeamsV,4,0),"")&amp;"?",1))</f>
        <v>8</v>
      </c>
      <c r="H31" s="72"/>
      <c r="I31" s="73"/>
      <c r="J31" s="265">
        <f>COUNTIF(C34:C48,"V")</f>
        <v>5</v>
      </c>
      <c r="K31" s="268">
        <f>COUNTIF(C34:C48,"M")</f>
        <v>5</v>
      </c>
      <c r="L31" s="74">
        <f>IFERROR(AVERAGE(H34:H48),"")</f>
        <v>22.8</v>
      </c>
      <c r="M31" s="75"/>
      <c r="N31" s="75"/>
      <c r="O31" s="76" t="s">
        <v>5714</v>
      </c>
      <c r="P31" s="346"/>
      <c r="Q31" s="346"/>
      <c r="R31" s="346"/>
      <c r="S31" s="347"/>
      <c r="T31" s="344">
        <f>SUM(T34:T48)</f>
        <v>10</v>
      </c>
      <c r="U31" s="201" t="str">
        <f>MID($C31,1,1)</f>
        <v>S</v>
      </c>
      <c r="V31" s="201" t="str">
        <f>MID($C31,1,1)</f>
        <v>S</v>
      </c>
      <c r="W31" s="201" t="str">
        <f>MID($C31,1,1)</f>
        <v>S</v>
      </c>
      <c r="X31" s="49">
        <v>2</v>
      </c>
      <c r="AD31" s="17" t="str">
        <f>IF($C31="","",IFERROR(VLOOKUP($C31,TeamsV,6,0),""))</f>
        <v>A</v>
      </c>
      <c r="AE31" s="17" t="str">
        <f>TRIM(IF($AD31="","",IFERROR(VLOOKUP($AD31,Teams!$B$4:$G$8,2,0),"")))</f>
        <v>3312 AD</v>
      </c>
      <c r="AF31" s="17" t="str">
        <f>TRIM(IF($AD31="","",IFERROR(VLOOKUP($AD31,Teams!$B$4:$G$8,4,0),"")))</f>
        <v>Dordrecht Oranje Wit (D)</v>
      </c>
      <c r="AH31" s="335">
        <f>IFERROR(AVERAGE(AH34:AH48),"")</f>
        <v>23.375999999999998</v>
      </c>
    </row>
    <row r="32" spans="1:34" ht="5.25" customHeight="1" x14ac:dyDescent="0.25">
      <c r="B32" s="60"/>
      <c r="C32" s="162"/>
      <c r="D32" s="60"/>
      <c r="E32" s="60"/>
      <c r="F32" s="60"/>
      <c r="G32" s="64"/>
      <c r="H32" s="64"/>
      <c r="I32" s="64"/>
      <c r="J32" s="266"/>
      <c r="K32" s="266"/>
      <c r="L32" s="266"/>
      <c r="M32" s="77"/>
      <c r="N32" s="77"/>
      <c r="P32" s="200"/>
      <c r="Q32" s="200"/>
      <c r="R32" s="200"/>
      <c r="S32" s="200"/>
      <c r="T32" s="156"/>
      <c r="U32" s="202"/>
      <c r="V32" s="202"/>
      <c r="W32" s="202"/>
      <c r="X32" s="49">
        <v>3</v>
      </c>
    </row>
    <row r="33" spans="1:34" s="78" customFormat="1" ht="12.75" customHeight="1" x14ac:dyDescent="0.25">
      <c r="B33" s="79"/>
      <c r="C33" s="80" t="s">
        <v>5715</v>
      </c>
      <c r="D33" s="80" t="s">
        <v>5716</v>
      </c>
      <c r="E33" s="81" t="s">
        <v>5717</v>
      </c>
      <c r="F33" s="81" t="s">
        <v>5718</v>
      </c>
      <c r="G33" s="80" t="s">
        <v>5719</v>
      </c>
      <c r="H33" s="80" t="s">
        <v>5720</v>
      </c>
      <c r="I33" s="80" t="s">
        <v>5575</v>
      </c>
      <c r="J33" s="80" t="s">
        <v>7904</v>
      </c>
      <c r="K33" s="80" t="s">
        <v>7905</v>
      </c>
      <c r="L33" s="80" t="s">
        <v>8680</v>
      </c>
      <c r="M33" s="82"/>
      <c r="N33" s="82"/>
      <c r="O33" s="83"/>
      <c r="P33" s="203" t="s">
        <v>5585</v>
      </c>
      <c r="Q33" s="203" t="s">
        <v>5584</v>
      </c>
      <c r="R33" s="203" t="s">
        <v>5586</v>
      </c>
      <c r="S33" s="200"/>
      <c r="T33" s="156"/>
      <c r="U33" s="201">
        <f>IF(W31="","",VLOOKUP(W31,Leeftijdscat,2,FALSE))</f>
        <v>5</v>
      </c>
      <c r="V33" s="201">
        <f>IF(W31="","",VLOOKUP(W31,Leeftijdscat,3,FALSE))</f>
        <v>999</v>
      </c>
      <c r="W33" s="201">
        <f>IF(W31="","",VLOOKUP(W31,Leeftijdscat,4,FALSE))</f>
        <v>999</v>
      </c>
      <c r="X33" s="49">
        <v>4</v>
      </c>
      <c r="Y33" s="78">
        <f>LEN(Y34&amp;Y35&amp;Y36&amp;Y37&amp;Y38&amp;Y39&amp;Y40&amp;Y41&amp;Y42&amp;Y43&amp;Y44&amp;Y45&amp;Y46&amp;Y47&amp;Y48)</f>
        <v>20</v>
      </c>
      <c r="Z33" s="78">
        <f>LEN(Z34&amp;Z35&amp;Z36&amp;Z37&amp;Z38&amp;Z39&amp;Z40&amp;Z41&amp;Z42&amp;Z43&amp;Z44&amp;Z45&amp;Z46&amp;Z47&amp;Z48)</f>
        <v>20</v>
      </c>
      <c r="AA33" s="78">
        <f>LEN(AA34&amp;AA35&amp;AA36&amp;AA37&amp;AA38&amp;AA39&amp;AA40&amp;AA41&amp;AA42&amp;AA43&amp;AA44&amp;AA45&amp;AA46&amp;AA47&amp;AA48)</f>
        <v>2</v>
      </c>
      <c r="AB33" s="78">
        <f>SUM(Y33:AA33)</f>
        <v>42</v>
      </c>
      <c r="AD33" s="252"/>
      <c r="AE33" s="252"/>
      <c r="AF33" s="252"/>
      <c r="AH33" s="332"/>
    </row>
    <row r="34" spans="1:34" ht="12.75" customHeight="1" x14ac:dyDescent="0.25">
      <c r="A34" s="31" t="str">
        <f>C31&amp;"x"&amp;B34</f>
        <v>S2x1</v>
      </c>
      <c r="B34" s="60">
        <v>1</v>
      </c>
      <c r="C34" s="84" t="str">
        <f t="shared" ref="C34:C48" si="17">IF(LEFT($A34,1)="x","",IFERROR(VLOOKUP($A34,LedenV,6,0),""))</f>
        <v>V</v>
      </c>
      <c r="D34" s="84" t="str">
        <f t="shared" ref="D34:D48" si="18">IF(LEFT($A34,1)="x","",IFERROR(VLOOKUP($A34,LedenV,7,0),""))</f>
        <v>NKJ95L7</v>
      </c>
      <c r="E34" s="85" t="str">
        <f t="shared" ref="E34:E48" si="19">IF(LEFT($A34,1)="x","",IFERROR(VLOOKUP($A34,LedenV,8,0),""))</f>
        <v>Oppe, M.</v>
      </c>
      <c r="F34" s="85" t="str">
        <f t="shared" ref="F34:F48" si="20">IF(LEFT($A34,1)="x","",IFERROR(VLOOKUP($A34,LedenV,9,0),""))</f>
        <v>Milou</v>
      </c>
      <c r="G34" s="86">
        <f t="shared" ref="G34:G48" si="21">IF(LEFT($A34,1)="x","",IFERROR(VLOOKUP($A34,LedenV,10,0),""))</f>
        <v>37307</v>
      </c>
      <c r="H34" s="87">
        <f t="shared" ref="H34:H48" si="22">IF(AND(ISNUMBER(G34),G34&lt;&gt;0),DATEDIF(G34,Peildatum,"Y"),"")</f>
        <v>19</v>
      </c>
      <c r="I34" s="88"/>
      <c r="J34" s="84" t="str">
        <f t="shared" ref="J34:J48" si="23">IF(LEFT($A34,1)="x","",IFERROR(VLOOKUP($A34,LedenV,16,0),""))</f>
        <v>A1</v>
      </c>
      <c r="K34" s="84" t="str">
        <f t="shared" ref="K34:K48" si="24">IF(LEFT($A34,1)="x","",IFERROR(VLOOKUP($A34,LedenV,17,0),""))</f>
        <v>A1</v>
      </c>
      <c r="L34" s="84" t="str">
        <f t="shared" ref="L34:L48" si="25">IF(LEFT($A34,1)="x","",IFERROR(VLOOKUP($A34,LedenV,18,0),""))</f>
        <v>A1</v>
      </c>
      <c r="M34" s="89"/>
      <c r="N34" s="89"/>
      <c r="P34" s="199"/>
      <c r="Q34" s="199"/>
      <c r="R34" s="199"/>
      <c r="S34" s="204"/>
      <c r="T34" s="273">
        <f t="shared" si="9"/>
        <v>1</v>
      </c>
      <c r="U34" s="202">
        <f t="shared" ref="U34:U48" si="26">MIN(LEN(Y34&amp;Z34&amp;AA34),1)</f>
        <v>1</v>
      </c>
      <c r="V34" s="205">
        <f t="shared" ref="V34:V48" si="27">V33</f>
        <v>999</v>
      </c>
      <c r="W34" s="205">
        <f t="shared" ref="W34:W48" si="28">W33</f>
        <v>999</v>
      </c>
      <c r="X34" s="49">
        <v>5</v>
      </c>
      <c r="Y34" s="84" t="str">
        <f t="shared" ref="Y34:Y48" si="29">IF(LEFT($A34,1)="x","",IFERROR(VLOOKUP($A34,LedenV,34,0),""))</f>
        <v>A1</v>
      </c>
      <c r="Z34" s="84" t="str">
        <f t="shared" ref="Z34:Z48" si="30">IF(LEFT($A34,1)="x","",IFERROR(VLOOKUP($A34,LedenV,35,0),""))</f>
        <v>A1</v>
      </c>
      <c r="AA34" s="84" t="str">
        <f t="shared" ref="AA34:AA48" si="31">IF(LEFT($A34,1)="x","",IFERROR(VLOOKUP($A34,LedenV,36,0),""))</f>
        <v>A1</v>
      </c>
      <c r="AB34" s="31">
        <f t="shared" ref="AB34:AB48" si="32">LEN(Y34&amp;Z34&amp;AA34)</f>
        <v>6</v>
      </c>
      <c r="AH34" s="332">
        <f t="shared" ref="AH34:AH48" si="33">lft(G34,Peildatum)</f>
        <v>19.86</v>
      </c>
    </row>
    <row r="35" spans="1:34" ht="12.75" customHeight="1" x14ac:dyDescent="0.25">
      <c r="A35" s="31" t="str">
        <f>C31&amp;"x"&amp;B35</f>
        <v>S2x2</v>
      </c>
      <c r="B35" s="60">
        <v>2</v>
      </c>
      <c r="C35" s="84" t="str">
        <f t="shared" si="17"/>
        <v>V</v>
      </c>
      <c r="D35" s="84" t="str">
        <f t="shared" si="18"/>
        <v>NJG35B7</v>
      </c>
      <c r="E35" s="85" t="str">
        <f t="shared" si="19"/>
        <v>Visser, R.</v>
      </c>
      <c r="F35" s="85" t="str">
        <f t="shared" si="20"/>
        <v>Renske</v>
      </c>
      <c r="G35" s="86">
        <f t="shared" si="21"/>
        <v>36011</v>
      </c>
      <c r="H35" s="87">
        <f t="shared" si="22"/>
        <v>23</v>
      </c>
      <c r="I35" s="88"/>
      <c r="J35" s="84" t="str">
        <f t="shared" si="23"/>
        <v>S2</v>
      </c>
      <c r="K35" s="84" t="str">
        <f t="shared" si="24"/>
        <v>S2</v>
      </c>
      <c r="L35" s="84" t="str">
        <f t="shared" si="25"/>
        <v/>
      </c>
      <c r="M35" s="89"/>
      <c r="N35" s="89"/>
      <c r="P35" s="199"/>
      <c r="Q35" s="199"/>
      <c r="R35" s="199"/>
      <c r="S35" s="204"/>
      <c r="T35" s="273">
        <f t="shared" si="9"/>
        <v>1</v>
      </c>
      <c r="U35" s="202">
        <f t="shared" si="26"/>
        <v>1</v>
      </c>
      <c r="V35" s="205">
        <f t="shared" si="27"/>
        <v>999</v>
      </c>
      <c r="W35" s="205">
        <f t="shared" si="28"/>
        <v>999</v>
      </c>
      <c r="X35" s="49">
        <v>6</v>
      </c>
      <c r="Y35" s="84" t="str">
        <f t="shared" si="29"/>
        <v>S2</v>
      </c>
      <c r="Z35" s="84" t="str">
        <f t="shared" si="30"/>
        <v>S2</v>
      </c>
      <c r="AA35" s="84" t="str">
        <f t="shared" si="31"/>
        <v/>
      </c>
      <c r="AB35" s="31">
        <f t="shared" si="32"/>
        <v>4</v>
      </c>
      <c r="AH35" s="332">
        <f t="shared" si="33"/>
        <v>23.41</v>
      </c>
    </row>
    <row r="36" spans="1:34" ht="12.75" customHeight="1" x14ac:dyDescent="0.25">
      <c r="A36" s="31" t="str">
        <f>C31&amp;"x"&amp;B36</f>
        <v>S2x3</v>
      </c>
      <c r="B36" s="60">
        <v>3</v>
      </c>
      <c r="C36" s="84" t="str">
        <f t="shared" si="17"/>
        <v>V</v>
      </c>
      <c r="D36" s="84" t="str">
        <f t="shared" si="18"/>
        <v>NJW77M6</v>
      </c>
      <c r="E36" s="85" t="str">
        <f t="shared" si="19"/>
        <v>Schram, M.C.</v>
      </c>
      <c r="F36" s="85" t="str">
        <f t="shared" si="20"/>
        <v>Merel</v>
      </c>
      <c r="G36" s="86">
        <f t="shared" si="21"/>
        <v>36432</v>
      </c>
      <c r="H36" s="87">
        <f t="shared" si="22"/>
        <v>22</v>
      </c>
      <c r="I36" s="88"/>
      <c r="J36" s="84" t="str">
        <f t="shared" si="23"/>
        <v>S2</v>
      </c>
      <c r="K36" s="84" t="str">
        <f t="shared" si="24"/>
        <v>S2</v>
      </c>
      <c r="L36" s="84" t="str">
        <f t="shared" si="25"/>
        <v/>
      </c>
      <c r="M36" s="89"/>
      <c r="N36" s="89"/>
      <c r="P36" s="199"/>
      <c r="Q36" s="199"/>
      <c r="R36" s="199"/>
      <c r="S36" s="204"/>
      <c r="T36" s="273">
        <f t="shared" si="9"/>
        <v>1</v>
      </c>
      <c r="U36" s="202">
        <f t="shared" si="26"/>
        <v>1</v>
      </c>
      <c r="V36" s="205">
        <f t="shared" si="27"/>
        <v>999</v>
      </c>
      <c r="W36" s="205">
        <f t="shared" si="28"/>
        <v>999</v>
      </c>
      <c r="X36" s="49">
        <v>7</v>
      </c>
      <c r="Y36" s="84" t="str">
        <f t="shared" si="29"/>
        <v>S2</v>
      </c>
      <c r="Z36" s="84" t="str">
        <f t="shared" si="30"/>
        <v>S2</v>
      </c>
      <c r="AA36" s="84" t="str">
        <f t="shared" si="31"/>
        <v/>
      </c>
      <c r="AB36" s="31">
        <f t="shared" si="32"/>
        <v>4</v>
      </c>
      <c r="AH36" s="332">
        <f t="shared" si="33"/>
        <v>22.26</v>
      </c>
    </row>
    <row r="37" spans="1:34" ht="12.75" customHeight="1" x14ac:dyDescent="0.25">
      <c r="A37" s="31" t="str">
        <f>C31&amp;"x"&amp;B37</f>
        <v>S2x4</v>
      </c>
      <c r="B37" s="60">
        <v>4</v>
      </c>
      <c r="C37" s="84" t="str">
        <f t="shared" si="17"/>
        <v>V</v>
      </c>
      <c r="D37" s="84" t="str">
        <f t="shared" si="18"/>
        <v>NKG59L6</v>
      </c>
      <c r="E37" s="85" t="str">
        <f t="shared" si="19"/>
        <v>Dijk, van D.</v>
      </c>
      <c r="F37" s="85" t="str">
        <f t="shared" si="20"/>
        <v>Demi</v>
      </c>
      <c r="G37" s="86">
        <f t="shared" si="21"/>
        <v>36938</v>
      </c>
      <c r="H37" s="87">
        <f t="shared" si="22"/>
        <v>20</v>
      </c>
      <c r="I37" s="88"/>
      <c r="J37" s="84" t="str">
        <f t="shared" si="23"/>
        <v>A1</v>
      </c>
      <c r="K37" s="84" t="str">
        <f t="shared" si="24"/>
        <v>S2</v>
      </c>
      <c r="L37" s="84" t="str">
        <f t="shared" si="25"/>
        <v/>
      </c>
      <c r="M37" s="89"/>
      <c r="N37" s="89"/>
      <c r="P37" s="199"/>
      <c r="Q37" s="199"/>
      <c r="R37" s="199"/>
      <c r="S37" s="204"/>
      <c r="T37" s="273">
        <f t="shared" si="9"/>
        <v>1</v>
      </c>
      <c r="U37" s="202">
        <f t="shared" si="26"/>
        <v>1</v>
      </c>
      <c r="V37" s="205">
        <f t="shared" si="27"/>
        <v>999</v>
      </c>
      <c r="W37" s="205">
        <f t="shared" si="28"/>
        <v>999</v>
      </c>
      <c r="X37" s="49">
        <v>8</v>
      </c>
      <c r="Y37" s="84" t="str">
        <f t="shared" si="29"/>
        <v>A1</v>
      </c>
      <c r="Z37" s="84" t="str">
        <f t="shared" si="30"/>
        <v>S2</v>
      </c>
      <c r="AA37" s="84" t="str">
        <f t="shared" si="31"/>
        <v/>
      </c>
      <c r="AB37" s="31">
        <f t="shared" si="32"/>
        <v>4</v>
      </c>
      <c r="AH37" s="332">
        <f t="shared" si="33"/>
        <v>20.87</v>
      </c>
    </row>
    <row r="38" spans="1:34" ht="12.75" customHeight="1" x14ac:dyDescent="0.25">
      <c r="A38" s="31" t="str">
        <f>C31&amp;"x"&amp;B38</f>
        <v>S2x5</v>
      </c>
      <c r="B38" s="60">
        <v>5</v>
      </c>
      <c r="C38" s="84" t="str">
        <f t="shared" si="17"/>
        <v>V</v>
      </c>
      <c r="D38" s="84" t="str">
        <f t="shared" si="18"/>
        <v>NKR20L5</v>
      </c>
      <c r="E38" s="85" t="str">
        <f t="shared" si="19"/>
        <v>Seevinck, D.</v>
      </c>
      <c r="F38" s="85" t="str">
        <f t="shared" si="20"/>
        <v>Djuna</v>
      </c>
      <c r="G38" s="86">
        <f t="shared" si="21"/>
        <v>37246</v>
      </c>
      <c r="H38" s="87">
        <f t="shared" si="22"/>
        <v>20</v>
      </c>
      <c r="I38" s="88"/>
      <c r="J38" s="84" t="str">
        <f t="shared" si="23"/>
        <v>A1</v>
      </c>
      <c r="K38" s="84" t="str">
        <f t="shared" si="24"/>
        <v>S2</v>
      </c>
      <c r="L38" s="84" t="str">
        <f t="shared" si="25"/>
        <v/>
      </c>
      <c r="M38" s="89"/>
      <c r="N38" s="89"/>
      <c r="P38" s="199"/>
      <c r="Q38" s="199"/>
      <c r="R38" s="199"/>
      <c r="S38" s="204"/>
      <c r="T38" s="273">
        <f t="shared" si="9"/>
        <v>1</v>
      </c>
      <c r="U38" s="202">
        <f t="shared" si="26"/>
        <v>1</v>
      </c>
      <c r="V38" s="205">
        <f t="shared" si="27"/>
        <v>999</v>
      </c>
      <c r="W38" s="205">
        <f t="shared" si="28"/>
        <v>999</v>
      </c>
      <c r="X38" s="49">
        <v>9</v>
      </c>
      <c r="Y38" s="84" t="str">
        <f t="shared" si="29"/>
        <v>A1</v>
      </c>
      <c r="Z38" s="84" t="str">
        <f t="shared" si="30"/>
        <v>S2</v>
      </c>
      <c r="AA38" s="84" t="str">
        <f t="shared" si="31"/>
        <v/>
      </c>
      <c r="AB38" s="31">
        <f t="shared" si="32"/>
        <v>4</v>
      </c>
      <c r="AH38" s="332">
        <f t="shared" si="33"/>
        <v>20.03</v>
      </c>
    </row>
    <row r="39" spans="1:34" ht="12.75" customHeight="1" x14ac:dyDescent="0.25">
      <c r="A39" s="31" t="str">
        <f>C31&amp;"x"&amp;B39</f>
        <v>S2x6</v>
      </c>
      <c r="B39" s="60">
        <v>6</v>
      </c>
      <c r="C39" s="84" t="str">
        <f t="shared" si="17"/>
        <v>M</v>
      </c>
      <c r="D39" s="84" t="str">
        <f t="shared" si="18"/>
        <v>NGT16K5</v>
      </c>
      <c r="E39" s="85" t="str">
        <f t="shared" si="19"/>
        <v>Naaktgeboren, S.</v>
      </c>
      <c r="F39" s="85" t="str">
        <f t="shared" si="20"/>
        <v>Stefan</v>
      </c>
      <c r="G39" s="86">
        <f t="shared" si="21"/>
        <v>33241</v>
      </c>
      <c r="H39" s="87">
        <f t="shared" si="22"/>
        <v>30</v>
      </c>
      <c r="I39" s="88"/>
      <c r="J39" s="84" t="str">
        <f t="shared" si="23"/>
        <v>S2</v>
      </c>
      <c r="K39" s="84" t="str">
        <f t="shared" si="24"/>
        <v>S2</v>
      </c>
      <c r="L39" s="84" t="str">
        <f t="shared" si="25"/>
        <v/>
      </c>
      <c r="M39" s="89"/>
      <c r="N39" s="89"/>
      <c r="P39" s="199"/>
      <c r="Q39" s="199"/>
      <c r="R39" s="199"/>
      <c r="S39" s="204"/>
      <c r="T39" s="273">
        <f t="shared" si="9"/>
        <v>1</v>
      </c>
      <c r="U39" s="202">
        <f t="shared" si="26"/>
        <v>1</v>
      </c>
      <c r="V39" s="205">
        <f t="shared" si="27"/>
        <v>999</v>
      </c>
      <c r="W39" s="205">
        <f t="shared" si="28"/>
        <v>999</v>
      </c>
      <c r="X39" s="49">
        <v>10</v>
      </c>
      <c r="Y39" s="84" t="str">
        <f t="shared" si="29"/>
        <v>S2</v>
      </c>
      <c r="Z39" s="84" t="str">
        <f t="shared" si="30"/>
        <v>S2</v>
      </c>
      <c r="AA39" s="84" t="str">
        <f t="shared" si="31"/>
        <v/>
      </c>
      <c r="AB39" s="31">
        <f t="shared" si="32"/>
        <v>4</v>
      </c>
      <c r="AH39" s="332">
        <f t="shared" si="33"/>
        <v>30.99</v>
      </c>
    </row>
    <row r="40" spans="1:34" ht="12.75" customHeight="1" x14ac:dyDescent="0.25">
      <c r="A40" s="31" t="str">
        <f>C31&amp;"x"&amp;B40</f>
        <v>S2x7</v>
      </c>
      <c r="B40" s="60">
        <v>7</v>
      </c>
      <c r="C40" s="84" t="str">
        <f t="shared" si="17"/>
        <v>M</v>
      </c>
      <c r="D40" s="84" t="str">
        <f t="shared" si="18"/>
        <v>NJF24X2</v>
      </c>
      <c r="E40" s="85" t="str">
        <f t="shared" si="19"/>
        <v>Kalkeren, van R.</v>
      </c>
      <c r="F40" s="85" t="str">
        <f t="shared" si="20"/>
        <v>Robin</v>
      </c>
      <c r="G40" s="86">
        <f t="shared" si="21"/>
        <v>35246</v>
      </c>
      <c r="H40" s="87">
        <f t="shared" si="22"/>
        <v>25</v>
      </c>
      <c r="I40" s="88"/>
      <c r="J40" s="84" t="str">
        <f t="shared" si="23"/>
        <v>S1</v>
      </c>
      <c r="K40" s="84" t="str">
        <f t="shared" si="24"/>
        <v>S2</v>
      </c>
      <c r="L40" s="84" t="str">
        <f t="shared" si="25"/>
        <v/>
      </c>
      <c r="M40" s="89"/>
      <c r="N40" s="89"/>
      <c r="P40" s="199"/>
      <c r="Q40" s="199"/>
      <c r="R40" s="199"/>
      <c r="S40" s="204"/>
      <c r="T40" s="273">
        <f t="shared" si="9"/>
        <v>1</v>
      </c>
      <c r="U40" s="202">
        <f t="shared" si="26"/>
        <v>1</v>
      </c>
      <c r="V40" s="205">
        <f t="shared" si="27"/>
        <v>999</v>
      </c>
      <c r="W40" s="205">
        <f t="shared" si="28"/>
        <v>999</v>
      </c>
      <c r="X40" s="49">
        <v>11</v>
      </c>
      <c r="Y40" s="84" t="str">
        <f t="shared" si="29"/>
        <v>S1</v>
      </c>
      <c r="Z40" s="84" t="str">
        <f t="shared" si="30"/>
        <v>S2</v>
      </c>
      <c r="AA40" s="84" t="str">
        <f t="shared" si="31"/>
        <v/>
      </c>
      <c r="AB40" s="31">
        <f t="shared" si="32"/>
        <v>4</v>
      </c>
      <c r="AH40" s="332">
        <f t="shared" si="33"/>
        <v>25.5</v>
      </c>
    </row>
    <row r="41" spans="1:34" ht="12.75" customHeight="1" x14ac:dyDescent="0.25">
      <c r="A41" s="31" t="str">
        <f>C31&amp;"x"&amp;B41</f>
        <v>S2x8</v>
      </c>
      <c r="B41" s="60">
        <v>8</v>
      </c>
      <c r="C41" s="84" t="str">
        <f t="shared" si="17"/>
        <v>M</v>
      </c>
      <c r="D41" s="84" t="str">
        <f t="shared" si="18"/>
        <v>NJF95S5</v>
      </c>
      <c r="E41" s="85" t="str">
        <f t="shared" si="19"/>
        <v>Mans, B.</v>
      </c>
      <c r="F41" s="85" t="str">
        <f t="shared" si="20"/>
        <v>Bob</v>
      </c>
      <c r="G41" s="86">
        <f t="shared" si="21"/>
        <v>35372</v>
      </c>
      <c r="H41" s="87">
        <f t="shared" si="22"/>
        <v>25</v>
      </c>
      <c r="I41" s="88"/>
      <c r="J41" s="84" t="str">
        <f t="shared" si="23"/>
        <v>S2</v>
      </c>
      <c r="K41" s="84" t="str">
        <f t="shared" si="24"/>
        <v>S2</v>
      </c>
      <c r="L41" s="84" t="str">
        <f t="shared" si="25"/>
        <v/>
      </c>
      <c r="M41" s="89"/>
      <c r="N41" s="89"/>
      <c r="P41" s="199"/>
      <c r="Q41" s="199"/>
      <c r="R41" s="199"/>
      <c r="S41" s="204"/>
      <c r="T41" s="273">
        <f t="shared" si="9"/>
        <v>1</v>
      </c>
      <c r="U41" s="202">
        <f t="shared" si="26"/>
        <v>1</v>
      </c>
      <c r="V41" s="205">
        <f t="shared" si="27"/>
        <v>999</v>
      </c>
      <c r="W41" s="205">
        <f t="shared" si="28"/>
        <v>999</v>
      </c>
      <c r="X41" s="49">
        <v>12</v>
      </c>
      <c r="Y41" s="84" t="str">
        <f t="shared" si="29"/>
        <v>S2</v>
      </c>
      <c r="Z41" s="84" t="str">
        <f t="shared" si="30"/>
        <v>S2</v>
      </c>
      <c r="AA41" s="84" t="str">
        <f t="shared" si="31"/>
        <v/>
      </c>
      <c r="AB41" s="31">
        <f t="shared" si="32"/>
        <v>4</v>
      </c>
      <c r="AH41" s="332">
        <f t="shared" si="33"/>
        <v>25.16</v>
      </c>
    </row>
    <row r="42" spans="1:34" ht="12.75" customHeight="1" x14ac:dyDescent="0.25">
      <c r="A42" s="31" t="str">
        <f>C31&amp;"x"&amp;B42</f>
        <v>S2x9</v>
      </c>
      <c r="B42" s="60">
        <v>9</v>
      </c>
      <c r="C42" s="84" t="str">
        <f t="shared" si="17"/>
        <v>M</v>
      </c>
      <c r="D42" s="84" t="str">
        <f t="shared" si="18"/>
        <v>NJD65S8</v>
      </c>
      <c r="E42" s="85" t="str">
        <f t="shared" si="19"/>
        <v>Dijk, van J.</v>
      </c>
      <c r="F42" s="85" t="str">
        <f t="shared" si="20"/>
        <v>Joeri</v>
      </c>
      <c r="G42" s="86">
        <f t="shared" si="21"/>
        <v>35873</v>
      </c>
      <c r="H42" s="87">
        <f t="shared" si="22"/>
        <v>23</v>
      </c>
      <c r="I42" s="88"/>
      <c r="J42" s="84" t="str">
        <f t="shared" si="23"/>
        <v>S2</v>
      </c>
      <c r="K42" s="84" t="str">
        <f t="shared" si="24"/>
        <v>S2</v>
      </c>
      <c r="L42" s="84" t="str">
        <f t="shared" si="25"/>
        <v/>
      </c>
      <c r="M42" s="89"/>
      <c r="N42" s="89"/>
      <c r="P42" s="199"/>
      <c r="Q42" s="199"/>
      <c r="R42" s="199"/>
      <c r="S42" s="204"/>
      <c r="T42" s="273">
        <f t="shared" si="9"/>
        <v>1</v>
      </c>
      <c r="U42" s="202">
        <f t="shared" si="26"/>
        <v>1</v>
      </c>
      <c r="V42" s="205">
        <f t="shared" si="27"/>
        <v>999</v>
      </c>
      <c r="W42" s="205">
        <f t="shared" si="28"/>
        <v>999</v>
      </c>
      <c r="X42" s="49">
        <v>13</v>
      </c>
      <c r="Y42" s="84" t="str">
        <f t="shared" si="29"/>
        <v>S2</v>
      </c>
      <c r="Z42" s="84" t="str">
        <f t="shared" si="30"/>
        <v>S2</v>
      </c>
      <c r="AA42" s="84" t="str">
        <f t="shared" si="31"/>
        <v/>
      </c>
      <c r="AB42" s="31">
        <f t="shared" si="32"/>
        <v>4</v>
      </c>
      <c r="AH42" s="332">
        <f t="shared" si="33"/>
        <v>23.79</v>
      </c>
    </row>
    <row r="43" spans="1:34" ht="12.75" customHeight="1" x14ac:dyDescent="0.25">
      <c r="A43" s="31" t="str">
        <f>C31&amp;"x"&amp;B43</f>
        <v>S2x10</v>
      </c>
      <c r="B43" s="60">
        <v>10</v>
      </c>
      <c r="C43" s="84" t="str">
        <f t="shared" si="17"/>
        <v>M</v>
      </c>
      <c r="D43" s="84" t="str">
        <f t="shared" si="18"/>
        <v>NJZ00W3</v>
      </c>
      <c r="E43" s="85" t="str">
        <f t="shared" si="19"/>
        <v>Gent, van T.</v>
      </c>
      <c r="F43" s="85" t="str">
        <f t="shared" si="20"/>
        <v>Tim</v>
      </c>
      <c r="G43" s="86">
        <f t="shared" si="21"/>
        <v>36567</v>
      </c>
      <c r="H43" s="87">
        <f t="shared" si="22"/>
        <v>21</v>
      </c>
      <c r="I43" s="88"/>
      <c r="J43" s="84" t="str">
        <f t="shared" si="23"/>
        <v>S2</v>
      </c>
      <c r="K43" s="84" t="str">
        <f t="shared" si="24"/>
        <v>S2</v>
      </c>
      <c r="L43" s="84" t="str">
        <f t="shared" si="25"/>
        <v/>
      </c>
      <c r="M43" s="89"/>
      <c r="N43" s="89"/>
      <c r="P43" s="199"/>
      <c r="Q43" s="199"/>
      <c r="R43" s="199"/>
      <c r="S43" s="204"/>
      <c r="T43" s="273">
        <f t="shared" si="9"/>
        <v>1</v>
      </c>
      <c r="U43" s="202">
        <f t="shared" si="26"/>
        <v>1</v>
      </c>
      <c r="V43" s="205">
        <f t="shared" si="27"/>
        <v>999</v>
      </c>
      <c r="W43" s="205">
        <f t="shared" si="28"/>
        <v>999</v>
      </c>
      <c r="X43" s="49">
        <v>14</v>
      </c>
      <c r="Y43" s="84" t="str">
        <f t="shared" si="29"/>
        <v>S2</v>
      </c>
      <c r="Z43" s="84" t="str">
        <f t="shared" si="30"/>
        <v>S2</v>
      </c>
      <c r="AA43" s="84" t="str">
        <f t="shared" si="31"/>
        <v/>
      </c>
      <c r="AB43" s="31">
        <f t="shared" si="32"/>
        <v>4</v>
      </c>
      <c r="AH43" s="332">
        <f t="shared" si="33"/>
        <v>21.89</v>
      </c>
    </row>
    <row r="44" spans="1:34" ht="12.75" customHeight="1" x14ac:dyDescent="0.25">
      <c r="A44" s="31" t="str">
        <f>C31&amp;"x"&amp;B44</f>
        <v>S2x11</v>
      </c>
      <c r="B44" s="60">
        <v>11</v>
      </c>
      <c r="C44" s="84" t="str">
        <f t="shared" si="17"/>
        <v/>
      </c>
      <c r="D44" s="84" t="str">
        <f t="shared" si="18"/>
        <v/>
      </c>
      <c r="E44" s="85" t="str">
        <f t="shared" si="19"/>
        <v/>
      </c>
      <c r="F44" s="85" t="str">
        <f t="shared" si="20"/>
        <v/>
      </c>
      <c r="G44" s="86" t="str">
        <f t="shared" si="21"/>
        <v/>
      </c>
      <c r="H44" s="87" t="str">
        <f t="shared" si="22"/>
        <v/>
      </c>
      <c r="I44" s="88"/>
      <c r="J44" s="84" t="str">
        <f t="shared" si="23"/>
        <v/>
      </c>
      <c r="K44" s="84" t="str">
        <f t="shared" si="24"/>
        <v/>
      </c>
      <c r="L44" s="84" t="str">
        <f t="shared" si="25"/>
        <v/>
      </c>
      <c r="M44" s="89"/>
      <c r="N44" s="89"/>
      <c r="P44" s="199"/>
      <c r="Q44" s="199"/>
      <c r="R44" s="199"/>
      <c r="T44" s="273">
        <f t="shared" si="9"/>
        <v>0</v>
      </c>
      <c r="U44" s="202">
        <f t="shared" si="26"/>
        <v>0</v>
      </c>
      <c r="V44" s="205">
        <f t="shared" si="27"/>
        <v>999</v>
      </c>
      <c r="W44" s="205">
        <f t="shared" si="28"/>
        <v>999</v>
      </c>
      <c r="X44" s="49">
        <v>15</v>
      </c>
      <c r="Y44" s="84" t="str">
        <f t="shared" si="29"/>
        <v/>
      </c>
      <c r="Z44" s="84" t="str">
        <f t="shared" si="30"/>
        <v/>
      </c>
      <c r="AA44" s="84" t="str">
        <f t="shared" si="31"/>
        <v/>
      </c>
      <c r="AB44" s="31">
        <f t="shared" si="32"/>
        <v>0</v>
      </c>
      <c r="AH44" s="332" t="str">
        <f t="shared" si="33"/>
        <v/>
      </c>
    </row>
    <row r="45" spans="1:34" ht="12.75" customHeight="1" x14ac:dyDescent="0.25">
      <c r="A45" s="31" t="str">
        <f>C31&amp;"x"&amp;B45</f>
        <v>S2x12</v>
      </c>
      <c r="B45" s="60">
        <v>12</v>
      </c>
      <c r="C45" s="84" t="str">
        <f t="shared" si="17"/>
        <v/>
      </c>
      <c r="D45" s="84" t="str">
        <f t="shared" si="18"/>
        <v/>
      </c>
      <c r="E45" s="85" t="str">
        <f t="shared" si="19"/>
        <v/>
      </c>
      <c r="F45" s="85" t="str">
        <f t="shared" si="20"/>
        <v/>
      </c>
      <c r="G45" s="86" t="str">
        <f t="shared" si="21"/>
        <v/>
      </c>
      <c r="H45" s="87" t="str">
        <f t="shared" si="22"/>
        <v/>
      </c>
      <c r="I45" s="88"/>
      <c r="J45" s="84" t="str">
        <f t="shared" si="23"/>
        <v/>
      </c>
      <c r="K45" s="84" t="str">
        <f t="shared" si="24"/>
        <v/>
      </c>
      <c r="L45" s="84" t="str">
        <f t="shared" si="25"/>
        <v/>
      </c>
      <c r="M45" s="89"/>
      <c r="N45" s="89"/>
      <c r="P45" s="199"/>
      <c r="Q45" s="199"/>
      <c r="R45" s="199"/>
      <c r="T45" s="273">
        <f t="shared" si="9"/>
        <v>0</v>
      </c>
      <c r="U45" s="202">
        <f t="shared" si="26"/>
        <v>0</v>
      </c>
      <c r="V45" s="205">
        <f t="shared" si="27"/>
        <v>999</v>
      </c>
      <c r="W45" s="205">
        <f t="shared" si="28"/>
        <v>999</v>
      </c>
      <c r="X45" s="49">
        <v>16</v>
      </c>
      <c r="Y45" s="84" t="str">
        <f t="shared" si="29"/>
        <v/>
      </c>
      <c r="Z45" s="84" t="str">
        <f t="shared" si="30"/>
        <v/>
      </c>
      <c r="AA45" s="84" t="str">
        <f t="shared" si="31"/>
        <v/>
      </c>
      <c r="AB45" s="31">
        <f t="shared" si="32"/>
        <v>0</v>
      </c>
      <c r="AH45" s="332" t="str">
        <f t="shared" si="33"/>
        <v/>
      </c>
    </row>
    <row r="46" spans="1:34" ht="12.75" customHeight="1" x14ac:dyDescent="0.25">
      <c r="A46" s="31" t="str">
        <f>C31&amp;"x"&amp;B46</f>
        <v>S2x13</v>
      </c>
      <c r="B46" s="60">
        <v>13</v>
      </c>
      <c r="C46" s="84" t="str">
        <f t="shared" si="17"/>
        <v/>
      </c>
      <c r="D46" s="84" t="str">
        <f t="shared" si="18"/>
        <v/>
      </c>
      <c r="E46" s="85" t="str">
        <f t="shared" si="19"/>
        <v/>
      </c>
      <c r="F46" s="85" t="str">
        <f t="shared" si="20"/>
        <v/>
      </c>
      <c r="G46" s="86" t="str">
        <f t="shared" si="21"/>
        <v/>
      </c>
      <c r="H46" s="87" t="str">
        <f t="shared" si="22"/>
        <v/>
      </c>
      <c r="I46" s="88"/>
      <c r="J46" s="84" t="str">
        <f t="shared" si="23"/>
        <v/>
      </c>
      <c r="K46" s="84" t="str">
        <f t="shared" si="24"/>
        <v/>
      </c>
      <c r="L46" s="84" t="str">
        <f t="shared" si="25"/>
        <v/>
      </c>
      <c r="M46" s="89"/>
      <c r="N46" s="89"/>
      <c r="P46" s="199"/>
      <c r="Q46" s="199"/>
      <c r="R46" s="199"/>
      <c r="T46" s="273">
        <f t="shared" si="9"/>
        <v>0</v>
      </c>
      <c r="U46" s="202">
        <f t="shared" si="26"/>
        <v>0</v>
      </c>
      <c r="V46" s="205">
        <f t="shared" si="27"/>
        <v>999</v>
      </c>
      <c r="W46" s="205">
        <f t="shared" si="28"/>
        <v>999</v>
      </c>
      <c r="X46" s="49">
        <v>17</v>
      </c>
      <c r="Y46" s="84" t="str">
        <f t="shared" si="29"/>
        <v/>
      </c>
      <c r="Z46" s="84" t="str">
        <f t="shared" si="30"/>
        <v/>
      </c>
      <c r="AA46" s="84" t="str">
        <f t="shared" si="31"/>
        <v/>
      </c>
      <c r="AB46" s="31">
        <f t="shared" si="32"/>
        <v>0</v>
      </c>
      <c r="AH46" s="332" t="str">
        <f t="shared" si="33"/>
        <v/>
      </c>
    </row>
    <row r="47" spans="1:34" ht="12.75" customHeight="1" x14ac:dyDescent="0.25">
      <c r="A47" s="31" t="str">
        <f>C31&amp;"x"&amp;B47</f>
        <v>S2x14</v>
      </c>
      <c r="B47" s="60">
        <v>14</v>
      </c>
      <c r="C47" s="84" t="str">
        <f t="shared" si="17"/>
        <v/>
      </c>
      <c r="D47" s="84" t="str">
        <f t="shared" si="18"/>
        <v/>
      </c>
      <c r="E47" s="85" t="str">
        <f t="shared" si="19"/>
        <v/>
      </c>
      <c r="F47" s="85" t="str">
        <f t="shared" si="20"/>
        <v/>
      </c>
      <c r="G47" s="86" t="str">
        <f t="shared" si="21"/>
        <v/>
      </c>
      <c r="H47" s="87" t="str">
        <f t="shared" si="22"/>
        <v/>
      </c>
      <c r="I47" s="88"/>
      <c r="J47" s="84" t="str">
        <f t="shared" si="23"/>
        <v/>
      </c>
      <c r="K47" s="84" t="str">
        <f t="shared" si="24"/>
        <v/>
      </c>
      <c r="L47" s="84" t="str">
        <f t="shared" si="25"/>
        <v/>
      </c>
      <c r="M47" s="89"/>
      <c r="N47" s="89"/>
      <c r="P47" s="199"/>
      <c r="Q47" s="199"/>
      <c r="R47" s="199"/>
      <c r="T47" s="273">
        <f t="shared" si="9"/>
        <v>0</v>
      </c>
      <c r="U47" s="202">
        <f t="shared" si="26"/>
        <v>0</v>
      </c>
      <c r="V47" s="205">
        <f t="shared" si="27"/>
        <v>999</v>
      </c>
      <c r="W47" s="205">
        <f t="shared" si="28"/>
        <v>999</v>
      </c>
      <c r="X47" s="49">
        <v>18</v>
      </c>
      <c r="Y47" s="84" t="str">
        <f t="shared" si="29"/>
        <v/>
      </c>
      <c r="Z47" s="84" t="str">
        <f t="shared" si="30"/>
        <v/>
      </c>
      <c r="AA47" s="84" t="str">
        <f t="shared" si="31"/>
        <v/>
      </c>
      <c r="AB47" s="31">
        <f t="shared" si="32"/>
        <v>0</v>
      </c>
      <c r="AH47" s="332" t="str">
        <f t="shared" si="33"/>
        <v/>
      </c>
    </row>
    <row r="48" spans="1:34" ht="12.75" customHeight="1" x14ac:dyDescent="0.25">
      <c r="A48" s="31" t="str">
        <f>C31&amp;"x"&amp;B48</f>
        <v>S2x15</v>
      </c>
      <c r="B48" s="60">
        <v>15</v>
      </c>
      <c r="C48" s="84" t="str">
        <f t="shared" si="17"/>
        <v/>
      </c>
      <c r="D48" s="84" t="str">
        <f t="shared" si="18"/>
        <v/>
      </c>
      <c r="E48" s="85" t="str">
        <f t="shared" si="19"/>
        <v/>
      </c>
      <c r="F48" s="85" t="str">
        <f t="shared" si="20"/>
        <v/>
      </c>
      <c r="G48" s="86" t="str">
        <f t="shared" si="21"/>
        <v/>
      </c>
      <c r="H48" s="87" t="str">
        <f t="shared" si="22"/>
        <v/>
      </c>
      <c r="I48" s="88"/>
      <c r="J48" s="84" t="str">
        <f t="shared" si="23"/>
        <v/>
      </c>
      <c r="K48" s="84" t="str">
        <f t="shared" si="24"/>
        <v/>
      </c>
      <c r="L48" s="84" t="str">
        <f t="shared" si="25"/>
        <v/>
      </c>
      <c r="M48" s="89"/>
      <c r="N48" s="89"/>
      <c r="P48" s="199"/>
      <c r="Q48" s="199"/>
      <c r="R48" s="199"/>
      <c r="T48" s="273">
        <f t="shared" si="9"/>
        <v>0</v>
      </c>
      <c r="U48" s="202">
        <f t="shared" si="26"/>
        <v>0</v>
      </c>
      <c r="V48" s="205">
        <f t="shared" si="27"/>
        <v>999</v>
      </c>
      <c r="W48" s="205">
        <f t="shared" si="28"/>
        <v>999</v>
      </c>
      <c r="X48" s="49">
        <v>19</v>
      </c>
      <c r="Y48" s="84" t="str">
        <f t="shared" si="29"/>
        <v/>
      </c>
      <c r="Z48" s="84" t="str">
        <f t="shared" si="30"/>
        <v/>
      </c>
      <c r="AA48" s="84" t="str">
        <f t="shared" si="31"/>
        <v/>
      </c>
      <c r="AB48" s="31">
        <f t="shared" si="32"/>
        <v>0</v>
      </c>
      <c r="AH48" s="332" t="str">
        <f t="shared" si="33"/>
        <v/>
      </c>
    </row>
    <row r="49" spans="1:34" ht="13.8" thickBot="1" x14ac:dyDescent="0.3">
      <c r="B49" s="90"/>
      <c r="C49" s="91"/>
      <c r="D49" s="90"/>
      <c r="E49" s="90"/>
      <c r="F49" s="90"/>
      <c r="G49" s="92"/>
      <c r="H49" s="92"/>
      <c r="I49" s="92"/>
      <c r="J49" s="91"/>
      <c r="K49" s="91"/>
      <c r="L49" s="91"/>
      <c r="M49" s="89"/>
      <c r="N49" s="89"/>
      <c r="X49" s="49">
        <v>20</v>
      </c>
    </row>
    <row r="50" spans="1:34" s="59" customFormat="1" ht="13.8" thickTop="1" x14ac:dyDescent="0.25">
      <c r="B50" s="60"/>
      <c r="C50" s="416" t="s">
        <v>5707</v>
      </c>
      <c r="D50" s="416"/>
      <c r="E50" s="162" t="s">
        <v>5708</v>
      </c>
      <c r="F50" s="162" t="s">
        <v>5709</v>
      </c>
      <c r="G50" s="62" t="s">
        <v>5710</v>
      </c>
      <c r="H50" s="63"/>
      <c r="I50" s="64"/>
      <c r="J50" s="65" t="s">
        <v>5711</v>
      </c>
      <c r="K50" s="65" t="s">
        <v>5712</v>
      </c>
      <c r="L50" s="65" t="s">
        <v>5713</v>
      </c>
      <c r="M50" s="66"/>
      <c r="N50" s="66"/>
      <c r="O50" s="67"/>
      <c r="P50" s="68">
        <f>COUNT(P54:P68)</f>
        <v>0</v>
      </c>
      <c r="Q50" s="68">
        <f>COUNT(Q54:Q68)</f>
        <v>0</v>
      </c>
      <c r="R50" s="68">
        <f>COUNT(R54:R68)</f>
        <v>0</v>
      </c>
      <c r="S50" s="69"/>
      <c r="T50" s="344">
        <f>T51-SUM(U54:U68)</f>
        <v>0</v>
      </c>
      <c r="U50" s="67"/>
      <c r="V50" s="67"/>
      <c r="W50" s="67"/>
      <c r="X50" s="67">
        <v>1</v>
      </c>
      <c r="AD50" s="17"/>
      <c r="AE50" s="17"/>
      <c r="AF50" s="17"/>
      <c r="AH50" s="334"/>
    </row>
    <row r="51" spans="1:34" s="40" customFormat="1" x14ac:dyDescent="0.25">
      <c r="A51" s="40">
        <v>6</v>
      </c>
      <c r="B51" s="70"/>
      <c r="C51" s="415" t="str">
        <f>Leden!AQ8</f>
        <v>S3</v>
      </c>
      <c r="D51" s="415"/>
      <c r="E51" s="161" t="str">
        <f>IF($C51="","",LEFT(IFERROR(VLOOKUP($C51,TeamsV,2,0),"")&amp;"??",2))</f>
        <v>WK</v>
      </c>
      <c r="F51" s="342" t="str">
        <f>IF($C51="","",IFERROR(VLOOKUP($C51,TeamsV,3,0),"??"))</f>
        <v>Za</v>
      </c>
      <c r="G51" s="161" t="str">
        <f>IF($C51="","",LEFT(IFERROR(VLOOKUP($C51,TeamsV,4,0),"")&amp;"?",1))</f>
        <v>8</v>
      </c>
      <c r="H51" s="72"/>
      <c r="I51" s="73"/>
      <c r="J51" s="265">
        <f>COUNTIF(C54:C68,"V")</f>
        <v>5</v>
      </c>
      <c r="K51" s="268">
        <f>COUNTIF(C54:C68,"M")</f>
        <v>6</v>
      </c>
      <c r="L51" s="74">
        <f>IFERROR(AVERAGE(H54:H68),"")</f>
        <v>29.09090909090909</v>
      </c>
      <c r="M51" s="75"/>
      <c r="N51" s="75"/>
      <c r="O51" s="76" t="s">
        <v>5714</v>
      </c>
      <c r="P51" s="346"/>
      <c r="Q51" s="346"/>
      <c r="R51" s="346"/>
      <c r="S51" s="347"/>
      <c r="T51" s="344">
        <f>SUM(T54:T68)</f>
        <v>11</v>
      </c>
      <c r="U51" s="201" t="str">
        <f>MID($C51,1,1)</f>
        <v>S</v>
      </c>
      <c r="V51" s="201" t="str">
        <f>MID($C51,1,1)</f>
        <v>S</v>
      </c>
      <c r="W51" s="201" t="str">
        <f>MID($C51,1,1)</f>
        <v>S</v>
      </c>
      <c r="X51" s="49">
        <v>2</v>
      </c>
      <c r="AD51" s="17" t="str">
        <f>IF($C51="","",IFERROR(VLOOKUP($C51,TeamsV,6,0),""))</f>
        <v>A</v>
      </c>
      <c r="AE51" s="17" t="str">
        <f>TRIM(IF($AD51="","",IFERROR(VLOOKUP($AD51,Teams!$B$4:$G$8,2,0),"")))</f>
        <v>3312 AD</v>
      </c>
      <c r="AF51" s="17" t="str">
        <f>TRIM(IF($AD51="","",IFERROR(VLOOKUP($AD51,Teams!$B$4:$G$8,4,0),"")))</f>
        <v>Dordrecht Oranje Wit (D)</v>
      </c>
      <c r="AH51" s="335">
        <f>IFERROR(AVERAGE(AH54:AH68),"")</f>
        <v>29.582727272727269</v>
      </c>
    </row>
    <row r="52" spans="1:34" ht="5.25" customHeight="1" x14ac:dyDescent="0.25">
      <c r="B52" s="60"/>
      <c r="C52" s="162"/>
      <c r="D52" s="60"/>
      <c r="E52" s="60"/>
      <c r="F52" s="60"/>
      <c r="G52" s="64"/>
      <c r="H52" s="64"/>
      <c r="I52" s="64"/>
      <c r="J52" s="266"/>
      <c r="K52" s="266"/>
      <c r="L52" s="266"/>
      <c r="M52" s="77"/>
      <c r="N52" s="77"/>
      <c r="P52" s="200"/>
      <c r="Q52" s="200"/>
      <c r="R52" s="200"/>
      <c r="S52" s="200"/>
      <c r="T52" s="156"/>
      <c r="U52" s="202"/>
      <c r="V52" s="202"/>
      <c r="W52" s="202"/>
      <c r="X52" s="49">
        <v>3</v>
      </c>
    </row>
    <row r="53" spans="1:34" s="78" customFormat="1" ht="12.75" customHeight="1" x14ac:dyDescent="0.25">
      <c r="B53" s="79"/>
      <c r="C53" s="80" t="s">
        <v>5715</v>
      </c>
      <c r="D53" s="80" t="s">
        <v>5716</v>
      </c>
      <c r="E53" s="81" t="s">
        <v>5717</v>
      </c>
      <c r="F53" s="81" t="s">
        <v>5718</v>
      </c>
      <c r="G53" s="80" t="s">
        <v>5719</v>
      </c>
      <c r="H53" s="80" t="s">
        <v>5720</v>
      </c>
      <c r="I53" s="80" t="s">
        <v>5575</v>
      </c>
      <c r="J53" s="80" t="s">
        <v>7904</v>
      </c>
      <c r="K53" s="80" t="s">
        <v>7905</v>
      </c>
      <c r="L53" s="80" t="s">
        <v>8680</v>
      </c>
      <c r="M53" s="82"/>
      <c r="N53" s="82"/>
      <c r="O53" s="83"/>
      <c r="P53" s="203" t="s">
        <v>5585</v>
      </c>
      <c r="Q53" s="203" t="s">
        <v>5584</v>
      </c>
      <c r="R53" s="203" t="s">
        <v>5586</v>
      </c>
      <c r="S53" s="200"/>
      <c r="T53" s="156"/>
      <c r="U53" s="201">
        <f>IF(W51="","",VLOOKUP(W51,Leeftijdscat,2,FALSE))</f>
        <v>5</v>
      </c>
      <c r="V53" s="201">
        <f>IF(W51="","",VLOOKUP(W51,Leeftijdscat,3,FALSE))</f>
        <v>999</v>
      </c>
      <c r="W53" s="201">
        <f>IF(W51="","",VLOOKUP(W51,Leeftijdscat,4,FALSE))</f>
        <v>999</v>
      </c>
      <c r="X53" s="49">
        <v>4</v>
      </c>
      <c r="Y53" s="78">
        <f>LEN(Y54&amp;Y55&amp;Y56&amp;Y57&amp;Y58&amp;Y59&amp;Y60&amp;Y61&amp;Y62&amp;Y63&amp;Y64&amp;Y65&amp;Y66&amp;Y67&amp;Y68)</f>
        <v>22</v>
      </c>
      <c r="Z53" s="78">
        <f>LEN(Z54&amp;Z55&amp;Z56&amp;Z57&amp;Z58&amp;Z59&amp;Z60&amp;Z61&amp;Z62&amp;Z63&amp;Z64&amp;Z65&amp;Z66&amp;Z67&amp;Z68)</f>
        <v>22</v>
      </c>
      <c r="AA53" s="78">
        <f>LEN(AA54&amp;AA55&amp;AA56&amp;AA57&amp;AA58&amp;AA59&amp;AA60&amp;AA61&amp;AA62&amp;AA63&amp;AA64&amp;AA65&amp;AA66&amp;AA67&amp;AA68)</f>
        <v>0</v>
      </c>
      <c r="AB53" s="78">
        <f>SUM(Y53:AA53)</f>
        <v>44</v>
      </c>
      <c r="AD53" s="252"/>
      <c r="AE53" s="252"/>
      <c r="AF53" s="252"/>
      <c r="AH53" s="336"/>
    </row>
    <row r="54" spans="1:34" ht="12.75" customHeight="1" x14ac:dyDescent="0.25">
      <c r="A54" s="31" t="str">
        <f>C51&amp;"x"&amp;B54</f>
        <v>S3x1</v>
      </c>
      <c r="B54" s="60">
        <v>1</v>
      </c>
      <c r="C54" s="84" t="str">
        <f t="shared" ref="C54:C68" si="34">IF(LEFT($A54,1)="x","",IFERROR(VLOOKUP($A54,LedenV,6,0),""))</f>
        <v>V</v>
      </c>
      <c r="D54" s="84" t="str">
        <f t="shared" ref="D54:D68" si="35">IF(LEFT($A54,1)="x","",IFERROR(VLOOKUP($A54,LedenV,7,0),""))</f>
        <v>NGG54V3</v>
      </c>
      <c r="E54" s="85" t="str">
        <f t="shared" ref="E54:E68" si="36">IF(LEFT($A54,1)="x","",IFERROR(VLOOKUP($A54,LedenV,8,0),""))</f>
        <v>Batenburg, H</v>
      </c>
      <c r="F54" s="85" t="str">
        <f t="shared" ref="F54:F68" si="37">IF(LEFT($A54,1)="x","",IFERROR(VLOOKUP($A54,LedenV,9,0),""))</f>
        <v>Hanneke</v>
      </c>
      <c r="G54" s="86">
        <f t="shared" ref="G54:G68" si="38">IF(LEFT($A54,1)="x","",IFERROR(VLOOKUP($A54,LedenV,10,0),""))</f>
        <v>32050</v>
      </c>
      <c r="H54" s="87">
        <f t="shared" ref="H54:H68" si="39">IF(AND(ISNUMBER(G54),G54&lt;&gt;0),DATEDIF(G54,Peildatum,"Y"),"")</f>
        <v>34</v>
      </c>
      <c r="I54" s="88"/>
      <c r="J54" s="84" t="str">
        <f t="shared" ref="J54:J68" si="40">IF(LEFT($A54,1)="x","",IFERROR(VLOOKUP($A54,LedenV,16,0),""))</f>
        <v>S3</v>
      </c>
      <c r="K54" s="84" t="str">
        <f t="shared" ref="K54:K68" si="41">IF(LEFT($A54,1)="x","",IFERROR(VLOOKUP($A54,LedenV,17,0),""))</f>
        <v>S3</v>
      </c>
      <c r="L54" s="84" t="str">
        <f t="shared" ref="L54:L68" si="42">IF(LEFT($A54,1)="x","",IFERROR(VLOOKUP($A54,LedenV,18,0),""))</f>
        <v/>
      </c>
      <c r="M54" s="89"/>
      <c r="N54" s="89"/>
      <c r="P54" s="199"/>
      <c r="Q54" s="199"/>
      <c r="R54" s="199"/>
      <c r="S54" s="204"/>
      <c r="T54" s="273">
        <f t="shared" si="9"/>
        <v>1</v>
      </c>
      <c r="U54" s="202">
        <f t="shared" ref="U54:U68" si="43">MIN(LEN(Y54&amp;Z54&amp;AA54),1)</f>
        <v>1</v>
      </c>
      <c r="V54" s="205">
        <f t="shared" ref="V54:V68" si="44">V53</f>
        <v>999</v>
      </c>
      <c r="W54" s="205">
        <f t="shared" ref="W54:W68" si="45">W53</f>
        <v>999</v>
      </c>
      <c r="X54" s="49">
        <v>5</v>
      </c>
      <c r="Y54" s="84" t="str">
        <f t="shared" ref="Y54:Y68" si="46">IF(LEFT($A54,1)="x","",IFERROR(VLOOKUP($A54,LedenV,34,0),""))</f>
        <v>S3</v>
      </c>
      <c r="Z54" s="84" t="str">
        <f t="shared" ref="Z54:Z68" si="47">IF(LEFT($A54,1)="x","",IFERROR(VLOOKUP($A54,LedenV,35,0),""))</f>
        <v>S3</v>
      </c>
      <c r="AA54" s="84" t="str">
        <f t="shared" ref="AA54:AA68" si="48">IF(LEFT($A54,1)="x","",IFERROR(VLOOKUP($A54,LedenV,36,0),""))</f>
        <v/>
      </c>
      <c r="AB54" s="31">
        <f t="shared" ref="AB54:AB68" si="49">LEN(Y54&amp;Z54&amp;AA54)</f>
        <v>4</v>
      </c>
      <c r="AH54" s="332">
        <f t="shared" ref="AH54:AH68" si="50">lft(G54,Peildatum)</f>
        <v>34.25</v>
      </c>
    </row>
    <row r="55" spans="1:34" ht="12.75" customHeight="1" x14ac:dyDescent="0.25">
      <c r="A55" s="31" t="str">
        <f>C51&amp;"x"&amp;B55</f>
        <v>S3x2</v>
      </c>
      <c r="B55" s="60">
        <v>2</v>
      </c>
      <c r="C55" s="84" t="str">
        <f t="shared" si="34"/>
        <v>V</v>
      </c>
      <c r="D55" s="84" t="str">
        <f t="shared" si="35"/>
        <v>NJK42D1</v>
      </c>
      <c r="E55" s="85" t="str">
        <f t="shared" si="36"/>
        <v>Ardon, L</v>
      </c>
      <c r="F55" s="85" t="str">
        <f t="shared" si="37"/>
        <v>Linda</v>
      </c>
      <c r="G55" s="86">
        <f t="shared" si="38"/>
        <v>33696</v>
      </c>
      <c r="H55" s="87">
        <f t="shared" si="39"/>
        <v>29</v>
      </c>
      <c r="I55" s="88"/>
      <c r="J55" s="84" t="str">
        <f t="shared" si="40"/>
        <v>S3</v>
      </c>
      <c r="K55" s="84" t="str">
        <f t="shared" si="41"/>
        <v>S3</v>
      </c>
      <c r="L55" s="84" t="str">
        <f t="shared" si="42"/>
        <v/>
      </c>
      <c r="M55" s="89"/>
      <c r="N55" s="89"/>
      <c r="P55" s="199"/>
      <c r="Q55" s="199"/>
      <c r="R55" s="199"/>
      <c r="S55" s="204"/>
      <c r="T55" s="273">
        <f t="shared" si="9"/>
        <v>1</v>
      </c>
      <c r="U55" s="202">
        <f t="shared" si="43"/>
        <v>1</v>
      </c>
      <c r="V55" s="205">
        <f t="shared" si="44"/>
        <v>999</v>
      </c>
      <c r="W55" s="205">
        <f t="shared" si="45"/>
        <v>999</v>
      </c>
      <c r="X55" s="49">
        <v>6</v>
      </c>
      <c r="Y55" s="84" t="str">
        <f t="shared" si="46"/>
        <v>S3</v>
      </c>
      <c r="Z55" s="84" t="str">
        <f t="shared" si="47"/>
        <v>S3</v>
      </c>
      <c r="AA55" s="84" t="str">
        <f t="shared" si="48"/>
        <v/>
      </c>
      <c r="AB55" s="31">
        <f t="shared" si="49"/>
        <v>4</v>
      </c>
      <c r="AH55" s="332">
        <f t="shared" si="50"/>
        <v>29.75</v>
      </c>
    </row>
    <row r="56" spans="1:34" ht="12.75" customHeight="1" x14ac:dyDescent="0.25">
      <c r="A56" s="31" t="str">
        <f>C51&amp;"x"&amp;B56</f>
        <v>S3x3</v>
      </c>
      <c r="B56" s="60">
        <v>3</v>
      </c>
      <c r="C56" s="84" t="str">
        <f t="shared" si="34"/>
        <v>V</v>
      </c>
      <c r="D56" s="84" t="str">
        <f t="shared" si="35"/>
        <v>NJK08X9</v>
      </c>
      <c r="E56" s="85" t="str">
        <f t="shared" si="36"/>
        <v>Gurp, van M</v>
      </c>
      <c r="F56" s="85" t="str">
        <f t="shared" si="37"/>
        <v>Merel</v>
      </c>
      <c r="G56" s="86">
        <f t="shared" si="38"/>
        <v>33828</v>
      </c>
      <c r="H56" s="87">
        <f t="shared" si="39"/>
        <v>29</v>
      </c>
      <c r="I56" s="88"/>
      <c r="J56" s="84" t="str">
        <f t="shared" si="40"/>
        <v>S3</v>
      </c>
      <c r="K56" s="84" t="str">
        <f t="shared" si="41"/>
        <v>S3</v>
      </c>
      <c r="L56" s="84" t="str">
        <f t="shared" si="42"/>
        <v/>
      </c>
      <c r="M56" s="89"/>
      <c r="N56" s="89"/>
      <c r="P56" s="199"/>
      <c r="Q56" s="199"/>
      <c r="R56" s="199"/>
      <c r="S56" s="204"/>
      <c r="T56" s="273">
        <f t="shared" si="9"/>
        <v>1</v>
      </c>
      <c r="U56" s="202">
        <f t="shared" si="43"/>
        <v>1</v>
      </c>
      <c r="V56" s="205">
        <f t="shared" si="44"/>
        <v>999</v>
      </c>
      <c r="W56" s="205">
        <f t="shared" si="45"/>
        <v>999</v>
      </c>
      <c r="X56" s="49">
        <v>7</v>
      </c>
      <c r="Y56" s="84" t="str">
        <f t="shared" si="46"/>
        <v>S3</v>
      </c>
      <c r="Z56" s="84" t="str">
        <f t="shared" si="47"/>
        <v>S3</v>
      </c>
      <c r="AA56" s="84" t="str">
        <f t="shared" si="48"/>
        <v/>
      </c>
      <c r="AB56" s="31">
        <f t="shared" si="49"/>
        <v>4</v>
      </c>
      <c r="AH56" s="332">
        <f t="shared" si="50"/>
        <v>29.39</v>
      </c>
    </row>
    <row r="57" spans="1:34" ht="12.75" customHeight="1" x14ac:dyDescent="0.25">
      <c r="A57" s="31" t="str">
        <f>C51&amp;"x"&amp;B57</f>
        <v>S3x4</v>
      </c>
      <c r="B57" s="60">
        <v>4</v>
      </c>
      <c r="C57" s="84" t="str">
        <f t="shared" si="34"/>
        <v>V</v>
      </c>
      <c r="D57" s="84" t="str">
        <f t="shared" si="35"/>
        <v>NJF17P0</v>
      </c>
      <c r="E57" s="85" t="str">
        <f t="shared" si="36"/>
        <v>Leijdsman, R.</v>
      </c>
      <c r="F57" s="85" t="str">
        <f t="shared" si="37"/>
        <v>Robin</v>
      </c>
      <c r="G57" s="86">
        <f t="shared" si="38"/>
        <v>35195</v>
      </c>
      <c r="H57" s="87">
        <f t="shared" si="39"/>
        <v>25</v>
      </c>
      <c r="I57" s="88"/>
      <c r="J57" s="84" t="str">
        <f t="shared" si="40"/>
        <v>S3</v>
      </c>
      <c r="K57" s="84" t="str">
        <f t="shared" si="41"/>
        <v>S3</v>
      </c>
      <c r="L57" s="84" t="str">
        <f t="shared" si="42"/>
        <v/>
      </c>
      <c r="M57" s="89"/>
      <c r="N57" s="89"/>
      <c r="P57" s="199"/>
      <c r="Q57" s="199"/>
      <c r="R57" s="199"/>
      <c r="S57" s="204"/>
      <c r="T57" s="273">
        <f t="shared" si="9"/>
        <v>1</v>
      </c>
      <c r="U57" s="202">
        <f t="shared" si="43"/>
        <v>1</v>
      </c>
      <c r="V57" s="205">
        <f t="shared" si="44"/>
        <v>999</v>
      </c>
      <c r="W57" s="205">
        <f t="shared" si="45"/>
        <v>999</v>
      </c>
      <c r="X57" s="49">
        <v>8</v>
      </c>
      <c r="Y57" s="84" t="str">
        <f t="shared" si="46"/>
        <v>S3</v>
      </c>
      <c r="Z57" s="84" t="str">
        <f t="shared" si="47"/>
        <v>S3</v>
      </c>
      <c r="AA57" s="84" t="str">
        <f t="shared" si="48"/>
        <v/>
      </c>
      <c r="AB57" s="31">
        <f t="shared" si="49"/>
        <v>4</v>
      </c>
      <c r="AH57" s="332">
        <f t="shared" si="50"/>
        <v>25.64</v>
      </c>
    </row>
    <row r="58" spans="1:34" ht="12.75" customHeight="1" x14ac:dyDescent="0.25">
      <c r="A58" s="31" t="str">
        <f>C51&amp;"x"&amp;B58</f>
        <v>S3x5</v>
      </c>
      <c r="B58" s="60">
        <v>5</v>
      </c>
      <c r="C58" s="84" t="str">
        <f t="shared" si="34"/>
        <v>V</v>
      </c>
      <c r="D58" s="84" t="str">
        <f t="shared" si="35"/>
        <v>NJG13L1</v>
      </c>
      <c r="E58" s="85" t="str">
        <f t="shared" si="36"/>
        <v>Ardon, E.</v>
      </c>
      <c r="F58" s="85" t="str">
        <f t="shared" si="37"/>
        <v>Esther</v>
      </c>
      <c r="G58" s="86">
        <f t="shared" si="38"/>
        <v>35337</v>
      </c>
      <c r="H58" s="87">
        <f t="shared" si="39"/>
        <v>25</v>
      </c>
      <c r="I58" s="88"/>
      <c r="J58" s="84" t="str">
        <f t="shared" si="40"/>
        <v>S3</v>
      </c>
      <c r="K58" s="84" t="str">
        <f t="shared" si="41"/>
        <v>S3</v>
      </c>
      <c r="L58" s="84" t="str">
        <f t="shared" si="42"/>
        <v/>
      </c>
      <c r="M58" s="89"/>
      <c r="N58" s="89"/>
      <c r="P58" s="199"/>
      <c r="Q58" s="199"/>
      <c r="R58" s="199"/>
      <c r="S58" s="204"/>
      <c r="T58" s="273">
        <f t="shared" si="9"/>
        <v>1</v>
      </c>
      <c r="U58" s="202">
        <f t="shared" si="43"/>
        <v>1</v>
      </c>
      <c r="V58" s="205">
        <f t="shared" si="44"/>
        <v>999</v>
      </c>
      <c r="W58" s="205">
        <f t="shared" si="45"/>
        <v>999</v>
      </c>
      <c r="X58" s="49">
        <v>9</v>
      </c>
      <c r="Y58" s="84" t="str">
        <f t="shared" si="46"/>
        <v>S3</v>
      </c>
      <c r="Z58" s="84" t="str">
        <f t="shared" si="47"/>
        <v>S3</v>
      </c>
      <c r="AA58" s="84" t="str">
        <f t="shared" si="48"/>
        <v/>
      </c>
      <c r="AB58" s="31">
        <f t="shared" si="49"/>
        <v>4</v>
      </c>
      <c r="AH58" s="332">
        <f t="shared" si="50"/>
        <v>25.25</v>
      </c>
    </row>
    <row r="59" spans="1:34" ht="12.75" customHeight="1" x14ac:dyDescent="0.25">
      <c r="A59" s="31" t="str">
        <f>C51&amp;"x"&amp;B59</f>
        <v>S3x6</v>
      </c>
      <c r="B59" s="60">
        <v>6</v>
      </c>
      <c r="C59" s="84" t="str">
        <f t="shared" si="34"/>
        <v>M</v>
      </c>
      <c r="D59" s="84" t="str">
        <f t="shared" si="35"/>
        <v>NKQ40P2</v>
      </c>
      <c r="E59" s="85" t="str">
        <f t="shared" si="36"/>
        <v>Vlaming, de R.</v>
      </c>
      <c r="F59" s="85" t="str">
        <f t="shared" si="37"/>
        <v>Roy</v>
      </c>
      <c r="G59" s="86">
        <f t="shared" si="38"/>
        <v>30994</v>
      </c>
      <c r="H59" s="87">
        <f t="shared" si="39"/>
        <v>37</v>
      </c>
      <c r="I59" s="88"/>
      <c r="J59" s="84" t="str">
        <f t="shared" si="40"/>
        <v>S3</v>
      </c>
      <c r="K59" s="84" t="str">
        <f t="shared" si="41"/>
        <v>S3</v>
      </c>
      <c r="L59" s="84" t="str">
        <f t="shared" si="42"/>
        <v/>
      </c>
      <c r="M59" s="89"/>
      <c r="N59" s="89"/>
      <c r="P59" s="199"/>
      <c r="Q59" s="199"/>
      <c r="R59" s="199"/>
      <c r="S59" s="204"/>
      <c r="T59" s="273">
        <f t="shared" si="9"/>
        <v>1</v>
      </c>
      <c r="U59" s="202">
        <f t="shared" si="43"/>
        <v>1</v>
      </c>
      <c r="V59" s="205">
        <f t="shared" si="44"/>
        <v>999</v>
      </c>
      <c r="W59" s="205">
        <f t="shared" si="45"/>
        <v>999</v>
      </c>
      <c r="X59" s="49">
        <v>10</v>
      </c>
      <c r="Y59" s="84" t="str">
        <f t="shared" si="46"/>
        <v>S3</v>
      </c>
      <c r="Z59" s="84" t="str">
        <f t="shared" si="47"/>
        <v>S3</v>
      </c>
      <c r="AA59" s="84" t="str">
        <f t="shared" si="48"/>
        <v/>
      </c>
      <c r="AB59" s="31">
        <f t="shared" si="49"/>
        <v>4</v>
      </c>
      <c r="AH59" s="332">
        <f t="shared" si="50"/>
        <v>37.14</v>
      </c>
    </row>
    <row r="60" spans="1:34" ht="12.75" customHeight="1" x14ac:dyDescent="0.25">
      <c r="A60" s="31" t="str">
        <f>C51&amp;"x"&amp;B60</f>
        <v>S3x7</v>
      </c>
      <c r="B60" s="60">
        <v>7</v>
      </c>
      <c r="C60" s="84" t="str">
        <f t="shared" si="34"/>
        <v>M</v>
      </c>
      <c r="D60" s="84" t="str">
        <f t="shared" si="35"/>
        <v>NGD51N5</v>
      </c>
      <c r="E60" s="85" t="str">
        <f t="shared" si="36"/>
        <v>Isarin, T P</v>
      </c>
      <c r="F60" s="85" t="str">
        <f t="shared" si="37"/>
        <v>Thomas</v>
      </c>
      <c r="G60" s="86">
        <f t="shared" si="38"/>
        <v>32357</v>
      </c>
      <c r="H60" s="87">
        <f t="shared" si="39"/>
        <v>33</v>
      </c>
      <c r="I60" s="88"/>
      <c r="J60" s="84" t="str">
        <f t="shared" si="40"/>
        <v>S3</v>
      </c>
      <c r="K60" s="84" t="str">
        <f t="shared" si="41"/>
        <v>S3</v>
      </c>
      <c r="L60" s="84" t="str">
        <f t="shared" si="42"/>
        <v/>
      </c>
      <c r="M60" s="89"/>
      <c r="N60" s="89"/>
      <c r="P60" s="199"/>
      <c r="Q60" s="199"/>
      <c r="R60" s="199"/>
      <c r="S60" s="204"/>
      <c r="T60" s="273">
        <f t="shared" si="9"/>
        <v>1</v>
      </c>
      <c r="U60" s="202">
        <f t="shared" si="43"/>
        <v>1</v>
      </c>
      <c r="V60" s="205">
        <f t="shared" si="44"/>
        <v>999</v>
      </c>
      <c r="W60" s="205">
        <f t="shared" si="45"/>
        <v>999</v>
      </c>
      <c r="X60" s="49">
        <v>11</v>
      </c>
      <c r="Y60" s="84" t="str">
        <f t="shared" si="46"/>
        <v>S3</v>
      </c>
      <c r="Z60" s="84" t="str">
        <f t="shared" si="47"/>
        <v>S3</v>
      </c>
      <c r="AA60" s="84" t="str">
        <f t="shared" si="48"/>
        <v/>
      </c>
      <c r="AB60" s="31">
        <f t="shared" si="49"/>
        <v>4</v>
      </c>
      <c r="AH60" s="332">
        <f t="shared" si="50"/>
        <v>33.409999999999997</v>
      </c>
    </row>
    <row r="61" spans="1:34" ht="12.75" customHeight="1" x14ac:dyDescent="0.25">
      <c r="A61" s="31" t="str">
        <f>C51&amp;"x"&amp;B61</f>
        <v>S3x8</v>
      </c>
      <c r="B61" s="60">
        <v>8</v>
      </c>
      <c r="C61" s="84" t="str">
        <f t="shared" si="34"/>
        <v>M</v>
      </c>
      <c r="D61" s="84" t="str">
        <f t="shared" si="35"/>
        <v>NGW00S1</v>
      </c>
      <c r="E61" s="85" t="str">
        <f t="shared" si="36"/>
        <v>Booy, J</v>
      </c>
      <c r="F61" s="85" t="str">
        <f t="shared" si="37"/>
        <v>Jan</v>
      </c>
      <c r="G61" s="86">
        <f t="shared" si="38"/>
        <v>33100</v>
      </c>
      <c r="H61" s="87">
        <f t="shared" si="39"/>
        <v>31</v>
      </c>
      <c r="I61" s="88"/>
      <c r="J61" s="84" t="str">
        <f t="shared" si="40"/>
        <v>S3</v>
      </c>
      <c r="K61" s="84" t="str">
        <f t="shared" si="41"/>
        <v>S3</v>
      </c>
      <c r="L61" s="84" t="str">
        <f t="shared" si="42"/>
        <v/>
      </c>
      <c r="M61" s="89"/>
      <c r="N61" s="89"/>
      <c r="P61" s="199"/>
      <c r="Q61" s="199"/>
      <c r="R61" s="199"/>
      <c r="S61" s="204"/>
      <c r="T61" s="273">
        <f t="shared" si="9"/>
        <v>1</v>
      </c>
      <c r="U61" s="202">
        <f t="shared" si="43"/>
        <v>1</v>
      </c>
      <c r="V61" s="205">
        <f t="shared" si="44"/>
        <v>999</v>
      </c>
      <c r="W61" s="205">
        <f t="shared" si="45"/>
        <v>999</v>
      </c>
      <c r="X61" s="49">
        <v>12</v>
      </c>
      <c r="Y61" s="84" t="str">
        <f t="shared" si="46"/>
        <v>S3</v>
      </c>
      <c r="Z61" s="84" t="str">
        <f t="shared" si="47"/>
        <v>S3</v>
      </c>
      <c r="AA61" s="84" t="str">
        <f t="shared" si="48"/>
        <v/>
      </c>
      <c r="AB61" s="31">
        <f t="shared" si="49"/>
        <v>4</v>
      </c>
      <c r="AH61" s="332">
        <f t="shared" si="50"/>
        <v>31.38</v>
      </c>
    </row>
    <row r="62" spans="1:34" ht="12.75" customHeight="1" x14ac:dyDescent="0.25">
      <c r="A62" s="31" t="str">
        <f>C51&amp;"x"&amp;B62</f>
        <v>S3x9</v>
      </c>
      <c r="B62" s="60">
        <v>9</v>
      </c>
      <c r="C62" s="84" t="str">
        <f t="shared" si="34"/>
        <v>M</v>
      </c>
      <c r="D62" s="84" t="str">
        <f t="shared" si="35"/>
        <v>NJC17J5</v>
      </c>
      <c r="E62" s="85" t="str">
        <f t="shared" si="36"/>
        <v>Gent, van L</v>
      </c>
      <c r="F62" s="85" t="str">
        <f t="shared" si="37"/>
        <v>Lex</v>
      </c>
      <c r="G62" s="86">
        <f t="shared" si="38"/>
        <v>34711</v>
      </c>
      <c r="H62" s="87">
        <f t="shared" si="39"/>
        <v>26</v>
      </c>
      <c r="I62" s="88"/>
      <c r="J62" s="84" t="str">
        <f t="shared" si="40"/>
        <v>S3</v>
      </c>
      <c r="K62" s="84" t="str">
        <f t="shared" si="41"/>
        <v>S3</v>
      </c>
      <c r="L62" s="84" t="str">
        <f t="shared" si="42"/>
        <v/>
      </c>
      <c r="M62" s="89"/>
      <c r="N62" s="89"/>
      <c r="P62" s="199"/>
      <c r="Q62" s="199"/>
      <c r="R62" s="199"/>
      <c r="S62" s="204"/>
      <c r="T62" s="273">
        <f t="shared" si="9"/>
        <v>1</v>
      </c>
      <c r="U62" s="202">
        <f t="shared" si="43"/>
        <v>1</v>
      </c>
      <c r="V62" s="205">
        <f t="shared" si="44"/>
        <v>999</v>
      </c>
      <c r="W62" s="205">
        <f t="shared" si="45"/>
        <v>999</v>
      </c>
      <c r="X62" s="49">
        <v>13</v>
      </c>
      <c r="Y62" s="84" t="str">
        <f t="shared" si="46"/>
        <v>S3</v>
      </c>
      <c r="Z62" s="84" t="str">
        <f t="shared" si="47"/>
        <v>S3</v>
      </c>
      <c r="AA62" s="84" t="str">
        <f t="shared" si="48"/>
        <v/>
      </c>
      <c r="AB62" s="31">
        <f t="shared" si="49"/>
        <v>4</v>
      </c>
      <c r="AH62" s="332">
        <f t="shared" si="50"/>
        <v>26.97</v>
      </c>
    </row>
    <row r="63" spans="1:34" ht="12.75" customHeight="1" x14ac:dyDescent="0.25">
      <c r="A63" s="31" t="str">
        <f>C51&amp;"x"&amp;B63</f>
        <v>S3x10</v>
      </c>
      <c r="B63" s="60">
        <v>10</v>
      </c>
      <c r="C63" s="84" t="str">
        <f t="shared" si="34"/>
        <v>M</v>
      </c>
      <c r="D63" s="84" t="str">
        <f t="shared" si="35"/>
        <v>NJH39X4</v>
      </c>
      <c r="E63" s="85" t="str">
        <f t="shared" si="36"/>
        <v>Brugge, van der B.R.</v>
      </c>
      <c r="F63" s="85" t="str">
        <f t="shared" si="37"/>
        <v>Bart</v>
      </c>
      <c r="G63" s="86">
        <f t="shared" si="38"/>
        <v>34900</v>
      </c>
      <c r="H63" s="87">
        <f t="shared" si="39"/>
        <v>26</v>
      </c>
      <c r="I63" s="88"/>
      <c r="J63" s="84" t="str">
        <f t="shared" si="40"/>
        <v>S3</v>
      </c>
      <c r="K63" s="84" t="str">
        <f t="shared" si="41"/>
        <v>S3</v>
      </c>
      <c r="L63" s="84" t="str">
        <f t="shared" si="42"/>
        <v/>
      </c>
      <c r="M63" s="89"/>
      <c r="N63" s="89"/>
      <c r="P63" s="199"/>
      <c r="Q63" s="199"/>
      <c r="R63" s="199"/>
      <c r="S63" s="204"/>
      <c r="T63" s="273">
        <f t="shared" si="9"/>
        <v>1</v>
      </c>
      <c r="U63" s="202">
        <f t="shared" si="43"/>
        <v>1</v>
      </c>
      <c r="V63" s="205">
        <f t="shared" si="44"/>
        <v>999</v>
      </c>
      <c r="W63" s="205">
        <f t="shared" si="45"/>
        <v>999</v>
      </c>
      <c r="X63" s="49">
        <v>14</v>
      </c>
      <c r="Y63" s="84" t="str">
        <f t="shared" si="46"/>
        <v>S3</v>
      </c>
      <c r="Z63" s="84" t="str">
        <f t="shared" si="47"/>
        <v>S3</v>
      </c>
      <c r="AA63" s="84" t="str">
        <f t="shared" si="48"/>
        <v/>
      </c>
      <c r="AB63" s="31">
        <f t="shared" si="49"/>
        <v>4</v>
      </c>
      <c r="AH63" s="332">
        <f t="shared" si="50"/>
        <v>26.45</v>
      </c>
    </row>
    <row r="64" spans="1:34" ht="12.75" customHeight="1" x14ac:dyDescent="0.25">
      <c r="A64" s="31" t="str">
        <f>C51&amp;"x"&amp;B64</f>
        <v>S3x11</v>
      </c>
      <c r="B64" s="60">
        <v>11</v>
      </c>
      <c r="C64" s="84" t="str">
        <f t="shared" si="34"/>
        <v>M</v>
      </c>
      <c r="D64" s="84" t="str">
        <f t="shared" si="35"/>
        <v>NJH51J2</v>
      </c>
      <c r="E64" s="85" t="str">
        <f t="shared" si="36"/>
        <v>Huijgen, J</v>
      </c>
      <c r="F64" s="85" t="str">
        <f t="shared" si="37"/>
        <v>Jeroen</v>
      </c>
      <c r="G64" s="86">
        <f t="shared" si="38"/>
        <v>35145</v>
      </c>
      <c r="H64" s="87">
        <f t="shared" si="39"/>
        <v>25</v>
      </c>
      <c r="I64" s="88"/>
      <c r="J64" s="84" t="str">
        <f t="shared" si="40"/>
        <v>S3</v>
      </c>
      <c r="K64" s="84" t="str">
        <f t="shared" si="41"/>
        <v>S3</v>
      </c>
      <c r="L64" s="84" t="str">
        <f t="shared" si="42"/>
        <v/>
      </c>
      <c r="M64" s="89"/>
      <c r="N64" s="89"/>
      <c r="P64" s="199"/>
      <c r="Q64" s="199"/>
      <c r="R64" s="199"/>
      <c r="T64" s="273">
        <f t="shared" si="9"/>
        <v>1</v>
      </c>
      <c r="U64" s="202">
        <f t="shared" si="43"/>
        <v>1</v>
      </c>
      <c r="V64" s="205">
        <f t="shared" si="44"/>
        <v>999</v>
      </c>
      <c r="W64" s="205">
        <f t="shared" si="45"/>
        <v>999</v>
      </c>
      <c r="X64" s="49">
        <v>15</v>
      </c>
      <c r="Y64" s="84" t="str">
        <f t="shared" si="46"/>
        <v>S3</v>
      </c>
      <c r="Z64" s="84" t="str">
        <f t="shared" si="47"/>
        <v>S3</v>
      </c>
      <c r="AA64" s="84" t="str">
        <f t="shared" si="48"/>
        <v/>
      </c>
      <c r="AB64" s="31">
        <f t="shared" si="49"/>
        <v>4</v>
      </c>
      <c r="AH64" s="332">
        <f t="shared" si="50"/>
        <v>25.78</v>
      </c>
    </row>
    <row r="65" spans="1:34" ht="12.75" customHeight="1" x14ac:dyDescent="0.25">
      <c r="A65" s="31" t="str">
        <f>C51&amp;"x"&amp;B65</f>
        <v>S3x12</v>
      </c>
      <c r="B65" s="60">
        <v>12</v>
      </c>
      <c r="C65" s="84" t="str">
        <f t="shared" si="34"/>
        <v/>
      </c>
      <c r="D65" s="84" t="str">
        <f t="shared" si="35"/>
        <v/>
      </c>
      <c r="E65" s="85" t="str">
        <f t="shared" si="36"/>
        <v/>
      </c>
      <c r="F65" s="85" t="str">
        <f t="shared" si="37"/>
        <v/>
      </c>
      <c r="G65" s="86" t="str">
        <f t="shared" si="38"/>
        <v/>
      </c>
      <c r="H65" s="87" t="str">
        <f t="shared" si="39"/>
        <v/>
      </c>
      <c r="I65" s="88"/>
      <c r="J65" s="84" t="str">
        <f t="shared" si="40"/>
        <v/>
      </c>
      <c r="K65" s="84" t="str">
        <f t="shared" si="41"/>
        <v/>
      </c>
      <c r="L65" s="84" t="str">
        <f t="shared" si="42"/>
        <v/>
      </c>
      <c r="M65" s="89"/>
      <c r="N65" s="89"/>
      <c r="P65" s="199"/>
      <c r="Q65" s="199"/>
      <c r="R65" s="199"/>
      <c r="T65" s="273">
        <f t="shared" si="9"/>
        <v>0</v>
      </c>
      <c r="U65" s="202">
        <f t="shared" si="43"/>
        <v>0</v>
      </c>
      <c r="V65" s="205">
        <f t="shared" si="44"/>
        <v>999</v>
      </c>
      <c r="W65" s="205">
        <f t="shared" si="45"/>
        <v>999</v>
      </c>
      <c r="X65" s="49">
        <v>16</v>
      </c>
      <c r="Y65" s="84" t="str">
        <f t="shared" si="46"/>
        <v/>
      </c>
      <c r="Z65" s="84" t="str">
        <f t="shared" si="47"/>
        <v/>
      </c>
      <c r="AA65" s="84" t="str">
        <f t="shared" si="48"/>
        <v/>
      </c>
      <c r="AB65" s="31">
        <f t="shared" si="49"/>
        <v>0</v>
      </c>
      <c r="AH65" s="332" t="str">
        <f t="shared" si="50"/>
        <v/>
      </c>
    </row>
    <row r="66" spans="1:34" ht="12.75" customHeight="1" x14ac:dyDescent="0.25">
      <c r="A66" s="31" t="str">
        <f>C51&amp;"x"&amp;B66</f>
        <v>S3x13</v>
      </c>
      <c r="B66" s="60">
        <v>13</v>
      </c>
      <c r="C66" s="84" t="str">
        <f t="shared" si="34"/>
        <v/>
      </c>
      <c r="D66" s="84" t="str">
        <f t="shared" si="35"/>
        <v/>
      </c>
      <c r="E66" s="85" t="str">
        <f t="shared" si="36"/>
        <v/>
      </c>
      <c r="F66" s="85" t="str">
        <f t="shared" si="37"/>
        <v/>
      </c>
      <c r="G66" s="86" t="str">
        <f t="shared" si="38"/>
        <v/>
      </c>
      <c r="H66" s="87" t="str">
        <f t="shared" si="39"/>
        <v/>
      </c>
      <c r="I66" s="88"/>
      <c r="J66" s="84" t="str">
        <f t="shared" si="40"/>
        <v/>
      </c>
      <c r="K66" s="84" t="str">
        <f t="shared" si="41"/>
        <v/>
      </c>
      <c r="L66" s="84" t="str">
        <f t="shared" si="42"/>
        <v/>
      </c>
      <c r="M66" s="89"/>
      <c r="N66" s="89"/>
      <c r="P66" s="199"/>
      <c r="Q66" s="199"/>
      <c r="R66" s="199"/>
      <c r="T66" s="273">
        <f t="shared" si="9"/>
        <v>0</v>
      </c>
      <c r="U66" s="202">
        <f t="shared" si="43"/>
        <v>0</v>
      </c>
      <c r="V66" s="205">
        <f t="shared" si="44"/>
        <v>999</v>
      </c>
      <c r="W66" s="205">
        <f t="shared" si="45"/>
        <v>999</v>
      </c>
      <c r="X66" s="49">
        <v>17</v>
      </c>
      <c r="Y66" s="84" t="str">
        <f t="shared" si="46"/>
        <v/>
      </c>
      <c r="Z66" s="84" t="str">
        <f t="shared" si="47"/>
        <v/>
      </c>
      <c r="AA66" s="84" t="str">
        <f t="shared" si="48"/>
        <v/>
      </c>
      <c r="AB66" s="31">
        <f t="shared" si="49"/>
        <v>0</v>
      </c>
      <c r="AH66" s="332" t="str">
        <f t="shared" si="50"/>
        <v/>
      </c>
    </row>
    <row r="67" spans="1:34" ht="12.75" customHeight="1" x14ac:dyDescent="0.25">
      <c r="A67" s="31" t="str">
        <f>C51&amp;"x"&amp;B67</f>
        <v>S3x14</v>
      </c>
      <c r="B67" s="60">
        <v>14</v>
      </c>
      <c r="C67" s="84" t="str">
        <f t="shared" si="34"/>
        <v/>
      </c>
      <c r="D67" s="84" t="str">
        <f t="shared" si="35"/>
        <v/>
      </c>
      <c r="E67" s="85" t="str">
        <f t="shared" si="36"/>
        <v/>
      </c>
      <c r="F67" s="85" t="str">
        <f t="shared" si="37"/>
        <v/>
      </c>
      <c r="G67" s="86" t="str">
        <f t="shared" si="38"/>
        <v/>
      </c>
      <c r="H67" s="87" t="str">
        <f t="shared" si="39"/>
        <v/>
      </c>
      <c r="I67" s="88"/>
      <c r="J67" s="84" t="str">
        <f t="shared" si="40"/>
        <v/>
      </c>
      <c r="K67" s="84" t="str">
        <f t="shared" si="41"/>
        <v/>
      </c>
      <c r="L67" s="84" t="str">
        <f t="shared" si="42"/>
        <v/>
      </c>
      <c r="M67" s="89"/>
      <c r="N67" s="89"/>
      <c r="P67" s="199"/>
      <c r="Q67" s="199"/>
      <c r="R67" s="199"/>
      <c r="T67" s="273">
        <f t="shared" si="9"/>
        <v>0</v>
      </c>
      <c r="U67" s="202">
        <f t="shared" si="43"/>
        <v>0</v>
      </c>
      <c r="V67" s="205">
        <f t="shared" si="44"/>
        <v>999</v>
      </c>
      <c r="W67" s="205">
        <f t="shared" si="45"/>
        <v>999</v>
      </c>
      <c r="X67" s="49">
        <v>18</v>
      </c>
      <c r="Y67" s="84" t="str">
        <f t="shared" si="46"/>
        <v/>
      </c>
      <c r="Z67" s="84" t="str">
        <f t="shared" si="47"/>
        <v/>
      </c>
      <c r="AA67" s="84" t="str">
        <f t="shared" si="48"/>
        <v/>
      </c>
      <c r="AB67" s="31">
        <f t="shared" si="49"/>
        <v>0</v>
      </c>
      <c r="AH67" s="332" t="str">
        <f t="shared" si="50"/>
        <v/>
      </c>
    </row>
    <row r="68" spans="1:34" ht="12.75" customHeight="1" x14ac:dyDescent="0.25">
      <c r="A68" s="31" t="str">
        <f>C51&amp;"x"&amp;B68</f>
        <v>S3x15</v>
      </c>
      <c r="B68" s="60">
        <v>15</v>
      </c>
      <c r="C68" s="84" t="str">
        <f t="shared" si="34"/>
        <v/>
      </c>
      <c r="D68" s="84" t="str">
        <f t="shared" si="35"/>
        <v/>
      </c>
      <c r="E68" s="85" t="str">
        <f t="shared" si="36"/>
        <v/>
      </c>
      <c r="F68" s="85" t="str">
        <f t="shared" si="37"/>
        <v/>
      </c>
      <c r="G68" s="86" t="str">
        <f t="shared" si="38"/>
        <v/>
      </c>
      <c r="H68" s="87" t="str">
        <f t="shared" si="39"/>
        <v/>
      </c>
      <c r="I68" s="88"/>
      <c r="J68" s="84" t="str">
        <f t="shared" si="40"/>
        <v/>
      </c>
      <c r="K68" s="84" t="str">
        <f t="shared" si="41"/>
        <v/>
      </c>
      <c r="L68" s="84" t="str">
        <f t="shared" si="42"/>
        <v/>
      </c>
      <c r="M68" s="89"/>
      <c r="N68" s="89"/>
      <c r="P68" s="199"/>
      <c r="Q68" s="199"/>
      <c r="R68" s="199"/>
      <c r="T68" s="273">
        <f t="shared" si="9"/>
        <v>0</v>
      </c>
      <c r="U68" s="202">
        <f t="shared" si="43"/>
        <v>0</v>
      </c>
      <c r="V68" s="205">
        <f t="shared" si="44"/>
        <v>999</v>
      </c>
      <c r="W68" s="205">
        <f t="shared" si="45"/>
        <v>999</v>
      </c>
      <c r="X68" s="49">
        <v>19</v>
      </c>
      <c r="Y68" s="84" t="str">
        <f t="shared" si="46"/>
        <v/>
      </c>
      <c r="Z68" s="84" t="str">
        <f t="shared" si="47"/>
        <v/>
      </c>
      <c r="AA68" s="84" t="str">
        <f t="shared" si="48"/>
        <v/>
      </c>
      <c r="AB68" s="31">
        <f t="shared" si="49"/>
        <v>0</v>
      </c>
      <c r="AH68" s="332" t="str">
        <f t="shared" si="50"/>
        <v/>
      </c>
    </row>
    <row r="69" spans="1:34" ht="13.8" thickBot="1" x14ac:dyDescent="0.3">
      <c r="B69" s="90"/>
      <c r="C69" s="91"/>
      <c r="D69" s="90"/>
      <c r="E69" s="90"/>
      <c r="F69" s="90"/>
      <c r="G69" s="92"/>
      <c r="H69" s="92"/>
      <c r="I69" s="92"/>
      <c r="J69" s="91"/>
      <c r="K69" s="91"/>
      <c r="L69" s="91"/>
      <c r="M69" s="89"/>
      <c r="N69" s="89"/>
      <c r="X69" s="49">
        <v>20</v>
      </c>
    </row>
    <row r="70" spans="1:34" s="59" customFormat="1" ht="13.8" thickTop="1" x14ac:dyDescent="0.25">
      <c r="B70" s="60"/>
      <c r="C70" s="416" t="s">
        <v>5707</v>
      </c>
      <c r="D70" s="416"/>
      <c r="E70" s="162" t="s">
        <v>5708</v>
      </c>
      <c r="F70" s="162" t="s">
        <v>5709</v>
      </c>
      <c r="G70" s="62" t="s">
        <v>5710</v>
      </c>
      <c r="H70" s="63"/>
      <c r="I70" s="64"/>
      <c r="J70" s="65" t="s">
        <v>5711</v>
      </c>
      <c r="K70" s="65" t="s">
        <v>5712</v>
      </c>
      <c r="L70" s="65" t="s">
        <v>5713</v>
      </c>
      <c r="M70" s="66"/>
      <c r="N70" s="66"/>
      <c r="O70" s="67"/>
      <c r="P70" s="68">
        <f>COUNT(P74:P88)</f>
        <v>0</v>
      </c>
      <c r="Q70" s="68">
        <f>COUNT(Q74:Q88)</f>
        <v>0</v>
      </c>
      <c r="R70" s="68">
        <f>COUNT(R74:R88)</f>
        <v>0</v>
      </c>
      <c r="S70" s="69"/>
      <c r="T70" s="344">
        <f>T71-SUM(U74:U88)</f>
        <v>0</v>
      </c>
      <c r="U70" s="67"/>
      <c r="V70" s="67"/>
      <c r="W70" s="67"/>
      <c r="X70" s="67">
        <v>1</v>
      </c>
      <c r="AD70" s="17"/>
      <c r="AE70" s="17"/>
      <c r="AF70" s="17"/>
      <c r="AH70" s="334"/>
    </row>
    <row r="71" spans="1:34" s="40" customFormat="1" x14ac:dyDescent="0.25">
      <c r="A71" s="40">
        <v>7</v>
      </c>
      <c r="B71" s="70"/>
      <c r="C71" s="415" t="str">
        <f>Leden!AQ9</f>
        <v>S4</v>
      </c>
      <c r="D71" s="415"/>
      <c r="E71" s="161" t="str">
        <f>IF($C71="","",LEFT(IFERROR(VLOOKUP($C71,TeamsV,2,0),"")&amp;"??",2))</f>
        <v>WK</v>
      </c>
      <c r="F71" s="342" t="str">
        <f>IF($C71="","",IFERROR(VLOOKUP($C71,TeamsV,3,0),"??"))</f>
        <v>Za</v>
      </c>
      <c r="G71" s="161" t="str">
        <f>IF($C71="","",LEFT(IFERROR(VLOOKUP($C71,TeamsV,4,0),"")&amp;"?",1))</f>
        <v>8</v>
      </c>
      <c r="H71" s="72"/>
      <c r="I71" s="73"/>
      <c r="J71" s="265">
        <f>COUNTIF(C74:C88,"V")</f>
        <v>5</v>
      </c>
      <c r="K71" s="268">
        <f>COUNTIF(C74:C88,"M")</f>
        <v>6</v>
      </c>
      <c r="L71" s="74">
        <f>IFERROR(AVERAGE(H74:H88),"")</f>
        <v>36.727272727272727</v>
      </c>
      <c r="M71" s="75"/>
      <c r="N71" s="75"/>
      <c r="O71" s="76" t="s">
        <v>5714</v>
      </c>
      <c r="P71" s="346"/>
      <c r="Q71" s="346"/>
      <c r="R71" s="346"/>
      <c r="S71" s="347"/>
      <c r="T71" s="344">
        <f>SUM(T74:T88)</f>
        <v>11</v>
      </c>
      <c r="U71" s="201" t="str">
        <f>MID($C71,1,1)</f>
        <v>S</v>
      </c>
      <c r="V71" s="201" t="str">
        <f>MID($C71,1,1)</f>
        <v>S</v>
      </c>
      <c r="W71" s="201" t="str">
        <f>MID($C71,1,1)</f>
        <v>S</v>
      </c>
      <c r="X71" s="49">
        <v>2</v>
      </c>
      <c r="AD71" s="17" t="str">
        <f>IF($C71="","",IFERROR(VLOOKUP($C71,TeamsV,6,0),""))</f>
        <v>A</v>
      </c>
      <c r="AE71" s="17" t="str">
        <f>TRIM(IF($AD71="","",IFERROR(VLOOKUP($AD71,Teams!$B$4:$G$8,2,0),"")))</f>
        <v>3312 AD</v>
      </c>
      <c r="AF71" s="17" t="str">
        <f>TRIM(IF($AD71="","",IFERROR(VLOOKUP($AD71,Teams!$B$4:$G$8,4,0),"")))</f>
        <v>Dordrecht Oranje Wit (D)</v>
      </c>
      <c r="AH71" s="335">
        <f>IFERROR(AVERAGE(AH74:AH88),"")</f>
        <v>37.176363636363639</v>
      </c>
    </row>
    <row r="72" spans="1:34" ht="5.25" customHeight="1" x14ac:dyDescent="0.25">
      <c r="B72" s="60"/>
      <c r="C72" s="162"/>
      <c r="D72" s="60"/>
      <c r="E72" s="60"/>
      <c r="F72" s="60"/>
      <c r="G72" s="64"/>
      <c r="H72" s="64"/>
      <c r="I72" s="64"/>
      <c r="J72" s="266"/>
      <c r="K72" s="266"/>
      <c r="L72" s="266"/>
      <c r="M72" s="77"/>
      <c r="N72" s="77"/>
      <c r="P72" s="200"/>
      <c r="Q72" s="200"/>
      <c r="R72" s="200"/>
      <c r="S72" s="200"/>
      <c r="T72" s="156"/>
      <c r="U72" s="202"/>
      <c r="V72" s="202"/>
      <c r="W72" s="202"/>
      <c r="X72" s="49">
        <v>3</v>
      </c>
    </row>
    <row r="73" spans="1:34" s="78" customFormat="1" ht="12.75" customHeight="1" x14ac:dyDescent="0.25">
      <c r="B73" s="79"/>
      <c r="C73" s="80" t="s">
        <v>5715</v>
      </c>
      <c r="D73" s="80" t="s">
        <v>5716</v>
      </c>
      <c r="E73" s="81" t="s">
        <v>5717</v>
      </c>
      <c r="F73" s="81" t="s">
        <v>5718</v>
      </c>
      <c r="G73" s="80" t="s">
        <v>5719</v>
      </c>
      <c r="H73" s="80" t="s">
        <v>5720</v>
      </c>
      <c r="I73" s="80" t="s">
        <v>5575</v>
      </c>
      <c r="J73" s="80" t="s">
        <v>7904</v>
      </c>
      <c r="K73" s="80" t="s">
        <v>7905</v>
      </c>
      <c r="L73" s="80" t="s">
        <v>8680</v>
      </c>
      <c r="M73" s="82"/>
      <c r="N73" s="82"/>
      <c r="O73" s="83"/>
      <c r="P73" s="203" t="s">
        <v>5585</v>
      </c>
      <c r="Q73" s="203" t="s">
        <v>5584</v>
      </c>
      <c r="R73" s="203" t="s">
        <v>5586</v>
      </c>
      <c r="S73" s="200"/>
      <c r="T73" s="156"/>
      <c r="U73" s="201">
        <f>IF(W71="","",VLOOKUP(W71,Leeftijdscat,2,FALSE))</f>
        <v>5</v>
      </c>
      <c r="V73" s="201">
        <f>IF(W71="","",VLOOKUP(W71,Leeftijdscat,3,FALSE))</f>
        <v>999</v>
      </c>
      <c r="W73" s="201">
        <f>IF(W71="","",VLOOKUP(W71,Leeftijdscat,4,FALSE))</f>
        <v>999</v>
      </c>
      <c r="X73" s="49">
        <v>4</v>
      </c>
      <c r="Y73" s="78">
        <f>LEN(Y74&amp;Y75&amp;Y76&amp;Y77&amp;Y78&amp;Y79&amp;Y80&amp;Y81&amp;Y82&amp;Y83&amp;Y84&amp;Y85&amp;Y86&amp;Y87&amp;Y88)</f>
        <v>22</v>
      </c>
      <c r="Z73" s="78">
        <f>LEN(Z74&amp;Z75&amp;Z76&amp;Z77&amp;Z78&amp;Z79&amp;Z80&amp;Z81&amp;Z82&amp;Z83&amp;Z84&amp;Z85&amp;Z86&amp;Z87&amp;Z88)</f>
        <v>22</v>
      </c>
      <c r="AA73" s="78">
        <f>LEN(AA74&amp;AA75&amp;AA76&amp;AA77&amp;AA78&amp;AA79&amp;AA80&amp;AA81&amp;AA82&amp;AA83&amp;AA84&amp;AA85&amp;AA86&amp;AA87&amp;AA88)</f>
        <v>0</v>
      </c>
      <c r="AB73" s="78">
        <f>SUM(Y73:AA73)</f>
        <v>44</v>
      </c>
      <c r="AD73" s="252"/>
      <c r="AE73" s="252"/>
      <c r="AF73" s="252"/>
      <c r="AH73" s="336"/>
    </row>
    <row r="74" spans="1:34" ht="12.75" customHeight="1" x14ac:dyDescent="0.25">
      <c r="A74" s="31" t="str">
        <f>C71&amp;"x"&amp;B74</f>
        <v>S4x1</v>
      </c>
      <c r="B74" s="60">
        <v>1</v>
      </c>
      <c r="C74" s="84" t="str">
        <f t="shared" ref="C74:C88" si="51">IF(LEFT($A74,1)="x","",IFERROR(VLOOKUP($A74,LedenV,6,0),""))</f>
        <v>V</v>
      </c>
      <c r="D74" s="84" t="str">
        <f t="shared" ref="D74:D88" si="52">IF(LEFT($A74,1)="x","",IFERROR(VLOOKUP($A74,LedenV,7,0),""))</f>
        <v>NFW26V3</v>
      </c>
      <c r="E74" s="85" t="str">
        <f t="shared" ref="E74:E88" si="53">IF(LEFT($A74,1)="x","",IFERROR(VLOOKUP($A74,LedenV,8,0),""))</f>
        <v>Assem, van den L.</v>
      </c>
      <c r="F74" s="85" t="str">
        <f t="shared" ref="F74:F88" si="54">IF(LEFT($A74,1)="x","",IFERROR(VLOOKUP($A74,LedenV,9,0),""))</f>
        <v>Lisette</v>
      </c>
      <c r="G74" s="86">
        <f t="shared" ref="G74:G88" si="55">IF(LEFT($A74,1)="x","",IFERROR(VLOOKUP($A74,LedenV,10,0),""))</f>
        <v>30573</v>
      </c>
      <c r="H74" s="87">
        <f t="shared" ref="H74:H88" si="56">IF(AND(ISNUMBER(G74),G74&lt;&gt;0),DATEDIF(G74,Peildatum,"Y"),"")</f>
        <v>38</v>
      </c>
      <c r="I74" s="88"/>
      <c r="J74" s="84" t="str">
        <f t="shared" ref="J74:J88" si="57">IF(LEFT($A74,1)="x","",IFERROR(VLOOKUP($A74,LedenV,16,0),""))</f>
        <v>S4</v>
      </c>
      <c r="K74" s="84" t="str">
        <f t="shared" ref="K74:K88" si="58">IF(LEFT($A74,1)="x","",IFERROR(VLOOKUP($A74,LedenV,17,0),""))</f>
        <v>S4</v>
      </c>
      <c r="L74" s="84" t="str">
        <f t="shared" ref="L74:L88" si="59">IF(LEFT($A74,1)="x","",IFERROR(VLOOKUP($A74,LedenV,18,0),""))</f>
        <v/>
      </c>
      <c r="M74" s="89"/>
      <c r="N74" s="89"/>
      <c r="P74" s="199"/>
      <c r="Q74" s="199"/>
      <c r="R74" s="199"/>
      <c r="S74" s="204"/>
      <c r="T74" s="273">
        <f t="shared" si="9"/>
        <v>1</v>
      </c>
      <c r="U74" s="202">
        <f t="shared" ref="U74:U88" si="60">MIN(LEN(Y74&amp;Z74&amp;AA74),1)</f>
        <v>1</v>
      </c>
      <c r="V74" s="205">
        <f t="shared" ref="V74:V88" si="61">V73</f>
        <v>999</v>
      </c>
      <c r="W74" s="205">
        <f t="shared" ref="W74:W88" si="62">W73</f>
        <v>999</v>
      </c>
      <c r="X74" s="49">
        <v>5</v>
      </c>
      <c r="Y74" s="84" t="str">
        <f t="shared" ref="Y74:Y88" si="63">IF(LEFT($A74,1)="x","",IFERROR(VLOOKUP($A74,LedenV,34,0),""))</f>
        <v>S4</v>
      </c>
      <c r="Z74" s="84" t="str">
        <f t="shared" ref="Z74:Z88" si="64">IF(LEFT($A74,1)="x","",IFERROR(VLOOKUP($A74,LedenV,35,0),""))</f>
        <v>S4</v>
      </c>
      <c r="AA74" s="84" t="str">
        <f t="shared" ref="AA74:AA88" si="65">IF(LEFT($A74,1)="x","",IFERROR(VLOOKUP($A74,LedenV,36,0),""))</f>
        <v/>
      </c>
      <c r="AB74" s="31">
        <f t="shared" ref="AB74:AB88" si="66">LEN(Y74&amp;Z74&amp;AA74)</f>
        <v>4</v>
      </c>
      <c r="AH74" s="332">
        <f t="shared" ref="AH74:AH88" si="67">lft(G74,Peildatum)</f>
        <v>38.299999999999997</v>
      </c>
    </row>
    <row r="75" spans="1:34" ht="12.75" customHeight="1" x14ac:dyDescent="0.25">
      <c r="A75" s="31" t="str">
        <f>C71&amp;"x"&amp;B75</f>
        <v>S4x2</v>
      </c>
      <c r="B75" s="60">
        <v>2</v>
      </c>
      <c r="C75" s="84" t="str">
        <f t="shared" si="51"/>
        <v>V</v>
      </c>
      <c r="D75" s="84" t="str">
        <f t="shared" si="52"/>
        <v>NGQ19P6</v>
      </c>
      <c r="E75" s="85" t="str">
        <f t="shared" si="53"/>
        <v>Laban-Sinke, I.W.</v>
      </c>
      <c r="F75" s="85" t="str">
        <f t="shared" si="54"/>
        <v>Ingrid</v>
      </c>
      <c r="G75" s="86">
        <f t="shared" si="55"/>
        <v>31209</v>
      </c>
      <c r="H75" s="87">
        <f t="shared" si="56"/>
        <v>36</v>
      </c>
      <c r="I75" s="88"/>
      <c r="J75" s="84" t="str">
        <f t="shared" si="57"/>
        <v>S4</v>
      </c>
      <c r="K75" s="84" t="str">
        <f t="shared" si="58"/>
        <v>S4</v>
      </c>
      <c r="L75" s="84" t="str">
        <f t="shared" si="59"/>
        <v/>
      </c>
      <c r="M75" s="89"/>
      <c r="N75" s="89"/>
      <c r="P75" s="199"/>
      <c r="Q75" s="199"/>
      <c r="R75" s="199"/>
      <c r="S75" s="204"/>
      <c r="T75" s="273">
        <f t="shared" si="9"/>
        <v>1</v>
      </c>
      <c r="U75" s="202">
        <f t="shared" si="60"/>
        <v>1</v>
      </c>
      <c r="V75" s="205">
        <f t="shared" si="61"/>
        <v>999</v>
      </c>
      <c r="W75" s="205">
        <f t="shared" si="62"/>
        <v>999</v>
      </c>
      <c r="X75" s="49">
        <v>6</v>
      </c>
      <c r="Y75" s="84" t="str">
        <f t="shared" si="63"/>
        <v>S4</v>
      </c>
      <c r="Z75" s="84" t="str">
        <f t="shared" si="64"/>
        <v>S4</v>
      </c>
      <c r="AA75" s="84" t="str">
        <f t="shared" si="65"/>
        <v/>
      </c>
      <c r="AB75" s="31">
        <f t="shared" si="66"/>
        <v>4</v>
      </c>
      <c r="AH75" s="332">
        <f t="shared" si="67"/>
        <v>36.56</v>
      </c>
    </row>
    <row r="76" spans="1:34" ht="12.75" customHeight="1" x14ac:dyDescent="0.25">
      <c r="A76" s="31" t="str">
        <f>C71&amp;"x"&amp;B76</f>
        <v>S4x3</v>
      </c>
      <c r="B76" s="60">
        <v>3</v>
      </c>
      <c r="C76" s="84" t="str">
        <f t="shared" si="51"/>
        <v>V</v>
      </c>
      <c r="D76" s="84" t="str">
        <f t="shared" si="52"/>
        <v>NJK34W5</v>
      </c>
      <c r="E76" s="85" t="str">
        <f t="shared" si="53"/>
        <v>Ploeg, L</v>
      </c>
      <c r="F76" s="85" t="str">
        <f t="shared" si="54"/>
        <v>Lieke</v>
      </c>
      <c r="G76" s="86">
        <f t="shared" si="55"/>
        <v>31732</v>
      </c>
      <c r="H76" s="87">
        <f t="shared" si="56"/>
        <v>35</v>
      </c>
      <c r="I76" s="88"/>
      <c r="J76" s="84" t="str">
        <f t="shared" si="57"/>
        <v>S4</v>
      </c>
      <c r="K76" s="84" t="str">
        <f t="shared" si="58"/>
        <v>S4</v>
      </c>
      <c r="L76" s="84" t="str">
        <f t="shared" si="59"/>
        <v/>
      </c>
      <c r="M76" s="89"/>
      <c r="N76" s="89"/>
      <c r="P76" s="199"/>
      <c r="Q76" s="199"/>
      <c r="R76" s="199"/>
      <c r="S76" s="204"/>
      <c r="T76" s="273">
        <f t="shared" si="9"/>
        <v>1</v>
      </c>
      <c r="U76" s="202">
        <f t="shared" si="60"/>
        <v>1</v>
      </c>
      <c r="V76" s="205">
        <f t="shared" si="61"/>
        <v>999</v>
      </c>
      <c r="W76" s="205">
        <f t="shared" si="62"/>
        <v>999</v>
      </c>
      <c r="X76" s="49">
        <v>7</v>
      </c>
      <c r="Y76" s="84" t="str">
        <f t="shared" si="63"/>
        <v>S4</v>
      </c>
      <c r="Z76" s="84" t="str">
        <f t="shared" si="64"/>
        <v>S4</v>
      </c>
      <c r="AA76" s="84" t="str">
        <f t="shared" si="65"/>
        <v/>
      </c>
      <c r="AB76" s="31">
        <f t="shared" si="66"/>
        <v>4</v>
      </c>
      <c r="AH76" s="332">
        <f t="shared" si="67"/>
        <v>35.119999999999997</v>
      </c>
    </row>
    <row r="77" spans="1:34" ht="12.75" customHeight="1" x14ac:dyDescent="0.25">
      <c r="A77" s="31" t="str">
        <f>C71&amp;"x"&amp;B77</f>
        <v>S4x4</v>
      </c>
      <c r="B77" s="60">
        <v>4</v>
      </c>
      <c r="C77" s="84" t="str">
        <f t="shared" si="51"/>
        <v>V</v>
      </c>
      <c r="D77" s="84" t="str">
        <f t="shared" si="52"/>
        <v>NGT43H0</v>
      </c>
      <c r="E77" s="85" t="str">
        <f t="shared" si="53"/>
        <v>Noordam, M.</v>
      </c>
      <c r="F77" s="85" t="str">
        <f t="shared" si="54"/>
        <v>Mirjam</v>
      </c>
      <c r="G77" s="86">
        <f t="shared" si="55"/>
        <v>32119</v>
      </c>
      <c r="H77" s="87">
        <f t="shared" si="56"/>
        <v>34</v>
      </c>
      <c r="I77" s="88"/>
      <c r="J77" s="84" t="str">
        <f t="shared" si="57"/>
        <v>S4</v>
      </c>
      <c r="K77" s="84" t="str">
        <f t="shared" si="58"/>
        <v>S4</v>
      </c>
      <c r="L77" s="84" t="str">
        <f t="shared" si="59"/>
        <v/>
      </c>
      <c r="M77" s="89"/>
      <c r="N77" s="89"/>
      <c r="P77" s="199"/>
      <c r="Q77" s="199"/>
      <c r="R77" s="199"/>
      <c r="S77" s="204"/>
      <c r="T77" s="273">
        <f t="shared" si="9"/>
        <v>1</v>
      </c>
      <c r="U77" s="202">
        <f t="shared" si="60"/>
        <v>1</v>
      </c>
      <c r="V77" s="205">
        <f t="shared" si="61"/>
        <v>999</v>
      </c>
      <c r="W77" s="205">
        <f t="shared" si="62"/>
        <v>999</v>
      </c>
      <c r="X77" s="49">
        <v>8</v>
      </c>
      <c r="Y77" s="84" t="str">
        <f t="shared" si="63"/>
        <v>S4</v>
      </c>
      <c r="Z77" s="84" t="str">
        <f t="shared" si="64"/>
        <v>S4</v>
      </c>
      <c r="AA77" s="84" t="str">
        <f t="shared" si="65"/>
        <v/>
      </c>
      <c r="AB77" s="31">
        <f t="shared" si="66"/>
        <v>4</v>
      </c>
      <c r="AH77" s="332">
        <f t="shared" si="67"/>
        <v>34.06</v>
      </c>
    </row>
    <row r="78" spans="1:34" ht="12.75" customHeight="1" x14ac:dyDescent="0.25">
      <c r="A78" s="31" t="str">
        <f>C71&amp;"x"&amp;B78</f>
        <v>S4x5</v>
      </c>
      <c r="B78" s="60">
        <v>5</v>
      </c>
      <c r="C78" s="84" t="str">
        <f t="shared" si="51"/>
        <v>V</v>
      </c>
      <c r="D78" s="84" t="str">
        <f t="shared" si="52"/>
        <v>NJC46R3</v>
      </c>
      <c r="E78" s="85" t="str">
        <f t="shared" si="53"/>
        <v>Wibbens, E.</v>
      </c>
      <c r="F78" s="85" t="str">
        <f t="shared" si="54"/>
        <v>Esther</v>
      </c>
      <c r="G78" s="86">
        <f t="shared" si="55"/>
        <v>33690</v>
      </c>
      <c r="H78" s="87">
        <f t="shared" si="56"/>
        <v>29</v>
      </c>
      <c r="I78" s="88"/>
      <c r="J78" s="84" t="str">
        <f t="shared" si="57"/>
        <v>S4</v>
      </c>
      <c r="K78" s="84" t="str">
        <f t="shared" si="58"/>
        <v>S4</v>
      </c>
      <c r="L78" s="84" t="str">
        <f t="shared" si="59"/>
        <v/>
      </c>
      <c r="M78" s="89"/>
      <c r="N78" s="89"/>
      <c r="P78" s="199"/>
      <c r="Q78" s="199"/>
      <c r="R78" s="199"/>
      <c r="S78" s="204"/>
      <c r="T78" s="273">
        <f t="shared" ref="T78:T88" si="68">IF(LEN(C78&amp;D78&amp;E78&amp;F78)&gt;0,1,0)</f>
        <v>1</v>
      </c>
      <c r="U78" s="202">
        <f t="shared" si="60"/>
        <v>1</v>
      </c>
      <c r="V78" s="205">
        <f t="shared" si="61"/>
        <v>999</v>
      </c>
      <c r="W78" s="205">
        <f t="shared" si="62"/>
        <v>999</v>
      </c>
      <c r="X78" s="49">
        <v>9</v>
      </c>
      <c r="Y78" s="84" t="str">
        <f t="shared" si="63"/>
        <v>S4</v>
      </c>
      <c r="Z78" s="84" t="str">
        <f t="shared" si="64"/>
        <v>S4</v>
      </c>
      <c r="AA78" s="84" t="str">
        <f t="shared" si="65"/>
        <v/>
      </c>
      <c r="AB78" s="31">
        <f t="shared" si="66"/>
        <v>4</v>
      </c>
      <c r="AH78" s="332">
        <f t="shared" si="67"/>
        <v>29.76</v>
      </c>
    </row>
    <row r="79" spans="1:34" ht="12.75" customHeight="1" x14ac:dyDescent="0.25">
      <c r="A79" s="31" t="str">
        <f>C71&amp;"x"&amp;B79</f>
        <v>S4x6</v>
      </c>
      <c r="B79" s="60">
        <v>6</v>
      </c>
      <c r="C79" s="84" t="str">
        <f t="shared" si="51"/>
        <v>M</v>
      </c>
      <c r="D79" s="84" t="str">
        <f t="shared" si="52"/>
        <v>NFW40D9</v>
      </c>
      <c r="E79" s="85" t="str">
        <f t="shared" si="53"/>
        <v>Boshoven, D.</v>
      </c>
      <c r="F79" s="85" t="str">
        <f t="shared" si="54"/>
        <v>Davy</v>
      </c>
      <c r="G79" s="86">
        <f t="shared" si="55"/>
        <v>27506</v>
      </c>
      <c r="H79" s="87">
        <f t="shared" si="56"/>
        <v>46</v>
      </c>
      <c r="I79" s="88"/>
      <c r="J79" s="84" t="str">
        <f t="shared" si="57"/>
        <v>S4</v>
      </c>
      <c r="K79" s="84" t="str">
        <f t="shared" si="58"/>
        <v>S4</v>
      </c>
      <c r="L79" s="84" t="str">
        <f t="shared" si="59"/>
        <v/>
      </c>
      <c r="M79" s="89"/>
      <c r="N79" s="89"/>
      <c r="P79" s="199"/>
      <c r="Q79" s="199"/>
      <c r="R79" s="199"/>
      <c r="S79" s="204"/>
      <c r="T79" s="273">
        <f t="shared" si="68"/>
        <v>1</v>
      </c>
      <c r="U79" s="202">
        <f t="shared" si="60"/>
        <v>1</v>
      </c>
      <c r="V79" s="205">
        <f t="shared" si="61"/>
        <v>999</v>
      </c>
      <c r="W79" s="205">
        <f t="shared" si="62"/>
        <v>999</v>
      </c>
      <c r="X79" s="49">
        <v>10</v>
      </c>
      <c r="Y79" s="84" t="str">
        <f t="shared" si="63"/>
        <v>S4</v>
      </c>
      <c r="Z79" s="84" t="str">
        <f t="shared" si="64"/>
        <v>S4</v>
      </c>
      <c r="AA79" s="84" t="str">
        <f t="shared" si="65"/>
        <v/>
      </c>
      <c r="AB79" s="31">
        <f t="shared" si="66"/>
        <v>4</v>
      </c>
      <c r="AH79" s="332">
        <f t="shared" si="67"/>
        <v>46.69</v>
      </c>
    </row>
    <row r="80" spans="1:34" ht="12.75" customHeight="1" x14ac:dyDescent="0.25">
      <c r="A80" s="31" t="str">
        <f>C71&amp;"x"&amp;B80</f>
        <v>S4x7</v>
      </c>
      <c r="B80" s="60">
        <v>7</v>
      </c>
      <c r="C80" s="84" t="str">
        <f t="shared" si="51"/>
        <v>M</v>
      </c>
      <c r="D80" s="84" t="str">
        <f t="shared" si="52"/>
        <v>NFS90V6</v>
      </c>
      <c r="E80" s="85" t="str">
        <f t="shared" si="53"/>
        <v>Wit, de B.</v>
      </c>
      <c r="F80" s="85" t="str">
        <f t="shared" si="54"/>
        <v>Bart</v>
      </c>
      <c r="G80" s="86">
        <f t="shared" si="55"/>
        <v>29031</v>
      </c>
      <c r="H80" s="87">
        <f t="shared" si="56"/>
        <v>42</v>
      </c>
      <c r="I80" s="88"/>
      <c r="J80" s="84" t="str">
        <f t="shared" si="57"/>
        <v>S4</v>
      </c>
      <c r="K80" s="84" t="str">
        <f t="shared" si="58"/>
        <v>S4</v>
      </c>
      <c r="L80" s="84" t="str">
        <f t="shared" si="59"/>
        <v/>
      </c>
      <c r="M80" s="89"/>
      <c r="N80" s="89"/>
      <c r="P80" s="199"/>
      <c r="Q80" s="199"/>
      <c r="R80" s="199"/>
      <c r="S80" s="204"/>
      <c r="T80" s="273">
        <f t="shared" si="68"/>
        <v>1</v>
      </c>
      <c r="U80" s="202">
        <f t="shared" si="60"/>
        <v>1</v>
      </c>
      <c r="V80" s="205">
        <f t="shared" si="61"/>
        <v>999</v>
      </c>
      <c r="W80" s="205">
        <f t="shared" si="62"/>
        <v>999</v>
      </c>
      <c r="X80" s="49">
        <v>11</v>
      </c>
      <c r="Y80" s="84" t="str">
        <f t="shared" si="63"/>
        <v>S4</v>
      </c>
      <c r="Z80" s="84" t="str">
        <f t="shared" si="64"/>
        <v>S4</v>
      </c>
      <c r="AA80" s="84" t="str">
        <f t="shared" si="65"/>
        <v/>
      </c>
      <c r="AB80" s="31">
        <f t="shared" si="66"/>
        <v>4</v>
      </c>
      <c r="AH80" s="332">
        <f t="shared" si="67"/>
        <v>42.52</v>
      </c>
    </row>
    <row r="81" spans="1:34" ht="12.75" customHeight="1" x14ac:dyDescent="0.25">
      <c r="A81" s="31" t="str">
        <f>C71&amp;"x"&amp;B81</f>
        <v>S4x8</v>
      </c>
      <c r="B81" s="60">
        <v>8</v>
      </c>
      <c r="C81" s="84" t="str">
        <f t="shared" si="51"/>
        <v>M</v>
      </c>
      <c r="D81" s="84" t="str">
        <f t="shared" si="52"/>
        <v>NFW92M3</v>
      </c>
      <c r="E81" s="85" t="str">
        <f t="shared" si="53"/>
        <v>Laban, A.J.</v>
      </c>
      <c r="F81" s="85" t="str">
        <f t="shared" si="54"/>
        <v>Antjan</v>
      </c>
      <c r="G81" s="86">
        <f t="shared" si="55"/>
        <v>29340</v>
      </c>
      <c r="H81" s="87">
        <f t="shared" si="56"/>
        <v>41</v>
      </c>
      <c r="I81" s="88"/>
      <c r="J81" s="84" t="str">
        <f t="shared" si="57"/>
        <v>S4</v>
      </c>
      <c r="K81" s="84" t="str">
        <f t="shared" si="58"/>
        <v>S4</v>
      </c>
      <c r="L81" s="84" t="str">
        <f t="shared" si="59"/>
        <v/>
      </c>
      <c r="M81" s="89"/>
      <c r="N81" s="89"/>
      <c r="P81" s="199"/>
      <c r="Q81" s="199"/>
      <c r="R81" s="199"/>
      <c r="S81" s="204"/>
      <c r="T81" s="273">
        <f t="shared" si="68"/>
        <v>1</v>
      </c>
      <c r="U81" s="202">
        <f t="shared" si="60"/>
        <v>1</v>
      </c>
      <c r="V81" s="205">
        <f t="shared" si="61"/>
        <v>999</v>
      </c>
      <c r="W81" s="205">
        <f t="shared" si="62"/>
        <v>999</v>
      </c>
      <c r="X81" s="49">
        <v>12</v>
      </c>
      <c r="Y81" s="84" t="str">
        <f t="shared" si="63"/>
        <v>S4</v>
      </c>
      <c r="Z81" s="84" t="str">
        <f t="shared" si="64"/>
        <v>S4</v>
      </c>
      <c r="AA81" s="84" t="str">
        <f t="shared" si="65"/>
        <v/>
      </c>
      <c r="AB81" s="31">
        <f t="shared" si="66"/>
        <v>4</v>
      </c>
      <c r="AH81" s="332">
        <f t="shared" si="67"/>
        <v>41.67</v>
      </c>
    </row>
    <row r="82" spans="1:34" ht="12.75" customHeight="1" x14ac:dyDescent="0.25">
      <c r="A82" s="31" t="str">
        <f>C71&amp;"x"&amp;B82</f>
        <v>S4x9</v>
      </c>
      <c r="B82" s="60">
        <v>9</v>
      </c>
      <c r="C82" s="84" t="str">
        <f t="shared" si="51"/>
        <v>M</v>
      </c>
      <c r="D82" s="84" t="str">
        <f t="shared" si="52"/>
        <v>NFW26G8</v>
      </c>
      <c r="E82" s="85" t="str">
        <f t="shared" si="53"/>
        <v>Noels, A.</v>
      </c>
      <c r="F82" s="85" t="str">
        <f t="shared" si="54"/>
        <v>Arjan</v>
      </c>
      <c r="G82" s="86">
        <f t="shared" si="55"/>
        <v>29523</v>
      </c>
      <c r="H82" s="87">
        <f t="shared" si="56"/>
        <v>41</v>
      </c>
      <c r="I82" s="88"/>
      <c r="J82" s="84" t="str">
        <f t="shared" si="57"/>
        <v>S4</v>
      </c>
      <c r="K82" s="84" t="str">
        <f t="shared" si="58"/>
        <v>S4</v>
      </c>
      <c r="L82" s="84" t="str">
        <f t="shared" si="59"/>
        <v/>
      </c>
      <c r="M82" s="89"/>
      <c r="N82" s="89"/>
      <c r="P82" s="199"/>
      <c r="Q82" s="199"/>
      <c r="R82" s="199"/>
      <c r="S82" s="204"/>
      <c r="T82" s="273">
        <f t="shared" si="68"/>
        <v>1</v>
      </c>
      <c r="U82" s="202">
        <f t="shared" si="60"/>
        <v>1</v>
      </c>
      <c r="V82" s="205">
        <f t="shared" si="61"/>
        <v>999</v>
      </c>
      <c r="W82" s="205">
        <f t="shared" si="62"/>
        <v>999</v>
      </c>
      <c r="X82" s="49">
        <v>13</v>
      </c>
      <c r="Y82" s="84" t="str">
        <f t="shared" si="63"/>
        <v>S4</v>
      </c>
      <c r="Z82" s="84" t="str">
        <f t="shared" si="64"/>
        <v>S4</v>
      </c>
      <c r="AA82" s="84" t="str">
        <f t="shared" si="65"/>
        <v/>
      </c>
      <c r="AB82" s="31">
        <f t="shared" si="66"/>
        <v>4</v>
      </c>
      <c r="AH82" s="332">
        <f t="shared" si="67"/>
        <v>41.17</v>
      </c>
    </row>
    <row r="83" spans="1:34" ht="12.75" customHeight="1" x14ac:dyDescent="0.25">
      <c r="A83" s="31" t="str">
        <f>C71&amp;"x"&amp;B83</f>
        <v>S4x10</v>
      </c>
      <c r="B83" s="60">
        <v>10</v>
      </c>
      <c r="C83" s="84" t="str">
        <f t="shared" si="51"/>
        <v>M</v>
      </c>
      <c r="D83" s="84" t="str">
        <f t="shared" si="52"/>
        <v>NGW10M4</v>
      </c>
      <c r="E83" s="85" t="str">
        <f t="shared" si="53"/>
        <v>Jong, de B.</v>
      </c>
      <c r="F83" s="85" t="str">
        <f t="shared" si="54"/>
        <v>Bas</v>
      </c>
      <c r="G83" s="86">
        <f t="shared" si="55"/>
        <v>33019</v>
      </c>
      <c r="H83" s="87">
        <f t="shared" si="56"/>
        <v>31</v>
      </c>
      <c r="I83" s="88"/>
      <c r="J83" s="84" t="str">
        <f t="shared" si="57"/>
        <v>S4</v>
      </c>
      <c r="K83" s="84" t="str">
        <f t="shared" si="58"/>
        <v>S4</v>
      </c>
      <c r="L83" s="84" t="str">
        <f t="shared" si="59"/>
        <v/>
      </c>
      <c r="M83" s="89"/>
      <c r="N83" s="89"/>
      <c r="P83" s="199"/>
      <c r="Q83" s="199"/>
      <c r="R83" s="199"/>
      <c r="S83" s="204"/>
      <c r="T83" s="273">
        <f t="shared" si="68"/>
        <v>1</v>
      </c>
      <c r="U83" s="202">
        <f t="shared" si="60"/>
        <v>1</v>
      </c>
      <c r="V83" s="205">
        <f t="shared" si="61"/>
        <v>999</v>
      </c>
      <c r="W83" s="205">
        <f t="shared" si="62"/>
        <v>999</v>
      </c>
      <c r="X83" s="49">
        <v>14</v>
      </c>
      <c r="Y83" s="84" t="str">
        <f t="shared" si="63"/>
        <v>S4</v>
      </c>
      <c r="Z83" s="84" t="str">
        <f t="shared" si="64"/>
        <v>S4</v>
      </c>
      <c r="AA83" s="84" t="str">
        <f t="shared" si="65"/>
        <v/>
      </c>
      <c r="AB83" s="31">
        <f t="shared" si="66"/>
        <v>4</v>
      </c>
      <c r="AH83" s="332">
        <f t="shared" si="67"/>
        <v>31.6</v>
      </c>
    </row>
    <row r="84" spans="1:34" ht="12.75" customHeight="1" x14ac:dyDescent="0.25">
      <c r="A84" s="31" t="str">
        <f>C71&amp;"x"&amp;B84</f>
        <v>S4x11</v>
      </c>
      <c r="B84" s="60">
        <v>11</v>
      </c>
      <c r="C84" s="84" t="str">
        <f t="shared" si="51"/>
        <v>M</v>
      </c>
      <c r="D84" s="84" t="str">
        <f t="shared" si="52"/>
        <v>NGT92Q5</v>
      </c>
      <c r="E84" s="85" t="str">
        <f t="shared" si="53"/>
        <v>Kuperus, S.</v>
      </c>
      <c r="F84" s="85" t="str">
        <f t="shared" si="54"/>
        <v>Steven</v>
      </c>
      <c r="G84" s="86">
        <f t="shared" si="55"/>
        <v>33058</v>
      </c>
      <c r="H84" s="87">
        <f t="shared" si="56"/>
        <v>31</v>
      </c>
      <c r="I84" s="88"/>
      <c r="J84" s="84" t="str">
        <f t="shared" si="57"/>
        <v>S4</v>
      </c>
      <c r="K84" s="84" t="str">
        <f t="shared" si="58"/>
        <v>S4</v>
      </c>
      <c r="L84" s="84" t="str">
        <f t="shared" si="59"/>
        <v/>
      </c>
      <c r="M84" s="89"/>
      <c r="N84" s="89"/>
      <c r="P84" s="199"/>
      <c r="Q84" s="199"/>
      <c r="R84" s="199"/>
      <c r="T84" s="273">
        <f t="shared" si="68"/>
        <v>1</v>
      </c>
      <c r="U84" s="202">
        <f t="shared" si="60"/>
        <v>1</v>
      </c>
      <c r="V84" s="205">
        <f t="shared" si="61"/>
        <v>999</v>
      </c>
      <c r="W84" s="205">
        <f t="shared" si="62"/>
        <v>999</v>
      </c>
      <c r="X84" s="49">
        <v>15</v>
      </c>
      <c r="Y84" s="84" t="str">
        <f t="shared" si="63"/>
        <v>S4</v>
      </c>
      <c r="Z84" s="84" t="str">
        <f t="shared" si="64"/>
        <v>S4</v>
      </c>
      <c r="AA84" s="84" t="str">
        <f t="shared" si="65"/>
        <v/>
      </c>
      <c r="AB84" s="31">
        <f t="shared" si="66"/>
        <v>4</v>
      </c>
      <c r="AH84" s="332">
        <f t="shared" si="67"/>
        <v>31.49</v>
      </c>
    </row>
    <row r="85" spans="1:34" ht="12.75" customHeight="1" x14ac:dyDescent="0.25">
      <c r="A85" s="31" t="str">
        <f>C71&amp;"x"&amp;B85</f>
        <v>S4x12</v>
      </c>
      <c r="B85" s="60">
        <v>12</v>
      </c>
      <c r="C85" s="84" t="str">
        <f t="shared" si="51"/>
        <v/>
      </c>
      <c r="D85" s="84" t="str">
        <f t="shared" si="52"/>
        <v/>
      </c>
      <c r="E85" s="85" t="str">
        <f t="shared" si="53"/>
        <v/>
      </c>
      <c r="F85" s="85" t="str">
        <f t="shared" si="54"/>
        <v/>
      </c>
      <c r="G85" s="86" t="str">
        <f t="shared" si="55"/>
        <v/>
      </c>
      <c r="H85" s="87" t="str">
        <f t="shared" si="56"/>
        <v/>
      </c>
      <c r="I85" s="88"/>
      <c r="J85" s="84" t="str">
        <f t="shared" si="57"/>
        <v/>
      </c>
      <c r="K85" s="84" t="str">
        <f t="shared" si="58"/>
        <v/>
      </c>
      <c r="L85" s="84" t="str">
        <f t="shared" si="59"/>
        <v/>
      </c>
      <c r="M85" s="89"/>
      <c r="N85" s="89"/>
      <c r="P85" s="199"/>
      <c r="Q85" s="199"/>
      <c r="R85" s="199"/>
      <c r="T85" s="273">
        <f t="shared" si="68"/>
        <v>0</v>
      </c>
      <c r="U85" s="202">
        <f t="shared" si="60"/>
        <v>0</v>
      </c>
      <c r="V85" s="205">
        <f t="shared" si="61"/>
        <v>999</v>
      </c>
      <c r="W85" s="205">
        <f t="shared" si="62"/>
        <v>999</v>
      </c>
      <c r="X85" s="49">
        <v>16</v>
      </c>
      <c r="Y85" s="84" t="str">
        <f t="shared" si="63"/>
        <v/>
      </c>
      <c r="Z85" s="84" t="str">
        <f t="shared" si="64"/>
        <v/>
      </c>
      <c r="AA85" s="84" t="str">
        <f t="shared" si="65"/>
        <v/>
      </c>
      <c r="AB85" s="31">
        <f t="shared" si="66"/>
        <v>0</v>
      </c>
      <c r="AH85" s="332" t="str">
        <f t="shared" si="67"/>
        <v/>
      </c>
    </row>
    <row r="86" spans="1:34" ht="12.75" customHeight="1" x14ac:dyDescent="0.25">
      <c r="A86" s="31" t="str">
        <f>C71&amp;"x"&amp;B86</f>
        <v>S4x13</v>
      </c>
      <c r="B86" s="60">
        <v>13</v>
      </c>
      <c r="C86" s="84" t="str">
        <f t="shared" si="51"/>
        <v/>
      </c>
      <c r="D86" s="84" t="str">
        <f t="shared" si="52"/>
        <v/>
      </c>
      <c r="E86" s="85" t="str">
        <f t="shared" si="53"/>
        <v/>
      </c>
      <c r="F86" s="85" t="str">
        <f t="shared" si="54"/>
        <v/>
      </c>
      <c r="G86" s="86" t="str">
        <f t="shared" si="55"/>
        <v/>
      </c>
      <c r="H86" s="87" t="str">
        <f t="shared" si="56"/>
        <v/>
      </c>
      <c r="I86" s="88"/>
      <c r="J86" s="84" t="str">
        <f t="shared" si="57"/>
        <v/>
      </c>
      <c r="K86" s="84" t="str">
        <f t="shared" si="58"/>
        <v/>
      </c>
      <c r="L86" s="84" t="str">
        <f t="shared" si="59"/>
        <v/>
      </c>
      <c r="M86" s="89"/>
      <c r="N86" s="89"/>
      <c r="P86" s="199"/>
      <c r="Q86" s="199"/>
      <c r="R86" s="199"/>
      <c r="T86" s="273">
        <f t="shared" si="68"/>
        <v>0</v>
      </c>
      <c r="U86" s="202">
        <f t="shared" si="60"/>
        <v>0</v>
      </c>
      <c r="V86" s="205">
        <f t="shared" si="61"/>
        <v>999</v>
      </c>
      <c r="W86" s="205">
        <f t="shared" si="62"/>
        <v>999</v>
      </c>
      <c r="X86" s="49">
        <v>17</v>
      </c>
      <c r="Y86" s="84" t="str">
        <f t="shared" si="63"/>
        <v/>
      </c>
      <c r="Z86" s="84" t="str">
        <f t="shared" si="64"/>
        <v/>
      </c>
      <c r="AA86" s="84" t="str">
        <f t="shared" si="65"/>
        <v/>
      </c>
      <c r="AB86" s="31">
        <f t="shared" si="66"/>
        <v>0</v>
      </c>
      <c r="AH86" s="332" t="str">
        <f t="shared" si="67"/>
        <v/>
      </c>
    </row>
    <row r="87" spans="1:34" ht="12.75" customHeight="1" x14ac:dyDescent="0.25">
      <c r="A87" s="31" t="str">
        <f>C71&amp;"x"&amp;B87</f>
        <v>S4x14</v>
      </c>
      <c r="B87" s="60">
        <v>14</v>
      </c>
      <c r="C87" s="84" t="str">
        <f t="shared" si="51"/>
        <v/>
      </c>
      <c r="D87" s="84" t="str">
        <f t="shared" si="52"/>
        <v/>
      </c>
      <c r="E87" s="85" t="str">
        <f t="shared" si="53"/>
        <v/>
      </c>
      <c r="F87" s="85" t="str">
        <f t="shared" si="54"/>
        <v/>
      </c>
      <c r="G87" s="86" t="str">
        <f t="shared" si="55"/>
        <v/>
      </c>
      <c r="H87" s="87" t="str">
        <f t="shared" si="56"/>
        <v/>
      </c>
      <c r="I87" s="88"/>
      <c r="J87" s="84" t="str">
        <f t="shared" si="57"/>
        <v/>
      </c>
      <c r="K87" s="84" t="str">
        <f t="shared" si="58"/>
        <v/>
      </c>
      <c r="L87" s="84" t="str">
        <f t="shared" si="59"/>
        <v/>
      </c>
      <c r="M87" s="89"/>
      <c r="N87" s="89"/>
      <c r="P87" s="199"/>
      <c r="Q87" s="199"/>
      <c r="R87" s="199"/>
      <c r="T87" s="273">
        <f t="shared" si="68"/>
        <v>0</v>
      </c>
      <c r="U87" s="202">
        <f t="shared" si="60"/>
        <v>0</v>
      </c>
      <c r="V87" s="205">
        <f t="shared" si="61"/>
        <v>999</v>
      </c>
      <c r="W87" s="205">
        <f t="shared" si="62"/>
        <v>999</v>
      </c>
      <c r="X87" s="49">
        <v>18</v>
      </c>
      <c r="Y87" s="84" t="str">
        <f t="shared" si="63"/>
        <v/>
      </c>
      <c r="Z87" s="84" t="str">
        <f t="shared" si="64"/>
        <v/>
      </c>
      <c r="AA87" s="84" t="str">
        <f t="shared" si="65"/>
        <v/>
      </c>
      <c r="AB87" s="31">
        <f t="shared" si="66"/>
        <v>0</v>
      </c>
      <c r="AH87" s="332" t="str">
        <f t="shared" si="67"/>
        <v/>
      </c>
    </row>
    <row r="88" spans="1:34" ht="12.75" customHeight="1" x14ac:dyDescent="0.25">
      <c r="A88" s="31" t="str">
        <f>C71&amp;"x"&amp;B88</f>
        <v>S4x15</v>
      </c>
      <c r="B88" s="60">
        <v>15</v>
      </c>
      <c r="C88" s="84" t="str">
        <f t="shared" si="51"/>
        <v/>
      </c>
      <c r="D88" s="84" t="str">
        <f t="shared" si="52"/>
        <v/>
      </c>
      <c r="E88" s="85" t="str">
        <f t="shared" si="53"/>
        <v/>
      </c>
      <c r="F88" s="85" t="str">
        <f t="shared" si="54"/>
        <v/>
      </c>
      <c r="G88" s="86" t="str">
        <f t="shared" si="55"/>
        <v/>
      </c>
      <c r="H88" s="87" t="str">
        <f t="shared" si="56"/>
        <v/>
      </c>
      <c r="I88" s="88"/>
      <c r="J88" s="84" t="str">
        <f t="shared" si="57"/>
        <v/>
      </c>
      <c r="K88" s="84" t="str">
        <f t="shared" si="58"/>
        <v/>
      </c>
      <c r="L88" s="84" t="str">
        <f t="shared" si="59"/>
        <v/>
      </c>
      <c r="M88" s="89"/>
      <c r="N88" s="89"/>
      <c r="P88" s="199"/>
      <c r="Q88" s="199"/>
      <c r="R88" s="199"/>
      <c r="T88" s="273">
        <f t="shared" si="68"/>
        <v>0</v>
      </c>
      <c r="U88" s="202">
        <f t="shared" si="60"/>
        <v>0</v>
      </c>
      <c r="V88" s="205">
        <f t="shared" si="61"/>
        <v>999</v>
      </c>
      <c r="W88" s="205">
        <f t="shared" si="62"/>
        <v>999</v>
      </c>
      <c r="X88" s="49">
        <v>19</v>
      </c>
      <c r="Y88" s="84" t="str">
        <f t="shared" si="63"/>
        <v/>
      </c>
      <c r="Z88" s="84" t="str">
        <f t="shared" si="64"/>
        <v/>
      </c>
      <c r="AA88" s="84" t="str">
        <f t="shared" si="65"/>
        <v/>
      </c>
      <c r="AB88" s="31">
        <f t="shared" si="66"/>
        <v>0</v>
      </c>
      <c r="AH88" s="332" t="str">
        <f t="shared" si="67"/>
        <v/>
      </c>
    </row>
    <row r="89" spans="1:34" ht="13.8" thickBot="1" x14ac:dyDescent="0.3">
      <c r="B89" s="90"/>
      <c r="C89" s="91"/>
      <c r="D89" s="90"/>
      <c r="E89" s="90"/>
      <c r="F89" s="90"/>
      <c r="G89" s="92"/>
      <c r="H89" s="92"/>
      <c r="I89" s="92"/>
      <c r="J89" s="91"/>
      <c r="K89" s="91"/>
      <c r="L89" s="91"/>
      <c r="M89" s="89"/>
      <c r="N89" s="89"/>
      <c r="X89" s="49">
        <v>20</v>
      </c>
    </row>
    <row r="90" spans="1:34" ht="13.8" thickTop="1" x14ac:dyDescent="0.25">
      <c r="A90" s="59"/>
      <c r="B90" s="60"/>
      <c r="C90" s="416" t="s">
        <v>5707</v>
      </c>
      <c r="D90" s="416"/>
      <c r="E90" s="162" t="s">
        <v>5708</v>
      </c>
      <c r="F90" s="162" t="s">
        <v>5709</v>
      </c>
      <c r="G90" s="62" t="s">
        <v>5710</v>
      </c>
      <c r="H90" s="63"/>
      <c r="I90" s="64"/>
      <c r="J90" s="65" t="s">
        <v>5711</v>
      </c>
      <c r="K90" s="65" t="s">
        <v>5712</v>
      </c>
      <c r="L90" s="65" t="s">
        <v>5713</v>
      </c>
      <c r="M90" s="66"/>
      <c r="N90" s="66"/>
      <c r="O90" s="67"/>
      <c r="P90" s="68">
        <f>COUNT(P94:P108)</f>
        <v>0</v>
      </c>
      <c r="Q90" s="68">
        <f>COUNT(Q94:Q108)</f>
        <v>0</v>
      </c>
      <c r="R90" s="68">
        <f>COUNT(R94:R108)</f>
        <v>0</v>
      </c>
      <c r="S90" s="69"/>
      <c r="T90" s="344">
        <f>T91-SUM(U94:U108)</f>
        <v>0</v>
      </c>
      <c r="U90" s="67"/>
      <c r="V90" s="67"/>
      <c r="W90" s="67"/>
      <c r="X90" s="67">
        <v>1</v>
      </c>
      <c r="Y90" s="59"/>
      <c r="Z90" s="59"/>
      <c r="AA90" s="59"/>
      <c r="AB90" s="59"/>
    </row>
    <row r="91" spans="1:34" x14ac:dyDescent="0.25">
      <c r="A91" s="40">
        <v>8</v>
      </c>
      <c r="B91" s="70"/>
      <c r="C91" s="415" t="str">
        <f>Leden!AQ10</f>
        <v>S5</v>
      </c>
      <c r="D91" s="415"/>
      <c r="E91" s="161" t="str">
        <f>IF($C91="","",LEFT(IFERROR(VLOOKUP($C91,TeamsV,2,0),"")&amp;"??",2))</f>
        <v>WK</v>
      </c>
      <c r="F91" s="342" t="str">
        <f>IF($C91="","",IFERROR(VLOOKUP($C91,TeamsV,3,0),"??"))</f>
        <v>Za</v>
      </c>
      <c r="G91" s="161" t="str">
        <f>IF($C91="","",LEFT(IFERROR(VLOOKUP($C91,TeamsV,4,0),"")&amp;"?",1))</f>
        <v>8</v>
      </c>
      <c r="H91" s="72"/>
      <c r="I91" s="73"/>
      <c r="J91" s="265">
        <f>COUNTIF(C94:C108,"V")</f>
        <v>4</v>
      </c>
      <c r="K91" s="268">
        <f>COUNTIF(C94:C108,"M")</f>
        <v>5</v>
      </c>
      <c r="L91" s="74">
        <f>IFERROR(AVERAGE(H94:H108),"")</f>
        <v>21.666666666666668</v>
      </c>
      <c r="M91" s="75"/>
      <c r="N91" s="75"/>
      <c r="O91" s="76" t="s">
        <v>5714</v>
      </c>
      <c r="P91" s="346"/>
      <c r="Q91" s="346"/>
      <c r="R91" s="346"/>
      <c r="S91" s="347"/>
      <c r="T91" s="344">
        <f>SUM(T94:T108)</f>
        <v>9</v>
      </c>
      <c r="U91" s="201" t="str">
        <f>MID($C91,1,1)</f>
        <v>S</v>
      </c>
      <c r="V91" s="201" t="str">
        <f>MID($C91,1,1)</f>
        <v>S</v>
      </c>
      <c r="W91" s="201" t="str">
        <f>MID($C91,1,1)</f>
        <v>S</v>
      </c>
      <c r="X91" s="49">
        <v>2</v>
      </c>
      <c r="Y91" s="40"/>
      <c r="Z91" s="40"/>
      <c r="AA91" s="40"/>
      <c r="AB91" s="40"/>
      <c r="AD91" s="17" t="str">
        <f>IF($C91="","",IFERROR(VLOOKUP($C91,TeamsV,6,0),""))</f>
        <v>A</v>
      </c>
      <c r="AE91" s="17" t="str">
        <f>TRIM(IF($AD91="","",IFERROR(VLOOKUP($AD91,Teams!$B$4:$G$8,2,0),"")))</f>
        <v>3312 AD</v>
      </c>
      <c r="AF91" s="17" t="str">
        <f>TRIM(IF($AD91="","",IFERROR(VLOOKUP($AD91,Teams!$B$4:$G$8,4,0),"")))</f>
        <v>Dordrecht Oranje Wit (D)</v>
      </c>
      <c r="AH91" s="335">
        <f>IFERROR(AVERAGE(AH94:AH108),"")</f>
        <v>21.951111111111111</v>
      </c>
    </row>
    <row r="92" spans="1:34" x14ac:dyDescent="0.25">
      <c r="B92" s="60"/>
      <c r="C92" s="162"/>
      <c r="D92" s="60"/>
      <c r="E92" s="60"/>
      <c r="F92" s="60"/>
      <c r="G92" s="64"/>
      <c r="H92" s="64"/>
      <c r="I92" s="64"/>
      <c r="J92" s="266"/>
      <c r="K92" s="266"/>
      <c r="L92" s="266"/>
      <c r="M92" s="77"/>
      <c r="N92" s="77"/>
      <c r="P92" s="200"/>
      <c r="Q92" s="200"/>
      <c r="R92" s="200"/>
      <c r="S92" s="200"/>
      <c r="T92" s="156"/>
      <c r="U92" s="202"/>
      <c r="V92" s="202"/>
      <c r="W92" s="202"/>
      <c r="X92" s="49">
        <v>3</v>
      </c>
    </row>
    <row r="93" spans="1:34" x14ac:dyDescent="0.25">
      <c r="A93" s="78"/>
      <c r="B93" s="79"/>
      <c r="C93" s="80" t="s">
        <v>5715</v>
      </c>
      <c r="D93" s="80" t="s">
        <v>5716</v>
      </c>
      <c r="E93" s="81" t="s">
        <v>5717</v>
      </c>
      <c r="F93" s="81" t="s">
        <v>5718</v>
      </c>
      <c r="G93" s="80" t="s">
        <v>5719</v>
      </c>
      <c r="H93" s="80" t="s">
        <v>5720</v>
      </c>
      <c r="I93" s="80" t="s">
        <v>5575</v>
      </c>
      <c r="J93" s="80" t="s">
        <v>7904</v>
      </c>
      <c r="K93" s="80" t="s">
        <v>7905</v>
      </c>
      <c r="L93" s="80" t="s">
        <v>8680</v>
      </c>
      <c r="M93" s="82"/>
      <c r="N93" s="82"/>
      <c r="O93" s="83"/>
      <c r="P93" s="203" t="s">
        <v>5585</v>
      </c>
      <c r="Q93" s="203" t="s">
        <v>5584</v>
      </c>
      <c r="R93" s="203" t="s">
        <v>5586</v>
      </c>
      <c r="S93" s="200"/>
      <c r="T93" s="156"/>
      <c r="U93" s="201">
        <f>IF(W91="","",VLOOKUP(W91,Leeftijdscat,2,FALSE))</f>
        <v>5</v>
      </c>
      <c r="V93" s="201">
        <f>IF(W91="","",VLOOKUP(W91,Leeftijdscat,3,FALSE))</f>
        <v>999</v>
      </c>
      <c r="W93" s="201">
        <f>IF(W91="","",VLOOKUP(W91,Leeftijdscat,4,FALSE))</f>
        <v>999</v>
      </c>
      <c r="X93" s="49">
        <v>4</v>
      </c>
      <c r="Y93" s="78">
        <f>LEN(Y94&amp;Y95&amp;Y96&amp;Y97&amp;Y98&amp;Y99&amp;Y100&amp;Y101&amp;Y102&amp;Y103&amp;Y104&amp;Y105&amp;Y106&amp;Y107&amp;Y108)</f>
        <v>18</v>
      </c>
      <c r="Z93" s="78">
        <f>LEN(Z94&amp;Z95&amp;Z96&amp;Z97&amp;Z98&amp;Z99&amp;Z100&amp;Z101&amp;Z102&amp;Z103&amp;Z104&amp;Z105&amp;Z106&amp;Z107&amp;Z108)</f>
        <v>18</v>
      </c>
      <c r="AA93" s="78">
        <f>LEN(AA94&amp;AA95&amp;AA96&amp;AA97&amp;AA98&amp;AA99&amp;AA100&amp;AA101&amp;AA102&amp;AA103&amp;AA104&amp;AA105&amp;AA106&amp;AA107&amp;AA108)</f>
        <v>0</v>
      </c>
      <c r="AB93" s="78">
        <f>SUM(Y93:AA93)</f>
        <v>36</v>
      </c>
    </row>
    <row r="94" spans="1:34" x14ac:dyDescent="0.25">
      <c r="A94" s="31" t="str">
        <f>C91&amp;"x"&amp;B94</f>
        <v>S5x1</v>
      </c>
      <c r="B94" s="60">
        <v>1</v>
      </c>
      <c r="C94" s="84" t="str">
        <f t="shared" ref="C94:C108" si="69">IF(LEFT($A94,1)="x","",IFERROR(VLOOKUP($A94,LedenV,6,0),""))</f>
        <v>V</v>
      </c>
      <c r="D94" s="84" t="str">
        <f t="shared" ref="D94:D108" si="70">IF(LEFT($A94,1)="x","",IFERROR(VLOOKUP($A94,LedenV,7,0),""))</f>
        <v>NJH13R4</v>
      </c>
      <c r="E94" s="85" t="str">
        <f t="shared" ref="E94:E108" si="71">IF(LEFT($A94,1)="x","",IFERROR(VLOOKUP($A94,LedenV,8,0),""))</f>
        <v>Lacroes, M.J.</v>
      </c>
      <c r="F94" s="85" t="str">
        <f t="shared" ref="F94:F108" si="72">IF(LEFT($A94,1)="x","",IFERROR(VLOOKUP($A94,LedenV,9,0),""))</f>
        <v>Jany</v>
      </c>
      <c r="G94" s="86">
        <f t="shared" ref="G94:G108" si="73">IF(LEFT($A94,1)="x","",IFERROR(VLOOKUP($A94,LedenV,10,0),""))</f>
        <v>36013</v>
      </c>
      <c r="H94" s="87">
        <f t="shared" ref="H94:H108" si="74">IF(AND(ISNUMBER(G94),G94&lt;&gt;0),DATEDIF(G94,Peildatum,"Y"),"")</f>
        <v>23</v>
      </c>
      <c r="I94" s="88"/>
      <c r="J94" s="84" t="str">
        <f t="shared" ref="J94:J108" si="75">IF(LEFT($A94,1)="x","",IFERROR(VLOOKUP($A94,LedenV,16,0),""))</f>
        <v>S5</v>
      </c>
      <c r="K94" s="84" t="str">
        <f t="shared" ref="K94:K108" si="76">IF(LEFT($A94,1)="x","",IFERROR(VLOOKUP($A94,LedenV,17,0),""))</f>
        <v>S5</v>
      </c>
      <c r="L94" s="84" t="str">
        <f t="shared" ref="L94:L108" si="77">IF(LEFT($A94,1)="x","",IFERROR(VLOOKUP($A94,LedenV,18,0),""))</f>
        <v/>
      </c>
      <c r="M94" s="89"/>
      <c r="N94" s="89"/>
      <c r="P94" s="199"/>
      <c r="Q94" s="199"/>
      <c r="R94" s="199"/>
      <c r="S94" s="204"/>
      <c r="T94" s="273">
        <f t="shared" ref="T94:T108" si="78">IF(LEN(C94&amp;D94&amp;E94&amp;F94)&gt;0,1,0)</f>
        <v>1</v>
      </c>
      <c r="U94" s="202">
        <f t="shared" ref="U94:U108" si="79">MIN(LEN(Y94&amp;Z94&amp;AA94),1)</f>
        <v>1</v>
      </c>
      <c r="V94" s="205">
        <f t="shared" ref="V94:V108" si="80">V93</f>
        <v>999</v>
      </c>
      <c r="W94" s="205">
        <f t="shared" ref="W94:W108" si="81">W93</f>
        <v>999</v>
      </c>
      <c r="X94" s="49">
        <v>5</v>
      </c>
      <c r="Y94" s="84" t="str">
        <f t="shared" ref="Y94:Y108" si="82">IF(LEFT($A94,1)="x","",IFERROR(VLOOKUP($A94,LedenV,34,0),""))</f>
        <v>S5</v>
      </c>
      <c r="Z94" s="84" t="str">
        <f t="shared" ref="Z94:Z108" si="83">IF(LEFT($A94,1)="x","",IFERROR(VLOOKUP($A94,LedenV,35,0),""))</f>
        <v>S5</v>
      </c>
      <c r="AA94" s="84" t="str">
        <f t="shared" ref="AA94:AA108" si="84">IF(LEFT($A94,1)="x","",IFERROR(VLOOKUP($A94,LedenV,36,0),""))</f>
        <v/>
      </c>
      <c r="AB94" s="31">
        <f t="shared" ref="AB94:AB108" si="85">LEN(Y94&amp;Z94&amp;AA94)</f>
        <v>4</v>
      </c>
      <c r="AH94" s="332">
        <f t="shared" ref="AH94:AH108" si="86">lft(G94,Peildatum)</f>
        <v>23.4</v>
      </c>
    </row>
    <row r="95" spans="1:34" x14ac:dyDescent="0.25">
      <c r="A95" s="31" t="str">
        <f>C91&amp;"x"&amp;B95</f>
        <v>S5x2</v>
      </c>
      <c r="B95" s="60">
        <v>2</v>
      </c>
      <c r="C95" s="84" t="str">
        <f t="shared" si="69"/>
        <v>V</v>
      </c>
      <c r="D95" s="84" t="str">
        <f t="shared" si="70"/>
        <v>NJX40G9</v>
      </c>
      <c r="E95" s="85" t="str">
        <f t="shared" si="71"/>
        <v>Bax, E. S.</v>
      </c>
      <c r="F95" s="85" t="str">
        <f t="shared" si="72"/>
        <v>Erinn</v>
      </c>
      <c r="G95" s="86">
        <f t="shared" si="73"/>
        <v>36032</v>
      </c>
      <c r="H95" s="87">
        <f t="shared" si="74"/>
        <v>23</v>
      </c>
      <c r="I95" s="88"/>
      <c r="J95" s="84" t="str">
        <f t="shared" si="75"/>
        <v>S5</v>
      </c>
      <c r="K95" s="84" t="str">
        <f t="shared" si="76"/>
        <v>S5</v>
      </c>
      <c r="L95" s="84" t="str">
        <f t="shared" si="77"/>
        <v/>
      </c>
      <c r="M95" s="89"/>
      <c r="N95" s="89"/>
      <c r="P95" s="199"/>
      <c r="Q95" s="199"/>
      <c r="R95" s="199"/>
      <c r="S95" s="204"/>
      <c r="T95" s="273">
        <f t="shared" si="78"/>
        <v>1</v>
      </c>
      <c r="U95" s="202">
        <f t="shared" si="79"/>
        <v>1</v>
      </c>
      <c r="V95" s="205">
        <f t="shared" si="80"/>
        <v>999</v>
      </c>
      <c r="W95" s="205">
        <f t="shared" si="81"/>
        <v>999</v>
      </c>
      <c r="X95" s="49">
        <v>6</v>
      </c>
      <c r="Y95" s="84" t="str">
        <f t="shared" si="82"/>
        <v>S5</v>
      </c>
      <c r="Z95" s="84" t="str">
        <f t="shared" si="83"/>
        <v>S5</v>
      </c>
      <c r="AA95" s="84" t="str">
        <f t="shared" si="84"/>
        <v/>
      </c>
      <c r="AB95" s="31">
        <f t="shared" si="85"/>
        <v>4</v>
      </c>
      <c r="AH95" s="332">
        <f t="shared" si="86"/>
        <v>23.35</v>
      </c>
    </row>
    <row r="96" spans="1:34" x14ac:dyDescent="0.25">
      <c r="A96" s="31" t="str">
        <f>C91&amp;"x"&amp;B96</f>
        <v>S5x3</v>
      </c>
      <c r="B96" s="60">
        <v>3</v>
      </c>
      <c r="C96" s="84" t="str">
        <f t="shared" si="69"/>
        <v>V</v>
      </c>
      <c r="D96" s="84" t="str">
        <f t="shared" si="70"/>
        <v>NKC46S7</v>
      </c>
      <c r="E96" s="85" t="str">
        <f t="shared" si="71"/>
        <v>Schram, L.J.</v>
      </c>
      <c r="F96" s="85" t="str">
        <f t="shared" si="72"/>
        <v>Lara</v>
      </c>
      <c r="G96" s="86">
        <f t="shared" si="73"/>
        <v>36887</v>
      </c>
      <c r="H96" s="87">
        <f t="shared" si="74"/>
        <v>21</v>
      </c>
      <c r="I96" s="88"/>
      <c r="J96" s="84" t="str">
        <f t="shared" si="75"/>
        <v>S5</v>
      </c>
      <c r="K96" s="84" t="str">
        <f t="shared" si="76"/>
        <v>S5</v>
      </c>
      <c r="L96" s="84" t="str">
        <f t="shared" si="77"/>
        <v/>
      </c>
      <c r="M96" s="89"/>
      <c r="N96" s="89"/>
      <c r="P96" s="199"/>
      <c r="Q96" s="199"/>
      <c r="R96" s="199"/>
      <c r="S96" s="204"/>
      <c r="T96" s="273">
        <f t="shared" si="78"/>
        <v>1</v>
      </c>
      <c r="U96" s="202">
        <f t="shared" si="79"/>
        <v>1</v>
      </c>
      <c r="V96" s="205">
        <f t="shared" si="80"/>
        <v>999</v>
      </c>
      <c r="W96" s="205">
        <f t="shared" si="81"/>
        <v>999</v>
      </c>
      <c r="X96" s="49">
        <v>7</v>
      </c>
      <c r="Y96" s="84" t="str">
        <f t="shared" si="82"/>
        <v>S5</v>
      </c>
      <c r="Z96" s="84" t="str">
        <f t="shared" si="83"/>
        <v>S5</v>
      </c>
      <c r="AA96" s="84" t="str">
        <f t="shared" si="84"/>
        <v/>
      </c>
      <c r="AB96" s="31">
        <f t="shared" si="85"/>
        <v>4</v>
      </c>
      <c r="AH96" s="332">
        <f t="shared" si="86"/>
        <v>21.01</v>
      </c>
    </row>
    <row r="97" spans="1:34" x14ac:dyDescent="0.25">
      <c r="A97" s="31" t="str">
        <f>C91&amp;"x"&amp;B97</f>
        <v>S5x4</v>
      </c>
      <c r="B97" s="60">
        <v>4</v>
      </c>
      <c r="C97" s="84" t="str">
        <f t="shared" si="69"/>
        <v>V</v>
      </c>
      <c r="D97" s="84" t="str">
        <f t="shared" si="70"/>
        <v>NKK88P0</v>
      </c>
      <c r="E97" s="85" t="str">
        <f t="shared" si="71"/>
        <v>Slotboom, A.</v>
      </c>
      <c r="F97" s="85" t="str">
        <f t="shared" si="72"/>
        <v>Amber</v>
      </c>
      <c r="G97" s="86">
        <f t="shared" si="73"/>
        <v>37224</v>
      </c>
      <c r="H97" s="87">
        <f t="shared" si="74"/>
        <v>20</v>
      </c>
      <c r="I97" s="88"/>
      <c r="J97" s="84" t="str">
        <f t="shared" si="75"/>
        <v>S6</v>
      </c>
      <c r="K97" s="84" t="str">
        <f t="shared" si="76"/>
        <v>S5</v>
      </c>
      <c r="L97" s="84" t="str">
        <f t="shared" si="77"/>
        <v/>
      </c>
      <c r="M97" s="89"/>
      <c r="N97" s="89"/>
      <c r="P97" s="199"/>
      <c r="Q97" s="199"/>
      <c r="R97" s="199"/>
      <c r="S97" s="204"/>
      <c r="T97" s="273">
        <f t="shared" si="78"/>
        <v>1</v>
      </c>
      <c r="U97" s="202">
        <f t="shared" si="79"/>
        <v>1</v>
      </c>
      <c r="V97" s="205">
        <f t="shared" si="80"/>
        <v>999</v>
      </c>
      <c r="W97" s="205">
        <f t="shared" si="81"/>
        <v>999</v>
      </c>
      <c r="X97" s="49">
        <v>8</v>
      </c>
      <c r="Y97" s="84" t="str">
        <f t="shared" si="82"/>
        <v>S6</v>
      </c>
      <c r="Z97" s="84" t="str">
        <f t="shared" si="83"/>
        <v>S5</v>
      </c>
      <c r="AA97" s="84" t="str">
        <f t="shared" si="84"/>
        <v/>
      </c>
      <c r="AB97" s="31">
        <f t="shared" si="85"/>
        <v>4</v>
      </c>
      <c r="AH97" s="332">
        <f t="shared" si="86"/>
        <v>20.09</v>
      </c>
    </row>
    <row r="98" spans="1:34" x14ac:dyDescent="0.25">
      <c r="A98" s="31" t="str">
        <f>C91&amp;"x"&amp;B98</f>
        <v>S5x5</v>
      </c>
      <c r="B98" s="60">
        <v>5</v>
      </c>
      <c r="C98" s="84" t="str">
        <f t="shared" si="69"/>
        <v>M</v>
      </c>
      <c r="D98" s="84" t="str">
        <f t="shared" si="70"/>
        <v>NKH35N9</v>
      </c>
      <c r="E98" s="85" t="str">
        <f t="shared" si="71"/>
        <v>Jong, de I.J.</v>
      </c>
      <c r="F98" s="85" t="str">
        <f t="shared" si="72"/>
        <v>Jouke</v>
      </c>
      <c r="G98" s="86">
        <f t="shared" si="73"/>
        <v>35797</v>
      </c>
      <c r="H98" s="87">
        <f t="shared" si="74"/>
        <v>23</v>
      </c>
      <c r="I98" s="88"/>
      <c r="J98" s="84" t="str">
        <f t="shared" si="75"/>
        <v>S5</v>
      </c>
      <c r="K98" s="84" t="str">
        <f t="shared" si="76"/>
        <v>S5</v>
      </c>
      <c r="L98" s="84" t="str">
        <f t="shared" si="77"/>
        <v/>
      </c>
      <c r="M98" s="89"/>
      <c r="N98" s="89"/>
      <c r="P98" s="199"/>
      <c r="Q98" s="199"/>
      <c r="R98" s="199"/>
      <c r="S98" s="204"/>
      <c r="T98" s="273">
        <f t="shared" si="78"/>
        <v>1</v>
      </c>
      <c r="U98" s="202">
        <f t="shared" si="79"/>
        <v>1</v>
      </c>
      <c r="V98" s="205">
        <f t="shared" si="80"/>
        <v>999</v>
      </c>
      <c r="W98" s="205">
        <f t="shared" si="81"/>
        <v>999</v>
      </c>
      <c r="X98" s="49">
        <v>9</v>
      </c>
      <c r="Y98" s="84" t="str">
        <f t="shared" si="82"/>
        <v>S5</v>
      </c>
      <c r="Z98" s="84" t="str">
        <f t="shared" si="83"/>
        <v>S5</v>
      </c>
      <c r="AA98" s="84" t="str">
        <f t="shared" si="84"/>
        <v/>
      </c>
      <c r="AB98" s="31">
        <f t="shared" si="85"/>
        <v>4</v>
      </c>
      <c r="AH98" s="332">
        <f t="shared" si="86"/>
        <v>23.99</v>
      </c>
    </row>
    <row r="99" spans="1:34" x14ac:dyDescent="0.25">
      <c r="A99" s="31" t="str">
        <f>C91&amp;"x"&amp;B99</f>
        <v>S5x6</v>
      </c>
      <c r="B99" s="60">
        <v>6</v>
      </c>
      <c r="C99" s="84" t="str">
        <f t="shared" si="69"/>
        <v>M</v>
      </c>
      <c r="D99" s="84" t="str">
        <f t="shared" si="70"/>
        <v>NJH76N5</v>
      </c>
      <c r="E99" s="85" t="str">
        <f t="shared" si="71"/>
        <v>Klink, O.C.</v>
      </c>
      <c r="F99" s="85" t="str">
        <f t="shared" si="72"/>
        <v>Olivier</v>
      </c>
      <c r="G99" s="86">
        <f t="shared" si="73"/>
        <v>36143</v>
      </c>
      <c r="H99" s="87">
        <f t="shared" si="74"/>
        <v>23</v>
      </c>
      <c r="I99" s="88"/>
      <c r="J99" s="84" t="str">
        <f t="shared" si="75"/>
        <v>S5</v>
      </c>
      <c r="K99" s="84" t="str">
        <f t="shared" si="76"/>
        <v>S5</v>
      </c>
      <c r="L99" s="84" t="str">
        <f t="shared" si="77"/>
        <v/>
      </c>
      <c r="M99" s="89"/>
      <c r="N99" s="89"/>
      <c r="P99" s="199"/>
      <c r="Q99" s="199"/>
      <c r="R99" s="199"/>
      <c r="S99" s="204"/>
      <c r="T99" s="273">
        <f t="shared" si="78"/>
        <v>1</v>
      </c>
      <c r="U99" s="202">
        <f t="shared" si="79"/>
        <v>1</v>
      </c>
      <c r="V99" s="205">
        <f t="shared" si="80"/>
        <v>999</v>
      </c>
      <c r="W99" s="205">
        <f t="shared" si="81"/>
        <v>999</v>
      </c>
      <c r="X99" s="49">
        <v>10</v>
      </c>
      <c r="Y99" s="84" t="str">
        <f t="shared" si="82"/>
        <v>S5</v>
      </c>
      <c r="Z99" s="84" t="str">
        <f t="shared" si="83"/>
        <v>S5</v>
      </c>
      <c r="AA99" s="84" t="str">
        <f t="shared" si="84"/>
        <v/>
      </c>
      <c r="AB99" s="31">
        <f t="shared" si="85"/>
        <v>4</v>
      </c>
      <c r="AH99" s="332">
        <f t="shared" si="86"/>
        <v>23.05</v>
      </c>
    </row>
    <row r="100" spans="1:34" x14ac:dyDescent="0.25">
      <c r="A100" s="31" t="str">
        <f>C91&amp;"x"&amp;B100</f>
        <v>S5x7</v>
      </c>
      <c r="B100" s="60">
        <v>7</v>
      </c>
      <c r="C100" s="84" t="str">
        <f t="shared" si="69"/>
        <v>M</v>
      </c>
      <c r="D100" s="84" t="str">
        <f t="shared" si="70"/>
        <v>NLB70W8</v>
      </c>
      <c r="E100" s="85" t="str">
        <f t="shared" si="71"/>
        <v>Friebel, L.</v>
      </c>
      <c r="F100" s="85" t="str">
        <f t="shared" si="72"/>
        <v>Luuk</v>
      </c>
      <c r="G100" s="86">
        <f t="shared" si="73"/>
        <v>36683</v>
      </c>
      <c r="H100" s="87">
        <f t="shared" si="74"/>
        <v>21</v>
      </c>
      <c r="I100" s="88"/>
      <c r="J100" s="84" t="str">
        <f t="shared" si="75"/>
        <v>S6</v>
      </c>
      <c r="K100" s="84" t="str">
        <f t="shared" si="76"/>
        <v>S5</v>
      </c>
      <c r="L100" s="84" t="str">
        <f t="shared" si="77"/>
        <v/>
      </c>
      <c r="M100" s="89"/>
      <c r="N100" s="89"/>
      <c r="P100" s="199"/>
      <c r="Q100" s="199"/>
      <c r="R100" s="199"/>
      <c r="S100" s="204"/>
      <c r="T100" s="273">
        <f t="shared" si="78"/>
        <v>1</v>
      </c>
      <c r="U100" s="202">
        <f t="shared" si="79"/>
        <v>1</v>
      </c>
      <c r="V100" s="205">
        <f t="shared" si="80"/>
        <v>999</v>
      </c>
      <c r="W100" s="205">
        <f t="shared" si="81"/>
        <v>999</v>
      </c>
      <c r="X100" s="49">
        <v>11</v>
      </c>
      <c r="Y100" s="84" t="str">
        <f t="shared" si="82"/>
        <v>S6</v>
      </c>
      <c r="Z100" s="84" t="str">
        <f t="shared" si="83"/>
        <v>S5</v>
      </c>
      <c r="AA100" s="84" t="str">
        <f t="shared" si="84"/>
        <v/>
      </c>
      <c r="AB100" s="31">
        <f t="shared" si="85"/>
        <v>4</v>
      </c>
      <c r="AH100" s="332">
        <f t="shared" si="86"/>
        <v>21.57</v>
      </c>
    </row>
    <row r="101" spans="1:34" x14ac:dyDescent="0.25">
      <c r="A101" s="31" t="str">
        <f>C91&amp;"x"&amp;B101</f>
        <v>S5x8</v>
      </c>
      <c r="B101" s="60">
        <v>8</v>
      </c>
      <c r="C101" s="84" t="str">
        <f t="shared" si="69"/>
        <v>M</v>
      </c>
      <c r="D101" s="84" t="str">
        <f t="shared" si="70"/>
        <v>NJY83B4</v>
      </c>
      <c r="E101" s="85" t="str">
        <f t="shared" si="71"/>
        <v>Dubbeld, R.</v>
      </c>
      <c r="F101" s="85" t="str">
        <f t="shared" si="72"/>
        <v>Ruben</v>
      </c>
      <c r="G101" s="86">
        <f t="shared" si="73"/>
        <v>36865</v>
      </c>
      <c r="H101" s="87">
        <f t="shared" si="74"/>
        <v>21</v>
      </c>
      <c r="I101" s="88"/>
      <c r="J101" s="84" t="str">
        <f t="shared" si="75"/>
        <v>S5</v>
      </c>
      <c r="K101" s="84" t="str">
        <f t="shared" si="76"/>
        <v>S5</v>
      </c>
      <c r="L101" s="84" t="str">
        <f t="shared" si="77"/>
        <v/>
      </c>
      <c r="M101" s="89"/>
      <c r="N101" s="89"/>
      <c r="P101" s="199"/>
      <c r="Q101" s="199"/>
      <c r="R101" s="199"/>
      <c r="S101" s="204"/>
      <c r="T101" s="273">
        <f t="shared" si="78"/>
        <v>1</v>
      </c>
      <c r="U101" s="202">
        <f t="shared" si="79"/>
        <v>1</v>
      </c>
      <c r="V101" s="205">
        <f t="shared" si="80"/>
        <v>999</v>
      </c>
      <c r="W101" s="205">
        <f t="shared" si="81"/>
        <v>999</v>
      </c>
      <c r="X101" s="49">
        <v>12</v>
      </c>
      <c r="Y101" s="84" t="str">
        <f t="shared" si="82"/>
        <v>S5</v>
      </c>
      <c r="Z101" s="84" t="str">
        <f t="shared" si="83"/>
        <v>S5</v>
      </c>
      <c r="AA101" s="84" t="str">
        <f t="shared" si="84"/>
        <v/>
      </c>
      <c r="AB101" s="31">
        <f t="shared" si="85"/>
        <v>4</v>
      </c>
      <c r="AH101" s="332">
        <f t="shared" si="86"/>
        <v>21.07</v>
      </c>
    </row>
    <row r="102" spans="1:34" x14ac:dyDescent="0.25">
      <c r="A102" s="31" t="str">
        <f>C91&amp;"x"&amp;B102</f>
        <v>S5x9</v>
      </c>
      <c r="B102" s="60">
        <v>9</v>
      </c>
      <c r="C102" s="84" t="str">
        <f t="shared" si="69"/>
        <v>M</v>
      </c>
      <c r="D102" s="84" t="str">
        <f t="shared" si="70"/>
        <v>NKG59J2</v>
      </c>
      <c r="E102" s="85" t="str">
        <f t="shared" si="71"/>
        <v>Groeneweg, T.D.</v>
      </c>
      <c r="F102" s="85" t="str">
        <f t="shared" si="72"/>
        <v>Tim</v>
      </c>
      <c r="G102" s="86">
        <f t="shared" si="73"/>
        <v>37246</v>
      </c>
      <c r="H102" s="87">
        <f t="shared" si="74"/>
        <v>20</v>
      </c>
      <c r="I102" s="88"/>
      <c r="J102" s="84" t="str">
        <f t="shared" si="75"/>
        <v>A1</v>
      </c>
      <c r="K102" s="84" t="str">
        <f t="shared" si="76"/>
        <v>S5</v>
      </c>
      <c r="L102" s="84" t="str">
        <f t="shared" si="77"/>
        <v/>
      </c>
      <c r="M102" s="89"/>
      <c r="N102" s="89"/>
      <c r="P102" s="199"/>
      <c r="Q102" s="199"/>
      <c r="R102" s="199"/>
      <c r="S102" s="204"/>
      <c r="T102" s="273">
        <f t="shared" si="78"/>
        <v>1</v>
      </c>
      <c r="U102" s="202">
        <f t="shared" si="79"/>
        <v>1</v>
      </c>
      <c r="V102" s="205">
        <f t="shared" si="80"/>
        <v>999</v>
      </c>
      <c r="W102" s="205">
        <f t="shared" si="81"/>
        <v>999</v>
      </c>
      <c r="X102" s="49">
        <v>13</v>
      </c>
      <c r="Y102" s="84" t="str">
        <f t="shared" si="82"/>
        <v>A1</v>
      </c>
      <c r="Z102" s="84" t="str">
        <f t="shared" si="83"/>
        <v>S5</v>
      </c>
      <c r="AA102" s="84" t="str">
        <f t="shared" si="84"/>
        <v/>
      </c>
      <c r="AB102" s="31">
        <f t="shared" si="85"/>
        <v>4</v>
      </c>
      <c r="AH102" s="332">
        <f t="shared" si="86"/>
        <v>20.03</v>
      </c>
    </row>
    <row r="103" spans="1:34" x14ac:dyDescent="0.25">
      <c r="A103" s="31" t="str">
        <f>C91&amp;"x"&amp;B103</f>
        <v>S5x10</v>
      </c>
      <c r="B103" s="60">
        <v>10</v>
      </c>
      <c r="C103" s="84" t="str">
        <f t="shared" si="69"/>
        <v/>
      </c>
      <c r="D103" s="84" t="str">
        <f t="shared" si="70"/>
        <v/>
      </c>
      <c r="E103" s="85" t="str">
        <f t="shared" si="71"/>
        <v/>
      </c>
      <c r="F103" s="85" t="str">
        <f t="shared" si="72"/>
        <v/>
      </c>
      <c r="G103" s="86" t="str">
        <f t="shared" si="73"/>
        <v/>
      </c>
      <c r="H103" s="87" t="str">
        <f t="shared" si="74"/>
        <v/>
      </c>
      <c r="I103" s="88"/>
      <c r="J103" s="84" t="str">
        <f t="shared" si="75"/>
        <v/>
      </c>
      <c r="K103" s="84" t="str">
        <f t="shared" si="76"/>
        <v/>
      </c>
      <c r="L103" s="84" t="str">
        <f t="shared" si="77"/>
        <v/>
      </c>
      <c r="M103" s="89"/>
      <c r="N103" s="89"/>
      <c r="P103" s="199"/>
      <c r="Q103" s="199"/>
      <c r="R103" s="199"/>
      <c r="S103" s="204"/>
      <c r="T103" s="273">
        <f t="shared" si="78"/>
        <v>0</v>
      </c>
      <c r="U103" s="202">
        <f t="shared" si="79"/>
        <v>0</v>
      </c>
      <c r="V103" s="205">
        <f t="shared" si="80"/>
        <v>999</v>
      </c>
      <c r="W103" s="205">
        <f t="shared" si="81"/>
        <v>999</v>
      </c>
      <c r="X103" s="49">
        <v>14</v>
      </c>
      <c r="Y103" s="84" t="str">
        <f t="shared" si="82"/>
        <v/>
      </c>
      <c r="Z103" s="84" t="str">
        <f t="shared" si="83"/>
        <v/>
      </c>
      <c r="AA103" s="84" t="str">
        <f t="shared" si="84"/>
        <v/>
      </c>
      <c r="AB103" s="31">
        <f t="shared" si="85"/>
        <v>0</v>
      </c>
      <c r="AH103" s="332" t="str">
        <f t="shared" si="86"/>
        <v/>
      </c>
    </row>
    <row r="104" spans="1:34" x14ac:dyDescent="0.25">
      <c r="A104" s="31" t="str">
        <f>C91&amp;"x"&amp;B104</f>
        <v>S5x11</v>
      </c>
      <c r="B104" s="60">
        <v>11</v>
      </c>
      <c r="C104" s="84" t="str">
        <f t="shared" si="69"/>
        <v/>
      </c>
      <c r="D104" s="84" t="str">
        <f t="shared" si="70"/>
        <v/>
      </c>
      <c r="E104" s="85" t="str">
        <f t="shared" si="71"/>
        <v/>
      </c>
      <c r="F104" s="85" t="str">
        <f t="shared" si="72"/>
        <v/>
      </c>
      <c r="G104" s="86" t="str">
        <f t="shared" si="73"/>
        <v/>
      </c>
      <c r="H104" s="87" t="str">
        <f t="shared" si="74"/>
        <v/>
      </c>
      <c r="I104" s="88"/>
      <c r="J104" s="84" t="str">
        <f t="shared" si="75"/>
        <v/>
      </c>
      <c r="K104" s="84" t="str">
        <f t="shared" si="76"/>
        <v/>
      </c>
      <c r="L104" s="84" t="str">
        <f t="shared" si="77"/>
        <v/>
      </c>
      <c r="M104" s="89"/>
      <c r="N104" s="89"/>
      <c r="P104" s="199"/>
      <c r="Q104" s="199"/>
      <c r="R104" s="199"/>
      <c r="T104" s="273">
        <f t="shared" si="78"/>
        <v>0</v>
      </c>
      <c r="U104" s="202">
        <f t="shared" si="79"/>
        <v>0</v>
      </c>
      <c r="V104" s="205">
        <f t="shared" si="80"/>
        <v>999</v>
      </c>
      <c r="W104" s="205">
        <f t="shared" si="81"/>
        <v>999</v>
      </c>
      <c r="X104" s="49">
        <v>15</v>
      </c>
      <c r="Y104" s="84" t="str">
        <f t="shared" si="82"/>
        <v/>
      </c>
      <c r="Z104" s="84" t="str">
        <f t="shared" si="83"/>
        <v/>
      </c>
      <c r="AA104" s="84" t="str">
        <f t="shared" si="84"/>
        <v/>
      </c>
      <c r="AB104" s="31">
        <f t="shared" si="85"/>
        <v>0</v>
      </c>
      <c r="AH104" s="332" t="str">
        <f t="shared" si="86"/>
        <v/>
      </c>
    </row>
    <row r="105" spans="1:34" x14ac:dyDescent="0.25">
      <c r="A105" s="31" t="str">
        <f>C91&amp;"x"&amp;B105</f>
        <v>S5x12</v>
      </c>
      <c r="B105" s="60">
        <v>12</v>
      </c>
      <c r="C105" s="84" t="str">
        <f t="shared" si="69"/>
        <v/>
      </c>
      <c r="D105" s="84" t="str">
        <f t="shared" si="70"/>
        <v/>
      </c>
      <c r="E105" s="85" t="str">
        <f t="shared" si="71"/>
        <v/>
      </c>
      <c r="F105" s="85" t="str">
        <f t="shared" si="72"/>
        <v/>
      </c>
      <c r="G105" s="86" t="str">
        <f t="shared" si="73"/>
        <v/>
      </c>
      <c r="H105" s="87" t="str">
        <f t="shared" si="74"/>
        <v/>
      </c>
      <c r="I105" s="88"/>
      <c r="J105" s="84" t="str">
        <f t="shared" si="75"/>
        <v/>
      </c>
      <c r="K105" s="84" t="str">
        <f t="shared" si="76"/>
        <v/>
      </c>
      <c r="L105" s="84" t="str">
        <f t="shared" si="77"/>
        <v/>
      </c>
      <c r="M105" s="89"/>
      <c r="N105" s="89"/>
      <c r="P105" s="199"/>
      <c r="Q105" s="199"/>
      <c r="R105" s="199"/>
      <c r="T105" s="273">
        <f t="shared" si="78"/>
        <v>0</v>
      </c>
      <c r="U105" s="202">
        <f t="shared" si="79"/>
        <v>0</v>
      </c>
      <c r="V105" s="205">
        <f t="shared" si="80"/>
        <v>999</v>
      </c>
      <c r="W105" s="205">
        <f t="shared" si="81"/>
        <v>999</v>
      </c>
      <c r="X105" s="49">
        <v>16</v>
      </c>
      <c r="Y105" s="84" t="str">
        <f t="shared" si="82"/>
        <v/>
      </c>
      <c r="Z105" s="84" t="str">
        <f t="shared" si="83"/>
        <v/>
      </c>
      <c r="AA105" s="84" t="str">
        <f t="shared" si="84"/>
        <v/>
      </c>
      <c r="AB105" s="31">
        <f t="shared" si="85"/>
        <v>0</v>
      </c>
      <c r="AH105" s="332" t="str">
        <f t="shared" si="86"/>
        <v/>
      </c>
    </row>
    <row r="106" spans="1:34" x14ac:dyDescent="0.25">
      <c r="A106" s="31" t="str">
        <f>C91&amp;"x"&amp;B106</f>
        <v>S5x13</v>
      </c>
      <c r="B106" s="60">
        <v>13</v>
      </c>
      <c r="C106" s="84" t="str">
        <f t="shared" si="69"/>
        <v/>
      </c>
      <c r="D106" s="84" t="str">
        <f t="shared" si="70"/>
        <v/>
      </c>
      <c r="E106" s="85" t="str">
        <f t="shared" si="71"/>
        <v/>
      </c>
      <c r="F106" s="85" t="str">
        <f t="shared" si="72"/>
        <v/>
      </c>
      <c r="G106" s="86" t="str">
        <f t="shared" si="73"/>
        <v/>
      </c>
      <c r="H106" s="87" t="str">
        <f t="shared" si="74"/>
        <v/>
      </c>
      <c r="I106" s="88"/>
      <c r="J106" s="84" t="str">
        <f t="shared" si="75"/>
        <v/>
      </c>
      <c r="K106" s="84" t="str">
        <f t="shared" si="76"/>
        <v/>
      </c>
      <c r="L106" s="84" t="str">
        <f t="shared" si="77"/>
        <v/>
      </c>
      <c r="M106" s="89"/>
      <c r="N106" s="89"/>
      <c r="P106" s="199"/>
      <c r="Q106" s="199"/>
      <c r="R106" s="199"/>
      <c r="T106" s="273">
        <f t="shared" si="78"/>
        <v>0</v>
      </c>
      <c r="U106" s="202">
        <f t="shared" si="79"/>
        <v>0</v>
      </c>
      <c r="V106" s="205">
        <f t="shared" si="80"/>
        <v>999</v>
      </c>
      <c r="W106" s="205">
        <f t="shared" si="81"/>
        <v>999</v>
      </c>
      <c r="X106" s="49">
        <v>17</v>
      </c>
      <c r="Y106" s="84" t="str">
        <f t="shared" si="82"/>
        <v/>
      </c>
      <c r="Z106" s="84" t="str">
        <f t="shared" si="83"/>
        <v/>
      </c>
      <c r="AA106" s="84" t="str">
        <f t="shared" si="84"/>
        <v/>
      </c>
      <c r="AB106" s="31">
        <f t="shared" si="85"/>
        <v>0</v>
      </c>
      <c r="AH106" s="332" t="str">
        <f t="shared" si="86"/>
        <v/>
      </c>
    </row>
    <row r="107" spans="1:34" x14ac:dyDescent="0.25">
      <c r="A107" s="31" t="str">
        <f>C91&amp;"x"&amp;B107</f>
        <v>S5x14</v>
      </c>
      <c r="B107" s="60">
        <v>14</v>
      </c>
      <c r="C107" s="84" t="str">
        <f t="shared" si="69"/>
        <v/>
      </c>
      <c r="D107" s="84" t="str">
        <f t="shared" si="70"/>
        <v/>
      </c>
      <c r="E107" s="85" t="str">
        <f t="shared" si="71"/>
        <v/>
      </c>
      <c r="F107" s="85" t="str">
        <f t="shared" si="72"/>
        <v/>
      </c>
      <c r="G107" s="86" t="str">
        <f t="shared" si="73"/>
        <v/>
      </c>
      <c r="H107" s="87" t="str">
        <f t="shared" si="74"/>
        <v/>
      </c>
      <c r="I107" s="88"/>
      <c r="J107" s="84" t="str">
        <f t="shared" si="75"/>
        <v/>
      </c>
      <c r="K107" s="84" t="str">
        <f t="shared" si="76"/>
        <v/>
      </c>
      <c r="L107" s="84" t="str">
        <f t="shared" si="77"/>
        <v/>
      </c>
      <c r="M107" s="89"/>
      <c r="N107" s="89"/>
      <c r="P107" s="199"/>
      <c r="Q107" s="199"/>
      <c r="R107" s="199"/>
      <c r="T107" s="273">
        <f t="shared" si="78"/>
        <v>0</v>
      </c>
      <c r="U107" s="202">
        <f t="shared" si="79"/>
        <v>0</v>
      </c>
      <c r="V107" s="205">
        <f t="shared" si="80"/>
        <v>999</v>
      </c>
      <c r="W107" s="205">
        <f t="shared" si="81"/>
        <v>999</v>
      </c>
      <c r="X107" s="49">
        <v>18</v>
      </c>
      <c r="Y107" s="84" t="str">
        <f t="shared" si="82"/>
        <v/>
      </c>
      <c r="Z107" s="84" t="str">
        <f t="shared" si="83"/>
        <v/>
      </c>
      <c r="AA107" s="84" t="str">
        <f t="shared" si="84"/>
        <v/>
      </c>
      <c r="AB107" s="31">
        <f t="shared" si="85"/>
        <v>0</v>
      </c>
      <c r="AH107" s="332" t="str">
        <f t="shared" si="86"/>
        <v/>
      </c>
    </row>
    <row r="108" spans="1:34" x14ac:dyDescent="0.25">
      <c r="A108" s="31" t="str">
        <f>C91&amp;"x"&amp;B108</f>
        <v>S5x15</v>
      </c>
      <c r="B108" s="60">
        <v>15</v>
      </c>
      <c r="C108" s="84" t="str">
        <f t="shared" si="69"/>
        <v/>
      </c>
      <c r="D108" s="84" t="str">
        <f t="shared" si="70"/>
        <v/>
      </c>
      <c r="E108" s="85" t="str">
        <f t="shared" si="71"/>
        <v/>
      </c>
      <c r="F108" s="85" t="str">
        <f t="shared" si="72"/>
        <v/>
      </c>
      <c r="G108" s="86" t="str">
        <f t="shared" si="73"/>
        <v/>
      </c>
      <c r="H108" s="87" t="str">
        <f t="shared" si="74"/>
        <v/>
      </c>
      <c r="I108" s="88"/>
      <c r="J108" s="84" t="str">
        <f t="shared" si="75"/>
        <v/>
      </c>
      <c r="K108" s="84" t="str">
        <f t="shared" si="76"/>
        <v/>
      </c>
      <c r="L108" s="84" t="str">
        <f t="shared" si="77"/>
        <v/>
      </c>
      <c r="M108" s="89"/>
      <c r="N108" s="89"/>
      <c r="P108" s="199"/>
      <c r="Q108" s="199"/>
      <c r="R108" s="199"/>
      <c r="T108" s="273">
        <f t="shared" si="78"/>
        <v>0</v>
      </c>
      <c r="U108" s="202">
        <f t="shared" si="79"/>
        <v>0</v>
      </c>
      <c r="V108" s="205">
        <f t="shared" si="80"/>
        <v>999</v>
      </c>
      <c r="W108" s="205">
        <f t="shared" si="81"/>
        <v>999</v>
      </c>
      <c r="X108" s="49">
        <v>19</v>
      </c>
      <c r="Y108" s="84" t="str">
        <f t="shared" si="82"/>
        <v/>
      </c>
      <c r="Z108" s="84" t="str">
        <f t="shared" si="83"/>
        <v/>
      </c>
      <c r="AA108" s="84" t="str">
        <f t="shared" si="84"/>
        <v/>
      </c>
      <c r="AB108" s="31">
        <f t="shared" si="85"/>
        <v>0</v>
      </c>
      <c r="AH108" s="332" t="str">
        <f t="shared" si="86"/>
        <v/>
      </c>
    </row>
    <row r="109" spans="1:34" ht="13.8" thickBot="1" x14ac:dyDescent="0.3">
      <c r="B109" s="90"/>
      <c r="C109" s="91"/>
      <c r="D109" s="90"/>
      <c r="E109" s="90"/>
      <c r="F109" s="90"/>
      <c r="G109" s="92"/>
      <c r="H109" s="92"/>
      <c r="I109" s="92"/>
      <c r="J109" s="91"/>
      <c r="K109" s="91"/>
      <c r="L109" s="91"/>
      <c r="M109" s="89"/>
      <c r="N109" s="89"/>
      <c r="X109" s="49">
        <v>20</v>
      </c>
    </row>
    <row r="110" spans="1:34" ht="13.8" thickTop="1" x14ac:dyDescent="0.25">
      <c r="A110" s="59"/>
      <c r="B110" s="60"/>
      <c r="C110" s="416" t="s">
        <v>5707</v>
      </c>
      <c r="D110" s="416"/>
      <c r="E110" s="162" t="s">
        <v>5708</v>
      </c>
      <c r="F110" s="162" t="s">
        <v>5709</v>
      </c>
      <c r="G110" s="62" t="s">
        <v>5710</v>
      </c>
      <c r="H110" s="63"/>
      <c r="I110" s="64"/>
      <c r="J110" s="65" t="s">
        <v>5711</v>
      </c>
      <c r="K110" s="65" t="s">
        <v>5712</v>
      </c>
      <c r="L110" s="65" t="s">
        <v>5713</v>
      </c>
      <c r="M110" s="66"/>
      <c r="N110" s="66"/>
      <c r="O110" s="67"/>
      <c r="P110" s="68">
        <f>COUNT(P114:P128)</f>
        <v>0</v>
      </c>
      <c r="Q110" s="68">
        <f>COUNT(Q114:Q128)</f>
        <v>0</v>
      </c>
      <c r="R110" s="68">
        <f>COUNT(R114:R128)</f>
        <v>0</v>
      </c>
      <c r="S110" s="69"/>
      <c r="T110" s="344">
        <f>T111-SUM(U114:U128)</f>
        <v>0</v>
      </c>
      <c r="U110" s="67"/>
      <c r="V110" s="67"/>
      <c r="W110" s="67"/>
      <c r="X110" s="67">
        <v>1</v>
      </c>
      <c r="Y110" s="59"/>
      <c r="Z110" s="59"/>
      <c r="AA110" s="59"/>
      <c r="AB110" s="59"/>
    </row>
    <row r="111" spans="1:34" x14ac:dyDescent="0.25">
      <c r="A111" s="40">
        <v>9</v>
      </c>
      <c r="B111" s="70"/>
      <c r="C111" s="415" t="str">
        <f>Leden!AQ11</f>
        <v>S6</v>
      </c>
      <c r="D111" s="415"/>
      <c r="E111" s="161" t="str">
        <f>IF($C111="","",LEFT(IFERROR(VLOOKUP($C111,TeamsV,2,0),"")&amp;"??",2))</f>
        <v>BK</v>
      </c>
      <c r="F111" s="342" t="str">
        <f>IF($C111="","",IFERROR(VLOOKUP($C111,TeamsV,3,0),"??"))</f>
        <v>Za</v>
      </c>
      <c r="G111" s="161" t="str">
        <f>IF($C111="","",LEFT(IFERROR(VLOOKUP($C111,TeamsV,4,0),"")&amp;"?",1))</f>
        <v>8</v>
      </c>
      <c r="H111" s="72"/>
      <c r="I111" s="73"/>
      <c r="J111" s="265">
        <f>COUNTIF(C114:C128,"V")</f>
        <v>5</v>
      </c>
      <c r="K111" s="268">
        <f>COUNTIF(C114:C128,"M")</f>
        <v>4</v>
      </c>
      <c r="L111" s="74">
        <f>IFERROR(AVERAGE(H114:H128),"")</f>
        <v>20.222222222222221</v>
      </c>
      <c r="M111" s="75"/>
      <c r="N111" s="75"/>
      <c r="O111" s="76" t="s">
        <v>5714</v>
      </c>
      <c r="P111" s="346"/>
      <c r="Q111" s="346"/>
      <c r="R111" s="346"/>
      <c r="S111" s="347"/>
      <c r="T111" s="344">
        <f>SUM(T114:T128)</f>
        <v>9</v>
      </c>
      <c r="U111" s="201" t="str">
        <f>MID($C111,1,1)</f>
        <v>S</v>
      </c>
      <c r="V111" s="201" t="str">
        <f>MID($C111,1,1)</f>
        <v>S</v>
      </c>
      <c r="W111" s="201" t="str">
        <f>MID($C111,1,1)</f>
        <v>S</v>
      </c>
      <c r="X111" s="49">
        <v>2</v>
      </c>
      <c r="Y111" s="40"/>
      <c r="Z111" s="40"/>
      <c r="AA111" s="40"/>
      <c r="AB111" s="40"/>
      <c r="AD111" s="17" t="str">
        <f>IF($C111="","",IFERROR(VLOOKUP($C111,TeamsV,6,0),""))</f>
        <v>A</v>
      </c>
      <c r="AE111" s="17" t="str">
        <f>TRIM(IF($AD111="","",IFERROR(VLOOKUP($AD111,Teams!$B$4:$G$8,2,0),"")))</f>
        <v>3312 AD</v>
      </c>
      <c r="AF111" s="17" t="str">
        <f>TRIM(IF($AD111="","",IFERROR(VLOOKUP($AD111,Teams!$B$4:$G$8,4,0),"")))</f>
        <v>Dordrecht Oranje Wit (D)</v>
      </c>
      <c r="AH111" s="335">
        <f>IFERROR(AVERAGE(AH114:AH128),"")</f>
        <v>20.791111111111114</v>
      </c>
    </row>
    <row r="112" spans="1:34" x14ac:dyDescent="0.25">
      <c r="B112" s="60"/>
      <c r="C112" s="162"/>
      <c r="D112" s="60"/>
      <c r="E112" s="60"/>
      <c r="F112" s="60"/>
      <c r="G112" s="64"/>
      <c r="H112" s="64"/>
      <c r="I112" s="64"/>
      <c r="J112" s="266"/>
      <c r="K112" s="266"/>
      <c r="L112" s="266"/>
      <c r="M112" s="77"/>
      <c r="N112" s="77"/>
      <c r="P112" s="200"/>
      <c r="Q112" s="200"/>
      <c r="R112" s="200"/>
      <c r="S112" s="200"/>
      <c r="T112" s="156"/>
      <c r="U112" s="202"/>
      <c r="V112" s="202"/>
      <c r="W112" s="202"/>
      <c r="X112" s="49">
        <v>3</v>
      </c>
    </row>
    <row r="113" spans="1:34" x14ac:dyDescent="0.25">
      <c r="A113" s="78"/>
      <c r="B113" s="79"/>
      <c r="C113" s="80" t="s">
        <v>5715</v>
      </c>
      <c r="D113" s="80" t="s">
        <v>5716</v>
      </c>
      <c r="E113" s="81" t="s">
        <v>5717</v>
      </c>
      <c r="F113" s="81" t="s">
        <v>5718</v>
      </c>
      <c r="G113" s="80" t="s">
        <v>5719</v>
      </c>
      <c r="H113" s="80" t="s">
        <v>5720</v>
      </c>
      <c r="I113" s="80" t="s">
        <v>5575</v>
      </c>
      <c r="J113" s="80" t="s">
        <v>7904</v>
      </c>
      <c r="K113" s="80" t="s">
        <v>7905</v>
      </c>
      <c r="L113" s="80" t="s">
        <v>8680</v>
      </c>
      <c r="M113" s="82"/>
      <c r="N113" s="82"/>
      <c r="O113" s="83"/>
      <c r="P113" s="203" t="s">
        <v>5585</v>
      </c>
      <c r="Q113" s="203" t="s">
        <v>5584</v>
      </c>
      <c r="R113" s="203" t="s">
        <v>5586</v>
      </c>
      <c r="S113" s="200"/>
      <c r="T113" s="156"/>
      <c r="U113" s="201">
        <f>IF(W111="","",VLOOKUP(W111,Leeftijdscat,2,FALSE))</f>
        <v>5</v>
      </c>
      <c r="V113" s="201">
        <f>IF(W111="","",VLOOKUP(W111,Leeftijdscat,3,FALSE))</f>
        <v>999</v>
      </c>
      <c r="W113" s="201">
        <f>IF(W111="","",VLOOKUP(W111,Leeftijdscat,4,FALSE))</f>
        <v>999</v>
      </c>
      <c r="X113" s="49">
        <v>4</v>
      </c>
      <c r="Y113" s="78">
        <f>LEN(Y114&amp;Y115&amp;Y116&amp;Y117&amp;Y118&amp;Y119&amp;Y120&amp;Y121&amp;Y122&amp;Y123&amp;Y124&amp;Y125&amp;Y126&amp;Y127&amp;Y128)</f>
        <v>18</v>
      </c>
      <c r="Z113" s="78">
        <f>LEN(Z114&amp;Z115&amp;Z116&amp;Z117&amp;Z118&amp;Z119&amp;Z120&amp;Z121&amp;Z122&amp;Z123&amp;Z124&amp;Z125&amp;Z126&amp;Z127&amp;Z128)</f>
        <v>18</v>
      </c>
      <c r="AA113" s="78">
        <f>LEN(AA114&amp;AA115&amp;AA116&amp;AA117&amp;AA118&amp;AA119&amp;AA120&amp;AA121&amp;AA122&amp;AA123&amp;AA124&amp;AA125&amp;AA126&amp;AA127&amp;AA128)</f>
        <v>0</v>
      </c>
      <c r="AB113" s="78">
        <f>SUM(Y113:AA113)</f>
        <v>36</v>
      </c>
    </row>
    <row r="114" spans="1:34" x14ac:dyDescent="0.25">
      <c r="A114" s="31" t="str">
        <f>C111&amp;"x"&amp;B114</f>
        <v>S6x1</v>
      </c>
      <c r="B114" s="60">
        <v>1</v>
      </c>
      <c r="C114" s="84" t="str">
        <f t="shared" ref="C114:C128" si="87">IF(LEFT($A114,1)="x","",IFERROR(VLOOKUP($A114,LedenV,6,0),""))</f>
        <v>V</v>
      </c>
      <c r="D114" s="84" t="str">
        <f t="shared" ref="D114:D128" si="88">IF(LEFT($A114,1)="x","",IFERROR(VLOOKUP($A114,LedenV,7,0),""))</f>
        <v>NJY82Z9</v>
      </c>
      <c r="E114" s="85" t="str">
        <f t="shared" ref="E114:E128" si="89">IF(LEFT($A114,1)="x","",IFERROR(VLOOKUP($A114,LedenV,8,0),""))</f>
        <v>Dubbeld, T.</v>
      </c>
      <c r="F114" s="85" t="str">
        <f t="shared" ref="F114:F128" si="90">IF(LEFT($A114,1)="x","",IFERROR(VLOOKUP($A114,LedenV,9,0),""))</f>
        <v>Tessa</v>
      </c>
      <c r="G114" s="86">
        <f t="shared" ref="G114:G128" si="91">IF(LEFT($A114,1)="x","",IFERROR(VLOOKUP($A114,LedenV,10,0),""))</f>
        <v>36865</v>
      </c>
      <c r="H114" s="87">
        <f t="shared" ref="H114:H128" si="92">IF(AND(ISNUMBER(G114),G114&lt;&gt;0),DATEDIF(G114,Peildatum,"Y"),"")</f>
        <v>21</v>
      </c>
      <c r="I114" s="88"/>
      <c r="J114" s="84" t="str">
        <f t="shared" ref="J114:J128" si="93">IF(LEFT($A114,1)="x","",IFERROR(VLOOKUP($A114,LedenV,16,0),""))</f>
        <v>S6</v>
      </c>
      <c r="K114" s="84" t="str">
        <f t="shared" ref="K114:K128" si="94">IF(LEFT($A114,1)="x","",IFERROR(VLOOKUP($A114,LedenV,17,0),""))</f>
        <v>S6</v>
      </c>
      <c r="L114" s="84" t="str">
        <f t="shared" ref="L114:L128" si="95">IF(LEFT($A114,1)="x","",IFERROR(VLOOKUP($A114,LedenV,18,0),""))</f>
        <v/>
      </c>
      <c r="M114" s="89"/>
      <c r="N114" s="89"/>
      <c r="P114" s="199"/>
      <c r="Q114" s="199"/>
      <c r="R114" s="199"/>
      <c r="S114" s="204"/>
      <c r="T114" s="273">
        <f t="shared" ref="T114:T128" si="96">IF(LEN(C114&amp;D114&amp;E114&amp;F114)&gt;0,1,0)</f>
        <v>1</v>
      </c>
      <c r="U114" s="202">
        <f t="shared" ref="U114:U128" si="97">MIN(LEN(Y114&amp;Z114&amp;AA114),1)</f>
        <v>1</v>
      </c>
      <c r="V114" s="205">
        <f t="shared" ref="V114:V128" si="98">V113</f>
        <v>999</v>
      </c>
      <c r="W114" s="205">
        <f t="shared" ref="W114:W128" si="99">W113</f>
        <v>999</v>
      </c>
      <c r="X114" s="49">
        <v>5</v>
      </c>
      <c r="Y114" s="84" t="str">
        <f t="shared" ref="Y114:Y128" si="100">IF(LEFT($A114,1)="x","",IFERROR(VLOOKUP($A114,LedenV,34,0),""))</f>
        <v>S6</v>
      </c>
      <c r="Z114" s="84" t="str">
        <f t="shared" ref="Z114:Z128" si="101">IF(LEFT($A114,1)="x","",IFERROR(VLOOKUP($A114,LedenV,35,0),""))</f>
        <v>S6</v>
      </c>
      <c r="AA114" s="84" t="str">
        <f t="shared" ref="AA114:AA128" si="102">IF(LEFT($A114,1)="x","",IFERROR(VLOOKUP($A114,LedenV,36,0),""))</f>
        <v/>
      </c>
      <c r="AB114" s="31">
        <f t="shared" ref="AB114:AB128" si="103">LEN(Y114&amp;Z114&amp;AA114)</f>
        <v>4</v>
      </c>
      <c r="AH114" s="332">
        <f t="shared" ref="AH114:AH128" si="104">lft(G114,Peildatum)</f>
        <v>21.07</v>
      </c>
    </row>
    <row r="115" spans="1:34" x14ac:dyDescent="0.25">
      <c r="A115" s="31" t="str">
        <f>C111&amp;"x"&amp;B115</f>
        <v>S6x2</v>
      </c>
      <c r="B115" s="60">
        <v>2</v>
      </c>
      <c r="C115" s="84" t="str">
        <f t="shared" si="87"/>
        <v>V</v>
      </c>
      <c r="D115" s="84" t="str">
        <f t="shared" si="88"/>
        <v>NKQ14R3</v>
      </c>
      <c r="E115" s="85" t="str">
        <f t="shared" si="89"/>
        <v>Wit, de N.M.T.</v>
      </c>
      <c r="F115" s="85" t="str">
        <f t="shared" si="90"/>
        <v>Nadia</v>
      </c>
      <c r="G115" s="86">
        <f t="shared" si="91"/>
        <v>37104</v>
      </c>
      <c r="H115" s="87">
        <f t="shared" si="92"/>
        <v>20</v>
      </c>
      <c r="I115" s="88"/>
      <c r="J115" s="84" t="str">
        <f t="shared" si="93"/>
        <v>S6</v>
      </c>
      <c r="K115" s="84" t="str">
        <f t="shared" si="94"/>
        <v>S6</v>
      </c>
      <c r="L115" s="84" t="str">
        <f t="shared" si="95"/>
        <v/>
      </c>
      <c r="M115" s="89"/>
      <c r="N115" s="89"/>
      <c r="P115" s="199"/>
      <c r="Q115" s="199"/>
      <c r="R115" s="199"/>
      <c r="S115" s="204"/>
      <c r="T115" s="273">
        <f t="shared" si="96"/>
        <v>1</v>
      </c>
      <c r="U115" s="202">
        <f t="shared" si="97"/>
        <v>1</v>
      </c>
      <c r="V115" s="205">
        <f t="shared" si="98"/>
        <v>999</v>
      </c>
      <c r="W115" s="205">
        <f t="shared" si="99"/>
        <v>999</v>
      </c>
      <c r="X115" s="49">
        <v>6</v>
      </c>
      <c r="Y115" s="84" t="str">
        <f t="shared" si="100"/>
        <v>S6</v>
      </c>
      <c r="Z115" s="84" t="str">
        <f t="shared" si="101"/>
        <v>S6</v>
      </c>
      <c r="AA115" s="84" t="str">
        <f t="shared" si="102"/>
        <v/>
      </c>
      <c r="AB115" s="31">
        <f t="shared" si="103"/>
        <v>4</v>
      </c>
      <c r="AH115" s="332">
        <f t="shared" si="104"/>
        <v>20.420000000000002</v>
      </c>
    </row>
    <row r="116" spans="1:34" x14ac:dyDescent="0.25">
      <c r="A116" s="31" t="str">
        <f>C111&amp;"x"&amp;B116</f>
        <v>S6x3</v>
      </c>
      <c r="B116" s="60">
        <v>3</v>
      </c>
      <c r="C116" s="84" t="str">
        <f t="shared" si="87"/>
        <v>V</v>
      </c>
      <c r="D116" s="84" t="str">
        <f t="shared" si="88"/>
        <v>NKQ13Q3</v>
      </c>
      <c r="E116" s="85" t="str">
        <f t="shared" si="89"/>
        <v>Wit, de S.E.E.</v>
      </c>
      <c r="F116" s="85" t="str">
        <f t="shared" si="90"/>
        <v>Syrah</v>
      </c>
      <c r="G116" s="86">
        <f t="shared" si="91"/>
        <v>37104</v>
      </c>
      <c r="H116" s="87">
        <f t="shared" si="92"/>
        <v>20</v>
      </c>
      <c r="I116" s="88"/>
      <c r="J116" s="84" t="str">
        <f t="shared" si="93"/>
        <v>S6</v>
      </c>
      <c r="K116" s="84" t="str">
        <f t="shared" si="94"/>
        <v>S6</v>
      </c>
      <c r="L116" s="84" t="str">
        <f t="shared" si="95"/>
        <v/>
      </c>
      <c r="M116" s="89"/>
      <c r="N116" s="89"/>
      <c r="P116" s="199"/>
      <c r="Q116" s="199"/>
      <c r="R116" s="199"/>
      <c r="S116" s="204"/>
      <c r="T116" s="273">
        <f t="shared" si="96"/>
        <v>1</v>
      </c>
      <c r="U116" s="202">
        <f t="shared" si="97"/>
        <v>1</v>
      </c>
      <c r="V116" s="205">
        <f t="shared" si="98"/>
        <v>999</v>
      </c>
      <c r="W116" s="205">
        <f t="shared" si="99"/>
        <v>999</v>
      </c>
      <c r="X116" s="49">
        <v>7</v>
      </c>
      <c r="Y116" s="84" t="str">
        <f t="shared" si="100"/>
        <v>S6</v>
      </c>
      <c r="Z116" s="84" t="str">
        <f t="shared" si="101"/>
        <v>S6</v>
      </c>
      <c r="AA116" s="84" t="str">
        <f t="shared" si="102"/>
        <v/>
      </c>
      <c r="AB116" s="31">
        <f t="shared" si="103"/>
        <v>4</v>
      </c>
      <c r="AH116" s="332">
        <f t="shared" si="104"/>
        <v>20.420000000000002</v>
      </c>
    </row>
    <row r="117" spans="1:34" x14ac:dyDescent="0.25">
      <c r="A117" s="31" t="str">
        <f>C111&amp;"x"&amp;B117</f>
        <v>S6x4</v>
      </c>
      <c r="B117" s="60">
        <v>4</v>
      </c>
      <c r="C117" s="84" t="str">
        <f t="shared" si="87"/>
        <v>V</v>
      </c>
      <c r="D117" s="84" t="str">
        <f t="shared" si="88"/>
        <v>NKC46T4</v>
      </c>
      <c r="E117" s="85" t="str">
        <f t="shared" si="89"/>
        <v>Koote, L.D.</v>
      </c>
      <c r="F117" s="85" t="str">
        <f t="shared" si="90"/>
        <v>Laura</v>
      </c>
      <c r="G117" s="86">
        <f t="shared" si="91"/>
        <v>37269</v>
      </c>
      <c r="H117" s="87">
        <f t="shared" si="92"/>
        <v>19</v>
      </c>
      <c r="I117" s="88"/>
      <c r="J117" s="84" t="str">
        <f t="shared" si="93"/>
        <v>A3</v>
      </c>
      <c r="K117" s="84" t="str">
        <f t="shared" si="94"/>
        <v>S6</v>
      </c>
      <c r="L117" s="84" t="str">
        <f t="shared" si="95"/>
        <v/>
      </c>
      <c r="M117" s="89"/>
      <c r="N117" s="89"/>
      <c r="P117" s="199"/>
      <c r="Q117" s="199"/>
      <c r="R117" s="199"/>
      <c r="S117" s="204"/>
      <c r="T117" s="273">
        <f t="shared" si="96"/>
        <v>1</v>
      </c>
      <c r="U117" s="202">
        <f t="shared" si="97"/>
        <v>1</v>
      </c>
      <c r="V117" s="205">
        <f t="shared" si="98"/>
        <v>999</v>
      </c>
      <c r="W117" s="205">
        <f t="shared" si="99"/>
        <v>999</v>
      </c>
      <c r="X117" s="49">
        <v>8</v>
      </c>
      <c r="Y117" s="84" t="str">
        <f t="shared" si="100"/>
        <v>A3</v>
      </c>
      <c r="Z117" s="84" t="str">
        <f t="shared" si="101"/>
        <v>S6</v>
      </c>
      <c r="AA117" s="84" t="str">
        <f t="shared" si="102"/>
        <v/>
      </c>
      <c r="AB117" s="31">
        <f t="shared" si="103"/>
        <v>4</v>
      </c>
      <c r="AH117" s="332">
        <f t="shared" si="104"/>
        <v>19.96</v>
      </c>
    </row>
    <row r="118" spans="1:34" x14ac:dyDescent="0.25">
      <c r="A118" s="31" t="str">
        <f>C111&amp;"x"&amp;B118</f>
        <v>S6x5</v>
      </c>
      <c r="B118" s="60">
        <v>5</v>
      </c>
      <c r="C118" s="84" t="str">
        <f t="shared" si="87"/>
        <v>V</v>
      </c>
      <c r="D118" s="84" t="str">
        <f t="shared" si="88"/>
        <v>NKK27G4</v>
      </c>
      <c r="E118" s="85" t="str">
        <f t="shared" si="89"/>
        <v>Valk, M.E.</v>
      </c>
      <c r="F118" s="85" t="str">
        <f t="shared" si="90"/>
        <v>Marlies</v>
      </c>
      <c r="G118" s="86">
        <f t="shared" si="91"/>
        <v>37702</v>
      </c>
      <c r="H118" s="87">
        <f t="shared" si="92"/>
        <v>18</v>
      </c>
      <c r="I118" s="88"/>
      <c r="J118" s="84" t="str">
        <f t="shared" si="93"/>
        <v>A3</v>
      </c>
      <c r="K118" s="84" t="str">
        <f t="shared" si="94"/>
        <v>S6</v>
      </c>
      <c r="L118" s="84" t="str">
        <f t="shared" si="95"/>
        <v/>
      </c>
      <c r="M118" s="89"/>
      <c r="N118" s="89"/>
      <c r="P118" s="199"/>
      <c r="Q118" s="199"/>
      <c r="R118" s="199"/>
      <c r="S118" s="204"/>
      <c r="T118" s="273">
        <f t="shared" si="96"/>
        <v>1</v>
      </c>
      <c r="U118" s="202">
        <f t="shared" si="97"/>
        <v>1</v>
      </c>
      <c r="V118" s="205">
        <f t="shared" si="98"/>
        <v>999</v>
      </c>
      <c r="W118" s="205">
        <f t="shared" si="99"/>
        <v>999</v>
      </c>
      <c r="X118" s="49">
        <v>9</v>
      </c>
      <c r="Y118" s="84" t="str">
        <f t="shared" si="100"/>
        <v>A3</v>
      </c>
      <c r="Z118" s="84" t="str">
        <f t="shared" si="101"/>
        <v>S6</v>
      </c>
      <c r="AA118" s="84" t="str">
        <f t="shared" si="102"/>
        <v/>
      </c>
      <c r="AB118" s="31">
        <f t="shared" si="103"/>
        <v>4</v>
      </c>
      <c r="AH118" s="332">
        <f t="shared" si="104"/>
        <v>18.78</v>
      </c>
    </row>
    <row r="119" spans="1:34" x14ac:dyDescent="0.25">
      <c r="A119" s="31" t="str">
        <f>C111&amp;"x"&amp;B119</f>
        <v>S6x6</v>
      </c>
      <c r="B119" s="60">
        <v>6</v>
      </c>
      <c r="C119" s="84" t="str">
        <f t="shared" si="87"/>
        <v>M</v>
      </c>
      <c r="D119" s="84" t="str">
        <f t="shared" si="88"/>
        <v>NKX56P2</v>
      </c>
      <c r="E119" s="85" t="str">
        <f t="shared" si="89"/>
        <v>Flach, J.H.</v>
      </c>
      <c r="F119" s="85" t="str">
        <f t="shared" si="90"/>
        <v>Joram</v>
      </c>
      <c r="G119" s="86">
        <f t="shared" si="91"/>
        <v>36465</v>
      </c>
      <c r="H119" s="87">
        <f t="shared" si="92"/>
        <v>22</v>
      </c>
      <c r="I119" s="88"/>
      <c r="J119" s="84" t="str">
        <f t="shared" si="93"/>
        <v>S6</v>
      </c>
      <c r="K119" s="84" t="str">
        <f t="shared" si="94"/>
        <v>S6</v>
      </c>
      <c r="L119" s="84" t="str">
        <f t="shared" si="95"/>
        <v/>
      </c>
      <c r="M119" s="89"/>
      <c r="N119" s="89"/>
      <c r="P119" s="199"/>
      <c r="Q119" s="199"/>
      <c r="R119" s="199"/>
      <c r="S119" s="204"/>
      <c r="T119" s="273">
        <f t="shared" si="96"/>
        <v>1</v>
      </c>
      <c r="U119" s="202">
        <f t="shared" si="97"/>
        <v>1</v>
      </c>
      <c r="V119" s="205">
        <f t="shared" si="98"/>
        <v>999</v>
      </c>
      <c r="W119" s="205">
        <f t="shared" si="99"/>
        <v>999</v>
      </c>
      <c r="X119" s="49">
        <v>10</v>
      </c>
      <c r="Y119" s="84" t="str">
        <f t="shared" si="100"/>
        <v>S6</v>
      </c>
      <c r="Z119" s="84" t="str">
        <f t="shared" si="101"/>
        <v>S6</v>
      </c>
      <c r="AA119" s="84" t="str">
        <f t="shared" si="102"/>
        <v/>
      </c>
      <c r="AB119" s="31">
        <f t="shared" si="103"/>
        <v>4</v>
      </c>
      <c r="AH119" s="332">
        <f t="shared" si="104"/>
        <v>22.17</v>
      </c>
    </row>
    <row r="120" spans="1:34" x14ac:dyDescent="0.25">
      <c r="A120" s="31" t="str">
        <f>C111&amp;"x"&amp;B120</f>
        <v>S6x7</v>
      </c>
      <c r="B120" s="60">
        <v>7</v>
      </c>
      <c r="C120" s="84" t="str">
        <f t="shared" si="87"/>
        <v>M</v>
      </c>
      <c r="D120" s="84" t="str">
        <f t="shared" si="88"/>
        <v>NKQ70H1</v>
      </c>
      <c r="E120" s="85" t="str">
        <f t="shared" si="89"/>
        <v>Klijn, C.L.</v>
      </c>
      <c r="F120" s="85" t="str">
        <f t="shared" si="90"/>
        <v>Calvin</v>
      </c>
      <c r="G120" s="86">
        <f t="shared" si="91"/>
        <v>36605</v>
      </c>
      <c r="H120" s="87">
        <f t="shared" si="92"/>
        <v>21</v>
      </c>
      <c r="I120" s="88"/>
      <c r="J120" s="84" t="str">
        <f t="shared" si="93"/>
        <v>S6</v>
      </c>
      <c r="K120" s="84" t="str">
        <f t="shared" si="94"/>
        <v>S6</v>
      </c>
      <c r="L120" s="84" t="str">
        <f t="shared" si="95"/>
        <v/>
      </c>
      <c r="M120" s="89"/>
      <c r="N120" s="89"/>
      <c r="P120" s="199"/>
      <c r="Q120" s="199"/>
      <c r="R120" s="199"/>
      <c r="S120" s="204"/>
      <c r="T120" s="273">
        <f t="shared" si="96"/>
        <v>1</v>
      </c>
      <c r="U120" s="202">
        <f t="shared" si="97"/>
        <v>1</v>
      </c>
      <c r="V120" s="205">
        <f t="shared" si="98"/>
        <v>999</v>
      </c>
      <c r="W120" s="205">
        <f t="shared" si="99"/>
        <v>999</v>
      </c>
      <c r="X120" s="49">
        <v>11</v>
      </c>
      <c r="Y120" s="84" t="str">
        <f t="shared" si="100"/>
        <v>S6</v>
      </c>
      <c r="Z120" s="84" t="str">
        <f t="shared" si="101"/>
        <v>S6</v>
      </c>
      <c r="AA120" s="84" t="str">
        <f t="shared" si="102"/>
        <v/>
      </c>
      <c r="AB120" s="31">
        <f t="shared" si="103"/>
        <v>4</v>
      </c>
      <c r="AH120" s="332">
        <f t="shared" si="104"/>
        <v>21.78</v>
      </c>
    </row>
    <row r="121" spans="1:34" x14ac:dyDescent="0.25">
      <c r="A121" s="31" t="str">
        <f>C111&amp;"x"&amp;B121</f>
        <v>S6x8</v>
      </c>
      <c r="B121" s="60">
        <v>8</v>
      </c>
      <c r="C121" s="84" t="str">
        <f t="shared" si="87"/>
        <v>M</v>
      </c>
      <c r="D121" s="84" t="str">
        <f t="shared" si="88"/>
        <v>NKT73W8</v>
      </c>
      <c r="E121" s="85" t="str">
        <f t="shared" si="89"/>
        <v>Driel, van Q.</v>
      </c>
      <c r="F121" s="85" t="str">
        <f t="shared" si="90"/>
        <v>Quinten</v>
      </c>
      <c r="G121" s="86">
        <f t="shared" si="91"/>
        <v>36666</v>
      </c>
      <c r="H121" s="87">
        <f t="shared" si="92"/>
        <v>21</v>
      </c>
      <c r="I121" s="88"/>
      <c r="J121" s="84" t="str">
        <f t="shared" si="93"/>
        <v>S6</v>
      </c>
      <c r="K121" s="84" t="str">
        <f t="shared" si="94"/>
        <v>S6</v>
      </c>
      <c r="L121" s="84" t="str">
        <f t="shared" si="95"/>
        <v/>
      </c>
      <c r="M121" s="89"/>
      <c r="N121" s="89"/>
      <c r="P121" s="199"/>
      <c r="Q121" s="199"/>
      <c r="R121" s="199"/>
      <c r="S121" s="204"/>
      <c r="T121" s="273">
        <f t="shared" si="96"/>
        <v>1</v>
      </c>
      <c r="U121" s="202">
        <f t="shared" si="97"/>
        <v>1</v>
      </c>
      <c r="V121" s="205">
        <f t="shared" si="98"/>
        <v>999</v>
      </c>
      <c r="W121" s="205">
        <f t="shared" si="99"/>
        <v>999</v>
      </c>
      <c r="X121" s="49">
        <v>12</v>
      </c>
      <c r="Y121" s="84" t="str">
        <f t="shared" si="100"/>
        <v>S6</v>
      </c>
      <c r="Z121" s="84" t="str">
        <f t="shared" si="101"/>
        <v>S6</v>
      </c>
      <c r="AA121" s="84" t="str">
        <f t="shared" si="102"/>
        <v/>
      </c>
      <c r="AB121" s="31">
        <f t="shared" si="103"/>
        <v>4</v>
      </c>
      <c r="AH121" s="332">
        <f t="shared" si="104"/>
        <v>21.62</v>
      </c>
    </row>
    <row r="122" spans="1:34" x14ac:dyDescent="0.25">
      <c r="A122" s="31" t="str">
        <f>C111&amp;"x"&amp;B122</f>
        <v>S6x9</v>
      </c>
      <c r="B122" s="60">
        <v>9</v>
      </c>
      <c r="C122" s="84" t="str">
        <f t="shared" si="87"/>
        <v>M</v>
      </c>
      <c r="D122" s="84" t="str">
        <f t="shared" si="88"/>
        <v>NKN65B6</v>
      </c>
      <c r="E122" s="85" t="str">
        <f t="shared" si="89"/>
        <v>Baars, L.A.</v>
      </c>
      <c r="F122" s="85" t="str">
        <f t="shared" si="90"/>
        <v>Luuk</v>
      </c>
      <c r="G122" s="86">
        <f t="shared" si="91"/>
        <v>36929</v>
      </c>
      <c r="H122" s="87">
        <f t="shared" si="92"/>
        <v>20</v>
      </c>
      <c r="I122" s="88"/>
      <c r="J122" s="84" t="str">
        <f t="shared" si="93"/>
        <v>S6</v>
      </c>
      <c r="K122" s="84" t="str">
        <f t="shared" si="94"/>
        <v>S6</v>
      </c>
      <c r="L122" s="84" t="str">
        <f t="shared" si="95"/>
        <v/>
      </c>
      <c r="M122" s="89"/>
      <c r="N122" s="89"/>
      <c r="P122" s="199"/>
      <c r="Q122" s="199"/>
      <c r="R122" s="199"/>
      <c r="S122" s="204"/>
      <c r="T122" s="273">
        <f t="shared" si="96"/>
        <v>1</v>
      </c>
      <c r="U122" s="202">
        <f t="shared" si="97"/>
        <v>1</v>
      </c>
      <c r="V122" s="205">
        <f t="shared" si="98"/>
        <v>999</v>
      </c>
      <c r="W122" s="205">
        <f t="shared" si="99"/>
        <v>999</v>
      </c>
      <c r="X122" s="49">
        <v>13</v>
      </c>
      <c r="Y122" s="84" t="str">
        <f t="shared" si="100"/>
        <v>S6</v>
      </c>
      <c r="Z122" s="84" t="str">
        <f t="shared" si="101"/>
        <v>S6</v>
      </c>
      <c r="AA122" s="84" t="str">
        <f t="shared" si="102"/>
        <v/>
      </c>
      <c r="AB122" s="31">
        <f t="shared" si="103"/>
        <v>4</v>
      </c>
      <c r="AH122" s="332">
        <f t="shared" si="104"/>
        <v>20.9</v>
      </c>
    </row>
    <row r="123" spans="1:34" x14ac:dyDescent="0.25">
      <c r="A123" s="31" t="str">
        <f>C111&amp;"x"&amp;B123</f>
        <v>S6x10</v>
      </c>
      <c r="B123" s="60">
        <v>10</v>
      </c>
      <c r="C123" s="84" t="str">
        <f t="shared" si="87"/>
        <v/>
      </c>
      <c r="D123" s="84" t="str">
        <f t="shared" si="88"/>
        <v/>
      </c>
      <c r="E123" s="85" t="str">
        <f t="shared" si="89"/>
        <v/>
      </c>
      <c r="F123" s="85" t="str">
        <f t="shared" si="90"/>
        <v/>
      </c>
      <c r="G123" s="86" t="str">
        <f t="shared" si="91"/>
        <v/>
      </c>
      <c r="H123" s="87" t="str">
        <f t="shared" si="92"/>
        <v/>
      </c>
      <c r="I123" s="88"/>
      <c r="J123" s="84" t="str">
        <f t="shared" si="93"/>
        <v/>
      </c>
      <c r="K123" s="84" t="str">
        <f t="shared" si="94"/>
        <v/>
      </c>
      <c r="L123" s="84" t="str">
        <f t="shared" si="95"/>
        <v/>
      </c>
      <c r="M123" s="89"/>
      <c r="N123" s="89"/>
      <c r="P123" s="199"/>
      <c r="Q123" s="199"/>
      <c r="R123" s="199"/>
      <c r="S123" s="204"/>
      <c r="T123" s="273">
        <f t="shared" si="96"/>
        <v>0</v>
      </c>
      <c r="U123" s="202">
        <f t="shared" si="97"/>
        <v>0</v>
      </c>
      <c r="V123" s="205">
        <f t="shared" si="98"/>
        <v>999</v>
      </c>
      <c r="W123" s="205">
        <f t="shared" si="99"/>
        <v>999</v>
      </c>
      <c r="X123" s="49">
        <v>14</v>
      </c>
      <c r="Y123" s="84" t="str">
        <f t="shared" si="100"/>
        <v/>
      </c>
      <c r="Z123" s="84" t="str">
        <f t="shared" si="101"/>
        <v/>
      </c>
      <c r="AA123" s="84" t="str">
        <f t="shared" si="102"/>
        <v/>
      </c>
      <c r="AB123" s="31">
        <f t="shared" si="103"/>
        <v>0</v>
      </c>
      <c r="AH123" s="332" t="str">
        <f t="shared" si="104"/>
        <v/>
      </c>
    </row>
    <row r="124" spans="1:34" x14ac:dyDescent="0.25">
      <c r="A124" s="31" t="str">
        <f>C111&amp;"x"&amp;B124</f>
        <v>S6x11</v>
      </c>
      <c r="B124" s="60">
        <v>11</v>
      </c>
      <c r="C124" s="84" t="str">
        <f t="shared" si="87"/>
        <v/>
      </c>
      <c r="D124" s="84" t="str">
        <f t="shared" si="88"/>
        <v/>
      </c>
      <c r="E124" s="85" t="str">
        <f t="shared" si="89"/>
        <v/>
      </c>
      <c r="F124" s="85" t="str">
        <f t="shared" si="90"/>
        <v/>
      </c>
      <c r="G124" s="86" t="str">
        <f t="shared" si="91"/>
        <v/>
      </c>
      <c r="H124" s="87" t="str">
        <f t="shared" si="92"/>
        <v/>
      </c>
      <c r="I124" s="88"/>
      <c r="J124" s="84" t="str">
        <f t="shared" si="93"/>
        <v/>
      </c>
      <c r="K124" s="84" t="str">
        <f t="shared" si="94"/>
        <v/>
      </c>
      <c r="L124" s="84" t="str">
        <f t="shared" si="95"/>
        <v/>
      </c>
      <c r="M124" s="89"/>
      <c r="N124" s="89"/>
      <c r="P124" s="199"/>
      <c r="Q124" s="199"/>
      <c r="R124" s="199"/>
      <c r="T124" s="273">
        <f t="shared" si="96"/>
        <v>0</v>
      </c>
      <c r="U124" s="202">
        <f t="shared" si="97"/>
        <v>0</v>
      </c>
      <c r="V124" s="205">
        <f t="shared" si="98"/>
        <v>999</v>
      </c>
      <c r="W124" s="205">
        <f t="shared" si="99"/>
        <v>999</v>
      </c>
      <c r="X124" s="49">
        <v>15</v>
      </c>
      <c r="Y124" s="84" t="str">
        <f t="shared" si="100"/>
        <v/>
      </c>
      <c r="Z124" s="84" t="str">
        <f t="shared" si="101"/>
        <v/>
      </c>
      <c r="AA124" s="84" t="str">
        <f t="shared" si="102"/>
        <v/>
      </c>
      <c r="AB124" s="31">
        <f t="shared" si="103"/>
        <v>0</v>
      </c>
      <c r="AH124" s="332" t="str">
        <f t="shared" si="104"/>
        <v/>
      </c>
    </row>
    <row r="125" spans="1:34" x14ac:dyDescent="0.25">
      <c r="A125" s="31" t="str">
        <f>C111&amp;"x"&amp;B125</f>
        <v>S6x12</v>
      </c>
      <c r="B125" s="60">
        <v>12</v>
      </c>
      <c r="C125" s="84" t="str">
        <f t="shared" si="87"/>
        <v/>
      </c>
      <c r="D125" s="84" t="str">
        <f t="shared" si="88"/>
        <v/>
      </c>
      <c r="E125" s="85" t="str">
        <f t="shared" si="89"/>
        <v/>
      </c>
      <c r="F125" s="85" t="str">
        <f t="shared" si="90"/>
        <v/>
      </c>
      <c r="G125" s="86" t="str">
        <f t="shared" si="91"/>
        <v/>
      </c>
      <c r="H125" s="87" t="str">
        <f t="shared" si="92"/>
        <v/>
      </c>
      <c r="I125" s="88"/>
      <c r="J125" s="84" t="str">
        <f t="shared" si="93"/>
        <v/>
      </c>
      <c r="K125" s="84" t="str">
        <f t="shared" si="94"/>
        <v/>
      </c>
      <c r="L125" s="84" t="str">
        <f t="shared" si="95"/>
        <v/>
      </c>
      <c r="M125" s="89"/>
      <c r="N125" s="89"/>
      <c r="P125" s="199"/>
      <c r="Q125" s="199"/>
      <c r="R125" s="199"/>
      <c r="T125" s="273">
        <f t="shared" si="96"/>
        <v>0</v>
      </c>
      <c r="U125" s="202">
        <f t="shared" si="97"/>
        <v>0</v>
      </c>
      <c r="V125" s="205">
        <f t="shared" si="98"/>
        <v>999</v>
      </c>
      <c r="W125" s="205">
        <f t="shared" si="99"/>
        <v>999</v>
      </c>
      <c r="X125" s="49">
        <v>16</v>
      </c>
      <c r="Y125" s="84" t="str">
        <f t="shared" si="100"/>
        <v/>
      </c>
      <c r="Z125" s="84" t="str">
        <f t="shared" si="101"/>
        <v/>
      </c>
      <c r="AA125" s="84" t="str">
        <f t="shared" si="102"/>
        <v/>
      </c>
      <c r="AB125" s="31">
        <f t="shared" si="103"/>
        <v>0</v>
      </c>
      <c r="AH125" s="332" t="str">
        <f t="shared" si="104"/>
        <v/>
      </c>
    </row>
    <row r="126" spans="1:34" x14ac:dyDescent="0.25">
      <c r="A126" s="31" t="str">
        <f>C111&amp;"x"&amp;B126</f>
        <v>S6x13</v>
      </c>
      <c r="B126" s="60">
        <v>13</v>
      </c>
      <c r="C126" s="84" t="str">
        <f t="shared" si="87"/>
        <v/>
      </c>
      <c r="D126" s="84" t="str">
        <f t="shared" si="88"/>
        <v/>
      </c>
      <c r="E126" s="85" t="str">
        <f t="shared" si="89"/>
        <v/>
      </c>
      <c r="F126" s="85" t="str">
        <f t="shared" si="90"/>
        <v/>
      </c>
      <c r="G126" s="86" t="str">
        <f t="shared" si="91"/>
        <v/>
      </c>
      <c r="H126" s="87" t="str">
        <f t="shared" si="92"/>
        <v/>
      </c>
      <c r="I126" s="88"/>
      <c r="J126" s="84" t="str">
        <f t="shared" si="93"/>
        <v/>
      </c>
      <c r="K126" s="84" t="str">
        <f t="shared" si="94"/>
        <v/>
      </c>
      <c r="L126" s="84" t="str">
        <f t="shared" si="95"/>
        <v/>
      </c>
      <c r="M126" s="89"/>
      <c r="N126" s="89"/>
      <c r="P126" s="199"/>
      <c r="Q126" s="199"/>
      <c r="R126" s="199"/>
      <c r="T126" s="273">
        <f t="shared" si="96"/>
        <v>0</v>
      </c>
      <c r="U126" s="202">
        <f t="shared" si="97"/>
        <v>0</v>
      </c>
      <c r="V126" s="205">
        <f t="shared" si="98"/>
        <v>999</v>
      </c>
      <c r="W126" s="205">
        <f t="shared" si="99"/>
        <v>999</v>
      </c>
      <c r="X126" s="49">
        <v>17</v>
      </c>
      <c r="Y126" s="84" t="str">
        <f t="shared" si="100"/>
        <v/>
      </c>
      <c r="Z126" s="84" t="str">
        <f t="shared" si="101"/>
        <v/>
      </c>
      <c r="AA126" s="84" t="str">
        <f t="shared" si="102"/>
        <v/>
      </c>
      <c r="AB126" s="31">
        <f t="shared" si="103"/>
        <v>0</v>
      </c>
      <c r="AH126" s="332" t="str">
        <f t="shared" si="104"/>
        <v/>
      </c>
    </row>
    <row r="127" spans="1:34" x14ac:dyDescent="0.25">
      <c r="A127" s="31" t="str">
        <f>C111&amp;"x"&amp;B127</f>
        <v>S6x14</v>
      </c>
      <c r="B127" s="60">
        <v>14</v>
      </c>
      <c r="C127" s="84" t="str">
        <f t="shared" si="87"/>
        <v/>
      </c>
      <c r="D127" s="84" t="str">
        <f t="shared" si="88"/>
        <v/>
      </c>
      <c r="E127" s="85" t="str">
        <f t="shared" si="89"/>
        <v/>
      </c>
      <c r="F127" s="85" t="str">
        <f t="shared" si="90"/>
        <v/>
      </c>
      <c r="G127" s="86" t="str">
        <f t="shared" si="91"/>
        <v/>
      </c>
      <c r="H127" s="87" t="str">
        <f t="shared" si="92"/>
        <v/>
      </c>
      <c r="I127" s="88"/>
      <c r="J127" s="84" t="str">
        <f t="shared" si="93"/>
        <v/>
      </c>
      <c r="K127" s="84" t="str">
        <f t="shared" si="94"/>
        <v/>
      </c>
      <c r="L127" s="84" t="str">
        <f t="shared" si="95"/>
        <v/>
      </c>
      <c r="M127" s="89"/>
      <c r="N127" s="89"/>
      <c r="P127" s="199"/>
      <c r="Q127" s="199"/>
      <c r="R127" s="199"/>
      <c r="T127" s="273">
        <f t="shared" si="96"/>
        <v>0</v>
      </c>
      <c r="U127" s="202">
        <f t="shared" si="97"/>
        <v>0</v>
      </c>
      <c r="V127" s="205">
        <f t="shared" si="98"/>
        <v>999</v>
      </c>
      <c r="W127" s="205">
        <f t="shared" si="99"/>
        <v>999</v>
      </c>
      <c r="X127" s="49">
        <v>18</v>
      </c>
      <c r="Y127" s="84" t="str">
        <f t="shared" si="100"/>
        <v/>
      </c>
      <c r="Z127" s="84" t="str">
        <f t="shared" si="101"/>
        <v/>
      </c>
      <c r="AA127" s="84" t="str">
        <f t="shared" si="102"/>
        <v/>
      </c>
      <c r="AB127" s="31">
        <f t="shared" si="103"/>
        <v>0</v>
      </c>
      <c r="AH127" s="332" t="str">
        <f t="shared" si="104"/>
        <v/>
      </c>
    </row>
    <row r="128" spans="1:34" x14ac:dyDescent="0.25">
      <c r="A128" s="31" t="str">
        <f>C111&amp;"x"&amp;B128</f>
        <v>S6x15</v>
      </c>
      <c r="B128" s="60">
        <v>15</v>
      </c>
      <c r="C128" s="84" t="str">
        <f t="shared" si="87"/>
        <v/>
      </c>
      <c r="D128" s="84" t="str">
        <f t="shared" si="88"/>
        <v/>
      </c>
      <c r="E128" s="85" t="str">
        <f t="shared" si="89"/>
        <v/>
      </c>
      <c r="F128" s="85" t="str">
        <f t="shared" si="90"/>
        <v/>
      </c>
      <c r="G128" s="86" t="str">
        <f t="shared" si="91"/>
        <v/>
      </c>
      <c r="H128" s="87" t="str">
        <f t="shared" si="92"/>
        <v/>
      </c>
      <c r="I128" s="88"/>
      <c r="J128" s="84" t="str">
        <f t="shared" si="93"/>
        <v/>
      </c>
      <c r="K128" s="84" t="str">
        <f t="shared" si="94"/>
        <v/>
      </c>
      <c r="L128" s="84" t="str">
        <f t="shared" si="95"/>
        <v/>
      </c>
      <c r="M128" s="89"/>
      <c r="N128" s="89"/>
      <c r="P128" s="199"/>
      <c r="Q128" s="199"/>
      <c r="R128" s="199"/>
      <c r="T128" s="273">
        <f t="shared" si="96"/>
        <v>0</v>
      </c>
      <c r="U128" s="202">
        <f t="shared" si="97"/>
        <v>0</v>
      </c>
      <c r="V128" s="205">
        <f t="shared" si="98"/>
        <v>999</v>
      </c>
      <c r="W128" s="205">
        <f t="shared" si="99"/>
        <v>999</v>
      </c>
      <c r="X128" s="49">
        <v>19</v>
      </c>
      <c r="Y128" s="84" t="str">
        <f t="shared" si="100"/>
        <v/>
      </c>
      <c r="Z128" s="84" t="str">
        <f t="shared" si="101"/>
        <v/>
      </c>
      <c r="AA128" s="84" t="str">
        <f t="shared" si="102"/>
        <v/>
      </c>
      <c r="AB128" s="31">
        <f t="shared" si="103"/>
        <v>0</v>
      </c>
      <c r="AH128" s="332" t="str">
        <f t="shared" si="104"/>
        <v/>
      </c>
    </row>
    <row r="129" spans="1:34" ht="13.8" thickBot="1" x14ac:dyDescent="0.3">
      <c r="B129" s="90"/>
      <c r="C129" s="91"/>
      <c r="D129" s="90"/>
      <c r="E129" s="90"/>
      <c r="F129" s="90"/>
      <c r="G129" s="92"/>
      <c r="H129" s="92"/>
      <c r="I129" s="92"/>
      <c r="J129" s="91"/>
      <c r="K129" s="91"/>
      <c r="L129" s="91"/>
      <c r="M129" s="89"/>
      <c r="N129" s="89"/>
      <c r="X129" s="49">
        <v>20</v>
      </c>
    </row>
    <row r="130" spans="1:34" ht="13.8" thickTop="1" x14ac:dyDescent="0.25">
      <c r="A130" s="59"/>
      <c r="B130" s="60"/>
      <c r="C130" s="416" t="s">
        <v>5707</v>
      </c>
      <c r="D130" s="416"/>
      <c r="E130" s="162" t="s">
        <v>5708</v>
      </c>
      <c r="F130" s="162" t="s">
        <v>5709</v>
      </c>
      <c r="G130" s="62" t="s">
        <v>5710</v>
      </c>
      <c r="H130" s="63"/>
      <c r="I130" s="64"/>
      <c r="J130" s="65" t="s">
        <v>5711</v>
      </c>
      <c r="K130" s="65" t="s">
        <v>5712</v>
      </c>
      <c r="L130" s="65" t="s">
        <v>5713</v>
      </c>
      <c r="M130" s="66"/>
      <c r="N130" s="66"/>
      <c r="O130" s="67"/>
      <c r="P130" s="68">
        <f>COUNT(P134:P148)</f>
        <v>0</v>
      </c>
      <c r="Q130" s="68">
        <f>COUNT(Q134:Q148)</f>
        <v>0</v>
      </c>
      <c r="R130" s="68">
        <f>COUNT(R134:R148)</f>
        <v>0</v>
      </c>
      <c r="S130" s="69"/>
      <c r="T130" s="344">
        <f>T131-SUM(U134:U148)</f>
        <v>0</v>
      </c>
      <c r="U130" s="67"/>
      <c r="V130" s="67"/>
      <c r="W130" s="67"/>
      <c r="X130" s="67">
        <v>1</v>
      </c>
      <c r="Y130" s="59"/>
      <c r="Z130" s="59"/>
      <c r="AA130" s="59"/>
      <c r="AB130" s="59"/>
    </row>
    <row r="131" spans="1:34" x14ac:dyDescent="0.25">
      <c r="A131" s="40">
        <v>10</v>
      </c>
      <c r="B131" s="70"/>
      <c r="C131" s="415" t="str">
        <f>Leden!AQ12</f>
        <v>S7</v>
      </c>
      <c r="D131" s="415"/>
      <c r="E131" s="161" t="str">
        <f>IF($C131="","",LEFT(IFERROR(VLOOKUP($C131,TeamsV,2,0),"")&amp;"??",2))</f>
        <v>BK</v>
      </c>
      <c r="F131" s="342" t="str">
        <f>IF($C131="","",IFERROR(VLOOKUP($C131,TeamsV,3,0),"??"))</f>
        <v>Za</v>
      </c>
      <c r="G131" s="161" t="str">
        <f>IF($C131="","",LEFT(IFERROR(VLOOKUP($C131,TeamsV,4,0),"")&amp;"?",1))</f>
        <v>8</v>
      </c>
      <c r="H131" s="72"/>
      <c r="I131" s="73"/>
      <c r="J131" s="265">
        <f>COUNTIF(C134:C148,"V")</f>
        <v>4</v>
      </c>
      <c r="K131" s="268">
        <f>COUNTIF(C134:C148,"M")</f>
        <v>4</v>
      </c>
      <c r="L131" s="74">
        <f>IFERROR(AVERAGE(H134:H148),"")</f>
        <v>18.875</v>
      </c>
      <c r="M131" s="75"/>
      <c r="N131" s="75"/>
      <c r="O131" s="76" t="s">
        <v>5714</v>
      </c>
      <c r="P131" s="346"/>
      <c r="Q131" s="346"/>
      <c r="R131" s="346"/>
      <c r="S131" s="347"/>
      <c r="T131" s="344">
        <f>SUM(T134:T148)</f>
        <v>8</v>
      </c>
      <c r="U131" s="201" t="str">
        <f>MID($C131,1,1)</f>
        <v>S</v>
      </c>
      <c r="V131" s="201" t="str">
        <f>MID($C131,1,1)</f>
        <v>S</v>
      </c>
      <c r="W131" s="201" t="str">
        <f>MID($C131,1,1)</f>
        <v>S</v>
      </c>
      <c r="X131" s="49">
        <v>2</v>
      </c>
      <c r="Y131" s="40"/>
      <c r="Z131" s="40"/>
      <c r="AA131" s="40"/>
      <c r="AB131" s="40"/>
      <c r="AD131" s="17" t="str">
        <f>IF($C131="","",IFERROR(VLOOKUP($C131,TeamsV,6,0),""))</f>
        <v>A</v>
      </c>
      <c r="AE131" s="17" t="str">
        <f>TRIM(IF($AD131="","",IFERROR(VLOOKUP($AD131,Teams!$B$4:$G$8,2,0),"")))</f>
        <v>3312 AD</v>
      </c>
      <c r="AF131" s="17" t="str">
        <f>TRIM(IF($AD131="","",IFERROR(VLOOKUP($AD131,Teams!$B$4:$G$8,4,0),"")))</f>
        <v>Dordrecht Oranje Wit (D)</v>
      </c>
      <c r="AH131" s="335">
        <f>IFERROR(AVERAGE(AH134:AH148),"")</f>
        <v>19.2925</v>
      </c>
    </row>
    <row r="132" spans="1:34" x14ac:dyDescent="0.25">
      <c r="B132" s="60"/>
      <c r="C132" s="162"/>
      <c r="D132" s="60"/>
      <c r="E132" s="60"/>
      <c r="F132" s="60"/>
      <c r="G132" s="64"/>
      <c r="H132" s="64"/>
      <c r="I132" s="64"/>
      <c r="J132" s="266"/>
      <c r="K132" s="266"/>
      <c r="L132" s="266"/>
      <c r="M132" s="77"/>
      <c r="N132" s="77"/>
      <c r="P132" s="200"/>
      <c r="Q132" s="200"/>
      <c r="R132" s="200"/>
      <c r="S132" s="200"/>
      <c r="T132" s="156"/>
      <c r="U132" s="202"/>
      <c r="V132" s="202"/>
      <c r="W132" s="202"/>
      <c r="X132" s="49">
        <v>3</v>
      </c>
    </row>
    <row r="133" spans="1:34" x14ac:dyDescent="0.25">
      <c r="A133" s="78"/>
      <c r="B133" s="79"/>
      <c r="C133" s="80" t="s">
        <v>5715</v>
      </c>
      <c r="D133" s="80" t="s">
        <v>5716</v>
      </c>
      <c r="E133" s="81" t="s">
        <v>5717</v>
      </c>
      <c r="F133" s="81" t="s">
        <v>5718</v>
      </c>
      <c r="G133" s="80" t="s">
        <v>5719</v>
      </c>
      <c r="H133" s="80" t="s">
        <v>5720</v>
      </c>
      <c r="I133" s="80" t="s">
        <v>5575</v>
      </c>
      <c r="J133" s="80" t="s">
        <v>7904</v>
      </c>
      <c r="K133" s="80" t="s">
        <v>7905</v>
      </c>
      <c r="L133" s="80" t="s">
        <v>8680</v>
      </c>
      <c r="M133" s="82"/>
      <c r="N133" s="82"/>
      <c r="O133" s="83"/>
      <c r="P133" s="203" t="s">
        <v>5585</v>
      </c>
      <c r="Q133" s="203" t="s">
        <v>5584</v>
      </c>
      <c r="R133" s="203" t="s">
        <v>5586</v>
      </c>
      <c r="S133" s="200"/>
      <c r="T133" s="156"/>
      <c r="U133" s="201">
        <f>IF(W131="","",VLOOKUP(W131,Leeftijdscat,2,FALSE))</f>
        <v>5</v>
      </c>
      <c r="V133" s="201">
        <f>IF(W131="","",VLOOKUP(W131,Leeftijdscat,3,FALSE))</f>
        <v>999</v>
      </c>
      <c r="W133" s="201">
        <f>IF(W131="","",VLOOKUP(W131,Leeftijdscat,4,FALSE))</f>
        <v>999</v>
      </c>
      <c r="X133" s="49">
        <v>4</v>
      </c>
      <c r="Y133" s="78">
        <f>LEN(Y134&amp;Y135&amp;Y136&amp;Y137&amp;Y138&amp;Y139&amp;Y140&amp;Y141&amp;Y142&amp;Y143&amp;Y144&amp;Y145&amp;Y146&amp;Y147&amp;Y148)</f>
        <v>16</v>
      </c>
      <c r="Z133" s="78">
        <f>LEN(Z134&amp;Z135&amp;Z136&amp;Z137&amp;Z138&amp;Z139&amp;Z140&amp;Z141&amp;Z142&amp;Z143&amp;Z144&amp;Z145&amp;Z146&amp;Z147&amp;Z148)</f>
        <v>16</v>
      </c>
      <c r="AA133" s="78">
        <f>LEN(AA134&amp;AA135&amp;AA136&amp;AA137&amp;AA138&amp;AA139&amp;AA140&amp;AA141&amp;AA142&amp;AA143&amp;AA144&amp;AA145&amp;AA146&amp;AA147&amp;AA148)</f>
        <v>12</v>
      </c>
      <c r="AB133" s="78">
        <f>SUM(Y133:AA133)</f>
        <v>44</v>
      </c>
    </row>
    <row r="134" spans="1:34" x14ac:dyDescent="0.25">
      <c r="A134" s="31" t="str">
        <f>C131&amp;"x"&amp;B134</f>
        <v>S7x1</v>
      </c>
      <c r="B134" s="60">
        <v>1</v>
      </c>
      <c r="C134" s="84" t="str">
        <f t="shared" ref="C134:C148" si="105">IF(LEFT($A134,1)="x","",IFERROR(VLOOKUP($A134,LedenV,6,0),""))</f>
        <v>V</v>
      </c>
      <c r="D134" s="84" t="str">
        <f t="shared" ref="D134:D148" si="106">IF(LEFT($A134,1)="x","",IFERROR(VLOOKUP($A134,LedenV,7,0),""))</f>
        <v>NLB70X5</v>
      </c>
      <c r="E134" s="85" t="str">
        <f t="shared" ref="E134:E148" si="107">IF(LEFT($A134,1)="x","",IFERROR(VLOOKUP($A134,LedenV,8,0),""))</f>
        <v>Friebel, A.</v>
      </c>
      <c r="F134" s="85" t="str">
        <f t="shared" ref="F134:F148" si="108">IF(LEFT($A134,1)="x","",IFERROR(VLOOKUP($A134,LedenV,9,0),""))</f>
        <v>Angela</v>
      </c>
      <c r="G134" s="86">
        <f t="shared" ref="G134:G148" si="109">IF(LEFT($A134,1)="x","",IFERROR(VLOOKUP($A134,LedenV,10,0),""))</f>
        <v>37541</v>
      </c>
      <c r="H134" s="87">
        <f t="shared" ref="H134:H148" si="110">IF(AND(ISNUMBER(G134),G134&lt;&gt;0),DATEDIF(G134,Peildatum,"Y"),"")</f>
        <v>19</v>
      </c>
      <c r="I134" s="88"/>
      <c r="J134" s="84" t="str">
        <f t="shared" ref="J134:J148" si="111">IF(LEFT($A134,1)="x","",IFERROR(VLOOKUP($A134,LedenV,16,0),""))</f>
        <v>A3</v>
      </c>
      <c r="K134" s="84" t="str">
        <f t="shared" ref="K134:K148" si="112">IF(LEFT($A134,1)="x","",IFERROR(VLOOKUP($A134,LedenV,17,0),""))</f>
        <v>A3</v>
      </c>
      <c r="L134" s="84" t="str">
        <f t="shared" ref="L134:L148" si="113">IF(LEFT($A134,1)="x","",IFERROR(VLOOKUP($A134,LedenV,18,0),""))</f>
        <v>A3</v>
      </c>
      <c r="M134" s="89"/>
      <c r="N134" s="89"/>
      <c r="P134" s="199"/>
      <c r="Q134" s="199"/>
      <c r="R134" s="199"/>
      <c r="S134" s="204"/>
      <c r="T134" s="273">
        <f t="shared" ref="T134:T148" si="114">IF(LEN(C134&amp;D134&amp;E134&amp;F134)&gt;0,1,0)</f>
        <v>1</v>
      </c>
      <c r="U134" s="202">
        <f t="shared" ref="U134:U148" si="115">MIN(LEN(Y134&amp;Z134&amp;AA134),1)</f>
        <v>1</v>
      </c>
      <c r="V134" s="205">
        <f t="shared" ref="V134:V148" si="116">V133</f>
        <v>999</v>
      </c>
      <c r="W134" s="205">
        <f t="shared" ref="W134:W148" si="117">W133</f>
        <v>999</v>
      </c>
      <c r="X134" s="49">
        <v>5</v>
      </c>
      <c r="Y134" s="84" t="str">
        <f t="shared" ref="Y134:Y148" si="118">IF(LEFT($A134,1)="x","",IFERROR(VLOOKUP($A134,LedenV,34,0),""))</f>
        <v>A3</v>
      </c>
      <c r="Z134" s="84" t="str">
        <f t="shared" ref="Z134:Z148" si="119">IF(LEFT($A134,1)="x","",IFERROR(VLOOKUP($A134,LedenV,35,0),""))</f>
        <v>A3</v>
      </c>
      <c r="AA134" s="84" t="str">
        <f t="shared" ref="AA134:AA148" si="120">IF(LEFT($A134,1)="x","",IFERROR(VLOOKUP($A134,LedenV,36,0),""))</f>
        <v>A3</v>
      </c>
      <c r="AB134" s="31">
        <f t="shared" ref="AB134:AB148" si="121">LEN(Y134&amp;Z134&amp;AA134)</f>
        <v>6</v>
      </c>
      <c r="AH134" s="332">
        <f t="shared" ref="AH134:AH148" si="122">lft(G134,Peildatum)</f>
        <v>19.22</v>
      </c>
    </row>
    <row r="135" spans="1:34" x14ac:dyDescent="0.25">
      <c r="A135" s="31" t="str">
        <f>C131&amp;"x"&amp;B135</f>
        <v>S7x2</v>
      </c>
      <c r="B135" s="60">
        <v>2</v>
      </c>
      <c r="C135" s="84" t="str">
        <f t="shared" si="105"/>
        <v>V</v>
      </c>
      <c r="D135" s="84" t="str">
        <f t="shared" si="106"/>
        <v>NKR09G7</v>
      </c>
      <c r="E135" s="85" t="str">
        <f t="shared" si="107"/>
        <v>Klink, S.L.</v>
      </c>
      <c r="F135" s="85" t="str">
        <f t="shared" si="108"/>
        <v>Suzanne</v>
      </c>
      <c r="G135" s="86">
        <f t="shared" si="109"/>
        <v>37801</v>
      </c>
      <c r="H135" s="87">
        <f t="shared" si="110"/>
        <v>18</v>
      </c>
      <c r="I135" s="88"/>
      <c r="J135" s="84" t="str">
        <f t="shared" si="111"/>
        <v>A3</v>
      </c>
      <c r="K135" s="84" t="str">
        <f t="shared" si="112"/>
        <v>A3</v>
      </c>
      <c r="L135" s="84" t="str">
        <f t="shared" si="113"/>
        <v>A3</v>
      </c>
      <c r="M135" s="89"/>
      <c r="N135" s="89"/>
      <c r="P135" s="199"/>
      <c r="Q135" s="199"/>
      <c r="R135" s="199"/>
      <c r="S135" s="204"/>
      <c r="T135" s="273">
        <f t="shared" si="114"/>
        <v>1</v>
      </c>
      <c r="U135" s="202">
        <f t="shared" si="115"/>
        <v>1</v>
      </c>
      <c r="V135" s="205">
        <f t="shared" si="116"/>
        <v>999</v>
      </c>
      <c r="W135" s="205">
        <f t="shared" si="117"/>
        <v>999</v>
      </c>
      <c r="X135" s="49">
        <v>6</v>
      </c>
      <c r="Y135" s="84" t="str">
        <f t="shared" si="118"/>
        <v>A3</v>
      </c>
      <c r="Z135" s="84" t="str">
        <f t="shared" si="119"/>
        <v>A3</v>
      </c>
      <c r="AA135" s="84" t="str">
        <f t="shared" si="120"/>
        <v>A3</v>
      </c>
      <c r="AB135" s="31">
        <f t="shared" si="121"/>
        <v>6</v>
      </c>
      <c r="AH135" s="332">
        <f t="shared" si="122"/>
        <v>18.510000000000002</v>
      </c>
    </row>
    <row r="136" spans="1:34" x14ac:dyDescent="0.25">
      <c r="A136" s="31" t="str">
        <f>C131&amp;"x"&amp;B136</f>
        <v>S7x3</v>
      </c>
      <c r="B136" s="60">
        <v>3</v>
      </c>
      <c r="C136" s="84" t="str">
        <f t="shared" si="105"/>
        <v>M</v>
      </c>
      <c r="D136" s="84" t="str">
        <f t="shared" si="106"/>
        <v>NLR23F9</v>
      </c>
      <c r="E136" s="85" t="str">
        <f t="shared" si="107"/>
        <v>Wijgaart, van de R.L.H.</v>
      </c>
      <c r="F136" s="85" t="str">
        <f t="shared" si="108"/>
        <v>Rick</v>
      </c>
      <c r="G136" s="86">
        <f t="shared" si="109"/>
        <v>37909</v>
      </c>
      <c r="H136" s="87">
        <f t="shared" si="110"/>
        <v>18</v>
      </c>
      <c r="I136" s="88"/>
      <c r="J136" s="84" t="str">
        <f t="shared" si="111"/>
        <v>A4</v>
      </c>
      <c r="K136" s="84" t="str">
        <f t="shared" si="112"/>
        <v>A3</v>
      </c>
      <c r="L136" s="84" t="str">
        <f t="shared" si="113"/>
        <v>A3</v>
      </c>
      <c r="M136" s="89"/>
      <c r="N136" s="89"/>
      <c r="P136" s="199"/>
      <c r="Q136" s="199"/>
      <c r="R136" s="199"/>
      <c r="S136" s="204"/>
      <c r="T136" s="273">
        <f t="shared" si="114"/>
        <v>1</v>
      </c>
      <c r="U136" s="202">
        <f t="shared" si="115"/>
        <v>1</v>
      </c>
      <c r="V136" s="205">
        <f t="shared" si="116"/>
        <v>999</v>
      </c>
      <c r="W136" s="205">
        <f t="shared" si="117"/>
        <v>999</v>
      </c>
      <c r="X136" s="49">
        <v>7</v>
      </c>
      <c r="Y136" s="84" t="str">
        <f t="shared" si="118"/>
        <v>A4</v>
      </c>
      <c r="Z136" s="84" t="str">
        <f t="shared" si="119"/>
        <v>A3</v>
      </c>
      <c r="AA136" s="84" t="str">
        <f t="shared" si="120"/>
        <v>A3</v>
      </c>
      <c r="AB136" s="31">
        <f t="shared" si="121"/>
        <v>6</v>
      </c>
      <c r="AH136" s="332">
        <f t="shared" si="122"/>
        <v>18.21</v>
      </c>
    </row>
    <row r="137" spans="1:34" x14ac:dyDescent="0.25">
      <c r="A137" s="31" t="str">
        <f>C131&amp;"x"&amp;B137</f>
        <v>S7x4</v>
      </c>
      <c r="B137" s="60">
        <v>4</v>
      </c>
      <c r="C137" s="84" t="str">
        <f t="shared" si="105"/>
        <v>M</v>
      </c>
      <c r="D137" s="84" t="str">
        <f t="shared" si="106"/>
        <v>NKW50C2</v>
      </c>
      <c r="E137" s="85" t="str">
        <f t="shared" si="107"/>
        <v>Boon, T.</v>
      </c>
      <c r="F137" s="85" t="str">
        <f t="shared" si="108"/>
        <v>Thijs</v>
      </c>
      <c r="G137" s="86">
        <f t="shared" si="109"/>
        <v>37960</v>
      </c>
      <c r="H137" s="87">
        <f t="shared" si="110"/>
        <v>18</v>
      </c>
      <c r="I137" s="88"/>
      <c r="J137" s="84" t="str">
        <f t="shared" si="111"/>
        <v>A2</v>
      </c>
      <c r="K137" s="84" t="str">
        <f t="shared" si="112"/>
        <v>A3</v>
      </c>
      <c r="L137" s="84" t="str">
        <f t="shared" si="113"/>
        <v>A3</v>
      </c>
      <c r="M137" s="89"/>
      <c r="N137" s="89"/>
      <c r="P137" s="199"/>
      <c r="Q137" s="199"/>
      <c r="R137" s="199"/>
      <c r="S137" s="204"/>
      <c r="T137" s="273">
        <f t="shared" si="114"/>
        <v>1</v>
      </c>
      <c r="U137" s="202">
        <f t="shared" si="115"/>
        <v>1</v>
      </c>
      <c r="V137" s="205">
        <f t="shared" si="116"/>
        <v>999</v>
      </c>
      <c r="W137" s="205">
        <f t="shared" si="117"/>
        <v>999</v>
      </c>
      <c r="X137" s="49">
        <v>8</v>
      </c>
      <c r="Y137" s="84" t="str">
        <f t="shared" si="118"/>
        <v>A2</v>
      </c>
      <c r="Z137" s="84" t="str">
        <f t="shared" si="119"/>
        <v>A3</v>
      </c>
      <c r="AA137" s="84" t="str">
        <f t="shared" si="120"/>
        <v>A3</v>
      </c>
      <c r="AB137" s="31">
        <f t="shared" si="121"/>
        <v>6</v>
      </c>
      <c r="AH137" s="332">
        <f t="shared" si="122"/>
        <v>18.07</v>
      </c>
    </row>
    <row r="138" spans="1:34" x14ac:dyDescent="0.25">
      <c r="A138" s="31" t="str">
        <f>C131&amp;"x"&amp;B138</f>
        <v>S7x5</v>
      </c>
      <c r="B138" s="60">
        <v>5</v>
      </c>
      <c r="C138" s="84" t="str">
        <f t="shared" si="105"/>
        <v>M</v>
      </c>
      <c r="D138" s="84" t="str">
        <f t="shared" si="106"/>
        <v>NKW30G0</v>
      </c>
      <c r="E138" s="85" t="str">
        <f t="shared" si="107"/>
        <v>Vlaming, de J.C.</v>
      </c>
      <c r="F138" s="85" t="str">
        <f t="shared" si="108"/>
        <v>Jens</v>
      </c>
      <c r="G138" s="86">
        <f t="shared" si="109"/>
        <v>37974</v>
      </c>
      <c r="H138" s="87">
        <f t="shared" si="110"/>
        <v>18</v>
      </c>
      <c r="I138" s="88"/>
      <c r="J138" s="84" t="str">
        <f t="shared" si="111"/>
        <v>A2</v>
      </c>
      <c r="K138" s="84" t="str">
        <f t="shared" si="112"/>
        <v>A3</v>
      </c>
      <c r="L138" s="84" t="str">
        <f t="shared" si="113"/>
        <v>A3</v>
      </c>
      <c r="M138" s="89"/>
      <c r="N138" s="89"/>
      <c r="P138" s="199"/>
      <c r="Q138" s="199"/>
      <c r="R138" s="199"/>
      <c r="S138" s="204"/>
      <c r="T138" s="273">
        <f t="shared" si="114"/>
        <v>1</v>
      </c>
      <c r="U138" s="202">
        <f t="shared" si="115"/>
        <v>1</v>
      </c>
      <c r="V138" s="205">
        <f t="shared" si="116"/>
        <v>999</v>
      </c>
      <c r="W138" s="205">
        <f t="shared" si="117"/>
        <v>999</v>
      </c>
      <c r="X138" s="49">
        <v>9</v>
      </c>
      <c r="Y138" s="84" t="str">
        <f t="shared" si="118"/>
        <v>A2</v>
      </c>
      <c r="Z138" s="84" t="str">
        <f t="shared" si="119"/>
        <v>A3</v>
      </c>
      <c r="AA138" s="84" t="str">
        <f t="shared" si="120"/>
        <v>A3</v>
      </c>
      <c r="AB138" s="31">
        <f t="shared" si="121"/>
        <v>6</v>
      </c>
      <c r="AH138" s="332">
        <f t="shared" si="122"/>
        <v>18.03</v>
      </c>
    </row>
    <row r="139" spans="1:34" x14ac:dyDescent="0.25">
      <c r="A139" s="31" t="str">
        <f>C131&amp;"x"&amp;B139</f>
        <v>S7x6</v>
      </c>
      <c r="B139" s="60">
        <v>6</v>
      </c>
      <c r="C139" s="84" t="str">
        <f t="shared" si="105"/>
        <v>V</v>
      </c>
      <c r="D139" s="84" t="str">
        <f t="shared" si="106"/>
        <v>NLS08G2</v>
      </c>
      <c r="E139" s="85" t="str">
        <f t="shared" si="107"/>
        <v>Dubbeld, S.</v>
      </c>
      <c r="F139" s="85" t="str">
        <f t="shared" si="108"/>
        <v>Sanne</v>
      </c>
      <c r="G139" s="86">
        <f t="shared" si="109"/>
        <v>37295</v>
      </c>
      <c r="H139" s="87">
        <f t="shared" si="110"/>
        <v>19</v>
      </c>
      <c r="I139" s="88"/>
      <c r="J139" s="84" t="str">
        <f t="shared" si="111"/>
        <v>A4</v>
      </c>
      <c r="K139" s="84" t="str">
        <f t="shared" si="112"/>
        <v>A4</v>
      </c>
      <c r="L139" s="84" t="str">
        <f t="shared" si="113"/>
        <v>A4</v>
      </c>
      <c r="M139" s="89"/>
      <c r="N139" s="89"/>
      <c r="P139" s="199"/>
      <c r="Q139" s="199"/>
      <c r="R139" s="199"/>
      <c r="S139" s="204"/>
      <c r="T139" s="273">
        <f t="shared" si="114"/>
        <v>1</v>
      </c>
      <c r="U139" s="202">
        <f t="shared" si="115"/>
        <v>1</v>
      </c>
      <c r="V139" s="205">
        <f t="shared" si="116"/>
        <v>999</v>
      </c>
      <c r="W139" s="205">
        <f t="shared" si="117"/>
        <v>999</v>
      </c>
      <c r="X139" s="49">
        <v>10</v>
      </c>
      <c r="Y139" s="84" t="str">
        <f t="shared" si="118"/>
        <v>A4</v>
      </c>
      <c r="Z139" s="84" t="str">
        <f t="shared" si="119"/>
        <v>A4</v>
      </c>
      <c r="AA139" s="84" t="str">
        <f t="shared" si="120"/>
        <v>A4</v>
      </c>
      <c r="AB139" s="31">
        <f t="shared" si="121"/>
        <v>6</v>
      </c>
      <c r="AH139" s="332">
        <f t="shared" si="122"/>
        <v>19.89</v>
      </c>
    </row>
    <row r="140" spans="1:34" x14ac:dyDescent="0.25">
      <c r="A140" s="31" t="str">
        <f>C131&amp;"x"&amp;B140</f>
        <v>S7x7</v>
      </c>
      <c r="B140" s="60">
        <v>7</v>
      </c>
      <c r="C140" s="84" t="str">
        <f t="shared" si="105"/>
        <v>M</v>
      </c>
      <c r="D140" s="84" t="str">
        <f t="shared" si="106"/>
        <v>NKD39Q8</v>
      </c>
      <c r="E140" s="85" t="str">
        <f t="shared" si="107"/>
        <v>Schindler, M.</v>
      </c>
      <c r="F140" s="85" t="str">
        <f t="shared" si="108"/>
        <v>Mark</v>
      </c>
      <c r="G140" s="86">
        <f t="shared" si="109"/>
        <v>36308</v>
      </c>
      <c r="H140" s="87">
        <f t="shared" si="110"/>
        <v>22</v>
      </c>
      <c r="I140" s="88"/>
      <c r="J140" s="84" t="str">
        <f t="shared" si="111"/>
        <v>S6</v>
      </c>
      <c r="K140" s="84" t="str">
        <f t="shared" si="112"/>
        <v>S6</v>
      </c>
      <c r="L140" s="84" t="str">
        <f t="shared" si="113"/>
        <v/>
      </c>
      <c r="M140" s="89"/>
      <c r="N140" s="89"/>
      <c r="P140" s="199"/>
      <c r="Q140" s="199"/>
      <c r="R140" s="199"/>
      <c r="S140" s="204"/>
      <c r="T140" s="273">
        <f t="shared" si="114"/>
        <v>1</v>
      </c>
      <c r="U140" s="202">
        <f t="shared" si="115"/>
        <v>1</v>
      </c>
      <c r="V140" s="205">
        <f t="shared" si="116"/>
        <v>999</v>
      </c>
      <c r="W140" s="205">
        <f t="shared" si="117"/>
        <v>999</v>
      </c>
      <c r="X140" s="49">
        <v>11</v>
      </c>
      <c r="Y140" s="84" t="str">
        <f t="shared" si="118"/>
        <v>S6</v>
      </c>
      <c r="Z140" s="84" t="str">
        <f t="shared" si="119"/>
        <v>S6</v>
      </c>
      <c r="AA140" s="84" t="str">
        <f t="shared" si="120"/>
        <v/>
      </c>
      <c r="AB140" s="31">
        <f t="shared" si="121"/>
        <v>4</v>
      </c>
      <c r="AH140" s="332">
        <f t="shared" si="122"/>
        <v>22.6</v>
      </c>
    </row>
    <row r="141" spans="1:34" x14ac:dyDescent="0.25">
      <c r="A141" s="31" t="str">
        <f>C131&amp;"x"&amp;B141</f>
        <v>S7x8</v>
      </c>
      <c r="B141" s="60">
        <v>8</v>
      </c>
      <c r="C141" s="84" t="str">
        <f t="shared" si="105"/>
        <v>V</v>
      </c>
      <c r="D141" s="84" t="str">
        <f t="shared" si="106"/>
        <v>NKJ29C1</v>
      </c>
      <c r="E141" s="85" t="str">
        <f t="shared" si="107"/>
        <v>Pierse, A.W.</v>
      </c>
      <c r="F141" s="85" t="str">
        <f t="shared" si="108"/>
        <v>Anniek</v>
      </c>
      <c r="G141" s="86">
        <f t="shared" si="109"/>
        <v>37324</v>
      </c>
      <c r="H141" s="87">
        <f t="shared" si="110"/>
        <v>19</v>
      </c>
      <c r="I141" s="88"/>
      <c r="J141" s="84" t="str">
        <f t="shared" si="111"/>
        <v>A3</v>
      </c>
      <c r="K141" s="84" t="str">
        <f t="shared" si="112"/>
        <v>A3</v>
      </c>
      <c r="L141" s="84">
        <f t="shared" si="113"/>
        <v>0</v>
      </c>
      <c r="M141" s="89"/>
      <c r="N141" s="89"/>
      <c r="P141" s="199"/>
      <c r="Q141" s="199"/>
      <c r="R141" s="199"/>
      <c r="S141" s="204"/>
      <c r="T141" s="273">
        <f t="shared" si="114"/>
        <v>1</v>
      </c>
      <c r="U141" s="202">
        <f t="shared" si="115"/>
        <v>1</v>
      </c>
      <c r="V141" s="205">
        <f t="shared" si="116"/>
        <v>999</v>
      </c>
      <c r="W141" s="205">
        <f t="shared" si="117"/>
        <v>999</v>
      </c>
      <c r="X141" s="49">
        <v>12</v>
      </c>
      <c r="Y141" s="84" t="str">
        <f t="shared" si="118"/>
        <v>A3</v>
      </c>
      <c r="Z141" s="84" t="str">
        <f t="shared" si="119"/>
        <v>A3</v>
      </c>
      <c r="AA141" s="84" t="str">
        <f t="shared" si="120"/>
        <v/>
      </c>
      <c r="AB141" s="31">
        <f t="shared" si="121"/>
        <v>4</v>
      </c>
      <c r="AH141" s="332">
        <f t="shared" si="122"/>
        <v>19.809999999999999</v>
      </c>
    </row>
    <row r="142" spans="1:34" x14ac:dyDescent="0.25">
      <c r="A142" s="31" t="str">
        <f>C131&amp;"x"&amp;B142</f>
        <v>S7x9</v>
      </c>
      <c r="B142" s="60">
        <v>9</v>
      </c>
      <c r="C142" s="84" t="str">
        <f t="shared" si="105"/>
        <v/>
      </c>
      <c r="D142" s="84" t="str">
        <f t="shared" si="106"/>
        <v/>
      </c>
      <c r="E142" s="85" t="str">
        <f t="shared" si="107"/>
        <v/>
      </c>
      <c r="F142" s="85" t="str">
        <f t="shared" si="108"/>
        <v/>
      </c>
      <c r="G142" s="86" t="str">
        <f t="shared" si="109"/>
        <v/>
      </c>
      <c r="H142" s="87" t="str">
        <f t="shared" si="110"/>
        <v/>
      </c>
      <c r="I142" s="88"/>
      <c r="J142" s="84" t="str">
        <f t="shared" si="111"/>
        <v/>
      </c>
      <c r="K142" s="84" t="str">
        <f t="shared" si="112"/>
        <v/>
      </c>
      <c r="L142" s="84" t="str">
        <f t="shared" si="113"/>
        <v/>
      </c>
      <c r="M142" s="89"/>
      <c r="N142" s="89"/>
      <c r="P142" s="199"/>
      <c r="Q142" s="199"/>
      <c r="R142" s="199"/>
      <c r="S142" s="204"/>
      <c r="T142" s="273">
        <f t="shared" si="114"/>
        <v>0</v>
      </c>
      <c r="U142" s="202">
        <f t="shared" si="115"/>
        <v>0</v>
      </c>
      <c r="V142" s="205">
        <f t="shared" si="116"/>
        <v>999</v>
      </c>
      <c r="W142" s="205">
        <f t="shared" si="117"/>
        <v>999</v>
      </c>
      <c r="X142" s="49">
        <v>13</v>
      </c>
      <c r="Y142" s="84" t="str">
        <f t="shared" si="118"/>
        <v/>
      </c>
      <c r="Z142" s="84" t="str">
        <f t="shared" si="119"/>
        <v/>
      </c>
      <c r="AA142" s="84" t="str">
        <f t="shared" si="120"/>
        <v/>
      </c>
      <c r="AB142" s="31">
        <f t="shared" si="121"/>
        <v>0</v>
      </c>
      <c r="AH142" s="332" t="str">
        <f t="shared" si="122"/>
        <v/>
      </c>
    </row>
    <row r="143" spans="1:34" x14ac:dyDescent="0.25">
      <c r="A143" s="31" t="str">
        <f>C131&amp;"x"&amp;B143</f>
        <v>S7x10</v>
      </c>
      <c r="B143" s="60">
        <v>10</v>
      </c>
      <c r="C143" s="84" t="str">
        <f t="shared" si="105"/>
        <v/>
      </c>
      <c r="D143" s="84" t="str">
        <f t="shared" si="106"/>
        <v/>
      </c>
      <c r="E143" s="85" t="str">
        <f t="shared" si="107"/>
        <v/>
      </c>
      <c r="F143" s="85" t="str">
        <f t="shared" si="108"/>
        <v/>
      </c>
      <c r="G143" s="86" t="str">
        <f t="shared" si="109"/>
        <v/>
      </c>
      <c r="H143" s="87" t="str">
        <f t="shared" si="110"/>
        <v/>
      </c>
      <c r="I143" s="88"/>
      <c r="J143" s="84" t="str">
        <f t="shared" si="111"/>
        <v/>
      </c>
      <c r="K143" s="84" t="str">
        <f t="shared" si="112"/>
        <v/>
      </c>
      <c r="L143" s="84" t="str">
        <f t="shared" si="113"/>
        <v/>
      </c>
      <c r="M143" s="89"/>
      <c r="N143" s="89"/>
      <c r="P143" s="199"/>
      <c r="Q143" s="199"/>
      <c r="R143" s="199"/>
      <c r="S143" s="204"/>
      <c r="T143" s="273">
        <f t="shared" si="114"/>
        <v>0</v>
      </c>
      <c r="U143" s="202">
        <f t="shared" si="115"/>
        <v>0</v>
      </c>
      <c r="V143" s="205">
        <f t="shared" si="116"/>
        <v>999</v>
      </c>
      <c r="W143" s="205">
        <f t="shared" si="117"/>
        <v>999</v>
      </c>
      <c r="X143" s="49">
        <v>14</v>
      </c>
      <c r="Y143" s="84" t="str">
        <f t="shared" si="118"/>
        <v/>
      </c>
      <c r="Z143" s="84" t="str">
        <f t="shared" si="119"/>
        <v/>
      </c>
      <c r="AA143" s="84" t="str">
        <f t="shared" si="120"/>
        <v/>
      </c>
      <c r="AB143" s="31">
        <f t="shared" si="121"/>
        <v>0</v>
      </c>
      <c r="AH143" s="332" t="str">
        <f t="shared" si="122"/>
        <v/>
      </c>
    </row>
    <row r="144" spans="1:34" x14ac:dyDescent="0.25">
      <c r="A144" s="31" t="str">
        <f>C131&amp;"x"&amp;B144</f>
        <v>S7x11</v>
      </c>
      <c r="B144" s="60">
        <v>11</v>
      </c>
      <c r="C144" s="84" t="str">
        <f t="shared" si="105"/>
        <v/>
      </c>
      <c r="D144" s="84" t="str">
        <f t="shared" si="106"/>
        <v/>
      </c>
      <c r="E144" s="85" t="str">
        <f t="shared" si="107"/>
        <v/>
      </c>
      <c r="F144" s="85" t="str">
        <f t="shared" si="108"/>
        <v/>
      </c>
      <c r="G144" s="86" t="str">
        <f t="shared" si="109"/>
        <v/>
      </c>
      <c r="H144" s="87" t="str">
        <f t="shared" si="110"/>
        <v/>
      </c>
      <c r="I144" s="88"/>
      <c r="J144" s="84" t="str">
        <f t="shared" si="111"/>
        <v/>
      </c>
      <c r="K144" s="84" t="str">
        <f t="shared" si="112"/>
        <v/>
      </c>
      <c r="L144" s="84" t="str">
        <f t="shared" si="113"/>
        <v/>
      </c>
      <c r="M144" s="89"/>
      <c r="N144" s="89"/>
      <c r="P144" s="199"/>
      <c r="Q144" s="199"/>
      <c r="R144" s="199"/>
      <c r="T144" s="273">
        <f t="shared" si="114"/>
        <v>0</v>
      </c>
      <c r="U144" s="202">
        <f t="shared" si="115"/>
        <v>0</v>
      </c>
      <c r="V144" s="205">
        <f t="shared" si="116"/>
        <v>999</v>
      </c>
      <c r="W144" s="205">
        <f t="shared" si="117"/>
        <v>999</v>
      </c>
      <c r="X144" s="49">
        <v>15</v>
      </c>
      <c r="Y144" s="84" t="str">
        <f t="shared" si="118"/>
        <v/>
      </c>
      <c r="Z144" s="84" t="str">
        <f t="shared" si="119"/>
        <v/>
      </c>
      <c r="AA144" s="84" t="str">
        <f t="shared" si="120"/>
        <v/>
      </c>
      <c r="AB144" s="31">
        <f t="shared" si="121"/>
        <v>0</v>
      </c>
      <c r="AH144" s="332" t="str">
        <f t="shared" si="122"/>
        <v/>
      </c>
    </row>
    <row r="145" spans="1:34" x14ac:dyDescent="0.25">
      <c r="A145" s="31" t="str">
        <f>C131&amp;"x"&amp;B145</f>
        <v>S7x12</v>
      </c>
      <c r="B145" s="60">
        <v>12</v>
      </c>
      <c r="C145" s="84" t="str">
        <f t="shared" si="105"/>
        <v/>
      </c>
      <c r="D145" s="84" t="str">
        <f t="shared" si="106"/>
        <v/>
      </c>
      <c r="E145" s="85" t="str">
        <f t="shared" si="107"/>
        <v/>
      </c>
      <c r="F145" s="85" t="str">
        <f t="shared" si="108"/>
        <v/>
      </c>
      <c r="G145" s="86" t="str">
        <f t="shared" si="109"/>
        <v/>
      </c>
      <c r="H145" s="87" t="str">
        <f t="shared" si="110"/>
        <v/>
      </c>
      <c r="I145" s="88"/>
      <c r="J145" s="84" t="str">
        <f t="shared" si="111"/>
        <v/>
      </c>
      <c r="K145" s="84" t="str">
        <f t="shared" si="112"/>
        <v/>
      </c>
      <c r="L145" s="84" t="str">
        <f t="shared" si="113"/>
        <v/>
      </c>
      <c r="M145" s="89"/>
      <c r="N145" s="89"/>
      <c r="P145" s="199"/>
      <c r="Q145" s="199"/>
      <c r="R145" s="199"/>
      <c r="T145" s="273">
        <f t="shared" si="114"/>
        <v>0</v>
      </c>
      <c r="U145" s="202">
        <f t="shared" si="115"/>
        <v>0</v>
      </c>
      <c r="V145" s="205">
        <f t="shared" si="116"/>
        <v>999</v>
      </c>
      <c r="W145" s="205">
        <f t="shared" si="117"/>
        <v>999</v>
      </c>
      <c r="X145" s="49">
        <v>16</v>
      </c>
      <c r="Y145" s="84" t="str">
        <f t="shared" si="118"/>
        <v/>
      </c>
      <c r="Z145" s="84" t="str">
        <f t="shared" si="119"/>
        <v/>
      </c>
      <c r="AA145" s="84" t="str">
        <f t="shared" si="120"/>
        <v/>
      </c>
      <c r="AB145" s="31">
        <f t="shared" si="121"/>
        <v>0</v>
      </c>
      <c r="AH145" s="332" t="str">
        <f t="shared" si="122"/>
        <v/>
      </c>
    </row>
    <row r="146" spans="1:34" x14ac:dyDescent="0.25">
      <c r="A146" s="31" t="str">
        <f>C131&amp;"x"&amp;B146</f>
        <v>S7x13</v>
      </c>
      <c r="B146" s="60">
        <v>13</v>
      </c>
      <c r="C146" s="84" t="str">
        <f t="shared" si="105"/>
        <v/>
      </c>
      <c r="D146" s="84" t="str">
        <f t="shared" si="106"/>
        <v/>
      </c>
      <c r="E146" s="85" t="str">
        <f t="shared" si="107"/>
        <v/>
      </c>
      <c r="F146" s="85" t="str">
        <f t="shared" si="108"/>
        <v/>
      </c>
      <c r="G146" s="86" t="str">
        <f t="shared" si="109"/>
        <v/>
      </c>
      <c r="H146" s="87" t="str">
        <f t="shared" si="110"/>
        <v/>
      </c>
      <c r="I146" s="88"/>
      <c r="J146" s="84" t="str">
        <f t="shared" si="111"/>
        <v/>
      </c>
      <c r="K146" s="84" t="str">
        <f t="shared" si="112"/>
        <v/>
      </c>
      <c r="L146" s="84" t="str">
        <f t="shared" si="113"/>
        <v/>
      </c>
      <c r="M146" s="89"/>
      <c r="N146" s="89"/>
      <c r="P146" s="199"/>
      <c r="Q146" s="199"/>
      <c r="R146" s="199"/>
      <c r="T146" s="273">
        <f t="shared" si="114"/>
        <v>0</v>
      </c>
      <c r="U146" s="202">
        <f t="shared" si="115"/>
        <v>0</v>
      </c>
      <c r="V146" s="205">
        <f t="shared" si="116"/>
        <v>999</v>
      </c>
      <c r="W146" s="205">
        <f t="shared" si="117"/>
        <v>999</v>
      </c>
      <c r="X146" s="49">
        <v>17</v>
      </c>
      <c r="Y146" s="84" t="str">
        <f t="shared" si="118"/>
        <v/>
      </c>
      <c r="Z146" s="84" t="str">
        <f t="shared" si="119"/>
        <v/>
      </c>
      <c r="AA146" s="84" t="str">
        <f t="shared" si="120"/>
        <v/>
      </c>
      <c r="AB146" s="31">
        <f t="shared" si="121"/>
        <v>0</v>
      </c>
      <c r="AH146" s="332" t="str">
        <f t="shared" si="122"/>
        <v/>
      </c>
    </row>
    <row r="147" spans="1:34" x14ac:dyDescent="0.25">
      <c r="A147" s="31" t="str">
        <f>C131&amp;"x"&amp;B147</f>
        <v>S7x14</v>
      </c>
      <c r="B147" s="60">
        <v>14</v>
      </c>
      <c r="C147" s="84" t="str">
        <f t="shared" si="105"/>
        <v/>
      </c>
      <c r="D147" s="84" t="str">
        <f t="shared" si="106"/>
        <v/>
      </c>
      <c r="E147" s="85" t="str">
        <f t="shared" si="107"/>
        <v/>
      </c>
      <c r="F147" s="85" t="str">
        <f t="shared" si="108"/>
        <v/>
      </c>
      <c r="G147" s="86" t="str">
        <f t="shared" si="109"/>
        <v/>
      </c>
      <c r="H147" s="87" t="str">
        <f t="shared" si="110"/>
        <v/>
      </c>
      <c r="I147" s="88"/>
      <c r="J147" s="84" t="str">
        <f t="shared" si="111"/>
        <v/>
      </c>
      <c r="K147" s="84" t="str">
        <f t="shared" si="112"/>
        <v/>
      </c>
      <c r="L147" s="84" t="str">
        <f t="shared" si="113"/>
        <v/>
      </c>
      <c r="M147" s="89"/>
      <c r="N147" s="89"/>
      <c r="P147" s="199"/>
      <c r="Q147" s="199"/>
      <c r="R147" s="199"/>
      <c r="T147" s="273">
        <f t="shared" si="114"/>
        <v>0</v>
      </c>
      <c r="U147" s="202">
        <f t="shared" si="115"/>
        <v>0</v>
      </c>
      <c r="V147" s="205">
        <f t="shared" si="116"/>
        <v>999</v>
      </c>
      <c r="W147" s="205">
        <f t="shared" si="117"/>
        <v>999</v>
      </c>
      <c r="X147" s="49">
        <v>18</v>
      </c>
      <c r="Y147" s="84" t="str">
        <f t="shared" si="118"/>
        <v/>
      </c>
      <c r="Z147" s="84" t="str">
        <f t="shared" si="119"/>
        <v/>
      </c>
      <c r="AA147" s="84" t="str">
        <f t="shared" si="120"/>
        <v/>
      </c>
      <c r="AB147" s="31">
        <f t="shared" si="121"/>
        <v>0</v>
      </c>
      <c r="AH147" s="332" t="str">
        <f t="shared" si="122"/>
        <v/>
      </c>
    </row>
    <row r="148" spans="1:34" x14ac:dyDescent="0.25">
      <c r="A148" s="31" t="str">
        <f>C131&amp;"x"&amp;B148</f>
        <v>S7x15</v>
      </c>
      <c r="B148" s="60">
        <v>15</v>
      </c>
      <c r="C148" s="84" t="str">
        <f t="shared" si="105"/>
        <v/>
      </c>
      <c r="D148" s="84" t="str">
        <f t="shared" si="106"/>
        <v/>
      </c>
      <c r="E148" s="85" t="str">
        <f t="shared" si="107"/>
        <v/>
      </c>
      <c r="F148" s="85" t="str">
        <f t="shared" si="108"/>
        <v/>
      </c>
      <c r="G148" s="86" t="str">
        <f t="shared" si="109"/>
        <v/>
      </c>
      <c r="H148" s="87" t="str">
        <f t="shared" si="110"/>
        <v/>
      </c>
      <c r="I148" s="88"/>
      <c r="J148" s="84" t="str">
        <f t="shared" si="111"/>
        <v/>
      </c>
      <c r="K148" s="84" t="str">
        <f t="shared" si="112"/>
        <v/>
      </c>
      <c r="L148" s="84" t="str">
        <f t="shared" si="113"/>
        <v/>
      </c>
      <c r="M148" s="89"/>
      <c r="N148" s="89"/>
      <c r="P148" s="199"/>
      <c r="Q148" s="199"/>
      <c r="R148" s="199"/>
      <c r="T148" s="273">
        <f t="shared" si="114"/>
        <v>0</v>
      </c>
      <c r="U148" s="202">
        <f t="shared" si="115"/>
        <v>0</v>
      </c>
      <c r="V148" s="205">
        <f t="shared" si="116"/>
        <v>999</v>
      </c>
      <c r="W148" s="205">
        <f t="shared" si="117"/>
        <v>999</v>
      </c>
      <c r="X148" s="49">
        <v>19</v>
      </c>
      <c r="Y148" s="84" t="str">
        <f t="shared" si="118"/>
        <v/>
      </c>
      <c r="Z148" s="84" t="str">
        <f t="shared" si="119"/>
        <v/>
      </c>
      <c r="AA148" s="84" t="str">
        <f t="shared" si="120"/>
        <v/>
      </c>
      <c r="AB148" s="31">
        <f t="shared" si="121"/>
        <v>0</v>
      </c>
      <c r="AH148" s="332" t="str">
        <f t="shared" si="122"/>
        <v/>
      </c>
    </row>
    <row r="149" spans="1:34" ht="13.8" thickBot="1" x14ac:dyDescent="0.3">
      <c r="B149" s="90"/>
      <c r="C149" s="91"/>
      <c r="D149" s="90"/>
      <c r="E149" s="90"/>
      <c r="F149" s="90"/>
      <c r="G149" s="92"/>
      <c r="H149" s="92"/>
      <c r="I149" s="92"/>
      <c r="J149" s="91"/>
      <c r="K149" s="91"/>
      <c r="L149" s="91"/>
      <c r="M149" s="89"/>
      <c r="N149" s="89"/>
      <c r="X149" s="49">
        <v>20</v>
      </c>
    </row>
    <row r="150" spans="1:34" ht="13.8" thickTop="1" x14ac:dyDescent="0.25">
      <c r="A150" s="59"/>
      <c r="B150" s="60"/>
      <c r="C150" s="416" t="s">
        <v>5707</v>
      </c>
      <c r="D150" s="416"/>
      <c r="E150" s="162" t="s">
        <v>5708</v>
      </c>
      <c r="F150" s="162" t="s">
        <v>5709</v>
      </c>
      <c r="G150" s="62" t="s">
        <v>5710</v>
      </c>
      <c r="H150" s="63"/>
      <c r="I150" s="64"/>
      <c r="J150" s="65" t="s">
        <v>5711</v>
      </c>
      <c r="K150" s="65" t="s">
        <v>5712</v>
      </c>
      <c r="L150" s="65" t="s">
        <v>5713</v>
      </c>
      <c r="M150" s="66"/>
      <c r="N150" s="66"/>
      <c r="O150" s="67"/>
      <c r="P150" s="68">
        <f>COUNT(P154:P168)</f>
        <v>0</v>
      </c>
      <c r="Q150" s="68">
        <f>COUNT(Q154:Q168)</f>
        <v>0</v>
      </c>
      <c r="R150" s="68">
        <f>COUNT(R154:R168)</f>
        <v>0</v>
      </c>
      <c r="S150" s="69"/>
      <c r="T150" s="344">
        <f>T151-SUM(U154:U168)</f>
        <v>0</v>
      </c>
      <c r="U150" s="67"/>
      <c r="V150" s="67"/>
      <c r="W150" s="67"/>
      <c r="X150" s="67">
        <v>1</v>
      </c>
      <c r="Y150" s="59"/>
      <c r="Z150" s="59"/>
      <c r="AA150" s="59"/>
      <c r="AB150" s="59"/>
    </row>
    <row r="151" spans="1:34" x14ac:dyDescent="0.25">
      <c r="A151" s="40">
        <v>11</v>
      </c>
      <c r="B151" s="70"/>
      <c r="C151" s="415" t="str">
        <f>Leden!AQ13</f>
        <v>MW1</v>
      </c>
      <c r="D151" s="415"/>
      <c r="E151" s="161" t="str">
        <f>IF($C151="","",LEFT(IFERROR(VLOOKUP($C151,TeamsV,2,0),"")&amp;"??",2))</f>
        <v>MW</v>
      </c>
      <c r="F151" s="342" t="str">
        <f>IF($C151="","",IFERROR(VLOOKUP($C151,TeamsV,3,0),"??"))</f>
        <v>Wo</v>
      </c>
      <c r="G151" s="161" t="str">
        <f>IF($C151="","",LEFT(IFERROR(VLOOKUP($C151,TeamsV,4,0),"")&amp;"?",1))</f>
        <v>8</v>
      </c>
      <c r="H151" s="72"/>
      <c r="I151" s="73"/>
      <c r="J151" s="265">
        <f>COUNTIF(C154:C168,"V")</f>
        <v>6</v>
      </c>
      <c r="K151" s="268">
        <f>COUNTIF(C154:C168,"M")</f>
        <v>5</v>
      </c>
      <c r="L151" s="74">
        <f>IFERROR(AVERAGE(H154:H168),"")</f>
        <v>42</v>
      </c>
      <c r="M151" s="75"/>
      <c r="N151" s="75"/>
      <c r="O151" s="76" t="s">
        <v>5714</v>
      </c>
      <c r="P151" s="346"/>
      <c r="Q151" s="346"/>
      <c r="R151" s="346"/>
      <c r="S151" s="347"/>
      <c r="T151" s="344">
        <f>SUM(T154:T168)</f>
        <v>11</v>
      </c>
      <c r="U151" s="201" t="str">
        <f>MID($C151,1,1)</f>
        <v>M</v>
      </c>
      <c r="V151" s="201" t="str">
        <f>MID($C151,1,1)</f>
        <v>M</v>
      </c>
      <c r="W151" s="201" t="str">
        <f>MID($C151,1,1)</f>
        <v>M</v>
      </c>
      <c r="X151" s="49">
        <v>2</v>
      </c>
      <c r="Y151" s="40"/>
      <c r="Z151" s="40"/>
      <c r="AA151" s="40"/>
      <c r="AB151" s="40"/>
      <c r="AD151" s="17" t="str">
        <f>IF($C151="","",IFERROR(VLOOKUP($C151,TeamsV,6,0),""))</f>
        <v>A</v>
      </c>
      <c r="AE151" s="17" t="str">
        <f>TRIM(IF($AD151="","",IFERROR(VLOOKUP($AD151,Teams!$B$4:$G$8,2,0),"")))</f>
        <v>3312 AD</v>
      </c>
      <c r="AF151" s="17" t="str">
        <f>TRIM(IF($AD151="","",IFERROR(VLOOKUP($AD151,Teams!$B$4:$G$8,4,0),"")))</f>
        <v>Dordrecht Oranje Wit (D)</v>
      </c>
      <c r="AH151" s="335">
        <f>IFERROR(AVERAGE(AH154:AH168),"")</f>
        <v>42.647272727272728</v>
      </c>
    </row>
    <row r="152" spans="1:34" x14ac:dyDescent="0.25">
      <c r="B152" s="60"/>
      <c r="C152" s="162"/>
      <c r="D152" s="60"/>
      <c r="E152" s="60"/>
      <c r="F152" s="60"/>
      <c r="G152" s="64"/>
      <c r="H152" s="64"/>
      <c r="I152" s="64"/>
      <c r="J152" s="266"/>
      <c r="K152" s="266"/>
      <c r="L152" s="266"/>
      <c r="M152" s="77"/>
      <c r="N152" s="77"/>
      <c r="P152" s="200"/>
      <c r="Q152" s="200"/>
      <c r="R152" s="200"/>
      <c r="S152" s="200"/>
      <c r="T152" s="156"/>
      <c r="U152" s="202"/>
      <c r="V152" s="202"/>
      <c r="W152" s="202"/>
      <c r="X152" s="49">
        <v>3</v>
      </c>
    </row>
    <row r="153" spans="1:34" x14ac:dyDescent="0.25">
      <c r="A153" s="78"/>
      <c r="B153" s="79"/>
      <c r="C153" s="80" t="s">
        <v>5715</v>
      </c>
      <c r="D153" s="80" t="s">
        <v>5716</v>
      </c>
      <c r="E153" s="81" t="s">
        <v>5717</v>
      </c>
      <c r="F153" s="81" t="s">
        <v>5718</v>
      </c>
      <c r="G153" s="80" t="s">
        <v>5719</v>
      </c>
      <c r="H153" s="80" t="s">
        <v>5720</v>
      </c>
      <c r="I153" s="80" t="s">
        <v>5575</v>
      </c>
      <c r="J153" s="80" t="s">
        <v>7904</v>
      </c>
      <c r="K153" s="80" t="s">
        <v>7905</v>
      </c>
      <c r="L153" s="80" t="s">
        <v>8680</v>
      </c>
      <c r="M153" s="82"/>
      <c r="N153" s="82"/>
      <c r="O153" s="83"/>
      <c r="P153" s="203" t="s">
        <v>5585</v>
      </c>
      <c r="Q153" s="203" t="s">
        <v>5584</v>
      </c>
      <c r="R153" s="203" t="s">
        <v>5586</v>
      </c>
      <c r="S153" s="200"/>
      <c r="T153" s="156"/>
      <c r="U153" s="201">
        <f>IF(W151="","",VLOOKUP(W151,Leeftijdscat,2,FALSE))</f>
        <v>5</v>
      </c>
      <c r="V153" s="201">
        <f>IF(W151="","",VLOOKUP(W151,Leeftijdscat,3,FALSE))</f>
        <v>999</v>
      </c>
      <c r="W153" s="201">
        <f>IF(W151="","",VLOOKUP(W151,Leeftijdscat,4,FALSE))</f>
        <v>999</v>
      </c>
      <c r="X153" s="49">
        <v>4</v>
      </c>
      <c r="Y153" s="78">
        <f>LEN(Y154&amp;Y155&amp;Y156&amp;Y157&amp;Y158&amp;Y159&amp;Y160&amp;Y161&amp;Y162&amp;Y163&amp;Y164&amp;Y165&amp;Y166&amp;Y167&amp;Y168)</f>
        <v>0</v>
      </c>
      <c r="Z153" s="78">
        <f>LEN(Z154&amp;Z155&amp;Z156&amp;Z157&amp;Z158&amp;Z159&amp;Z160&amp;Z161&amp;Z162&amp;Z163&amp;Z164&amp;Z165&amp;Z166&amp;Z167&amp;Z168)</f>
        <v>33</v>
      </c>
      <c r="AA153" s="78">
        <f>LEN(AA154&amp;AA155&amp;AA156&amp;AA157&amp;AA158&amp;AA159&amp;AA160&amp;AA161&amp;AA162&amp;AA163&amp;AA164&amp;AA165&amp;AA166&amp;AA167&amp;AA168)</f>
        <v>0</v>
      </c>
      <c r="AB153" s="78">
        <f>SUM(Y153:AA153)</f>
        <v>33</v>
      </c>
    </row>
    <row r="154" spans="1:34" x14ac:dyDescent="0.25">
      <c r="A154" s="31" t="str">
        <f>C151&amp;"x"&amp;B154</f>
        <v>MW1x1</v>
      </c>
      <c r="B154" s="60">
        <v>1</v>
      </c>
      <c r="C154" s="84" t="str">
        <f t="shared" ref="C154:C168" si="123">IF(LEFT($A154,1)="x","",IFERROR(VLOOKUP($A154,LedenV,6,0),""))</f>
        <v>V</v>
      </c>
      <c r="D154" s="84" t="str">
        <f t="shared" ref="D154:D168" si="124">IF(LEFT($A154,1)="x","",IFERROR(VLOOKUP($A154,LedenV,7,0),""))</f>
        <v>NMH24Z9</v>
      </c>
      <c r="E154" s="85" t="str">
        <f t="shared" ref="E154:E168" si="125">IF(LEFT($A154,1)="x","",IFERROR(VLOOKUP($A154,LedenV,8,0),""))</f>
        <v>Verheijde, P.</v>
      </c>
      <c r="F154" s="85" t="str">
        <f t="shared" ref="F154:F168" si="126">IF(LEFT($A154,1)="x","",IFERROR(VLOOKUP($A154,LedenV,9,0),""))</f>
        <v>Petra</v>
      </c>
      <c r="G154" s="86">
        <f t="shared" ref="G154:G168" si="127">IF(LEFT($A154,1)="x","",IFERROR(VLOOKUP($A154,LedenV,10,0),""))</f>
        <v>27135</v>
      </c>
      <c r="H154" s="87">
        <f t="shared" ref="H154:H168" si="128">IF(AND(ISNUMBER(G154),G154&lt;&gt;0),DATEDIF(G154,Peildatum,"Y"),"")</f>
        <v>47</v>
      </c>
      <c r="I154" s="88"/>
      <c r="J154" s="84" t="str">
        <f t="shared" ref="J154:J168" si="129">IF(LEFT($A154,1)="x","",IFERROR(VLOOKUP($A154,LedenV,16,0),""))</f>
        <v/>
      </c>
      <c r="K154" s="84" t="str">
        <f t="shared" ref="K154:K168" si="130">IF(LEFT($A154,1)="x","",IFERROR(VLOOKUP($A154,LedenV,17,0),""))</f>
        <v>MW1</v>
      </c>
      <c r="L154" s="84" t="str">
        <f t="shared" ref="L154:L168" si="131">IF(LEFT($A154,1)="x","",IFERROR(VLOOKUP($A154,LedenV,18,0),""))</f>
        <v/>
      </c>
      <c r="M154" s="89"/>
      <c r="N154" s="89"/>
      <c r="P154" s="199"/>
      <c r="Q154" s="199"/>
      <c r="R154" s="199"/>
      <c r="S154" s="204"/>
      <c r="T154" s="273">
        <f t="shared" ref="T154:T168" si="132">IF(LEN(C154&amp;D154&amp;E154&amp;F154)&gt;0,1,0)</f>
        <v>1</v>
      </c>
      <c r="U154" s="202">
        <f t="shared" ref="U154:U168" si="133">MIN(LEN(Y154&amp;Z154&amp;AA154),1)</f>
        <v>1</v>
      </c>
      <c r="V154" s="205">
        <f t="shared" ref="V154:V168" si="134">V153</f>
        <v>999</v>
      </c>
      <c r="W154" s="205">
        <f t="shared" ref="W154:W168" si="135">W153</f>
        <v>999</v>
      </c>
      <c r="X154" s="49">
        <v>5</v>
      </c>
      <c r="Y154" s="84" t="str">
        <f t="shared" ref="Y154:Y168" si="136">IF(LEFT($A154,1)="x","",IFERROR(VLOOKUP($A154,LedenV,34,0),""))</f>
        <v/>
      </c>
      <c r="Z154" s="84" t="str">
        <f t="shared" ref="Z154:Z168" si="137">IF(LEFT($A154,1)="x","",IFERROR(VLOOKUP($A154,LedenV,35,0),""))</f>
        <v>MW1</v>
      </c>
      <c r="AA154" s="84" t="str">
        <f t="shared" ref="AA154:AA168" si="138">IF(LEFT($A154,1)="x","",IFERROR(VLOOKUP($A154,LedenV,36,0),""))</f>
        <v/>
      </c>
      <c r="AB154" s="31">
        <f t="shared" ref="AB154:AB168" si="139">LEN(Y154&amp;Z154&amp;AA154)</f>
        <v>3</v>
      </c>
      <c r="AH154" s="332">
        <f t="shared" ref="AH154:AH168" si="140">lft(G154,Peildatum)</f>
        <v>47.71</v>
      </c>
    </row>
    <row r="155" spans="1:34" x14ac:dyDescent="0.25">
      <c r="A155" s="31" t="str">
        <f>C151&amp;"x"&amp;B155</f>
        <v>MW1x2</v>
      </c>
      <c r="B155" s="60">
        <v>2</v>
      </c>
      <c r="C155" s="84" t="str">
        <f t="shared" si="123"/>
        <v>V</v>
      </c>
      <c r="D155" s="84" t="str">
        <f t="shared" si="124"/>
        <v>NFW15S4</v>
      </c>
      <c r="E155" s="85" t="str">
        <f t="shared" si="125"/>
        <v>Zwanenburg-Moerman, D.</v>
      </c>
      <c r="F155" s="85" t="str">
        <f t="shared" si="126"/>
        <v>Debita</v>
      </c>
      <c r="G155" s="86">
        <f t="shared" si="127"/>
        <v>28329</v>
      </c>
      <c r="H155" s="87">
        <f t="shared" si="128"/>
        <v>44</v>
      </c>
      <c r="I155" s="88"/>
      <c r="J155" s="84" t="str">
        <f t="shared" si="129"/>
        <v/>
      </c>
      <c r="K155" s="84" t="str">
        <f t="shared" si="130"/>
        <v>MW1</v>
      </c>
      <c r="L155" s="84" t="str">
        <f t="shared" si="131"/>
        <v/>
      </c>
      <c r="M155" s="89"/>
      <c r="N155" s="89"/>
      <c r="P155" s="199"/>
      <c r="Q155" s="199"/>
      <c r="R155" s="199"/>
      <c r="S155" s="204"/>
      <c r="T155" s="273">
        <f t="shared" si="132"/>
        <v>1</v>
      </c>
      <c r="U155" s="202">
        <f t="shared" si="133"/>
        <v>1</v>
      </c>
      <c r="V155" s="205">
        <f t="shared" si="134"/>
        <v>999</v>
      </c>
      <c r="W155" s="205">
        <f t="shared" si="135"/>
        <v>999</v>
      </c>
      <c r="X155" s="49">
        <v>6</v>
      </c>
      <c r="Y155" s="84" t="str">
        <f t="shared" si="136"/>
        <v/>
      </c>
      <c r="Z155" s="84" t="str">
        <f t="shared" si="137"/>
        <v>MW1</v>
      </c>
      <c r="AA155" s="84" t="str">
        <f t="shared" si="138"/>
        <v/>
      </c>
      <c r="AB155" s="31">
        <f t="shared" si="139"/>
        <v>3</v>
      </c>
      <c r="AH155" s="332">
        <f t="shared" si="140"/>
        <v>44.44</v>
      </c>
    </row>
    <row r="156" spans="1:34" x14ac:dyDescent="0.25">
      <c r="A156" s="31" t="str">
        <f>C151&amp;"x"&amp;B156</f>
        <v>MW1x3</v>
      </c>
      <c r="B156" s="60">
        <v>3</v>
      </c>
      <c r="C156" s="84" t="str">
        <f t="shared" si="123"/>
        <v>V</v>
      </c>
      <c r="D156" s="84" t="str">
        <f t="shared" si="124"/>
        <v>NKX56Q9</v>
      </c>
      <c r="E156" s="85" t="str">
        <f t="shared" si="125"/>
        <v>Everaarts, D.</v>
      </c>
      <c r="F156" s="85" t="str">
        <f t="shared" si="126"/>
        <v>Damaris</v>
      </c>
      <c r="G156" s="86">
        <f t="shared" si="127"/>
        <v>28948</v>
      </c>
      <c r="H156" s="87">
        <f t="shared" si="128"/>
        <v>42</v>
      </c>
      <c r="I156" s="88"/>
      <c r="J156" s="84" t="str">
        <f t="shared" si="129"/>
        <v/>
      </c>
      <c r="K156" s="84" t="str">
        <f t="shared" si="130"/>
        <v>MW1</v>
      </c>
      <c r="L156" s="84" t="str">
        <f t="shared" si="131"/>
        <v/>
      </c>
      <c r="M156" s="89"/>
      <c r="N156" s="89"/>
      <c r="P156" s="199"/>
      <c r="Q156" s="199"/>
      <c r="R156" s="199"/>
      <c r="S156" s="204"/>
      <c r="T156" s="273">
        <f t="shared" si="132"/>
        <v>1</v>
      </c>
      <c r="U156" s="202">
        <f t="shared" si="133"/>
        <v>1</v>
      </c>
      <c r="V156" s="205">
        <f t="shared" si="134"/>
        <v>999</v>
      </c>
      <c r="W156" s="205">
        <f t="shared" si="135"/>
        <v>999</v>
      </c>
      <c r="X156" s="49">
        <v>7</v>
      </c>
      <c r="Y156" s="84" t="str">
        <f t="shared" si="136"/>
        <v/>
      </c>
      <c r="Z156" s="84" t="str">
        <f t="shared" si="137"/>
        <v>MW1</v>
      </c>
      <c r="AA156" s="84" t="str">
        <f t="shared" si="138"/>
        <v/>
      </c>
      <c r="AB156" s="31">
        <f t="shared" si="139"/>
        <v>3</v>
      </c>
      <c r="AH156" s="332">
        <f t="shared" si="140"/>
        <v>42.75</v>
      </c>
    </row>
    <row r="157" spans="1:34" x14ac:dyDescent="0.25">
      <c r="A157" s="31" t="str">
        <f>C151&amp;"x"&amp;B157</f>
        <v>MW1x4</v>
      </c>
      <c r="B157" s="60">
        <v>4</v>
      </c>
      <c r="C157" s="84" t="str">
        <f t="shared" si="123"/>
        <v>V</v>
      </c>
      <c r="D157" s="84" t="str">
        <f t="shared" si="124"/>
        <v>NFW41S7</v>
      </c>
      <c r="E157" s="85" t="str">
        <f t="shared" si="125"/>
        <v>Camphens-Moerman, B.</v>
      </c>
      <c r="F157" s="85" t="str">
        <f t="shared" si="126"/>
        <v>Barbara</v>
      </c>
      <c r="G157" s="86">
        <f t="shared" si="127"/>
        <v>29885</v>
      </c>
      <c r="H157" s="87">
        <f t="shared" si="128"/>
        <v>40</v>
      </c>
      <c r="I157" s="88"/>
      <c r="J157" s="84" t="str">
        <f t="shared" si="129"/>
        <v/>
      </c>
      <c r="K157" s="84" t="str">
        <f t="shared" si="130"/>
        <v>MW1</v>
      </c>
      <c r="L157" s="84" t="str">
        <f t="shared" si="131"/>
        <v/>
      </c>
      <c r="M157" s="89"/>
      <c r="N157" s="89"/>
      <c r="P157" s="199"/>
      <c r="Q157" s="199"/>
      <c r="R157" s="199"/>
      <c r="S157" s="204"/>
      <c r="T157" s="273">
        <f t="shared" si="132"/>
        <v>1</v>
      </c>
      <c r="U157" s="202">
        <f t="shared" si="133"/>
        <v>1</v>
      </c>
      <c r="V157" s="205">
        <f t="shared" si="134"/>
        <v>999</v>
      </c>
      <c r="W157" s="205">
        <f t="shared" si="135"/>
        <v>999</v>
      </c>
      <c r="X157" s="49">
        <v>8</v>
      </c>
      <c r="Y157" s="84" t="str">
        <f t="shared" si="136"/>
        <v/>
      </c>
      <c r="Z157" s="84" t="str">
        <f t="shared" si="137"/>
        <v>MW1</v>
      </c>
      <c r="AA157" s="84" t="str">
        <f t="shared" si="138"/>
        <v/>
      </c>
      <c r="AB157" s="31">
        <f t="shared" si="139"/>
        <v>3</v>
      </c>
      <c r="AH157" s="332">
        <f t="shared" si="140"/>
        <v>40.18</v>
      </c>
    </row>
    <row r="158" spans="1:34" x14ac:dyDescent="0.25">
      <c r="A158" s="31" t="str">
        <f>C151&amp;"x"&amp;B158</f>
        <v>MW1x5</v>
      </c>
      <c r="B158" s="60">
        <v>5</v>
      </c>
      <c r="C158" s="84" t="str">
        <f t="shared" si="123"/>
        <v>V</v>
      </c>
      <c r="D158" s="84" t="str">
        <f t="shared" si="124"/>
        <v>NFW28D3</v>
      </c>
      <c r="E158" s="85" t="str">
        <f t="shared" si="125"/>
        <v>Veld, in 't D.</v>
      </c>
      <c r="F158" s="85" t="str">
        <f t="shared" si="126"/>
        <v>Dorien</v>
      </c>
      <c r="G158" s="86">
        <f t="shared" si="127"/>
        <v>31086</v>
      </c>
      <c r="H158" s="87">
        <f t="shared" si="128"/>
        <v>36</v>
      </c>
      <c r="I158" s="88"/>
      <c r="J158" s="84" t="str">
        <f t="shared" si="129"/>
        <v/>
      </c>
      <c r="K158" s="84" t="str">
        <f t="shared" si="130"/>
        <v>MW1</v>
      </c>
      <c r="L158" s="84" t="str">
        <f t="shared" si="131"/>
        <v/>
      </c>
      <c r="M158" s="89"/>
      <c r="N158" s="89"/>
      <c r="P158" s="199"/>
      <c r="Q158" s="199"/>
      <c r="R158" s="199"/>
      <c r="S158" s="204"/>
      <c r="T158" s="273">
        <f t="shared" si="132"/>
        <v>1</v>
      </c>
      <c r="U158" s="202">
        <f t="shared" si="133"/>
        <v>1</v>
      </c>
      <c r="V158" s="205">
        <f t="shared" si="134"/>
        <v>999</v>
      </c>
      <c r="W158" s="205">
        <f t="shared" si="135"/>
        <v>999</v>
      </c>
      <c r="X158" s="49">
        <v>9</v>
      </c>
      <c r="Y158" s="84" t="str">
        <f t="shared" si="136"/>
        <v/>
      </c>
      <c r="Z158" s="84" t="str">
        <f t="shared" si="137"/>
        <v>MW1</v>
      </c>
      <c r="AA158" s="84" t="str">
        <f t="shared" si="138"/>
        <v/>
      </c>
      <c r="AB158" s="31">
        <f t="shared" si="139"/>
        <v>3</v>
      </c>
      <c r="AH158" s="332">
        <f t="shared" si="140"/>
        <v>36.89</v>
      </c>
    </row>
    <row r="159" spans="1:34" x14ac:dyDescent="0.25">
      <c r="A159" s="31" t="str">
        <f>C151&amp;"x"&amp;B159</f>
        <v>MW1x6</v>
      </c>
      <c r="B159" s="60">
        <v>6</v>
      </c>
      <c r="C159" s="84" t="str">
        <f t="shared" si="123"/>
        <v>V</v>
      </c>
      <c r="D159" s="84" t="str">
        <f t="shared" si="124"/>
        <v>NFX24T4</v>
      </c>
      <c r="E159" s="85" t="str">
        <f t="shared" si="125"/>
        <v>Opstal-Haksteen, van T.K.</v>
      </c>
      <c r="F159" s="85" t="str">
        <f t="shared" si="126"/>
        <v>Tamara</v>
      </c>
      <c r="G159" s="86">
        <f t="shared" si="127"/>
        <v>32197</v>
      </c>
      <c r="H159" s="87">
        <f t="shared" si="128"/>
        <v>33</v>
      </c>
      <c r="I159" s="88"/>
      <c r="J159" s="84" t="str">
        <f t="shared" si="129"/>
        <v/>
      </c>
      <c r="K159" s="84" t="str">
        <f t="shared" si="130"/>
        <v>MW1</v>
      </c>
      <c r="L159" s="84" t="str">
        <f t="shared" si="131"/>
        <v/>
      </c>
      <c r="M159" s="89"/>
      <c r="N159" s="89"/>
      <c r="P159" s="199"/>
      <c r="Q159" s="199"/>
      <c r="R159" s="199"/>
      <c r="S159" s="204"/>
      <c r="T159" s="273">
        <f t="shared" si="132"/>
        <v>1</v>
      </c>
      <c r="U159" s="202">
        <f t="shared" si="133"/>
        <v>1</v>
      </c>
      <c r="V159" s="205">
        <f t="shared" si="134"/>
        <v>999</v>
      </c>
      <c r="W159" s="205">
        <f t="shared" si="135"/>
        <v>999</v>
      </c>
      <c r="X159" s="49">
        <v>10</v>
      </c>
      <c r="Y159" s="84" t="str">
        <f t="shared" si="136"/>
        <v/>
      </c>
      <c r="Z159" s="84" t="str">
        <f t="shared" si="137"/>
        <v>MW1</v>
      </c>
      <c r="AA159" s="84" t="str">
        <f t="shared" si="138"/>
        <v/>
      </c>
      <c r="AB159" s="31">
        <f t="shared" si="139"/>
        <v>3</v>
      </c>
      <c r="AH159" s="332">
        <f t="shared" si="140"/>
        <v>33.85</v>
      </c>
    </row>
    <row r="160" spans="1:34" x14ac:dyDescent="0.25">
      <c r="A160" s="31" t="str">
        <f>C151&amp;"x"&amp;B160</f>
        <v>MW1x7</v>
      </c>
      <c r="B160" s="60">
        <v>7</v>
      </c>
      <c r="C160" s="84" t="str">
        <f t="shared" si="123"/>
        <v>M</v>
      </c>
      <c r="D160" s="84" t="str">
        <f t="shared" si="124"/>
        <v>NFW13Y0</v>
      </c>
      <c r="E160" s="85" t="str">
        <f t="shared" si="125"/>
        <v>Kalkeren, van M.</v>
      </c>
      <c r="F160" s="85" t="str">
        <f t="shared" si="126"/>
        <v>Marco</v>
      </c>
      <c r="G160" s="86">
        <f t="shared" si="127"/>
        <v>25227</v>
      </c>
      <c r="H160" s="87">
        <f t="shared" si="128"/>
        <v>52</v>
      </c>
      <c r="I160" s="88"/>
      <c r="J160" s="84" t="str">
        <f t="shared" si="129"/>
        <v/>
      </c>
      <c r="K160" s="84" t="str">
        <f t="shared" si="130"/>
        <v>MW1</v>
      </c>
      <c r="L160" s="84" t="str">
        <f t="shared" si="131"/>
        <v/>
      </c>
      <c r="M160" s="89"/>
      <c r="N160" s="89"/>
      <c r="P160" s="199"/>
      <c r="Q160" s="199"/>
      <c r="R160" s="199"/>
      <c r="S160" s="204"/>
      <c r="T160" s="273">
        <f t="shared" si="132"/>
        <v>1</v>
      </c>
      <c r="U160" s="202">
        <f t="shared" si="133"/>
        <v>1</v>
      </c>
      <c r="V160" s="205">
        <f t="shared" si="134"/>
        <v>999</v>
      </c>
      <c r="W160" s="205">
        <f t="shared" si="135"/>
        <v>999</v>
      </c>
      <c r="X160" s="49">
        <v>11</v>
      </c>
      <c r="Y160" s="84" t="str">
        <f t="shared" si="136"/>
        <v/>
      </c>
      <c r="Z160" s="84" t="str">
        <f t="shared" si="137"/>
        <v>MW1</v>
      </c>
      <c r="AA160" s="84" t="str">
        <f t="shared" si="138"/>
        <v/>
      </c>
      <c r="AB160" s="31">
        <f t="shared" si="139"/>
        <v>3</v>
      </c>
      <c r="AH160" s="332">
        <f t="shared" si="140"/>
        <v>52.93</v>
      </c>
    </row>
    <row r="161" spans="1:34" x14ac:dyDescent="0.25">
      <c r="A161" s="31" t="str">
        <f>C151&amp;"x"&amp;B161</f>
        <v>MW1x8</v>
      </c>
      <c r="B161" s="60">
        <v>8</v>
      </c>
      <c r="C161" s="84" t="str">
        <f t="shared" si="123"/>
        <v>M</v>
      </c>
      <c r="D161" s="84" t="str">
        <f t="shared" si="124"/>
        <v>NKH71P1</v>
      </c>
      <c r="E161" s="85" t="str">
        <f t="shared" si="125"/>
        <v>Kooij, C.W.</v>
      </c>
      <c r="F161" s="85" t="str">
        <f t="shared" si="126"/>
        <v>Wilco</v>
      </c>
      <c r="G161" s="86">
        <f t="shared" si="127"/>
        <v>27643</v>
      </c>
      <c r="H161" s="87">
        <f t="shared" si="128"/>
        <v>46</v>
      </c>
      <c r="I161" s="88"/>
      <c r="J161" s="84" t="str">
        <f t="shared" si="129"/>
        <v/>
      </c>
      <c r="K161" s="84" t="str">
        <f t="shared" si="130"/>
        <v>MW1</v>
      </c>
      <c r="L161" s="84" t="str">
        <f t="shared" si="131"/>
        <v/>
      </c>
      <c r="M161" s="89"/>
      <c r="N161" s="89"/>
      <c r="P161" s="199"/>
      <c r="Q161" s="199"/>
      <c r="R161" s="199"/>
      <c r="S161" s="204"/>
      <c r="T161" s="273">
        <f t="shared" si="132"/>
        <v>1</v>
      </c>
      <c r="U161" s="202">
        <f t="shared" si="133"/>
        <v>1</v>
      </c>
      <c r="V161" s="205">
        <f t="shared" si="134"/>
        <v>999</v>
      </c>
      <c r="W161" s="205">
        <f t="shared" si="135"/>
        <v>999</v>
      </c>
      <c r="X161" s="49">
        <v>12</v>
      </c>
      <c r="Y161" s="84" t="str">
        <f t="shared" si="136"/>
        <v/>
      </c>
      <c r="Z161" s="84" t="str">
        <f t="shared" si="137"/>
        <v>MW1</v>
      </c>
      <c r="AA161" s="84" t="str">
        <f t="shared" si="138"/>
        <v/>
      </c>
      <c r="AB161" s="31">
        <f t="shared" si="139"/>
        <v>3</v>
      </c>
      <c r="AH161" s="332">
        <f t="shared" si="140"/>
        <v>46.32</v>
      </c>
    </row>
    <row r="162" spans="1:34" x14ac:dyDescent="0.25">
      <c r="A162" s="31" t="str">
        <f>C151&amp;"x"&amp;B162</f>
        <v>MW1x9</v>
      </c>
      <c r="B162" s="60">
        <v>9</v>
      </c>
      <c r="C162" s="84" t="str">
        <f t="shared" si="123"/>
        <v>M</v>
      </c>
      <c r="D162" s="84" t="str">
        <f t="shared" si="124"/>
        <v>NFW40B5</v>
      </c>
      <c r="E162" s="85" t="str">
        <f t="shared" si="125"/>
        <v>Belder, E.</v>
      </c>
      <c r="F162" s="85" t="str">
        <f t="shared" si="126"/>
        <v>Erwin</v>
      </c>
      <c r="G162" s="86">
        <f t="shared" si="127"/>
        <v>28259</v>
      </c>
      <c r="H162" s="87">
        <f t="shared" si="128"/>
        <v>44</v>
      </c>
      <c r="I162" s="88"/>
      <c r="J162" s="84" t="str">
        <f t="shared" si="129"/>
        <v/>
      </c>
      <c r="K162" s="84" t="str">
        <f t="shared" si="130"/>
        <v>MW1</v>
      </c>
      <c r="L162" s="84" t="str">
        <f t="shared" si="131"/>
        <v/>
      </c>
      <c r="M162" s="89"/>
      <c r="N162" s="89"/>
      <c r="P162" s="199"/>
      <c r="Q162" s="199"/>
      <c r="R162" s="199"/>
      <c r="S162" s="204"/>
      <c r="T162" s="273">
        <f t="shared" si="132"/>
        <v>1</v>
      </c>
      <c r="U162" s="202">
        <f t="shared" si="133"/>
        <v>1</v>
      </c>
      <c r="V162" s="205">
        <f t="shared" si="134"/>
        <v>999</v>
      </c>
      <c r="W162" s="205">
        <f t="shared" si="135"/>
        <v>999</v>
      </c>
      <c r="X162" s="49">
        <v>13</v>
      </c>
      <c r="Y162" s="84" t="str">
        <f t="shared" si="136"/>
        <v/>
      </c>
      <c r="Z162" s="84" t="str">
        <f t="shared" si="137"/>
        <v>MW1</v>
      </c>
      <c r="AA162" s="84" t="str">
        <f t="shared" si="138"/>
        <v/>
      </c>
      <c r="AB162" s="31">
        <f t="shared" si="139"/>
        <v>3</v>
      </c>
      <c r="AH162" s="332">
        <f t="shared" si="140"/>
        <v>44.63</v>
      </c>
    </row>
    <row r="163" spans="1:34" x14ac:dyDescent="0.25">
      <c r="A163" s="31" t="str">
        <f>C151&amp;"x"&amp;B163</f>
        <v>MW1x10</v>
      </c>
      <c r="B163" s="60">
        <v>10</v>
      </c>
      <c r="C163" s="84" t="str">
        <f t="shared" si="123"/>
        <v>M</v>
      </c>
      <c r="D163" s="84" t="str">
        <f t="shared" si="124"/>
        <v>NFW42X5</v>
      </c>
      <c r="E163" s="85" t="str">
        <f t="shared" si="125"/>
        <v>Jong, 't M.</v>
      </c>
      <c r="F163" s="85" t="str">
        <f t="shared" si="126"/>
        <v>Michiel</v>
      </c>
      <c r="G163" s="86">
        <f t="shared" si="127"/>
        <v>29718</v>
      </c>
      <c r="H163" s="87">
        <f t="shared" si="128"/>
        <v>40</v>
      </c>
      <c r="I163" s="88"/>
      <c r="J163" s="84" t="str">
        <f t="shared" si="129"/>
        <v/>
      </c>
      <c r="K163" s="84" t="str">
        <f t="shared" si="130"/>
        <v>MW1</v>
      </c>
      <c r="L163" s="84" t="str">
        <f t="shared" si="131"/>
        <v/>
      </c>
      <c r="M163" s="89"/>
      <c r="N163" s="89"/>
      <c r="P163" s="199"/>
      <c r="Q163" s="199"/>
      <c r="R163" s="199"/>
      <c r="S163" s="204"/>
      <c r="T163" s="273">
        <f t="shared" si="132"/>
        <v>1</v>
      </c>
      <c r="U163" s="202">
        <f t="shared" si="133"/>
        <v>1</v>
      </c>
      <c r="V163" s="205">
        <f t="shared" si="134"/>
        <v>999</v>
      </c>
      <c r="W163" s="205">
        <f t="shared" si="135"/>
        <v>999</v>
      </c>
      <c r="X163" s="49">
        <v>14</v>
      </c>
      <c r="Y163" s="84" t="str">
        <f t="shared" si="136"/>
        <v/>
      </c>
      <c r="Z163" s="84" t="str">
        <f t="shared" si="137"/>
        <v>MW1</v>
      </c>
      <c r="AA163" s="84" t="str">
        <f t="shared" si="138"/>
        <v/>
      </c>
      <c r="AB163" s="31">
        <f t="shared" si="139"/>
        <v>3</v>
      </c>
      <c r="AH163" s="332">
        <f t="shared" si="140"/>
        <v>40.64</v>
      </c>
    </row>
    <row r="164" spans="1:34" x14ac:dyDescent="0.25">
      <c r="A164" s="31" t="str">
        <f>C151&amp;"x"&amp;B164</f>
        <v>MW1x11</v>
      </c>
      <c r="B164" s="60">
        <v>11</v>
      </c>
      <c r="C164" s="84" t="str">
        <f t="shared" si="123"/>
        <v>M</v>
      </c>
      <c r="D164" s="84" t="str">
        <f t="shared" si="124"/>
        <v>NFV13V8</v>
      </c>
      <c r="E164" s="85" t="str">
        <f t="shared" si="125"/>
        <v>Riet, R.</v>
      </c>
      <c r="F164" s="85" t="str">
        <f t="shared" si="126"/>
        <v>Ronald</v>
      </c>
      <c r="G164" s="86">
        <f t="shared" si="127"/>
        <v>30397</v>
      </c>
      <c r="H164" s="87">
        <f t="shared" si="128"/>
        <v>38</v>
      </c>
      <c r="I164" s="88"/>
      <c r="J164" s="84" t="str">
        <f t="shared" si="129"/>
        <v/>
      </c>
      <c r="K164" s="84" t="str">
        <f t="shared" si="130"/>
        <v>MW1</v>
      </c>
      <c r="L164" s="84" t="str">
        <f t="shared" si="131"/>
        <v/>
      </c>
      <c r="M164" s="89"/>
      <c r="N164" s="89"/>
      <c r="P164" s="199"/>
      <c r="Q164" s="199"/>
      <c r="R164" s="199"/>
      <c r="T164" s="273">
        <f t="shared" si="132"/>
        <v>1</v>
      </c>
      <c r="U164" s="202">
        <f t="shared" si="133"/>
        <v>1</v>
      </c>
      <c r="V164" s="205">
        <f t="shared" si="134"/>
        <v>999</v>
      </c>
      <c r="W164" s="205">
        <f t="shared" si="135"/>
        <v>999</v>
      </c>
      <c r="X164" s="49">
        <v>15</v>
      </c>
      <c r="Y164" s="84" t="str">
        <f t="shared" si="136"/>
        <v/>
      </c>
      <c r="Z164" s="84" t="str">
        <f t="shared" si="137"/>
        <v>MW1</v>
      </c>
      <c r="AA164" s="84" t="str">
        <f t="shared" si="138"/>
        <v/>
      </c>
      <c r="AB164" s="31">
        <f t="shared" si="139"/>
        <v>3</v>
      </c>
      <c r="AH164" s="332">
        <f t="shared" si="140"/>
        <v>38.78</v>
      </c>
    </row>
    <row r="165" spans="1:34" x14ac:dyDescent="0.25">
      <c r="A165" s="31" t="str">
        <f>C151&amp;"x"&amp;B165</f>
        <v>MW1x12</v>
      </c>
      <c r="B165" s="60">
        <v>12</v>
      </c>
      <c r="C165" s="84" t="str">
        <f t="shared" si="123"/>
        <v/>
      </c>
      <c r="D165" s="84" t="str">
        <f t="shared" si="124"/>
        <v/>
      </c>
      <c r="E165" s="85" t="str">
        <f t="shared" si="125"/>
        <v/>
      </c>
      <c r="F165" s="85" t="str">
        <f t="shared" si="126"/>
        <v/>
      </c>
      <c r="G165" s="86" t="str">
        <f t="shared" si="127"/>
        <v/>
      </c>
      <c r="H165" s="87" t="str">
        <f t="shared" si="128"/>
        <v/>
      </c>
      <c r="I165" s="88"/>
      <c r="J165" s="84" t="str">
        <f t="shared" si="129"/>
        <v/>
      </c>
      <c r="K165" s="84" t="str">
        <f t="shared" si="130"/>
        <v/>
      </c>
      <c r="L165" s="84" t="str">
        <f t="shared" si="131"/>
        <v/>
      </c>
      <c r="M165" s="89"/>
      <c r="N165" s="89"/>
      <c r="P165" s="199"/>
      <c r="Q165" s="199"/>
      <c r="R165" s="199"/>
      <c r="T165" s="273">
        <f t="shared" si="132"/>
        <v>0</v>
      </c>
      <c r="U165" s="202">
        <f t="shared" si="133"/>
        <v>0</v>
      </c>
      <c r="V165" s="205">
        <f t="shared" si="134"/>
        <v>999</v>
      </c>
      <c r="W165" s="205">
        <f t="shared" si="135"/>
        <v>999</v>
      </c>
      <c r="X165" s="49">
        <v>16</v>
      </c>
      <c r="Y165" s="84" t="str">
        <f t="shared" si="136"/>
        <v/>
      </c>
      <c r="Z165" s="84" t="str">
        <f t="shared" si="137"/>
        <v/>
      </c>
      <c r="AA165" s="84" t="str">
        <f t="shared" si="138"/>
        <v/>
      </c>
      <c r="AB165" s="31">
        <f t="shared" si="139"/>
        <v>0</v>
      </c>
      <c r="AH165" s="332" t="str">
        <f t="shared" si="140"/>
        <v/>
      </c>
    </row>
    <row r="166" spans="1:34" x14ac:dyDescent="0.25">
      <c r="A166" s="31" t="str">
        <f>C151&amp;"x"&amp;B166</f>
        <v>MW1x13</v>
      </c>
      <c r="B166" s="60">
        <v>13</v>
      </c>
      <c r="C166" s="84" t="str">
        <f t="shared" si="123"/>
        <v/>
      </c>
      <c r="D166" s="84" t="str">
        <f t="shared" si="124"/>
        <v/>
      </c>
      <c r="E166" s="85" t="str">
        <f t="shared" si="125"/>
        <v/>
      </c>
      <c r="F166" s="85" t="str">
        <f t="shared" si="126"/>
        <v/>
      </c>
      <c r="G166" s="86" t="str">
        <f t="shared" si="127"/>
        <v/>
      </c>
      <c r="H166" s="87" t="str">
        <f t="shared" si="128"/>
        <v/>
      </c>
      <c r="I166" s="88"/>
      <c r="J166" s="84" t="str">
        <f t="shared" si="129"/>
        <v/>
      </c>
      <c r="K166" s="84" t="str">
        <f t="shared" si="130"/>
        <v/>
      </c>
      <c r="L166" s="84" t="str">
        <f t="shared" si="131"/>
        <v/>
      </c>
      <c r="M166" s="89"/>
      <c r="N166" s="89"/>
      <c r="P166" s="199"/>
      <c r="Q166" s="199"/>
      <c r="R166" s="199"/>
      <c r="T166" s="273">
        <f t="shared" si="132"/>
        <v>0</v>
      </c>
      <c r="U166" s="202">
        <f t="shared" si="133"/>
        <v>0</v>
      </c>
      <c r="V166" s="205">
        <f t="shared" si="134"/>
        <v>999</v>
      </c>
      <c r="W166" s="205">
        <f t="shared" si="135"/>
        <v>999</v>
      </c>
      <c r="X166" s="49">
        <v>17</v>
      </c>
      <c r="Y166" s="84" t="str">
        <f t="shared" si="136"/>
        <v/>
      </c>
      <c r="Z166" s="84" t="str">
        <f t="shared" si="137"/>
        <v/>
      </c>
      <c r="AA166" s="84" t="str">
        <f t="shared" si="138"/>
        <v/>
      </c>
      <c r="AB166" s="31">
        <f t="shared" si="139"/>
        <v>0</v>
      </c>
      <c r="AH166" s="332" t="str">
        <f t="shared" si="140"/>
        <v/>
      </c>
    </row>
    <row r="167" spans="1:34" x14ac:dyDescent="0.25">
      <c r="A167" s="31" t="str">
        <f>C151&amp;"x"&amp;B167</f>
        <v>MW1x14</v>
      </c>
      <c r="B167" s="60">
        <v>14</v>
      </c>
      <c r="C167" s="84" t="str">
        <f t="shared" si="123"/>
        <v/>
      </c>
      <c r="D167" s="84" t="str">
        <f t="shared" si="124"/>
        <v/>
      </c>
      <c r="E167" s="85" t="str">
        <f t="shared" si="125"/>
        <v/>
      </c>
      <c r="F167" s="85" t="str">
        <f t="shared" si="126"/>
        <v/>
      </c>
      <c r="G167" s="86" t="str">
        <f t="shared" si="127"/>
        <v/>
      </c>
      <c r="H167" s="87" t="str">
        <f t="shared" si="128"/>
        <v/>
      </c>
      <c r="I167" s="88"/>
      <c r="J167" s="84" t="str">
        <f t="shared" si="129"/>
        <v/>
      </c>
      <c r="K167" s="84" t="str">
        <f t="shared" si="130"/>
        <v/>
      </c>
      <c r="L167" s="84" t="str">
        <f t="shared" si="131"/>
        <v/>
      </c>
      <c r="M167" s="89"/>
      <c r="N167" s="89"/>
      <c r="P167" s="199"/>
      <c r="Q167" s="199"/>
      <c r="R167" s="199"/>
      <c r="T167" s="273">
        <f t="shared" si="132"/>
        <v>0</v>
      </c>
      <c r="U167" s="202">
        <f t="shared" si="133"/>
        <v>0</v>
      </c>
      <c r="V167" s="205">
        <f t="shared" si="134"/>
        <v>999</v>
      </c>
      <c r="W167" s="205">
        <f t="shared" si="135"/>
        <v>999</v>
      </c>
      <c r="X167" s="49">
        <v>18</v>
      </c>
      <c r="Y167" s="84" t="str">
        <f t="shared" si="136"/>
        <v/>
      </c>
      <c r="Z167" s="84" t="str">
        <f t="shared" si="137"/>
        <v/>
      </c>
      <c r="AA167" s="84" t="str">
        <f t="shared" si="138"/>
        <v/>
      </c>
      <c r="AB167" s="31">
        <f t="shared" si="139"/>
        <v>0</v>
      </c>
      <c r="AH167" s="332" t="str">
        <f t="shared" si="140"/>
        <v/>
      </c>
    </row>
    <row r="168" spans="1:34" x14ac:dyDescent="0.25">
      <c r="A168" s="31" t="str">
        <f>C151&amp;"x"&amp;B168</f>
        <v>MW1x15</v>
      </c>
      <c r="B168" s="60">
        <v>15</v>
      </c>
      <c r="C168" s="84" t="str">
        <f t="shared" si="123"/>
        <v/>
      </c>
      <c r="D168" s="84" t="str">
        <f t="shared" si="124"/>
        <v/>
      </c>
      <c r="E168" s="85" t="str">
        <f t="shared" si="125"/>
        <v/>
      </c>
      <c r="F168" s="85" t="str">
        <f t="shared" si="126"/>
        <v/>
      </c>
      <c r="G168" s="86" t="str">
        <f t="shared" si="127"/>
        <v/>
      </c>
      <c r="H168" s="87" t="str">
        <f t="shared" si="128"/>
        <v/>
      </c>
      <c r="I168" s="88"/>
      <c r="J168" s="84" t="str">
        <f t="shared" si="129"/>
        <v/>
      </c>
      <c r="K168" s="84" t="str">
        <f t="shared" si="130"/>
        <v/>
      </c>
      <c r="L168" s="84" t="str">
        <f t="shared" si="131"/>
        <v/>
      </c>
      <c r="M168" s="89"/>
      <c r="N168" s="89"/>
      <c r="P168" s="199"/>
      <c r="Q168" s="199"/>
      <c r="R168" s="199"/>
      <c r="T168" s="273">
        <f t="shared" si="132"/>
        <v>0</v>
      </c>
      <c r="U168" s="202">
        <f t="shared" si="133"/>
        <v>0</v>
      </c>
      <c r="V168" s="205">
        <f t="shared" si="134"/>
        <v>999</v>
      </c>
      <c r="W168" s="205">
        <f t="shared" si="135"/>
        <v>999</v>
      </c>
      <c r="X168" s="49">
        <v>19</v>
      </c>
      <c r="Y168" s="84" t="str">
        <f t="shared" si="136"/>
        <v/>
      </c>
      <c r="Z168" s="84" t="str">
        <f t="shared" si="137"/>
        <v/>
      </c>
      <c r="AA168" s="84" t="str">
        <f t="shared" si="138"/>
        <v/>
      </c>
      <c r="AB168" s="31">
        <f t="shared" si="139"/>
        <v>0</v>
      </c>
      <c r="AH168" s="332" t="str">
        <f t="shared" si="140"/>
        <v/>
      </c>
    </row>
    <row r="169" spans="1:34" ht="13.8" thickBot="1" x14ac:dyDescent="0.3">
      <c r="B169" s="90"/>
      <c r="C169" s="91"/>
      <c r="D169" s="90"/>
      <c r="E169" s="90"/>
      <c r="F169" s="90"/>
      <c r="G169" s="92"/>
      <c r="H169" s="92"/>
      <c r="I169" s="92"/>
      <c r="J169" s="91"/>
      <c r="K169" s="91"/>
      <c r="L169" s="91"/>
      <c r="M169" s="89"/>
      <c r="N169" s="89"/>
      <c r="X169" s="49">
        <v>20</v>
      </c>
    </row>
    <row r="170" spans="1:34" ht="13.8" thickTop="1" x14ac:dyDescent="0.25">
      <c r="A170" s="59"/>
      <c r="B170" s="60"/>
      <c r="C170" s="416" t="s">
        <v>5707</v>
      </c>
      <c r="D170" s="416"/>
      <c r="E170" s="162" t="s">
        <v>5708</v>
      </c>
      <c r="F170" s="162" t="s">
        <v>5709</v>
      </c>
      <c r="G170" s="62" t="s">
        <v>5710</v>
      </c>
      <c r="H170" s="63"/>
      <c r="I170" s="64"/>
      <c r="J170" s="65" t="s">
        <v>5711</v>
      </c>
      <c r="K170" s="65" t="s">
        <v>5712</v>
      </c>
      <c r="L170" s="65" t="s">
        <v>5713</v>
      </c>
      <c r="M170" s="66"/>
      <c r="N170" s="66"/>
      <c r="O170" s="67"/>
      <c r="P170" s="68">
        <f>COUNT(P174:P188)</f>
        <v>0</v>
      </c>
      <c r="Q170" s="68">
        <f>COUNT(Q174:Q188)</f>
        <v>0</v>
      </c>
      <c r="R170" s="68">
        <f>COUNT(R174:R188)</f>
        <v>0</v>
      </c>
      <c r="S170" s="69"/>
      <c r="T170" s="344">
        <f>T171-SUM(U174:U188)</f>
        <v>0</v>
      </c>
      <c r="U170" s="67"/>
      <c r="V170" s="67"/>
      <c r="W170" s="67"/>
      <c r="X170" s="67">
        <v>1</v>
      </c>
      <c r="Y170" s="59"/>
      <c r="Z170" s="59"/>
      <c r="AA170" s="59"/>
      <c r="AB170" s="59"/>
    </row>
    <row r="171" spans="1:34" x14ac:dyDescent="0.25">
      <c r="A171" s="40">
        <v>12</v>
      </c>
      <c r="B171" s="70"/>
      <c r="C171" s="415" t="str">
        <f>Leden!AQ14</f>
        <v>A1</v>
      </c>
      <c r="D171" s="415"/>
      <c r="E171" s="161" t="str">
        <f>IF($C171="","",LEFT(IFERROR(VLOOKUP($C171,TeamsV,2,0),"")&amp;"??",2))</f>
        <v>WK</v>
      </c>
      <c r="F171" s="342" t="str">
        <f>IF($C171="","",IFERROR(VLOOKUP($C171,TeamsV,3,0),"??"))</f>
        <v>Za</v>
      </c>
      <c r="G171" s="161" t="str">
        <f>IF($C171="","",LEFT(IFERROR(VLOOKUP($C171,TeamsV,4,0),"")&amp;"?",1))</f>
        <v>8</v>
      </c>
      <c r="H171" s="72"/>
      <c r="I171" s="73"/>
      <c r="J171" s="265">
        <f>COUNTIF(C174:C188,"V")</f>
        <v>4</v>
      </c>
      <c r="K171" s="268">
        <f>COUNTIF(C174:C188,"M")</f>
        <v>4</v>
      </c>
      <c r="L171" s="74">
        <f>IFERROR(AVERAGE(H174:H188),"")</f>
        <v>17.5</v>
      </c>
      <c r="M171" s="75"/>
      <c r="N171" s="75"/>
      <c r="O171" s="76" t="s">
        <v>5714</v>
      </c>
      <c r="P171" s="346"/>
      <c r="Q171" s="346"/>
      <c r="R171" s="346"/>
      <c r="S171" s="347"/>
      <c r="T171" s="344">
        <f>SUM(T174:T188)</f>
        <v>8</v>
      </c>
      <c r="U171" s="201" t="str">
        <f>MID($C171,1,1)</f>
        <v>A</v>
      </c>
      <c r="V171" s="201" t="str">
        <f>MID($C171,1,1)</f>
        <v>A</v>
      </c>
      <c r="W171" s="201" t="str">
        <f>MID($C171,1,1)</f>
        <v>A</v>
      </c>
      <c r="X171" s="49">
        <v>2</v>
      </c>
      <c r="Y171" s="40"/>
      <c r="Z171" s="40"/>
      <c r="AA171" s="40"/>
      <c r="AB171" s="40"/>
      <c r="AD171" s="17" t="str">
        <f>IF($C171="","",IFERROR(VLOOKUP($C171,TeamsV,6,0),""))</f>
        <v>A</v>
      </c>
      <c r="AE171" s="17" t="str">
        <f>TRIM(IF($AD171="","",IFERROR(VLOOKUP($AD171,Teams!$B$4:$G$8,2,0),"")))</f>
        <v>3312 AD</v>
      </c>
      <c r="AF171" s="17" t="str">
        <f>TRIM(IF($AD171="","",IFERROR(VLOOKUP($AD171,Teams!$B$4:$G$8,4,0),"")))</f>
        <v>Dordrecht Oranje Wit (D)</v>
      </c>
      <c r="AH171" s="335">
        <f>IFERROR(AVERAGE(AH174:AH188),"")</f>
        <v>18.261249999999997</v>
      </c>
    </row>
    <row r="172" spans="1:34" x14ac:dyDescent="0.25">
      <c r="B172" s="60"/>
      <c r="C172" s="162"/>
      <c r="D172" s="60"/>
      <c r="E172" s="60"/>
      <c r="F172" s="60"/>
      <c r="G172" s="64"/>
      <c r="H172" s="64"/>
      <c r="I172" s="64"/>
      <c r="J172" s="266"/>
      <c r="K172" s="266"/>
      <c r="L172" s="266"/>
      <c r="M172" s="77"/>
      <c r="N172" s="77"/>
      <c r="P172" s="200"/>
      <c r="Q172" s="200"/>
      <c r="R172" s="200"/>
      <c r="S172" s="200"/>
      <c r="T172" s="156"/>
      <c r="U172" s="202"/>
      <c r="V172" s="202"/>
      <c r="W172" s="202"/>
      <c r="X172" s="49">
        <v>3</v>
      </c>
    </row>
    <row r="173" spans="1:34" x14ac:dyDescent="0.25">
      <c r="A173" s="78"/>
      <c r="B173" s="79"/>
      <c r="C173" s="80" t="s">
        <v>5715</v>
      </c>
      <c r="D173" s="80" t="s">
        <v>5716</v>
      </c>
      <c r="E173" s="81" t="s">
        <v>5717</v>
      </c>
      <c r="F173" s="81" t="s">
        <v>5718</v>
      </c>
      <c r="G173" s="80" t="s">
        <v>5719</v>
      </c>
      <c r="H173" s="80" t="s">
        <v>5720</v>
      </c>
      <c r="I173" s="80" t="s">
        <v>5575</v>
      </c>
      <c r="J173" s="80" t="s">
        <v>7904</v>
      </c>
      <c r="K173" s="80" t="s">
        <v>7905</v>
      </c>
      <c r="L173" s="80" t="s">
        <v>8680</v>
      </c>
      <c r="M173" s="82"/>
      <c r="N173" s="82"/>
      <c r="O173" s="83"/>
      <c r="P173" s="203" t="s">
        <v>5585</v>
      </c>
      <c r="Q173" s="203" t="s">
        <v>5584</v>
      </c>
      <c r="R173" s="203" t="s">
        <v>5586</v>
      </c>
      <c r="S173" s="200"/>
      <c r="T173" s="156"/>
      <c r="U173" s="201">
        <f>IF(W171="","",VLOOKUP(W171,Leeftijdscat,2,FALSE))</f>
        <v>15</v>
      </c>
      <c r="V173" s="201">
        <f>IF(W171="","",VLOOKUP(W171,Leeftijdscat,3,FALSE))</f>
        <v>18</v>
      </c>
      <c r="W173" s="201">
        <f>IF(W171="","",VLOOKUP(W171,Leeftijdscat,4,FALSE))</f>
        <v>19</v>
      </c>
      <c r="X173" s="49">
        <v>4</v>
      </c>
      <c r="Y173" s="78">
        <f>LEN(Y174&amp;Y175&amp;Y176&amp;Y177&amp;Y178&amp;Y179&amp;Y180&amp;Y181&amp;Y182&amp;Y183&amp;Y184&amp;Y185&amp;Y186&amp;Y187&amp;Y188)</f>
        <v>16</v>
      </c>
      <c r="Z173" s="78">
        <f>LEN(Z174&amp;Z175&amp;Z176&amp;Z177&amp;Z178&amp;Z179&amp;Z180&amp;Z181&amp;Z182&amp;Z183&amp;Z184&amp;Z185&amp;Z186&amp;Z187&amp;Z188)</f>
        <v>16</v>
      </c>
      <c r="AA173" s="78">
        <f>LEN(AA174&amp;AA175&amp;AA176&amp;AA177&amp;AA178&amp;AA179&amp;AA180&amp;AA181&amp;AA182&amp;AA183&amp;AA184&amp;AA185&amp;AA186&amp;AA187&amp;AA188)</f>
        <v>16</v>
      </c>
      <c r="AB173" s="78">
        <f>SUM(Y173:AA173)</f>
        <v>48</v>
      </c>
    </row>
    <row r="174" spans="1:34" x14ac:dyDescent="0.25">
      <c r="A174" s="31" t="str">
        <f>C171&amp;"x"&amp;B174</f>
        <v>A1x1</v>
      </c>
      <c r="B174" s="60">
        <v>1</v>
      </c>
      <c r="C174" s="84" t="str">
        <f t="shared" ref="C174:C188" si="141">IF(LEFT($A174,1)="x","",IFERROR(VLOOKUP($A174,LedenV,6,0),""))</f>
        <v>V</v>
      </c>
      <c r="D174" s="84" t="str">
        <f t="shared" ref="D174:D188" si="142">IF(LEFT($A174,1)="x","",IFERROR(VLOOKUP($A174,LedenV,7,0),""))</f>
        <v>NKW49Y8</v>
      </c>
      <c r="E174" s="85" t="str">
        <f t="shared" ref="E174:E188" si="143">IF(LEFT($A174,1)="x","",IFERROR(VLOOKUP($A174,LedenV,8,0),""))</f>
        <v>Volker, L.A.</v>
      </c>
      <c r="F174" s="85" t="str">
        <f t="shared" ref="F174:F188" si="144">IF(LEFT($A174,1)="x","",IFERROR(VLOOKUP($A174,LedenV,9,0),""))</f>
        <v>Lisa</v>
      </c>
      <c r="G174" s="86">
        <f t="shared" ref="G174:G188" si="145">IF(LEFT($A174,1)="x","",IFERROR(VLOOKUP($A174,LedenV,10,0),""))</f>
        <v>37712</v>
      </c>
      <c r="H174" s="87">
        <f t="shared" ref="H174:H188" si="146">IF(AND(ISNUMBER(G174),G174&lt;&gt;0),DATEDIF(G174,Peildatum,"Y"),"")</f>
        <v>18</v>
      </c>
      <c r="I174" s="88"/>
      <c r="J174" s="84" t="str">
        <f t="shared" ref="J174:J188" si="147">IF(LEFT($A174,1)="x","",IFERROR(VLOOKUP($A174,LedenV,16,0),""))</f>
        <v>A2</v>
      </c>
      <c r="K174" s="84" t="str">
        <f t="shared" ref="K174:K188" si="148">IF(LEFT($A174,1)="x","",IFERROR(VLOOKUP($A174,LedenV,17,0),""))</f>
        <v>A1</v>
      </c>
      <c r="L174" s="84" t="str">
        <f t="shared" ref="L174:L188" si="149">IF(LEFT($A174,1)="x","",IFERROR(VLOOKUP($A174,LedenV,18,0),""))</f>
        <v>A1</v>
      </c>
      <c r="M174" s="89"/>
      <c r="N174" s="89"/>
      <c r="P174" s="199"/>
      <c r="Q174" s="199"/>
      <c r="R174" s="199"/>
      <c r="S174" s="204"/>
      <c r="T174" s="273">
        <f t="shared" ref="T174:T188" si="150">IF(LEN(C174&amp;D174&amp;E174&amp;F174)&gt;0,1,0)</f>
        <v>1</v>
      </c>
      <c r="U174" s="202">
        <f t="shared" ref="U174:U188" si="151">MIN(LEN(Y174&amp;Z174&amp;AA174),1)</f>
        <v>1</v>
      </c>
      <c r="V174" s="205">
        <f t="shared" ref="V174:V188" si="152">V173</f>
        <v>18</v>
      </c>
      <c r="W174" s="205">
        <f t="shared" ref="W174:W188" si="153">W173</f>
        <v>19</v>
      </c>
      <c r="X174" s="49">
        <v>5</v>
      </c>
      <c r="Y174" s="84" t="str">
        <f t="shared" ref="Y174:Y188" si="154">IF(LEFT($A174,1)="x","",IFERROR(VLOOKUP($A174,LedenV,34,0),""))</f>
        <v>A2</v>
      </c>
      <c r="Z174" s="84" t="str">
        <f t="shared" ref="Z174:Z188" si="155">IF(LEFT($A174,1)="x","",IFERROR(VLOOKUP($A174,LedenV,35,0),""))</f>
        <v>A1</v>
      </c>
      <c r="AA174" s="84" t="str">
        <f t="shared" ref="AA174:AA188" si="156">IF(LEFT($A174,1)="x","",IFERROR(VLOOKUP($A174,LedenV,36,0),""))</f>
        <v>A1</v>
      </c>
      <c r="AB174" s="31">
        <f t="shared" ref="AB174:AB188" si="157">LEN(Y174&amp;Z174&amp;AA174)</f>
        <v>6</v>
      </c>
      <c r="AH174" s="332">
        <f t="shared" ref="AH174:AH188" si="158">lft(G174,Peildatum)</f>
        <v>18.75</v>
      </c>
    </row>
    <row r="175" spans="1:34" x14ac:dyDescent="0.25">
      <c r="A175" s="31" t="str">
        <f>C171&amp;"x"&amp;B175</f>
        <v>A1x2</v>
      </c>
      <c r="B175" s="60">
        <v>2</v>
      </c>
      <c r="C175" s="84" t="str">
        <f t="shared" si="141"/>
        <v>V</v>
      </c>
      <c r="D175" s="84" t="str">
        <f t="shared" si="142"/>
        <v>NKQ40Q9</v>
      </c>
      <c r="E175" s="85" t="str">
        <f t="shared" si="143"/>
        <v>Driesprong, M.</v>
      </c>
      <c r="F175" s="85" t="str">
        <f t="shared" si="144"/>
        <v>Meike</v>
      </c>
      <c r="G175" s="86">
        <f t="shared" si="145"/>
        <v>38011</v>
      </c>
      <c r="H175" s="87">
        <f t="shared" si="146"/>
        <v>17</v>
      </c>
      <c r="I175" s="88"/>
      <c r="J175" s="84" t="str">
        <f t="shared" si="147"/>
        <v>A1</v>
      </c>
      <c r="K175" s="84" t="str">
        <f t="shared" si="148"/>
        <v>A1</v>
      </c>
      <c r="L175" s="84" t="str">
        <f t="shared" si="149"/>
        <v>A1</v>
      </c>
      <c r="M175" s="89"/>
      <c r="N175" s="89"/>
      <c r="P175" s="199"/>
      <c r="Q175" s="199"/>
      <c r="R175" s="199"/>
      <c r="S175" s="204"/>
      <c r="T175" s="273">
        <f t="shared" si="150"/>
        <v>1</v>
      </c>
      <c r="U175" s="202">
        <f t="shared" si="151"/>
        <v>1</v>
      </c>
      <c r="V175" s="205">
        <f t="shared" si="152"/>
        <v>18</v>
      </c>
      <c r="W175" s="205">
        <f t="shared" si="153"/>
        <v>19</v>
      </c>
      <c r="X175" s="49">
        <v>6</v>
      </c>
      <c r="Y175" s="84" t="str">
        <f t="shared" si="154"/>
        <v>A1</v>
      </c>
      <c r="Z175" s="84" t="str">
        <f t="shared" si="155"/>
        <v>A1</v>
      </c>
      <c r="AA175" s="84" t="str">
        <f t="shared" si="156"/>
        <v>A1</v>
      </c>
      <c r="AB175" s="31">
        <f t="shared" si="157"/>
        <v>6</v>
      </c>
      <c r="AH175" s="332">
        <f t="shared" si="158"/>
        <v>17.93</v>
      </c>
    </row>
    <row r="176" spans="1:34" x14ac:dyDescent="0.25">
      <c r="A176" s="31" t="str">
        <f>C171&amp;"x"&amp;B176</f>
        <v>A1x3</v>
      </c>
      <c r="B176" s="60">
        <v>3</v>
      </c>
      <c r="C176" s="84" t="str">
        <f t="shared" si="141"/>
        <v>V</v>
      </c>
      <c r="D176" s="84" t="str">
        <f t="shared" si="142"/>
        <v>NKS24M5</v>
      </c>
      <c r="E176" s="85" t="str">
        <f t="shared" si="143"/>
        <v>Verbeek, Y.</v>
      </c>
      <c r="F176" s="85" t="str">
        <f t="shared" si="144"/>
        <v>Yente</v>
      </c>
      <c r="G176" s="86">
        <f t="shared" si="145"/>
        <v>38012</v>
      </c>
      <c r="H176" s="87">
        <f t="shared" si="146"/>
        <v>17</v>
      </c>
      <c r="I176" s="88"/>
      <c r="J176" s="84" t="str">
        <f t="shared" si="147"/>
        <v>B1</v>
      </c>
      <c r="K176" s="84" t="str">
        <f t="shared" si="148"/>
        <v>A2</v>
      </c>
      <c r="L176" s="84" t="str">
        <f t="shared" si="149"/>
        <v>A1</v>
      </c>
      <c r="M176" s="89"/>
      <c r="N176" s="89"/>
      <c r="P176" s="199"/>
      <c r="Q176" s="199"/>
      <c r="R176" s="199"/>
      <c r="S176" s="204"/>
      <c r="T176" s="273">
        <f t="shared" si="150"/>
        <v>1</v>
      </c>
      <c r="U176" s="202">
        <f t="shared" si="151"/>
        <v>1</v>
      </c>
      <c r="V176" s="205">
        <f t="shared" si="152"/>
        <v>18</v>
      </c>
      <c r="W176" s="205">
        <f t="shared" si="153"/>
        <v>19</v>
      </c>
      <c r="X176" s="49">
        <v>7</v>
      </c>
      <c r="Y176" s="84" t="str">
        <f t="shared" si="154"/>
        <v>B1</v>
      </c>
      <c r="Z176" s="84" t="str">
        <f t="shared" si="155"/>
        <v>A2</v>
      </c>
      <c r="AA176" s="84" t="str">
        <f t="shared" si="156"/>
        <v>A1</v>
      </c>
      <c r="AB176" s="31">
        <f t="shared" si="157"/>
        <v>6</v>
      </c>
      <c r="AH176" s="332">
        <f t="shared" si="158"/>
        <v>17.93</v>
      </c>
    </row>
    <row r="177" spans="1:34" x14ac:dyDescent="0.25">
      <c r="A177" s="31" t="str">
        <f>C171&amp;"x"&amp;B177</f>
        <v>A1x4</v>
      </c>
      <c r="B177" s="60">
        <v>4</v>
      </c>
      <c r="C177" s="84" t="str">
        <f t="shared" si="141"/>
        <v>M</v>
      </c>
      <c r="D177" s="84" t="str">
        <f t="shared" si="142"/>
        <v>NKR57N5</v>
      </c>
      <c r="E177" s="85" t="str">
        <f t="shared" si="143"/>
        <v>Hooijdonk, van O.</v>
      </c>
      <c r="F177" s="85" t="str">
        <f t="shared" si="144"/>
        <v>Otte</v>
      </c>
      <c r="G177" s="86">
        <f t="shared" si="145"/>
        <v>37715</v>
      </c>
      <c r="H177" s="87">
        <f t="shared" si="146"/>
        <v>18</v>
      </c>
      <c r="I177" s="88"/>
      <c r="J177" s="84" t="str">
        <f t="shared" si="147"/>
        <v>A1</v>
      </c>
      <c r="K177" s="84" t="str">
        <f t="shared" si="148"/>
        <v>A1</v>
      </c>
      <c r="L177" s="84" t="str">
        <f t="shared" si="149"/>
        <v>A1</v>
      </c>
      <c r="M177" s="89"/>
      <c r="N177" s="89"/>
      <c r="P177" s="199"/>
      <c r="Q177" s="199"/>
      <c r="R177" s="199"/>
      <c r="S177" s="204"/>
      <c r="T177" s="273">
        <f t="shared" si="150"/>
        <v>1</v>
      </c>
      <c r="U177" s="202">
        <f t="shared" si="151"/>
        <v>1</v>
      </c>
      <c r="V177" s="205">
        <f t="shared" si="152"/>
        <v>18</v>
      </c>
      <c r="W177" s="205">
        <f t="shared" si="153"/>
        <v>19</v>
      </c>
      <c r="X177" s="49">
        <v>8</v>
      </c>
      <c r="Y177" s="84" t="str">
        <f t="shared" si="154"/>
        <v>A1</v>
      </c>
      <c r="Z177" s="84" t="str">
        <f t="shared" si="155"/>
        <v>A1</v>
      </c>
      <c r="AA177" s="84" t="str">
        <f t="shared" si="156"/>
        <v>A1</v>
      </c>
      <c r="AB177" s="31">
        <f t="shared" si="157"/>
        <v>6</v>
      </c>
      <c r="AH177" s="332">
        <f t="shared" si="158"/>
        <v>18.739999999999998</v>
      </c>
    </row>
    <row r="178" spans="1:34" x14ac:dyDescent="0.25">
      <c r="A178" s="31" t="str">
        <f>C171&amp;"x"&amp;B178</f>
        <v>A1x5</v>
      </c>
      <c r="B178" s="60">
        <v>5</v>
      </c>
      <c r="C178" s="84" t="str">
        <f t="shared" si="141"/>
        <v>M</v>
      </c>
      <c r="D178" s="84" t="str">
        <f t="shared" si="142"/>
        <v>NKY88T2</v>
      </c>
      <c r="E178" s="85" t="str">
        <f t="shared" si="143"/>
        <v>Uijl, den D.</v>
      </c>
      <c r="F178" s="85" t="str">
        <f t="shared" si="144"/>
        <v>Daniel</v>
      </c>
      <c r="G178" s="86">
        <f t="shared" si="145"/>
        <v>37832</v>
      </c>
      <c r="H178" s="87">
        <f t="shared" si="146"/>
        <v>18</v>
      </c>
      <c r="I178" s="88"/>
      <c r="J178" s="84" t="str">
        <f t="shared" si="147"/>
        <v>A2</v>
      </c>
      <c r="K178" s="84" t="str">
        <f t="shared" si="148"/>
        <v>A1</v>
      </c>
      <c r="L178" s="84" t="str">
        <f t="shared" si="149"/>
        <v>A1</v>
      </c>
      <c r="M178" s="89"/>
      <c r="N178" s="89"/>
      <c r="P178" s="199"/>
      <c r="Q178" s="199"/>
      <c r="R178" s="199"/>
      <c r="S178" s="204"/>
      <c r="T178" s="273">
        <f t="shared" si="150"/>
        <v>1</v>
      </c>
      <c r="U178" s="202">
        <f t="shared" si="151"/>
        <v>1</v>
      </c>
      <c r="V178" s="205">
        <f t="shared" si="152"/>
        <v>18</v>
      </c>
      <c r="W178" s="205">
        <f t="shared" si="153"/>
        <v>19</v>
      </c>
      <c r="X178" s="49">
        <v>9</v>
      </c>
      <c r="Y178" s="84" t="str">
        <f t="shared" si="154"/>
        <v>A2</v>
      </c>
      <c r="Z178" s="84" t="str">
        <f t="shared" si="155"/>
        <v>A1</v>
      </c>
      <c r="AA178" s="84" t="str">
        <f t="shared" si="156"/>
        <v>A1</v>
      </c>
      <c r="AB178" s="31">
        <f t="shared" si="157"/>
        <v>6</v>
      </c>
      <c r="AH178" s="332">
        <f t="shared" si="158"/>
        <v>18.420000000000002</v>
      </c>
    </row>
    <row r="179" spans="1:34" x14ac:dyDescent="0.25">
      <c r="A179" s="31" t="str">
        <f>C171&amp;"x"&amp;B179</f>
        <v>A1x6</v>
      </c>
      <c r="B179" s="60">
        <v>6</v>
      </c>
      <c r="C179" s="84" t="str">
        <f t="shared" si="141"/>
        <v>M</v>
      </c>
      <c r="D179" s="84" t="str">
        <f t="shared" si="142"/>
        <v>NLL37Q7</v>
      </c>
      <c r="E179" s="85" t="str">
        <f t="shared" si="143"/>
        <v>Timmer, J.</v>
      </c>
      <c r="F179" s="85" t="str">
        <f t="shared" si="144"/>
        <v>Jordan</v>
      </c>
      <c r="G179" s="86">
        <f t="shared" si="145"/>
        <v>38010</v>
      </c>
      <c r="H179" s="87">
        <f t="shared" si="146"/>
        <v>17</v>
      </c>
      <c r="I179" s="88"/>
      <c r="J179" s="84" t="str">
        <f t="shared" si="147"/>
        <v>B2</v>
      </c>
      <c r="K179" s="84" t="str">
        <f t="shared" si="148"/>
        <v>A1</v>
      </c>
      <c r="L179" s="84" t="str">
        <f t="shared" si="149"/>
        <v>A1</v>
      </c>
      <c r="M179" s="89"/>
      <c r="N179" s="89"/>
      <c r="P179" s="199"/>
      <c r="Q179" s="199"/>
      <c r="R179" s="199"/>
      <c r="S179" s="204"/>
      <c r="T179" s="273">
        <f t="shared" si="150"/>
        <v>1</v>
      </c>
      <c r="U179" s="202">
        <f t="shared" si="151"/>
        <v>1</v>
      </c>
      <c r="V179" s="205">
        <f t="shared" si="152"/>
        <v>18</v>
      </c>
      <c r="W179" s="205">
        <f t="shared" si="153"/>
        <v>19</v>
      </c>
      <c r="X179" s="49">
        <v>10</v>
      </c>
      <c r="Y179" s="84" t="str">
        <f t="shared" si="154"/>
        <v>B2</v>
      </c>
      <c r="Z179" s="84" t="str">
        <f t="shared" si="155"/>
        <v>A1</v>
      </c>
      <c r="AA179" s="84" t="str">
        <f t="shared" si="156"/>
        <v>A1</v>
      </c>
      <c r="AB179" s="31">
        <f t="shared" si="157"/>
        <v>6</v>
      </c>
      <c r="AH179" s="332">
        <f t="shared" si="158"/>
        <v>17.940000000000001</v>
      </c>
    </row>
    <row r="180" spans="1:34" x14ac:dyDescent="0.25">
      <c r="A180" s="31" t="str">
        <f>C171&amp;"x"&amp;B180</f>
        <v>A1x7</v>
      </c>
      <c r="B180" s="60">
        <v>7</v>
      </c>
      <c r="C180" s="84" t="str">
        <f t="shared" si="141"/>
        <v>M</v>
      </c>
      <c r="D180" s="84" t="str">
        <f t="shared" si="142"/>
        <v>NKT15G2</v>
      </c>
      <c r="E180" s="85" t="str">
        <f t="shared" si="143"/>
        <v>Alberts, S.</v>
      </c>
      <c r="F180" s="85" t="str">
        <f t="shared" si="144"/>
        <v>Sem</v>
      </c>
      <c r="G180" s="86">
        <f t="shared" si="145"/>
        <v>38150</v>
      </c>
      <c r="H180" s="87">
        <f t="shared" si="146"/>
        <v>17</v>
      </c>
      <c r="I180" s="88"/>
      <c r="J180" s="84" t="str">
        <f t="shared" si="147"/>
        <v>B1</v>
      </c>
      <c r="K180" s="84" t="str">
        <f t="shared" si="148"/>
        <v>A1</v>
      </c>
      <c r="L180" s="84" t="str">
        <f t="shared" si="149"/>
        <v>A1</v>
      </c>
      <c r="M180" s="89"/>
      <c r="N180" s="89"/>
      <c r="P180" s="199"/>
      <c r="Q180" s="199"/>
      <c r="R180" s="199"/>
      <c r="S180" s="204"/>
      <c r="T180" s="273">
        <f t="shared" si="150"/>
        <v>1</v>
      </c>
      <c r="U180" s="202">
        <f t="shared" si="151"/>
        <v>1</v>
      </c>
      <c r="V180" s="205">
        <f t="shared" si="152"/>
        <v>18</v>
      </c>
      <c r="W180" s="205">
        <f t="shared" si="153"/>
        <v>19</v>
      </c>
      <c r="X180" s="49">
        <v>11</v>
      </c>
      <c r="Y180" s="84" t="str">
        <f t="shared" si="154"/>
        <v>B1</v>
      </c>
      <c r="Z180" s="84" t="str">
        <f t="shared" si="155"/>
        <v>A1</v>
      </c>
      <c r="AA180" s="84" t="str">
        <f t="shared" si="156"/>
        <v>A1</v>
      </c>
      <c r="AB180" s="31">
        <f t="shared" si="157"/>
        <v>6</v>
      </c>
      <c r="AH180" s="332">
        <f t="shared" si="158"/>
        <v>17.55</v>
      </c>
    </row>
    <row r="181" spans="1:34" x14ac:dyDescent="0.25">
      <c r="A181" s="31" t="str">
        <f>C171&amp;"x"&amp;B181</f>
        <v>A1x8</v>
      </c>
      <c r="B181" s="60">
        <v>8</v>
      </c>
      <c r="C181" s="84" t="str">
        <f t="shared" si="141"/>
        <v>V</v>
      </c>
      <c r="D181" s="84" t="str">
        <f t="shared" si="142"/>
        <v>NKK27B9</v>
      </c>
      <c r="E181" s="85" t="str">
        <f t="shared" si="143"/>
        <v>Fernhout, L.</v>
      </c>
      <c r="F181" s="85" t="str">
        <f t="shared" si="144"/>
        <v>Loïs</v>
      </c>
      <c r="G181" s="86">
        <f t="shared" si="145"/>
        <v>37684</v>
      </c>
      <c r="H181" s="87">
        <f t="shared" si="146"/>
        <v>18</v>
      </c>
      <c r="I181" s="88"/>
      <c r="J181" s="84" t="str">
        <f t="shared" si="147"/>
        <v>A2</v>
      </c>
      <c r="K181" s="84" t="str">
        <f t="shared" si="148"/>
        <v>A2</v>
      </c>
      <c r="L181" s="84" t="str">
        <f t="shared" si="149"/>
        <v>A2</v>
      </c>
      <c r="M181" s="89"/>
      <c r="N181" s="89"/>
      <c r="P181" s="199"/>
      <c r="Q181" s="199"/>
      <c r="R181" s="199"/>
      <c r="S181" s="204"/>
      <c r="T181" s="273">
        <f t="shared" si="150"/>
        <v>1</v>
      </c>
      <c r="U181" s="202">
        <f t="shared" si="151"/>
        <v>1</v>
      </c>
      <c r="V181" s="205">
        <f t="shared" si="152"/>
        <v>18</v>
      </c>
      <c r="W181" s="205">
        <f t="shared" si="153"/>
        <v>19</v>
      </c>
      <c r="X181" s="49">
        <v>12</v>
      </c>
      <c r="Y181" s="84" t="str">
        <f t="shared" si="154"/>
        <v>A2</v>
      </c>
      <c r="Z181" s="84" t="str">
        <f t="shared" si="155"/>
        <v>A2</v>
      </c>
      <c r="AA181" s="84" t="str">
        <f t="shared" si="156"/>
        <v>A2</v>
      </c>
      <c r="AB181" s="31">
        <f t="shared" si="157"/>
        <v>6</v>
      </c>
      <c r="AH181" s="332">
        <f t="shared" si="158"/>
        <v>18.829999999999998</v>
      </c>
    </row>
    <row r="182" spans="1:34" x14ac:dyDescent="0.25">
      <c r="A182" s="31" t="str">
        <f>C171&amp;"x"&amp;B182</f>
        <v>A1x9</v>
      </c>
      <c r="B182" s="60">
        <v>9</v>
      </c>
      <c r="C182" s="84" t="str">
        <f t="shared" si="141"/>
        <v/>
      </c>
      <c r="D182" s="84" t="str">
        <f t="shared" si="142"/>
        <v/>
      </c>
      <c r="E182" s="85" t="str">
        <f t="shared" si="143"/>
        <v/>
      </c>
      <c r="F182" s="85" t="str">
        <f t="shared" si="144"/>
        <v/>
      </c>
      <c r="G182" s="86" t="str">
        <f t="shared" si="145"/>
        <v/>
      </c>
      <c r="H182" s="87" t="str">
        <f t="shared" si="146"/>
        <v/>
      </c>
      <c r="I182" s="88"/>
      <c r="J182" s="84" t="str">
        <f t="shared" si="147"/>
        <v/>
      </c>
      <c r="K182" s="84" t="str">
        <f t="shared" si="148"/>
        <v/>
      </c>
      <c r="L182" s="84" t="str">
        <f t="shared" si="149"/>
        <v/>
      </c>
      <c r="M182" s="89"/>
      <c r="N182" s="89"/>
      <c r="P182" s="199"/>
      <c r="Q182" s="199"/>
      <c r="R182" s="199"/>
      <c r="S182" s="204"/>
      <c r="T182" s="273">
        <f t="shared" si="150"/>
        <v>0</v>
      </c>
      <c r="U182" s="202">
        <f t="shared" si="151"/>
        <v>0</v>
      </c>
      <c r="V182" s="205">
        <f t="shared" si="152"/>
        <v>18</v>
      </c>
      <c r="W182" s="205">
        <f t="shared" si="153"/>
        <v>19</v>
      </c>
      <c r="X182" s="49">
        <v>13</v>
      </c>
      <c r="Y182" s="84" t="str">
        <f t="shared" si="154"/>
        <v/>
      </c>
      <c r="Z182" s="84" t="str">
        <f t="shared" si="155"/>
        <v/>
      </c>
      <c r="AA182" s="84" t="str">
        <f t="shared" si="156"/>
        <v/>
      </c>
      <c r="AB182" s="31">
        <f t="shared" si="157"/>
        <v>0</v>
      </c>
      <c r="AH182" s="332" t="str">
        <f t="shared" si="158"/>
        <v/>
      </c>
    </row>
    <row r="183" spans="1:34" x14ac:dyDescent="0.25">
      <c r="A183" s="31" t="str">
        <f>C171&amp;"x"&amp;B183</f>
        <v>A1x10</v>
      </c>
      <c r="B183" s="60">
        <v>10</v>
      </c>
      <c r="C183" s="84" t="str">
        <f t="shared" si="141"/>
        <v/>
      </c>
      <c r="D183" s="84" t="str">
        <f t="shared" si="142"/>
        <v/>
      </c>
      <c r="E183" s="85" t="str">
        <f t="shared" si="143"/>
        <v/>
      </c>
      <c r="F183" s="85" t="str">
        <f t="shared" si="144"/>
        <v/>
      </c>
      <c r="G183" s="86" t="str">
        <f t="shared" si="145"/>
        <v/>
      </c>
      <c r="H183" s="87" t="str">
        <f t="shared" si="146"/>
        <v/>
      </c>
      <c r="I183" s="88"/>
      <c r="J183" s="84" t="str">
        <f t="shared" si="147"/>
        <v/>
      </c>
      <c r="K183" s="84" t="str">
        <f t="shared" si="148"/>
        <v/>
      </c>
      <c r="L183" s="84" t="str">
        <f t="shared" si="149"/>
        <v/>
      </c>
      <c r="M183" s="89"/>
      <c r="N183" s="89"/>
      <c r="P183" s="199"/>
      <c r="Q183" s="199"/>
      <c r="R183" s="199"/>
      <c r="S183" s="204"/>
      <c r="T183" s="273">
        <f t="shared" si="150"/>
        <v>0</v>
      </c>
      <c r="U183" s="202">
        <f t="shared" si="151"/>
        <v>0</v>
      </c>
      <c r="V183" s="205">
        <f t="shared" si="152"/>
        <v>18</v>
      </c>
      <c r="W183" s="205">
        <f t="shared" si="153"/>
        <v>19</v>
      </c>
      <c r="X183" s="49">
        <v>14</v>
      </c>
      <c r="Y183" s="84" t="str">
        <f t="shared" si="154"/>
        <v/>
      </c>
      <c r="Z183" s="84" t="str">
        <f t="shared" si="155"/>
        <v/>
      </c>
      <c r="AA183" s="84" t="str">
        <f t="shared" si="156"/>
        <v/>
      </c>
      <c r="AB183" s="31">
        <f t="shared" si="157"/>
        <v>0</v>
      </c>
      <c r="AH183" s="332" t="str">
        <f t="shared" si="158"/>
        <v/>
      </c>
    </row>
    <row r="184" spans="1:34" x14ac:dyDescent="0.25">
      <c r="A184" s="31" t="str">
        <f>C171&amp;"x"&amp;B184</f>
        <v>A1x11</v>
      </c>
      <c r="B184" s="60">
        <v>11</v>
      </c>
      <c r="C184" s="84" t="str">
        <f t="shared" si="141"/>
        <v/>
      </c>
      <c r="D184" s="84" t="str">
        <f t="shared" si="142"/>
        <v/>
      </c>
      <c r="E184" s="85" t="str">
        <f t="shared" si="143"/>
        <v/>
      </c>
      <c r="F184" s="85" t="str">
        <f t="shared" si="144"/>
        <v/>
      </c>
      <c r="G184" s="86" t="str">
        <f t="shared" si="145"/>
        <v/>
      </c>
      <c r="H184" s="87" t="str">
        <f t="shared" si="146"/>
        <v/>
      </c>
      <c r="I184" s="88"/>
      <c r="J184" s="84" t="str">
        <f t="shared" si="147"/>
        <v/>
      </c>
      <c r="K184" s="84" t="str">
        <f t="shared" si="148"/>
        <v/>
      </c>
      <c r="L184" s="84" t="str">
        <f t="shared" si="149"/>
        <v/>
      </c>
      <c r="M184" s="89"/>
      <c r="N184" s="89"/>
      <c r="P184" s="199"/>
      <c r="Q184" s="199"/>
      <c r="R184" s="199"/>
      <c r="T184" s="273">
        <f t="shared" si="150"/>
        <v>0</v>
      </c>
      <c r="U184" s="202">
        <f t="shared" si="151"/>
        <v>0</v>
      </c>
      <c r="V184" s="205">
        <f t="shared" si="152"/>
        <v>18</v>
      </c>
      <c r="W184" s="205">
        <f t="shared" si="153"/>
        <v>19</v>
      </c>
      <c r="X184" s="49">
        <v>15</v>
      </c>
      <c r="Y184" s="84" t="str">
        <f t="shared" si="154"/>
        <v/>
      </c>
      <c r="Z184" s="84" t="str">
        <f t="shared" si="155"/>
        <v/>
      </c>
      <c r="AA184" s="84" t="str">
        <f t="shared" si="156"/>
        <v/>
      </c>
      <c r="AB184" s="31">
        <f t="shared" si="157"/>
        <v>0</v>
      </c>
      <c r="AH184" s="332" t="str">
        <f t="shared" si="158"/>
        <v/>
      </c>
    </row>
    <row r="185" spans="1:34" x14ac:dyDescent="0.25">
      <c r="A185" s="31" t="str">
        <f>C171&amp;"x"&amp;B185</f>
        <v>A1x12</v>
      </c>
      <c r="B185" s="60">
        <v>12</v>
      </c>
      <c r="C185" s="84" t="str">
        <f t="shared" si="141"/>
        <v/>
      </c>
      <c r="D185" s="84" t="str">
        <f t="shared" si="142"/>
        <v/>
      </c>
      <c r="E185" s="85" t="str">
        <f t="shared" si="143"/>
        <v/>
      </c>
      <c r="F185" s="85" t="str">
        <f t="shared" si="144"/>
        <v/>
      </c>
      <c r="G185" s="86" t="str">
        <f t="shared" si="145"/>
        <v/>
      </c>
      <c r="H185" s="87" t="str">
        <f t="shared" si="146"/>
        <v/>
      </c>
      <c r="I185" s="88"/>
      <c r="J185" s="84" t="str">
        <f t="shared" si="147"/>
        <v/>
      </c>
      <c r="K185" s="84" t="str">
        <f t="shared" si="148"/>
        <v/>
      </c>
      <c r="L185" s="84" t="str">
        <f t="shared" si="149"/>
        <v/>
      </c>
      <c r="M185" s="89"/>
      <c r="N185" s="89"/>
      <c r="P185" s="199"/>
      <c r="Q185" s="199"/>
      <c r="R185" s="199"/>
      <c r="T185" s="273">
        <f t="shared" si="150"/>
        <v>0</v>
      </c>
      <c r="U185" s="202">
        <f t="shared" si="151"/>
        <v>0</v>
      </c>
      <c r="V185" s="205">
        <f t="shared" si="152"/>
        <v>18</v>
      </c>
      <c r="W185" s="205">
        <f t="shared" si="153"/>
        <v>19</v>
      </c>
      <c r="X185" s="49">
        <v>16</v>
      </c>
      <c r="Y185" s="84" t="str">
        <f t="shared" si="154"/>
        <v/>
      </c>
      <c r="Z185" s="84" t="str">
        <f t="shared" si="155"/>
        <v/>
      </c>
      <c r="AA185" s="84" t="str">
        <f t="shared" si="156"/>
        <v/>
      </c>
      <c r="AB185" s="31">
        <f t="shared" si="157"/>
        <v>0</v>
      </c>
      <c r="AH185" s="332" t="str">
        <f t="shared" si="158"/>
        <v/>
      </c>
    </row>
    <row r="186" spans="1:34" x14ac:dyDescent="0.25">
      <c r="A186" s="31" t="str">
        <f>C171&amp;"x"&amp;B186</f>
        <v>A1x13</v>
      </c>
      <c r="B186" s="60">
        <v>13</v>
      </c>
      <c r="C186" s="84" t="str">
        <f t="shared" si="141"/>
        <v/>
      </c>
      <c r="D186" s="84" t="str">
        <f t="shared" si="142"/>
        <v/>
      </c>
      <c r="E186" s="85" t="str">
        <f t="shared" si="143"/>
        <v/>
      </c>
      <c r="F186" s="85" t="str">
        <f t="shared" si="144"/>
        <v/>
      </c>
      <c r="G186" s="86" t="str">
        <f t="shared" si="145"/>
        <v/>
      </c>
      <c r="H186" s="87" t="str">
        <f t="shared" si="146"/>
        <v/>
      </c>
      <c r="I186" s="88"/>
      <c r="J186" s="84" t="str">
        <f t="shared" si="147"/>
        <v/>
      </c>
      <c r="K186" s="84" t="str">
        <f t="shared" si="148"/>
        <v/>
      </c>
      <c r="L186" s="84" t="str">
        <f t="shared" si="149"/>
        <v/>
      </c>
      <c r="M186" s="89"/>
      <c r="N186" s="89"/>
      <c r="P186" s="199"/>
      <c r="Q186" s="199"/>
      <c r="R186" s="199"/>
      <c r="T186" s="273">
        <f t="shared" si="150"/>
        <v>0</v>
      </c>
      <c r="U186" s="202">
        <f t="shared" si="151"/>
        <v>0</v>
      </c>
      <c r="V186" s="205">
        <f t="shared" si="152"/>
        <v>18</v>
      </c>
      <c r="W186" s="205">
        <f t="shared" si="153"/>
        <v>19</v>
      </c>
      <c r="X186" s="49">
        <v>17</v>
      </c>
      <c r="Y186" s="84" t="str">
        <f t="shared" si="154"/>
        <v/>
      </c>
      <c r="Z186" s="84" t="str">
        <f t="shared" si="155"/>
        <v/>
      </c>
      <c r="AA186" s="84" t="str">
        <f t="shared" si="156"/>
        <v/>
      </c>
      <c r="AB186" s="31">
        <f t="shared" si="157"/>
        <v>0</v>
      </c>
      <c r="AH186" s="332" t="str">
        <f t="shared" si="158"/>
        <v/>
      </c>
    </row>
    <row r="187" spans="1:34" x14ac:dyDescent="0.25">
      <c r="A187" s="31" t="str">
        <f>C171&amp;"x"&amp;B187</f>
        <v>A1x14</v>
      </c>
      <c r="B187" s="60">
        <v>14</v>
      </c>
      <c r="C187" s="84" t="str">
        <f t="shared" si="141"/>
        <v/>
      </c>
      <c r="D187" s="84" t="str">
        <f t="shared" si="142"/>
        <v/>
      </c>
      <c r="E187" s="85" t="str">
        <f t="shared" si="143"/>
        <v/>
      </c>
      <c r="F187" s="85" t="str">
        <f t="shared" si="144"/>
        <v/>
      </c>
      <c r="G187" s="86" t="str">
        <f t="shared" si="145"/>
        <v/>
      </c>
      <c r="H187" s="87" t="str">
        <f t="shared" si="146"/>
        <v/>
      </c>
      <c r="I187" s="88"/>
      <c r="J187" s="84" t="str">
        <f t="shared" si="147"/>
        <v/>
      </c>
      <c r="K187" s="84" t="str">
        <f t="shared" si="148"/>
        <v/>
      </c>
      <c r="L187" s="84" t="str">
        <f t="shared" si="149"/>
        <v/>
      </c>
      <c r="M187" s="89"/>
      <c r="N187" s="89"/>
      <c r="P187" s="199"/>
      <c r="Q187" s="199"/>
      <c r="R187" s="199"/>
      <c r="T187" s="273">
        <f t="shared" si="150"/>
        <v>0</v>
      </c>
      <c r="U187" s="202">
        <f t="shared" si="151"/>
        <v>0</v>
      </c>
      <c r="V187" s="205">
        <f t="shared" si="152"/>
        <v>18</v>
      </c>
      <c r="W187" s="205">
        <f t="shared" si="153"/>
        <v>19</v>
      </c>
      <c r="X187" s="49">
        <v>18</v>
      </c>
      <c r="Y187" s="84" t="str">
        <f t="shared" si="154"/>
        <v/>
      </c>
      <c r="Z187" s="84" t="str">
        <f t="shared" si="155"/>
        <v/>
      </c>
      <c r="AA187" s="84" t="str">
        <f t="shared" si="156"/>
        <v/>
      </c>
      <c r="AB187" s="31">
        <f t="shared" si="157"/>
        <v>0</v>
      </c>
      <c r="AH187" s="332" t="str">
        <f t="shared" si="158"/>
        <v/>
      </c>
    </row>
    <row r="188" spans="1:34" x14ac:dyDescent="0.25">
      <c r="A188" s="31" t="str">
        <f>C171&amp;"x"&amp;B188</f>
        <v>A1x15</v>
      </c>
      <c r="B188" s="60">
        <v>15</v>
      </c>
      <c r="C188" s="84" t="str">
        <f t="shared" si="141"/>
        <v/>
      </c>
      <c r="D188" s="84" t="str">
        <f t="shared" si="142"/>
        <v/>
      </c>
      <c r="E188" s="85" t="str">
        <f t="shared" si="143"/>
        <v/>
      </c>
      <c r="F188" s="85" t="str">
        <f t="shared" si="144"/>
        <v/>
      </c>
      <c r="G188" s="86" t="str">
        <f t="shared" si="145"/>
        <v/>
      </c>
      <c r="H188" s="87" t="str">
        <f t="shared" si="146"/>
        <v/>
      </c>
      <c r="I188" s="88"/>
      <c r="J188" s="84" t="str">
        <f t="shared" si="147"/>
        <v/>
      </c>
      <c r="K188" s="84" t="str">
        <f t="shared" si="148"/>
        <v/>
      </c>
      <c r="L188" s="84" t="str">
        <f t="shared" si="149"/>
        <v/>
      </c>
      <c r="M188" s="89"/>
      <c r="N188" s="89"/>
      <c r="P188" s="199"/>
      <c r="Q188" s="199"/>
      <c r="R188" s="199"/>
      <c r="T188" s="273">
        <f t="shared" si="150"/>
        <v>0</v>
      </c>
      <c r="U188" s="202">
        <f t="shared" si="151"/>
        <v>0</v>
      </c>
      <c r="V188" s="205">
        <f t="shared" si="152"/>
        <v>18</v>
      </c>
      <c r="W188" s="205">
        <f t="shared" si="153"/>
        <v>19</v>
      </c>
      <c r="X188" s="49">
        <v>19</v>
      </c>
      <c r="Y188" s="84" t="str">
        <f t="shared" si="154"/>
        <v/>
      </c>
      <c r="Z188" s="84" t="str">
        <f t="shared" si="155"/>
        <v/>
      </c>
      <c r="AA188" s="84" t="str">
        <f t="shared" si="156"/>
        <v/>
      </c>
      <c r="AB188" s="31">
        <f t="shared" si="157"/>
        <v>0</v>
      </c>
      <c r="AH188" s="332" t="str">
        <f t="shared" si="158"/>
        <v/>
      </c>
    </row>
    <row r="189" spans="1:34" ht="13.8" thickBot="1" x14ac:dyDescent="0.3">
      <c r="B189" s="90"/>
      <c r="C189" s="91"/>
      <c r="D189" s="90"/>
      <c r="E189" s="90"/>
      <c r="F189" s="90"/>
      <c r="G189" s="92"/>
      <c r="H189" s="92"/>
      <c r="I189" s="92"/>
      <c r="J189" s="91"/>
      <c r="K189" s="91"/>
      <c r="L189" s="91"/>
      <c r="M189" s="89"/>
      <c r="N189" s="89"/>
      <c r="X189" s="49">
        <v>20</v>
      </c>
    </row>
    <row r="190" spans="1:34" ht="13.8" thickTop="1" x14ac:dyDescent="0.25">
      <c r="A190" s="59"/>
      <c r="B190" s="60"/>
      <c r="C190" s="416" t="s">
        <v>5707</v>
      </c>
      <c r="D190" s="416"/>
      <c r="E190" s="162" t="s">
        <v>5708</v>
      </c>
      <c r="F190" s="162" t="s">
        <v>5709</v>
      </c>
      <c r="G190" s="62" t="s">
        <v>5710</v>
      </c>
      <c r="H190" s="63"/>
      <c r="I190" s="64"/>
      <c r="J190" s="65" t="s">
        <v>5711</v>
      </c>
      <c r="K190" s="65" t="s">
        <v>5712</v>
      </c>
      <c r="L190" s="65" t="s">
        <v>5713</v>
      </c>
      <c r="M190" s="66"/>
      <c r="N190" s="66"/>
      <c r="O190" s="67"/>
      <c r="P190" s="68">
        <f>COUNT(P194:P208)</f>
        <v>0</v>
      </c>
      <c r="Q190" s="68">
        <f>COUNT(Q194:Q208)</f>
        <v>0</v>
      </c>
      <c r="R190" s="68">
        <f>COUNT(R194:R208)</f>
        <v>0</v>
      </c>
      <c r="S190" s="69"/>
      <c r="T190" s="344">
        <f>T191-SUM(U194:U208)</f>
        <v>0</v>
      </c>
      <c r="U190" s="67"/>
      <c r="V190" s="67"/>
      <c r="W190" s="67"/>
      <c r="X190" s="67">
        <v>1</v>
      </c>
      <c r="Y190" s="59"/>
      <c r="Z190" s="59"/>
      <c r="AA190" s="59"/>
      <c r="AB190" s="59"/>
    </row>
    <row r="191" spans="1:34" x14ac:dyDescent="0.25">
      <c r="A191" s="40">
        <v>13</v>
      </c>
      <c r="B191" s="70"/>
      <c r="C191" s="415" t="str">
        <f>Leden!AQ15</f>
        <v>A2</v>
      </c>
      <c r="D191" s="415"/>
      <c r="E191" s="161" t="str">
        <f>IF($C191="","",LEFT(IFERROR(VLOOKUP($C191,TeamsV,2,0),"")&amp;"??",2))</f>
        <v>WK</v>
      </c>
      <c r="F191" s="342" t="str">
        <f>IF($C191="","",IFERROR(VLOOKUP($C191,TeamsV,3,0),"??"))</f>
        <v>Za</v>
      </c>
      <c r="G191" s="161" t="str">
        <f>IF($C191="","",LEFT(IFERROR(VLOOKUP($C191,TeamsV,4,0),"")&amp;"?",1))</f>
        <v>8</v>
      </c>
      <c r="H191" s="72"/>
      <c r="I191" s="73"/>
      <c r="J191" s="265">
        <f>COUNTIF(C194:C208,"V")</f>
        <v>7</v>
      </c>
      <c r="K191" s="268">
        <f>COUNTIF(C194:C208,"M")</f>
        <v>7</v>
      </c>
      <c r="L191" s="74">
        <f>IFERROR(AVERAGE(H194:H208),"")</f>
        <v>17</v>
      </c>
      <c r="M191" s="75"/>
      <c r="N191" s="75"/>
      <c r="O191" s="76" t="s">
        <v>5714</v>
      </c>
      <c r="P191" s="346"/>
      <c r="Q191" s="346"/>
      <c r="R191" s="346"/>
      <c r="S191" s="347"/>
      <c r="T191" s="344">
        <f>SUM(T194:T208)</f>
        <v>14</v>
      </c>
      <c r="U191" s="201" t="str">
        <f>MID($C191,1,1)</f>
        <v>A</v>
      </c>
      <c r="V191" s="201" t="str">
        <f>MID($C191,1,1)</f>
        <v>A</v>
      </c>
      <c r="W191" s="201" t="str">
        <f>MID($C191,1,1)</f>
        <v>A</v>
      </c>
      <c r="X191" s="49">
        <v>2</v>
      </c>
      <c r="Y191" s="40"/>
      <c r="Z191" s="40"/>
      <c r="AA191" s="40"/>
      <c r="AB191" s="40"/>
      <c r="AD191" s="17" t="str">
        <f>IF($C191="","",IFERROR(VLOOKUP($C191,TeamsV,6,0),""))</f>
        <v>A</v>
      </c>
      <c r="AE191" s="17" t="str">
        <f>TRIM(IF($AD191="","",IFERROR(VLOOKUP($AD191,Teams!$B$4:$G$8,2,0),"")))</f>
        <v>3312 AD</v>
      </c>
      <c r="AF191" s="17" t="str">
        <f>TRIM(IF($AD191="","",IFERROR(VLOOKUP($AD191,Teams!$B$4:$G$8,4,0),"")))</f>
        <v>Dordrecht Oranje Wit (D)</v>
      </c>
      <c r="AH191" s="335">
        <f>IFERROR(AVERAGE(AH194:AH208),"")</f>
        <v>17.418571428571429</v>
      </c>
    </row>
    <row r="192" spans="1:34" x14ac:dyDescent="0.25">
      <c r="B192" s="60"/>
      <c r="C192" s="162"/>
      <c r="D192" s="60"/>
      <c r="E192" s="60"/>
      <c r="F192" s="60"/>
      <c r="G192" s="64"/>
      <c r="H192" s="64"/>
      <c r="I192" s="64"/>
      <c r="J192" s="266"/>
      <c r="K192" s="266"/>
      <c r="L192" s="266"/>
      <c r="M192" s="77"/>
      <c r="N192" s="77"/>
      <c r="P192" s="200"/>
      <c r="Q192" s="200"/>
      <c r="R192" s="200"/>
      <c r="S192" s="200"/>
      <c r="T192" s="156"/>
      <c r="U192" s="202"/>
      <c r="V192" s="202"/>
      <c r="W192" s="202"/>
      <c r="X192" s="49">
        <v>3</v>
      </c>
    </row>
    <row r="193" spans="1:34" x14ac:dyDescent="0.25">
      <c r="A193" s="78"/>
      <c r="B193" s="79"/>
      <c r="C193" s="80" t="s">
        <v>5715</v>
      </c>
      <c r="D193" s="80" t="s">
        <v>5716</v>
      </c>
      <c r="E193" s="81" t="s">
        <v>5717</v>
      </c>
      <c r="F193" s="81" t="s">
        <v>5718</v>
      </c>
      <c r="G193" s="80" t="s">
        <v>5719</v>
      </c>
      <c r="H193" s="80" t="s">
        <v>5720</v>
      </c>
      <c r="I193" s="80" t="s">
        <v>5575</v>
      </c>
      <c r="J193" s="80" t="s">
        <v>7904</v>
      </c>
      <c r="K193" s="80" t="s">
        <v>7905</v>
      </c>
      <c r="L193" s="80" t="s">
        <v>8680</v>
      </c>
      <c r="M193" s="82"/>
      <c r="N193" s="82"/>
      <c r="O193" s="83"/>
      <c r="P193" s="203" t="s">
        <v>5585</v>
      </c>
      <c r="Q193" s="203" t="s">
        <v>5584</v>
      </c>
      <c r="R193" s="203" t="s">
        <v>5586</v>
      </c>
      <c r="S193" s="200"/>
      <c r="T193" s="156"/>
      <c r="U193" s="201">
        <f>IF(W191="","",VLOOKUP(W191,Leeftijdscat,2,FALSE))</f>
        <v>15</v>
      </c>
      <c r="V193" s="201">
        <f>IF(W191="","",VLOOKUP(W191,Leeftijdscat,3,FALSE))</f>
        <v>18</v>
      </c>
      <c r="W193" s="201">
        <f>IF(W191="","",VLOOKUP(W191,Leeftijdscat,4,FALSE))</f>
        <v>19</v>
      </c>
      <c r="X193" s="49">
        <v>4</v>
      </c>
      <c r="Y193" s="78">
        <f>LEN(Y194&amp;Y195&amp;Y196&amp;Y197&amp;Y198&amp;Y199&amp;Y200&amp;Y201&amp;Y202&amp;Y203&amp;Y204&amp;Y205&amp;Y206&amp;Y207&amp;Y208)</f>
        <v>28</v>
      </c>
      <c r="Z193" s="78">
        <f>LEN(Z194&amp;Z195&amp;Z196&amp;Z197&amp;Z198&amp;Z199&amp;Z200&amp;Z201&amp;Z202&amp;Z203&amp;Z204&amp;Z205&amp;Z206&amp;Z207&amp;Z208)</f>
        <v>28</v>
      </c>
      <c r="AA193" s="78">
        <f>LEN(AA194&amp;AA195&amp;AA196&amp;AA197&amp;AA198&amp;AA199&amp;AA200&amp;AA201&amp;AA202&amp;AA203&amp;AA204&amp;AA205&amp;AA206&amp;AA207&amp;AA208)</f>
        <v>28</v>
      </c>
      <c r="AB193" s="78">
        <f>SUM(Y193:AA193)</f>
        <v>84</v>
      </c>
    </row>
    <row r="194" spans="1:34" x14ac:dyDescent="0.25">
      <c r="A194" s="31" t="str">
        <f>C191&amp;"x"&amp;B194</f>
        <v>A2x1</v>
      </c>
      <c r="B194" s="60">
        <v>1</v>
      </c>
      <c r="C194" s="84" t="str">
        <f t="shared" ref="C194:C208" si="159">IF(LEFT($A194,1)="x","",IFERROR(VLOOKUP($A194,LedenV,6,0),""))</f>
        <v>V</v>
      </c>
      <c r="D194" s="84" t="str">
        <f t="shared" ref="D194:D208" si="160">IF(LEFT($A194,1)="x","",IFERROR(VLOOKUP($A194,LedenV,7,0),""))</f>
        <v>NKG18N7</v>
      </c>
      <c r="E194" s="85" t="str">
        <f t="shared" ref="E194:E208" si="161">IF(LEFT($A194,1)="x","",IFERROR(VLOOKUP($A194,LedenV,8,0),""))</f>
        <v>Teerds, E.L.</v>
      </c>
      <c r="F194" s="85" t="str">
        <f t="shared" ref="F194:F208" si="162">IF(LEFT($A194,1)="x","",IFERROR(VLOOKUP($A194,LedenV,9,0),""))</f>
        <v>Eva</v>
      </c>
      <c r="G194" s="86">
        <f t="shared" ref="G194:G208" si="163">IF(LEFT($A194,1)="x","",IFERROR(VLOOKUP($A194,LedenV,10,0),""))</f>
        <v>37551</v>
      </c>
      <c r="H194" s="87">
        <f t="shared" ref="H194:H208" si="164">IF(AND(ISNUMBER(G194),G194&lt;&gt;0),DATEDIF(G194,Peildatum,"Y"),"")</f>
        <v>19</v>
      </c>
      <c r="I194" s="88"/>
      <c r="J194" s="84" t="str">
        <f t="shared" ref="J194:J208" si="165">IF(LEFT($A194,1)="x","",IFERROR(VLOOKUP($A194,LedenV,16,0),""))</f>
        <v>A2</v>
      </c>
      <c r="K194" s="84" t="str">
        <f t="shared" ref="K194:K208" si="166">IF(LEFT($A194,1)="x","",IFERROR(VLOOKUP($A194,LedenV,17,0),""))</f>
        <v>A2</v>
      </c>
      <c r="L194" s="84" t="str">
        <f t="shared" ref="L194:L208" si="167">IF(LEFT($A194,1)="x","",IFERROR(VLOOKUP($A194,LedenV,18,0),""))</f>
        <v>A2</v>
      </c>
      <c r="M194" s="89"/>
      <c r="N194" s="89"/>
      <c r="P194" s="199"/>
      <c r="Q194" s="199"/>
      <c r="R194" s="199"/>
      <c r="S194" s="204"/>
      <c r="T194" s="273">
        <f t="shared" ref="T194:T208" si="168">IF(LEN(C194&amp;D194&amp;E194&amp;F194)&gt;0,1,0)</f>
        <v>1</v>
      </c>
      <c r="U194" s="202">
        <f t="shared" ref="U194:U208" si="169">MIN(LEN(Y194&amp;Z194&amp;AA194),1)</f>
        <v>1</v>
      </c>
      <c r="V194" s="205">
        <f t="shared" ref="V194:V208" si="170">V193</f>
        <v>18</v>
      </c>
      <c r="W194" s="205">
        <f t="shared" ref="W194:W208" si="171">W193</f>
        <v>19</v>
      </c>
      <c r="X194" s="49">
        <v>5</v>
      </c>
      <c r="Y194" s="84" t="str">
        <f t="shared" ref="Y194:Y208" si="172">IF(LEFT($A194,1)="x","",IFERROR(VLOOKUP($A194,LedenV,34,0),""))</f>
        <v>A2</v>
      </c>
      <c r="Z194" s="84" t="str">
        <f t="shared" ref="Z194:Z208" si="173">IF(LEFT($A194,1)="x","",IFERROR(VLOOKUP($A194,LedenV,35,0),""))</f>
        <v>A2</v>
      </c>
      <c r="AA194" s="84" t="str">
        <f t="shared" ref="AA194:AA208" si="174">IF(LEFT($A194,1)="x","",IFERROR(VLOOKUP($A194,LedenV,36,0),""))</f>
        <v>A2</v>
      </c>
      <c r="AB194" s="31">
        <f t="shared" ref="AB194:AB208" si="175">LEN(Y194&amp;Z194&amp;AA194)</f>
        <v>6</v>
      </c>
      <c r="AC194" s="31" t="str">
        <f>"-"&amp;P194&amp;"-"</f>
        <v>--</v>
      </c>
      <c r="AH194" s="332">
        <f t="shared" ref="AH194:AH208" si="176">lft(G194,Peildatum)</f>
        <v>19.190000000000001</v>
      </c>
    </row>
    <row r="195" spans="1:34" x14ac:dyDescent="0.25">
      <c r="A195" s="31" t="str">
        <f>C191&amp;"x"&amp;B195</f>
        <v>A2x2</v>
      </c>
      <c r="B195" s="60">
        <v>2</v>
      </c>
      <c r="C195" s="84" t="str">
        <f t="shared" si="159"/>
        <v>V</v>
      </c>
      <c r="D195" s="84" t="str">
        <f t="shared" si="160"/>
        <v>NKR88F7</v>
      </c>
      <c r="E195" s="85" t="str">
        <f t="shared" si="161"/>
        <v>Horst, ter B.A.</v>
      </c>
      <c r="F195" s="85" t="str">
        <f t="shared" si="162"/>
        <v>Bridget</v>
      </c>
      <c r="G195" s="86">
        <f t="shared" si="163"/>
        <v>37771</v>
      </c>
      <c r="H195" s="87">
        <f t="shared" si="164"/>
        <v>18</v>
      </c>
      <c r="I195" s="88"/>
      <c r="J195" s="84" t="str">
        <f t="shared" si="165"/>
        <v>A2</v>
      </c>
      <c r="K195" s="84" t="str">
        <f t="shared" si="166"/>
        <v>A2</v>
      </c>
      <c r="L195" s="84" t="str">
        <f t="shared" si="167"/>
        <v>A2</v>
      </c>
      <c r="M195" s="89"/>
      <c r="N195" s="89"/>
      <c r="P195" s="199"/>
      <c r="Q195" s="199"/>
      <c r="R195" s="199"/>
      <c r="S195" s="204"/>
      <c r="T195" s="273">
        <f t="shared" si="168"/>
        <v>1</v>
      </c>
      <c r="U195" s="202">
        <f t="shared" si="169"/>
        <v>1</v>
      </c>
      <c r="V195" s="205">
        <f t="shared" si="170"/>
        <v>18</v>
      </c>
      <c r="W195" s="205">
        <f t="shared" si="171"/>
        <v>19</v>
      </c>
      <c r="X195" s="49">
        <v>6</v>
      </c>
      <c r="Y195" s="84" t="str">
        <f t="shared" si="172"/>
        <v>A2</v>
      </c>
      <c r="Z195" s="84" t="str">
        <f t="shared" si="173"/>
        <v>A2</v>
      </c>
      <c r="AA195" s="84" t="str">
        <f t="shared" si="174"/>
        <v>A2</v>
      </c>
      <c r="AB195" s="31">
        <f t="shared" si="175"/>
        <v>6</v>
      </c>
      <c r="AH195" s="332">
        <f t="shared" si="176"/>
        <v>18.59</v>
      </c>
    </row>
    <row r="196" spans="1:34" x14ac:dyDescent="0.25">
      <c r="A196" s="31" t="str">
        <f>C191&amp;"x"&amp;B196</f>
        <v>A2x3</v>
      </c>
      <c r="B196" s="60">
        <v>3</v>
      </c>
      <c r="C196" s="84" t="str">
        <f t="shared" si="159"/>
        <v>V</v>
      </c>
      <c r="D196" s="84" t="str">
        <f t="shared" si="160"/>
        <v>NKK48D6</v>
      </c>
      <c r="E196" s="85" t="str">
        <f t="shared" si="161"/>
        <v>Mol, L.N.A.</v>
      </c>
      <c r="F196" s="85" t="str">
        <f t="shared" si="162"/>
        <v>Laura</v>
      </c>
      <c r="G196" s="86">
        <f t="shared" si="163"/>
        <v>38079</v>
      </c>
      <c r="H196" s="87">
        <f t="shared" si="164"/>
        <v>17</v>
      </c>
      <c r="I196" s="88"/>
      <c r="J196" s="84" t="str">
        <f t="shared" si="165"/>
        <v>B1</v>
      </c>
      <c r="K196" s="84" t="str">
        <f t="shared" si="166"/>
        <v>A2</v>
      </c>
      <c r="L196" s="84" t="str">
        <f t="shared" si="167"/>
        <v>A2</v>
      </c>
      <c r="M196" s="89"/>
      <c r="N196" s="89"/>
      <c r="P196" s="199"/>
      <c r="Q196" s="199"/>
      <c r="R196" s="199"/>
      <c r="S196" s="204"/>
      <c r="T196" s="273">
        <f t="shared" si="168"/>
        <v>1</v>
      </c>
      <c r="U196" s="202">
        <f t="shared" si="169"/>
        <v>1</v>
      </c>
      <c r="V196" s="205">
        <f t="shared" si="170"/>
        <v>18</v>
      </c>
      <c r="W196" s="205">
        <f t="shared" si="171"/>
        <v>19</v>
      </c>
      <c r="X196" s="49">
        <v>7</v>
      </c>
      <c r="Y196" s="84" t="str">
        <f t="shared" si="172"/>
        <v>B1</v>
      </c>
      <c r="Z196" s="84" t="str">
        <f t="shared" si="173"/>
        <v>A2</v>
      </c>
      <c r="AA196" s="84" t="str">
        <f t="shared" si="174"/>
        <v>A2</v>
      </c>
      <c r="AB196" s="31">
        <f t="shared" si="175"/>
        <v>6</v>
      </c>
      <c r="AH196" s="332">
        <f t="shared" si="176"/>
        <v>17.75</v>
      </c>
    </row>
    <row r="197" spans="1:34" x14ac:dyDescent="0.25">
      <c r="A197" s="31" t="str">
        <f>C191&amp;"x"&amp;B197</f>
        <v>A2x4</v>
      </c>
      <c r="B197" s="60">
        <v>4</v>
      </c>
      <c r="C197" s="84" t="str">
        <f t="shared" si="159"/>
        <v>V</v>
      </c>
      <c r="D197" s="84" t="str">
        <f t="shared" si="160"/>
        <v>NKY17P6</v>
      </c>
      <c r="E197" s="85" t="str">
        <f t="shared" si="161"/>
        <v>Groeneweg, R.K.</v>
      </c>
      <c r="F197" s="85" t="str">
        <f t="shared" si="162"/>
        <v>Roos</v>
      </c>
      <c r="G197" s="86">
        <f t="shared" si="163"/>
        <v>38432</v>
      </c>
      <c r="H197" s="87">
        <f t="shared" si="164"/>
        <v>16</v>
      </c>
      <c r="I197" s="88"/>
      <c r="J197" s="84" t="str">
        <f t="shared" si="165"/>
        <v>B3</v>
      </c>
      <c r="K197" s="84" t="str">
        <f t="shared" si="166"/>
        <v>B1</v>
      </c>
      <c r="L197" s="84" t="str">
        <f t="shared" si="167"/>
        <v>A2</v>
      </c>
      <c r="M197" s="89"/>
      <c r="N197" s="89"/>
      <c r="P197" s="199"/>
      <c r="Q197" s="199"/>
      <c r="R197" s="199"/>
      <c r="S197" s="204"/>
      <c r="T197" s="273">
        <f t="shared" si="168"/>
        <v>1</v>
      </c>
      <c r="U197" s="202">
        <f t="shared" si="169"/>
        <v>1</v>
      </c>
      <c r="V197" s="205">
        <f t="shared" si="170"/>
        <v>18</v>
      </c>
      <c r="W197" s="205">
        <f t="shared" si="171"/>
        <v>19</v>
      </c>
      <c r="X197" s="49">
        <v>8</v>
      </c>
      <c r="Y197" s="84" t="str">
        <f t="shared" si="172"/>
        <v>B3</v>
      </c>
      <c r="Z197" s="84" t="str">
        <f t="shared" si="173"/>
        <v>B1</v>
      </c>
      <c r="AA197" s="84" t="str">
        <f t="shared" si="174"/>
        <v>A2</v>
      </c>
      <c r="AB197" s="31">
        <f t="shared" si="175"/>
        <v>6</v>
      </c>
      <c r="AH197" s="332">
        <f t="shared" si="176"/>
        <v>16.78</v>
      </c>
    </row>
    <row r="198" spans="1:34" x14ac:dyDescent="0.25">
      <c r="A198" s="31" t="str">
        <f>C191&amp;"x"&amp;B198</f>
        <v>A2x5</v>
      </c>
      <c r="B198" s="60">
        <v>5</v>
      </c>
      <c r="C198" s="84" t="str">
        <f t="shared" si="159"/>
        <v>V</v>
      </c>
      <c r="D198" s="84" t="str">
        <f t="shared" si="160"/>
        <v>NLL20B6</v>
      </c>
      <c r="E198" s="85" t="str">
        <f t="shared" si="161"/>
        <v>Wensen, van M.</v>
      </c>
      <c r="F198" s="85" t="str">
        <f t="shared" si="162"/>
        <v>Maud</v>
      </c>
      <c r="G198" s="86">
        <f t="shared" si="163"/>
        <v>38451</v>
      </c>
      <c r="H198" s="87">
        <f t="shared" si="164"/>
        <v>16</v>
      </c>
      <c r="I198" s="88"/>
      <c r="J198" s="84" t="str">
        <f t="shared" si="165"/>
        <v>B2</v>
      </c>
      <c r="K198" s="84" t="str">
        <f t="shared" si="166"/>
        <v>B1</v>
      </c>
      <c r="L198" s="84" t="str">
        <f t="shared" si="167"/>
        <v>A2</v>
      </c>
      <c r="M198" s="89"/>
      <c r="N198" s="89"/>
      <c r="P198" s="199"/>
      <c r="Q198" s="199"/>
      <c r="R198" s="199"/>
      <c r="S198" s="204"/>
      <c r="T198" s="273">
        <f t="shared" si="168"/>
        <v>1</v>
      </c>
      <c r="U198" s="202">
        <f t="shared" si="169"/>
        <v>1</v>
      </c>
      <c r="V198" s="205">
        <f t="shared" si="170"/>
        <v>18</v>
      </c>
      <c r="W198" s="205">
        <f t="shared" si="171"/>
        <v>19</v>
      </c>
      <c r="X198" s="49">
        <v>9</v>
      </c>
      <c r="Y198" s="84" t="str">
        <f t="shared" si="172"/>
        <v>B2</v>
      </c>
      <c r="Z198" s="84" t="str">
        <f t="shared" si="173"/>
        <v>B1</v>
      </c>
      <c r="AA198" s="84" t="str">
        <f t="shared" si="174"/>
        <v>A2</v>
      </c>
      <c r="AB198" s="31">
        <f t="shared" si="175"/>
        <v>6</v>
      </c>
      <c r="AH198" s="332">
        <f t="shared" si="176"/>
        <v>16.73</v>
      </c>
    </row>
    <row r="199" spans="1:34" x14ac:dyDescent="0.25">
      <c r="A199" s="31" t="str">
        <f>C191&amp;"x"&amp;B199</f>
        <v>A2x6</v>
      </c>
      <c r="B199" s="60">
        <v>6</v>
      </c>
      <c r="C199" s="84" t="str">
        <f t="shared" si="159"/>
        <v>V</v>
      </c>
      <c r="D199" s="84" t="str">
        <f t="shared" si="160"/>
        <v>NLB71D8</v>
      </c>
      <c r="E199" s="85" t="str">
        <f t="shared" si="161"/>
        <v>Boshoven, S.A.E.</v>
      </c>
      <c r="F199" s="85" t="str">
        <f t="shared" si="162"/>
        <v>Sara</v>
      </c>
      <c r="G199" s="86">
        <f t="shared" si="163"/>
        <v>38635</v>
      </c>
      <c r="H199" s="87">
        <f t="shared" si="164"/>
        <v>16</v>
      </c>
      <c r="I199" s="88"/>
      <c r="J199" s="84" t="str">
        <f t="shared" si="165"/>
        <v>B1</v>
      </c>
      <c r="K199" s="84" t="str">
        <f t="shared" si="166"/>
        <v>B1</v>
      </c>
      <c r="L199" s="84" t="str">
        <f t="shared" si="167"/>
        <v>A2</v>
      </c>
      <c r="M199" s="89"/>
      <c r="N199" s="89"/>
      <c r="P199" s="199"/>
      <c r="Q199" s="199"/>
      <c r="R199" s="199"/>
      <c r="S199" s="204"/>
      <c r="T199" s="273">
        <f t="shared" si="168"/>
        <v>1</v>
      </c>
      <c r="U199" s="202">
        <f t="shared" si="169"/>
        <v>1</v>
      </c>
      <c r="V199" s="205">
        <f t="shared" si="170"/>
        <v>18</v>
      </c>
      <c r="W199" s="205">
        <f t="shared" si="171"/>
        <v>19</v>
      </c>
      <c r="X199" s="49">
        <v>10</v>
      </c>
      <c r="Y199" s="84" t="str">
        <f t="shared" si="172"/>
        <v>B1</v>
      </c>
      <c r="Z199" s="84" t="str">
        <f t="shared" si="173"/>
        <v>B1</v>
      </c>
      <c r="AA199" s="84" t="str">
        <f t="shared" si="174"/>
        <v>A2</v>
      </c>
      <c r="AB199" s="31">
        <f t="shared" si="175"/>
        <v>6</v>
      </c>
      <c r="AH199" s="332">
        <f t="shared" si="176"/>
        <v>16.22</v>
      </c>
    </row>
    <row r="200" spans="1:34" x14ac:dyDescent="0.25">
      <c r="A200" s="31" t="str">
        <f>C191&amp;"x"&amp;B200</f>
        <v>A2x7</v>
      </c>
      <c r="B200" s="60">
        <v>7</v>
      </c>
      <c r="C200" s="84" t="str">
        <f t="shared" si="159"/>
        <v>V</v>
      </c>
      <c r="D200" s="84" t="str">
        <f t="shared" si="160"/>
        <v>NLF50K8</v>
      </c>
      <c r="E200" s="85" t="str">
        <f t="shared" si="161"/>
        <v>Fasbender, L.</v>
      </c>
      <c r="F200" s="85" t="str">
        <f t="shared" si="162"/>
        <v>Lindi</v>
      </c>
      <c r="G200" s="86">
        <f t="shared" si="163"/>
        <v>38656</v>
      </c>
      <c r="H200" s="87">
        <f t="shared" si="164"/>
        <v>16</v>
      </c>
      <c r="I200" s="88"/>
      <c r="J200" s="84" t="str">
        <f t="shared" si="165"/>
        <v>B2</v>
      </c>
      <c r="K200" s="84" t="str">
        <f t="shared" si="166"/>
        <v>B1</v>
      </c>
      <c r="L200" s="84" t="str">
        <f t="shared" si="167"/>
        <v>A2</v>
      </c>
      <c r="M200" s="89"/>
      <c r="N200" s="89"/>
      <c r="P200" s="199"/>
      <c r="Q200" s="199"/>
      <c r="R200" s="199"/>
      <c r="S200" s="204"/>
      <c r="T200" s="273">
        <f t="shared" si="168"/>
        <v>1</v>
      </c>
      <c r="U200" s="202">
        <f t="shared" si="169"/>
        <v>1</v>
      </c>
      <c r="V200" s="205">
        <f t="shared" si="170"/>
        <v>18</v>
      </c>
      <c r="W200" s="205">
        <f t="shared" si="171"/>
        <v>19</v>
      </c>
      <c r="X200" s="49">
        <v>11</v>
      </c>
      <c r="Y200" s="84" t="str">
        <f t="shared" si="172"/>
        <v>B2</v>
      </c>
      <c r="Z200" s="84" t="str">
        <f t="shared" si="173"/>
        <v>B1</v>
      </c>
      <c r="AA200" s="84" t="str">
        <f t="shared" si="174"/>
        <v>A2</v>
      </c>
      <c r="AB200" s="31">
        <f t="shared" si="175"/>
        <v>6</v>
      </c>
      <c r="AH200" s="332">
        <f t="shared" si="176"/>
        <v>16.170000000000002</v>
      </c>
    </row>
    <row r="201" spans="1:34" x14ac:dyDescent="0.25">
      <c r="A201" s="31" t="str">
        <f>C191&amp;"x"&amp;B201</f>
        <v>A2x8</v>
      </c>
      <c r="B201" s="60">
        <v>8</v>
      </c>
      <c r="C201" s="84" t="str">
        <f t="shared" si="159"/>
        <v>M</v>
      </c>
      <c r="D201" s="84" t="str">
        <f t="shared" si="160"/>
        <v>NKV95Q4</v>
      </c>
      <c r="E201" s="85" t="str">
        <f t="shared" si="161"/>
        <v>Fasbender, T.</v>
      </c>
      <c r="F201" s="85" t="str">
        <f t="shared" si="162"/>
        <v>Tijmen</v>
      </c>
      <c r="G201" s="86">
        <f t="shared" si="163"/>
        <v>37810</v>
      </c>
      <c r="H201" s="87">
        <f t="shared" si="164"/>
        <v>18</v>
      </c>
      <c r="I201" s="88"/>
      <c r="J201" s="84" t="str">
        <f t="shared" si="165"/>
        <v>A2</v>
      </c>
      <c r="K201" s="84" t="str">
        <f t="shared" si="166"/>
        <v>A2</v>
      </c>
      <c r="L201" s="84" t="str">
        <f t="shared" si="167"/>
        <v>A2</v>
      </c>
      <c r="M201" s="89"/>
      <c r="N201" s="89"/>
      <c r="P201" s="199"/>
      <c r="Q201" s="199"/>
      <c r="R201" s="199"/>
      <c r="S201" s="204"/>
      <c r="T201" s="273">
        <f t="shared" si="168"/>
        <v>1</v>
      </c>
      <c r="U201" s="202">
        <f t="shared" si="169"/>
        <v>1</v>
      </c>
      <c r="V201" s="205">
        <f t="shared" si="170"/>
        <v>18</v>
      </c>
      <c r="W201" s="205">
        <f t="shared" si="171"/>
        <v>19</v>
      </c>
      <c r="X201" s="49">
        <v>12</v>
      </c>
      <c r="Y201" s="84" t="str">
        <f t="shared" si="172"/>
        <v>A2</v>
      </c>
      <c r="Z201" s="84" t="str">
        <f t="shared" si="173"/>
        <v>A2</v>
      </c>
      <c r="AA201" s="84" t="str">
        <f t="shared" si="174"/>
        <v>A2</v>
      </c>
      <c r="AB201" s="31">
        <f t="shared" si="175"/>
        <v>6</v>
      </c>
      <c r="AH201" s="332">
        <f t="shared" si="176"/>
        <v>18.48</v>
      </c>
    </row>
    <row r="202" spans="1:34" x14ac:dyDescent="0.25">
      <c r="A202" s="31" t="str">
        <f>C191&amp;"x"&amp;B202</f>
        <v>A2x9</v>
      </c>
      <c r="B202" s="60">
        <v>9</v>
      </c>
      <c r="C202" s="84" t="str">
        <f t="shared" si="159"/>
        <v>M</v>
      </c>
      <c r="D202" s="84" t="str">
        <f t="shared" si="160"/>
        <v>NKR24P5</v>
      </c>
      <c r="E202" s="85" t="str">
        <f t="shared" si="161"/>
        <v>Hoeve, ten M.</v>
      </c>
      <c r="F202" s="85" t="str">
        <f t="shared" si="162"/>
        <v>Milan</v>
      </c>
      <c r="G202" s="86">
        <f t="shared" si="163"/>
        <v>37897</v>
      </c>
      <c r="H202" s="87">
        <f t="shared" si="164"/>
        <v>18</v>
      </c>
      <c r="I202" s="88"/>
      <c r="J202" s="84" t="str">
        <f t="shared" si="165"/>
        <v>B1</v>
      </c>
      <c r="K202" s="84" t="str">
        <f t="shared" si="166"/>
        <v>A2</v>
      </c>
      <c r="L202" s="84" t="str">
        <f t="shared" si="167"/>
        <v>A2</v>
      </c>
      <c r="M202" s="89"/>
      <c r="N202" s="89"/>
      <c r="P202" s="199"/>
      <c r="Q202" s="199"/>
      <c r="R202" s="199"/>
      <c r="S202" s="204"/>
      <c r="T202" s="273">
        <f t="shared" si="168"/>
        <v>1</v>
      </c>
      <c r="U202" s="202">
        <f t="shared" si="169"/>
        <v>1</v>
      </c>
      <c r="V202" s="205">
        <f t="shared" si="170"/>
        <v>18</v>
      </c>
      <c r="W202" s="205">
        <f t="shared" si="171"/>
        <v>19</v>
      </c>
      <c r="X202" s="49">
        <v>13</v>
      </c>
      <c r="Y202" s="84" t="str">
        <f t="shared" si="172"/>
        <v>B1</v>
      </c>
      <c r="Z202" s="84" t="str">
        <f t="shared" si="173"/>
        <v>A2</v>
      </c>
      <c r="AA202" s="84" t="str">
        <f t="shared" si="174"/>
        <v>A2</v>
      </c>
      <c r="AB202" s="31">
        <f t="shared" si="175"/>
        <v>6</v>
      </c>
      <c r="AH202" s="332">
        <f t="shared" si="176"/>
        <v>18.25</v>
      </c>
    </row>
    <row r="203" spans="1:34" x14ac:dyDescent="0.25">
      <c r="A203" s="31" t="str">
        <f>C191&amp;"x"&amp;B203</f>
        <v>A2x10</v>
      </c>
      <c r="B203" s="60">
        <v>10</v>
      </c>
      <c r="C203" s="84" t="str">
        <f t="shared" si="159"/>
        <v>M</v>
      </c>
      <c r="D203" s="84" t="str">
        <f t="shared" si="160"/>
        <v>NKR20M2</v>
      </c>
      <c r="E203" s="85" t="str">
        <f t="shared" si="161"/>
        <v>Seevinck, T.</v>
      </c>
      <c r="F203" s="85" t="str">
        <f t="shared" si="162"/>
        <v>Tim</v>
      </c>
      <c r="G203" s="86">
        <f t="shared" si="163"/>
        <v>37932</v>
      </c>
      <c r="H203" s="87">
        <f t="shared" si="164"/>
        <v>18</v>
      </c>
      <c r="I203" s="88"/>
      <c r="J203" s="84" t="str">
        <f t="shared" si="165"/>
        <v>B1</v>
      </c>
      <c r="K203" s="84" t="str">
        <f t="shared" si="166"/>
        <v>A2</v>
      </c>
      <c r="L203" s="84" t="str">
        <f t="shared" si="167"/>
        <v>A2</v>
      </c>
      <c r="M203" s="89"/>
      <c r="N203" s="89"/>
      <c r="P203" s="199"/>
      <c r="Q203" s="199"/>
      <c r="R203" s="199"/>
      <c r="S203" s="204"/>
      <c r="T203" s="273">
        <f t="shared" si="168"/>
        <v>1</v>
      </c>
      <c r="U203" s="202">
        <f t="shared" si="169"/>
        <v>1</v>
      </c>
      <c r="V203" s="205">
        <f t="shared" si="170"/>
        <v>18</v>
      </c>
      <c r="W203" s="205">
        <f t="shared" si="171"/>
        <v>19</v>
      </c>
      <c r="X203" s="49">
        <v>14</v>
      </c>
      <c r="Y203" s="84" t="str">
        <f t="shared" si="172"/>
        <v>B1</v>
      </c>
      <c r="Z203" s="84" t="str">
        <f t="shared" si="173"/>
        <v>A2</v>
      </c>
      <c r="AA203" s="84" t="str">
        <f t="shared" si="174"/>
        <v>A2</v>
      </c>
      <c r="AB203" s="31">
        <f t="shared" si="175"/>
        <v>6</v>
      </c>
      <c r="AH203" s="332">
        <f t="shared" si="176"/>
        <v>18.149999999999999</v>
      </c>
    </row>
    <row r="204" spans="1:34" x14ac:dyDescent="0.25">
      <c r="A204" s="31" t="str">
        <f>C191&amp;"x"&amp;B204</f>
        <v>A2x11</v>
      </c>
      <c r="B204" s="60">
        <v>11</v>
      </c>
      <c r="C204" s="84" t="str">
        <f t="shared" si="159"/>
        <v>M</v>
      </c>
      <c r="D204" s="84" t="str">
        <f t="shared" si="160"/>
        <v>NKW21H5</v>
      </c>
      <c r="E204" s="85" t="str">
        <f t="shared" si="161"/>
        <v>Kuijper, D.V.</v>
      </c>
      <c r="F204" s="85" t="str">
        <f t="shared" si="162"/>
        <v>David</v>
      </c>
      <c r="G204" s="86">
        <f t="shared" si="163"/>
        <v>37971</v>
      </c>
      <c r="H204" s="87">
        <f t="shared" si="164"/>
        <v>18</v>
      </c>
      <c r="I204" s="88"/>
      <c r="J204" s="84" t="str">
        <f t="shared" si="165"/>
        <v>A2</v>
      </c>
      <c r="K204" s="84" t="str">
        <f t="shared" si="166"/>
        <v>A2</v>
      </c>
      <c r="L204" s="84" t="str">
        <f t="shared" si="167"/>
        <v>A2</v>
      </c>
      <c r="M204" s="89"/>
      <c r="N204" s="89"/>
      <c r="P204" s="199"/>
      <c r="Q204" s="199"/>
      <c r="R204" s="199"/>
      <c r="T204" s="273">
        <f t="shared" si="168"/>
        <v>1</v>
      </c>
      <c r="U204" s="202">
        <f t="shared" si="169"/>
        <v>1</v>
      </c>
      <c r="V204" s="205">
        <f t="shared" si="170"/>
        <v>18</v>
      </c>
      <c r="W204" s="205">
        <f t="shared" si="171"/>
        <v>19</v>
      </c>
      <c r="X204" s="49">
        <v>15</v>
      </c>
      <c r="Y204" s="84" t="str">
        <f t="shared" si="172"/>
        <v>A2</v>
      </c>
      <c r="Z204" s="84" t="str">
        <f t="shared" si="173"/>
        <v>A2</v>
      </c>
      <c r="AA204" s="84" t="str">
        <f t="shared" si="174"/>
        <v>A2</v>
      </c>
      <c r="AB204" s="31">
        <f t="shared" si="175"/>
        <v>6</v>
      </c>
      <c r="AH204" s="332">
        <f t="shared" si="176"/>
        <v>18.04</v>
      </c>
    </row>
    <row r="205" spans="1:34" x14ac:dyDescent="0.25">
      <c r="A205" s="31" t="str">
        <f>C191&amp;"x"&amp;B205</f>
        <v>A2x12</v>
      </c>
      <c r="B205" s="60">
        <v>12</v>
      </c>
      <c r="C205" s="84" t="str">
        <f t="shared" si="159"/>
        <v>M</v>
      </c>
      <c r="D205" s="84" t="str">
        <f t="shared" si="160"/>
        <v>NKX66T5</v>
      </c>
      <c r="E205" s="85" t="str">
        <f t="shared" si="161"/>
        <v>Wietses, J.</v>
      </c>
      <c r="F205" s="85" t="str">
        <f t="shared" si="162"/>
        <v>Joël</v>
      </c>
      <c r="G205" s="86">
        <f t="shared" si="163"/>
        <v>38502</v>
      </c>
      <c r="H205" s="87">
        <f t="shared" si="164"/>
        <v>16</v>
      </c>
      <c r="I205" s="88"/>
      <c r="J205" s="84" t="str">
        <f t="shared" si="165"/>
        <v>B2</v>
      </c>
      <c r="K205" s="84" t="str">
        <f t="shared" si="166"/>
        <v>B1</v>
      </c>
      <c r="L205" s="84" t="str">
        <f t="shared" si="167"/>
        <v>A2</v>
      </c>
      <c r="M205" s="89"/>
      <c r="N205" s="89"/>
      <c r="P205" s="199"/>
      <c r="Q205" s="199"/>
      <c r="R205" s="199"/>
      <c r="T205" s="273">
        <f t="shared" si="168"/>
        <v>1</v>
      </c>
      <c r="U205" s="202">
        <f t="shared" si="169"/>
        <v>1</v>
      </c>
      <c r="V205" s="205">
        <f t="shared" si="170"/>
        <v>18</v>
      </c>
      <c r="W205" s="205">
        <f t="shared" si="171"/>
        <v>19</v>
      </c>
      <c r="X205" s="49">
        <v>16</v>
      </c>
      <c r="Y205" s="84" t="str">
        <f t="shared" si="172"/>
        <v>B2</v>
      </c>
      <c r="Z205" s="84" t="str">
        <f t="shared" si="173"/>
        <v>B1</v>
      </c>
      <c r="AA205" s="84" t="str">
        <f t="shared" si="174"/>
        <v>A2</v>
      </c>
      <c r="AB205" s="31">
        <f t="shared" si="175"/>
        <v>6</v>
      </c>
      <c r="AH205" s="332">
        <f t="shared" si="176"/>
        <v>16.59</v>
      </c>
    </row>
    <row r="206" spans="1:34" x14ac:dyDescent="0.25">
      <c r="A206" s="31" t="str">
        <f>C191&amp;"x"&amp;B206</f>
        <v>A2x13</v>
      </c>
      <c r="B206" s="60">
        <v>13</v>
      </c>
      <c r="C206" s="84" t="str">
        <f t="shared" si="159"/>
        <v>M</v>
      </c>
      <c r="D206" s="84" t="str">
        <f t="shared" si="160"/>
        <v>NLJ47N9</v>
      </c>
      <c r="E206" s="85" t="str">
        <f t="shared" si="161"/>
        <v>IJben, C.</v>
      </c>
      <c r="F206" s="85" t="str">
        <f t="shared" si="162"/>
        <v>Chris</v>
      </c>
      <c r="G206" s="86">
        <f t="shared" si="163"/>
        <v>38519</v>
      </c>
      <c r="H206" s="87">
        <f t="shared" si="164"/>
        <v>16</v>
      </c>
      <c r="I206" s="88"/>
      <c r="J206" s="84" t="str">
        <f t="shared" si="165"/>
        <v>B3</v>
      </c>
      <c r="K206" s="84" t="str">
        <f t="shared" si="166"/>
        <v>B1</v>
      </c>
      <c r="L206" s="84" t="str">
        <f t="shared" si="167"/>
        <v>A2</v>
      </c>
      <c r="M206" s="89"/>
      <c r="N206" s="89"/>
      <c r="P206" s="199"/>
      <c r="Q206" s="199"/>
      <c r="R206" s="199"/>
      <c r="T206" s="273">
        <f t="shared" si="168"/>
        <v>1</v>
      </c>
      <c r="U206" s="202">
        <f t="shared" si="169"/>
        <v>1</v>
      </c>
      <c r="V206" s="205">
        <f t="shared" si="170"/>
        <v>18</v>
      </c>
      <c r="W206" s="205">
        <f t="shared" si="171"/>
        <v>19</v>
      </c>
      <c r="X206" s="49">
        <v>17</v>
      </c>
      <c r="Y206" s="84" t="str">
        <f t="shared" si="172"/>
        <v>B3</v>
      </c>
      <c r="Z206" s="84" t="str">
        <f t="shared" si="173"/>
        <v>B1</v>
      </c>
      <c r="AA206" s="84" t="str">
        <f t="shared" si="174"/>
        <v>A2</v>
      </c>
      <c r="AB206" s="31">
        <f t="shared" si="175"/>
        <v>6</v>
      </c>
      <c r="AH206" s="332">
        <f t="shared" si="176"/>
        <v>16.54</v>
      </c>
    </row>
    <row r="207" spans="1:34" x14ac:dyDescent="0.25">
      <c r="A207" s="31" t="str">
        <f>C191&amp;"x"&amp;B207</f>
        <v>A2x14</v>
      </c>
      <c r="B207" s="60">
        <v>14</v>
      </c>
      <c r="C207" s="84" t="str">
        <f t="shared" si="159"/>
        <v>M</v>
      </c>
      <c r="D207" s="84" t="str">
        <f t="shared" si="160"/>
        <v>NLG59F1</v>
      </c>
      <c r="E207" s="85" t="str">
        <f t="shared" si="161"/>
        <v>Lohuis, J.A.</v>
      </c>
      <c r="F207" s="85" t="str">
        <f t="shared" si="162"/>
        <v>Jens</v>
      </c>
      <c r="G207" s="86">
        <f t="shared" si="163"/>
        <v>38578</v>
      </c>
      <c r="H207" s="87">
        <f t="shared" si="164"/>
        <v>16</v>
      </c>
      <c r="I207" s="88"/>
      <c r="J207" s="84" t="str">
        <f t="shared" si="165"/>
        <v>B2</v>
      </c>
      <c r="K207" s="84" t="str">
        <f t="shared" si="166"/>
        <v>B1</v>
      </c>
      <c r="L207" s="84" t="str">
        <f t="shared" si="167"/>
        <v>A2</v>
      </c>
      <c r="M207" s="89"/>
      <c r="N207" s="89"/>
      <c r="P207" s="199"/>
      <c r="Q207" s="199"/>
      <c r="R207" s="199"/>
      <c r="T207" s="273">
        <f t="shared" si="168"/>
        <v>1</v>
      </c>
      <c r="U207" s="202">
        <f t="shared" si="169"/>
        <v>1</v>
      </c>
      <c r="V207" s="205">
        <f t="shared" si="170"/>
        <v>18</v>
      </c>
      <c r="W207" s="205">
        <f t="shared" si="171"/>
        <v>19</v>
      </c>
      <c r="X207" s="49">
        <v>18</v>
      </c>
      <c r="Y207" s="84" t="str">
        <f t="shared" si="172"/>
        <v>B2</v>
      </c>
      <c r="Z207" s="84" t="str">
        <f t="shared" si="173"/>
        <v>B1</v>
      </c>
      <c r="AA207" s="84" t="str">
        <f t="shared" si="174"/>
        <v>A2</v>
      </c>
      <c r="AB207" s="31">
        <f t="shared" si="175"/>
        <v>6</v>
      </c>
      <c r="AH207" s="332">
        <f t="shared" si="176"/>
        <v>16.38</v>
      </c>
    </row>
    <row r="208" spans="1:34" x14ac:dyDescent="0.25">
      <c r="A208" s="31" t="str">
        <f>C191&amp;"x"&amp;B208</f>
        <v>A2x15</v>
      </c>
      <c r="B208" s="60">
        <v>15</v>
      </c>
      <c r="C208" s="84" t="str">
        <f t="shared" si="159"/>
        <v/>
      </c>
      <c r="D208" s="84" t="str">
        <f t="shared" si="160"/>
        <v/>
      </c>
      <c r="E208" s="85" t="str">
        <f t="shared" si="161"/>
        <v/>
      </c>
      <c r="F208" s="85" t="str">
        <f t="shared" si="162"/>
        <v/>
      </c>
      <c r="G208" s="86" t="str">
        <f t="shared" si="163"/>
        <v/>
      </c>
      <c r="H208" s="87" t="str">
        <f t="shared" si="164"/>
        <v/>
      </c>
      <c r="I208" s="88"/>
      <c r="J208" s="84" t="str">
        <f t="shared" si="165"/>
        <v/>
      </c>
      <c r="K208" s="84" t="str">
        <f t="shared" si="166"/>
        <v/>
      </c>
      <c r="L208" s="84" t="str">
        <f t="shared" si="167"/>
        <v/>
      </c>
      <c r="M208" s="89"/>
      <c r="N208" s="89"/>
      <c r="P208" s="199"/>
      <c r="Q208" s="199"/>
      <c r="R208" s="199"/>
      <c r="T208" s="273">
        <f t="shared" si="168"/>
        <v>0</v>
      </c>
      <c r="U208" s="202">
        <f t="shared" si="169"/>
        <v>0</v>
      </c>
      <c r="V208" s="205">
        <f t="shared" si="170"/>
        <v>18</v>
      </c>
      <c r="W208" s="205">
        <f t="shared" si="171"/>
        <v>19</v>
      </c>
      <c r="X208" s="49">
        <v>19</v>
      </c>
      <c r="Y208" s="84" t="str">
        <f t="shared" si="172"/>
        <v/>
      </c>
      <c r="Z208" s="84" t="str">
        <f t="shared" si="173"/>
        <v/>
      </c>
      <c r="AA208" s="84" t="str">
        <f t="shared" si="174"/>
        <v/>
      </c>
      <c r="AB208" s="31">
        <f t="shared" si="175"/>
        <v>0</v>
      </c>
      <c r="AH208" s="332" t="str">
        <f t="shared" si="176"/>
        <v/>
      </c>
    </row>
    <row r="209" spans="1:34" ht="13.8" thickBot="1" x14ac:dyDescent="0.3">
      <c r="B209" s="90"/>
      <c r="C209" s="91"/>
      <c r="D209" s="90"/>
      <c r="E209" s="90"/>
      <c r="F209" s="90"/>
      <c r="G209" s="92"/>
      <c r="H209" s="92"/>
      <c r="I209" s="92"/>
      <c r="J209" s="91"/>
      <c r="K209" s="91"/>
      <c r="L209" s="91"/>
      <c r="M209" s="89"/>
      <c r="N209" s="89"/>
      <c r="X209" s="49">
        <v>20</v>
      </c>
    </row>
    <row r="210" spans="1:34" ht="13.8" thickTop="1" x14ac:dyDescent="0.25">
      <c r="A210" s="59"/>
      <c r="B210" s="60"/>
      <c r="C210" s="416" t="s">
        <v>5707</v>
      </c>
      <c r="D210" s="416"/>
      <c r="E210" s="162" t="s">
        <v>5708</v>
      </c>
      <c r="F210" s="162" t="s">
        <v>5709</v>
      </c>
      <c r="G210" s="62" t="s">
        <v>5710</v>
      </c>
      <c r="H210" s="63"/>
      <c r="I210" s="64"/>
      <c r="J210" s="65" t="s">
        <v>5711</v>
      </c>
      <c r="K210" s="65" t="s">
        <v>5712</v>
      </c>
      <c r="L210" s="65" t="s">
        <v>5713</v>
      </c>
      <c r="M210" s="66"/>
      <c r="N210" s="66"/>
      <c r="O210" s="67"/>
      <c r="P210" s="68">
        <f>COUNT(P214:P228)</f>
        <v>0</v>
      </c>
      <c r="Q210" s="68">
        <f>COUNT(Q214:Q228)</f>
        <v>0</v>
      </c>
      <c r="R210" s="68">
        <f>COUNT(R214:R228)</f>
        <v>0</v>
      </c>
      <c r="S210" s="69"/>
      <c r="T210" s="344">
        <f>T211-SUM(U214:U228)</f>
        <v>0</v>
      </c>
      <c r="U210" s="67"/>
      <c r="V210" s="67"/>
      <c r="W210" s="67"/>
      <c r="X210" s="67">
        <v>1</v>
      </c>
      <c r="Y210" s="59"/>
      <c r="Z210" s="59"/>
      <c r="AA210" s="59"/>
      <c r="AB210" s="59"/>
    </row>
    <row r="211" spans="1:34" x14ac:dyDescent="0.25">
      <c r="A211" s="40">
        <v>14</v>
      </c>
      <c r="B211" s="70"/>
      <c r="C211" s="415" t="str">
        <f>Leden!AQ16</f>
        <v>A3</v>
      </c>
      <c r="D211" s="415"/>
      <c r="E211" s="161" t="str">
        <f>IF($C211="","",LEFT(IFERROR(VLOOKUP($C211,TeamsV,2,0),"")&amp;"??",2))</f>
        <v>BK</v>
      </c>
      <c r="F211" s="342" t="str">
        <f>IF($C211="","",IFERROR(VLOOKUP($C211,TeamsV,3,0),"??"))</f>
        <v>Za</v>
      </c>
      <c r="G211" s="161" t="str">
        <f>IF($C211="","",LEFT(IFERROR(VLOOKUP($C211,TeamsV,4,0),"")&amp;"?",1))</f>
        <v>8</v>
      </c>
      <c r="H211" s="72"/>
      <c r="I211" s="73"/>
      <c r="J211" s="265">
        <f>COUNTIF(C214:C228,"V")</f>
        <v>9</v>
      </c>
      <c r="K211" s="268">
        <f>COUNTIF(C214:C228,"M")</f>
        <v>2</v>
      </c>
      <c r="L211" s="74">
        <f>IFERROR(AVERAGE(H214:H228),"")</f>
        <v>16.181818181818183</v>
      </c>
      <c r="M211" s="75"/>
      <c r="N211" s="75"/>
      <c r="O211" s="76" t="s">
        <v>5714</v>
      </c>
      <c r="P211" s="346"/>
      <c r="Q211" s="346"/>
      <c r="R211" s="346"/>
      <c r="S211" s="347"/>
      <c r="T211" s="344">
        <f>SUM(T214:T228)</f>
        <v>11</v>
      </c>
      <c r="U211" s="201" t="str">
        <f>MID($C211,1,1)</f>
        <v>A</v>
      </c>
      <c r="V211" s="201" t="str">
        <f>MID($C211,1,1)</f>
        <v>A</v>
      </c>
      <c r="W211" s="201" t="str">
        <f>MID($C211,1,1)</f>
        <v>A</v>
      </c>
      <c r="X211" s="49">
        <v>2</v>
      </c>
      <c r="Y211" s="40"/>
      <c r="Z211" s="40"/>
      <c r="AA211" s="40"/>
      <c r="AB211" s="40"/>
      <c r="AD211" s="17" t="str">
        <f>IF($C211="","",IFERROR(VLOOKUP($C211,TeamsV,6,0),""))</f>
        <v>A</v>
      </c>
      <c r="AE211" s="17" t="str">
        <f>TRIM(IF($AD211="","",IFERROR(VLOOKUP($AD211,Teams!$B$4:$G$8,2,0),"")))</f>
        <v>3312 AD</v>
      </c>
      <c r="AF211" s="17" t="str">
        <f>TRIM(IF($AD211="","",IFERROR(VLOOKUP($AD211,Teams!$B$4:$G$8,4,0),"")))</f>
        <v>Dordrecht Oranje Wit (D)</v>
      </c>
      <c r="AH211" s="335">
        <f>IFERROR(AVERAGE(AH214:AH228),"")</f>
        <v>16.63818181818182</v>
      </c>
    </row>
    <row r="212" spans="1:34" x14ac:dyDescent="0.25">
      <c r="B212" s="60"/>
      <c r="C212" s="162"/>
      <c r="D212" s="60"/>
      <c r="E212" s="60"/>
      <c r="F212" s="60"/>
      <c r="G212" s="64"/>
      <c r="H212" s="64"/>
      <c r="I212" s="64"/>
      <c r="J212" s="266"/>
      <c r="K212" s="266"/>
      <c r="L212" s="266"/>
      <c r="M212" s="77"/>
      <c r="N212" s="77"/>
      <c r="P212" s="200"/>
      <c r="Q212" s="200"/>
      <c r="R212" s="200"/>
      <c r="S212" s="200"/>
      <c r="T212" s="156"/>
      <c r="U212" s="202"/>
      <c r="V212" s="202"/>
      <c r="W212" s="202"/>
      <c r="X212" s="49">
        <v>3</v>
      </c>
    </row>
    <row r="213" spans="1:34" x14ac:dyDescent="0.25">
      <c r="A213" s="78"/>
      <c r="B213" s="79"/>
      <c r="C213" s="80" t="s">
        <v>5715</v>
      </c>
      <c r="D213" s="80" t="s">
        <v>5716</v>
      </c>
      <c r="E213" s="81" t="s">
        <v>5717</v>
      </c>
      <c r="F213" s="81" t="s">
        <v>5718</v>
      </c>
      <c r="G213" s="80" t="s">
        <v>5719</v>
      </c>
      <c r="H213" s="80" t="s">
        <v>5720</v>
      </c>
      <c r="I213" s="80" t="s">
        <v>5575</v>
      </c>
      <c r="J213" s="80" t="s">
        <v>7904</v>
      </c>
      <c r="K213" s="80" t="s">
        <v>7905</v>
      </c>
      <c r="L213" s="80" t="s">
        <v>8680</v>
      </c>
      <c r="M213" s="82"/>
      <c r="N213" s="82"/>
      <c r="O213" s="83"/>
      <c r="P213" s="203" t="s">
        <v>5585</v>
      </c>
      <c r="Q213" s="203" t="s">
        <v>5584</v>
      </c>
      <c r="R213" s="203" t="s">
        <v>5586</v>
      </c>
      <c r="S213" s="200"/>
      <c r="T213" s="156"/>
      <c r="U213" s="201">
        <f>IF(W211="","",VLOOKUP(W211,Leeftijdscat,2,FALSE))</f>
        <v>15</v>
      </c>
      <c r="V213" s="201">
        <f>IF(W211="","",VLOOKUP(W211,Leeftijdscat,3,FALSE))</f>
        <v>18</v>
      </c>
      <c r="W213" s="201">
        <f>IF(W211="","",VLOOKUP(W211,Leeftijdscat,4,FALSE))</f>
        <v>19</v>
      </c>
      <c r="X213" s="49">
        <v>4</v>
      </c>
      <c r="Y213" s="78">
        <f>LEN(Y214&amp;Y215&amp;Y216&amp;Y217&amp;Y218&amp;Y219&amp;Y220&amp;Y221&amp;Y222&amp;Y223&amp;Y224&amp;Y225&amp;Y226&amp;Y227&amp;Y228)</f>
        <v>22</v>
      </c>
      <c r="Z213" s="78">
        <f>LEN(Z214&amp;Z215&amp;Z216&amp;Z217&amp;Z218&amp;Z219&amp;Z220&amp;Z221&amp;Z222&amp;Z223&amp;Z224&amp;Z225&amp;Z226&amp;Z227&amp;Z228)</f>
        <v>22</v>
      </c>
      <c r="AA213" s="78">
        <f>LEN(AA214&amp;AA215&amp;AA216&amp;AA217&amp;AA218&amp;AA219&amp;AA220&amp;AA221&amp;AA222&amp;AA223&amp;AA224&amp;AA225&amp;AA226&amp;AA227&amp;AA228)</f>
        <v>22</v>
      </c>
      <c r="AB213" s="78">
        <f>SUM(Y213:AA213)</f>
        <v>66</v>
      </c>
    </row>
    <row r="214" spans="1:34" x14ac:dyDescent="0.25">
      <c r="A214" s="31" t="str">
        <f>C211&amp;"x"&amp;B214</f>
        <v>A3x1</v>
      </c>
      <c r="B214" s="60">
        <v>1</v>
      </c>
      <c r="C214" s="84" t="str">
        <f t="shared" ref="C214:C228" si="177">IF(LEFT($A214,1)="x","",IFERROR(VLOOKUP($A214,LedenV,6,0),""))</f>
        <v>V</v>
      </c>
      <c r="D214" s="84" t="str">
        <f t="shared" ref="D214:D228" si="178">IF(LEFT($A214,1)="x","",IFERROR(VLOOKUP($A214,LedenV,7,0),""))</f>
        <v>NKP41W3</v>
      </c>
      <c r="E214" s="85" t="str">
        <f t="shared" ref="E214:E228" si="179">IF(LEFT($A214,1)="x","",IFERROR(VLOOKUP($A214,LedenV,8,0),""))</f>
        <v>Gent, van E.</v>
      </c>
      <c r="F214" s="85" t="str">
        <f t="shared" ref="F214:F228" si="180">IF(LEFT($A214,1)="x","",IFERROR(VLOOKUP($A214,LedenV,9,0),""))</f>
        <v>Elsemieke</v>
      </c>
      <c r="G214" s="86">
        <f t="shared" ref="G214:G228" si="181">IF(LEFT($A214,1)="x","",IFERROR(VLOOKUP($A214,LedenV,10,0),""))</f>
        <v>38113</v>
      </c>
      <c r="H214" s="87">
        <f t="shared" ref="H214:H228" si="182">IF(AND(ISNUMBER(G214),G214&lt;&gt;0),DATEDIF(G214,Peildatum,"Y"),"")</f>
        <v>17</v>
      </c>
      <c r="I214" s="88"/>
      <c r="J214" s="84" t="str">
        <f t="shared" ref="J214:J228" si="183">IF(LEFT($A214,1)="x","",IFERROR(VLOOKUP($A214,LedenV,16,0),""))</f>
        <v>B2</v>
      </c>
      <c r="K214" s="84" t="str">
        <f t="shared" ref="K214:K228" si="184">IF(LEFT($A214,1)="x","",IFERROR(VLOOKUP($A214,LedenV,17,0),""))</f>
        <v>A3</v>
      </c>
      <c r="L214" s="84" t="str">
        <f t="shared" ref="L214:L228" si="185">IF(LEFT($A214,1)="x","",IFERROR(VLOOKUP($A214,LedenV,18,0),""))</f>
        <v>A3</v>
      </c>
      <c r="M214" s="89"/>
      <c r="N214" s="89"/>
      <c r="P214" s="199"/>
      <c r="Q214" s="199"/>
      <c r="R214" s="199"/>
      <c r="S214" s="204"/>
      <c r="T214" s="273">
        <f t="shared" ref="T214:T228" si="186">IF(LEN(C214&amp;D214&amp;E214&amp;F214)&gt;0,1,0)</f>
        <v>1</v>
      </c>
      <c r="U214" s="202">
        <f t="shared" ref="U214:U228" si="187">MIN(LEN(Y214&amp;Z214&amp;AA214),1)</f>
        <v>1</v>
      </c>
      <c r="V214" s="205">
        <f t="shared" ref="V214:V228" si="188">V213</f>
        <v>18</v>
      </c>
      <c r="W214" s="205">
        <f t="shared" ref="W214:W228" si="189">W213</f>
        <v>19</v>
      </c>
      <c r="X214" s="49">
        <v>5</v>
      </c>
      <c r="Y214" s="84" t="str">
        <f t="shared" ref="Y214:Y228" si="190">IF(LEFT($A214,1)="x","",IFERROR(VLOOKUP($A214,LedenV,34,0),""))</f>
        <v>B2</v>
      </c>
      <c r="Z214" s="84" t="str">
        <f t="shared" ref="Z214:Z228" si="191">IF(LEFT($A214,1)="x","",IFERROR(VLOOKUP($A214,LedenV,35,0),""))</f>
        <v>A3</v>
      </c>
      <c r="AA214" s="84" t="str">
        <f t="shared" ref="AA214:AA228" si="192">IF(LEFT($A214,1)="x","",IFERROR(VLOOKUP($A214,LedenV,36,0),""))</f>
        <v>A3</v>
      </c>
      <c r="AB214" s="31">
        <f t="shared" ref="AB214:AB228" si="193">LEN(Y214&amp;Z214&amp;AA214)</f>
        <v>6</v>
      </c>
      <c r="AH214" s="332">
        <f t="shared" ref="AH214:AH228" si="194">lft(G214,Peildatum)</f>
        <v>17.649999999999999</v>
      </c>
    </row>
    <row r="215" spans="1:34" x14ac:dyDescent="0.25">
      <c r="A215" s="31" t="str">
        <f>C211&amp;"x"&amp;B215</f>
        <v>A3x2</v>
      </c>
      <c r="B215" s="60">
        <v>2</v>
      </c>
      <c r="C215" s="84" t="str">
        <f t="shared" si="177"/>
        <v>V</v>
      </c>
      <c r="D215" s="84" t="str">
        <f t="shared" si="178"/>
        <v>NKL60P7</v>
      </c>
      <c r="E215" s="85" t="str">
        <f t="shared" si="179"/>
        <v>Reus, de K.</v>
      </c>
      <c r="F215" s="85" t="str">
        <f t="shared" si="180"/>
        <v>Kim</v>
      </c>
      <c r="G215" s="86">
        <f t="shared" si="181"/>
        <v>38159</v>
      </c>
      <c r="H215" s="87">
        <f t="shared" si="182"/>
        <v>17</v>
      </c>
      <c r="I215" s="88"/>
      <c r="J215" s="84" t="str">
        <f t="shared" si="183"/>
        <v>B2</v>
      </c>
      <c r="K215" s="84" t="str">
        <f t="shared" si="184"/>
        <v>A3</v>
      </c>
      <c r="L215" s="84" t="str">
        <f t="shared" si="185"/>
        <v>A3</v>
      </c>
      <c r="M215" s="89"/>
      <c r="N215" s="89"/>
      <c r="P215" s="199"/>
      <c r="Q215" s="199"/>
      <c r="R215" s="199"/>
      <c r="S215" s="204"/>
      <c r="T215" s="273">
        <f t="shared" si="186"/>
        <v>1</v>
      </c>
      <c r="U215" s="202">
        <f t="shared" si="187"/>
        <v>1</v>
      </c>
      <c r="V215" s="205">
        <f t="shared" si="188"/>
        <v>18</v>
      </c>
      <c r="W215" s="205">
        <f t="shared" si="189"/>
        <v>19</v>
      </c>
      <c r="X215" s="49">
        <v>6</v>
      </c>
      <c r="Y215" s="84" t="str">
        <f t="shared" si="190"/>
        <v>B2</v>
      </c>
      <c r="Z215" s="84" t="str">
        <f t="shared" si="191"/>
        <v>A3</v>
      </c>
      <c r="AA215" s="84" t="str">
        <f t="shared" si="192"/>
        <v>A3</v>
      </c>
      <c r="AB215" s="31">
        <f t="shared" si="193"/>
        <v>6</v>
      </c>
      <c r="AH215" s="332">
        <f t="shared" si="194"/>
        <v>17.53</v>
      </c>
    </row>
    <row r="216" spans="1:34" x14ac:dyDescent="0.25">
      <c r="A216" s="31" t="str">
        <f>C211&amp;"x"&amp;B216</f>
        <v>A3x3</v>
      </c>
      <c r="B216" s="60">
        <v>3</v>
      </c>
      <c r="C216" s="84" t="str">
        <f t="shared" si="177"/>
        <v>V</v>
      </c>
      <c r="D216" s="84" t="str">
        <f t="shared" si="178"/>
        <v>NLB70Z9</v>
      </c>
      <c r="E216" s="85" t="str">
        <f t="shared" si="179"/>
        <v>Lievaart, C.A.</v>
      </c>
      <c r="F216" s="85" t="str">
        <f t="shared" si="180"/>
        <v>Carlijn</v>
      </c>
      <c r="G216" s="86">
        <f t="shared" si="181"/>
        <v>38267</v>
      </c>
      <c r="H216" s="87">
        <f t="shared" si="182"/>
        <v>17</v>
      </c>
      <c r="I216" s="88"/>
      <c r="J216" s="84" t="str">
        <f t="shared" si="183"/>
        <v>B2</v>
      </c>
      <c r="K216" s="84" t="str">
        <f t="shared" si="184"/>
        <v>A3</v>
      </c>
      <c r="L216" s="84" t="str">
        <f t="shared" si="185"/>
        <v>A3</v>
      </c>
      <c r="M216" s="89"/>
      <c r="N216" s="89"/>
      <c r="P216" s="199"/>
      <c r="Q216" s="199"/>
      <c r="R216" s="199"/>
      <c r="S216" s="204"/>
      <c r="T216" s="273">
        <f t="shared" si="186"/>
        <v>1</v>
      </c>
      <c r="U216" s="202">
        <f t="shared" si="187"/>
        <v>1</v>
      </c>
      <c r="V216" s="205">
        <f t="shared" si="188"/>
        <v>18</v>
      </c>
      <c r="W216" s="205">
        <f t="shared" si="189"/>
        <v>19</v>
      </c>
      <c r="X216" s="49">
        <v>7</v>
      </c>
      <c r="Y216" s="84" t="str">
        <f t="shared" si="190"/>
        <v>B2</v>
      </c>
      <c r="Z216" s="84" t="str">
        <f t="shared" si="191"/>
        <v>A3</v>
      </c>
      <c r="AA216" s="84" t="str">
        <f t="shared" si="192"/>
        <v>A3</v>
      </c>
      <c r="AB216" s="31">
        <f t="shared" si="193"/>
        <v>6</v>
      </c>
      <c r="AH216" s="332">
        <f t="shared" si="194"/>
        <v>17.23</v>
      </c>
    </row>
    <row r="217" spans="1:34" x14ac:dyDescent="0.25">
      <c r="A217" s="31" t="str">
        <f>C211&amp;"x"&amp;B217</f>
        <v>A3x4</v>
      </c>
      <c r="B217" s="60">
        <v>4</v>
      </c>
      <c r="C217" s="84" t="str">
        <f t="shared" si="177"/>
        <v>V</v>
      </c>
      <c r="D217" s="84" t="str">
        <f t="shared" si="178"/>
        <v>NLB70T7</v>
      </c>
      <c r="E217" s="85" t="str">
        <f t="shared" si="179"/>
        <v>Boeije, A.J.</v>
      </c>
      <c r="F217" s="85" t="str">
        <f t="shared" si="180"/>
        <v>Amber</v>
      </c>
      <c r="G217" s="86">
        <f t="shared" si="181"/>
        <v>38480</v>
      </c>
      <c r="H217" s="87">
        <f t="shared" si="182"/>
        <v>16</v>
      </c>
      <c r="I217" s="88"/>
      <c r="J217" s="84" t="str">
        <f t="shared" si="183"/>
        <v>B4</v>
      </c>
      <c r="K217" s="84" t="str">
        <f t="shared" si="184"/>
        <v>B2</v>
      </c>
      <c r="L217" s="84" t="str">
        <f t="shared" si="185"/>
        <v>A3</v>
      </c>
      <c r="M217" s="89"/>
      <c r="N217" s="89"/>
      <c r="P217" s="199"/>
      <c r="Q217" s="199"/>
      <c r="R217" s="199"/>
      <c r="S217" s="204"/>
      <c r="T217" s="273">
        <f t="shared" si="186"/>
        <v>1</v>
      </c>
      <c r="U217" s="202">
        <f t="shared" si="187"/>
        <v>1</v>
      </c>
      <c r="V217" s="205">
        <f t="shared" si="188"/>
        <v>18</v>
      </c>
      <c r="W217" s="205">
        <f t="shared" si="189"/>
        <v>19</v>
      </c>
      <c r="X217" s="49">
        <v>8</v>
      </c>
      <c r="Y217" s="84" t="str">
        <f t="shared" si="190"/>
        <v>B4</v>
      </c>
      <c r="Z217" s="84" t="str">
        <f t="shared" si="191"/>
        <v>B2</v>
      </c>
      <c r="AA217" s="84" t="str">
        <f t="shared" si="192"/>
        <v>A3</v>
      </c>
      <c r="AB217" s="31">
        <f t="shared" si="193"/>
        <v>6</v>
      </c>
      <c r="AH217" s="332">
        <f t="shared" si="194"/>
        <v>16.649999999999999</v>
      </c>
    </row>
    <row r="218" spans="1:34" x14ac:dyDescent="0.25">
      <c r="A218" s="31" t="str">
        <f>C211&amp;"x"&amp;B218</f>
        <v>A3x5</v>
      </c>
      <c r="B218" s="60">
        <v>5</v>
      </c>
      <c r="C218" s="84" t="str">
        <f t="shared" si="177"/>
        <v>V</v>
      </c>
      <c r="D218" s="84" t="str">
        <f t="shared" si="178"/>
        <v>NLG57S6</v>
      </c>
      <c r="E218" s="85" t="str">
        <f t="shared" si="179"/>
        <v>Raab, I.A.S.</v>
      </c>
      <c r="F218" s="85" t="str">
        <f t="shared" si="180"/>
        <v>Ilse</v>
      </c>
      <c r="G218" s="86">
        <f t="shared" si="181"/>
        <v>38506</v>
      </c>
      <c r="H218" s="87">
        <f t="shared" si="182"/>
        <v>16</v>
      </c>
      <c r="I218" s="88"/>
      <c r="J218" s="84" t="str">
        <f t="shared" si="183"/>
        <v>B4</v>
      </c>
      <c r="K218" s="84" t="str">
        <f t="shared" si="184"/>
        <v>B2</v>
      </c>
      <c r="L218" s="84" t="str">
        <f t="shared" si="185"/>
        <v>A3</v>
      </c>
      <c r="M218" s="89"/>
      <c r="N218" s="89"/>
      <c r="P218" s="199"/>
      <c r="Q218" s="199"/>
      <c r="R218" s="199"/>
      <c r="S218" s="204"/>
      <c r="T218" s="273">
        <f t="shared" si="186"/>
        <v>1</v>
      </c>
      <c r="U218" s="202">
        <f t="shared" si="187"/>
        <v>1</v>
      </c>
      <c r="V218" s="205">
        <f t="shared" si="188"/>
        <v>18</v>
      </c>
      <c r="W218" s="205">
        <f t="shared" si="189"/>
        <v>19</v>
      </c>
      <c r="X218" s="49">
        <v>9</v>
      </c>
      <c r="Y218" s="84" t="str">
        <f t="shared" si="190"/>
        <v>B4</v>
      </c>
      <c r="Z218" s="84" t="str">
        <f t="shared" si="191"/>
        <v>B2</v>
      </c>
      <c r="AA218" s="84" t="str">
        <f t="shared" si="192"/>
        <v>A3</v>
      </c>
      <c r="AB218" s="31">
        <f t="shared" si="193"/>
        <v>6</v>
      </c>
      <c r="AH218" s="332">
        <f t="shared" si="194"/>
        <v>16.579999999999998</v>
      </c>
    </row>
    <row r="219" spans="1:34" x14ac:dyDescent="0.25">
      <c r="A219" s="31" t="str">
        <f>C211&amp;"x"&amp;B219</f>
        <v>A3x6</v>
      </c>
      <c r="B219" s="60">
        <v>6</v>
      </c>
      <c r="C219" s="84" t="str">
        <f t="shared" si="177"/>
        <v>V</v>
      </c>
      <c r="D219" s="84" t="str">
        <f t="shared" si="178"/>
        <v>NLB70S0</v>
      </c>
      <c r="E219" s="85" t="str">
        <f t="shared" si="179"/>
        <v>Quarré, E.A.</v>
      </c>
      <c r="F219" s="85" t="str">
        <f t="shared" si="180"/>
        <v>Elena</v>
      </c>
      <c r="G219" s="86">
        <f t="shared" si="181"/>
        <v>38509</v>
      </c>
      <c r="H219" s="87">
        <f t="shared" si="182"/>
        <v>16</v>
      </c>
      <c r="I219" s="88"/>
      <c r="J219" s="84" t="str">
        <f t="shared" si="183"/>
        <v>B3</v>
      </c>
      <c r="K219" s="84" t="str">
        <f t="shared" si="184"/>
        <v>B2</v>
      </c>
      <c r="L219" s="84" t="str">
        <f t="shared" si="185"/>
        <v>A3</v>
      </c>
      <c r="M219" s="89"/>
      <c r="N219" s="89"/>
      <c r="P219" s="199"/>
      <c r="Q219" s="199"/>
      <c r="R219" s="199"/>
      <c r="S219" s="204"/>
      <c r="T219" s="273">
        <f t="shared" si="186"/>
        <v>1</v>
      </c>
      <c r="U219" s="202">
        <f t="shared" si="187"/>
        <v>1</v>
      </c>
      <c r="V219" s="205">
        <f t="shared" si="188"/>
        <v>18</v>
      </c>
      <c r="W219" s="205">
        <f t="shared" si="189"/>
        <v>19</v>
      </c>
      <c r="X219" s="49">
        <v>10</v>
      </c>
      <c r="Y219" s="84" t="str">
        <f t="shared" si="190"/>
        <v>B3</v>
      </c>
      <c r="Z219" s="84" t="str">
        <f t="shared" si="191"/>
        <v>B2</v>
      </c>
      <c r="AA219" s="84" t="str">
        <f t="shared" si="192"/>
        <v>A3</v>
      </c>
      <c r="AB219" s="31">
        <f t="shared" si="193"/>
        <v>6</v>
      </c>
      <c r="AH219" s="332">
        <f t="shared" si="194"/>
        <v>16.57</v>
      </c>
    </row>
    <row r="220" spans="1:34" x14ac:dyDescent="0.25">
      <c r="A220" s="31" t="str">
        <f>C211&amp;"x"&amp;B220</f>
        <v>A3x7</v>
      </c>
      <c r="B220" s="60">
        <v>7</v>
      </c>
      <c r="C220" s="84" t="str">
        <f t="shared" si="177"/>
        <v>V</v>
      </c>
      <c r="D220" s="84" t="str">
        <f t="shared" si="178"/>
        <v>NKT92K1</v>
      </c>
      <c r="E220" s="85" t="str">
        <f t="shared" si="179"/>
        <v>Jongh, de A.</v>
      </c>
      <c r="F220" s="85" t="str">
        <f t="shared" si="180"/>
        <v>Anouk</v>
      </c>
      <c r="G220" s="86">
        <f t="shared" si="181"/>
        <v>38597</v>
      </c>
      <c r="H220" s="87">
        <f t="shared" si="182"/>
        <v>16</v>
      </c>
      <c r="I220" s="88"/>
      <c r="J220" s="84" t="str">
        <f t="shared" si="183"/>
        <v>B3</v>
      </c>
      <c r="K220" s="84" t="str">
        <f t="shared" si="184"/>
        <v>B2</v>
      </c>
      <c r="L220" s="84" t="str">
        <f t="shared" si="185"/>
        <v>A3</v>
      </c>
      <c r="M220" s="89"/>
      <c r="N220" s="89"/>
      <c r="P220" s="199"/>
      <c r="Q220" s="199"/>
      <c r="R220" s="199"/>
      <c r="S220" s="204"/>
      <c r="T220" s="273">
        <f t="shared" si="186"/>
        <v>1</v>
      </c>
      <c r="U220" s="202">
        <f t="shared" si="187"/>
        <v>1</v>
      </c>
      <c r="V220" s="205">
        <f t="shared" si="188"/>
        <v>18</v>
      </c>
      <c r="W220" s="205">
        <f t="shared" si="189"/>
        <v>19</v>
      </c>
      <c r="X220" s="49">
        <v>11</v>
      </c>
      <c r="Y220" s="84" t="str">
        <f t="shared" si="190"/>
        <v>B3</v>
      </c>
      <c r="Z220" s="84" t="str">
        <f t="shared" si="191"/>
        <v>B2</v>
      </c>
      <c r="AA220" s="84" t="str">
        <f t="shared" si="192"/>
        <v>A3</v>
      </c>
      <c r="AB220" s="31">
        <f t="shared" si="193"/>
        <v>6</v>
      </c>
      <c r="AH220" s="332">
        <f t="shared" si="194"/>
        <v>16.329999999999998</v>
      </c>
    </row>
    <row r="221" spans="1:34" x14ac:dyDescent="0.25">
      <c r="A221" s="31" t="str">
        <f>C211&amp;"x"&amp;B221</f>
        <v>A3x8</v>
      </c>
      <c r="B221" s="60">
        <v>8</v>
      </c>
      <c r="C221" s="84" t="str">
        <f t="shared" si="177"/>
        <v>V</v>
      </c>
      <c r="D221" s="84" t="str">
        <f t="shared" si="178"/>
        <v>NKR88D3</v>
      </c>
      <c r="E221" s="85" t="str">
        <f t="shared" si="179"/>
        <v>Horst, ter R.N.</v>
      </c>
      <c r="F221" s="85" t="str">
        <f t="shared" si="180"/>
        <v>Renee</v>
      </c>
      <c r="G221" s="86">
        <f t="shared" si="181"/>
        <v>38630</v>
      </c>
      <c r="H221" s="87">
        <f t="shared" si="182"/>
        <v>16</v>
      </c>
      <c r="I221" s="88"/>
      <c r="J221" s="84" t="str">
        <f t="shared" si="183"/>
        <v>B3</v>
      </c>
      <c r="K221" s="84" t="str">
        <f t="shared" si="184"/>
        <v>B2</v>
      </c>
      <c r="L221" s="84" t="str">
        <f t="shared" si="185"/>
        <v>A3</v>
      </c>
      <c r="M221" s="89"/>
      <c r="N221" s="89"/>
      <c r="P221" s="199"/>
      <c r="Q221" s="199"/>
      <c r="R221" s="199"/>
      <c r="S221" s="204"/>
      <c r="T221" s="273">
        <f t="shared" si="186"/>
        <v>1</v>
      </c>
      <c r="U221" s="202">
        <f t="shared" si="187"/>
        <v>1</v>
      </c>
      <c r="V221" s="205">
        <f t="shared" si="188"/>
        <v>18</v>
      </c>
      <c r="W221" s="205">
        <f t="shared" si="189"/>
        <v>19</v>
      </c>
      <c r="X221" s="49">
        <v>12</v>
      </c>
      <c r="Y221" s="84" t="str">
        <f t="shared" si="190"/>
        <v>B3</v>
      </c>
      <c r="Z221" s="84" t="str">
        <f t="shared" si="191"/>
        <v>B2</v>
      </c>
      <c r="AA221" s="84" t="str">
        <f t="shared" si="192"/>
        <v>A3</v>
      </c>
      <c r="AB221" s="31">
        <f t="shared" si="193"/>
        <v>6</v>
      </c>
      <c r="AH221" s="332">
        <f t="shared" si="194"/>
        <v>16.239999999999998</v>
      </c>
    </row>
    <row r="222" spans="1:34" x14ac:dyDescent="0.25">
      <c r="A222" s="31" t="str">
        <f>C211&amp;"x"&amp;B222</f>
        <v>A3x9</v>
      </c>
      <c r="B222" s="60">
        <v>9</v>
      </c>
      <c r="C222" s="84" t="str">
        <f t="shared" si="177"/>
        <v>V</v>
      </c>
      <c r="D222" s="84" t="str">
        <f t="shared" si="178"/>
        <v>NKS24S7</v>
      </c>
      <c r="E222" s="85" t="str">
        <f t="shared" si="179"/>
        <v>Wijngaarden, van B.D.</v>
      </c>
      <c r="F222" s="85" t="str">
        <f t="shared" si="180"/>
        <v>Bente</v>
      </c>
      <c r="G222" s="86">
        <f t="shared" si="181"/>
        <v>38928</v>
      </c>
      <c r="H222" s="87">
        <f t="shared" si="182"/>
        <v>15</v>
      </c>
      <c r="I222" s="88"/>
      <c r="J222" s="84" t="str">
        <f t="shared" si="183"/>
        <v>B3</v>
      </c>
      <c r="K222" s="84" t="str">
        <f t="shared" si="184"/>
        <v>B2</v>
      </c>
      <c r="L222" s="84" t="str">
        <f t="shared" si="185"/>
        <v>A3</v>
      </c>
      <c r="M222" s="89"/>
      <c r="N222" s="89"/>
      <c r="P222" s="199"/>
      <c r="Q222" s="199"/>
      <c r="R222" s="199"/>
      <c r="S222" s="204"/>
      <c r="T222" s="273">
        <f t="shared" si="186"/>
        <v>1</v>
      </c>
      <c r="U222" s="202">
        <f t="shared" si="187"/>
        <v>1</v>
      </c>
      <c r="V222" s="205">
        <f t="shared" si="188"/>
        <v>18</v>
      </c>
      <c r="W222" s="205">
        <f t="shared" si="189"/>
        <v>19</v>
      </c>
      <c r="X222" s="49">
        <v>13</v>
      </c>
      <c r="Y222" s="84" t="str">
        <f t="shared" si="190"/>
        <v>B3</v>
      </c>
      <c r="Z222" s="84" t="str">
        <f t="shared" si="191"/>
        <v>B2</v>
      </c>
      <c r="AA222" s="84" t="str">
        <f t="shared" si="192"/>
        <v>A3</v>
      </c>
      <c r="AB222" s="31">
        <f t="shared" si="193"/>
        <v>6</v>
      </c>
      <c r="AH222" s="332">
        <f t="shared" si="194"/>
        <v>15.42</v>
      </c>
    </row>
    <row r="223" spans="1:34" x14ac:dyDescent="0.25">
      <c r="A223" s="31" t="str">
        <f>C211&amp;"x"&amp;B223</f>
        <v>A3x10</v>
      </c>
      <c r="B223" s="60">
        <v>10</v>
      </c>
      <c r="C223" s="84" t="str">
        <f t="shared" si="177"/>
        <v>M</v>
      </c>
      <c r="D223" s="84" t="str">
        <f t="shared" si="178"/>
        <v>NLB71F2</v>
      </c>
      <c r="E223" s="85" t="str">
        <f t="shared" si="179"/>
        <v>Koornneef, W.J.</v>
      </c>
      <c r="F223" s="85" t="str">
        <f t="shared" si="180"/>
        <v>Wouter</v>
      </c>
      <c r="G223" s="86">
        <f t="shared" si="181"/>
        <v>38517</v>
      </c>
      <c r="H223" s="87">
        <f t="shared" si="182"/>
        <v>16</v>
      </c>
      <c r="I223" s="88"/>
      <c r="J223" s="84" t="str">
        <f t="shared" si="183"/>
        <v>B3</v>
      </c>
      <c r="K223" s="84" t="str">
        <f t="shared" si="184"/>
        <v>B2</v>
      </c>
      <c r="L223" s="84" t="str">
        <f t="shared" si="185"/>
        <v>A3</v>
      </c>
      <c r="M223" s="89"/>
      <c r="N223" s="89"/>
      <c r="P223" s="199"/>
      <c r="Q223" s="199"/>
      <c r="R223" s="199"/>
      <c r="S223" s="204"/>
      <c r="T223" s="273">
        <f t="shared" si="186"/>
        <v>1</v>
      </c>
      <c r="U223" s="202">
        <f t="shared" si="187"/>
        <v>1</v>
      </c>
      <c r="V223" s="205">
        <f t="shared" si="188"/>
        <v>18</v>
      </c>
      <c r="W223" s="205">
        <f t="shared" si="189"/>
        <v>19</v>
      </c>
      <c r="X223" s="49">
        <v>14</v>
      </c>
      <c r="Y223" s="84" t="str">
        <f t="shared" si="190"/>
        <v>B3</v>
      </c>
      <c r="Z223" s="84" t="str">
        <f t="shared" si="191"/>
        <v>B2</v>
      </c>
      <c r="AA223" s="84" t="str">
        <f t="shared" si="192"/>
        <v>A3</v>
      </c>
      <c r="AB223" s="31">
        <f t="shared" si="193"/>
        <v>6</v>
      </c>
      <c r="AH223" s="332">
        <f t="shared" si="194"/>
        <v>16.55</v>
      </c>
    </row>
    <row r="224" spans="1:34" x14ac:dyDescent="0.25">
      <c r="A224" s="31" t="str">
        <f>C211&amp;"x"&amp;B224</f>
        <v>A3x11</v>
      </c>
      <c r="B224" s="60">
        <v>11</v>
      </c>
      <c r="C224" s="84" t="str">
        <f t="shared" si="177"/>
        <v>M</v>
      </c>
      <c r="D224" s="84" t="str">
        <f t="shared" si="178"/>
        <v>NLB70Y2</v>
      </c>
      <c r="E224" s="85" t="str">
        <f t="shared" si="179"/>
        <v>Meijer, J.H.</v>
      </c>
      <c r="F224" s="85" t="str">
        <f t="shared" si="180"/>
        <v>Joeke</v>
      </c>
      <c r="G224" s="86">
        <f t="shared" si="181"/>
        <v>38617</v>
      </c>
      <c r="H224" s="87">
        <f t="shared" si="182"/>
        <v>16</v>
      </c>
      <c r="I224" s="88"/>
      <c r="J224" s="84" t="str">
        <f t="shared" si="183"/>
        <v>B3</v>
      </c>
      <c r="K224" s="84" t="str">
        <f t="shared" si="184"/>
        <v>B2</v>
      </c>
      <c r="L224" s="84" t="str">
        <f t="shared" si="185"/>
        <v>A3</v>
      </c>
      <c r="M224" s="89"/>
      <c r="N224" s="89"/>
      <c r="P224" s="199"/>
      <c r="Q224" s="199"/>
      <c r="R224" s="199"/>
      <c r="T224" s="273">
        <f t="shared" si="186"/>
        <v>1</v>
      </c>
      <c r="U224" s="202">
        <f t="shared" si="187"/>
        <v>1</v>
      </c>
      <c r="V224" s="205">
        <f t="shared" si="188"/>
        <v>18</v>
      </c>
      <c r="W224" s="205">
        <f t="shared" si="189"/>
        <v>19</v>
      </c>
      <c r="X224" s="49">
        <v>15</v>
      </c>
      <c r="Y224" s="84" t="str">
        <f t="shared" si="190"/>
        <v>B3</v>
      </c>
      <c r="Z224" s="84" t="str">
        <f t="shared" si="191"/>
        <v>B2</v>
      </c>
      <c r="AA224" s="84" t="str">
        <f t="shared" si="192"/>
        <v>A3</v>
      </c>
      <c r="AB224" s="31">
        <f t="shared" si="193"/>
        <v>6</v>
      </c>
      <c r="AH224" s="332">
        <f t="shared" si="194"/>
        <v>16.27</v>
      </c>
    </row>
    <row r="225" spans="1:34" x14ac:dyDescent="0.25">
      <c r="A225" s="31" t="str">
        <f>C211&amp;"x"&amp;B225</f>
        <v>A3x12</v>
      </c>
      <c r="B225" s="60">
        <v>12</v>
      </c>
      <c r="C225" s="84" t="str">
        <f t="shared" si="177"/>
        <v/>
      </c>
      <c r="D225" s="84" t="str">
        <f t="shared" si="178"/>
        <v/>
      </c>
      <c r="E225" s="85" t="str">
        <f t="shared" si="179"/>
        <v/>
      </c>
      <c r="F225" s="85" t="str">
        <f t="shared" si="180"/>
        <v/>
      </c>
      <c r="G225" s="86" t="str">
        <f t="shared" si="181"/>
        <v/>
      </c>
      <c r="H225" s="87" t="str">
        <f t="shared" si="182"/>
        <v/>
      </c>
      <c r="I225" s="88"/>
      <c r="J225" s="84" t="str">
        <f t="shared" si="183"/>
        <v/>
      </c>
      <c r="K225" s="84" t="str">
        <f t="shared" si="184"/>
        <v/>
      </c>
      <c r="L225" s="84" t="str">
        <f t="shared" si="185"/>
        <v/>
      </c>
      <c r="M225" s="89"/>
      <c r="N225" s="89"/>
      <c r="P225" s="199"/>
      <c r="Q225" s="199"/>
      <c r="R225" s="199"/>
      <c r="T225" s="273">
        <f t="shared" si="186"/>
        <v>0</v>
      </c>
      <c r="U225" s="202">
        <f t="shared" si="187"/>
        <v>0</v>
      </c>
      <c r="V225" s="205">
        <f t="shared" si="188"/>
        <v>18</v>
      </c>
      <c r="W225" s="205">
        <f t="shared" si="189"/>
        <v>19</v>
      </c>
      <c r="X225" s="49">
        <v>16</v>
      </c>
      <c r="Y225" s="84" t="str">
        <f t="shared" si="190"/>
        <v/>
      </c>
      <c r="Z225" s="84" t="str">
        <f t="shared" si="191"/>
        <v/>
      </c>
      <c r="AA225" s="84" t="str">
        <f t="shared" si="192"/>
        <v/>
      </c>
      <c r="AB225" s="31">
        <f t="shared" si="193"/>
        <v>0</v>
      </c>
      <c r="AH225" s="332" t="str">
        <f t="shared" si="194"/>
        <v/>
      </c>
    </row>
    <row r="226" spans="1:34" x14ac:dyDescent="0.25">
      <c r="A226" s="31" t="str">
        <f>C211&amp;"x"&amp;B226</f>
        <v>A3x13</v>
      </c>
      <c r="B226" s="60">
        <v>13</v>
      </c>
      <c r="C226" s="84" t="str">
        <f t="shared" si="177"/>
        <v/>
      </c>
      <c r="D226" s="84" t="str">
        <f t="shared" si="178"/>
        <v/>
      </c>
      <c r="E226" s="85" t="str">
        <f t="shared" si="179"/>
        <v/>
      </c>
      <c r="F226" s="85" t="str">
        <f t="shared" si="180"/>
        <v/>
      </c>
      <c r="G226" s="86" t="str">
        <f t="shared" si="181"/>
        <v/>
      </c>
      <c r="H226" s="87" t="str">
        <f t="shared" si="182"/>
        <v/>
      </c>
      <c r="I226" s="88"/>
      <c r="J226" s="84" t="str">
        <f t="shared" si="183"/>
        <v/>
      </c>
      <c r="K226" s="84" t="str">
        <f t="shared" si="184"/>
        <v/>
      </c>
      <c r="L226" s="84" t="str">
        <f t="shared" si="185"/>
        <v/>
      </c>
      <c r="M226" s="89"/>
      <c r="N226" s="89"/>
      <c r="P226" s="199"/>
      <c r="Q226" s="199"/>
      <c r="R226" s="199"/>
      <c r="T226" s="273">
        <f t="shared" si="186"/>
        <v>0</v>
      </c>
      <c r="U226" s="202">
        <f t="shared" si="187"/>
        <v>0</v>
      </c>
      <c r="V226" s="205">
        <f t="shared" si="188"/>
        <v>18</v>
      </c>
      <c r="W226" s="205">
        <f t="shared" si="189"/>
        <v>19</v>
      </c>
      <c r="X226" s="49">
        <v>17</v>
      </c>
      <c r="Y226" s="84" t="str">
        <f t="shared" si="190"/>
        <v/>
      </c>
      <c r="Z226" s="84" t="str">
        <f t="shared" si="191"/>
        <v/>
      </c>
      <c r="AA226" s="84" t="str">
        <f t="shared" si="192"/>
        <v/>
      </c>
      <c r="AB226" s="31">
        <f t="shared" si="193"/>
        <v>0</v>
      </c>
      <c r="AH226" s="332" t="str">
        <f t="shared" si="194"/>
        <v/>
      </c>
    </row>
    <row r="227" spans="1:34" x14ac:dyDescent="0.25">
      <c r="A227" s="31" t="str">
        <f>C211&amp;"x"&amp;B227</f>
        <v>A3x14</v>
      </c>
      <c r="B227" s="60">
        <v>14</v>
      </c>
      <c r="C227" s="84" t="str">
        <f t="shared" si="177"/>
        <v/>
      </c>
      <c r="D227" s="84" t="str">
        <f t="shared" si="178"/>
        <v/>
      </c>
      <c r="E227" s="85" t="str">
        <f t="shared" si="179"/>
        <v/>
      </c>
      <c r="F227" s="85" t="str">
        <f t="shared" si="180"/>
        <v/>
      </c>
      <c r="G227" s="86" t="str">
        <f t="shared" si="181"/>
        <v/>
      </c>
      <c r="H227" s="87" t="str">
        <f t="shared" si="182"/>
        <v/>
      </c>
      <c r="I227" s="88"/>
      <c r="J227" s="84" t="str">
        <f t="shared" si="183"/>
        <v/>
      </c>
      <c r="K227" s="84" t="str">
        <f t="shared" si="184"/>
        <v/>
      </c>
      <c r="L227" s="84" t="str">
        <f t="shared" si="185"/>
        <v/>
      </c>
      <c r="M227" s="89"/>
      <c r="N227" s="89"/>
      <c r="P227" s="199"/>
      <c r="Q227" s="199"/>
      <c r="R227" s="199"/>
      <c r="T227" s="273">
        <f t="shared" si="186"/>
        <v>0</v>
      </c>
      <c r="U227" s="202">
        <f t="shared" si="187"/>
        <v>0</v>
      </c>
      <c r="V227" s="205">
        <f t="shared" si="188"/>
        <v>18</v>
      </c>
      <c r="W227" s="205">
        <f t="shared" si="189"/>
        <v>19</v>
      </c>
      <c r="X227" s="49">
        <v>18</v>
      </c>
      <c r="Y227" s="84" t="str">
        <f t="shared" si="190"/>
        <v/>
      </c>
      <c r="Z227" s="84" t="str">
        <f t="shared" si="191"/>
        <v/>
      </c>
      <c r="AA227" s="84" t="str">
        <f t="shared" si="192"/>
        <v/>
      </c>
      <c r="AB227" s="31">
        <f t="shared" si="193"/>
        <v>0</v>
      </c>
      <c r="AH227" s="332" t="str">
        <f t="shared" si="194"/>
        <v/>
      </c>
    </row>
    <row r="228" spans="1:34" x14ac:dyDescent="0.25">
      <c r="A228" s="31" t="str">
        <f>C211&amp;"x"&amp;B228</f>
        <v>A3x15</v>
      </c>
      <c r="B228" s="60">
        <v>15</v>
      </c>
      <c r="C228" s="84" t="str">
        <f t="shared" si="177"/>
        <v/>
      </c>
      <c r="D228" s="84" t="str">
        <f t="shared" si="178"/>
        <v/>
      </c>
      <c r="E228" s="85" t="str">
        <f t="shared" si="179"/>
        <v/>
      </c>
      <c r="F228" s="85" t="str">
        <f t="shared" si="180"/>
        <v/>
      </c>
      <c r="G228" s="86" t="str">
        <f t="shared" si="181"/>
        <v/>
      </c>
      <c r="H228" s="87" t="str">
        <f t="shared" si="182"/>
        <v/>
      </c>
      <c r="I228" s="88"/>
      <c r="J228" s="84" t="str">
        <f t="shared" si="183"/>
        <v/>
      </c>
      <c r="K228" s="84" t="str">
        <f t="shared" si="184"/>
        <v/>
      </c>
      <c r="L228" s="84" t="str">
        <f t="shared" si="185"/>
        <v/>
      </c>
      <c r="M228" s="89"/>
      <c r="N228" s="89"/>
      <c r="P228" s="199"/>
      <c r="Q228" s="199"/>
      <c r="R228" s="199"/>
      <c r="T228" s="273">
        <f t="shared" si="186"/>
        <v>0</v>
      </c>
      <c r="U228" s="202">
        <f t="shared" si="187"/>
        <v>0</v>
      </c>
      <c r="V228" s="205">
        <f t="shared" si="188"/>
        <v>18</v>
      </c>
      <c r="W228" s="205">
        <f t="shared" si="189"/>
        <v>19</v>
      </c>
      <c r="X228" s="49">
        <v>19</v>
      </c>
      <c r="Y228" s="84" t="str">
        <f t="shared" si="190"/>
        <v/>
      </c>
      <c r="Z228" s="84" t="str">
        <f t="shared" si="191"/>
        <v/>
      </c>
      <c r="AA228" s="84" t="str">
        <f t="shared" si="192"/>
        <v/>
      </c>
      <c r="AB228" s="31">
        <f t="shared" si="193"/>
        <v>0</v>
      </c>
      <c r="AH228" s="332" t="str">
        <f t="shared" si="194"/>
        <v/>
      </c>
    </row>
    <row r="229" spans="1:34" ht="13.8" thickBot="1" x14ac:dyDescent="0.3">
      <c r="B229" s="90"/>
      <c r="C229" s="91"/>
      <c r="D229" s="90"/>
      <c r="E229" s="90"/>
      <c r="F229" s="90"/>
      <c r="G229" s="92"/>
      <c r="H229" s="92"/>
      <c r="I229" s="92"/>
      <c r="J229" s="91"/>
      <c r="K229" s="91"/>
      <c r="L229" s="91"/>
      <c r="M229" s="89"/>
      <c r="N229" s="89"/>
      <c r="X229" s="49">
        <v>20</v>
      </c>
    </row>
    <row r="230" spans="1:34" ht="13.8" thickTop="1" x14ac:dyDescent="0.25">
      <c r="A230" s="59"/>
      <c r="B230" s="60"/>
      <c r="C230" s="416" t="s">
        <v>5707</v>
      </c>
      <c r="D230" s="416"/>
      <c r="E230" s="162" t="s">
        <v>5708</v>
      </c>
      <c r="F230" s="162" t="s">
        <v>5709</v>
      </c>
      <c r="G230" s="62" t="s">
        <v>5710</v>
      </c>
      <c r="H230" s="63"/>
      <c r="I230" s="64"/>
      <c r="J230" s="65" t="s">
        <v>5711</v>
      </c>
      <c r="K230" s="65" t="s">
        <v>5712</v>
      </c>
      <c r="L230" s="65" t="s">
        <v>5713</v>
      </c>
      <c r="M230" s="66"/>
      <c r="N230" s="66"/>
      <c r="O230" s="67"/>
      <c r="P230" s="68">
        <f>COUNT(P234:P248)</f>
        <v>0</v>
      </c>
      <c r="Q230" s="68">
        <f>COUNT(Q234:Q248)</f>
        <v>0</v>
      </c>
      <c r="R230" s="68">
        <f>COUNT(R234:R248)</f>
        <v>0</v>
      </c>
      <c r="S230" s="69"/>
      <c r="T230" s="344">
        <f>T231-SUM(U234:U248)</f>
        <v>0</v>
      </c>
      <c r="U230" s="67"/>
      <c r="V230" s="67"/>
      <c r="W230" s="67"/>
      <c r="X230" s="67">
        <v>1</v>
      </c>
      <c r="Y230" s="59"/>
      <c r="Z230" s="59"/>
      <c r="AA230" s="59"/>
      <c r="AB230" s="59"/>
    </row>
    <row r="231" spans="1:34" x14ac:dyDescent="0.25">
      <c r="A231" s="40">
        <v>15</v>
      </c>
      <c r="B231" s="70"/>
      <c r="C231" s="415" t="str">
        <f>Leden!AQ17</f>
        <v>A4</v>
      </c>
      <c r="D231" s="415"/>
      <c r="E231" s="161" t="str">
        <f>IF($C231="","",LEFT(IFERROR(VLOOKUP($C231,TeamsV,2,0),"")&amp;"??",2))</f>
        <v>BK</v>
      </c>
      <c r="F231" s="342" t="str">
        <f>IF($C231="","",IFERROR(VLOOKUP($C231,TeamsV,3,0),"??"))</f>
        <v>Za</v>
      </c>
      <c r="G231" s="161" t="str">
        <f>IF($C231="","",LEFT(IFERROR(VLOOKUP($C231,TeamsV,4,0),"")&amp;"?",1))</f>
        <v>8</v>
      </c>
      <c r="H231" s="72"/>
      <c r="I231" s="73"/>
      <c r="J231" s="265">
        <f>COUNTIF(C234:C248,"V")</f>
        <v>4</v>
      </c>
      <c r="K231" s="268">
        <f>COUNTIF(C234:C248,"M")</f>
        <v>4</v>
      </c>
      <c r="L231" s="74">
        <f>IFERROR(AVERAGE(H234:H248),"")</f>
        <v>17</v>
      </c>
      <c r="M231" s="75"/>
      <c r="N231" s="75"/>
      <c r="O231" s="76" t="s">
        <v>5714</v>
      </c>
      <c r="P231" s="346"/>
      <c r="Q231" s="346"/>
      <c r="R231" s="346"/>
      <c r="S231" s="347"/>
      <c r="T231" s="344">
        <f>SUM(T234:T248)</f>
        <v>8</v>
      </c>
      <c r="U231" s="201" t="str">
        <f>MID($C231,1,1)</f>
        <v>A</v>
      </c>
      <c r="V231" s="201" t="str">
        <f>MID($C231,1,1)</f>
        <v>A</v>
      </c>
      <c r="W231" s="201" t="str">
        <f>MID($C231,1,1)</f>
        <v>A</v>
      </c>
      <c r="X231" s="49">
        <v>2</v>
      </c>
      <c r="Y231" s="40"/>
      <c r="Z231" s="40"/>
      <c r="AA231" s="40"/>
      <c r="AB231" s="40"/>
      <c r="AD231" s="17" t="str">
        <f>IF($C231="","",IFERROR(VLOOKUP($C231,TeamsV,6,0),""))</f>
        <v>A</v>
      </c>
      <c r="AE231" s="17" t="str">
        <f>TRIM(IF($AD231="","",IFERROR(VLOOKUP($AD231,Teams!$B$4:$G$8,2,0),"")))</f>
        <v>3312 AD</v>
      </c>
      <c r="AF231" s="17" t="str">
        <f>TRIM(IF($AD231="","",IFERROR(VLOOKUP($AD231,Teams!$B$4:$G$8,4,0),"")))</f>
        <v>Dordrecht Oranje Wit (D)</v>
      </c>
      <c r="AH231" s="335">
        <f>IFERROR(AVERAGE(AH234:AH248),"")</f>
        <v>17.458749999999998</v>
      </c>
    </row>
    <row r="232" spans="1:34" x14ac:dyDescent="0.25">
      <c r="B232" s="60"/>
      <c r="C232" s="162"/>
      <c r="D232" s="60"/>
      <c r="E232" s="60"/>
      <c r="F232" s="60"/>
      <c r="G232" s="64"/>
      <c r="H232" s="64"/>
      <c r="I232" s="64"/>
      <c r="J232" s="266"/>
      <c r="K232" s="266"/>
      <c r="L232" s="266"/>
      <c r="M232" s="77"/>
      <c r="N232" s="77"/>
      <c r="P232" s="200"/>
      <c r="Q232" s="200"/>
      <c r="R232" s="200"/>
      <c r="S232" s="200"/>
      <c r="T232" s="156"/>
      <c r="U232" s="202"/>
      <c r="V232" s="202"/>
      <c r="W232" s="202"/>
      <c r="X232" s="49">
        <v>3</v>
      </c>
    </row>
    <row r="233" spans="1:34" x14ac:dyDescent="0.25">
      <c r="A233" s="78"/>
      <c r="B233" s="79"/>
      <c r="C233" s="80" t="s">
        <v>5715</v>
      </c>
      <c r="D233" s="80" t="s">
        <v>5716</v>
      </c>
      <c r="E233" s="81" t="s">
        <v>5717</v>
      </c>
      <c r="F233" s="81" t="s">
        <v>5718</v>
      </c>
      <c r="G233" s="80" t="s">
        <v>5719</v>
      </c>
      <c r="H233" s="80" t="s">
        <v>5720</v>
      </c>
      <c r="I233" s="80" t="s">
        <v>5575</v>
      </c>
      <c r="J233" s="80" t="s">
        <v>7904</v>
      </c>
      <c r="K233" s="80" t="s">
        <v>7905</v>
      </c>
      <c r="L233" s="80" t="s">
        <v>8680</v>
      </c>
      <c r="M233" s="82"/>
      <c r="N233" s="82"/>
      <c r="O233" s="83"/>
      <c r="P233" s="203" t="s">
        <v>5585</v>
      </c>
      <c r="Q233" s="203" t="s">
        <v>5584</v>
      </c>
      <c r="R233" s="203" t="s">
        <v>5586</v>
      </c>
      <c r="S233" s="200"/>
      <c r="T233" s="156"/>
      <c r="U233" s="201">
        <f>IF(W231="","",VLOOKUP(W231,Leeftijdscat,2,FALSE))</f>
        <v>15</v>
      </c>
      <c r="V233" s="201">
        <f>IF(W231="","",VLOOKUP(W231,Leeftijdscat,3,FALSE))</f>
        <v>18</v>
      </c>
      <c r="W233" s="201">
        <f>IF(W231="","",VLOOKUP(W231,Leeftijdscat,4,FALSE))</f>
        <v>19</v>
      </c>
      <c r="X233" s="49">
        <v>4</v>
      </c>
      <c r="Y233" s="78">
        <f>LEN(Y234&amp;Y235&amp;Y236&amp;Y237&amp;Y238&amp;Y239&amp;Y240&amp;Y241&amp;Y242&amp;Y243&amp;Y244&amp;Y245&amp;Y246&amp;Y247&amp;Y248)</f>
        <v>16</v>
      </c>
      <c r="Z233" s="78">
        <f>LEN(Z234&amp;Z235&amp;Z236&amp;Z237&amp;Z238&amp;Z239&amp;Z240&amp;Z241&amp;Z242&amp;Z243&amp;Z244&amp;Z245&amp;Z246&amp;Z247&amp;Z248)</f>
        <v>16</v>
      </c>
      <c r="AA233" s="78">
        <f>LEN(AA234&amp;AA235&amp;AA236&amp;AA237&amp;AA238&amp;AA239&amp;AA240&amp;AA241&amp;AA242&amp;AA243&amp;AA244&amp;AA245&amp;AA246&amp;AA247&amp;AA248)</f>
        <v>14</v>
      </c>
      <c r="AB233" s="78">
        <f>SUM(Y233:AA233)</f>
        <v>46</v>
      </c>
    </row>
    <row r="234" spans="1:34" x14ac:dyDescent="0.25">
      <c r="A234" s="31" t="str">
        <f>C231&amp;"x"&amp;B234</f>
        <v>A4x1</v>
      </c>
      <c r="B234" s="60">
        <v>1</v>
      </c>
      <c r="C234" s="84" t="str">
        <f t="shared" ref="C234:C248" si="195">IF(LEFT($A234,1)="x","",IFERROR(VLOOKUP($A234,LedenV,6,0),""))</f>
        <v>V</v>
      </c>
      <c r="D234" s="84" t="str">
        <f t="shared" ref="D234:D248" si="196">IF(LEFT($A234,1)="x","",IFERROR(VLOOKUP($A234,LedenV,7,0),""))</f>
        <v>NLF29C4</v>
      </c>
      <c r="E234" s="85" t="str">
        <f t="shared" ref="E234:E248" si="197">IF(LEFT($A234,1)="x","",IFERROR(VLOOKUP($A234,LedenV,8,0),""))</f>
        <v>Herremans, J.</v>
      </c>
      <c r="F234" s="85" t="str">
        <f t="shared" ref="F234:F248" si="198">IF(LEFT($A234,1)="x","",IFERROR(VLOOKUP($A234,LedenV,9,0),""))</f>
        <v>Jennifer</v>
      </c>
      <c r="G234" s="86">
        <f t="shared" ref="G234:G248" si="199">IF(LEFT($A234,1)="x","",IFERROR(VLOOKUP($A234,LedenV,10,0),""))</f>
        <v>37807</v>
      </c>
      <c r="H234" s="87">
        <f t="shared" ref="H234:H248" si="200">IF(AND(ISNUMBER(G234),G234&lt;&gt;0),DATEDIF(G234,Peildatum,"Y"),"")</f>
        <v>18</v>
      </c>
      <c r="I234" s="88"/>
      <c r="J234" s="84" t="str">
        <f t="shared" ref="J234:J248" si="201">IF(LEFT($A234,1)="x","",IFERROR(VLOOKUP($A234,LedenV,16,0),""))</f>
        <v>A4</v>
      </c>
      <c r="K234" s="84" t="str">
        <f t="shared" ref="K234:K248" si="202">IF(LEFT($A234,1)="x","",IFERROR(VLOOKUP($A234,LedenV,17,0),""))</f>
        <v>A4</v>
      </c>
      <c r="L234" s="84" t="str">
        <f t="shared" ref="L234:L248" si="203">IF(LEFT($A234,1)="x","",IFERROR(VLOOKUP($A234,LedenV,18,0),""))</f>
        <v>A4</v>
      </c>
      <c r="M234" s="89"/>
      <c r="N234" s="89"/>
      <c r="P234" s="199"/>
      <c r="Q234" s="199"/>
      <c r="R234" s="199"/>
      <c r="S234" s="204"/>
      <c r="T234" s="273">
        <f t="shared" ref="T234:T248" si="204">IF(LEN(C234&amp;D234&amp;E234&amp;F234)&gt;0,1,0)</f>
        <v>1</v>
      </c>
      <c r="U234" s="202">
        <f t="shared" ref="U234:U248" si="205">MIN(LEN(Y234&amp;Z234&amp;AA234),1)</f>
        <v>1</v>
      </c>
      <c r="V234" s="205">
        <f t="shared" ref="V234:V248" si="206">V233</f>
        <v>18</v>
      </c>
      <c r="W234" s="205">
        <f t="shared" ref="W234:W248" si="207">W233</f>
        <v>19</v>
      </c>
      <c r="X234" s="49">
        <v>5</v>
      </c>
      <c r="Y234" s="84" t="str">
        <f t="shared" ref="Y234:Y248" si="208">IF(LEFT($A234,1)="x","",IFERROR(VLOOKUP($A234,LedenV,34,0),""))</f>
        <v>A4</v>
      </c>
      <c r="Z234" s="84" t="str">
        <f t="shared" ref="Z234:Z248" si="209">IF(LEFT($A234,1)="x","",IFERROR(VLOOKUP($A234,LedenV,35,0),""))</f>
        <v>A4</v>
      </c>
      <c r="AA234" s="84" t="str">
        <f t="shared" ref="AA234:AA248" si="210">IF(LEFT($A234,1)="x","",IFERROR(VLOOKUP($A234,LedenV,36,0),""))</f>
        <v>A4</v>
      </c>
      <c r="AB234" s="31">
        <f t="shared" ref="AB234:AB248" si="211">LEN(Y234&amp;Z234&amp;AA234)</f>
        <v>6</v>
      </c>
      <c r="AH234" s="332">
        <f t="shared" ref="AH234:AH248" si="212">lft(G234,Peildatum)</f>
        <v>18.489999999999998</v>
      </c>
    </row>
    <row r="235" spans="1:34" x14ac:dyDescent="0.25">
      <c r="A235" s="31" t="str">
        <f>C231&amp;"x"&amp;B235</f>
        <v>A4x2</v>
      </c>
      <c r="B235" s="60">
        <v>2</v>
      </c>
      <c r="C235" s="84" t="str">
        <f t="shared" si="195"/>
        <v>V</v>
      </c>
      <c r="D235" s="84" t="str">
        <f t="shared" si="196"/>
        <v>NKR62S0</v>
      </c>
      <c r="E235" s="85" t="str">
        <f t="shared" si="197"/>
        <v>Dekker, D.</v>
      </c>
      <c r="F235" s="85" t="str">
        <f t="shared" si="198"/>
        <v>Daniëlle</v>
      </c>
      <c r="G235" s="86">
        <f t="shared" si="199"/>
        <v>38035</v>
      </c>
      <c r="H235" s="87">
        <f t="shared" si="200"/>
        <v>17</v>
      </c>
      <c r="I235" s="88"/>
      <c r="J235" s="84" t="str">
        <f t="shared" si="201"/>
        <v>A3</v>
      </c>
      <c r="K235" s="84" t="str">
        <f t="shared" si="202"/>
        <v>A4</v>
      </c>
      <c r="L235" s="84" t="str">
        <f t="shared" si="203"/>
        <v>A4</v>
      </c>
      <c r="M235" s="89"/>
      <c r="N235" s="89"/>
      <c r="P235" s="199"/>
      <c r="Q235" s="199"/>
      <c r="R235" s="199"/>
      <c r="S235" s="204"/>
      <c r="T235" s="273">
        <f t="shared" si="204"/>
        <v>1</v>
      </c>
      <c r="U235" s="202">
        <f t="shared" si="205"/>
        <v>1</v>
      </c>
      <c r="V235" s="205">
        <f t="shared" si="206"/>
        <v>18</v>
      </c>
      <c r="W235" s="205">
        <f t="shared" si="207"/>
        <v>19</v>
      </c>
      <c r="X235" s="49">
        <v>6</v>
      </c>
      <c r="Y235" s="84" t="str">
        <f t="shared" si="208"/>
        <v>A3</v>
      </c>
      <c r="Z235" s="84" t="str">
        <f t="shared" si="209"/>
        <v>A4</v>
      </c>
      <c r="AA235" s="84" t="str">
        <f t="shared" si="210"/>
        <v>A4</v>
      </c>
      <c r="AB235" s="31">
        <f t="shared" si="211"/>
        <v>6</v>
      </c>
      <c r="AH235" s="332">
        <f t="shared" si="212"/>
        <v>17.87</v>
      </c>
    </row>
    <row r="236" spans="1:34" x14ac:dyDescent="0.25">
      <c r="A236" s="31" t="str">
        <f>C231&amp;"x"&amp;B236</f>
        <v>A4x3</v>
      </c>
      <c r="B236" s="60">
        <v>3</v>
      </c>
      <c r="C236" s="84" t="str">
        <f t="shared" si="195"/>
        <v>V</v>
      </c>
      <c r="D236" s="84" t="str">
        <f t="shared" si="196"/>
        <v>NKX36X8</v>
      </c>
      <c r="E236" s="85" t="str">
        <f t="shared" si="197"/>
        <v>Witman, K.</v>
      </c>
      <c r="F236" s="85" t="str">
        <f t="shared" si="198"/>
        <v>Kimberley</v>
      </c>
      <c r="G236" s="86">
        <f t="shared" si="199"/>
        <v>38163</v>
      </c>
      <c r="H236" s="87">
        <f t="shared" si="200"/>
        <v>17</v>
      </c>
      <c r="I236" s="88"/>
      <c r="J236" s="84" t="str">
        <f t="shared" si="201"/>
        <v>B4</v>
      </c>
      <c r="K236" s="84" t="str">
        <f t="shared" si="202"/>
        <v>A4</v>
      </c>
      <c r="L236" s="84" t="str">
        <f t="shared" si="203"/>
        <v>A4</v>
      </c>
      <c r="M236" s="89"/>
      <c r="N236" s="89"/>
      <c r="P236" s="199"/>
      <c r="Q236" s="199"/>
      <c r="R236" s="199"/>
      <c r="S236" s="204"/>
      <c r="T236" s="273">
        <f t="shared" si="204"/>
        <v>1</v>
      </c>
      <c r="U236" s="202">
        <f t="shared" si="205"/>
        <v>1</v>
      </c>
      <c r="V236" s="205">
        <f t="shared" si="206"/>
        <v>18</v>
      </c>
      <c r="W236" s="205">
        <f t="shared" si="207"/>
        <v>19</v>
      </c>
      <c r="X236" s="49">
        <v>7</v>
      </c>
      <c r="Y236" s="84" t="str">
        <f t="shared" si="208"/>
        <v>B4</v>
      </c>
      <c r="Z236" s="84" t="str">
        <f t="shared" si="209"/>
        <v>A4</v>
      </c>
      <c r="AA236" s="84" t="str">
        <f t="shared" si="210"/>
        <v>A4</v>
      </c>
      <c r="AB236" s="31">
        <f t="shared" si="211"/>
        <v>6</v>
      </c>
      <c r="AH236" s="332">
        <f t="shared" si="212"/>
        <v>17.52</v>
      </c>
    </row>
    <row r="237" spans="1:34" x14ac:dyDescent="0.25">
      <c r="A237" s="31" t="str">
        <f>C231&amp;"x"&amp;B237</f>
        <v>A4x4</v>
      </c>
      <c r="B237" s="60">
        <v>4</v>
      </c>
      <c r="C237" s="84" t="str">
        <f t="shared" si="195"/>
        <v>M</v>
      </c>
      <c r="D237" s="84" t="str">
        <f t="shared" si="196"/>
        <v>NKX56T0</v>
      </c>
      <c r="E237" s="85" t="str">
        <f t="shared" si="197"/>
        <v>Verhagen, L.A.J.</v>
      </c>
      <c r="F237" s="85" t="str">
        <f t="shared" si="198"/>
        <v>Laurens</v>
      </c>
      <c r="G237" s="86">
        <f t="shared" si="199"/>
        <v>38090</v>
      </c>
      <c r="H237" s="87">
        <f t="shared" si="200"/>
        <v>17</v>
      </c>
      <c r="I237" s="88"/>
      <c r="J237" s="84" t="str">
        <f t="shared" si="201"/>
        <v>B4</v>
      </c>
      <c r="K237" s="84" t="str">
        <f t="shared" si="202"/>
        <v>A4</v>
      </c>
      <c r="L237" s="84" t="str">
        <f t="shared" si="203"/>
        <v>A4</v>
      </c>
      <c r="M237" s="89"/>
      <c r="N237" s="89"/>
      <c r="P237" s="199"/>
      <c r="Q237" s="199"/>
      <c r="R237" s="199"/>
      <c r="S237" s="204"/>
      <c r="T237" s="273">
        <f t="shared" si="204"/>
        <v>1</v>
      </c>
      <c r="U237" s="202">
        <f t="shared" si="205"/>
        <v>1</v>
      </c>
      <c r="V237" s="205">
        <f t="shared" si="206"/>
        <v>18</v>
      </c>
      <c r="W237" s="205">
        <f t="shared" si="207"/>
        <v>19</v>
      </c>
      <c r="X237" s="49">
        <v>8</v>
      </c>
      <c r="Y237" s="84" t="str">
        <f t="shared" si="208"/>
        <v>B4</v>
      </c>
      <c r="Z237" s="84" t="str">
        <f t="shared" si="209"/>
        <v>A4</v>
      </c>
      <c r="AA237" s="84" t="str">
        <f t="shared" si="210"/>
        <v>A4</v>
      </c>
      <c r="AB237" s="31">
        <f t="shared" si="211"/>
        <v>6</v>
      </c>
      <c r="AH237" s="332">
        <f t="shared" si="212"/>
        <v>17.72</v>
      </c>
    </row>
    <row r="238" spans="1:34" x14ac:dyDescent="0.25">
      <c r="A238" s="31" t="str">
        <f>C231&amp;"x"&amp;B238</f>
        <v>A4x5</v>
      </c>
      <c r="B238" s="60">
        <v>5</v>
      </c>
      <c r="C238" s="84" t="str">
        <f t="shared" si="195"/>
        <v>M</v>
      </c>
      <c r="D238" s="84" t="str">
        <f t="shared" si="196"/>
        <v>NKW50D9</v>
      </c>
      <c r="E238" s="85" t="str">
        <f t="shared" si="197"/>
        <v>Lange, M.J.D.</v>
      </c>
      <c r="F238" s="85" t="str">
        <f t="shared" si="198"/>
        <v>Mathijs</v>
      </c>
      <c r="G238" s="86">
        <f t="shared" si="199"/>
        <v>38169</v>
      </c>
      <c r="H238" s="87">
        <f t="shared" si="200"/>
        <v>17</v>
      </c>
      <c r="I238" s="88"/>
      <c r="J238" s="84" t="str">
        <f t="shared" si="201"/>
        <v>B4</v>
      </c>
      <c r="K238" s="84" t="str">
        <f t="shared" si="202"/>
        <v>A4</v>
      </c>
      <c r="L238" s="84" t="str">
        <f t="shared" si="203"/>
        <v>A4</v>
      </c>
      <c r="M238" s="89"/>
      <c r="N238" s="89"/>
      <c r="P238" s="199"/>
      <c r="Q238" s="199"/>
      <c r="R238" s="199"/>
      <c r="S238" s="204"/>
      <c r="T238" s="273">
        <f t="shared" si="204"/>
        <v>1</v>
      </c>
      <c r="U238" s="202">
        <f t="shared" si="205"/>
        <v>1</v>
      </c>
      <c r="V238" s="205">
        <f t="shared" si="206"/>
        <v>18</v>
      </c>
      <c r="W238" s="205">
        <f t="shared" si="207"/>
        <v>19</v>
      </c>
      <c r="X238" s="49">
        <v>9</v>
      </c>
      <c r="Y238" s="84" t="str">
        <f t="shared" si="208"/>
        <v>B4</v>
      </c>
      <c r="Z238" s="84" t="str">
        <f t="shared" si="209"/>
        <v>A4</v>
      </c>
      <c r="AA238" s="84" t="str">
        <f t="shared" si="210"/>
        <v>A4</v>
      </c>
      <c r="AB238" s="31">
        <f t="shared" si="211"/>
        <v>6</v>
      </c>
      <c r="AH238" s="332">
        <f t="shared" si="212"/>
        <v>17.5</v>
      </c>
    </row>
    <row r="239" spans="1:34" x14ac:dyDescent="0.25">
      <c r="A239" s="31" t="str">
        <f>C231&amp;"x"&amp;B239</f>
        <v>A4x6</v>
      </c>
      <c r="B239" s="60">
        <v>6</v>
      </c>
      <c r="C239" s="84" t="str">
        <f t="shared" si="195"/>
        <v>M</v>
      </c>
      <c r="D239" s="84" t="str">
        <f t="shared" si="196"/>
        <v>NLC07T4</v>
      </c>
      <c r="E239" s="85" t="str">
        <f t="shared" si="197"/>
        <v>Everaarts, J.D.</v>
      </c>
      <c r="F239" s="85" t="str">
        <f t="shared" si="198"/>
        <v>Jesse</v>
      </c>
      <c r="G239" s="86">
        <f t="shared" si="199"/>
        <v>38346</v>
      </c>
      <c r="H239" s="87">
        <f t="shared" si="200"/>
        <v>17</v>
      </c>
      <c r="I239" s="88"/>
      <c r="J239" s="84" t="str">
        <f t="shared" si="201"/>
        <v>B4</v>
      </c>
      <c r="K239" s="84" t="str">
        <f t="shared" si="202"/>
        <v>A4</v>
      </c>
      <c r="L239" s="84" t="str">
        <f t="shared" si="203"/>
        <v>A4</v>
      </c>
      <c r="M239" s="89"/>
      <c r="N239" s="89"/>
      <c r="P239" s="199"/>
      <c r="Q239" s="199"/>
      <c r="R239" s="199"/>
      <c r="S239" s="204"/>
      <c r="T239" s="273">
        <f t="shared" si="204"/>
        <v>1</v>
      </c>
      <c r="U239" s="202">
        <f t="shared" si="205"/>
        <v>1</v>
      </c>
      <c r="V239" s="205">
        <f t="shared" si="206"/>
        <v>18</v>
      </c>
      <c r="W239" s="205">
        <f t="shared" si="207"/>
        <v>19</v>
      </c>
      <c r="X239" s="49">
        <v>10</v>
      </c>
      <c r="Y239" s="84" t="str">
        <f t="shared" si="208"/>
        <v>B4</v>
      </c>
      <c r="Z239" s="84" t="str">
        <f t="shared" si="209"/>
        <v>A4</v>
      </c>
      <c r="AA239" s="84" t="str">
        <f t="shared" si="210"/>
        <v>A4</v>
      </c>
      <c r="AB239" s="31">
        <f t="shared" si="211"/>
        <v>6</v>
      </c>
      <c r="AH239" s="332">
        <f t="shared" si="212"/>
        <v>17.02</v>
      </c>
    </row>
    <row r="240" spans="1:34" x14ac:dyDescent="0.25">
      <c r="A240" s="31" t="str">
        <f>C231&amp;"x"&amp;B240</f>
        <v>A4x7</v>
      </c>
      <c r="B240" s="60">
        <v>7</v>
      </c>
      <c r="C240" s="84" t="str">
        <f t="shared" si="195"/>
        <v>M</v>
      </c>
      <c r="D240" s="84" t="str">
        <f t="shared" si="196"/>
        <v>NLP77Y7</v>
      </c>
      <c r="E240" s="85" t="str">
        <f t="shared" si="197"/>
        <v>Klein, D.H.</v>
      </c>
      <c r="F240" s="85" t="str">
        <f t="shared" si="198"/>
        <v>Daan</v>
      </c>
      <c r="G240" s="86">
        <f t="shared" si="199"/>
        <v>38667</v>
      </c>
      <c r="H240" s="87">
        <f t="shared" si="200"/>
        <v>16</v>
      </c>
      <c r="I240" s="88"/>
      <c r="J240" s="84" t="str">
        <f t="shared" si="201"/>
        <v>B4</v>
      </c>
      <c r="K240" s="84" t="str">
        <f t="shared" si="202"/>
        <v>B3</v>
      </c>
      <c r="L240" s="84" t="str">
        <f t="shared" si="203"/>
        <v>A4</v>
      </c>
      <c r="M240" s="89"/>
      <c r="N240" s="89"/>
      <c r="P240" s="199"/>
      <c r="Q240" s="199"/>
      <c r="R240" s="199"/>
      <c r="S240" s="204"/>
      <c r="T240" s="273">
        <f t="shared" si="204"/>
        <v>1</v>
      </c>
      <c r="U240" s="202">
        <f t="shared" si="205"/>
        <v>1</v>
      </c>
      <c r="V240" s="205">
        <f t="shared" si="206"/>
        <v>18</v>
      </c>
      <c r="W240" s="205">
        <f t="shared" si="207"/>
        <v>19</v>
      </c>
      <c r="X240" s="49">
        <v>11</v>
      </c>
      <c r="Y240" s="84" t="str">
        <f t="shared" si="208"/>
        <v>B4</v>
      </c>
      <c r="Z240" s="84" t="str">
        <f t="shared" si="209"/>
        <v>B3</v>
      </c>
      <c r="AA240" s="84" t="str">
        <f t="shared" si="210"/>
        <v>A4</v>
      </c>
      <c r="AB240" s="31">
        <f t="shared" si="211"/>
        <v>6</v>
      </c>
      <c r="AH240" s="332">
        <f t="shared" si="212"/>
        <v>16.14</v>
      </c>
    </row>
    <row r="241" spans="1:34" x14ac:dyDescent="0.25">
      <c r="A241" s="31" t="str">
        <f>C231&amp;"x"&amp;B241</f>
        <v>A4x8</v>
      </c>
      <c r="B241" s="60">
        <v>8</v>
      </c>
      <c r="C241" s="84" t="str">
        <f t="shared" si="195"/>
        <v>V</v>
      </c>
      <c r="D241" s="84" t="str">
        <f t="shared" si="196"/>
        <v>NML82P7</v>
      </c>
      <c r="E241" s="85" t="str">
        <f t="shared" si="197"/>
        <v>Degenhardt, K.</v>
      </c>
      <c r="F241" s="85" t="str">
        <f t="shared" si="198"/>
        <v>Kim</v>
      </c>
      <c r="G241" s="86">
        <f t="shared" si="199"/>
        <v>38201</v>
      </c>
      <c r="H241" s="87">
        <f t="shared" si="200"/>
        <v>17</v>
      </c>
      <c r="I241" s="88"/>
      <c r="J241" s="84" t="str">
        <f t="shared" si="201"/>
        <v>A4</v>
      </c>
      <c r="K241" s="84" t="str">
        <f t="shared" si="202"/>
        <v>A4</v>
      </c>
      <c r="L241" s="84">
        <f t="shared" si="203"/>
        <v>0</v>
      </c>
      <c r="M241" s="89"/>
      <c r="N241" s="89"/>
      <c r="P241" s="199"/>
      <c r="Q241" s="199"/>
      <c r="R241" s="199"/>
      <c r="S241" s="204"/>
      <c r="T241" s="273">
        <f t="shared" si="204"/>
        <v>1</v>
      </c>
      <c r="U241" s="202">
        <f t="shared" si="205"/>
        <v>1</v>
      </c>
      <c r="V241" s="205">
        <f t="shared" si="206"/>
        <v>18</v>
      </c>
      <c r="W241" s="205">
        <f t="shared" si="207"/>
        <v>19</v>
      </c>
      <c r="X241" s="49">
        <v>12</v>
      </c>
      <c r="Y241" s="84" t="str">
        <f t="shared" si="208"/>
        <v>A4</v>
      </c>
      <c r="Z241" s="84" t="str">
        <f t="shared" si="209"/>
        <v>A4</v>
      </c>
      <c r="AA241" s="84" t="str">
        <f t="shared" si="210"/>
        <v/>
      </c>
      <c r="AB241" s="31">
        <f t="shared" si="211"/>
        <v>4</v>
      </c>
      <c r="AH241" s="332">
        <f t="shared" si="212"/>
        <v>17.41</v>
      </c>
    </row>
    <row r="242" spans="1:34" x14ac:dyDescent="0.25">
      <c r="A242" s="31" t="str">
        <f>C231&amp;"x"&amp;B242</f>
        <v>A4x9</v>
      </c>
      <c r="B242" s="60">
        <v>9</v>
      </c>
      <c r="C242" s="84" t="str">
        <f t="shared" si="195"/>
        <v/>
      </c>
      <c r="D242" s="84" t="str">
        <f t="shared" si="196"/>
        <v/>
      </c>
      <c r="E242" s="85" t="str">
        <f t="shared" si="197"/>
        <v/>
      </c>
      <c r="F242" s="85" t="str">
        <f t="shared" si="198"/>
        <v/>
      </c>
      <c r="G242" s="86" t="str">
        <f t="shared" si="199"/>
        <v/>
      </c>
      <c r="H242" s="87" t="str">
        <f t="shared" si="200"/>
        <v/>
      </c>
      <c r="I242" s="88"/>
      <c r="J242" s="84" t="str">
        <f t="shared" si="201"/>
        <v/>
      </c>
      <c r="K242" s="84" t="str">
        <f t="shared" si="202"/>
        <v/>
      </c>
      <c r="L242" s="84" t="str">
        <f t="shared" si="203"/>
        <v/>
      </c>
      <c r="M242" s="89"/>
      <c r="N242" s="89"/>
      <c r="P242" s="199"/>
      <c r="Q242" s="199"/>
      <c r="R242" s="199"/>
      <c r="S242" s="204"/>
      <c r="T242" s="273">
        <f t="shared" si="204"/>
        <v>0</v>
      </c>
      <c r="U242" s="202">
        <f t="shared" si="205"/>
        <v>0</v>
      </c>
      <c r="V242" s="205">
        <f t="shared" si="206"/>
        <v>18</v>
      </c>
      <c r="W242" s="205">
        <f t="shared" si="207"/>
        <v>19</v>
      </c>
      <c r="X242" s="49">
        <v>13</v>
      </c>
      <c r="Y242" s="84" t="str">
        <f t="shared" si="208"/>
        <v/>
      </c>
      <c r="Z242" s="84" t="str">
        <f t="shared" si="209"/>
        <v/>
      </c>
      <c r="AA242" s="84" t="str">
        <f t="shared" si="210"/>
        <v/>
      </c>
      <c r="AB242" s="31">
        <f t="shared" si="211"/>
        <v>0</v>
      </c>
      <c r="AH242" s="332" t="str">
        <f t="shared" si="212"/>
        <v/>
      </c>
    </row>
    <row r="243" spans="1:34" x14ac:dyDescent="0.25">
      <c r="A243" s="31" t="str">
        <f>C231&amp;"x"&amp;B243</f>
        <v>A4x10</v>
      </c>
      <c r="B243" s="60">
        <v>10</v>
      </c>
      <c r="C243" s="84" t="str">
        <f t="shared" si="195"/>
        <v/>
      </c>
      <c r="D243" s="84" t="str">
        <f t="shared" si="196"/>
        <v/>
      </c>
      <c r="E243" s="85" t="str">
        <f t="shared" si="197"/>
        <v/>
      </c>
      <c r="F243" s="85" t="str">
        <f t="shared" si="198"/>
        <v/>
      </c>
      <c r="G243" s="86" t="str">
        <f t="shared" si="199"/>
        <v/>
      </c>
      <c r="H243" s="87" t="str">
        <f t="shared" si="200"/>
        <v/>
      </c>
      <c r="I243" s="88"/>
      <c r="J243" s="84" t="str">
        <f t="shared" si="201"/>
        <v/>
      </c>
      <c r="K243" s="84" t="str">
        <f t="shared" si="202"/>
        <v/>
      </c>
      <c r="L243" s="84" t="str">
        <f t="shared" si="203"/>
        <v/>
      </c>
      <c r="M243" s="89"/>
      <c r="N243" s="89"/>
      <c r="P243" s="199"/>
      <c r="Q243" s="199"/>
      <c r="R243" s="199"/>
      <c r="S243" s="204"/>
      <c r="T243" s="273">
        <f t="shared" si="204"/>
        <v>0</v>
      </c>
      <c r="U243" s="202">
        <f t="shared" si="205"/>
        <v>0</v>
      </c>
      <c r="V243" s="205">
        <f t="shared" si="206"/>
        <v>18</v>
      </c>
      <c r="W243" s="205">
        <f t="shared" si="207"/>
        <v>19</v>
      </c>
      <c r="X243" s="49">
        <v>14</v>
      </c>
      <c r="Y243" s="84" t="str">
        <f t="shared" si="208"/>
        <v/>
      </c>
      <c r="Z243" s="84" t="str">
        <f t="shared" si="209"/>
        <v/>
      </c>
      <c r="AA243" s="84" t="str">
        <f t="shared" si="210"/>
        <v/>
      </c>
      <c r="AB243" s="31">
        <f t="shared" si="211"/>
        <v>0</v>
      </c>
      <c r="AH243" s="332" t="str">
        <f t="shared" si="212"/>
        <v/>
      </c>
    </row>
    <row r="244" spans="1:34" x14ac:dyDescent="0.25">
      <c r="A244" s="31" t="str">
        <f>C231&amp;"x"&amp;B244</f>
        <v>A4x11</v>
      </c>
      <c r="B244" s="60">
        <v>11</v>
      </c>
      <c r="C244" s="84" t="str">
        <f t="shared" si="195"/>
        <v/>
      </c>
      <c r="D244" s="84" t="str">
        <f t="shared" si="196"/>
        <v/>
      </c>
      <c r="E244" s="85" t="str">
        <f t="shared" si="197"/>
        <v/>
      </c>
      <c r="F244" s="85" t="str">
        <f t="shared" si="198"/>
        <v/>
      </c>
      <c r="G244" s="86" t="str">
        <f t="shared" si="199"/>
        <v/>
      </c>
      <c r="H244" s="87" t="str">
        <f t="shared" si="200"/>
        <v/>
      </c>
      <c r="I244" s="88"/>
      <c r="J244" s="84" t="str">
        <f t="shared" si="201"/>
        <v/>
      </c>
      <c r="K244" s="84" t="str">
        <f t="shared" si="202"/>
        <v/>
      </c>
      <c r="L244" s="84" t="str">
        <f t="shared" si="203"/>
        <v/>
      </c>
      <c r="M244" s="89"/>
      <c r="N244" s="89"/>
      <c r="P244" s="199"/>
      <c r="Q244" s="199"/>
      <c r="R244" s="199"/>
      <c r="T244" s="273">
        <f t="shared" si="204"/>
        <v>0</v>
      </c>
      <c r="U244" s="202">
        <f t="shared" si="205"/>
        <v>0</v>
      </c>
      <c r="V244" s="205">
        <f t="shared" si="206"/>
        <v>18</v>
      </c>
      <c r="W244" s="205">
        <f t="shared" si="207"/>
        <v>19</v>
      </c>
      <c r="X244" s="49">
        <v>15</v>
      </c>
      <c r="Y244" s="84" t="str">
        <f t="shared" si="208"/>
        <v/>
      </c>
      <c r="Z244" s="84" t="str">
        <f t="shared" si="209"/>
        <v/>
      </c>
      <c r="AA244" s="84" t="str">
        <f t="shared" si="210"/>
        <v/>
      </c>
      <c r="AB244" s="31">
        <f t="shared" si="211"/>
        <v>0</v>
      </c>
      <c r="AH244" s="332" t="str">
        <f t="shared" si="212"/>
        <v/>
      </c>
    </row>
    <row r="245" spans="1:34" x14ac:dyDescent="0.25">
      <c r="A245" s="31" t="str">
        <f>C231&amp;"x"&amp;B245</f>
        <v>A4x12</v>
      </c>
      <c r="B245" s="60">
        <v>12</v>
      </c>
      <c r="C245" s="84" t="str">
        <f t="shared" si="195"/>
        <v/>
      </c>
      <c r="D245" s="84" t="str">
        <f t="shared" si="196"/>
        <v/>
      </c>
      <c r="E245" s="85" t="str">
        <f t="shared" si="197"/>
        <v/>
      </c>
      <c r="F245" s="85" t="str">
        <f t="shared" si="198"/>
        <v/>
      </c>
      <c r="G245" s="86" t="str">
        <f t="shared" si="199"/>
        <v/>
      </c>
      <c r="H245" s="87" t="str">
        <f t="shared" si="200"/>
        <v/>
      </c>
      <c r="I245" s="88"/>
      <c r="J245" s="84" t="str">
        <f t="shared" si="201"/>
        <v/>
      </c>
      <c r="K245" s="84" t="str">
        <f t="shared" si="202"/>
        <v/>
      </c>
      <c r="L245" s="84" t="str">
        <f t="shared" si="203"/>
        <v/>
      </c>
      <c r="M245" s="89"/>
      <c r="N245" s="89"/>
      <c r="P245" s="199"/>
      <c r="Q245" s="199"/>
      <c r="R245" s="199"/>
      <c r="T245" s="273">
        <f t="shared" si="204"/>
        <v>0</v>
      </c>
      <c r="U245" s="202">
        <f t="shared" si="205"/>
        <v>0</v>
      </c>
      <c r="V245" s="205">
        <f t="shared" si="206"/>
        <v>18</v>
      </c>
      <c r="W245" s="205">
        <f t="shared" si="207"/>
        <v>19</v>
      </c>
      <c r="X245" s="49">
        <v>16</v>
      </c>
      <c r="Y245" s="84" t="str">
        <f t="shared" si="208"/>
        <v/>
      </c>
      <c r="Z245" s="84" t="str">
        <f t="shared" si="209"/>
        <v/>
      </c>
      <c r="AA245" s="84" t="str">
        <f t="shared" si="210"/>
        <v/>
      </c>
      <c r="AB245" s="31">
        <f t="shared" si="211"/>
        <v>0</v>
      </c>
      <c r="AH245" s="332" t="str">
        <f t="shared" si="212"/>
        <v/>
      </c>
    </row>
    <row r="246" spans="1:34" x14ac:dyDescent="0.25">
      <c r="A246" s="31" t="str">
        <f>C231&amp;"x"&amp;B246</f>
        <v>A4x13</v>
      </c>
      <c r="B246" s="60">
        <v>13</v>
      </c>
      <c r="C246" s="84" t="str">
        <f t="shared" si="195"/>
        <v/>
      </c>
      <c r="D246" s="84" t="str">
        <f t="shared" si="196"/>
        <v/>
      </c>
      <c r="E246" s="85" t="str">
        <f t="shared" si="197"/>
        <v/>
      </c>
      <c r="F246" s="85" t="str">
        <f t="shared" si="198"/>
        <v/>
      </c>
      <c r="G246" s="86" t="str">
        <f t="shared" si="199"/>
        <v/>
      </c>
      <c r="H246" s="87" t="str">
        <f t="shared" si="200"/>
        <v/>
      </c>
      <c r="I246" s="88"/>
      <c r="J246" s="84" t="str">
        <f t="shared" si="201"/>
        <v/>
      </c>
      <c r="K246" s="84" t="str">
        <f t="shared" si="202"/>
        <v/>
      </c>
      <c r="L246" s="84" t="str">
        <f t="shared" si="203"/>
        <v/>
      </c>
      <c r="M246" s="89"/>
      <c r="N246" s="89"/>
      <c r="P246" s="199"/>
      <c r="Q246" s="199"/>
      <c r="R246" s="199"/>
      <c r="T246" s="273">
        <f t="shared" si="204"/>
        <v>0</v>
      </c>
      <c r="U246" s="202">
        <f t="shared" si="205"/>
        <v>0</v>
      </c>
      <c r="V246" s="205">
        <f t="shared" si="206"/>
        <v>18</v>
      </c>
      <c r="W246" s="205">
        <f t="shared" si="207"/>
        <v>19</v>
      </c>
      <c r="X246" s="49">
        <v>17</v>
      </c>
      <c r="Y246" s="84" t="str">
        <f t="shared" si="208"/>
        <v/>
      </c>
      <c r="Z246" s="84" t="str">
        <f t="shared" si="209"/>
        <v/>
      </c>
      <c r="AA246" s="84" t="str">
        <f t="shared" si="210"/>
        <v/>
      </c>
      <c r="AB246" s="31">
        <f t="shared" si="211"/>
        <v>0</v>
      </c>
      <c r="AH246" s="332" t="str">
        <f t="shared" si="212"/>
        <v/>
      </c>
    </row>
    <row r="247" spans="1:34" x14ac:dyDescent="0.25">
      <c r="A247" s="31" t="str">
        <f>C231&amp;"x"&amp;B247</f>
        <v>A4x14</v>
      </c>
      <c r="B247" s="60">
        <v>14</v>
      </c>
      <c r="C247" s="84" t="str">
        <f t="shared" si="195"/>
        <v/>
      </c>
      <c r="D247" s="84" t="str">
        <f t="shared" si="196"/>
        <v/>
      </c>
      <c r="E247" s="85" t="str">
        <f t="shared" si="197"/>
        <v/>
      </c>
      <c r="F247" s="85" t="str">
        <f t="shared" si="198"/>
        <v/>
      </c>
      <c r="G247" s="86" t="str">
        <f t="shared" si="199"/>
        <v/>
      </c>
      <c r="H247" s="87" t="str">
        <f t="shared" si="200"/>
        <v/>
      </c>
      <c r="I247" s="88"/>
      <c r="J247" s="84" t="str">
        <f t="shared" si="201"/>
        <v/>
      </c>
      <c r="K247" s="84" t="str">
        <f t="shared" si="202"/>
        <v/>
      </c>
      <c r="L247" s="84" t="str">
        <f t="shared" si="203"/>
        <v/>
      </c>
      <c r="M247" s="89"/>
      <c r="N247" s="89"/>
      <c r="P247" s="199"/>
      <c r="Q247" s="199"/>
      <c r="R247" s="199"/>
      <c r="T247" s="273">
        <f t="shared" si="204"/>
        <v>0</v>
      </c>
      <c r="U247" s="202">
        <f t="shared" si="205"/>
        <v>0</v>
      </c>
      <c r="V247" s="205">
        <f t="shared" si="206"/>
        <v>18</v>
      </c>
      <c r="W247" s="205">
        <f t="shared" si="207"/>
        <v>19</v>
      </c>
      <c r="X247" s="49">
        <v>18</v>
      </c>
      <c r="Y247" s="84" t="str">
        <f t="shared" si="208"/>
        <v/>
      </c>
      <c r="Z247" s="84" t="str">
        <f t="shared" si="209"/>
        <v/>
      </c>
      <c r="AA247" s="84" t="str">
        <f t="shared" si="210"/>
        <v/>
      </c>
      <c r="AB247" s="31">
        <f t="shared" si="211"/>
        <v>0</v>
      </c>
      <c r="AH247" s="332" t="str">
        <f t="shared" si="212"/>
        <v/>
      </c>
    </row>
    <row r="248" spans="1:34" x14ac:dyDescent="0.25">
      <c r="A248" s="31" t="str">
        <f>C231&amp;"x"&amp;B248</f>
        <v>A4x15</v>
      </c>
      <c r="B248" s="60">
        <v>15</v>
      </c>
      <c r="C248" s="84" t="str">
        <f t="shared" si="195"/>
        <v/>
      </c>
      <c r="D248" s="84" t="str">
        <f t="shared" si="196"/>
        <v/>
      </c>
      <c r="E248" s="85" t="str">
        <f t="shared" si="197"/>
        <v/>
      </c>
      <c r="F248" s="85" t="str">
        <f t="shared" si="198"/>
        <v/>
      </c>
      <c r="G248" s="86" t="str">
        <f t="shared" si="199"/>
        <v/>
      </c>
      <c r="H248" s="87" t="str">
        <f t="shared" si="200"/>
        <v/>
      </c>
      <c r="I248" s="88"/>
      <c r="J248" s="84" t="str">
        <f t="shared" si="201"/>
        <v/>
      </c>
      <c r="K248" s="84" t="str">
        <f t="shared" si="202"/>
        <v/>
      </c>
      <c r="L248" s="84" t="str">
        <f t="shared" si="203"/>
        <v/>
      </c>
      <c r="M248" s="89"/>
      <c r="N248" s="89"/>
      <c r="P248" s="199"/>
      <c r="Q248" s="199"/>
      <c r="R248" s="199"/>
      <c r="T248" s="273">
        <f t="shared" si="204"/>
        <v>0</v>
      </c>
      <c r="U248" s="202">
        <f t="shared" si="205"/>
        <v>0</v>
      </c>
      <c r="V248" s="205">
        <f t="shared" si="206"/>
        <v>18</v>
      </c>
      <c r="W248" s="205">
        <f t="shared" si="207"/>
        <v>19</v>
      </c>
      <c r="X248" s="49">
        <v>19</v>
      </c>
      <c r="Y248" s="84" t="str">
        <f t="shared" si="208"/>
        <v/>
      </c>
      <c r="Z248" s="84" t="str">
        <f t="shared" si="209"/>
        <v/>
      </c>
      <c r="AA248" s="84" t="str">
        <f t="shared" si="210"/>
        <v/>
      </c>
      <c r="AB248" s="31">
        <f t="shared" si="211"/>
        <v>0</v>
      </c>
      <c r="AH248" s="332" t="str">
        <f t="shared" si="212"/>
        <v/>
      </c>
    </row>
    <row r="249" spans="1:34" ht="13.8" thickBot="1" x14ac:dyDescent="0.3">
      <c r="B249" s="90"/>
      <c r="C249" s="91"/>
      <c r="D249" s="90"/>
      <c r="E249" s="90"/>
      <c r="F249" s="90"/>
      <c r="G249" s="92"/>
      <c r="H249" s="92"/>
      <c r="I249" s="92"/>
      <c r="J249" s="91"/>
      <c r="K249" s="91"/>
      <c r="L249" s="91"/>
      <c r="M249" s="89"/>
      <c r="N249" s="89"/>
      <c r="X249" s="49">
        <v>20</v>
      </c>
    </row>
    <row r="250" spans="1:34" ht="13.8" thickTop="1" x14ac:dyDescent="0.25">
      <c r="A250" s="59"/>
      <c r="B250" s="60"/>
      <c r="C250" s="416" t="s">
        <v>5707</v>
      </c>
      <c r="D250" s="416"/>
      <c r="E250" s="162" t="s">
        <v>5708</v>
      </c>
      <c r="F250" s="162" t="s">
        <v>5709</v>
      </c>
      <c r="G250" s="62" t="s">
        <v>5710</v>
      </c>
      <c r="H250" s="63"/>
      <c r="I250" s="64"/>
      <c r="J250" s="65" t="s">
        <v>5711</v>
      </c>
      <c r="K250" s="65" t="s">
        <v>5712</v>
      </c>
      <c r="L250" s="65" t="s">
        <v>5713</v>
      </c>
      <c r="M250" s="66"/>
      <c r="N250" s="66"/>
      <c r="O250" s="67"/>
      <c r="P250" s="68">
        <f>COUNT(P254:P268)</f>
        <v>0</v>
      </c>
      <c r="Q250" s="68">
        <f>COUNT(Q254:Q268)</f>
        <v>0</v>
      </c>
      <c r="R250" s="68">
        <f>COUNT(R254:R268)</f>
        <v>0</v>
      </c>
      <c r="S250" s="69"/>
      <c r="T250" s="344">
        <f>T251-SUM(U254:U268)</f>
        <v>0</v>
      </c>
      <c r="U250" s="67"/>
      <c r="V250" s="67"/>
      <c r="W250" s="67"/>
      <c r="X250" s="67">
        <v>1</v>
      </c>
      <c r="Y250" s="59"/>
      <c r="Z250" s="59"/>
      <c r="AA250" s="59"/>
      <c r="AB250" s="59"/>
    </row>
    <row r="251" spans="1:34" x14ac:dyDescent="0.25">
      <c r="A251" s="40">
        <v>16</v>
      </c>
      <c r="B251" s="70"/>
      <c r="C251" s="415" t="str">
        <f>Leden!AQ18</f>
        <v>B1</v>
      </c>
      <c r="D251" s="415"/>
      <c r="E251" s="161" t="str">
        <f>IF($C251="","",LEFT(IFERROR(VLOOKUP($C251,TeamsV,2,0),"")&amp;"??",2))</f>
        <v>WK</v>
      </c>
      <c r="F251" s="342" t="str">
        <f>IF($C251="","",IFERROR(VLOOKUP($C251,TeamsV,3,0),"??"))</f>
        <v>Za</v>
      </c>
      <c r="G251" s="161" t="str">
        <f>IF($C251="","",LEFT(IFERROR(VLOOKUP($C251,TeamsV,4,0),"")&amp;"?",1))</f>
        <v>8</v>
      </c>
      <c r="H251" s="72"/>
      <c r="I251" s="73"/>
      <c r="J251" s="265">
        <f>COUNTIF(C254:C268,"V")</f>
        <v>5</v>
      </c>
      <c r="K251" s="268">
        <f>COUNTIF(C254:C268,"M")</f>
        <v>5</v>
      </c>
      <c r="L251" s="74">
        <f>IFERROR(AVERAGE(H254:H268),"")</f>
        <v>14.4</v>
      </c>
      <c r="M251" s="75"/>
      <c r="N251" s="75"/>
      <c r="O251" s="76" t="s">
        <v>5714</v>
      </c>
      <c r="P251" s="346"/>
      <c r="Q251" s="346"/>
      <c r="R251" s="346"/>
      <c r="S251" s="347"/>
      <c r="T251" s="344">
        <f>SUM(T254:T268)</f>
        <v>10</v>
      </c>
      <c r="U251" s="201" t="str">
        <f>MID($C251,1,1)</f>
        <v>B</v>
      </c>
      <c r="V251" s="201" t="str">
        <f>MID($C251,1,1)</f>
        <v>B</v>
      </c>
      <c r="W251" s="201" t="str">
        <f>MID($C251,1,1)</f>
        <v>B</v>
      </c>
      <c r="X251" s="49">
        <v>2</v>
      </c>
      <c r="Y251" s="40"/>
      <c r="Z251" s="40"/>
      <c r="AA251" s="40"/>
      <c r="AB251" s="40"/>
      <c r="AD251" s="17" t="str">
        <f>IF($C251="","",IFERROR(VLOOKUP($C251,TeamsV,6,0),""))</f>
        <v>A</v>
      </c>
      <c r="AE251" s="17" t="str">
        <f>TRIM(IF($AD251="","",IFERROR(VLOOKUP($AD251,Teams!$B$4:$G$8,2,0),"")))</f>
        <v>3312 AD</v>
      </c>
      <c r="AF251" s="17" t="str">
        <f>TRIM(IF($AD251="","",IFERROR(VLOOKUP($AD251,Teams!$B$4:$G$8,4,0),"")))</f>
        <v>Dordrecht Oranje Wit (D)</v>
      </c>
      <c r="AH251" s="335">
        <f>IFERROR(AVERAGE(AH254:AH268),"")</f>
        <v>14.811999999999998</v>
      </c>
    </row>
    <row r="252" spans="1:34" x14ac:dyDescent="0.25">
      <c r="B252" s="60"/>
      <c r="C252" s="162"/>
      <c r="D252" s="60"/>
      <c r="E252" s="60"/>
      <c r="F252" s="60"/>
      <c r="G252" s="64"/>
      <c r="H252" s="64"/>
      <c r="I252" s="64"/>
      <c r="J252" s="266"/>
      <c r="K252" s="266"/>
      <c r="L252" s="266"/>
      <c r="M252" s="77"/>
      <c r="N252" s="77"/>
      <c r="P252" s="200"/>
      <c r="Q252" s="200"/>
      <c r="R252" s="200"/>
      <c r="S252" s="200"/>
      <c r="T252" s="156"/>
      <c r="U252" s="202"/>
      <c r="V252" s="202"/>
      <c r="W252" s="202"/>
      <c r="X252" s="49">
        <v>3</v>
      </c>
    </row>
    <row r="253" spans="1:34" x14ac:dyDescent="0.25">
      <c r="A253" s="78"/>
      <c r="B253" s="79"/>
      <c r="C253" s="80" t="s">
        <v>5715</v>
      </c>
      <c r="D253" s="80" t="s">
        <v>5716</v>
      </c>
      <c r="E253" s="81" t="s">
        <v>5717</v>
      </c>
      <c r="F253" s="81" t="s">
        <v>5718</v>
      </c>
      <c r="G253" s="80" t="s">
        <v>5719</v>
      </c>
      <c r="H253" s="80" t="s">
        <v>5720</v>
      </c>
      <c r="I253" s="80" t="s">
        <v>5575</v>
      </c>
      <c r="J253" s="80" t="s">
        <v>7904</v>
      </c>
      <c r="K253" s="80" t="s">
        <v>7905</v>
      </c>
      <c r="L253" s="80" t="s">
        <v>8680</v>
      </c>
      <c r="M253" s="82"/>
      <c r="N253" s="82"/>
      <c r="O253" s="83"/>
      <c r="P253" s="203" t="s">
        <v>5585</v>
      </c>
      <c r="Q253" s="203" t="s">
        <v>5584</v>
      </c>
      <c r="R253" s="203" t="s">
        <v>5586</v>
      </c>
      <c r="S253" s="200"/>
      <c r="T253" s="156"/>
      <c r="U253" s="201">
        <f>IF(W251="","",VLOOKUP(W251,Leeftijdscat,2,FALSE))</f>
        <v>13</v>
      </c>
      <c r="V253" s="201">
        <f>IF(W251="","",VLOOKUP(W251,Leeftijdscat,3,FALSE))</f>
        <v>15</v>
      </c>
      <c r="W253" s="201">
        <f>IF(W251="","",VLOOKUP(W251,Leeftijdscat,4,FALSE))</f>
        <v>16</v>
      </c>
      <c r="X253" s="49">
        <v>4</v>
      </c>
      <c r="Y253" s="78">
        <f>LEN(Y254&amp;Y255&amp;Y256&amp;Y257&amp;Y258&amp;Y259&amp;Y260&amp;Y261&amp;Y262&amp;Y263&amp;Y264&amp;Y265&amp;Y266&amp;Y267&amp;Y268)</f>
        <v>20</v>
      </c>
      <c r="Z253" s="78">
        <f>LEN(Z254&amp;Z255&amp;Z256&amp;Z257&amp;Z258&amp;Z259&amp;Z260&amp;Z261&amp;Z262&amp;Z263&amp;Z264&amp;Z265&amp;Z266&amp;Z267&amp;Z268)</f>
        <v>20</v>
      </c>
      <c r="AA253" s="78">
        <f>LEN(AA254&amp;AA255&amp;AA256&amp;AA257&amp;AA258&amp;AA259&amp;AA260&amp;AA261&amp;AA262&amp;AA263&amp;AA264&amp;AA265&amp;AA266&amp;AA267&amp;AA268)</f>
        <v>18</v>
      </c>
      <c r="AB253" s="78">
        <f>SUM(Y253:AA253)</f>
        <v>58</v>
      </c>
    </row>
    <row r="254" spans="1:34" x14ac:dyDescent="0.25">
      <c r="A254" s="31" t="str">
        <f>C251&amp;"x"&amp;B254</f>
        <v>B1x1</v>
      </c>
      <c r="B254" s="60">
        <v>1</v>
      </c>
      <c r="C254" s="84" t="str">
        <f t="shared" ref="C254:C268" si="213">IF(LEFT($A254,1)="x","",IFERROR(VLOOKUP($A254,LedenV,6,0),""))</f>
        <v>M</v>
      </c>
      <c r="D254" s="84" t="str">
        <f t="shared" ref="D254:D268" si="214">IF(LEFT($A254,1)="x","",IFERROR(VLOOKUP($A254,LedenV,7,0),""))</f>
        <v>NLG59G8</v>
      </c>
      <c r="E254" s="85" t="str">
        <f t="shared" ref="E254:E268" si="215">IF(LEFT($A254,1)="x","",IFERROR(VLOOKUP($A254,LedenV,8,0),""))</f>
        <v>Koster, S.</v>
      </c>
      <c r="F254" s="85" t="str">
        <f t="shared" ref="F254:F268" si="216">IF(LEFT($A254,1)="x","",IFERROR(VLOOKUP($A254,LedenV,9,0),""))</f>
        <v>Senne</v>
      </c>
      <c r="G254" s="86">
        <f t="shared" ref="G254:G268" si="217">IF(LEFT($A254,1)="x","",IFERROR(VLOOKUP($A254,LedenV,10,0),""))</f>
        <v>38657</v>
      </c>
      <c r="H254" s="87">
        <f t="shared" ref="H254:H268" si="218">IF(AND(ISNUMBER(G254),G254&lt;&gt;0),DATEDIF(G254,Peildatum,"Y"),"")</f>
        <v>16</v>
      </c>
      <c r="I254" s="88"/>
      <c r="J254" s="84" t="str">
        <f t="shared" ref="J254:J268" si="219">IF(LEFT($A254,1)="x","",IFERROR(VLOOKUP($A254,LedenV,16,0),""))</f>
        <v>B1</v>
      </c>
      <c r="K254" s="84" t="str">
        <f t="shared" ref="K254:K268" si="220">IF(LEFT($A254,1)="x","",IFERROR(VLOOKUP($A254,LedenV,17,0),""))</f>
        <v>B1</v>
      </c>
      <c r="L254" s="84" t="str">
        <f t="shared" ref="L254:L268" si="221">IF(LEFT($A254,1)="x","",IFERROR(VLOOKUP($A254,LedenV,18,0),""))</f>
        <v>A2</v>
      </c>
      <c r="M254" s="89"/>
      <c r="N254" s="89"/>
      <c r="P254" s="199"/>
      <c r="Q254" s="199"/>
      <c r="R254" s="199"/>
      <c r="S254" s="204"/>
      <c r="T254" s="273">
        <f t="shared" ref="T254:T268" si="222">IF(LEN(C254&amp;D254&amp;E254&amp;F254)&gt;0,1,0)</f>
        <v>1</v>
      </c>
      <c r="U254" s="202">
        <f t="shared" ref="U254:U268" si="223">MIN(LEN(Y254&amp;Z254&amp;AA254),1)</f>
        <v>1</v>
      </c>
      <c r="V254" s="205">
        <f t="shared" ref="V254:V268" si="224">V253</f>
        <v>15</v>
      </c>
      <c r="W254" s="205">
        <f t="shared" ref="W254:W268" si="225">W253</f>
        <v>16</v>
      </c>
      <c r="X254" s="49">
        <v>5</v>
      </c>
      <c r="Y254" s="84" t="str">
        <f t="shared" ref="Y254:Y268" si="226">IF(LEFT($A254,1)="x","",IFERROR(VLOOKUP($A254,LedenV,34,0),""))</f>
        <v>B1</v>
      </c>
      <c r="Z254" s="84" t="str">
        <f t="shared" ref="Z254:Z268" si="227">IF(LEFT($A254,1)="x","",IFERROR(VLOOKUP($A254,LedenV,35,0),""))</f>
        <v>B1</v>
      </c>
      <c r="AA254" s="84" t="str">
        <f t="shared" ref="AA254:AA268" si="228">IF(LEFT($A254,1)="x","",IFERROR(VLOOKUP($A254,LedenV,36,0),""))</f>
        <v>A2</v>
      </c>
      <c r="AB254" s="31">
        <f t="shared" ref="AB254:AB268" si="229">LEN(Y254&amp;Z254&amp;AA254)</f>
        <v>6</v>
      </c>
      <c r="AH254" s="332">
        <f t="shared" ref="AH254:AH268" si="230">lft(G254,Peildatum)</f>
        <v>16.16</v>
      </c>
    </row>
    <row r="255" spans="1:34" x14ac:dyDescent="0.25">
      <c r="A255" s="31" t="str">
        <f>C251&amp;"x"&amp;B255</f>
        <v>B1x2</v>
      </c>
      <c r="B255" s="60">
        <v>2</v>
      </c>
      <c r="C255" s="84" t="str">
        <f t="shared" si="213"/>
        <v>V</v>
      </c>
      <c r="D255" s="84" t="str">
        <f t="shared" si="214"/>
        <v>NKW52X5</v>
      </c>
      <c r="E255" s="85" t="str">
        <f t="shared" si="215"/>
        <v>Driesprong, J.</v>
      </c>
      <c r="F255" s="85" t="str">
        <f t="shared" si="216"/>
        <v>Jana</v>
      </c>
      <c r="G255" s="86">
        <f t="shared" si="217"/>
        <v>39205</v>
      </c>
      <c r="H255" s="87">
        <f t="shared" si="218"/>
        <v>14</v>
      </c>
      <c r="I255" s="88"/>
      <c r="J255" s="84" t="str">
        <f t="shared" si="219"/>
        <v>C1</v>
      </c>
      <c r="K255" s="84" t="str">
        <f t="shared" si="220"/>
        <v>C1</v>
      </c>
      <c r="L255" s="84" t="str">
        <f t="shared" si="221"/>
        <v>B1</v>
      </c>
      <c r="M255" s="89"/>
      <c r="N255" s="89"/>
      <c r="P255" s="199"/>
      <c r="Q255" s="199"/>
      <c r="R255" s="199"/>
      <c r="S255" s="204"/>
      <c r="T255" s="273">
        <f t="shared" si="222"/>
        <v>1</v>
      </c>
      <c r="U255" s="202">
        <f t="shared" si="223"/>
        <v>1</v>
      </c>
      <c r="V255" s="205">
        <f t="shared" si="224"/>
        <v>15</v>
      </c>
      <c r="W255" s="205">
        <f t="shared" si="225"/>
        <v>16</v>
      </c>
      <c r="X255" s="49">
        <v>6</v>
      </c>
      <c r="Y255" s="84" t="str">
        <f t="shared" si="226"/>
        <v>C1</v>
      </c>
      <c r="Z255" s="84" t="str">
        <f t="shared" si="227"/>
        <v>C1</v>
      </c>
      <c r="AA255" s="84" t="str">
        <f t="shared" si="228"/>
        <v>B1</v>
      </c>
      <c r="AB255" s="31">
        <f t="shared" si="229"/>
        <v>6</v>
      </c>
      <c r="AH255" s="332">
        <f t="shared" si="230"/>
        <v>14.66</v>
      </c>
    </row>
    <row r="256" spans="1:34" x14ac:dyDescent="0.25">
      <c r="A256" s="31" t="str">
        <f>C251&amp;"x"&amp;B256</f>
        <v>B1x3</v>
      </c>
      <c r="B256" s="60">
        <v>3</v>
      </c>
      <c r="C256" s="84" t="str">
        <f t="shared" si="213"/>
        <v>V</v>
      </c>
      <c r="D256" s="84" t="str">
        <f t="shared" si="214"/>
        <v>NLL81G4</v>
      </c>
      <c r="E256" s="85" t="str">
        <f t="shared" si="215"/>
        <v>Manduapessy, M.</v>
      </c>
      <c r="F256" s="85" t="str">
        <f t="shared" si="216"/>
        <v>Merel</v>
      </c>
      <c r="G256" s="86">
        <f t="shared" si="217"/>
        <v>39324</v>
      </c>
      <c r="H256" s="87">
        <f t="shared" si="218"/>
        <v>14</v>
      </c>
      <c r="I256" s="88"/>
      <c r="J256" s="84" t="str">
        <f t="shared" si="219"/>
        <v>C1</v>
      </c>
      <c r="K256" s="84" t="str">
        <f t="shared" si="220"/>
        <v>C1</v>
      </c>
      <c r="L256" s="84" t="str">
        <f t="shared" si="221"/>
        <v>B1</v>
      </c>
      <c r="M256" s="89"/>
      <c r="N256" s="89"/>
      <c r="P256" s="199"/>
      <c r="Q256" s="199"/>
      <c r="R256" s="199"/>
      <c r="S256" s="204"/>
      <c r="T256" s="273">
        <f t="shared" si="222"/>
        <v>1</v>
      </c>
      <c r="U256" s="202">
        <f t="shared" si="223"/>
        <v>1</v>
      </c>
      <c r="V256" s="205">
        <f t="shared" si="224"/>
        <v>15</v>
      </c>
      <c r="W256" s="205">
        <f t="shared" si="225"/>
        <v>16</v>
      </c>
      <c r="X256" s="49">
        <v>7</v>
      </c>
      <c r="Y256" s="84" t="str">
        <f t="shared" si="226"/>
        <v>C1</v>
      </c>
      <c r="Z256" s="84" t="str">
        <f t="shared" si="227"/>
        <v>C1</v>
      </c>
      <c r="AA256" s="84" t="str">
        <f t="shared" si="228"/>
        <v>B1</v>
      </c>
      <c r="AB256" s="31">
        <f t="shared" si="229"/>
        <v>6</v>
      </c>
      <c r="AH256" s="332">
        <f t="shared" si="230"/>
        <v>14.34</v>
      </c>
    </row>
    <row r="257" spans="1:34" x14ac:dyDescent="0.25">
      <c r="A257" s="31" t="str">
        <f>C251&amp;"x"&amp;B257</f>
        <v>B1x4</v>
      </c>
      <c r="B257" s="60">
        <v>4</v>
      </c>
      <c r="C257" s="84" t="str">
        <f t="shared" si="213"/>
        <v>V</v>
      </c>
      <c r="D257" s="84" t="str">
        <f t="shared" si="214"/>
        <v>NLP78N3</v>
      </c>
      <c r="E257" s="85" t="str">
        <f t="shared" si="215"/>
        <v>Wolleswinkel, I.M.S.</v>
      </c>
      <c r="F257" s="85" t="str">
        <f t="shared" si="216"/>
        <v>Iza</v>
      </c>
      <c r="G257" s="86">
        <f t="shared" si="217"/>
        <v>39328</v>
      </c>
      <c r="H257" s="87">
        <f t="shared" si="218"/>
        <v>14</v>
      </c>
      <c r="I257" s="88"/>
      <c r="J257" s="84" t="str">
        <f t="shared" si="219"/>
        <v>C1</v>
      </c>
      <c r="K257" s="84" t="str">
        <f t="shared" si="220"/>
        <v>C1</v>
      </c>
      <c r="L257" s="84" t="str">
        <f t="shared" si="221"/>
        <v>B1</v>
      </c>
      <c r="M257" s="89"/>
      <c r="N257" s="89"/>
      <c r="P257" s="199"/>
      <c r="Q257" s="199"/>
      <c r="R257" s="199"/>
      <c r="S257" s="204"/>
      <c r="T257" s="273">
        <f t="shared" si="222"/>
        <v>1</v>
      </c>
      <c r="U257" s="202">
        <f t="shared" si="223"/>
        <v>1</v>
      </c>
      <c r="V257" s="205">
        <f t="shared" si="224"/>
        <v>15</v>
      </c>
      <c r="W257" s="205">
        <f t="shared" si="225"/>
        <v>16</v>
      </c>
      <c r="X257" s="49">
        <v>8</v>
      </c>
      <c r="Y257" s="84" t="str">
        <f t="shared" si="226"/>
        <v>C1</v>
      </c>
      <c r="Z257" s="84" t="str">
        <f t="shared" si="227"/>
        <v>C1</v>
      </c>
      <c r="AA257" s="84" t="str">
        <f t="shared" si="228"/>
        <v>B1</v>
      </c>
      <c r="AB257" s="31">
        <f t="shared" si="229"/>
        <v>6</v>
      </c>
      <c r="AH257" s="332">
        <f t="shared" si="230"/>
        <v>14.33</v>
      </c>
    </row>
    <row r="258" spans="1:34" x14ac:dyDescent="0.25">
      <c r="A258" s="31" t="str">
        <f>C251&amp;"x"&amp;B258</f>
        <v>B1x5</v>
      </c>
      <c r="B258" s="60">
        <v>5</v>
      </c>
      <c r="C258" s="84" t="str">
        <f t="shared" si="213"/>
        <v>M</v>
      </c>
      <c r="D258" s="84" t="str">
        <f t="shared" si="214"/>
        <v>NLG58W7</v>
      </c>
      <c r="E258" s="85" t="str">
        <f t="shared" si="215"/>
        <v>Vaartmans, J.A.</v>
      </c>
      <c r="F258" s="85" t="str">
        <f t="shared" si="216"/>
        <v>Jordi</v>
      </c>
      <c r="G258" s="86">
        <f t="shared" si="217"/>
        <v>39069</v>
      </c>
      <c r="H258" s="87">
        <f t="shared" si="218"/>
        <v>15</v>
      </c>
      <c r="I258" s="88"/>
      <c r="J258" s="84" t="str">
        <f t="shared" si="219"/>
        <v>C1</v>
      </c>
      <c r="K258" s="84" t="str">
        <f t="shared" si="220"/>
        <v>C1</v>
      </c>
      <c r="L258" s="84" t="str">
        <f t="shared" si="221"/>
        <v>B1</v>
      </c>
      <c r="M258" s="89"/>
      <c r="N258" s="89"/>
      <c r="P258" s="199"/>
      <c r="Q258" s="199"/>
      <c r="R258" s="199"/>
      <c r="S258" s="204"/>
      <c r="T258" s="273">
        <f t="shared" si="222"/>
        <v>1</v>
      </c>
      <c r="U258" s="202">
        <f t="shared" si="223"/>
        <v>1</v>
      </c>
      <c r="V258" s="205">
        <f t="shared" si="224"/>
        <v>15</v>
      </c>
      <c r="W258" s="205">
        <f t="shared" si="225"/>
        <v>16</v>
      </c>
      <c r="X258" s="49">
        <v>9</v>
      </c>
      <c r="Y258" s="84" t="str">
        <f t="shared" si="226"/>
        <v>C1</v>
      </c>
      <c r="Z258" s="84" t="str">
        <f t="shared" si="227"/>
        <v>C1</v>
      </c>
      <c r="AA258" s="84" t="str">
        <f t="shared" si="228"/>
        <v>B1</v>
      </c>
      <c r="AB258" s="31">
        <f t="shared" si="229"/>
        <v>6</v>
      </c>
      <c r="AH258" s="332">
        <f t="shared" si="230"/>
        <v>15.04</v>
      </c>
    </row>
    <row r="259" spans="1:34" x14ac:dyDescent="0.25">
      <c r="A259" s="31" t="str">
        <f>C251&amp;"x"&amp;B259</f>
        <v>B1x6</v>
      </c>
      <c r="B259" s="60">
        <v>6</v>
      </c>
      <c r="C259" s="84" t="str">
        <f t="shared" si="213"/>
        <v>M</v>
      </c>
      <c r="D259" s="84" t="str">
        <f t="shared" si="214"/>
        <v>NLG57P5</v>
      </c>
      <c r="E259" s="85" t="str">
        <f t="shared" si="215"/>
        <v>Bäcker, C.J.</v>
      </c>
      <c r="F259" s="85" t="str">
        <f t="shared" si="216"/>
        <v>Tijn</v>
      </c>
      <c r="G259" s="86">
        <f t="shared" si="217"/>
        <v>39239</v>
      </c>
      <c r="H259" s="87">
        <f t="shared" si="218"/>
        <v>14</v>
      </c>
      <c r="I259" s="88"/>
      <c r="J259" s="84" t="str">
        <f t="shared" si="219"/>
        <v>C1</v>
      </c>
      <c r="K259" s="84" t="str">
        <f t="shared" si="220"/>
        <v>C1</v>
      </c>
      <c r="L259" s="84" t="str">
        <f t="shared" si="221"/>
        <v>B1</v>
      </c>
      <c r="M259" s="89"/>
      <c r="N259" s="89"/>
      <c r="P259" s="199"/>
      <c r="Q259" s="199"/>
      <c r="R259" s="199"/>
      <c r="S259" s="204"/>
      <c r="T259" s="273">
        <f t="shared" si="222"/>
        <v>1</v>
      </c>
      <c r="U259" s="202">
        <f t="shared" si="223"/>
        <v>1</v>
      </c>
      <c r="V259" s="205">
        <f t="shared" si="224"/>
        <v>15</v>
      </c>
      <c r="W259" s="205">
        <f t="shared" si="225"/>
        <v>16</v>
      </c>
      <c r="X259" s="49">
        <v>10</v>
      </c>
      <c r="Y259" s="84" t="str">
        <f t="shared" si="226"/>
        <v>C1</v>
      </c>
      <c r="Z259" s="84" t="str">
        <f t="shared" si="227"/>
        <v>C1</v>
      </c>
      <c r="AA259" s="84" t="str">
        <f t="shared" si="228"/>
        <v>B1</v>
      </c>
      <c r="AB259" s="31">
        <f t="shared" si="229"/>
        <v>6</v>
      </c>
      <c r="AH259" s="332">
        <f t="shared" si="230"/>
        <v>14.57</v>
      </c>
    </row>
    <row r="260" spans="1:34" x14ac:dyDescent="0.25">
      <c r="A260" s="31" t="str">
        <f>C251&amp;"x"&amp;B260</f>
        <v>B1x7</v>
      </c>
      <c r="B260" s="60">
        <v>7</v>
      </c>
      <c r="C260" s="84" t="str">
        <f t="shared" si="213"/>
        <v>M</v>
      </c>
      <c r="D260" s="84" t="str">
        <f t="shared" si="214"/>
        <v>NLL19V8</v>
      </c>
      <c r="E260" s="85" t="str">
        <f t="shared" si="215"/>
        <v>Zwanenburg, J.</v>
      </c>
      <c r="F260" s="85" t="str">
        <f t="shared" si="216"/>
        <v>Jack</v>
      </c>
      <c r="G260" s="86">
        <f t="shared" si="217"/>
        <v>39356</v>
      </c>
      <c r="H260" s="87">
        <f t="shared" si="218"/>
        <v>14</v>
      </c>
      <c r="I260" s="88"/>
      <c r="J260" s="84" t="str">
        <f t="shared" si="219"/>
        <v>C1</v>
      </c>
      <c r="K260" s="84" t="str">
        <f t="shared" si="220"/>
        <v>C1</v>
      </c>
      <c r="L260" s="84" t="str">
        <f t="shared" si="221"/>
        <v>B1</v>
      </c>
      <c r="M260" s="89"/>
      <c r="N260" s="89"/>
      <c r="P260" s="199"/>
      <c r="Q260" s="199"/>
      <c r="R260" s="199"/>
      <c r="S260" s="204"/>
      <c r="T260" s="273">
        <f t="shared" si="222"/>
        <v>1</v>
      </c>
      <c r="U260" s="202">
        <f t="shared" si="223"/>
        <v>1</v>
      </c>
      <c r="V260" s="205">
        <f t="shared" si="224"/>
        <v>15</v>
      </c>
      <c r="W260" s="205">
        <f t="shared" si="225"/>
        <v>16</v>
      </c>
      <c r="X260" s="49">
        <v>11</v>
      </c>
      <c r="Y260" s="84" t="str">
        <f t="shared" si="226"/>
        <v>C1</v>
      </c>
      <c r="Z260" s="84" t="str">
        <f t="shared" si="227"/>
        <v>C1</v>
      </c>
      <c r="AA260" s="84" t="str">
        <f t="shared" si="228"/>
        <v>B1</v>
      </c>
      <c r="AB260" s="31">
        <f t="shared" si="229"/>
        <v>6</v>
      </c>
      <c r="AH260" s="332">
        <f t="shared" si="230"/>
        <v>14.25</v>
      </c>
    </row>
    <row r="261" spans="1:34" x14ac:dyDescent="0.25">
      <c r="A261" s="31" t="str">
        <f>C251&amp;"x"&amp;B261</f>
        <v>B1x8</v>
      </c>
      <c r="B261" s="60">
        <v>8</v>
      </c>
      <c r="C261" s="84" t="str">
        <f t="shared" si="213"/>
        <v>M</v>
      </c>
      <c r="D261" s="84" t="str">
        <f t="shared" si="214"/>
        <v>NLG57L7</v>
      </c>
      <c r="E261" s="85" t="str">
        <f t="shared" si="215"/>
        <v>Valk, J.B.</v>
      </c>
      <c r="F261" s="85" t="str">
        <f t="shared" si="216"/>
        <v>Jarno</v>
      </c>
      <c r="G261" s="86">
        <f t="shared" si="217"/>
        <v>39367</v>
      </c>
      <c r="H261" s="87">
        <f t="shared" si="218"/>
        <v>14</v>
      </c>
      <c r="I261" s="88"/>
      <c r="J261" s="84" t="str">
        <f t="shared" si="219"/>
        <v>C1</v>
      </c>
      <c r="K261" s="84" t="str">
        <f t="shared" si="220"/>
        <v>C1</v>
      </c>
      <c r="L261" s="84" t="str">
        <f t="shared" si="221"/>
        <v>B1</v>
      </c>
      <c r="M261" s="89"/>
      <c r="N261" s="89"/>
      <c r="P261" s="199"/>
      <c r="Q261" s="199"/>
      <c r="R261" s="199"/>
      <c r="S261" s="204"/>
      <c r="T261" s="273">
        <f t="shared" si="222"/>
        <v>1</v>
      </c>
      <c r="U261" s="202">
        <f t="shared" si="223"/>
        <v>1</v>
      </c>
      <c r="V261" s="205">
        <f t="shared" si="224"/>
        <v>15</v>
      </c>
      <c r="W261" s="205">
        <f t="shared" si="225"/>
        <v>16</v>
      </c>
      <c r="X261" s="49">
        <v>12</v>
      </c>
      <c r="Y261" s="84" t="str">
        <f t="shared" si="226"/>
        <v>C1</v>
      </c>
      <c r="Z261" s="84" t="str">
        <f t="shared" si="227"/>
        <v>C1</v>
      </c>
      <c r="AA261" s="84" t="str">
        <f t="shared" si="228"/>
        <v>B1</v>
      </c>
      <c r="AB261" s="31">
        <f t="shared" si="229"/>
        <v>6</v>
      </c>
      <c r="AH261" s="332">
        <f t="shared" si="230"/>
        <v>14.22</v>
      </c>
    </row>
    <row r="262" spans="1:34" x14ac:dyDescent="0.25">
      <c r="A262" s="31" t="str">
        <f>C251&amp;"x"&amp;B262</f>
        <v>B1x9</v>
      </c>
      <c r="B262" s="60">
        <v>9</v>
      </c>
      <c r="C262" s="84" t="str">
        <f t="shared" si="213"/>
        <v>V</v>
      </c>
      <c r="D262" s="84" t="str">
        <f t="shared" si="214"/>
        <v>NLP77W3</v>
      </c>
      <c r="E262" s="85" t="str">
        <f t="shared" si="215"/>
        <v>Mert, R.</v>
      </c>
      <c r="F262" s="85" t="str">
        <f t="shared" si="216"/>
        <v>Rezzan</v>
      </c>
      <c r="G262" s="86">
        <f t="shared" si="217"/>
        <v>38848</v>
      </c>
      <c r="H262" s="87">
        <f t="shared" si="218"/>
        <v>15</v>
      </c>
      <c r="I262" s="88"/>
      <c r="J262" s="84" t="str">
        <f t="shared" si="219"/>
        <v>C2</v>
      </c>
      <c r="K262" s="84" t="str">
        <f t="shared" si="220"/>
        <v>C2</v>
      </c>
      <c r="L262" s="84" t="str">
        <f t="shared" si="221"/>
        <v>B2</v>
      </c>
      <c r="M262" s="89"/>
      <c r="N262" s="89"/>
      <c r="P262" s="199"/>
      <c r="Q262" s="199"/>
      <c r="R262" s="199"/>
      <c r="S262" s="204"/>
      <c r="T262" s="273">
        <f t="shared" si="222"/>
        <v>1</v>
      </c>
      <c r="U262" s="202">
        <f t="shared" si="223"/>
        <v>1</v>
      </c>
      <c r="V262" s="205">
        <f t="shared" si="224"/>
        <v>15</v>
      </c>
      <c r="W262" s="205">
        <f t="shared" si="225"/>
        <v>16</v>
      </c>
      <c r="X262" s="49">
        <v>13</v>
      </c>
      <c r="Y262" s="84" t="str">
        <f t="shared" si="226"/>
        <v>C2</v>
      </c>
      <c r="Z262" s="84" t="str">
        <f t="shared" si="227"/>
        <v>C2</v>
      </c>
      <c r="AA262" s="84" t="str">
        <f t="shared" si="228"/>
        <v>B2</v>
      </c>
      <c r="AB262" s="31">
        <f t="shared" si="229"/>
        <v>6</v>
      </c>
      <c r="AH262" s="332">
        <f t="shared" si="230"/>
        <v>15.64</v>
      </c>
    </row>
    <row r="263" spans="1:34" x14ac:dyDescent="0.25">
      <c r="A263" s="31" t="str">
        <f>C251&amp;"x"&amp;B263</f>
        <v>B1x10</v>
      </c>
      <c r="B263" s="60">
        <v>10</v>
      </c>
      <c r="C263" s="84" t="str">
        <f t="shared" si="213"/>
        <v>V</v>
      </c>
      <c r="D263" s="84" t="str">
        <f t="shared" si="214"/>
        <v>NLH27P1</v>
      </c>
      <c r="E263" s="85" t="str">
        <f t="shared" si="215"/>
        <v>Haas, de A.</v>
      </c>
      <c r="F263" s="85" t="str">
        <f t="shared" si="216"/>
        <v>Amber</v>
      </c>
      <c r="G263" s="86">
        <f t="shared" si="217"/>
        <v>39114</v>
      </c>
      <c r="H263" s="87">
        <f t="shared" si="218"/>
        <v>14</v>
      </c>
      <c r="I263" s="88"/>
      <c r="J263" s="84" t="str">
        <f t="shared" si="219"/>
        <v>C1</v>
      </c>
      <c r="K263" s="84" t="str">
        <f t="shared" si="220"/>
        <v>C1</v>
      </c>
      <c r="L263" s="84">
        <f t="shared" si="221"/>
        <v>0</v>
      </c>
      <c r="M263" s="89"/>
      <c r="N263" s="89"/>
      <c r="P263" s="199"/>
      <c r="Q263" s="199"/>
      <c r="R263" s="199"/>
      <c r="S263" s="204"/>
      <c r="T263" s="273">
        <f t="shared" si="222"/>
        <v>1</v>
      </c>
      <c r="U263" s="202">
        <f t="shared" si="223"/>
        <v>1</v>
      </c>
      <c r="V263" s="205">
        <f t="shared" si="224"/>
        <v>15</v>
      </c>
      <c r="W263" s="205">
        <f t="shared" si="225"/>
        <v>16</v>
      </c>
      <c r="X263" s="49">
        <v>14</v>
      </c>
      <c r="Y263" s="84" t="str">
        <f t="shared" si="226"/>
        <v>C1</v>
      </c>
      <c r="Z263" s="84" t="str">
        <f t="shared" si="227"/>
        <v>C1</v>
      </c>
      <c r="AA263" s="84" t="str">
        <f t="shared" si="228"/>
        <v/>
      </c>
      <c r="AB263" s="31">
        <f t="shared" si="229"/>
        <v>4</v>
      </c>
      <c r="AH263" s="332">
        <f t="shared" si="230"/>
        <v>14.91</v>
      </c>
    </row>
    <row r="264" spans="1:34" x14ac:dyDescent="0.25">
      <c r="A264" s="31" t="str">
        <f>C251&amp;"x"&amp;B264</f>
        <v>B1x11</v>
      </c>
      <c r="B264" s="60">
        <v>11</v>
      </c>
      <c r="C264" s="84" t="str">
        <f t="shared" si="213"/>
        <v/>
      </c>
      <c r="D264" s="84" t="str">
        <f t="shared" si="214"/>
        <v/>
      </c>
      <c r="E264" s="85" t="str">
        <f t="shared" si="215"/>
        <v/>
      </c>
      <c r="F264" s="85" t="str">
        <f t="shared" si="216"/>
        <v/>
      </c>
      <c r="G264" s="86" t="str">
        <f t="shared" si="217"/>
        <v/>
      </c>
      <c r="H264" s="87" t="str">
        <f t="shared" si="218"/>
        <v/>
      </c>
      <c r="I264" s="88"/>
      <c r="J264" s="84" t="str">
        <f t="shared" si="219"/>
        <v/>
      </c>
      <c r="K264" s="84" t="str">
        <f t="shared" si="220"/>
        <v/>
      </c>
      <c r="L264" s="84" t="str">
        <f t="shared" si="221"/>
        <v/>
      </c>
      <c r="M264" s="89"/>
      <c r="N264" s="89"/>
      <c r="P264" s="199"/>
      <c r="Q264" s="199"/>
      <c r="R264" s="199"/>
      <c r="T264" s="273">
        <f t="shared" si="222"/>
        <v>0</v>
      </c>
      <c r="U264" s="202">
        <f t="shared" si="223"/>
        <v>0</v>
      </c>
      <c r="V264" s="205">
        <f t="shared" si="224"/>
        <v>15</v>
      </c>
      <c r="W264" s="205">
        <f t="shared" si="225"/>
        <v>16</v>
      </c>
      <c r="X264" s="49">
        <v>15</v>
      </c>
      <c r="Y264" s="84" t="str">
        <f t="shared" si="226"/>
        <v/>
      </c>
      <c r="Z264" s="84" t="str">
        <f t="shared" si="227"/>
        <v/>
      </c>
      <c r="AA264" s="84" t="str">
        <f t="shared" si="228"/>
        <v/>
      </c>
      <c r="AB264" s="31">
        <f t="shared" si="229"/>
        <v>0</v>
      </c>
      <c r="AH264" s="332" t="str">
        <f t="shared" si="230"/>
        <v/>
      </c>
    </row>
    <row r="265" spans="1:34" x14ac:dyDescent="0.25">
      <c r="A265" s="31" t="str">
        <f>C251&amp;"x"&amp;B265</f>
        <v>B1x12</v>
      </c>
      <c r="B265" s="60">
        <v>12</v>
      </c>
      <c r="C265" s="84" t="str">
        <f t="shared" si="213"/>
        <v/>
      </c>
      <c r="D265" s="84" t="str">
        <f t="shared" si="214"/>
        <v/>
      </c>
      <c r="E265" s="85" t="str">
        <f t="shared" si="215"/>
        <v/>
      </c>
      <c r="F265" s="85" t="str">
        <f t="shared" si="216"/>
        <v/>
      </c>
      <c r="G265" s="86" t="str">
        <f t="shared" si="217"/>
        <v/>
      </c>
      <c r="H265" s="87" t="str">
        <f t="shared" si="218"/>
        <v/>
      </c>
      <c r="I265" s="88"/>
      <c r="J265" s="84" t="str">
        <f t="shared" si="219"/>
        <v/>
      </c>
      <c r="K265" s="84" t="str">
        <f t="shared" si="220"/>
        <v/>
      </c>
      <c r="L265" s="84" t="str">
        <f t="shared" si="221"/>
        <v/>
      </c>
      <c r="M265" s="89"/>
      <c r="N265" s="89"/>
      <c r="P265" s="199"/>
      <c r="Q265" s="199"/>
      <c r="R265" s="199"/>
      <c r="T265" s="273">
        <f t="shared" si="222"/>
        <v>0</v>
      </c>
      <c r="U265" s="202">
        <f t="shared" si="223"/>
        <v>0</v>
      </c>
      <c r="V265" s="205">
        <f t="shared" si="224"/>
        <v>15</v>
      </c>
      <c r="W265" s="205">
        <f t="shared" si="225"/>
        <v>16</v>
      </c>
      <c r="X265" s="49">
        <v>16</v>
      </c>
      <c r="Y265" s="84" t="str">
        <f t="shared" si="226"/>
        <v/>
      </c>
      <c r="Z265" s="84" t="str">
        <f t="shared" si="227"/>
        <v/>
      </c>
      <c r="AA265" s="84" t="str">
        <f t="shared" si="228"/>
        <v/>
      </c>
      <c r="AB265" s="31">
        <f t="shared" si="229"/>
        <v>0</v>
      </c>
      <c r="AH265" s="332" t="str">
        <f t="shared" si="230"/>
        <v/>
      </c>
    </row>
    <row r="266" spans="1:34" x14ac:dyDescent="0.25">
      <c r="A266" s="31" t="str">
        <f>C251&amp;"x"&amp;B266</f>
        <v>B1x13</v>
      </c>
      <c r="B266" s="60">
        <v>13</v>
      </c>
      <c r="C266" s="84" t="str">
        <f t="shared" si="213"/>
        <v/>
      </c>
      <c r="D266" s="84" t="str">
        <f t="shared" si="214"/>
        <v/>
      </c>
      <c r="E266" s="85" t="str">
        <f t="shared" si="215"/>
        <v/>
      </c>
      <c r="F266" s="85" t="str">
        <f t="shared" si="216"/>
        <v/>
      </c>
      <c r="G266" s="86" t="str">
        <f t="shared" si="217"/>
        <v/>
      </c>
      <c r="H266" s="87" t="str">
        <f t="shared" si="218"/>
        <v/>
      </c>
      <c r="I266" s="88"/>
      <c r="J266" s="84" t="str">
        <f t="shared" si="219"/>
        <v/>
      </c>
      <c r="K266" s="84" t="str">
        <f t="shared" si="220"/>
        <v/>
      </c>
      <c r="L266" s="84" t="str">
        <f t="shared" si="221"/>
        <v/>
      </c>
      <c r="M266" s="89"/>
      <c r="N266" s="89"/>
      <c r="P266" s="199"/>
      <c r="Q266" s="199"/>
      <c r="R266" s="199"/>
      <c r="T266" s="273">
        <f t="shared" si="222"/>
        <v>0</v>
      </c>
      <c r="U266" s="202">
        <f t="shared" si="223"/>
        <v>0</v>
      </c>
      <c r="V266" s="205">
        <f t="shared" si="224"/>
        <v>15</v>
      </c>
      <c r="W266" s="205">
        <f t="shared" si="225"/>
        <v>16</v>
      </c>
      <c r="X266" s="49">
        <v>17</v>
      </c>
      <c r="Y266" s="84" t="str">
        <f t="shared" si="226"/>
        <v/>
      </c>
      <c r="Z266" s="84" t="str">
        <f t="shared" si="227"/>
        <v/>
      </c>
      <c r="AA266" s="84" t="str">
        <f t="shared" si="228"/>
        <v/>
      </c>
      <c r="AB266" s="31">
        <f t="shared" si="229"/>
        <v>0</v>
      </c>
      <c r="AH266" s="332" t="str">
        <f t="shared" si="230"/>
        <v/>
      </c>
    </row>
    <row r="267" spans="1:34" x14ac:dyDescent="0.25">
      <c r="A267" s="31" t="str">
        <f>C251&amp;"x"&amp;B267</f>
        <v>B1x14</v>
      </c>
      <c r="B267" s="60">
        <v>14</v>
      </c>
      <c r="C267" s="84" t="str">
        <f t="shared" si="213"/>
        <v/>
      </c>
      <c r="D267" s="84" t="str">
        <f t="shared" si="214"/>
        <v/>
      </c>
      <c r="E267" s="85" t="str">
        <f t="shared" si="215"/>
        <v/>
      </c>
      <c r="F267" s="85" t="str">
        <f t="shared" si="216"/>
        <v/>
      </c>
      <c r="G267" s="86" t="str">
        <f t="shared" si="217"/>
        <v/>
      </c>
      <c r="H267" s="87" t="str">
        <f t="shared" si="218"/>
        <v/>
      </c>
      <c r="I267" s="88"/>
      <c r="J267" s="84" t="str">
        <f t="shared" si="219"/>
        <v/>
      </c>
      <c r="K267" s="84" t="str">
        <f t="shared" si="220"/>
        <v/>
      </c>
      <c r="L267" s="84" t="str">
        <f t="shared" si="221"/>
        <v/>
      </c>
      <c r="M267" s="89"/>
      <c r="N267" s="89"/>
      <c r="P267" s="199"/>
      <c r="Q267" s="199"/>
      <c r="R267" s="199"/>
      <c r="T267" s="273">
        <f t="shared" si="222"/>
        <v>0</v>
      </c>
      <c r="U267" s="202">
        <f t="shared" si="223"/>
        <v>0</v>
      </c>
      <c r="V267" s="205">
        <f t="shared" si="224"/>
        <v>15</v>
      </c>
      <c r="W267" s="205">
        <f t="shared" si="225"/>
        <v>16</v>
      </c>
      <c r="X267" s="49">
        <v>18</v>
      </c>
      <c r="Y267" s="84" t="str">
        <f t="shared" si="226"/>
        <v/>
      </c>
      <c r="Z267" s="84" t="str">
        <f t="shared" si="227"/>
        <v/>
      </c>
      <c r="AA267" s="84" t="str">
        <f t="shared" si="228"/>
        <v/>
      </c>
      <c r="AB267" s="31">
        <f t="shared" si="229"/>
        <v>0</v>
      </c>
      <c r="AH267" s="332" t="str">
        <f t="shared" si="230"/>
        <v/>
      </c>
    </row>
    <row r="268" spans="1:34" x14ac:dyDescent="0.25">
      <c r="A268" s="31" t="str">
        <f>C251&amp;"x"&amp;B268</f>
        <v>B1x15</v>
      </c>
      <c r="B268" s="60">
        <v>15</v>
      </c>
      <c r="C268" s="84" t="str">
        <f t="shared" si="213"/>
        <v/>
      </c>
      <c r="D268" s="84" t="str">
        <f t="shared" si="214"/>
        <v/>
      </c>
      <c r="E268" s="85" t="str">
        <f t="shared" si="215"/>
        <v/>
      </c>
      <c r="F268" s="85" t="str">
        <f t="shared" si="216"/>
        <v/>
      </c>
      <c r="G268" s="86" t="str">
        <f t="shared" si="217"/>
        <v/>
      </c>
      <c r="H268" s="87" t="str">
        <f t="shared" si="218"/>
        <v/>
      </c>
      <c r="I268" s="88"/>
      <c r="J268" s="84" t="str">
        <f t="shared" si="219"/>
        <v/>
      </c>
      <c r="K268" s="84" t="str">
        <f t="shared" si="220"/>
        <v/>
      </c>
      <c r="L268" s="84" t="str">
        <f t="shared" si="221"/>
        <v/>
      </c>
      <c r="M268" s="89"/>
      <c r="N268" s="89"/>
      <c r="P268" s="199"/>
      <c r="Q268" s="199"/>
      <c r="R268" s="199"/>
      <c r="T268" s="273">
        <f t="shared" si="222"/>
        <v>0</v>
      </c>
      <c r="U268" s="202">
        <f t="shared" si="223"/>
        <v>0</v>
      </c>
      <c r="V268" s="205">
        <f t="shared" si="224"/>
        <v>15</v>
      </c>
      <c r="W268" s="205">
        <f t="shared" si="225"/>
        <v>16</v>
      </c>
      <c r="X268" s="49">
        <v>19</v>
      </c>
      <c r="Y268" s="84" t="str">
        <f t="shared" si="226"/>
        <v/>
      </c>
      <c r="Z268" s="84" t="str">
        <f t="shared" si="227"/>
        <v/>
      </c>
      <c r="AA268" s="84" t="str">
        <f t="shared" si="228"/>
        <v/>
      </c>
      <c r="AB268" s="31">
        <f t="shared" si="229"/>
        <v>0</v>
      </c>
      <c r="AH268" s="332" t="str">
        <f t="shared" si="230"/>
        <v/>
      </c>
    </row>
    <row r="269" spans="1:34" ht="13.8" thickBot="1" x14ac:dyDescent="0.3">
      <c r="B269" s="90"/>
      <c r="C269" s="91"/>
      <c r="D269" s="90"/>
      <c r="E269" s="90"/>
      <c r="F269" s="90"/>
      <c r="G269" s="92"/>
      <c r="H269" s="92"/>
      <c r="I269" s="92"/>
      <c r="J269" s="91"/>
      <c r="K269" s="91"/>
      <c r="L269" s="91"/>
      <c r="M269" s="89"/>
      <c r="N269" s="89"/>
      <c r="X269" s="49">
        <v>20</v>
      </c>
    </row>
    <row r="270" spans="1:34" ht="13.8" thickTop="1" x14ac:dyDescent="0.25">
      <c r="A270" s="59"/>
      <c r="B270" s="60"/>
      <c r="C270" s="416" t="s">
        <v>5707</v>
      </c>
      <c r="D270" s="416"/>
      <c r="E270" s="162" t="s">
        <v>5708</v>
      </c>
      <c r="F270" s="162" t="s">
        <v>5709</v>
      </c>
      <c r="G270" s="62" t="s">
        <v>5710</v>
      </c>
      <c r="H270" s="63"/>
      <c r="I270" s="64"/>
      <c r="J270" s="65" t="s">
        <v>5711</v>
      </c>
      <c r="K270" s="65" t="s">
        <v>5712</v>
      </c>
      <c r="L270" s="65" t="s">
        <v>5713</v>
      </c>
      <c r="M270" s="66"/>
      <c r="N270" s="66"/>
      <c r="O270" s="67"/>
      <c r="P270" s="68">
        <f>COUNT(P274:P288)</f>
        <v>0</v>
      </c>
      <c r="Q270" s="68">
        <f>COUNT(Q274:Q288)</f>
        <v>0</v>
      </c>
      <c r="R270" s="68">
        <f>COUNT(R274:R288)</f>
        <v>0</v>
      </c>
      <c r="S270" s="69"/>
      <c r="T270" s="344">
        <f>T271-SUM(U274:U288)</f>
        <v>0</v>
      </c>
      <c r="U270" s="67"/>
      <c r="V270" s="67"/>
      <c r="W270" s="67"/>
      <c r="X270" s="67">
        <v>1</v>
      </c>
      <c r="Y270" s="59"/>
      <c r="Z270" s="59"/>
      <c r="AA270" s="59"/>
      <c r="AB270" s="59"/>
    </row>
    <row r="271" spans="1:34" x14ac:dyDescent="0.25">
      <c r="A271" s="40">
        <v>17</v>
      </c>
      <c r="B271" s="70"/>
      <c r="C271" s="415" t="str">
        <f>Leden!AQ19</f>
        <v>B2</v>
      </c>
      <c r="D271" s="415"/>
      <c r="E271" s="161" t="str">
        <f>IF($C271="","",LEFT(IFERROR(VLOOKUP($C271,TeamsV,2,0),"")&amp;"??",2))</f>
        <v>BK</v>
      </c>
      <c r="F271" s="342" t="str">
        <f>IF($C271="","",IFERROR(VLOOKUP($C271,TeamsV,3,0),"??"))</f>
        <v>Za</v>
      </c>
      <c r="G271" s="161" t="str">
        <f>IF($C271="","",LEFT(IFERROR(VLOOKUP($C271,TeamsV,4,0),"")&amp;"?",1))</f>
        <v>8</v>
      </c>
      <c r="H271" s="72"/>
      <c r="I271" s="73"/>
      <c r="J271" s="265">
        <f>COUNTIF(C274:C288,"V")</f>
        <v>5</v>
      </c>
      <c r="K271" s="268">
        <f>COUNTIF(C274:C288,"M")</f>
        <v>4</v>
      </c>
      <c r="L271" s="74">
        <f>IFERROR(AVERAGE(H274:H288),"")</f>
        <v>14</v>
      </c>
      <c r="M271" s="75"/>
      <c r="N271" s="75"/>
      <c r="O271" s="76" t="s">
        <v>5714</v>
      </c>
      <c r="P271" s="346"/>
      <c r="Q271" s="346"/>
      <c r="R271" s="346"/>
      <c r="S271" s="347"/>
      <c r="T271" s="344">
        <f>SUM(T274:T288)</f>
        <v>9</v>
      </c>
      <c r="U271" s="201" t="str">
        <f>MID($C271,1,1)</f>
        <v>B</v>
      </c>
      <c r="V271" s="201" t="str">
        <f>MID($C271,1,1)</f>
        <v>B</v>
      </c>
      <c r="W271" s="201" t="str">
        <f>MID($C271,1,1)</f>
        <v>B</v>
      </c>
      <c r="X271" s="49">
        <v>2</v>
      </c>
      <c r="Y271" s="40"/>
      <c r="Z271" s="40"/>
      <c r="AA271" s="40"/>
      <c r="AB271" s="40"/>
      <c r="AD271" s="17" t="str">
        <f>IF($C271="","",IFERROR(VLOOKUP($C271,TeamsV,6,0),""))</f>
        <v>A</v>
      </c>
      <c r="AE271" s="17" t="str">
        <f>TRIM(IF($AD271="","",IFERROR(VLOOKUP($AD271,Teams!$B$4:$G$8,2,0),"")))</f>
        <v>3312 AD</v>
      </c>
      <c r="AF271" s="17" t="str">
        <f>TRIM(IF($AD271="","",IFERROR(VLOOKUP($AD271,Teams!$B$4:$G$8,4,0),"")))</f>
        <v>Dordrecht Oranje Wit (D)</v>
      </c>
      <c r="AH271" s="335">
        <f>IFERROR(AVERAGE(AH274:AH288),"")</f>
        <v>14.33888888888889</v>
      </c>
    </row>
    <row r="272" spans="1:34" x14ac:dyDescent="0.25">
      <c r="B272" s="60"/>
      <c r="C272" s="162"/>
      <c r="D272" s="60"/>
      <c r="E272" s="60"/>
      <c r="F272" s="60"/>
      <c r="G272" s="64"/>
      <c r="H272" s="64"/>
      <c r="I272" s="64"/>
      <c r="J272" s="266"/>
      <c r="K272" s="266"/>
      <c r="L272" s="266"/>
      <c r="M272" s="77"/>
      <c r="N272" s="77"/>
      <c r="P272" s="200"/>
      <c r="Q272" s="200"/>
      <c r="R272" s="200"/>
      <c r="S272" s="200"/>
      <c r="T272" s="156"/>
      <c r="U272" s="202"/>
      <c r="V272" s="202"/>
      <c r="W272" s="202"/>
      <c r="X272" s="49">
        <v>3</v>
      </c>
    </row>
    <row r="273" spans="1:34" x14ac:dyDescent="0.25">
      <c r="A273" s="78"/>
      <c r="B273" s="79"/>
      <c r="C273" s="80" t="s">
        <v>5715</v>
      </c>
      <c r="D273" s="80" t="s">
        <v>5716</v>
      </c>
      <c r="E273" s="81" t="s">
        <v>5717</v>
      </c>
      <c r="F273" s="81" t="s">
        <v>5718</v>
      </c>
      <c r="G273" s="80" t="s">
        <v>5719</v>
      </c>
      <c r="H273" s="80" t="s">
        <v>5720</v>
      </c>
      <c r="I273" s="80" t="s">
        <v>5575</v>
      </c>
      <c r="J273" s="80" t="s">
        <v>7904</v>
      </c>
      <c r="K273" s="80" t="s">
        <v>7905</v>
      </c>
      <c r="L273" s="80" t="s">
        <v>8680</v>
      </c>
      <c r="M273" s="82"/>
      <c r="N273" s="82"/>
      <c r="O273" s="83"/>
      <c r="P273" s="203" t="s">
        <v>5585</v>
      </c>
      <c r="Q273" s="203" t="s">
        <v>5584</v>
      </c>
      <c r="R273" s="203" t="s">
        <v>5586</v>
      </c>
      <c r="S273" s="200"/>
      <c r="T273" s="156"/>
      <c r="U273" s="201">
        <f>IF(W271="","",VLOOKUP(W271,Leeftijdscat,2,FALSE))</f>
        <v>13</v>
      </c>
      <c r="V273" s="201">
        <f>IF(W271="","",VLOOKUP(W271,Leeftijdscat,3,FALSE))</f>
        <v>15</v>
      </c>
      <c r="W273" s="201">
        <f>IF(W271="","",VLOOKUP(W271,Leeftijdscat,4,FALSE))</f>
        <v>16</v>
      </c>
      <c r="X273" s="49">
        <v>4</v>
      </c>
      <c r="Y273" s="78">
        <f>LEN(Y274&amp;Y275&amp;Y276&amp;Y277&amp;Y278&amp;Y279&amp;Y280&amp;Y281&amp;Y282&amp;Y283&amp;Y284&amp;Y285&amp;Y286&amp;Y287&amp;Y288)</f>
        <v>18</v>
      </c>
      <c r="Z273" s="78">
        <f>LEN(Z274&amp;Z275&amp;Z276&amp;Z277&amp;Z278&amp;Z279&amp;Z280&amp;Z281&amp;Z282&amp;Z283&amp;Z284&amp;Z285&amp;Z286&amp;Z287&amp;Z288)</f>
        <v>18</v>
      </c>
      <c r="AA273" s="78">
        <f>LEN(AA274&amp;AA275&amp;AA276&amp;AA277&amp;AA278&amp;AA279&amp;AA280&amp;AA281&amp;AA282&amp;AA283&amp;AA284&amp;AA285&amp;AA286&amp;AA287&amp;AA288)</f>
        <v>18</v>
      </c>
      <c r="AB273" s="78">
        <f>SUM(Y273:AA273)</f>
        <v>54</v>
      </c>
    </row>
    <row r="274" spans="1:34" x14ac:dyDescent="0.25">
      <c r="A274" s="31" t="str">
        <f>C271&amp;"x"&amp;B274</f>
        <v>B2x1</v>
      </c>
      <c r="B274" s="60">
        <v>1</v>
      </c>
      <c r="C274" s="84" t="str">
        <f t="shared" ref="C274:C288" si="231">IF(LEFT($A274,1)="x","",IFERROR(VLOOKUP($A274,LedenV,6,0),""))</f>
        <v>V</v>
      </c>
      <c r="D274" s="84" t="str">
        <f t="shared" ref="D274:D288" si="232">IF(LEFT($A274,1)="x","",IFERROR(VLOOKUP($A274,LedenV,7,0),""))</f>
        <v>NLG57M4</v>
      </c>
      <c r="E274" s="85" t="str">
        <f t="shared" ref="E274:E288" si="233">IF(LEFT($A274,1)="x","",IFERROR(VLOOKUP($A274,LedenV,8,0),""))</f>
        <v>Hoeve, ten S.</v>
      </c>
      <c r="F274" s="85" t="str">
        <f t="shared" ref="F274:F288" si="234">IF(LEFT($A274,1)="x","",IFERROR(VLOOKUP($A274,LedenV,9,0),""))</f>
        <v>Senne</v>
      </c>
      <c r="G274" s="86">
        <f t="shared" ref="G274:G288" si="235">IF(LEFT($A274,1)="x","",IFERROR(VLOOKUP($A274,LedenV,10,0),""))</f>
        <v>39006</v>
      </c>
      <c r="H274" s="87">
        <f t="shared" ref="H274:H288" si="236">IF(AND(ISNUMBER(G274),G274&lt;&gt;0),DATEDIF(G274,Peildatum,"Y"),"")</f>
        <v>15</v>
      </c>
      <c r="I274" s="88"/>
      <c r="J274" s="84" t="str">
        <f t="shared" ref="J274:J288" si="237">IF(LEFT($A274,1)="x","",IFERROR(VLOOKUP($A274,LedenV,16,0),""))</f>
        <v>C3</v>
      </c>
      <c r="K274" s="84" t="str">
        <f t="shared" ref="K274:K288" si="238">IF(LEFT($A274,1)="x","",IFERROR(VLOOKUP($A274,LedenV,17,0),""))</f>
        <v>B3</v>
      </c>
      <c r="L274" s="84" t="str">
        <f t="shared" ref="L274:L288" si="239">IF(LEFT($A274,1)="x","",IFERROR(VLOOKUP($A274,LedenV,18,0),""))</f>
        <v>B2</v>
      </c>
      <c r="M274" s="89"/>
      <c r="N274" s="89"/>
      <c r="P274" s="199"/>
      <c r="Q274" s="199"/>
      <c r="R274" s="199"/>
      <c r="S274" s="204"/>
      <c r="T274" s="273">
        <f t="shared" ref="T274:T288" si="240">IF(LEN(C274&amp;D274&amp;E274&amp;F274)&gt;0,1,0)</f>
        <v>1</v>
      </c>
      <c r="U274" s="202">
        <f t="shared" ref="U274:U288" si="241">MIN(LEN(Y274&amp;Z274&amp;AA274),1)</f>
        <v>1</v>
      </c>
      <c r="V274" s="205">
        <f t="shared" ref="V274:V288" si="242">V273</f>
        <v>15</v>
      </c>
      <c r="W274" s="205">
        <f t="shared" ref="W274:W288" si="243">W273</f>
        <v>16</v>
      </c>
      <c r="X274" s="49">
        <v>5</v>
      </c>
      <c r="Y274" s="84" t="str">
        <f t="shared" ref="Y274:Y288" si="244">IF(LEFT($A274,1)="x","",IFERROR(VLOOKUP($A274,LedenV,34,0),""))</f>
        <v>C3</v>
      </c>
      <c r="Z274" s="84" t="str">
        <f t="shared" ref="Z274:Z288" si="245">IF(LEFT($A274,1)="x","",IFERROR(VLOOKUP($A274,LedenV,35,0),""))</f>
        <v>B3</v>
      </c>
      <c r="AA274" s="84" t="str">
        <f t="shared" ref="AA274:AA288" si="246">IF(LEFT($A274,1)="x","",IFERROR(VLOOKUP($A274,LedenV,36,0),""))</f>
        <v>B2</v>
      </c>
      <c r="AB274" s="31">
        <f t="shared" ref="AB274:AB288" si="247">LEN(Y274&amp;Z274&amp;AA274)</f>
        <v>6</v>
      </c>
      <c r="AH274" s="332">
        <f t="shared" ref="AH274:AH288" si="248">lft(G274,Peildatum)</f>
        <v>15.21</v>
      </c>
    </row>
    <row r="275" spans="1:34" x14ac:dyDescent="0.25">
      <c r="A275" s="31" t="str">
        <f>C271&amp;"x"&amp;B275</f>
        <v>B2x2</v>
      </c>
      <c r="B275" s="60">
        <v>2</v>
      </c>
      <c r="C275" s="84" t="str">
        <f t="shared" si="231"/>
        <v>V</v>
      </c>
      <c r="D275" s="84" t="str">
        <f t="shared" si="232"/>
        <v>NKY54N3</v>
      </c>
      <c r="E275" s="85" t="str">
        <f t="shared" si="233"/>
        <v>Bouwknegt, L.V.</v>
      </c>
      <c r="F275" s="85" t="str">
        <f t="shared" si="234"/>
        <v>Lianne</v>
      </c>
      <c r="G275" s="86">
        <f t="shared" si="235"/>
        <v>39199</v>
      </c>
      <c r="H275" s="87">
        <f t="shared" si="236"/>
        <v>14</v>
      </c>
      <c r="I275" s="88"/>
      <c r="J275" s="84" t="str">
        <f t="shared" si="237"/>
        <v>C2</v>
      </c>
      <c r="K275" s="84" t="str">
        <f t="shared" si="238"/>
        <v>C3</v>
      </c>
      <c r="L275" s="84" t="str">
        <f t="shared" si="239"/>
        <v>B2</v>
      </c>
      <c r="M275" s="89"/>
      <c r="N275" s="89"/>
      <c r="P275" s="199"/>
      <c r="Q275" s="199"/>
      <c r="R275" s="199"/>
      <c r="S275" s="204"/>
      <c r="T275" s="273">
        <f t="shared" si="240"/>
        <v>1</v>
      </c>
      <c r="U275" s="202">
        <f t="shared" si="241"/>
        <v>1</v>
      </c>
      <c r="V275" s="205">
        <f t="shared" si="242"/>
        <v>15</v>
      </c>
      <c r="W275" s="205">
        <f t="shared" si="243"/>
        <v>16</v>
      </c>
      <c r="X275" s="49">
        <v>6</v>
      </c>
      <c r="Y275" s="84" t="str">
        <f t="shared" si="244"/>
        <v>C2</v>
      </c>
      <c r="Z275" s="84" t="str">
        <f t="shared" si="245"/>
        <v>C3</v>
      </c>
      <c r="AA275" s="84" t="str">
        <f t="shared" si="246"/>
        <v>B2</v>
      </c>
      <c r="AB275" s="31">
        <f t="shared" si="247"/>
        <v>6</v>
      </c>
      <c r="AH275" s="332">
        <f t="shared" si="248"/>
        <v>14.68</v>
      </c>
    </row>
    <row r="276" spans="1:34" x14ac:dyDescent="0.25">
      <c r="A276" s="31" t="str">
        <f>C271&amp;"x"&amp;B276</f>
        <v>B2x3</v>
      </c>
      <c r="B276" s="60">
        <v>3</v>
      </c>
      <c r="C276" s="84" t="str">
        <f t="shared" si="231"/>
        <v>V</v>
      </c>
      <c r="D276" s="84" t="str">
        <f t="shared" si="232"/>
        <v>NLP78G4</v>
      </c>
      <c r="E276" s="85" t="str">
        <f t="shared" si="233"/>
        <v>Bozuwa, J.</v>
      </c>
      <c r="F276" s="85" t="str">
        <f t="shared" si="234"/>
        <v>Julia</v>
      </c>
      <c r="G276" s="86">
        <f t="shared" si="235"/>
        <v>39274</v>
      </c>
      <c r="H276" s="87">
        <f t="shared" si="236"/>
        <v>14</v>
      </c>
      <c r="I276" s="88"/>
      <c r="J276" s="84" t="str">
        <f t="shared" si="237"/>
        <v>C2</v>
      </c>
      <c r="K276" s="84" t="str">
        <f t="shared" si="238"/>
        <v>C3</v>
      </c>
      <c r="L276" s="84" t="str">
        <f t="shared" si="239"/>
        <v>B2</v>
      </c>
      <c r="M276" s="89"/>
      <c r="N276" s="89"/>
      <c r="P276" s="199"/>
      <c r="Q276" s="199"/>
      <c r="R276" s="199"/>
      <c r="S276" s="204"/>
      <c r="T276" s="273">
        <f t="shared" si="240"/>
        <v>1</v>
      </c>
      <c r="U276" s="202">
        <f t="shared" si="241"/>
        <v>1</v>
      </c>
      <c r="V276" s="205">
        <f t="shared" si="242"/>
        <v>15</v>
      </c>
      <c r="W276" s="205">
        <f t="shared" si="243"/>
        <v>16</v>
      </c>
      <c r="X276" s="49">
        <v>7</v>
      </c>
      <c r="Y276" s="84" t="str">
        <f t="shared" si="244"/>
        <v>C2</v>
      </c>
      <c r="Z276" s="84" t="str">
        <f t="shared" si="245"/>
        <v>C3</v>
      </c>
      <c r="AA276" s="84" t="str">
        <f t="shared" si="246"/>
        <v>B2</v>
      </c>
      <c r="AB276" s="31">
        <f t="shared" si="247"/>
        <v>6</v>
      </c>
      <c r="AH276" s="332">
        <f t="shared" si="248"/>
        <v>14.48</v>
      </c>
    </row>
    <row r="277" spans="1:34" x14ac:dyDescent="0.25">
      <c r="A277" s="31" t="str">
        <f>C271&amp;"x"&amp;B277</f>
        <v>B2x4</v>
      </c>
      <c r="B277" s="60">
        <v>4</v>
      </c>
      <c r="C277" s="84" t="str">
        <f t="shared" si="231"/>
        <v>M</v>
      </c>
      <c r="D277" s="84" t="str">
        <f t="shared" si="232"/>
        <v>NLL20F4</v>
      </c>
      <c r="E277" s="85" t="str">
        <f t="shared" si="233"/>
        <v>Burgt, van de S.</v>
      </c>
      <c r="F277" s="85" t="str">
        <f t="shared" si="234"/>
        <v>Seth</v>
      </c>
      <c r="G277" s="86">
        <f t="shared" si="235"/>
        <v>39018</v>
      </c>
      <c r="H277" s="87">
        <f t="shared" si="236"/>
        <v>15</v>
      </c>
      <c r="I277" s="88"/>
      <c r="J277" s="84" t="str">
        <f t="shared" si="237"/>
        <v>C2</v>
      </c>
      <c r="K277" s="84" t="str">
        <f t="shared" si="238"/>
        <v>C2</v>
      </c>
      <c r="L277" s="84" t="str">
        <f t="shared" si="239"/>
        <v>B2</v>
      </c>
      <c r="M277" s="89"/>
      <c r="N277" s="89"/>
      <c r="P277" s="199"/>
      <c r="Q277" s="199"/>
      <c r="R277" s="199"/>
      <c r="S277" s="204"/>
      <c r="T277" s="273">
        <f t="shared" si="240"/>
        <v>1</v>
      </c>
      <c r="U277" s="202">
        <f t="shared" si="241"/>
        <v>1</v>
      </c>
      <c r="V277" s="205">
        <f t="shared" si="242"/>
        <v>15</v>
      </c>
      <c r="W277" s="205">
        <f t="shared" si="243"/>
        <v>16</v>
      </c>
      <c r="X277" s="49">
        <v>8</v>
      </c>
      <c r="Y277" s="84" t="str">
        <f t="shared" si="244"/>
        <v>C2</v>
      </c>
      <c r="Z277" s="84" t="str">
        <f t="shared" si="245"/>
        <v>C2</v>
      </c>
      <c r="AA277" s="84" t="str">
        <f t="shared" si="246"/>
        <v>B2</v>
      </c>
      <c r="AB277" s="31">
        <f t="shared" si="247"/>
        <v>6</v>
      </c>
      <c r="AH277" s="332">
        <f t="shared" si="248"/>
        <v>15.18</v>
      </c>
    </row>
    <row r="278" spans="1:34" x14ac:dyDescent="0.25">
      <c r="A278" s="31" t="str">
        <f>C271&amp;"x"&amp;B278</f>
        <v>B2x5</v>
      </c>
      <c r="B278" s="60">
        <v>5</v>
      </c>
      <c r="C278" s="84" t="str">
        <f t="shared" si="231"/>
        <v>M</v>
      </c>
      <c r="D278" s="84" t="str">
        <f t="shared" si="232"/>
        <v>NLM05B2</v>
      </c>
      <c r="E278" s="85" t="str">
        <f t="shared" si="233"/>
        <v>Vliet, T.M.</v>
      </c>
      <c r="F278" s="85" t="str">
        <f t="shared" si="234"/>
        <v>Tycho</v>
      </c>
      <c r="G278" s="86">
        <f t="shared" si="235"/>
        <v>39346</v>
      </c>
      <c r="H278" s="87">
        <f t="shared" si="236"/>
        <v>14</v>
      </c>
      <c r="I278" s="88"/>
      <c r="J278" s="84" t="str">
        <f t="shared" si="237"/>
        <v>C2</v>
      </c>
      <c r="K278" s="84" t="str">
        <f t="shared" si="238"/>
        <v>C3</v>
      </c>
      <c r="L278" s="84" t="str">
        <f t="shared" si="239"/>
        <v>B2</v>
      </c>
      <c r="M278" s="89"/>
      <c r="N278" s="89"/>
      <c r="P278" s="199"/>
      <c r="Q278" s="199"/>
      <c r="R278" s="199"/>
      <c r="S278" s="204"/>
      <c r="T278" s="273">
        <f t="shared" si="240"/>
        <v>1</v>
      </c>
      <c r="U278" s="202">
        <f t="shared" si="241"/>
        <v>1</v>
      </c>
      <c r="V278" s="205">
        <f t="shared" si="242"/>
        <v>15</v>
      </c>
      <c r="W278" s="205">
        <f t="shared" si="243"/>
        <v>16</v>
      </c>
      <c r="X278" s="49">
        <v>9</v>
      </c>
      <c r="Y278" s="84" t="str">
        <f t="shared" si="244"/>
        <v>C2</v>
      </c>
      <c r="Z278" s="84" t="str">
        <f t="shared" si="245"/>
        <v>C3</v>
      </c>
      <c r="AA278" s="84" t="str">
        <f t="shared" si="246"/>
        <v>B2</v>
      </c>
      <c r="AB278" s="31">
        <f t="shared" si="247"/>
        <v>6</v>
      </c>
      <c r="AH278" s="332">
        <f t="shared" si="248"/>
        <v>14.28</v>
      </c>
    </row>
    <row r="279" spans="1:34" x14ac:dyDescent="0.25">
      <c r="A279" s="31" t="str">
        <f>C271&amp;"x"&amp;B279</f>
        <v>B2x6</v>
      </c>
      <c r="B279" s="60">
        <v>6</v>
      </c>
      <c r="C279" s="84" t="str">
        <f t="shared" si="231"/>
        <v>M</v>
      </c>
      <c r="D279" s="84" t="str">
        <f t="shared" si="232"/>
        <v>NLJ97M7</v>
      </c>
      <c r="E279" s="85" t="str">
        <f t="shared" si="233"/>
        <v>Felix, J.</v>
      </c>
      <c r="F279" s="85" t="str">
        <f t="shared" si="234"/>
        <v>Jesper</v>
      </c>
      <c r="G279" s="86">
        <f t="shared" si="235"/>
        <v>39420</v>
      </c>
      <c r="H279" s="87">
        <f t="shared" si="236"/>
        <v>14</v>
      </c>
      <c r="I279" s="88"/>
      <c r="J279" s="84" t="str">
        <f t="shared" si="237"/>
        <v>C2</v>
      </c>
      <c r="K279" s="84" t="str">
        <f t="shared" si="238"/>
        <v>C2</v>
      </c>
      <c r="L279" s="84" t="str">
        <f t="shared" si="239"/>
        <v>B2</v>
      </c>
      <c r="M279" s="89"/>
      <c r="N279" s="89"/>
      <c r="P279" s="199"/>
      <c r="Q279" s="199"/>
      <c r="R279" s="199"/>
      <c r="S279" s="204"/>
      <c r="T279" s="273">
        <f t="shared" si="240"/>
        <v>1</v>
      </c>
      <c r="U279" s="202">
        <f t="shared" si="241"/>
        <v>1</v>
      </c>
      <c r="V279" s="205">
        <f t="shared" si="242"/>
        <v>15</v>
      </c>
      <c r="W279" s="205">
        <f t="shared" si="243"/>
        <v>16</v>
      </c>
      <c r="X279" s="49">
        <v>10</v>
      </c>
      <c r="Y279" s="84" t="str">
        <f t="shared" si="244"/>
        <v>C2</v>
      </c>
      <c r="Z279" s="84" t="str">
        <f t="shared" si="245"/>
        <v>C2</v>
      </c>
      <c r="AA279" s="84" t="str">
        <f t="shared" si="246"/>
        <v>B2</v>
      </c>
      <c r="AB279" s="31">
        <f t="shared" si="247"/>
        <v>6</v>
      </c>
      <c r="AH279" s="332">
        <f t="shared" si="248"/>
        <v>14.08</v>
      </c>
    </row>
    <row r="280" spans="1:34" x14ac:dyDescent="0.25">
      <c r="A280" s="31" t="str">
        <f>C271&amp;"x"&amp;B280</f>
        <v>B2x7</v>
      </c>
      <c r="B280" s="60">
        <v>7</v>
      </c>
      <c r="C280" s="84" t="str">
        <f t="shared" si="231"/>
        <v>M</v>
      </c>
      <c r="D280" s="84" t="str">
        <f t="shared" si="232"/>
        <v>NLL19X2</v>
      </c>
      <c r="E280" s="85" t="str">
        <f t="shared" si="233"/>
        <v>Altena, E.K.</v>
      </c>
      <c r="F280" s="85" t="str">
        <f t="shared" si="234"/>
        <v>Evan</v>
      </c>
      <c r="G280" s="86">
        <f t="shared" si="235"/>
        <v>39100</v>
      </c>
      <c r="H280" s="87">
        <f t="shared" si="236"/>
        <v>14</v>
      </c>
      <c r="I280" s="88"/>
      <c r="J280" s="84" t="str">
        <f t="shared" si="237"/>
        <v>C3</v>
      </c>
      <c r="K280" s="84" t="str">
        <f t="shared" si="238"/>
        <v>B3</v>
      </c>
      <c r="L280" s="84" t="str">
        <f t="shared" si="239"/>
        <v>B3</v>
      </c>
      <c r="M280" s="89"/>
      <c r="N280" s="89"/>
      <c r="P280" s="199"/>
      <c r="Q280" s="199"/>
      <c r="R280" s="199"/>
      <c r="S280" s="204"/>
      <c r="T280" s="273">
        <f t="shared" si="240"/>
        <v>1</v>
      </c>
      <c r="U280" s="202">
        <f t="shared" si="241"/>
        <v>1</v>
      </c>
      <c r="V280" s="205">
        <f t="shared" si="242"/>
        <v>15</v>
      </c>
      <c r="W280" s="205">
        <f t="shared" si="243"/>
        <v>16</v>
      </c>
      <c r="X280" s="49">
        <v>11</v>
      </c>
      <c r="Y280" s="84" t="str">
        <f t="shared" si="244"/>
        <v>C3</v>
      </c>
      <c r="Z280" s="84" t="str">
        <f t="shared" si="245"/>
        <v>B3</v>
      </c>
      <c r="AA280" s="84" t="str">
        <f t="shared" si="246"/>
        <v>B3</v>
      </c>
      <c r="AB280" s="31">
        <f t="shared" si="247"/>
        <v>6</v>
      </c>
      <c r="AH280" s="332">
        <f t="shared" si="248"/>
        <v>14.95</v>
      </c>
    </row>
    <row r="281" spans="1:34" x14ac:dyDescent="0.25">
      <c r="A281" s="31" t="str">
        <f>C271&amp;"x"&amp;B281</f>
        <v>B2x8</v>
      </c>
      <c r="B281" s="60">
        <v>8</v>
      </c>
      <c r="C281" s="84" t="str">
        <f t="shared" si="231"/>
        <v>V</v>
      </c>
      <c r="D281" s="84" t="str">
        <f t="shared" si="232"/>
        <v>NLT96R9</v>
      </c>
      <c r="E281" s="85" t="str">
        <f t="shared" si="233"/>
        <v>Voorbij, D.M.</v>
      </c>
      <c r="F281" s="85" t="str">
        <f t="shared" si="234"/>
        <v>Doeska</v>
      </c>
      <c r="G281" s="86">
        <f t="shared" si="235"/>
        <v>39751</v>
      </c>
      <c r="H281" s="87">
        <f t="shared" si="236"/>
        <v>13</v>
      </c>
      <c r="I281" s="88"/>
      <c r="J281" s="84" t="str">
        <f t="shared" si="237"/>
        <v>D2</v>
      </c>
      <c r="K281" s="84" t="str">
        <f t="shared" si="238"/>
        <v>C3</v>
      </c>
      <c r="L281" s="84" t="str">
        <f t="shared" si="239"/>
        <v>C3</v>
      </c>
      <c r="M281" s="89"/>
      <c r="N281" s="89"/>
      <c r="P281" s="199"/>
      <c r="Q281" s="199"/>
      <c r="R281" s="199"/>
      <c r="S281" s="204"/>
      <c r="T281" s="273">
        <f t="shared" si="240"/>
        <v>1</v>
      </c>
      <c r="U281" s="202">
        <f t="shared" si="241"/>
        <v>1</v>
      </c>
      <c r="V281" s="205">
        <f t="shared" si="242"/>
        <v>15</v>
      </c>
      <c r="W281" s="205">
        <f t="shared" si="243"/>
        <v>16</v>
      </c>
      <c r="X281" s="49">
        <v>12</v>
      </c>
      <c r="Y281" s="84" t="str">
        <f t="shared" si="244"/>
        <v>D2</v>
      </c>
      <c r="Z281" s="84" t="str">
        <f t="shared" si="245"/>
        <v>C3</v>
      </c>
      <c r="AA281" s="84" t="str">
        <f t="shared" si="246"/>
        <v>C3</v>
      </c>
      <c r="AB281" s="31">
        <f t="shared" si="247"/>
        <v>6</v>
      </c>
      <c r="AH281" s="332">
        <f t="shared" si="248"/>
        <v>13.17</v>
      </c>
    </row>
    <row r="282" spans="1:34" x14ac:dyDescent="0.25">
      <c r="A282" s="31" t="str">
        <f>C271&amp;"x"&amp;B282</f>
        <v>B2x9</v>
      </c>
      <c r="B282" s="60">
        <v>9</v>
      </c>
      <c r="C282" s="84" t="str">
        <f t="shared" si="231"/>
        <v>V</v>
      </c>
      <c r="D282" s="84" t="str">
        <f t="shared" si="232"/>
        <v>NLL20G1</v>
      </c>
      <c r="E282" s="85" t="str">
        <f t="shared" si="233"/>
        <v>Burgt, van de E.</v>
      </c>
      <c r="F282" s="85" t="str">
        <f t="shared" si="234"/>
        <v>Elize</v>
      </c>
      <c r="G282" s="86">
        <f t="shared" si="235"/>
        <v>39804</v>
      </c>
      <c r="H282" s="87">
        <f t="shared" si="236"/>
        <v>13</v>
      </c>
      <c r="I282" s="88"/>
      <c r="J282" s="84" t="str">
        <f t="shared" si="237"/>
        <v>D2</v>
      </c>
      <c r="K282" s="84" t="str">
        <f t="shared" si="238"/>
        <v>C3</v>
      </c>
      <c r="L282" s="84" t="str">
        <f t="shared" si="239"/>
        <v>C3</v>
      </c>
      <c r="M282" s="89"/>
      <c r="N282" s="89"/>
      <c r="P282" s="199"/>
      <c r="Q282" s="199"/>
      <c r="R282" s="199"/>
      <c r="S282" s="204"/>
      <c r="T282" s="273">
        <f t="shared" si="240"/>
        <v>1</v>
      </c>
      <c r="U282" s="202">
        <f t="shared" si="241"/>
        <v>1</v>
      </c>
      <c r="V282" s="205">
        <f t="shared" si="242"/>
        <v>15</v>
      </c>
      <c r="W282" s="205">
        <f t="shared" si="243"/>
        <v>16</v>
      </c>
      <c r="X282" s="49">
        <v>13</v>
      </c>
      <c r="Y282" s="84" t="str">
        <f t="shared" si="244"/>
        <v>D2</v>
      </c>
      <c r="Z282" s="84" t="str">
        <f t="shared" si="245"/>
        <v>C3</v>
      </c>
      <c r="AA282" s="84" t="str">
        <f t="shared" si="246"/>
        <v>C3</v>
      </c>
      <c r="AB282" s="31">
        <f t="shared" si="247"/>
        <v>6</v>
      </c>
      <c r="AH282" s="332">
        <f t="shared" si="248"/>
        <v>13.02</v>
      </c>
    </row>
    <row r="283" spans="1:34" x14ac:dyDescent="0.25">
      <c r="A283" s="31" t="str">
        <f>C271&amp;"x"&amp;B283</f>
        <v>B2x10</v>
      </c>
      <c r="B283" s="60">
        <v>10</v>
      </c>
      <c r="C283" s="84" t="str">
        <f t="shared" si="231"/>
        <v/>
      </c>
      <c r="D283" s="84" t="str">
        <f t="shared" si="232"/>
        <v/>
      </c>
      <c r="E283" s="85" t="str">
        <f t="shared" si="233"/>
        <v/>
      </c>
      <c r="F283" s="85" t="str">
        <f t="shared" si="234"/>
        <v/>
      </c>
      <c r="G283" s="86" t="str">
        <f t="shared" si="235"/>
        <v/>
      </c>
      <c r="H283" s="87" t="str">
        <f t="shared" si="236"/>
        <v/>
      </c>
      <c r="I283" s="88"/>
      <c r="J283" s="84" t="str">
        <f t="shared" si="237"/>
        <v/>
      </c>
      <c r="K283" s="84" t="str">
        <f t="shared" si="238"/>
        <v/>
      </c>
      <c r="L283" s="84" t="str">
        <f t="shared" si="239"/>
        <v/>
      </c>
      <c r="M283" s="89"/>
      <c r="N283" s="89"/>
      <c r="P283" s="199"/>
      <c r="Q283" s="199"/>
      <c r="R283" s="199"/>
      <c r="S283" s="204"/>
      <c r="T283" s="273">
        <f t="shared" si="240"/>
        <v>0</v>
      </c>
      <c r="U283" s="202">
        <f t="shared" si="241"/>
        <v>0</v>
      </c>
      <c r="V283" s="205">
        <f t="shared" si="242"/>
        <v>15</v>
      </c>
      <c r="W283" s="205">
        <f t="shared" si="243"/>
        <v>16</v>
      </c>
      <c r="X283" s="49">
        <v>14</v>
      </c>
      <c r="Y283" s="84" t="str">
        <f t="shared" si="244"/>
        <v/>
      </c>
      <c r="Z283" s="84" t="str">
        <f t="shared" si="245"/>
        <v/>
      </c>
      <c r="AA283" s="84" t="str">
        <f t="shared" si="246"/>
        <v/>
      </c>
      <c r="AB283" s="31">
        <f t="shared" si="247"/>
        <v>0</v>
      </c>
      <c r="AH283" s="332" t="str">
        <f t="shared" si="248"/>
        <v/>
      </c>
    </row>
    <row r="284" spans="1:34" x14ac:dyDescent="0.25">
      <c r="A284" s="31" t="str">
        <f>C271&amp;"x"&amp;B284</f>
        <v>B2x11</v>
      </c>
      <c r="B284" s="60">
        <v>11</v>
      </c>
      <c r="C284" s="84" t="str">
        <f t="shared" si="231"/>
        <v/>
      </c>
      <c r="D284" s="84" t="str">
        <f t="shared" si="232"/>
        <v/>
      </c>
      <c r="E284" s="85" t="str">
        <f t="shared" si="233"/>
        <v/>
      </c>
      <c r="F284" s="85" t="str">
        <f t="shared" si="234"/>
        <v/>
      </c>
      <c r="G284" s="86" t="str">
        <f t="shared" si="235"/>
        <v/>
      </c>
      <c r="H284" s="87" t="str">
        <f t="shared" si="236"/>
        <v/>
      </c>
      <c r="I284" s="88"/>
      <c r="J284" s="84" t="str">
        <f t="shared" si="237"/>
        <v/>
      </c>
      <c r="K284" s="84" t="str">
        <f t="shared" si="238"/>
        <v/>
      </c>
      <c r="L284" s="84" t="str">
        <f t="shared" si="239"/>
        <v/>
      </c>
      <c r="M284" s="89"/>
      <c r="N284" s="89"/>
      <c r="P284" s="199"/>
      <c r="Q284" s="199"/>
      <c r="R284" s="199"/>
      <c r="T284" s="273">
        <f t="shared" si="240"/>
        <v>0</v>
      </c>
      <c r="U284" s="202">
        <f t="shared" si="241"/>
        <v>0</v>
      </c>
      <c r="V284" s="205">
        <f t="shared" si="242"/>
        <v>15</v>
      </c>
      <c r="W284" s="205">
        <f t="shared" si="243"/>
        <v>16</v>
      </c>
      <c r="X284" s="49">
        <v>15</v>
      </c>
      <c r="Y284" s="84" t="str">
        <f t="shared" si="244"/>
        <v/>
      </c>
      <c r="Z284" s="84" t="str">
        <f t="shared" si="245"/>
        <v/>
      </c>
      <c r="AA284" s="84" t="str">
        <f t="shared" si="246"/>
        <v/>
      </c>
      <c r="AB284" s="31">
        <f t="shared" si="247"/>
        <v>0</v>
      </c>
      <c r="AH284" s="332" t="str">
        <f t="shared" si="248"/>
        <v/>
      </c>
    </row>
    <row r="285" spans="1:34" x14ac:dyDescent="0.25">
      <c r="A285" s="31" t="str">
        <f>C271&amp;"x"&amp;B285</f>
        <v>B2x12</v>
      </c>
      <c r="B285" s="60">
        <v>12</v>
      </c>
      <c r="C285" s="84" t="str">
        <f t="shared" si="231"/>
        <v/>
      </c>
      <c r="D285" s="84" t="str">
        <f t="shared" si="232"/>
        <v/>
      </c>
      <c r="E285" s="85" t="str">
        <f t="shared" si="233"/>
        <v/>
      </c>
      <c r="F285" s="85" t="str">
        <f t="shared" si="234"/>
        <v/>
      </c>
      <c r="G285" s="86" t="str">
        <f t="shared" si="235"/>
        <v/>
      </c>
      <c r="H285" s="87" t="str">
        <f t="shared" si="236"/>
        <v/>
      </c>
      <c r="I285" s="88"/>
      <c r="J285" s="84" t="str">
        <f t="shared" si="237"/>
        <v/>
      </c>
      <c r="K285" s="84" t="str">
        <f t="shared" si="238"/>
        <v/>
      </c>
      <c r="L285" s="84" t="str">
        <f t="shared" si="239"/>
        <v/>
      </c>
      <c r="M285" s="89"/>
      <c r="N285" s="89"/>
      <c r="P285" s="199"/>
      <c r="Q285" s="199"/>
      <c r="R285" s="199"/>
      <c r="T285" s="273">
        <f t="shared" si="240"/>
        <v>0</v>
      </c>
      <c r="U285" s="202">
        <f t="shared" si="241"/>
        <v>0</v>
      </c>
      <c r="V285" s="205">
        <f t="shared" si="242"/>
        <v>15</v>
      </c>
      <c r="W285" s="205">
        <f t="shared" si="243"/>
        <v>16</v>
      </c>
      <c r="X285" s="49">
        <v>16</v>
      </c>
      <c r="Y285" s="84" t="str">
        <f t="shared" si="244"/>
        <v/>
      </c>
      <c r="Z285" s="84" t="str">
        <f t="shared" si="245"/>
        <v/>
      </c>
      <c r="AA285" s="84" t="str">
        <f t="shared" si="246"/>
        <v/>
      </c>
      <c r="AB285" s="31">
        <f t="shared" si="247"/>
        <v>0</v>
      </c>
      <c r="AH285" s="332" t="str">
        <f t="shared" si="248"/>
        <v/>
      </c>
    </row>
    <row r="286" spans="1:34" x14ac:dyDescent="0.25">
      <c r="A286" s="31" t="str">
        <f>C271&amp;"x"&amp;B286</f>
        <v>B2x13</v>
      </c>
      <c r="B286" s="60">
        <v>13</v>
      </c>
      <c r="C286" s="84" t="str">
        <f t="shared" si="231"/>
        <v/>
      </c>
      <c r="D286" s="84" t="str">
        <f t="shared" si="232"/>
        <v/>
      </c>
      <c r="E286" s="85" t="str">
        <f t="shared" si="233"/>
        <v/>
      </c>
      <c r="F286" s="85" t="str">
        <f t="shared" si="234"/>
        <v/>
      </c>
      <c r="G286" s="86" t="str">
        <f t="shared" si="235"/>
        <v/>
      </c>
      <c r="H286" s="87" t="str">
        <f t="shared" si="236"/>
        <v/>
      </c>
      <c r="I286" s="88"/>
      <c r="J286" s="84" t="str">
        <f t="shared" si="237"/>
        <v/>
      </c>
      <c r="K286" s="84" t="str">
        <f t="shared" si="238"/>
        <v/>
      </c>
      <c r="L286" s="84" t="str">
        <f t="shared" si="239"/>
        <v/>
      </c>
      <c r="M286" s="89"/>
      <c r="N286" s="89"/>
      <c r="P286" s="199"/>
      <c r="Q286" s="199"/>
      <c r="R286" s="199"/>
      <c r="T286" s="273">
        <f t="shared" si="240"/>
        <v>0</v>
      </c>
      <c r="U286" s="202">
        <f t="shared" si="241"/>
        <v>0</v>
      </c>
      <c r="V286" s="205">
        <f t="shared" si="242"/>
        <v>15</v>
      </c>
      <c r="W286" s="205">
        <f t="shared" si="243"/>
        <v>16</v>
      </c>
      <c r="X286" s="49">
        <v>17</v>
      </c>
      <c r="Y286" s="84" t="str">
        <f t="shared" si="244"/>
        <v/>
      </c>
      <c r="Z286" s="84" t="str">
        <f t="shared" si="245"/>
        <v/>
      </c>
      <c r="AA286" s="84" t="str">
        <f t="shared" si="246"/>
        <v/>
      </c>
      <c r="AB286" s="31">
        <f t="shared" si="247"/>
        <v>0</v>
      </c>
      <c r="AH286" s="332" t="str">
        <f t="shared" si="248"/>
        <v/>
      </c>
    </row>
    <row r="287" spans="1:34" x14ac:dyDescent="0.25">
      <c r="A287" s="31" t="str">
        <f>C271&amp;"x"&amp;B287</f>
        <v>B2x14</v>
      </c>
      <c r="B287" s="60">
        <v>14</v>
      </c>
      <c r="C287" s="84" t="str">
        <f t="shared" si="231"/>
        <v/>
      </c>
      <c r="D287" s="84" t="str">
        <f t="shared" si="232"/>
        <v/>
      </c>
      <c r="E287" s="85" t="str">
        <f t="shared" si="233"/>
        <v/>
      </c>
      <c r="F287" s="85" t="str">
        <f t="shared" si="234"/>
        <v/>
      </c>
      <c r="G287" s="86" t="str">
        <f t="shared" si="235"/>
        <v/>
      </c>
      <c r="H287" s="87" t="str">
        <f t="shared" si="236"/>
        <v/>
      </c>
      <c r="I287" s="88"/>
      <c r="J287" s="84" t="str">
        <f t="shared" si="237"/>
        <v/>
      </c>
      <c r="K287" s="84" t="str">
        <f t="shared" si="238"/>
        <v/>
      </c>
      <c r="L287" s="84" t="str">
        <f t="shared" si="239"/>
        <v/>
      </c>
      <c r="M287" s="89"/>
      <c r="N287" s="89"/>
      <c r="P287" s="199"/>
      <c r="Q287" s="199"/>
      <c r="R287" s="199"/>
      <c r="T287" s="273">
        <f t="shared" si="240"/>
        <v>0</v>
      </c>
      <c r="U287" s="202">
        <f t="shared" si="241"/>
        <v>0</v>
      </c>
      <c r="V287" s="205">
        <f t="shared" si="242"/>
        <v>15</v>
      </c>
      <c r="W287" s="205">
        <f t="shared" si="243"/>
        <v>16</v>
      </c>
      <c r="X287" s="49">
        <v>18</v>
      </c>
      <c r="Y287" s="84" t="str">
        <f t="shared" si="244"/>
        <v/>
      </c>
      <c r="Z287" s="84" t="str">
        <f t="shared" si="245"/>
        <v/>
      </c>
      <c r="AA287" s="84" t="str">
        <f t="shared" si="246"/>
        <v/>
      </c>
      <c r="AB287" s="31">
        <f t="shared" si="247"/>
        <v>0</v>
      </c>
      <c r="AH287" s="332" t="str">
        <f t="shared" si="248"/>
        <v/>
      </c>
    </row>
    <row r="288" spans="1:34" x14ac:dyDescent="0.25">
      <c r="A288" s="31" t="str">
        <f>C271&amp;"x"&amp;B288</f>
        <v>B2x15</v>
      </c>
      <c r="B288" s="60">
        <v>15</v>
      </c>
      <c r="C288" s="84" t="str">
        <f t="shared" si="231"/>
        <v/>
      </c>
      <c r="D288" s="84" t="str">
        <f t="shared" si="232"/>
        <v/>
      </c>
      <c r="E288" s="85" t="str">
        <f t="shared" si="233"/>
        <v/>
      </c>
      <c r="F288" s="85" t="str">
        <f t="shared" si="234"/>
        <v/>
      </c>
      <c r="G288" s="86" t="str">
        <f t="shared" si="235"/>
        <v/>
      </c>
      <c r="H288" s="87" t="str">
        <f t="shared" si="236"/>
        <v/>
      </c>
      <c r="I288" s="88"/>
      <c r="J288" s="84" t="str">
        <f t="shared" si="237"/>
        <v/>
      </c>
      <c r="K288" s="84" t="str">
        <f t="shared" si="238"/>
        <v/>
      </c>
      <c r="L288" s="84" t="str">
        <f t="shared" si="239"/>
        <v/>
      </c>
      <c r="M288" s="89"/>
      <c r="N288" s="89"/>
      <c r="P288" s="199"/>
      <c r="Q288" s="199"/>
      <c r="R288" s="199"/>
      <c r="T288" s="273">
        <f t="shared" si="240"/>
        <v>0</v>
      </c>
      <c r="U288" s="202">
        <f t="shared" si="241"/>
        <v>0</v>
      </c>
      <c r="V288" s="205">
        <f t="shared" si="242"/>
        <v>15</v>
      </c>
      <c r="W288" s="205">
        <f t="shared" si="243"/>
        <v>16</v>
      </c>
      <c r="X288" s="49">
        <v>19</v>
      </c>
      <c r="Y288" s="84" t="str">
        <f t="shared" si="244"/>
        <v/>
      </c>
      <c r="Z288" s="84" t="str">
        <f t="shared" si="245"/>
        <v/>
      </c>
      <c r="AA288" s="84" t="str">
        <f t="shared" si="246"/>
        <v/>
      </c>
      <c r="AB288" s="31">
        <f t="shared" si="247"/>
        <v>0</v>
      </c>
      <c r="AH288" s="332" t="str">
        <f t="shared" si="248"/>
        <v/>
      </c>
    </row>
    <row r="289" spans="1:34" ht="13.8" thickBot="1" x14ac:dyDescent="0.3">
      <c r="B289" s="90"/>
      <c r="C289" s="91"/>
      <c r="D289" s="90"/>
      <c r="E289" s="90"/>
      <c r="F289" s="90"/>
      <c r="G289" s="92"/>
      <c r="H289" s="92"/>
      <c r="I289" s="92"/>
      <c r="J289" s="91"/>
      <c r="K289" s="91"/>
      <c r="L289" s="91"/>
      <c r="M289" s="89"/>
      <c r="N289" s="89"/>
      <c r="X289" s="49">
        <v>20</v>
      </c>
    </row>
    <row r="290" spans="1:34" ht="13.8" thickTop="1" x14ac:dyDescent="0.25">
      <c r="A290" s="59"/>
      <c r="B290" s="60"/>
      <c r="C290" s="416" t="s">
        <v>5707</v>
      </c>
      <c r="D290" s="416"/>
      <c r="E290" s="162" t="s">
        <v>5708</v>
      </c>
      <c r="F290" s="162" t="s">
        <v>5709</v>
      </c>
      <c r="G290" s="62" t="s">
        <v>5710</v>
      </c>
      <c r="H290" s="63"/>
      <c r="I290" s="64"/>
      <c r="J290" s="65" t="s">
        <v>5711</v>
      </c>
      <c r="K290" s="65" t="s">
        <v>5712</v>
      </c>
      <c r="L290" s="65" t="s">
        <v>5713</v>
      </c>
      <c r="M290" s="66"/>
      <c r="N290" s="66"/>
      <c r="O290" s="67"/>
      <c r="P290" s="68">
        <f>COUNT(P294:P308)</f>
        <v>0</v>
      </c>
      <c r="Q290" s="68">
        <f>COUNT(Q294:Q308)</f>
        <v>0</v>
      </c>
      <c r="R290" s="68">
        <f>COUNT(R294:R308)</f>
        <v>0</v>
      </c>
      <c r="S290" s="69"/>
      <c r="T290" s="344">
        <f>T291-SUM(U294:U308)</f>
        <v>0</v>
      </c>
      <c r="U290" s="67"/>
      <c r="V290" s="67"/>
      <c r="W290" s="67"/>
      <c r="X290" s="67">
        <v>1</v>
      </c>
      <c r="Y290" s="59"/>
      <c r="Z290" s="59"/>
      <c r="AA290" s="59"/>
      <c r="AB290" s="59"/>
    </row>
    <row r="291" spans="1:34" x14ac:dyDescent="0.25">
      <c r="A291" s="40">
        <v>18</v>
      </c>
      <c r="B291" s="70"/>
      <c r="C291" s="415" t="str">
        <f>Leden!AQ20</f>
        <v>B3</v>
      </c>
      <c r="D291" s="415"/>
      <c r="E291" s="161" t="str">
        <f>IF($C291="","",LEFT(IFERROR(VLOOKUP($C291,TeamsV,2,0),"")&amp;"??",2))</f>
        <v>BK</v>
      </c>
      <c r="F291" s="342" t="str">
        <f>IF($C291="","",IFERROR(VLOOKUP($C291,TeamsV,3,0),"??"))</f>
        <v>Za</v>
      </c>
      <c r="G291" s="161" t="str">
        <f>IF($C291="","",LEFT(IFERROR(VLOOKUP($C291,TeamsV,4,0),"")&amp;"?",1))</f>
        <v>8</v>
      </c>
      <c r="H291" s="72"/>
      <c r="I291" s="73"/>
      <c r="J291" s="265">
        <f>COUNTIF(C294:C308,"V")</f>
        <v>3</v>
      </c>
      <c r="K291" s="268">
        <f>COUNTIF(C294:C308,"M")</f>
        <v>7</v>
      </c>
      <c r="L291" s="74">
        <f>IFERROR(AVERAGE(H294:H308),"")</f>
        <v>13.8</v>
      </c>
      <c r="M291" s="75"/>
      <c r="N291" s="75"/>
      <c r="O291" s="76" t="s">
        <v>5714</v>
      </c>
      <c r="P291" s="346"/>
      <c r="Q291" s="346"/>
      <c r="R291" s="346"/>
      <c r="S291" s="347"/>
      <c r="T291" s="344">
        <f>SUM(T294:T308)</f>
        <v>10</v>
      </c>
      <c r="U291" s="201" t="str">
        <f>MID($C291,1,1)</f>
        <v>B</v>
      </c>
      <c r="V291" s="201" t="str">
        <f>MID($C291,1,1)</f>
        <v>B</v>
      </c>
      <c r="W291" s="201" t="str">
        <f>MID($C291,1,1)</f>
        <v>B</v>
      </c>
      <c r="X291" s="49">
        <v>2</v>
      </c>
      <c r="Y291" s="40"/>
      <c r="Z291" s="40"/>
      <c r="AA291" s="40"/>
      <c r="AB291" s="40"/>
      <c r="AD291" s="17" t="str">
        <f>IF($C291="","",IFERROR(VLOOKUP($C291,TeamsV,6,0),""))</f>
        <v>A</v>
      </c>
      <c r="AE291" s="17" t="str">
        <f>TRIM(IF($AD291="","",IFERROR(VLOOKUP($AD291,Teams!$B$4:$G$8,2,0),"")))</f>
        <v>3312 AD</v>
      </c>
      <c r="AF291" s="17" t="str">
        <f>TRIM(IF($AD291="","",IFERROR(VLOOKUP($AD291,Teams!$B$4:$G$8,4,0),"")))</f>
        <v>Dordrecht Oranje Wit (D)</v>
      </c>
      <c r="AH291" s="335">
        <f>IFERROR(AVERAGE(AH294:AH308),"")</f>
        <v>14.167000000000002</v>
      </c>
    </row>
    <row r="292" spans="1:34" x14ac:dyDescent="0.25">
      <c r="B292" s="60"/>
      <c r="C292" s="162"/>
      <c r="D292" s="60"/>
      <c r="E292" s="60"/>
      <c r="F292" s="60"/>
      <c r="G292" s="64"/>
      <c r="H292" s="64"/>
      <c r="I292" s="64"/>
      <c r="J292" s="266"/>
      <c r="K292" s="266"/>
      <c r="L292" s="266"/>
      <c r="M292" s="77"/>
      <c r="N292" s="77"/>
      <c r="P292" s="200"/>
      <c r="Q292" s="200"/>
      <c r="R292" s="200"/>
      <c r="S292" s="200"/>
      <c r="T292" s="156"/>
      <c r="U292" s="202"/>
      <c r="V292" s="202"/>
      <c r="W292" s="202"/>
      <c r="X292" s="49">
        <v>3</v>
      </c>
    </row>
    <row r="293" spans="1:34" x14ac:dyDescent="0.25">
      <c r="A293" s="78"/>
      <c r="B293" s="79"/>
      <c r="C293" s="80" t="s">
        <v>5715</v>
      </c>
      <c r="D293" s="80" t="s">
        <v>5716</v>
      </c>
      <c r="E293" s="81" t="s">
        <v>5717</v>
      </c>
      <c r="F293" s="81" t="s">
        <v>5718</v>
      </c>
      <c r="G293" s="80" t="s">
        <v>5719</v>
      </c>
      <c r="H293" s="80" t="s">
        <v>5720</v>
      </c>
      <c r="I293" s="80" t="s">
        <v>5575</v>
      </c>
      <c r="J293" s="80" t="s">
        <v>7904</v>
      </c>
      <c r="K293" s="80" t="s">
        <v>7905</v>
      </c>
      <c r="L293" s="80" t="s">
        <v>8680</v>
      </c>
      <c r="M293" s="82"/>
      <c r="N293" s="82"/>
      <c r="O293" s="83"/>
      <c r="P293" s="203" t="s">
        <v>5585</v>
      </c>
      <c r="Q293" s="203" t="s">
        <v>5584</v>
      </c>
      <c r="R293" s="203" t="s">
        <v>5586</v>
      </c>
      <c r="S293" s="200"/>
      <c r="T293" s="156"/>
      <c r="U293" s="201">
        <f>IF(W291="","",VLOOKUP(W291,Leeftijdscat,2,FALSE))</f>
        <v>13</v>
      </c>
      <c r="V293" s="201">
        <f>IF(W291="","",VLOOKUP(W291,Leeftijdscat,3,FALSE))</f>
        <v>15</v>
      </c>
      <c r="W293" s="201">
        <f>IF(W291="","",VLOOKUP(W291,Leeftijdscat,4,FALSE))</f>
        <v>16</v>
      </c>
      <c r="X293" s="49">
        <v>4</v>
      </c>
      <c r="Y293" s="78">
        <f>LEN(Y294&amp;Y295&amp;Y296&amp;Y297&amp;Y298&amp;Y299&amp;Y300&amp;Y301&amp;Y302&amp;Y303&amp;Y304&amp;Y305&amp;Y306&amp;Y307&amp;Y308)</f>
        <v>20</v>
      </c>
      <c r="Z293" s="78">
        <f>LEN(Z294&amp;Z295&amp;Z296&amp;Z297&amp;Z298&amp;Z299&amp;Z300&amp;Z301&amp;Z302&amp;Z303&amp;Z304&amp;Z305&amp;Z306&amp;Z307&amp;Z308)</f>
        <v>20</v>
      </c>
      <c r="AA293" s="78">
        <f>LEN(AA294&amp;AA295&amp;AA296&amp;AA297&amp;AA298&amp;AA299&amp;AA300&amp;AA301&amp;AA302&amp;AA303&amp;AA304&amp;AA305&amp;AA306&amp;AA307&amp;AA308)</f>
        <v>16</v>
      </c>
      <c r="AB293" s="78">
        <f>SUM(Y293:AA293)</f>
        <v>56</v>
      </c>
    </row>
    <row r="294" spans="1:34" x14ac:dyDescent="0.25">
      <c r="A294" s="31" t="str">
        <f>C291&amp;"x"&amp;B294</f>
        <v>B3x1</v>
      </c>
      <c r="B294" s="60">
        <v>1</v>
      </c>
      <c r="C294" s="84" t="str">
        <f t="shared" ref="C294:C308" si="249">IF(LEFT($A294,1)="x","",IFERROR(VLOOKUP($A294,LedenV,6,0),""))</f>
        <v>V</v>
      </c>
      <c r="D294" s="84" t="str">
        <f t="shared" ref="D294:D308" si="250">IF(LEFT($A294,1)="x","",IFERROR(VLOOKUP($A294,LedenV,7,0),""))</f>
        <v>NLJ47P3</v>
      </c>
      <c r="E294" s="85" t="str">
        <f t="shared" ref="E294:E308" si="251">IF(LEFT($A294,1)="x","",IFERROR(VLOOKUP($A294,LedenV,8,0),""))</f>
        <v>Everdingen, van T.</v>
      </c>
      <c r="F294" s="85" t="str">
        <f t="shared" ref="F294:F308" si="252">IF(LEFT($A294,1)="x","",IFERROR(VLOOKUP($A294,LedenV,9,0),""))</f>
        <v>Tessa</v>
      </c>
      <c r="G294" s="86">
        <f t="shared" ref="G294:G308" si="253">IF(LEFT($A294,1)="x","",IFERROR(VLOOKUP($A294,LedenV,10,0),""))</f>
        <v>38900</v>
      </c>
      <c r="H294" s="87">
        <f t="shared" ref="H294:H308" si="254">IF(AND(ISNUMBER(G294),G294&lt;&gt;0),DATEDIF(G294,Peildatum,"Y"),"")</f>
        <v>15</v>
      </c>
      <c r="I294" s="88"/>
      <c r="J294" s="84" t="str">
        <f t="shared" ref="J294:J308" si="255">IF(LEFT($A294,1)="x","",IFERROR(VLOOKUP($A294,LedenV,16,0),""))</f>
        <v>B4</v>
      </c>
      <c r="K294" s="84" t="str">
        <f t="shared" ref="K294:K308" si="256">IF(LEFT($A294,1)="x","",IFERROR(VLOOKUP($A294,LedenV,17,0),""))</f>
        <v>B3</v>
      </c>
      <c r="L294" s="84" t="str">
        <f t="shared" ref="L294:L308" si="257">IF(LEFT($A294,1)="x","",IFERROR(VLOOKUP($A294,LedenV,18,0),""))</f>
        <v>B3</v>
      </c>
      <c r="M294" s="89"/>
      <c r="N294" s="89"/>
      <c r="P294" s="199"/>
      <c r="Q294" s="199"/>
      <c r="R294" s="199"/>
      <c r="S294" s="204"/>
      <c r="T294" s="273">
        <f t="shared" ref="T294:T308" si="258">IF(LEN(C294&amp;D294&amp;E294&amp;F294)&gt;0,1,0)</f>
        <v>1</v>
      </c>
      <c r="U294" s="202">
        <f t="shared" ref="U294:U308" si="259">MIN(LEN(Y294&amp;Z294&amp;AA294),1)</f>
        <v>1</v>
      </c>
      <c r="V294" s="205">
        <f t="shared" ref="V294:V308" si="260">V293</f>
        <v>15</v>
      </c>
      <c r="W294" s="205">
        <f t="shared" ref="W294:W308" si="261">W293</f>
        <v>16</v>
      </c>
      <c r="X294" s="49">
        <v>5</v>
      </c>
      <c r="Y294" s="84" t="str">
        <f t="shared" ref="Y294:Y308" si="262">IF(LEFT($A294,1)="x","",IFERROR(VLOOKUP($A294,LedenV,34,0),""))</f>
        <v>B4</v>
      </c>
      <c r="Z294" s="84" t="str">
        <f t="shared" ref="Z294:Z308" si="263">IF(LEFT($A294,1)="x","",IFERROR(VLOOKUP($A294,LedenV,35,0),""))</f>
        <v>B3</v>
      </c>
      <c r="AA294" s="84" t="str">
        <f t="shared" ref="AA294:AA308" si="264">IF(LEFT($A294,1)="x","",IFERROR(VLOOKUP($A294,LedenV,36,0),""))</f>
        <v>B3</v>
      </c>
      <c r="AB294" s="31">
        <f t="shared" ref="AB294:AB308" si="265">LEN(Y294&amp;Z294&amp;AA294)</f>
        <v>6</v>
      </c>
      <c r="AH294" s="332">
        <f t="shared" ref="AH294:AH308" si="266">lft(G294,Peildatum)</f>
        <v>15.5</v>
      </c>
    </row>
    <row r="295" spans="1:34" x14ac:dyDescent="0.25">
      <c r="A295" s="31" t="str">
        <f>C291&amp;"x"&amp;B295</f>
        <v>B3x2</v>
      </c>
      <c r="B295" s="60">
        <v>2</v>
      </c>
      <c r="C295" s="84" t="str">
        <f t="shared" si="249"/>
        <v>V</v>
      </c>
      <c r="D295" s="84" t="str">
        <f t="shared" si="250"/>
        <v>NMH36F0</v>
      </c>
      <c r="E295" s="85" t="str">
        <f t="shared" si="251"/>
        <v>Vreeling, A.J.P.</v>
      </c>
      <c r="F295" s="85" t="str">
        <f t="shared" si="252"/>
        <v>Anouk</v>
      </c>
      <c r="G295" s="86">
        <f t="shared" si="253"/>
        <v>39427</v>
      </c>
      <c r="H295" s="87">
        <f t="shared" si="254"/>
        <v>14</v>
      </c>
      <c r="I295" s="88"/>
      <c r="J295" s="84" t="str">
        <f t="shared" si="255"/>
        <v>D3</v>
      </c>
      <c r="K295" s="84" t="str">
        <f t="shared" si="256"/>
        <v>C4</v>
      </c>
      <c r="L295" s="84" t="str">
        <f t="shared" si="257"/>
        <v>B3</v>
      </c>
      <c r="M295" s="89"/>
      <c r="N295" s="89"/>
      <c r="P295" s="199"/>
      <c r="Q295" s="199"/>
      <c r="R295" s="199"/>
      <c r="S295" s="204"/>
      <c r="T295" s="273">
        <f t="shared" si="258"/>
        <v>1</v>
      </c>
      <c r="U295" s="202">
        <f t="shared" si="259"/>
        <v>1</v>
      </c>
      <c r="V295" s="205">
        <f t="shared" si="260"/>
        <v>15</v>
      </c>
      <c r="W295" s="205">
        <f t="shared" si="261"/>
        <v>16</v>
      </c>
      <c r="X295" s="49">
        <v>6</v>
      </c>
      <c r="Y295" s="84" t="str">
        <f t="shared" si="262"/>
        <v>D3</v>
      </c>
      <c r="Z295" s="84" t="str">
        <f t="shared" si="263"/>
        <v>C4</v>
      </c>
      <c r="AA295" s="84" t="str">
        <f t="shared" si="264"/>
        <v>B3</v>
      </c>
      <c r="AB295" s="31">
        <f t="shared" si="265"/>
        <v>6</v>
      </c>
      <c r="AH295" s="332">
        <f t="shared" si="266"/>
        <v>14.06</v>
      </c>
    </row>
    <row r="296" spans="1:34" x14ac:dyDescent="0.25">
      <c r="A296" s="31" t="str">
        <f>C291&amp;"x"&amp;B296</f>
        <v>B3x3</v>
      </c>
      <c r="B296" s="60">
        <v>3</v>
      </c>
      <c r="C296" s="84" t="str">
        <f t="shared" si="249"/>
        <v>M</v>
      </c>
      <c r="D296" s="84" t="str">
        <f t="shared" si="250"/>
        <v>NLB71B4</v>
      </c>
      <c r="E296" s="85" t="str">
        <f t="shared" si="251"/>
        <v>Koornneef, T.J.</v>
      </c>
      <c r="F296" s="85" t="str">
        <f t="shared" si="252"/>
        <v>Tommie</v>
      </c>
      <c r="G296" s="86">
        <f t="shared" si="253"/>
        <v>39123</v>
      </c>
      <c r="H296" s="87">
        <f t="shared" si="254"/>
        <v>14</v>
      </c>
      <c r="I296" s="88"/>
      <c r="J296" s="84" t="str">
        <f t="shared" si="255"/>
        <v>C3</v>
      </c>
      <c r="K296" s="84" t="str">
        <f t="shared" si="256"/>
        <v>C4</v>
      </c>
      <c r="L296" s="84" t="str">
        <f t="shared" si="257"/>
        <v>B3</v>
      </c>
      <c r="M296" s="89"/>
      <c r="N296" s="89"/>
      <c r="P296" s="199"/>
      <c r="Q296" s="199"/>
      <c r="R296" s="199"/>
      <c r="S296" s="204"/>
      <c r="T296" s="273">
        <f t="shared" si="258"/>
        <v>1</v>
      </c>
      <c r="U296" s="202">
        <f t="shared" si="259"/>
        <v>1</v>
      </c>
      <c r="V296" s="205">
        <f t="shared" si="260"/>
        <v>15</v>
      </c>
      <c r="W296" s="205">
        <f t="shared" si="261"/>
        <v>16</v>
      </c>
      <c r="X296" s="49">
        <v>7</v>
      </c>
      <c r="Y296" s="84" t="str">
        <f t="shared" si="262"/>
        <v>C3</v>
      </c>
      <c r="Z296" s="84" t="str">
        <f t="shared" si="263"/>
        <v>C4</v>
      </c>
      <c r="AA296" s="84" t="str">
        <f t="shared" si="264"/>
        <v>B3</v>
      </c>
      <c r="AB296" s="31">
        <f t="shared" si="265"/>
        <v>6</v>
      </c>
      <c r="AH296" s="332">
        <f t="shared" si="266"/>
        <v>14.89</v>
      </c>
    </row>
    <row r="297" spans="1:34" x14ac:dyDescent="0.25">
      <c r="A297" s="31" t="str">
        <f>C291&amp;"x"&amp;B297</f>
        <v>B3x4</v>
      </c>
      <c r="B297" s="60">
        <v>4</v>
      </c>
      <c r="C297" s="84" t="str">
        <f t="shared" si="249"/>
        <v>M</v>
      </c>
      <c r="D297" s="84" t="str">
        <f t="shared" si="250"/>
        <v>NLR06X4</v>
      </c>
      <c r="E297" s="85" t="str">
        <f t="shared" si="251"/>
        <v>Pille, M.A.</v>
      </c>
      <c r="F297" s="85" t="str">
        <f t="shared" si="252"/>
        <v>Menno</v>
      </c>
      <c r="G297" s="86">
        <f t="shared" si="253"/>
        <v>39187</v>
      </c>
      <c r="H297" s="87">
        <f t="shared" si="254"/>
        <v>14</v>
      </c>
      <c r="I297" s="88"/>
      <c r="J297" s="84" t="str">
        <f t="shared" si="255"/>
        <v>C3</v>
      </c>
      <c r="K297" s="84" t="str">
        <f t="shared" si="256"/>
        <v>C4</v>
      </c>
      <c r="L297" s="84" t="str">
        <f t="shared" si="257"/>
        <v>B3</v>
      </c>
      <c r="M297" s="89"/>
      <c r="N297" s="89"/>
      <c r="P297" s="199"/>
      <c r="Q297" s="199"/>
      <c r="R297" s="199"/>
      <c r="S297" s="204"/>
      <c r="T297" s="273">
        <f t="shared" si="258"/>
        <v>1</v>
      </c>
      <c r="U297" s="202">
        <f t="shared" si="259"/>
        <v>1</v>
      </c>
      <c r="V297" s="205">
        <f t="shared" si="260"/>
        <v>15</v>
      </c>
      <c r="W297" s="205">
        <f t="shared" si="261"/>
        <v>16</v>
      </c>
      <c r="X297" s="49">
        <v>8</v>
      </c>
      <c r="Y297" s="84" t="str">
        <f t="shared" si="262"/>
        <v>C3</v>
      </c>
      <c r="Z297" s="84" t="str">
        <f t="shared" si="263"/>
        <v>C4</v>
      </c>
      <c r="AA297" s="84" t="str">
        <f t="shared" si="264"/>
        <v>B3</v>
      </c>
      <c r="AB297" s="31">
        <f t="shared" si="265"/>
        <v>6</v>
      </c>
      <c r="AH297" s="332">
        <f t="shared" si="266"/>
        <v>14.71</v>
      </c>
    </row>
    <row r="298" spans="1:34" x14ac:dyDescent="0.25">
      <c r="A298" s="31" t="str">
        <f>C291&amp;"x"&amp;B298</f>
        <v>B3x5</v>
      </c>
      <c r="B298" s="60">
        <v>5</v>
      </c>
      <c r="C298" s="84" t="str">
        <f t="shared" si="249"/>
        <v>M</v>
      </c>
      <c r="D298" s="84" t="str">
        <f t="shared" si="250"/>
        <v>NKZ28R9</v>
      </c>
      <c r="E298" s="85" t="str">
        <f t="shared" si="251"/>
        <v>Jongh, de M.</v>
      </c>
      <c r="F298" s="85" t="str">
        <f t="shared" si="252"/>
        <v>Matthijs</v>
      </c>
      <c r="G298" s="86">
        <f t="shared" si="253"/>
        <v>39363</v>
      </c>
      <c r="H298" s="87">
        <f t="shared" si="254"/>
        <v>14</v>
      </c>
      <c r="I298" s="88"/>
      <c r="J298" s="84" t="str">
        <f t="shared" si="255"/>
        <v>C3</v>
      </c>
      <c r="K298" s="84" t="str">
        <f t="shared" si="256"/>
        <v>C4</v>
      </c>
      <c r="L298" s="84" t="str">
        <f t="shared" si="257"/>
        <v>B3</v>
      </c>
      <c r="M298" s="89"/>
      <c r="N298" s="89"/>
      <c r="P298" s="199"/>
      <c r="Q298" s="199"/>
      <c r="R298" s="199"/>
      <c r="S298" s="204"/>
      <c r="T298" s="273">
        <f t="shared" si="258"/>
        <v>1</v>
      </c>
      <c r="U298" s="202">
        <f t="shared" si="259"/>
        <v>1</v>
      </c>
      <c r="V298" s="205">
        <f t="shared" si="260"/>
        <v>15</v>
      </c>
      <c r="W298" s="205">
        <f t="shared" si="261"/>
        <v>16</v>
      </c>
      <c r="X298" s="49">
        <v>9</v>
      </c>
      <c r="Y298" s="84" t="str">
        <f t="shared" si="262"/>
        <v>C3</v>
      </c>
      <c r="Z298" s="84" t="str">
        <f t="shared" si="263"/>
        <v>C4</v>
      </c>
      <c r="AA298" s="84" t="str">
        <f t="shared" si="264"/>
        <v>B3</v>
      </c>
      <c r="AB298" s="31">
        <f t="shared" si="265"/>
        <v>6</v>
      </c>
      <c r="AH298" s="332">
        <f t="shared" si="266"/>
        <v>14.23</v>
      </c>
    </row>
    <row r="299" spans="1:34" x14ac:dyDescent="0.25">
      <c r="A299" s="31" t="str">
        <f>C291&amp;"x"&amp;B299</f>
        <v>B3x6</v>
      </c>
      <c r="B299" s="60">
        <v>6</v>
      </c>
      <c r="C299" s="84" t="str">
        <f t="shared" si="249"/>
        <v>M</v>
      </c>
      <c r="D299" s="84" t="str">
        <f t="shared" si="250"/>
        <v>NMJ09L8</v>
      </c>
      <c r="E299" s="85" t="str">
        <f t="shared" si="251"/>
        <v>Ibrahim, A.</v>
      </c>
      <c r="F299" s="85" t="str">
        <f t="shared" si="252"/>
        <v>Abdi</v>
      </c>
      <c r="G299" s="86">
        <f t="shared" si="253"/>
        <v>39402</v>
      </c>
      <c r="H299" s="87">
        <f t="shared" si="254"/>
        <v>14</v>
      </c>
      <c r="I299" s="88"/>
      <c r="J299" s="84" t="str">
        <f t="shared" si="255"/>
        <v>C3</v>
      </c>
      <c r="K299" s="84" t="str">
        <f t="shared" si="256"/>
        <v>C4</v>
      </c>
      <c r="L299" s="84" t="str">
        <f t="shared" si="257"/>
        <v>B3</v>
      </c>
      <c r="M299" s="89"/>
      <c r="N299" s="89"/>
      <c r="P299" s="199"/>
      <c r="Q299" s="199"/>
      <c r="R299" s="199"/>
      <c r="S299" s="204"/>
      <c r="T299" s="273">
        <f t="shared" si="258"/>
        <v>1</v>
      </c>
      <c r="U299" s="202">
        <f t="shared" si="259"/>
        <v>1</v>
      </c>
      <c r="V299" s="205">
        <f t="shared" si="260"/>
        <v>15</v>
      </c>
      <c r="W299" s="205">
        <f t="shared" si="261"/>
        <v>16</v>
      </c>
      <c r="X299" s="49">
        <v>10</v>
      </c>
      <c r="Y299" s="84" t="str">
        <f t="shared" si="262"/>
        <v>C3</v>
      </c>
      <c r="Z299" s="84" t="str">
        <f t="shared" si="263"/>
        <v>C4</v>
      </c>
      <c r="AA299" s="84" t="str">
        <f t="shared" si="264"/>
        <v>B3</v>
      </c>
      <c r="AB299" s="31">
        <f t="shared" si="265"/>
        <v>6</v>
      </c>
      <c r="AH299" s="332">
        <f t="shared" si="266"/>
        <v>14.12</v>
      </c>
    </row>
    <row r="300" spans="1:34" x14ac:dyDescent="0.25">
      <c r="A300" s="31" t="str">
        <f>C291&amp;"x"&amp;B300</f>
        <v>B3x7</v>
      </c>
      <c r="B300" s="60">
        <v>7</v>
      </c>
      <c r="C300" s="84" t="str">
        <f t="shared" si="249"/>
        <v>M</v>
      </c>
      <c r="D300" s="84" t="str">
        <f t="shared" si="250"/>
        <v>NLW47J4</v>
      </c>
      <c r="E300" s="85" t="str">
        <f t="shared" si="251"/>
        <v>Hashmei, A.</v>
      </c>
      <c r="F300" s="85" t="str">
        <f t="shared" si="252"/>
        <v>Ali</v>
      </c>
      <c r="G300" s="86">
        <f t="shared" si="253"/>
        <v>39402</v>
      </c>
      <c r="H300" s="87">
        <f t="shared" si="254"/>
        <v>14</v>
      </c>
      <c r="I300" s="88"/>
      <c r="J300" s="84" t="str">
        <f t="shared" si="255"/>
        <v>C3</v>
      </c>
      <c r="K300" s="84" t="str">
        <f t="shared" si="256"/>
        <v>C4</v>
      </c>
      <c r="L300" s="84" t="str">
        <f t="shared" si="257"/>
        <v>B3</v>
      </c>
      <c r="M300" s="89"/>
      <c r="N300" s="89"/>
      <c r="P300" s="199"/>
      <c r="Q300" s="199"/>
      <c r="R300" s="199"/>
      <c r="S300" s="204"/>
      <c r="T300" s="273">
        <f t="shared" si="258"/>
        <v>1</v>
      </c>
      <c r="U300" s="202">
        <f t="shared" si="259"/>
        <v>1</v>
      </c>
      <c r="V300" s="205">
        <f t="shared" si="260"/>
        <v>15</v>
      </c>
      <c r="W300" s="205">
        <f t="shared" si="261"/>
        <v>16</v>
      </c>
      <c r="X300" s="49">
        <v>11</v>
      </c>
      <c r="Y300" s="84" t="str">
        <f t="shared" si="262"/>
        <v>C3</v>
      </c>
      <c r="Z300" s="84" t="str">
        <f t="shared" si="263"/>
        <v>C4</v>
      </c>
      <c r="AA300" s="84" t="str">
        <f t="shared" si="264"/>
        <v>B3</v>
      </c>
      <c r="AB300" s="31">
        <f t="shared" si="265"/>
        <v>6</v>
      </c>
      <c r="AH300" s="332">
        <f t="shared" si="266"/>
        <v>14.12</v>
      </c>
    </row>
    <row r="301" spans="1:34" x14ac:dyDescent="0.25">
      <c r="A301" s="31" t="str">
        <f>C291&amp;"x"&amp;B301</f>
        <v>B3x8</v>
      </c>
      <c r="B301" s="60">
        <v>8</v>
      </c>
      <c r="C301" s="84" t="str">
        <f t="shared" si="249"/>
        <v>M</v>
      </c>
      <c r="D301" s="84" t="str">
        <f t="shared" si="250"/>
        <v>NMJ10P4</v>
      </c>
      <c r="E301" s="85" t="str">
        <f t="shared" si="251"/>
        <v>Boshoven, C.</v>
      </c>
      <c r="F301" s="85" t="str">
        <f t="shared" si="252"/>
        <v>Casper</v>
      </c>
      <c r="G301" s="86">
        <f t="shared" si="253"/>
        <v>39676</v>
      </c>
      <c r="H301" s="87">
        <f t="shared" si="254"/>
        <v>13</v>
      </c>
      <c r="I301" s="88"/>
      <c r="J301" s="84" t="str">
        <f t="shared" si="255"/>
        <v>D3</v>
      </c>
      <c r="K301" s="84" t="str">
        <f t="shared" si="256"/>
        <v>C4</v>
      </c>
      <c r="L301" s="84" t="str">
        <f t="shared" si="257"/>
        <v>C3</v>
      </c>
      <c r="M301" s="89"/>
      <c r="N301" s="89"/>
      <c r="P301" s="199"/>
      <c r="Q301" s="199"/>
      <c r="R301" s="199"/>
      <c r="S301" s="204"/>
      <c r="T301" s="273">
        <f t="shared" si="258"/>
        <v>1</v>
      </c>
      <c r="U301" s="202">
        <f t="shared" si="259"/>
        <v>1</v>
      </c>
      <c r="V301" s="205">
        <f t="shared" si="260"/>
        <v>15</v>
      </c>
      <c r="W301" s="205">
        <f t="shared" si="261"/>
        <v>16</v>
      </c>
      <c r="X301" s="49">
        <v>12</v>
      </c>
      <c r="Y301" s="84" t="str">
        <f t="shared" si="262"/>
        <v>D3</v>
      </c>
      <c r="Z301" s="84" t="str">
        <f t="shared" si="263"/>
        <v>C4</v>
      </c>
      <c r="AA301" s="84" t="str">
        <f t="shared" si="264"/>
        <v>C3</v>
      </c>
      <c r="AB301" s="31">
        <f t="shared" si="265"/>
        <v>6</v>
      </c>
      <c r="AH301" s="332">
        <f t="shared" si="266"/>
        <v>13.37</v>
      </c>
    </row>
    <row r="302" spans="1:34" x14ac:dyDescent="0.25">
      <c r="A302" s="31" t="str">
        <f>C291&amp;"x"&amp;B302</f>
        <v>B3x9</v>
      </c>
      <c r="B302" s="60">
        <v>9</v>
      </c>
      <c r="C302" s="84" t="str">
        <f t="shared" si="249"/>
        <v>V</v>
      </c>
      <c r="D302" s="84" t="str">
        <f t="shared" si="250"/>
        <v>NMN14W9</v>
      </c>
      <c r="E302" s="85" t="str">
        <f t="shared" si="251"/>
        <v>Broek, van den C.</v>
      </c>
      <c r="F302" s="85" t="str">
        <f t="shared" si="252"/>
        <v>Carlijn</v>
      </c>
      <c r="G302" s="86">
        <f t="shared" si="253"/>
        <v>39702</v>
      </c>
      <c r="H302" s="87">
        <f t="shared" si="254"/>
        <v>13</v>
      </c>
      <c r="I302" s="88"/>
      <c r="J302" s="84" t="str">
        <f t="shared" si="255"/>
        <v>C3</v>
      </c>
      <c r="K302" s="84" t="str">
        <f t="shared" si="256"/>
        <v>C3</v>
      </c>
      <c r="L302" s="84">
        <f t="shared" si="257"/>
        <v>0</v>
      </c>
      <c r="M302" s="89"/>
      <c r="N302" s="89"/>
      <c r="P302" s="199"/>
      <c r="Q302" s="199"/>
      <c r="R302" s="199"/>
      <c r="S302" s="204"/>
      <c r="T302" s="273">
        <f t="shared" si="258"/>
        <v>1</v>
      </c>
      <c r="U302" s="202">
        <f t="shared" si="259"/>
        <v>1</v>
      </c>
      <c r="V302" s="205">
        <f t="shared" si="260"/>
        <v>15</v>
      </c>
      <c r="W302" s="205">
        <f t="shared" si="261"/>
        <v>16</v>
      </c>
      <c r="X302" s="49">
        <v>13</v>
      </c>
      <c r="Y302" s="84" t="str">
        <f t="shared" si="262"/>
        <v>C3</v>
      </c>
      <c r="Z302" s="84" t="str">
        <f t="shared" si="263"/>
        <v>C3</v>
      </c>
      <c r="AA302" s="84" t="str">
        <f t="shared" si="264"/>
        <v/>
      </c>
      <c r="AB302" s="31">
        <f t="shared" si="265"/>
        <v>4</v>
      </c>
      <c r="AH302" s="332">
        <f t="shared" si="266"/>
        <v>13.3</v>
      </c>
    </row>
    <row r="303" spans="1:34" x14ac:dyDescent="0.25">
      <c r="A303" s="31" t="str">
        <f>C291&amp;"x"&amp;B303</f>
        <v>B3x10</v>
      </c>
      <c r="B303" s="60">
        <v>10</v>
      </c>
      <c r="C303" s="84" t="str">
        <f t="shared" si="249"/>
        <v>M</v>
      </c>
      <c r="D303" s="84" t="str">
        <f t="shared" si="250"/>
        <v>NMM75S3</v>
      </c>
      <c r="E303" s="85" t="str">
        <f t="shared" si="251"/>
        <v>Figee, N.</v>
      </c>
      <c r="F303" s="85" t="str">
        <f t="shared" si="252"/>
        <v>Niek</v>
      </c>
      <c r="G303" s="86">
        <f t="shared" si="253"/>
        <v>39677</v>
      </c>
      <c r="H303" s="87">
        <f t="shared" si="254"/>
        <v>13</v>
      </c>
      <c r="I303" s="88"/>
      <c r="J303" s="84" t="str">
        <f t="shared" si="255"/>
        <v>C3</v>
      </c>
      <c r="K303" s="84" t="str">
        <f t="shared" si="256"/>
        <v>C3</v>
      </c>
      <c r="L303" s="84">
        <f t="shared" si="257"/>
        <v>0</v>
      </c>
      <c r="M303" s="89"/>
      <c r="N303" s="89"/>
      <c r="P303" s="199"/>
      <c r="Q303" s="199"/>
      <c r="R303" s="199"/>
      <c r="S303" s="204"/>
      <c r="T303" s="273">
        <f t="shared" si="258"/>
        <v>1</v>
      </c>
      <c r="U303" s="202">
        <f t="shared" si="259"/>
        <v>1</v>
      </c>
      <c r="V303" s="205">
        <f t="shared" si="260"/>
        <v>15</v>
      </c>
      <c r="W303" s="205">
        <f t="shared" si="261"/>
        <v>16</v>
      </c>
      <c r="X303" s="49">
        <v>14</v>
      </c>
      <c r="Y303" s="84" t="str">
        <f t="shared" si="262"/>
        <v>C3</v>
      </c>
      <c r="Z303" s="84" t="str">
        <f t="shared" si="263"/>
        <v>C3</v>
      </c>
      <c r="AA303" s="84" t="str">
        <f t="shared" si="264"/>
        <v/>
      </c>
      <c r="AB303" s="31">
        <f t="shared" si="265"/>
        <v>4</v>
      </c>
      <c r="AH303" s="332">
        <f t="shared" si="266"/>
        <v>13.37</v>
      </c>
    </row>
    <row r="304" spans="1:34" x14ac:dyDescent="0.25">
      <c r="A304" s="31" t="str">
        <f>C291&amp;"x"&amp;B304</f>
        <v>B3x11</v>
      </c>
      <c r="B304" s="60">
        <v>11</v>
      </c>
      <c r="C304" s="84" t="str">
        <f t="shared" si="249"/>
        <v/>
      </c>
      <c r="D304" s="84" t="str">
        <f t="shared" si="250"/>
        <v/>
      </c>
      <c r="E304" s="85" t="str">
        <f t="shared" si="251"/>
        <v/>
      </c>
      <c r="F304" s="85" t="str">
        <f t="shared" si="252"/>
        <v/>
      </c>
      <c r="G304" s="86" t="str">
        <f t="shared" si="253"/>
        <v/>
      </c>
      <c r="H304" s="87" t="str">
        <f t="shared" si="254"/>
        <v/>
      </c>
      <c r="I304" s="88"/>
      <c r="J304" s="84" t="str">
        <f t="shared" si="255"/>
        <v/>
      </c>
      <c r="K304" s="84" t="str">
        <f t="shared" si="256"/>
        <v/>
      </c>
      <c r="L304" s="84" t="str">
        <f t="shared" si="257"/>
        <v/>
      </c>
      <c r="M304" s="89"/>
      <c r="N304" s="89"/>
      <c r="P304" s="199"/>
      <c r="Q304" s="199"/>
      <c r="R304" s="199"/>
      <c r="T304" s="273">
        <f t="shared" si="258"/>
        <v>0</v>
      </c>
      <c r="U304" s="202">
        <f t="shared" si="259"/>
        <v>0</v>
      </c>
      <c r="V304" s="205">
        <f t="shared" si="260"/>
        <v>15</v>
      </c>
      <c r="W304" s="205">
        <f t="shared" si="261"/>
        <v>16</v>
      </c>
      <c r="X304" s="49">
        <v>15</v>
      </c>
      <c r="Y304" s="84" t="str">
        <f t="shared" si="262"/>
        <v/>
      </c>
      <c r="Z304" s="84" t="str">
        <f t="shared" si="263"/>
        <v/>
      </c>
      <c r="AA304" s="84" t="str">
        <f t="shared" si="264"/>
        <v/>
      </c>
      <c r="AB304" s="31">
        <f t="shared" si="265"/>
        <v>0</v>
      </c>
      <c r="AH304" s="332" t="str">
        <f t="shared" si="266"/>
        <v/>
      </c>
    </row>
    <row r="305" spans="1:34" x14ac:dyDescent="0.25">
      <c r="A305" s="31" t="str">
        <f>C291&amp;"x"&amp;B305</f>
        <v>B3x12</v>
      </c>
      <c r="B305" s="60">
        <v>12</v>
      </c>
      <c r="C305" s="84" t="str">
        <f t="shared" si="249"/>
        <v/>
      </c>
      <c r="D305" s="84" t="str">
        <f t="shared" si="250"/>
        <v/>
      </c>
      <c r="E305" s="85" t="str">
        <f t="shared" si="251"/>
        <v/>
      </c>
      <c r="F305" s="85" t="str">
        <f t="shared" si="252"/>
        <v/>
      </c>
      <c r="G305" s="86" t="str">
        <f t="shared" si="253"/>
        <v/>
      </c>
      <c r="H305" s="87" t="str">
        <f t="shared" si="254"/>
        <v/>
      </c>
      <c r="I305" s="88"/>
      <c r="J305" s="84" t="str">
        <f t="shared" si="255"/>
        <v/>
      </c>
      <c r="K305" s="84" t="str">
        <f t="shared" si="256"/>
        <v/>
      </c>
      <c r="L305" s="84" t="str">
        <f t="shared" si="257"/>
        <v/>
      </c>
      <c r="M305" s="89"/>
      <c r="N305" s="89"/>
      <c r="P305" s="199"/>
      <c r="Q305" s="199"/>
      <c r="R305" s="199"/>
      <c r="T305" s="273">
        <f t="shared" si="258"/>
        <v>0</v>
      </c>
      <c r="U305" s="202">
        <f t="shared" si="259"/>
        <v>0</v>
      </c>
      <c r="V305" s="205">
        <f t="shared" si="260"/>
        <v>15</v>
      </c>
      <c r="W305" s="205">
        <f t="shared" si="261"/>
        <v>16</v>
      </c>
      <c r="X305" s="49">
        <v>16</v>
      </c>
      <c r="Y305" s="84" t="str">
        <f t="shared" si="262"/>
        <v/>
      </c>
      <c r="Z305" s="84" t="str">
        <f t="shared" si="263"/>
        <v/>
      </c>
      <c r="AA305" s="84" t="str">
        <f t="shared" si="264"/>
        <v/>
      </c>
      <c r="AB305" s="31">
        <f t="shared" si="265"/>
        <v>0</v>
      </c>
      <c r="AH305" s="332" t="str">
        <f t="shared" si="266"/>
        <v/>
      </c>
    </row>
    <row r="306" spans="1:34" x14ac:dyDescent="0.25">
      <c r="A306" s="31" t="str">
        <f>C291&amp;"x"&amp;B306</f>
        <v>B3x13</v>
      </c>
      <c r="B306" s="60">
        <v>13</v>
      </c>
      <c r="C306" s="84" t="str">
        <f t="shared" si="249"/>
        <v/>
      </c>
      <c r="D306" s="84" t="str">
        <f t="shared" si="250"/>
        <v/>
      </c>
      <c r="E306" s="85" t="str">
        <f t="shared" si="251"/>
        <v/>
      </c>
      <c r="F306" s="85" t="str">
        <f t="shared" si="252"/>
        <v/>
      </c>
      <c r="G306" s="86" t="str">
        <f t="shared" si="253"/>
        <v/>
      </c>
      <c r="H306" s="87" t="str">
        <f t="shared" si="254"/>
        <v/>
      </c>
      <c r="I306" s="88"/>
      <c r="J306" s="84" t="str">
        <f t="shared" si="255"/>
        <v/>
      </c>
      <c r="K306" s="84" t="str">
        <f t="shared" si="256"/>
        <v/>
      </c>
      <c r="L306" s="84" t="str">
        <f t="shared" si="257"/>
        <v/>
      </c>
      <c r="M306" s="89"/>
      <c r="N306" s="89"/>
      <c r="P306" s="199"/>
      <c r="Q306" s="199"/>
      <c r="R306" s="199"/>
      <c r="T306" s="273">
        <f t="shared" si="258"/>
        <v>0</v>
      </c>
      <c r="U306" s="202">
        <f t="shared" si="259"/>
        <v>0</v>
      </c>
      <c r="V306" s="205">
        <f t="shared" si="260"/>
        <v>15</v>
      </c>
      <c r="W306" s="205">
        <f t="shared" si="261"/>
        <v>16</v>
      </c>
      <c r="X306" s="49">
        <v>17</v>
      </c>
      <c r="Y306" s="84" t="str">
        <f t="shared" si="262"/>
        <v/>
      </c>
      <c r="Z306" s="84" t="str">
        <f t="shared" si="263"/>
        <v/>
      </c>
      <c r="AA306" s="84" t="str">
        <f t="shared" si="264"/>
        <v/>
      </c>
      <c r="AB306" s="31">
        <f t="shared" si="265"/>
        <v>0</v>
      </c>
      <c r="AH306" s="332" t="str">
        <f t="shared" si="266"/>
        <v/>
      </c>
    </row>
    <row r="307" spans="1:34" x14ac:dyDescent="0.25">
      <c r="A307" s="31" t="str">
        <f>C291&amp;"x"&amp;B307</f>
        <v>B3x14</v>
      </c>
      <c r="B307" s="60">
        <v>14</v>
      </c>
      <c r="C307" s="84" t="str">
        <f t="shared" si="249"/>
        <v/>
      </c>
      <c r="D307" s="84" t="str">
        <f t="shared" si="250"/>
        <v/>
      </c>
      <c r="E307" s="85" t="str">
        <f t="shared" si="251"/>
        <v/>
      </c>
      <c r="F307" s="85" t="str">
        <f t="shared" si="252"/>
        <v/>
      </c>
      <c r="G307" s="86" t="str">
        <f t="shared" si="253"/>
        <v/>
      </c>
      <c r="H307" s="87" t="str">
        <f t="shared" si="254"/>
        <v/>
      </c>
      <c r="I307" s="88"/>
      <c r="J307" s="84" t="str">
        <f t="shared" si="255"/>
        <v/>
      </c>
      <c r="K307" s="84" t="str">
        <f t="shared" si="256"/>
        <v/>
      </c>
      <c r="L307" s="84" t="str">
        <f t="shared" si="257"/>
        <v/>
      </c>
      <c r="M307" s="89"/>
      <c r="N307" s="89"/>
      <c r="P307" s="199"/>
      <c r="Q307" s="199"/>
      <c r="R307" s="199"/>
      <c r="T307" s="273">
        <f t="shared" si="258"/>
        <v>0</v>
      </c>
      <c r="U307" s="202">
        <f t="shared" si="259"/>
        <v>0</v>
      </c>
      <c r="V307" s="205">
        <f t="shared" si="260"/>
        <v>15</v>
      </c>
      <c r="W307" s="205">
        <f t="shared" si="261"/>
        <v>16</v>
      </c>
      <c r="X307" s="49">
        <v>18</v>
      </c>
      <c r="Y307" s="84" t="str">
        <f t="shared" si="262"/>
        <v/>
      </c>
      <c r="Z307" s="84" t="str">
        <f t="shared" si="263"/>
        <v/>
      </c>
      <c r="AA307" s="84" t="str">
        <f t="shared" si="264"/>
        <v/>
      </c>
      <c r="AB307" s="31">
        <f t="shared" si="265"/>
        <v>0</v>
      </c>
      <c r="AH307" s="332" t="str">
        <f t="shared" si="266"/>
        <v/>
      </c>
    </row>
    <row r="308" spans="1:34" x14ac:dyDescent="0.25">
      <c r="A308" s="31" t="str">
        <f>C291&amp;"x"&amp;B308</f>
        <v>B3x15</v>
      </c>
      <c r="B308" s="60">
        <v>15</v>
      </c>
      <c r="C308" s="84" t="str">
        <f t="shared" si="249"/>
        <v/>
      </c>
      <c r="D308" s="84" t="str">
        <f t="shared" si="250"/>
        <v/>
      </c>
      <c r="E308" s="85" t="str">
        <f t="shared" si="251"/>
        <v/>
      </c>
      <c r="F308" s="85" t="str">
        <f t="shared" si="252"/>
        <v/>
      </c>
      <c r="G308" s="86" t="str">
        <f t="shared" si="253"/>
        <v/>
      </c>
      <c r="H308" s="87" t="str">
        <f t="shared" si="254"/>
        <v/>
      </c>
      <c r="I308" s="88"/>
      <c r="J308" s="84" t="str">
        <f t="shared" si="255"/>
        <v/>
      </c>
      <c r="K308" s="84" t="str">
        <f t="shared" si="256"/>
        <v/>
      </c>
      <c r="L308" s="84" t="str">
        <f t="shared" si="257"/>
        <v/>
      </c>
      <c r="M308" s="89"/>
      <c r="N308" s="89"/>
      <c r="P308" s="199"/>
      <c r="Q308" s="199"/>
      <c r="R308" s="199"/>
      <c r="T308" s="273">
        <f t="shared" si="258"/>
        <v>0</v>
      </c>
      <c r="U308" s="202">
        <f t="shared" si="259"/>
        <v>0</v>
      </c>
      <c r="V308" s="205">
        <f t="shared" si="260"/>
        <v>15</v>
      </c>
      <c r="W308" s="205">
        <f t="shared" si="261"/>
        <v>16</v>
      </c>
      <c r="X308" s="49">
        <v>19</v>
      </c>
      <c r="Y308" s="84" t="str">
        <f t="shared" si="262"/>
        <v/>
      </c>
      <c r="Z308" s="84" t="str">
        <f t="shared" si="263"/>
        <v/>
      </c>
      <c r="AA308" s="84" t="str">
        <f t="shared" si="264"/>
        <v/>
      </c>
      <c r="AB308" s="31">
        <f t="shared" si="265"/>
        <v>0</v>
      </c>
      <c r="AH308" s="332" t="str">
        <f t="shared" si="266"/>
        <v/>
      </c>
    </row>
    <row r="309" spans="1:34" ht="13.8" thickBot="1" x14ac:dyDescent="0.3">
      <c r="B309" s="90"/>
      <c r="C309" s="91"/>
      <c r="D309" s="90"/>
      <c r="E309" s="90"/>
      <c r="F309" s="90"/>
      <c r="G309" s="92"/>
      <c r="H309" s="92"/>
      <c r="I309" s="92"/>
      <c r="J309" s="91"/>
      <c r="K309" s="91"/>
      <c r="L309" s="91"/>
      <c r="M309" s="89"/>
      <c r="N309" s="89"/>
      <c r="X309" s="49">
        <v>20</v>
      </c>
    </row>
    <row r="310" spans="1:34" ht="13.8" thickTop="1" x14ac:dyDescent="0.25">
      <c r="A310" s="59"/>
      <c r="B310" s="60"/>
      <c r="C310" s="416" t="s">
        <v>5707</v>
      </c>
      <c r="D310" s="416"/>
      <c r="E310" s="162" t="s">
        <v>5708</v>
      </c>
      <c r="F310" s="162" t="s">
        <v>5709</v>
      </c>
      <c r="G310" s="62" t="s">
        <v>5710</v>
      </c>
      <c r="H310" s="63"/>
      <c r="I310" s="64"/>
      <c r="J310" s="65" t="s">
        <v>5711</v>
      </c>
      <c r="K310" s="65" t="s">
        <v>5712</v>
      </c>
      <c r="L310" s="65" t="s">
        <v>5713</v>
      </c>
      <c r="M310" s="66"/>
      <c r="N310" s="66"/>
      <c r="O310" s="67"/>
      <c r="P310" s="68">
        <f>COUNT(P314:P328)</f>
        <v>0</v>
      </c>
      <c r="Q310" s="68">
        <f>COUNT(Q314:Q328)</f>
        <v>0</v>
      </c>
      <c r="R310" s="68">
        <f>COUNT(R314:R328)</f>
        <v>0</v>
      </c>
      <c r="S310" s="69"/>
      <c r="T310" s="344">
        <f>T311-SUM(U314:U328)</f>
        <v>0</v>
      </c>
      <c r="U310" s="67"/>
      <c r="V310" s="67"/>
      <c r="W310" s="67"/>
      <c r="X310" s="67">
        <v>1</v>
      </c>
      <c r="Y310" s="59"/>
      <c r="Z310" s="59"/>
      <c r="AA310" s="59"/>
      <c r="AB310" s="59"/>
    </row>
    <row r="311" spans="1:34" x14ac:dyDescent="0.25">
      <c r="A311" s="40">
        <v>19</v>
      </c>
      <c r="B311" s="70"/>
      <c r="C311" s="415" t="str">
        <f>Leden!AQ21</f>
        <v>C1</v>
      </c>
      <c r="D311" s="415"/>
      <c r="E311" s="161" t="str">
        <f>IF($C311="","",LEFT(IFERROR(VLOOKUP($C311,TeamsV,2,0),"")&amp;"??",2))</f>
        <v>WK</v>
      </c>
      <c r="F311" s="342" t="str">
        <f>IF($C311="","",IFERROR(VLOOKUP($C311,TeamsV,3,0),"??"))</f>
        <v>Za</v>
      </c>
      <c r="G311" s="161" t="str">
        <f>IF($C311="","",LEFT(IFERROR(VLOOKUP($C311,TeamsV,4,0),"")&amp;"?",1))</f>
        <v>8</v>
      </c>
      <c r="H311" s="72"/>
      <c r="I311" s="73"/>
      <c r="J311" s="265">
        <f>COUNTIF(C314:C328,"V")</f>
        <v>5</v>
      </c>
      <c r="K311" s="268">
        <f>COUNTIF(C314:C328,"M")</f>
        <v>5</v>
      </c>
      <c r="L311" s="74">
        <f>IFERROR(AVERAGE(H314:H328),"")</f>
        <v>13</v>
      </c>
      <c r="M311" s="75"/>
      <c r="N311" s="75"/>
      <c r="O311" s="76" t="s">
        <v>5714</v>
      </c>
      <c r="P311" s="346"/>
      <c r="Q311" s="346"/>
      <c r="R311" s="346"/>
      <c r="S311" s="347"/>
      <c r="T311" s="344">
        <f>SUM(T314:T328)</f>
        <v>10</v>
      </c>
      <c r="U311" s="201" t="str">
        <f>MID($C311,1,1)</f>
        <v>C</v>
      </c>
      <c r="V311" s="201" t="str">
        <f>MID($C311,1,1)</f>
        <v>C</v>
      </c>
      <c r="W311" s="201" t="str">
        <f>MID($C311,1,1)</f>
        <v>C</v>
      </c>
      <c r="X311" s="49">
        <v>2</v>
      </c>
      <c r="Y311" s="40"/>
      <c r="Z311" s="40"/>
      <c r="AA311" s="40"/>
      <c r="AB311" s="40"/>
      <c r="AD311" s="17" t="str">
        <f>IF($C311="","",IFERROR(VLOOKUP($C311,TeamsV,6,0),""))</f>
        <v>A</v>
      </c>
      <c r="AE311" s="17" t="str">
        <f>TRIM(IF($AD311="","",IFERROR(VLOOKUP($AD311,Teams!$B$4:$G$8,2,0),"")))</f>
        <v>3312 AD</v>
      </c>
      <c r="AF311" s="17" t="str">
        <f>TRIM(IF($AD311="","",IFERROR(VLOOKUP($AD311,Teams!$B$4:$G$8,4,0),"")))</f>
        <v>Dordrecht Oranje Wit (D)</v>
      </c>
      <c r="AH311" s="335">
        <f>IFERROR(AVERAGE(AH314:AH328),"")</f>
        <v>13.395000000000001</v>
      </c>
    </row>
    <row r="312" spans="1:34" x14ac:dyDescent="0.25">
      <c r="B312" s="60"/>
      <c r="C312" s="162"/>
      <c r="D312" s="60"/>
      <c r="E312" s="60"/>
      <c r="F312" s="60"/>
      <c r="G312" s="64"/>
      <c r="H312" s="64"/>
      <c r="I312" s="64"/>
      <c r="J312" s="266"/>
      <c r="K312" s="266"/>
      <c r="L312" s="266"/>
      <c r="M312" s="77"/>
      <c r="N312" s="77"/>
      <c r="P312" s="200"/>
      <c r="Q312" s="200"/>
      <c r="R312" s="200"/>
      <c r="S312" s="200"/>
      <c r="T312" s="156"/>
      <c r="U312" s="202"/>
      <c r="V312" s="202"/>
      <c r="W312" s="202"/>
      <c r="X312" s="49">
        <v>3</v>
      </c>
    </row>
    <row r="313" spans="1:34" x14ac:dyDescent="0.25">
      <c r="A313" s="78"/>
      <c r="B313" s="79"/>
      <c r="C313" s="80" t="s">
        <v>5715</v>
      </c>
      <c r="D313" s="80" t="s">
        <v>5716</v>
      </c>
      <c r="E313" s="81" t="s">
        <v>5717</v>
      </c>
      <c r="F313" s="81" t="s">
        <v>5718</v>
      </c>
      <c r="G313" s="80" t="s">
        <v>5719</v>
      </c>
      <c r="H313" s="80" t="s">
        <v>5720</v>
      </c>
      <c r="I313" s="80" t="s">
        <v>5575</v>
      </c>
      <c r="J313" s="80" t="s">
        <v>7904</v>
      </c>
      <c r="K313" s="80" t="s">
        <v>7905</v>
      </c>
      <c r="L313" s="80" t="s">
        <v>8680</v>
      </c>
      <c r="M313" s="82"/>
      <c r="N313" s="82"/>
      <c r="O313" s="83"/>
      <c r="P313" s="203" t="s">
        <v>5585</v>
      </c>
      <c r="Q313" s="203" t="s">
        <v>5584</v>
      </c>
      <c r="R313" s="203" t="s">
        <v>5586</v>
      </c>
      <c r="S313" s="200"/>
      <c r="T313" s="156"/>
      <c r="U313" s="201">
        <f>IF(W311="","",VLOOKUP(W311,Leeftijdscat,2,FALSE))</f>
        <v>11</v>
      </c>
      <c r="V313" s="201">
        <f>IF(W311="","",VLOOKUP(W311,Leeftijdscat,3,FALSE))</f>
        <v>13</v>
      </c>
      <c r="W313" s="201">
        <f>IF(W311="","",VLOOKUP(W311,Leeftijdscat,4,FALSE))</f>
        <v>14</v>
      </c>
      <c r="X313" s="49">
        <v>4</v>
      </c>
      <c r="Y313" s="78">
        <f>LEN(Y314&amp;Y315&amp;Y316&amp;Y317&amp;Y318&amp;Y319&amp;Y320&amp;Y321&amp;Y322&amp;Y323&amp;Y324&amp;Y325&amp;Y326&amp;Y327&amp;Y328)</f>
        <v>20</v>
      </c>
      <c r="Z313" s="78">
        <f>LEN(Z314&amp;Z315&amp;Z316&amp;Z317&amp;Z318&amp;Z319&amp;Z320&amp;Z321&amp;Z322&amp;Z323&amp;Z324&amp;Z325&amp;Z326&amp;Z327&amp;Z328)</f>
        <v>20</v>
      </c>
      <c r="AA313" s="78">
        <f>LEN(AA314&amp;AA315&amp;AA316&amp;AA317&amp;AA318&amp;AA319&amp;AA320&amp;AA321&amp;AA322&amp;AA323&amp;AA324&amp;AA325&amp;AA326&amp;AA327&amp;AA328)</f>
        <v>20</v>
      </c>
      <c r="AB313" s="78">
        <f>SUM(Y313:AA313)</f>
        <v>60</v>
      </c>
    </row>
    <row r="314" spans="1:34" x14ac:dyDescent="0.25">
      <c r="A314" s="31" t="str">
        <f>C311&amp;"x"&amp;B314</f>
        <v>C1x1</v>
      </c>
      <c r="B314" s="60">
        <v>1</v>
      </c>
      <c r="C314" s="84" t="str">
        <f t="shared" ref="C314:C328" si="267">IF(LEFT($A314,1)="x","",IFERROR(VLOOKUP($A314,LedenV,6,0),""))</f>
        <v>V</v>
      </c>
      <c r="D314" s="84" t="str">
        <f t="shared" ref="D314:D328" si="268">IF(LEFT($A314,1)="x","",IFERROR(VLOOKUP($A314,LedenV,7,0),""))</f>
        <v>NLL19T4</v>
      </c>
      <c r="E314" s="85" t="str">
        <f t="shared" ref="E314:E328" si="269">IF(LEFT($A314,1)="x","",IFERROR(VLOOKUP($A314,LedenV,8,0),""))</f>
        <v>Wit, de M.</v>
      </c>
      <c r="F314" s="85" t="str">
        <f t="shared" ref="F314:F328" si="270">IF(LEFT($A314,1)="x","",IFERROR(VLOOKUP($A314,LedenV,9,0),""))</f>
        <v>Mila</v>
      </c>
      <c r="G314" s="86">
        <f t="shared" ref="G314:G328" si="271">IF(LEFT($A314,1)="x","",IFERROR(VLOOKUP($A314,LedenV,10,0),""))</f>
        <v>39433</v>
      </c>
      <c r="H314" s="87">
        <f t="shared" ref="H314:H328" si="272">IF(AND(ISNUMBER(G314),G314&lt;&gt;0),DATEDIF(G314,Peildatum,"Y"),"")</f>
        <v>14</v>
      </c>
      <c r="I314" s="88"/>
      <c r="J314" s="84" t="str">
        <f t="shared" ref="J314:J328" si="273">IF(LEFT($A314,1)="x","",IFERROR(VLOOKUP($A314,LedenV,16,0),""))</f>
        <v>C1</v>
      </c>
      <c r="K314" s="84" t="str">
        <f t="shared" ref="K314:K328" si="274">IF(LEFT($A314,1)="x","",IFERROR(VLOOKUP($A314,LedenV,17,0),""))</f>
        <v>C1</v>
      </c>
      <c r="L314" s="84" t="str">
        <f t="shared" ref="L314:L328" si="275">IF(LEFT($A314,1)="x","",IFERROR(VLOOKUP($A314,LedenV,18,0),""))</f>
        <v>B1</v>
      </c>
      <c r="M314" s="89"/>
      <c r="N314" s="89"/>
      <c r="P314" s="199"/>
      <c r="Q314" s="199"/>
      <c r="R314" s="199"/>
      <c r="S314" s="204"/>
      <c r="T314" s="273">
        <f t="shared" ref="T314:T328" si="276">IF(LEN(C314&amp;D314&amp;E314&amp;F314)&gt;0,1,0)</f>
        <v>1</v>
      </c>
      <c r="U314" s="202">
        <f t="shared" ref="U314:U328" si="277">MIN(LEN(Y314&amp;Z314&amp;AA314),1)</f>
        <v>1</v>
      </c>
      <c r="V314" s="205">
        <f t="shared" ref="V314:V328" si="278">V313</f>
        <v>13</v>
      </c>
      <c r="W314" s="205">
        <f t="shared" ref="W314:W328" si="279">W313</f>
        <v>14</v>
      </c>
      <c r="X314" s="49">
        <v>5</v>
      </c>
      <c r="Y314" s="84" t="str">
        <f t="shared" ref="Y314:Y328" si="280">IF(LEFT($A314,1)="x","",IFERROR(VLOOKUP($A314,LedenV,34,0),""))</f>
        <v>C1</v>
      </c>
      <c r="Z314" s="84" t="str">
        <f t="shared" ref="Z314:Z328" si="281">IF(LEFT($A314,1)="x","",IFERROR(VLOOKUP($A314,LedenV,35,0),""))</f>
        <v>C1</v>
      </c>
      <c r="AA314" s="84" t="str">
        <f t="shared" ref="AA314:AA328" si="282">IF(LEFT($A314,1)="x","",IFERROR(VLOOKUP($A314,LedenV,36,0),""))</f>
        <v>B1</v>
      </c>
      <c r="AB314" s="31">
        <f t="shared" ref="AB314:AB328" si="283">LEN(Y314&amp;Z314&amp;AA314)</f>
        <v>6</v>
      </c>
      <c r="AH314" s="332">
        <f t="shared" ref="AH314:AH328" si="284">lft(G314,Peildatum)</f>
        <v>14.04</v>
      </c>
    </row>
    <row r="315" spans="1:34" x14ac:dyDescent="0.25">
      <c r="A315" s="31" t="str">
        <f>C311&amp;"x"&amp;B315</f>
        <v>C1x2</v>
      </c>
      <c r="B315" s="60">
        <v>2</v>
      </c>
      <c r="C315" s="84" t="str">
        <f t="shared" si="267"/>
        <v>M</v>
      </c>
      <c r="D315" s="84" t="str">
        <f t="shared" si="268"/>
        <v>NLG58X4</v>
      </c>
      <c r="E315" s="85" t="str">
        <f t="shared" si="269"/>
        <v>Dongen, van F.P.B.</v>
      </c>
      <c r="F315" s="85" t="str">
        <f t="shared" si="270"/>
        <v>Freek</v>
      </c>
      <c r="G315" s="86">
        <f t="shared" si="271"/>
        <v>39196</v>
      </c>
      <c r="H315" s="87">
        <f t="shared" si="272"/>
        <v>14</v>
      </c>
      <c r="I315" s="88"/>
      <c r="J315" s="84" t="str">
        <f t="shared" si="273"/>
        <v>C2</v>
      </c>
      <c r="K315" s="84" t="str">
        <f t="shared" si="274"/>
        <v>C2</v>
      </c>
      <c r="L315" s="84" t="str">
        <f t="shared" si="275"/>
        <v>B2</v>
      </c>
      <c r="M315" s="89"/>
      <c r="N315" s="89"/>
      <c r="P315" s="199"/>
      <c r="Q315" s="199"/>
      <c r="R315" s="199"/>
      <c r="S315" s="204"/>
      <c r="T315" s="273">
        <f t="shared" si="276"/>
        <v>1</v>
      </c>
      <c r="U315" s="202">
        <f t="shared" si="277"/>
        <v>1</v>
      </c>
      <c r="V315" s="205">
        <f t="shared" si="278"/>
        <v>13</v>
      </c>
      <c r="W315" s="205">
        <f t="shared" si="279"/>
        <v>14</v>
      </c>
      <c r="X315" s="49">
        <v>6</v>
      </c>
      <c r="Y315" s="84" t="str">
        <f t="shared" si="280"/>
        <v>C2</v>
      </c>
      <c r="Z315" s="84" t="str">
        <f t="shared" si="281"/>
        <v>C2</v>
      </c>
      <c r="AA315" s="84" t="str">
        <f t="shared" si="282"/>
        <v>B2</v>
      </c>
      <c r="AB315" s="31">
        <f t="shared" si="283"/>
        <v>6</v>
      </c>
      <c r="AH315" s="332">
        <f t="shared" si="284"/>
        <v>14.69</v>
      </c>
    </row>
    <row r="316" spans="1:34" x14ac:dyDescent="0.25">
      <c r="A316" s="31" t="str">
        <f>C311&amp;"x"&amp;B316</f>
        <v>C1x3</v>
      </c>
      <c r="B316" s="60">
        <v>3</v>
      </c>
      <c r="C316" s="84" t="str">
        <f t="shared" si="267"/>
        <v>V</v>
      </c>
      <c r="D316" s="84" t="str">
        <f t="shared" si="268"/>
        <v>NLS45N2</v>
      </c>
      <c r="E316" s="85" t="str">
        <f t="shared" si="269"/>
        <v>Kilsdonk, S.A</v>
      </c>
      <c r="F316" s="85" t="str">
        <f t="shared" si="270"/>
        <v>Sophie</v>
      </c>
      <c r="G316" s="86">
        <f t="shared" si="271"/>
        <v>39538</v>
      </c>
      <c r="H316" s="87">
        <f t="shared" si="272"/>
        <v>13</v>
      </c>
      <c r="I316" s="88"/>
      <c r="J316" s="84" t="str">
        <f t="shared" si="273"/>
        <v>D1</v>
      </c>
      <c r="K316" s="84" t="str">
        <f t="shared" si="274"/>
        <v>C2</v>
      </c>
      <c r="L316" s="84" t="str">
        <f t="shared" si="275"/>
        <v>C1</v>
      </c>
      <c r="M316" s="89"/>
      <c r="N316" s="89"/>
      <c r="P316" s="199"/>
      <c r="Q316" s="199"/>
      <c r="R316" s="199"/>
      <c r="S316" s="204"/>
      <c r="T316" s="273">
        <f t="shared" si="276"/>
        <v>1</v>
      </c>
      <c r="U316" s="202">
        <f t="shared" si="277"/>
        <v>1</v>
      </c>
      <c r="V316" s="205">
        <f t="shared" si="278"/>
        <v>13</v>
      </c>
      <c r="W316" s="205">
        <f t="shared" si="279"/>
        <v>14</v>
      </c>
      <c r="X316" s="49">
        <v>7</v>
      </c>
      <c r="Y316" s="84" t="str">
        <f t="shared" si="280"/>
        <v>D1</v>
      </c>
      <c r="Z316" s="84" t="str">
        <f t="shared" si="281"/>
        <v>C2</v>
      </c>
      <c r="AA316" s="84" t="str">
        <f t="shared" si="282"/>
        <v>C1</v>
      </c>
      <c r="AB316" s="31">
        <f t="shared" si="283"/>
        <v>6</v>
      </c>
      <c r="AH316" s="332">
        <f t="shared" si="284"/>
        <v>13.75</v>
      </c>
    </row>
    <row r="317" spans="1:34" x14ac:dyDescent="0.25">
      <c r="A317" s="31" t="str">
        <f>C311&amp;"x"&amp;B317</f>
        <v>C1x4</v>
      </c>
      <c r="B317" s="60">
        <v>4</v>
      </c>
      <c r="C317" s="84" t="str">
        <f t="shared" si="267"/>
        <v>V</v>
      </c>
      <c r="D317" s="84" t="str">
        <f t="shared" si="268"/>
        <v>NLP78D3</v>
      </c>
      <c r="E317" s="85" t="str">
        <f t="shared" si="269"/>
        <v>Linden, van der B.S.</v>
      </c>
      <c r="F317" s="85" t="str">
        <f t="shared" si="270"/>
        <v>Benthe</v>
      </c>
      <c r="G317" s="86">
        <f t="shared" si="271"/>
        <v>39629</v>
      </c>
      <c r="H317" s="87">
        <f t="shared" si="272"/>
        <v>13</v>
      </c>
      <c r="I317" s="88"/>
      <c r="J317" s="84" t="str">
        <f t="shared" si="273"/>
        <v>D1</v>
      </c>
      <c r="K317" s="84" t="str">
        <f t="shared" si="274"/>
        <v>C2</v>
      </c>
      <c r="L317" s="84" t="str">
        <f t="shared" si="275"/>
        <v>C1</v>
      </c>
      <c r="M317" s="89"/>
      <c r="N317" s="89"/>
      <c r="P317" s="199"/>
      <c r="Q317" s="199"/>
      <c r="R317" s="199"/>
      <c r="S317" s="204"/>
      <c r="T317" s="273">
        <f t="shared" si="276"/>
        <v>1</v>
      </c>
      <c r="U317" s="202">
        <f t="shared" si="277"/>
        <v>1</v>
      </c>
      <c r="V317" s="205">
        <f t="shared" si="278"/>
        <v>13</v>
      </c>
      <c r="W317" s="205">
        <f t="shared" si="279"/>
        <v>14</v>
      </c>
      <c r="X317" s="49">
        <v>8</v>
      </c>
      <c r="Y317" s="84" t="str">
        <f t="shared" si="280"/>
        <v>D1</v>
      </c>
      <c r="Z317" s="84" t="str">
        <f t="shared" si="281"/>
        <v>C2</v>
      </c>
      <c r="AA317" s="84" t="str">
        <f t="shared" si="282"/>
        <v>C1</v>
      </c>
      <c r="AB317" s="31">
        <f t="shared" si="283"/>
        <v>6</v>
      </c>
      <c r="AH317" s="332">
        <f t="shared" si="284"/>
        <v>13.5</v>
      </c>
    </row>
    <row r="318" spans="1:34" x14ac:dyDescent="0.25">
      <c r="A318" s="31" t="str">
        <f>C311&amp;"x"&amp;B318</f>
        <v>C1x5</v>
      </c>
      <c r="B318" s="60">
        <v>5</v>
      </c>
      <c r="C318" s="84" t="str">
        <f t="shared" si="267"/>
        <v>V</v>
      </c>
      <c r="D318" s="84" t="str">
        <f t="shared" si="268"/>
        <v>NLN05N7</v>
      </c>
      <c r="E318" s="85" t="str">
        <f t="shared" si="269"/>
        <v>Klooster, van der C.</v>
      </c>
      <c r="F318" s="85" t="str">
        <f t="shared" si="270"/>
        <v>Carmen</v>
      </c>
      <c r="G318" s="86">
        <f t="shared" si="271"/>
        <v>39760</v>
      </c>
      <c r="H318" s="87">
        <f t="shared" si="272"/>
        <v>13</v>
      </c>
      <c r="I318" s="88"/>
      <c r="J318" s="84" t="str">
        <f t="shared" si="273"/>
        <v>D1</v>
      </c>
      <c r="K318" s="84" t="str">
        <f t="shared" si="274"/>
        <v>C1</v>
      </c>
      <c r="L318" s="84" t="str">
        <f t="shared" si="275"/>
        <v>C1</v>
      </c>
      <c r="M318" s="89"/>
      <c r="N318" s="89"/>
      <c r="P318" s="199"/>
      <c r="Q318" s="199"/>
      <c r="R318" s="199"/>
      <c r="S318" s="204"/>
      <c r="T318" s="273">
        <f t="shared" si="276"/>
        <v>1</v>
      </c>
      <c r="U318" s="202">
        <f t="shared" si="277"/>
        <v>1</v>
      </c>
      <c r="V318" s="205">
        <f t="shared" si="278"/>
        <v>13</v>
      </c>
      <c r="W318" s="205">
        <f t="shared" si="279"/>
        <v>14</v>
      </c>
      <c r="X318" s="49">
        <v>9</v>
      </c>
      <c r="Y318" s="84" t="str">
        <f t="shared" si="280"/>
        <v>D1</v>
      </c>
      <c r="Z318" s="84" t="str">
        <f t="shared" si="281"/>
        <v>C1</v>
      </c>
      <c r="AA318" s="84" t="str">
        <f t="shared" si="282"/>
        <v>C1</v>
      </c>
      <c r="AB318" s="31">
        <f t="shared" si="283"/>
        <v>6</v>
      </c>
      <c r="AH318" s="332">
        <f t="shared" si="284"/>
        <v>13.14</v>
      </c>
    </row>
    <row r="319" spans="1:34" x14ac:dyDescent="0.25">
      <c r="A319" s="31" t="str">
        <f>C311&amp;"x"&amp;B319</f>
        <v>C1x6</v>
      </c>
      <c r="B319" s="60">
        <v>6</v>
      </c>
      <c r="C319" s="84" t="str">
        <f t="shared" si="267"/>
        <v>V</v>
      </c>
      <c r="D319" s="84" t="str">
        <f t="shared" si="268"/>
        <v>NLS08H9</v>
      </c>
      <c r="E319" s="85" t="str">
        <f t="shared" si="269"/>
        <v>Reuvers, L.</v>
      </c>
      <c r="F319" s="85" t="str">
        <f t="shared" si="270"/>
        <v>Lisa</v>
      </c>
      <c r="G319" s="86">
        <f t="shared" si="271"/>
        <v>39993</v>
      </c>
      <c r="H319" s="87">
        <f t="shared" si="272"/>
        <v>12</v>
      </c>
      <c r="I319" s="88"/>
      <c r="J319" s="84" t="str">
        <f t="shared" si="273"/>
        <v>D2</v>
      </c>
      <c r="K319" s="84" t="str">
        <f t="shared" si="274"/>
        <v>D1</v>
      </c>
      <c r="L319" s="84" t="str">
        <f t="shared" si="275"/>
        <v>C1</v>
      </c>
      <c r="M319" s="89"/>
      <c r="N319" s="89"/>
      <c r="P319" s="199"/>
      <c r="Q319" s="199"/>
      <c r="R319" s="199"/>
      <c r="S319" s="204"/>
      <c r="T319" s="273">
        <f t="shared" si="276"/>
        <v>1</v>
      </c>
      <c r="U319" s="202">
        <f t="shared" si="277"/>
        <v>1</v>
      </c>
      <c r="V319" s="205">
        <f t="shared" si="278"/>
        <v>13</v>
      </c>
      <c r="W319" s="205">
        <f t="shared" si="279"/>
        <v>14</v>
      </c>
      <c r="X319" s="49">
        <v>10</v>
      </c>
      <c r="Y319" s="84" t="str">
        <f t="shared" si="280"/>
        <v>D2</v>
      </c>
      <c r="Z319" s="84" t="str">
        <f t="shared" si="281"/>
        <v>D1</v>
      </c>
      <c r="AA319" s="84" t="str">
        <f t="shared" si="282"/>
        <v>C1</v>
      </c>
      <c r="AB319" s="31">
        <f t="shared" si="283"/>
        <v>6</v>
      </c>
      <c r="AH319" s="332">
        <f t="shared" si="284"/>
        <v>12.51</v>
      </c>
    </row>
    <row r="320" spans="1:34" x14ac:dyDescent="0.25">
      <c r="A320" s="31" t="str">
        <f>C311&amp;"x"&amp;B320</f>
        <v>C1x7</v>
      </c>
      <c r="B320" s="60">
        <v>7</v>
      </c>
      <c r="C320" s="84" t="str">
        <f t="shared" si="267"/>
        <v>M</v>
      </c>
      <c r="D320" s="84" t="str">
        <f t="shared" si="268"/>
        <v>NLS85H0</v>
      </c>
      <c r="E320" s="85" t="str">
        <f t="shared" si="269"/>
        <v>Dekker, den O.C.</v>
      </c>
      <c r="F320" s="85" t="str">
        <f t="shared" si="270"/>
        <v>Onno</v>
      </c>
      <c r="G320" s="86">
        <f t="shared" si="271"/>
        <v>39623</v>
      </c>
      <c r="H320" s="87">
        <f t="shared" si="272"/>
        <v>13</v>
      </c>
      <c r="I320" s="88"/>
      <c r="J320" s="84" t="str">
        <f t="shared" si="273"/>
        <v>D1</v>
      </c>
      <c r="K320" s="84" t="str">
        <f t="shared" si="274"/>
        <v>C2</v>
      </c>
      <c r="L320" s="84" t="str">
        <f t="shared" si="275"/>
        <v>C1</v>
      </c>
      <c r="M320" s="89"/>
      <c r="N320" s="89"/>
      <c r="P320" s="199"/>
      <c r="Q320" s="199"/>
      <c r="R320" s="199"/>
      <c r="S320" s="204"/>
      <c r="T320" s="273">
        <f t="shared" si="276"/>
        <v>1</v>
      </c>
      <c r="U320" s="202">
        <f t="shared" si="277"/>
        <v>1</v>
      </c>
      <c r="V320" s="205">
        <f t="shared" si="278"/>
        <v>13</v>
      </c>
      <c r="W320" s="205">
        <f t="shared" si="279"/>
        <v>14</v>
      </c>
      <c r="X320" s="49">
        <v>11</v>
      </c>
      <c r="Y320" s="84" t="str">
        <f t="shared" si="280"/>
        <v>D1</v>
      </c>
      <c r="Z320" s="84" t="str">
        <f t="shared" si="281"/>
        <v>C2</v>
      </c>
      <c r="AA320" s="84" t="str">
        <f t="shared" si="282"/>
        <v>C1</v>
      </c>
      <c r="AB320" s="31">
        <f t="shared" si="283"/>
        <v>6</v>
      </c>
      <c r="AH320" s="332">
        <f t="shared" si="284"/>
        <v>13.52</v>
      </c>
    </row>
    <row r="321" spans="1:34" x14ac:dyDescent="0.25">
      <c r="A321" s="31" t="str">
        <f>C311&amp;"x"&amp;B321</f>
        <v>C1x8</v>
      </c>
      <c r="B321" s="60">
        <v>8</v>
      </c>
      <c r="C321" s="84" t="str">
        <f t="shared" si="267"/>
        <v>M</v>
      </c>
      <c r="D321" s="84" t="str">
        <f t="shared" si="268"/>
        <v>NLD36P9</v>
      </c>
      <c r="E321" s="85" t="str">
        <f t="shared" si="269"/>
        <v>Driesprong, N.</v>
      </c>
      <c r="F321" s="85" t="str">
        <f t="shared" si="270"/>
        <v>Niek</v>
      </c>
      <c r="G321" s="86">
        <f t="shared" si="271"/>
        <v>39655</v>
      </c>
      <c r="H321" s="87">
        <f t="shared" si="272"/>
        <v>13</v>
      </c>
      <c r="I321" s="88"/>
      <c r="J321" s="84" t="str">
        <f t="shared" si="273"/>
        <v>D1</v>
      </c>
      <c r="K321" s="84" t="str">
        <f t="shared" si="274"/>
        <v>C2</v>
      </c>
      <c r="L321" s="84" t="str">
        <f t="shared" si="275"/>
        <v>C1</v>
      </c>
      <c r="M321" s="89"/>
      <c r="N321" s="89"/>
      <c r="P321" s="199"/>
      <c r="Q321" s="199"/>
      <c r="R321" s="199"/>
      <c r="S321" s="204"/>
      <c r="T321" s="273">
        <f t="shared" si="276"/>
        <v>1</v>
      </c>
      <c r="U321" s="202">
        <f t="shared" si="277"/>
        <v>1</v>
      </c>
      <c r="V321" s="205">
        <f t="shared" si="278"/>
        <v>13</v>
      </c>
      <c r="W321" s="205">
        <f t="shared" si="279"/>
        <v>14</v>
      </c>
      <c r="X321" s="49">
        <v>12</v>
      </c>
      <c r="Y321" s="84" t="str">
        <f t="shared" si="280"/>
        <v>D1</v>
      </c>
      <c r="Z321" s="84" t="str">
        <f t="shared" si="281"/>
        <v>C2</v>
      </c>
      <c r="AA321" s="84" t="str">
        <f t="shared" si="282"/>
        <v>C1</v>
      </c>
      <c r="AB321" s="31">
        <f t="shared" si="283"/>
        <v>6</v>
      </c>
      <c r="AH321" s="332">
        <f t="shared" si="284"/>
        <v>13.43</v>
      </c>
    </row>
    <row r="322" spans="1:34" x14ac:dyDescent="0.25">
      <c r="A322" s="31" t="str">
        <f>C311&amp;"x"&amp;B322</f>
        <v>C1x9</v>
      </c>
      <c r="B322" s="60">
        <v>9</v>
      </c>
      <c r="C322" s="84" t="str">
        <f t="shared" si="267"/>
        <v>M</v>
      </c>
      <c r="D322" s="84" t="str">
        <f t="shared" si="268"/>
        <v>NLP78Q4</v>
      </c>
      <c r="E322" s="85" t="str">
        <f t="shared" si="269"/>
        <v>Sas, M.</v>
      </c>
      <c r="F322" s="85" t="str">
        <f t="shared" si="270"/>
        <v>Maarten</v>
      </c>
      <c r="G322" s="86">
        <f t="shared" si="271"/>
        <v>39686</v>
      </c>
      <c r="H322" s="87">
        <f t="shared" si="272"/>
        <v>13</v>
      </c>
      <c r="I322" s="88"/>
      <c r="J322" s="84" t="str">
        <f t="shared" si="273"/>
        <v>C1</v>
      </c>
      <c r="K322" s="84" t="str">
        <f t="shared" si="274"/>
        <v>C1</v>
      </c>
      <c r="L322" s="84" t="str">
        <f t="shared" si="275"/>
        <v>C1</v>
      </c>
      <c r="M322" s="89"/>
      <c r="N322" s="89"/>
      <c r="P322" s="199"/>
      <c r="Q322" s="199"/>
      <c r="R322" s="199"/>
      <c r="S322" s="204"/>
      <c r="T322" s="273">
        <f t="shared" si="276"/>
        <v>1</v>
      </c>
      <c r="U322" s="202">
        <f t="shared" si="277"/>
        <v>1</v>
      </c>
      <c r="V322" s="205">
        <f t="shared" si="278"/>
        <v>13</v>
      </c>
      <c r="W322" s="205">
        <f t="shared" si="279"/>
        <v>14</v>
      </c>
      <c r="X322" s="49">
        <v>13</v>
      </c>
      <c r="Y322" s="84" t="str">
        <f t="shared" si="280"/>
        <v>C1</v>
      </c>
      <c r="Z322" s="84" t="str">
        <f t="shared" si="281"/>
        <v>C1</v>
      </c>
      <c r="AA322" s="84" t="str">
        <f t="shared" si="282"/>
        <v>C1</v>
      </c>
      <c r="AB322" s="31">
        <f t="shared" si="283"/>
        <v>6</v>
      </c>
      <c r="AH322" s="332">
        <f t="shared" si="284"/>
        <v>13.35</v>
      </c>
    </row>
    <row r="323" spans="1:34" x14ac:dyDescent="0.25">
      <c r="A323" s="31" t="str">
        <f>C311&amp;"x"&amp;B323</f>
        <v>C1x10</v>
      </c>
      <c r="B323" s="60">
        <v>10</v>
      </c>
      <c r="C323" s="84" t="str">
        <f t="shared" si="267"/>
        <v>M</v>
      </c>
      <c r="D323" s="84" t="str">
        <f t="shared" si="268"/>
        <v>NMJ72N6</v>
      </c>
      <c r="E323" s="85" t="str">
        <f t="shared" si="269"/>
        <v>Bemer, J.L.E.</v>
      </c>
      <c r="F323" s="85" t="str">
        <f t="shared" si="270"/>
        <v>Jarno</v>
      </c>
      <c r="G323" s="86">
        <f t="shared" si="271"/>
        <v>40169</v>
      </c>
      <c r="H323" s="87">
        <f t="shared" si="272"/>
        <v>12</v>
      </c>
      <c r="I323" s="88"/>
      <c r="J323" s="84" t="str">
        <f t="shared" si="273"/>
        <v>D3</v>
      </c>
      <c r="K323" s="84" t="str">
        <f t="shared" si="274"/>
        <v>D2</v>
      </c>
      <c r="L323" s="84" t="str">
        <f t="shared" si="275"/>
        <v>C1</v>
      </c>
      <c r="M323" s="89"/>
      <c r="N323" s="89"/>
      <c r="P323" s="199"/>
      <c r="Q323" s="199"/>
      <c r="R323" s="199"/>
      <c r="S323" s="204"/>
      <c r="T323" s="273">
        <f t="shared" si="276"/>
        <v>1</v>
      </c>
      <c r="U323" s="202">
        <f t="shared" si="277"/>
        <v>1</v>
      </c>
      <c r="V323" s="205">
        <f t="shared" si="278"/>
        <v>13</v>
      </c>
      <c r="W323" s="205">
        <f t="shared" si="279"/>
        <v>14</v>
      </c>
      <c r="X323" s="49">
        <v>14</v>
      </c>
      <c r="Y323" s="84" t="str">
        <f t="shared" si="280"/>
        <v>D3</v>
      </c>
      <c r="Z323" s="84" t="str">
        <f t="shared" si="281"/>
        <v>D2</v>
      </c>
      <c r="AA323" s="84" t="str">
        <f t="shared" si="282"/>
        <v>C1</v>
      </c>
      <c r="AB323" s="31">
        <f t="shared" si="283"/>
        <v>6</v>
      </c>
      <c r="AH323" s="332">
        <f t="shared" si="284"/>
        <v>12.02</v>
      </c>
    </row>
    <row r="324" spans="1:34" x14ac:dyDescent="0.25">
      <c r="A324" s="31" t="str">
        <f>C311&amp;"x"&amp;B324</f>
        <v>C1x11</v>
      </c>
      <c r="B324" s="60">
        <v>11</v>
      </c>
      <c r="C324" s="84" t="str">
        <f t="shared" si="267"/>
        <v/>
      </c>
      <c r="D324" s="84" t="str">
        <f t="shared" si="268"/>
        <v/>
      </c>
      <c r="E324" s="85" t="str">
        <f t="shared" si="269"/>
        <v/>
      </c>
      <c r="F324" s="85" t="str">
        <f t="shared" si="270"/>
        <v/>
      </c>
      <c r="G324" s="86" t="str">
        <f t="shared" si="271"/>
        <v/>
      </c>
      <c r="H324" s="87" t="str">
        <f t="shared" si="272"/>
        <v/>
      </c>
      <c r="I324" s="88"/>
      <c r="J324" s="84" t="str">
        <f t="shared" si="273"/>
        <v/>
      </c>
      <c r="K324" s="84" t="str">
        <f t="shared" si="274"/>
        <v/>
      </c>
      <c r="L324" s="84" t="str">
        <f t="shared" si="275"/>
        <v/>
      </c>
      <c r="M324" s="89"/>
      <c r="N324" s="89"/>
      <c r="P324" s="199"/>
      <c r="Q324" s="199"/>
      <c r="R324" s="199"/>
      <c r="T324" s="273">
        <f t="shared" si="276"/>
        <v>0</v>
      </c>
      <c r="U324" s="202">
        <f t="shared" si="277"/>
        <v>0</v>
      </c>
      <c r="V324" s="205">
        <f t="shared" si="278"/>
        <v>13</v>
      </c>
      <c r="W324" s="205">
        <f t="shared" si="279"/>
        <v>14</v>
      </c>
      <c r="X324" s="49">
        <v>15</v>
      </c>
      <c r="Y324" s="84" t="str">
        <f t="shared" si="280"/>
        <v/>
      </c>
      <c r="Z324" s="84" t="str">
        <f t="shared" si="281"/>
        <v/>
      </c>
      <c r="AA324" s="84" t="str">
        <f t="shared" si="282"/>
        <v/>
      </c>
      <c r="AB324" s="31">
        <f t="shared" si="283"/>
        <v>0</v>
      </c>
      <c r="AH324" s="332" t="str">
        <f t="shared" si="284"/>
        <v/>
      </c>
    </row>
    <row r="325" spans="1:34" x14ac:dyDescent="0.25">
      <c r="A325" s="31" t="str">
        <f>C311&amp;"x"&amp;B325</f>
        <v>C1x12</v>
      </c>
      <c r="B325" s="60">
        <v>12</v>
      </c>
      <c r="C325" s="84" t="str">
        <f t="shared" si="267"/>
        <v/>
      </c>
      <c r="D325" s="84" t="str">
        <f t="shared" si="268"/>
        <v/>
      </c>
      <c r="E325" s="85" t="str">
        <f t="shared" si="269"/>
        <v/>
      </c>
      <c r="F325" s="85" t="str">
        <f t="shared" si="270"/>
        <v/>
      </c>
      <c r="G325" s="86" t="str">
        <f t="shared" si="271"/>
        <v/>
      </c>
      <c r="H325" s="87" t="str">
        <f t="shared" si="272"/>
        <v/>
      </c>
      <c r="I325" s="88"/>
      <c r="J325" s="84" t="str">
        <f t="shared" si="273"/>
        <v/>
      </c>
      <c r="K325" s="84" t="str">
        <f t="shared" si="274"/>
        <v/>
      </c>
      <c r="L325" s="84" t="str">
        <f t="shared" si="275"/>
        <v/>
      </c>
      <c r="M325" s="89"/>
      <c r="N325" s="89"/>
      <c r="P325" s="199"/>
      <c r="Q325" s="199"/>
      <c r="R325" s="199"/>
      <c r="T325" s="273">
        <f t="shared" si="276"/>
        <v>0</v>
      </c>
      <c r="U325" s="202">
        <f t="shared" si="277"/>
        <v>0</v>
      </c>
      <c r="V325" s="205">
        <f t="shared" si="278"/>
        <v>13</v>
      </c>
      <c r="W325" s="205">
        <f t="shared" si="279"/>
        <v>14</v>
      </c>
      <c r="X325" s="49">
        <v>16</v>
      </c>
      <c r="Y325" s="84" t="str">
        <f t="shared" si="280"/>
        <v/>
      </c>
      <c r="Z325" s="84" t="str">
        <f t="shared" si="281"/>
        <v/>
      </c>
      <c r="AA325" s="84" t="str">
        <f t="shared" si="282"/>
        <v/>
      </c>
      <c r="AB325" s="31">
        <f t="shared" si="283"/>
        <v>0</v>
      </c>
      <c r="AH325" s="332" t="str">
        <f t="shared" si="284"/>
        <v/>
      </c>
    </row>
    <row r="326" spans="1:34" x14ac:dyDescent="0.25">
      <c r="A326" s="31" t="str">
        <f>C311&amp;"x"&amp;B326</f>
        <v>C1x13</v>
      </c>
      <c r="B326" s="60">
        <v>13</v>
      </c>
      <c r="C326" s="84" t="str">
        <f t="shared" si="267"/>
        <v/>
      </c>
      <c r="D326" s="84" t="str">
        <f t="shared" si="268"/>
        <v/>
      </c>
      <c r="E326" s="85" t="str">
        <f t="shared" si="269"/>
        <v/>
      </c>
      <c r="F326" s="85" t="str">
        <f t="shared" si="270"/>
        <v/>
      </c>
      <c r="G326" s="86" t="str">
        <f t="shared" si="271"/>
        <v/>
      </c>
      <c r="H326" s="87" t="str">
        <f t="shared" si="272"/>
        <v/>
      </c>
      <c r="I326" s="88"/>
      <c r="J326" s="84" t="str">
        <f t="shared" si="273"/>
        <v/>
      </c>
      <c r="K326" s="84" t="str">
        <f t="shared" si="274"/>
        <v/>
      </c>
      <c r="L326" s="84" t="str">
        <f t="shared" si="275"/>
        <v/>
      </c>
      <c r="M326" s="89"/>
      <c r="N326" s="89"/>
      <c r="P326" s="199"/>
      <c r="Q326" s="199"/>
      <c r="R326" s="199"/>
      <c r="T326" s="273">
        <f t="shared" si="276"/>
        <v>0</v>
      </c>
      <c r="U326" s="202">
        <f t="shared" si="277"/>
        <v>0</v>
      </c>
      <c r="V326" s="205">
        <f t="shared" si="278"/>
        <v>13</v>
      </c>
      <c r="W326" s="205">
        <f t="shared" si="279"/>
        <v>14</v>
      </c>
      <c r="X326" s="49">
        <v>17</v>
      </c>
      <c r="Y326" s="84" t="str">
        <f t="shared" si="280"/>
        <v/>
      </c>
      <c r="Z326" s="84" t="str">
        <f t="shared" si="281"/>
        <v/>
      </c>
      <c r="AA326" s="84" t="str">
        <f t="shared" si="282"/>
        <v/>
      </c>
      <c r="AB326" s="31">
        <f t="shared" si="283"/>
        <v>0</v>
      </c>
      <c r="AH326" s="332" t="str">
        <f t="shared" si="284"/>
        <v/>
      </c>
    </row>
    <row r="327" spans="1:34" x14ac:dyDescent="0.25">
      <c r="A327" s="31" t="str">
        <f>C311&amp;"x"&amp;B327</f>
        <v>C1x14</v>
      </c>
      <c r="B327" s="60">
        <v>14</v>
      </c>
      <c r="C327" s="84" t="str">
        <f t="shared" si="267"/>
        <v/>
      </c>
      <c r="D327" s="84" t="str">
        <f t="shared" si="268"/>
        <v/>
      </c>
      <c r="E327" s="85" t="str">
        <f t="shared" si="269"/>
        <v/>
      </c>
      <c r="F327" s="85" t="str">
        <f t="shared" si="270"/>
        <v/>
      </c>
      <c r="G327" s="86" t="str">
        <f t="shared" si="271"/>
        <v/>
      </c>
      <c r="H327" s="87" t="str">
        <f t="shared" si="272"/>
        <v/>
      </c>
      <c r="I327" s="88"/>
      <c r="J327" s="84" t="str">
        <f t="shared" si="273"/>
        <v/>
      </c>
      <c r="K327" s="84" t="str">
        <f t="shared" si="274"/>
        <v/>
      </c>
      <c r="L327" s="84" t="str">
        <f t="shared" si="275"/>
        <v/>
      </c>
      <c r="M327" s="89"/>
      <c r="N327" s="89"/>
      <c r="P327" s="199"/>
      <c r="Q327" s="199"/>
      <c r="R327" s="199"/>
      <c r="T327" s="273">
        <f t="shared" si="276"/>
        <v>0</v>
      </c>
      <c r="U327" s="202">
        <f t="shared" si="277"/>
        <v>0</v>
      </c>
      <c r="V327" s="205">
        <f t="shared" si="278"/>
        <v>13</v>
      </c>
      <c r="W327" s="205">
        <f t="shared" si="279"/>
        <v>14</v>
      </c>
      <c r="X327" s="49">
        <v>18</v>
      </c>
      <c r="Y327" s="84" t="str">
        <f t="shared" si="280"/>
        <v/>
      </c>
      <c r="Z327" s="84" t="str">
        <f t="shared" si="281"/>
        <v/>
      </c>
      <c r="AA327" s="84" t="str">
        <f t="shared" si="282"/>
        <v/>
      </c>
      <c r="AB327" s="31">
        <f t="shared" si="283"/>
        <v>0</v>
      </c>
      <c r="AH327" s="332" t="str">
        <f t="shared" si="284"/>
        <v/>
      </c>
    </row>
    <row r="328" spans="1:34" x14ac:dyDescent="0.25">
      <c r="A328" s="31" t="str">
        <f>C311&amp;"x"&amp;B328</f>
        <v>C1x15</v>
      </c>
      <c r="B328" s="60">
        <v>15</v>
      </c>
      <c r="C328" s="84" t="str">
        <f t="shared" si="267"/>
        <v/>
      </c>
      <c r="D328" s="84" t="str">
        <f t="shared" si="268"/>
        <v/>
      </c>
      <c r="E328" s="85" t="str">
        <f t="shared" si="269"/>
        <v/>
      </c>
      <c r="F328" s="85" t="str">
        <f t="shared" si="270"/>
        <v/>
      </c>
      <c r="G328" s="86" t="str">
        <f t="shared" si="271"/>
        <v/>
      </c>
      <c r="H328" s="87" t="str">
        <f t="shared" si="272"/>
        <v/>
      </c>
      <c r="I328" s="88"/>
      <c r="J328" s="84" t="str">
        <f t="shared" si="273"/>
        <v/>
      </c>
      <c r="K328" s="84" t="str">
        <f t="shared" si="274"/>
        <v/>
      </c>
      <c r="L328" s="84" t="str">
        <f t="shared" si="275"/>
        <v/>
      </c>
      <c r="M328" s="89"/>
      <c r="N328" s="89"/>
      <c r="P328" s="199"/>
      <c r="Q328" s="199"/>
      <c r="R328" s="199"/>
      <c r="T328" s="273">
        <f t="shared" si="276"/>
        <v>0</v>
      </c>
      <c r="U328" s="202">
        <f t="shared" si="277"/>
        <v>0</v>
      </c>
      <c r="V328" s="205">
        <f t="shared" si="278"/>
        <v>13</v>
      </c>
      <c r="W328" s="205">
        <f t="shared" si="279"/>
        <v>14</v>
      </c>
      <c r="X328" s="49">
        <v>19</v>
      </c>
      <c r="Y328" s="84" t="str">
        <f t="shared" si="280"/>
        <v/>
      </c>
      <c r="Z328" s="84" t="str">
        <f t="shared" si="281"/>
        <v/>
      </c>
      <c r="AA328" s="84" t="str">
        <f t="shared" si="282"/>
        <v/>
      </c>
      <c r="AB328" s="31">
        <f t="shared" si="283"/>
        <v>0</v>
      </c>
      <c r="AH328" s="332" t="str">
        <f t="shared" si="284"/>
        <v/>
      </c>
    </row>
    <row r="329" spans="1:34" ht="13.8" thickBot="1" x14ac:dyDescent="0.3">
      <c r="B329" s="90"/>
      <c r="C329" s="91"/>
      <c r="D329" s="90"/>
      <c r="E329" s="90"/>
      <c r="F329" s="90"/>
      <c r="G329" s="92"/>
      <c r="H329" s="92"/>
      <c r="I329" s="92"/>
      <c r="J329" s="91"/>
      <c r="K329" s="91"/>
      <c r="L329" s="91"/>
      <c r="M329" s="89"/>
      <c r="N329" s="89"/>
      <c r="X329" s="49">
        <v>20</v>
      </c>
    </row>
    <row r="330" spans="1:34" ht="13.8" thickTop="1" x14ac:dyDescent="0.25">
      <c r="A330" s="59"/>
      <c r="B330" s="60"/>
      <c r="C330" s="416" t="s">
        <v>5707</v>
      </c>
      <c r="D330" s="416"/>
      <c r="E330" s="162" t="s">
        <v>5708</v>
      </c>
      <c r="F330" s="162" t="s">
        <v>5709</v>
      </c>
      <c r="G330" s="62" t="s">
        <v>5710</v>
      </c>
      <c r="H330" s="63"/>
      <c r="I330" s="64"/>
      <c r="J330" s="65" t="s">
        <v>5711</v>
      </c>
      <c r="K330" s="65" t="s">
        <v>5712</v>
      </c>
      <c r="L330" s="65" t="s">
        <v>5713</v>
      </c>
      <c r="M330" s="66"/>
      <c r="N330" s="66"/>
      <c r="O330" s="67"/>
      <c r="P330" s="68">
        <f>COUNT(P334:P348)</f>
        <v>0</v>
      </c>
      <c r="Q330" s="68">
        <f>COUNT(Q334:Q348)</f>
        <v>0</v>
      </c>
      <c r="R330" s="68">
        <f>COUNT(R334:R348)</f>
        <v>0</v>
      </c>
      <c r="S330" s="69"/>
      <c r="T330" s="344">
        <f>T331-SUM(U334:U348)</f>
        <v>0</v>
      </c>
      <c r="U330" s="67"/>
      <c r="V330" s="67"/>
      <c r="W330" s="67"/>
      <c r="X330" s="67">
        <v>1</v>
      </c>
      <c r="Y330" s="59"/>
      <c r="Z330" s="59"/>
      <c r="AA330" s="59"/>
      <c r="AB330" s="59"/>
    </row>
    <row r="331" spans="1:34" x14ac:dyDescent="0.25">
      <c r="A331" s="40">
        <v>20</v>
      </c>
      <c r="B331" s="70"/>
      <c r="C331" s="415" t="str">
        <f>Leden!AQ22</f>
        <v>C2</v>
      </c>
      <c r="D331" s="415"/>
      <c r="E331" s="161" t="str">
        <f>IF($C331="","",LEFT(IFERROR(VLOOKUP($C331,TeamsV,2,0),"")&amp;"??",2))</f>
        <v>BK</v>
      </c>
      <c r="F331" s="342" t="str">
        <f>IF($C331="","",IFERROR(VLOOKUP($C331,TeamsV,3,0),"??"))</f>
        <v>Za</v>
      </c>
      <c r="G331" s="161" t="str">
        <f>IF($C331="","",LEFT(IFERROR(VLOOKUP($C331,TeamsV,4,0),"")&amp;"?",1))</f>
        <v>8</v>
      </c>
      <c r="H331" s="72"/>
      <c r="I331" s="73"/>
      <c r="J331" s="265">
        <f>COUNTIF(C334:C348,"V")</f>
        <v>5</v>
      </c>
      <c r="K331" s="268">
        <f>COUNTIF(C334:C348,"M")</f>
        <v>5</v>
      </c>
      <c r="L331" s="74">
        <f>IFERROR(AVERAGE(H334:H348),"")</f>
        <v>12.5</v>
      </c>
      <c r="M331" s="75"/>
      <c r="N331" s="75"/>
      <c r="O331" s="76" t="s">
        <v>5714</v>
      </c>
      <c r="P331" s="346"/>
      <c r="Q331" s="346"/>
      <c r="R331" s="346"/>
      <c r="S331" s="347"/>
      <c r="T331" s="344">
        <f>SUM(T334:T348)</f>
        <v>10</v>
      </c>
      <c r="U331" s="201" t="str">
        <f>MID($C331,1,1)</f>
        <v>C</v>
      </c>
      <c r="V331" s="201" t="str">
        <f>MID($C331,1,1)</f>
        <v>C</v>
      </c>
      <c r="W331" s="201" t="str">
        <f>MID($C331,1,1)</f>
        <v>C</v>
      </c>
      <c r="X331" s="49">
        <v>2</v>
      </c>
      <c r="Y331" s="40"/>
      <c r="Z331" s="40"/>
      <c r="AA331" s="40"/>
      <c r="AB331" s="40"/>
      <c r="AD331" s="17" t="str">
        <f>IF($C331="","",IFERROR(VLOOKUP($C331,TeamsV,6,0),""))</f>
        <v>A</v>
      </c>
      <c r="AE331" s="17" t="str">
        <f>TRIM(IF($AD331="","",IFERROR(VLOOKUP($AD331,Teams!$B$4:$G$8,2,0),"")))</f>
        <v>3312 AD</v>
      </c>
      <c r="AF331" s="17" t="str">
        <f>TRIM(IF($AD331="","",IFERROR(VLOOKUP($AD331,Teams!$B$4:$G$8,4,0),"")))</f>
        <v>Dordrecht Oranje Wit (D)</v>
      </c>
      <c r="AH331" s="335">
        <f>IFERROR(AVERAGE(AH334:AH348),"")</f>
        <v>12.907999999999998</v>
      </c>
    </row>
    <row r="332" spans="1:34" x14ac:dyDescent="0.25">
      <c r="B332" s="60"/>
      <c r="C332" s="162"/>
      <c r="D332" s="60"/>
      <c r="E332" s="60"/>
      <c r="F332" s="60"/>
      <c r="G332" s="64"/>
      <c r="H332" s="64"/>
      <c r="I332" s="64"/>
      <c r="J332" s="266"/>
      <c r="K332" s="266"/>
      <c r="L332" s="266"/>
      <c r="M332" s="77"/>
      <c r="N332" s="77"/>
      <c r="P332" s="200"/>
      <c r="Q332" s="200"/>
      <c r="R332" s="200"/>
      <c r="S332" s="200"/>
      <c r="T332" s="156"/>
      <c r="U332" s="202"/>
      <c r="V332" s="202"/>
      <c r="W332" s="202"/>
      <c r="X332" s="49">
        <v>3</v>
      </c>
    </row>
    <row r="333" spans="1:34" x14ac:dyDescent="0.25">
      <c r="A333" s="78"/>
      <c r="B333" s="79"/>
      <c r="C333" s="80" t="s">
        <v>5715</v>
      </c>
      <c r="D333" s="80" t="s">
        <v>5716</v>
      </c>
      <c r="E333" s="81" t="s">
        <v>5717</v>
      </c>
      <c r="F333" s="81" t="s">
        <v>5718</v>
      </c>
      <c r="G333" s="80" t="s">
        <v>5719</v>
      </c>
      <c r="H333" s="80" t="s">
        <v>5720</v>
      </c>
      <c r="I333" s="80" t="s">
        <v>5575</v>
      </c>
      <c r="J333" s="80" t="s">
        <v>7904</v>
      </c>
      <c r="K333" s="80" t="s">
        <v>7905</v>
      </c>
      <c r="L333" s="80" t="s">
        <v>8680</v>
      </c>
      <c r="M333" s="82"/>
      <c r="N333" s="82"/>
      <c r="O333" s="83"/>
      <c r="P333" s="203" t="s">
        <v>5585</v>
      </c>
      <c r="Q333" s="203" t="s">
        <v>5584</v>
      </c>
      <c r="R333" s="203" t="s">
        <v>5586</v>
      </c>
      <c r="S333" s="200"/>
      <c r="T333" s="156"/>
      <c r="U333" s="201">
        <f>IF(W331="","",VLOOKUP(W331,Leeftijdscat,2,FALSE))</f>
        <v>11</v>
      </c>
      <c r="V333" s="201">
        <f>IF(W331="","",VLOOKUP(W331,Leeftijdscat,3,FALSE))</f>
        <v>13</v>
      </c>
      <c r="W333" s="201">
        <f>IF(W331="","",VLOOKUP(W331,Leeftijdscat,4,FALSE))</f>
        <v>14</v>
      </c>
      <c r="X333" s="49">
        <v>4</v>
      </c>
      <c r="Y333" s="78">
        <f>LEN(Y334&amp;Y335&amp;Y336&amp;Y337&amp;Y338&amp;Y339&amp;Y340&amp;Y341&amp;Y342&amp;Y343&amp;Y344&amp;Y345&amp;Y346&amp;Y347&amp;Y348)</f>
        <v>20</v>
      </c>
      <c r="Z333" s="78">
        <f>LEN(Z334&amp;Z335&amp;Z336&amp;Z337&amp;Z338&amp;Z339&amp;Z340&amp;Z341&amp;Z342&amp;Z343&amp;Z344&amp;Z345&amp;Z346&amp;Z347&amp;Z348)</f>
        <v>20</v>
      </c>
      <c r="AA333" s="78">
        <f>LEN(AA334&amp;AA335&amp;AA336&amp;AA337&amp;AA338&amp;AA339&amp;AA340&amp;AA341&amp;AA342&amp;AA343&amp;AA344&amp;AA345&amp;AA346&amp;AA347&amp;AA348)</f>
        <v>20</v>
      </c>
      <c r="AB333" s="78">
        <f>SUM(Y333:AA333)</f>
        <v>60</v>
      </c>
    </row>
    <row r="334" spans="1:34" x14ac:dyDescent="0.25">
      <c r="A334" s="31" t="str">
        <f>C331&amp;"x"&amp;B334</f>
        <v>C2x1</v>
      </c>
      <c r="B334" s="60">
        <v>1</v>
      </c>
      <c r="C334" s="84" t="str">
        <f t="shared" ref="C334:C348" si="285">IF(LEFT($A334,1)="x","",IFERROR(VLOOKUP($A334,LedenV,6,0),""))</f>
        <v>V</v>
      </c>
      <c r="D334" s="84" t="str">
        <f t="shared" ref="D334:D348" si="286">IF(LEFT($A334,1)="x","",IFERROR(VLOOKUP($A334,LedenV,7,0),""))</f>
        <v>NLY40X3</v>
      </c>
      <c r="E334" s="85" t="str">
        <f t="shared" ref="E334:E348" si="287">IF(LEFT($A334,1)="x","",IFERROR(VLOOKUP($A334,LedenV,8,0),""))</f>
        <v>Matena, A.</v>
      </c>
      <c r="F334" s="85" t="str">
        <f t="shared" ref="F334:F348" si="288">IF(LEFT($A334,1)="x","",IFERROR(VLOOKUP($A334,LedenV,9,0),""))</f>
        <v>Anjanette</v>
      </c>
      <c r="G334" s="86">
        <f t="shared" ref="G334:G348" si="289">IF(LEFT($A334,1)="x","",IFERROR(VLOOKUP($A334,LedenV,10,0),""))</f>
        <v>39961</v>
      </c>
      <c r="H334" s="87">
        <f t="shared" ref="H334:H348" si="290">IF(AND(ISNUMBER(G334),G334&lt;&gt;0),DATEDIF(G334,Peildatum,"Y"),"")</f>
        <v>12</v>
      </c>
      <c r="I334" s="88"/>
      <c r="J334" s="84" t="str">
        <f t="shared" ref="J334:J348" si="291">IF(LEFT($A334,1)="x","",IFERROR(VLOOKUP($A334,LedenV,16,0),""))</f>
        <v>D2</v>
      </c>
      <c r="K334" s="84" t="str">
        <f t="shared" ref="K334:K348" si="292">IF(LEFT($A334,1)="x","",IFERROR(VLOOKUP($A334,LedenV,17,0),""))</f>
        <v>D1</v>
      </c>
      <c r="L334" s="84" t="str">
        <f t="shared" ref="L334:L348" si="293">IF(LEFT($A334,1)="x","",IFERROR(VLOOKUP($A334,LedenV,18,0),""))</f>
        <v>C1</v>
      </c>
      <c r="M334" s="89"/>
      <c r="N334" s="89"/>
      <c r="P334" s="199"/>
      <c r="Q334" s="199"/>
      <c r="R334" s="199"/>
      <c r="S334" s="204"/>
      <c r="T334" s="273">
        <f t="shared" ref="T334:T348" si="294">IF(LEN(C334&amp;D334&amp;E334&amp;F334)&gt;0,1,0)</f>
        <v>1</v>
      </c>
      <c r="U334" s="202">
        <f t="shared" ref="U334:U348" si="295">MIN(LEN(Y334&amp;Z334&amp;AA334),1)</f>
        <v>1</v>
      </c>
      <c r="V334" s="205">
        <f t="shared" ref="V334:V348" si="296">V333</f>
        <v>13</v>
      </c>
      <c r="W334" s="205">
        <f t="shared" ref="W334:W348" si="297">W333</f>
        <v>14</v>
      </c>
      <c r="X334" s="49">
        <v>5</v>
      </c>
      <c r="Y334" s="84" t="str">
        <f t="shared" ref="Y334:Y348" si="298">IF(LEFT($A334,1)="x","",IFERROR(VLOOKUP($A334,LedenV,34,0),""))</f>
        <v>D2</v>
      </c>
      <c r="Z334" s="84" t="str">
        <f t="shared" ref="Z334:Z348" si="299">IF(LEFT($A334,1)="x","",IFERROR(VLOOKUP($A334,LedenV,35,0),""))</f>
        <v>D1</v>
      </c>
      <c r="AA334" s="84" t="str">
        <f t="shared" ref="AA334:AA348" si="300">IF(LEFT($A334,1)="x","",IFERROR(VLOOKUP($A334,LedenV,36,0),""))</f>
        <v>C1</v>
      </c>
      <c r="AB334" s="31">
        <f t="shared" ref="AB334:AB348" si="301">LEN(Y334&amp;Z334&amp;AA334)</f>
        <v>6</v>
      </c>
      <c r="AH334" s="332">
        <f t="shared" ref="AH334:AH348" si="302">lft(G334,Peildatum)</f>
        <v>12.59</v>
      </c>
    </row>
    <row r="335" spans="1:34" x14ac:dyDescent="0.25">
      <c r="A335" s="31" t="str">
        <f>C331&amp;"x"&amp;B335</f>
        <v>C2x2</v>
      </c>
      <c r="B335" s="60">
        <v>2</v>
      </c>
      <c r="C335" s="84" t="str">
        <f t="shared" si="285"/>
        <v>M</v>
      </c>
      <c r="D335" s="84" t="str">
        <f t="shared" si="286"/>
        <v>NLL37S1</v>
      </c>
      <c r="E335" s="85" t="str">
        <f t="shared" si="287"/>
        <v>Camphens, T.</v>
      </c>
      <c r="F335" s="85" t="str">
        <f t="shared" si="288"/>
        <v>Tijn</v>
      </c>
      <c r="G335" s="86">
        <f t="shared" si="289"/>
        <v>39744</v>
      </c>
      <c r="H335" s="87">
        <f t="shared" si="290"/>
        <v>13</v>
      </c>
      <c r="I335" s="88"/>
      <c r="J335" s="84" t="str">
        <f t="shared" si="291"/>
        <v>D1</v>
      </c>
      <c r="K335" s="84" t="str">
        <f t="shared" si="292"/>
        <v>C2</v>
      </c>
      <c r="L335" s="84" t="str">
        <f t="shared" si="293"/>
        <v>C1</v>
      </c>
      <c r="M335" s="89"/>
      <c r="N335" s="89"/>
      <c r="P335" s="199"/>
      <c r="Q335" s="199"/>
      <c r="R335" s="199"/>
      <c r="S335" s="204"/>
      <c r="T335" s="273">
        <f t="shared" si="294"/>
        <v>1</v>
      </c>
      <c r="U335" s="202">
        <f t="shared" si="295"/>
        <v>1</v>
      </c>
      <c r="V335" s="205">
        <f t="shared" si="296"/>
        <v>13</v>
      </c>
      <c r="W335" s="205">
        <f t="shared" si="297"/>
        <v>14</v>
      </c>
      <c r="X335" s="49">
        <v>6</v>
      </c>
      <c r="Y335" s="84" t="str">
        <f t="shared" si="298"/>
        <v>D1</v>
      </c>
      <c r="Z335" s="84" t="str">
        <f t="shared" si="299"/>
        <v>C2</v>
      </c>
      <c r="AA335" s="84" t="str">
        <f t="shared" si="300"/>
        <v>C1</v>
      </c>
      <c r="AB335" s="31">
        <f t="shared" si="301"/>
        <v>6</v>
      </c>
      <c r="AH335" s="332">
        <f t="shared" si="302"/>
        <v>13.19</v>
      </c>
    </row>
    <row r="336" spans="1:34" x14ac:dyDescent="0.25">
      <c r="A336" s="31" t="str">
        <f>C331&amp;"x"&amp;B336</f>
        <v>C2x3</v>
      </c>
      <c r="B336" s="60">
        <v>3</v>
      </c>
      <c r="C336" s="84" t="str">
        <f t="shared" si="285"/>
        <v>V</v>
      </c>
      <c r="D336" s="84" t="str">
        <f t="shared" si="286"/>
        <v>NLP78C6</v>
      </c>
      <c r="E336" s="85" t="str">
        <f t="shared" si="287"/>
        <v>Verboom, S.</v>
      </c>
      <c r="F336" s="85" t="str">
        <f t="shared" si="288"/>
        <v>Stella</v>
      </c>
      <c r="G336" s="86">
        <f t="shared" si="289"/>
        <v>39562</v>
      </c>
      <c r="H336" s="87">
        <f t="shared" si="290"/>
        <v>13</v>
      </c>
      <c r="I336" s="88"/>
      <c r="J336" s="84" t="str">
        <f t="shared" si="291"/>
        <v>D1</v>
      </c>
      <c r="K336" s="84" t="str">
        <f t="shared" si="292"/>
        <v>C2</v>
      </c>
      <c r="L336" s="84" t="str">
        <f t="shared" si="293"/>
        <v>C2</v>
      </c>
      <c r="M336" s="89"/>
      <c r="N336" s="89"/>
      <c r="P336" s="199"/>
      <c r="Q336" s="199"/>
      <c r="R336" s="199"/>
      <c r="S336" s="204"/>
      <c r="T336" s="273">
        <f t="shared" si="294"/>
        <v>1</v>
      </c>
      <c r="U336" s="202">
        <f t="shared" si="295"/>
        <v>1</v>
      </c>
      <c r="V336" s="205">
        <f t="shared" si="296"/>
        <v>13</v>
      </c>
      <c r="W336" s="205">
        <f t="shared" si="297"/>
        <v>14</v>
      </c>
      <c r="X336" s="49">
        <v>7</v>
      </c>
      <c r="Y336" s="84" t="str">
        <f t="shared" si="298"/>
        <v>D1</v>
      </c>
      <c r="Z336" s="84" t="str">
        <f t="shared" si="299"/>
        <v>C2</v>
      </c>
      <c r="AA336" s="84" t="str">
        <f t="shared" si="300"/>
        <v>C2</v>
      </c>
      <c r="AB336" s="31">
        <f t="shared" si="301"/>
        <v>6</v>
      </c>
      <c r="AH336" s="332">
        <f t="shared" si="302"/>
        <v>13.69</v>
      </c>
    </row>
    <row r="337" spans="1:34" x14ac:dyDescent="0.25">
      <c r="A337" s="31" t="str">
        <f>C331&amp;"x"&amp;B337</f>
        <v>C2x4</v>
      </c>
      <c r="B337" s="60">
        <v>4</v>
      </c>
      <c r="C337" s="84" t="str">
        <f t="shared" si="285"/>
        <v>V</v>
      </c>
      <c r="D337" s="84" t="str">
        <f t="shared" si="286"/>
        <v>NLC07S7</v>
      </c>
      <c r="E337" s="85" t="str">
        <f t="shared" si="287"/>
        <v>Everaarts, A.E.</v>
      </c>
      <c r="F337" s="85" t="str">
        <f t="shared" si="288"/>
        <v>Anna</v>
      </c>
      <c r="G337" s="86">
        <f t="shared" si="289"/>
        <v>39589</v>
      </c>
      <c r="H337" s="87">
        <f t="shared" si="290"/>
        <v>13</v>
      </c>
      <c r="I337" s="88"/>
      <c r="J337" s="84" t="str">
        <f t="shared" si="291"/>
        <v>D1</v>
      </c>
      <c r="K337" s="84" t="str">
        <f t="shared" si="292"/>
        <v>C2</v>
      </c>
      <c r="L337" s="84" t="str">
        <f t="shared" si="293"/>
        <v>C2</v>
      </c>
      <c r="M337" s="89"/>
      <c r="N337" s="89"/>
      <c r="P337" s="199"/>
      <c r="Q337" s="199"/>
      <c r="R337" s="199"/>
      <c r="S337" s="204"/>
      <c r="T337" s="273">
        <f t="shared" si="294"/>
        <v>1</v>
      </c>
      <c r="U337" s="202">
        <f t="shared" si="295"/>
        <v>1</v>
      </c>
      <c r="V337" s="205">
        <f t="shared" si="296"/>
        <v>13</v>
      </c>
      <c r="W337" s="205">
        <f t="shared" si="297"/>
        <v>14</v>
      </c>
      <c r="X337" s="49">
        <v>8</v>
      </c>
      <c r="Y337" s="84" t="str">
        <f t="shared" si="298"/>
        <v>D1</v>
      </c>
      <c r="Z337" s="84" t="str">
        <f t="shared" si="299"/>
        <v>C2</v>
      </c>
      <c r="AA337" s="84" t="str">
        <f t="shared" si="300"/>
        <v>C2</v>
      </c>
      <c r="AB337" s="31">
        <f t="shared" si="301"/>
        <v>6</v>
      </c>
      <c r="AH337" s="332">
        <f t="shared" si="302"/>
        <v>13.61</v>
      </c>
    </row>
    <row r="338" spans="1:34" x14ac:dyDescent="0.25">
      <c r="A338" s="31" t="str">
        <f>C331&amp;"x"&amp;B338</f>
        <v>C2x5</v>
      </c>
      <c r="B338" s="60">
        <v>5</v>
      </c>
      <c r="C338" s="84" t="str">
        <f t="shared" si="285"/>
        <v>V</v>
      </c>
      <c r="D338" s="84" t="str">
        <f t="shared" si="286"/>
        <v>NLJ04Z4</v>
      </c>
      <c r="E338" s="85" t="str">
        <f t="shared" si="287"/>
        <v>Lohuis, F.A.C.</v>
      </c>
      <c r="F338" s="85" t="str">
        <f t="shared" si="288"/>
        <v>Floor</v>
      </c>
      <c r="G338" s="86">
        <f t="shared" si="289"/>
        <v>39878</v>
      </c>
      <c r="H338" s="87">
        <f t="shared" si="290"/>
        <v>12</v>
      </c>
      <c r="I338" s="88"/>
      <c r="J338" s="84" t="str">
        <f t="shared" si="291"/>
        <v>D2</v>
      </c>
      <c r="K338" s="84" t="str">
        <f t="shared" si="292"/>
        <v>D1</v>
      </c>
      <c r="L338" s="84" t="str">
        <f t="shared" si="293"/>
        <v>C2</v>
      </c>
      <c r="M338" s="89"/>
      <c r="N338" s="89"/>
      <c r="P338" s="199"/>
      <c r="Q338" s="199"/>
      <c r="R338" s="199"/>
      <c r="S338" s="204"/>
      <c r="T338" s="273">
        <f t="shared" si="294"/>
        <v>1</v>
      </c>
      <c r="U338" s="202">
        <f t="shared" si="295"/>
        <v>1</v>
      </c>
      <c r="V338" s="205">
        <f t="shared" si="296"/>
        <v>13</v>
      </c>
      <c r="W338" s="205">
        <f t="shared" si="297"/>
        <v>14</v>
      </c>
      <c r="X338" s="49">
        <v>9</v>
      </c>
      <c r="Y338" s="84" t="str">
        <f t="shared" si="298"/>
        <v>D2</v>
      </c>
      <c r="Z338" s="84" t="str">
        <f t="shared" si="299"/>
        <v>D1</v>
      </c>
      <c r="AA338" s="84" t="str">
        <f t="shared" si="300"/>
        <v>C2</v>
      </c>
      <c r="AB338" s="31">
        <f t="shared" si="301"/>
        <v>6</v>
      </c>
      <c r="AH338" s="332">
        <f t="shared" si="302"/>
        <v>12.82</v>
      </c>
    </row>
    <row r="339" spans="1:34" x14ac:dyDescent="0.25">
      <c r="A339" s="31" t="str">
        <f>C331&amp;"x"&amp;B339</f>
        <v>C2x6</v>
      </c>
      <c r="B339" s="60">
        <v>6</v>
      </c>
      <c r="C339" s="84" t="str">
        <f t="shared" si="285"/>
        <v>V</v>
      </c>
      <c r="D339" s="84" t="str">
        <f t="shared" si="286"/>
        <v>NLX00H0</v>
      </c>
      <c r="E339" s="85" t="str">
        <f t="shared" si="287"/>
        <v>Bemer, G.M.E.</v>
      </c>
      <c r="F339" s="85" t="str">
        <f t="shared" si="288"/>
        <v>Githa</v>
      </c>
      <c r="G339" s="86">
        <f t="shared" si="289"/>
        <v>40169</v>
      </c>
      <c r="H339" s="87">
        <f t="shared" si="290"/>
        <v>12</v>
      </c>
      <c r="I339" s="88"/>
      <c r="J339" s="84" t="str">
        <f t="shared" si="291"/>
        <v>D3</v>
      </c>
      <c r="K339" s="84" t="str">
        <f t="shared" si="292"/>
        <v>D2</v>
      </c>
      <c r="L339" s="84" t="str">
        <f t="shared" si="293"/>
        <v>C2</v>
      </c>
      <c r="M339" s="89"/>
      <c r="N339" s="89"/>
      <c r="P339" s="199"/>
      <c r="Q339" s="199"/>
      <c r="R339" s="199"/>
      <c r="S339" s="204"/>
      <c r="T339" s="273">
        <f t="shared" si="294"/>
        <v>1</v>
      </c>
      <c r="U339" s="202">
        <f t="shared" si="295"/>
        <v>1</v>
      </c>
      <c r="V339" s="205">
        <f t="shared" si="296"/>
        <v>13</v>
      </c>
      <c r="W339" s="205">
        <f t="shared" si="297"/>
        <v>14</v>
      </c>
      <c r="X339" s="49">
        <v>10</v>
      </c>
      <c r="Y339" s="84" t="str">
        <f t="shared" si="298"/>
        <v>D3</v>
      </c>
      <c r="Z339" s="84" t="str">
        <f t="shared" si="299"/>
        <v>D2</v>
      </c>
      <c r="AA339" s="84" t="str">
        <f t="shared" si="300"/>
        <v>C2</v>
      </c>
      <c r="AB339" s="31">
        <f t="shared" si="301"/>
        <v>6</v>
      </c>
      <c r="AH339" s="332">
        <f t="shared" si="302"/>
        <v>12.02</v>
      </c>
    </row>
    <row r="340" spans="1:34" x14ac:dyDescent="0.25">
      <c r="A340" s="31" t="str">
        <f>C331&amp;"x"&amp;B340</f>
        <v>C2x7</v>
      </c>
      <c r="B340" s="60">
        <v>7</v>
      </c>
      <c r="C340" s="84" t="str">
        <f t="shared" si="285"/>
        <v>M</v>
      </c>
      <c r="D340" s="84" t="str">
        <f t="shared" si="286"/>
        <v>NLL49T9</v>
      </c>
      <c r="E340" s="85" t="str">
        <f t="shared" si="287"/>
        <v>Mahabier, J.</v>
      </c>
      <c r="F340" s="85" t="str">
        <f t="shared" si="288"/>
        <v>Jeevan</v>
      </c>
      <c r="G340" s="86">
        <f t="shared" si="289"/>
        <v>39646</v>
      </c>
      <c r="H340" s="87">
        <f t="shared" si="290"/>
        <v>13</v>
      </c>
      <c r="I340" s="88"/>
      <c r="J340" s="84" t="str">
        <f t="shared" si="291"/>
        <v>D1</v>
      </c>
      <c r="K340" s="84" t="str">
        <f t="shared" si="292"/>
        <v>C3</v>
      </c>
      <c r="L340" s="84" t="str">
        <f t="shared" si="293"/>
        <v>C2</v>
      </c>
      <c r="M340" s="89"/>
      <c r="N340" s="89"/>
      <c r="P340" s="199"/>
      <c r="Q340" s="199"/>
      <c r="R340" s="199"/>
      <c r="S340" s="204"/>
      <c r="T340" s="273">
        <f t="shared" si="294"/>
        <v>1</v>
      </c>
      <c r="U340" s="202">
        <f t="shared" si="295"/>
        <v>1</v>
      </c>
      <c r="V340" s="205">
        <f t="shared" si="296"/>
        <v>13</v>
      </c>
      <c r="W340" s="205">
        <f t="shared" si="297"/>
        <v>14</v>
      </c>
      <c r="X340" s="49">
        <v>11</v>
      </c>
      <c r="Y340" s="84" t="str">
        <f t="shared" si="298"/>
        <v>D1</v>
      </c>
      <c r="Z340" s="84" t="str">
        <f t="shared" si="299"/>
        <v>C3</v>
      </c>
      <c r="AA340" s="84" t="str">
        <f t="shared" si="300"/>
        <v>C2</v>
      </c>
      <c r="AB340" s="31">
        <f t="shared" si="301"/>
        <v>6</v>
      </c>
      <c r="AH340" s="332">
        <f t="shared" si="302"/>
        <v>13.46</v>
      </c>
    </row>
    <row r="341" spans="1:34" x14ac:dyDescent="0.25">
      <c r="A341" s="31" t="str">
        <f>C331&amp;"x"&amp;B341</f>
        <v>C2x8</v>
      </c>
      <c r="B341" s="60">
        <v>8</v>
      </c>
      <c r="C341" s="84" t="str">
        <f t="shared" si="285"/>
        <v>M</v>
      </c>
      <c r="D341" s="84" t="str">
        <f t="shared" si="286"/>
        <v>NLS75Y4</v>
      </c>
      <c r="E341" s="85" t="str">
        <f t="shared" si="287"/>
        <v>Heersping, D.B.A.C.</v>
      </c>
      <c r="F341" s="85" t="str">
        <f t="shared" si="288"/>
        <v>Dani</v>
      </c>
      <c r="G341" s="86">
        <f t="shared" si="289"/>
        <v>39753</v>
      </c>
      <c r="H341" s="87">
        <f t="shared" si="290"/>
        <v>13</v>
      </c>
      <c r="I341" s="88"/>
      <c r="J341" s="84" t="str">
        <f t="shared" si="291"/>
        <v>D1</v>
      </c>
      <c r="K341" s="84" t="str">
        <f t="shared" si="292"/>
        <v>C3</v>
      </c>
      <c r="L341" s="84" t="str">
        <f t="shared" si="293"/>
        <v>C2</v>
      </c>
      <c r="M341" s="89"/>
      <c r="N341" s="89"/>
      <c r="P341" s="199"/>
      <c r="Q341" s="199"/>
      <c r="R341" s="199"/>
      <c r="S341" s="204"/>
      <c r="T341" s="273">
        <f t="shared" si="294"/>
        <v>1</v>
      </c>
      <c r="U341" s="202">
        <f t="shared" si="295"/>
        <v>1</v>
      </c>
      <c r="V341" s="205">
        <f t="shared" si="296"/>
        <v>13</v>
      </c>
      <c r="W341" s="205">
        <f t="shared" si="297"/>
        <v>14</v>
      </c>
      <c r="X341" s="49">
        <v>12</v>
      </c>
      <c r="Y341" s="84" t="str">
        <f t="shared" si="298"/>
        <v>D1</v>
      </c>
      <c r="Z341" s="84" t="str">
        <f t="shared" si="299"/>
        <v>C3</v>
      </c>
      <c r="AA341" s="84" t="str">
        <f t="shared" si="300"/>
        <v>C2</v>
      </c>
      <c r="AB341" s="31">
        <f t="shared" si="301"/>
        <v>6</v>
      </c>
      <c r="AH341" s="332">
        <f t="shared" si="302"/>
        <v>13.16</v>
      </c>
    </row>
    <row r="342" spans="1:34" x14ac:dyDescent="0.25">
      <c r="A342" s="31" t="str">
        <f>C331&amp;"x"&amp;B342</f>
        <v>C2x9</v>
      </c>
      <c r="B342" s="60">
        <v>9</v>
      </c>
      <c r="C342" s="84" t="str">
        <f t="shared" si="285"/>
        <v>M</v>
      </c>
      <c r="D342" s="84" t="str">
        <f t="shared" si="286"/>
        <v>NLS85J4</v>
      </c>
      <c r="E342" s="85" t="str">
        <f t="shared" si="287"/>
        <v>Vliet, K.M.</v>
      </c>
      <c r="F342" s="85" t="str">
        <f t="shared" si="288"/>
        <v>Kian</v>
      </c>
      <c r="G342" s="86">
        <f t="shared" si="289"/>
        <v>40058</v>
      </c>
      <c r="H342" s="87">
        <f t="shared" si="290"/>
        <v>12</v>
      </c>
      <c r="I342" s="88"/>
      <c r="J342" s="84" t="str">
        <f t="shared" si="291"/>
        <v>D2</v>
      </c>
      <c r="K342" s="84" t="str">
        <f t="shared" si="292"/>
        <v>D1</v>
      </c>
      <c r="L342" s="84" t="str">
        <f t="shared" si="293"/>
        <v>C2</v>
      </c>
      <c r="M342" s="89"/>
      <c r="N342" s="89"/>
      <c r="P342" s="199"/>
      <c r="Q342" s="199"/>
      <c r="R342" s="199"/>
      <c r="S342" s="204"/>
      <c r="T342" s="273">
        <f t="shared" si="294"/>
        <v>1</v>
      </c>
      <c r="U342" s="202">
        <f t="shared" si="295"/>
        <v>1</v>
      </c>
      <c r="V342" s="205">
        <f t="shared" si="296"/>
        <v>13</v>
      </c>
      <c r="W342" s="205">
        <f t="shared" si="297"/>
        <v>14</v>
      </c>
      <c r="X342" s="49">
        <v>13</v>
      </c>
      <c r="Y342" s="84" t="str">
        <f t="shared" si="298"/>
        <v>D2</v>
      </c>
      <c r="Z342" s="84" t="str">
        <f t="shared" si="299"/>
        <v>D1</v>
      </c>
      <c r="AA342" s="84" t="str">
        <f t="shared" si="300"/>
        <v>C2</v>
      </c>
      <c r="AB342" s="31">
        <f t="shared" si="301"/>
        <v>6</v>
      </c>
      <c r="AH342" s="332">
        <f t="shared" si="302"/>
        <v>12.33</v>
      </c>
    </row>
    <row r="343" spans="1:34" x14ac:dyDescent="0.25">
      <c r="A343" s="31" t="str">
        <f>C331&amp;"x"&amp;B343</f>
        <v>C2x10</v>
      </c>
      <c r="B343" s="60">
        <v>10</v>
      </c>
      <c r="C343" s="84" t="str">
        <f t="shared" si="285"/>
        <v>M</v>
      </c>
      <c r="D343" s="84" t="str">
        <f t="shared" si="286"/>
        <v>NLX00G3</v>
      </c>
      <c r="E343" s="85" t="str">
        <f t="shared" si="287"/>
        <v>Sempel, J.D.</v>
      </c>
      <c r="F343" s="85" t="str">
        <f t="shared" si="288"/>
        <v>Jasper</v>
      </c>
      <c r="G343" s="86">
        <f t="shared" si="289"/>
        <v>40100</v>
      </c>
      <c r="H343" s="87">
        <f t="shared" si="290"/>
        <v>12</v>
      </c>
      <c r="I343" s="88"/>
      <c r="J343" s="84" t="str">
        <f t="shared" si="291"/>
        <v>D3</v>
      </c>
      <c r="K343" s="84" t="str">
        <f t="shared" si="292"/>
        <v>D2</v>
      </c>
      <c r="L343" s="84" t="str">
        <f t="shared" si="293"/>
        <v>C2</v>
      </c>
      <c r="M343" s="89"/>
      <c r="N343" s="89"/>
      <c r="P343" s="199"/>
      <c r="Q343" s="199"/>
      <c r="R343" s="199"/>
      <c r="S343" s="204"/>
      <c r="T343" s="273">
        <f t="shared" si="294"/>
        <v>1</v>
      </c>
      <c r="U343" s="202">
        <f t="shared" si="295"/>
        <v>1</v>
      </c>
      <c r="V343" s="205">
        <f t="shared" si="296"/>
        <v>13</v>
      </c>
      <c r="W343" s="205">
        <f t="shared" si="297"/>
        <v>14</v>
      </c>
      <c r="X343" s="49">
        <v>14</v>
      </c>
      <c r="Y343" s="84" t="str">
        <f t="shared" si="298"/>
        <v>D3</v>
      </c>
      <c r="Z343" s="84" t="str">
        <f t="shared" si="299"/>
        <v>D2</v>
      </c>
      <c r="AA343" s="84" t="str">
        <f t="shared" si="300"/>
        <v>C2</v>
      </c>
      <c r="AB343" s="31">
        <f t="shared" si="301"/>
        <v>6</v>
      </c>
      <c r="AH343" s="332">
        <f t="shared" si="302"/>
        <v>12.21</v>
      </c>
    </row>
    <row r="344" spans="1:34" x14ac:dyDescent="0.25">
      <c r="A344" s="31" t="str">
        <f>C331&amp;"x"&amp;B344</f>
        <v>C2x11</v>
      </c>
      <c r="B344" s="60">
        <v>11</v>
      </c>
      <c r="C344" s="84" t="str">
        <f t="shared" si="285"/>
        <v/>
      </c>
      <c r="D344" s="84" t="str">
        <f t="shared" si="286"/>
        <v/>
      </c>
      <c r="E344" s="85" t="str">
        <f t="shared" si="287"/>
        <v/>
      </c>
      <c r="F344" s="85" t="str">
        <f t="shared" si="288"/>
        <v/>
      </c>
      <c r="G344" s="86" t="str">
        <f t="shared" si="289"/>
        <v/>
      </c>
      <c r="H344" s="87" t="str">
        <f t="shared" si="290"/>
        <v/>
      </c>
      <c r="I344" s="88"/>
      <c r="J344" s="84" t="str">
        <f t="shared" si="291"/>
        <v/>
      </c>
      <c r="K344" s="84" t="str">
        <f t="shared" si="292"/>
        <v/>
      </c>
      <c r="L344" s="84" t="str">
        <f t="shared" si="293"/>
        <v/>
      </c>
      <c r="M344" s="89"/>
      <c r="N344" s="89"/>
      <c r="P344" s="199"/>
      <c r="Q344" s="199"/>
      <c r="R344" s="199"/>
      <c r="T344" s="273">
        <f t="shared" si="294"/>
        <v>0</v>
      </c>
      <c r="U344" s="202">
        <f t="shared" si="295"/>
        <v>0</v>
      </c>
      <c r="V344" s="205">
        <f t="shared" si="296"/>
        <v>13</v>
      </c>
      <c r="W344" s="205">
        <f t="shared" si="297"/>
        <v>14</v>
      </c>
      <c r="X344" s="49">
        <v>15</v>
      </c>
      <c r="Y344" s="84" t="str">
        <f t="shared" si="298"/>
        <v/>
      </c>
      <c r="Z344" s="84" t="str">
        <f t="shared" si="299"/>
        <v/>
      </c>
      <c r="AA344" s="84" t="str">
        <f t="shared" si="300"/>
        <v/>
      </c>
      <c r="AB344" s="31">
        <f t="shared" si="301"/>
        <v>0</v>
      </c>
      <c r="AH344" s="332" t="str">
        <f t="shared" si="302"/>
        <v/>
      </c>
    </row>
    <row r="345" spans="1:34" x14ac:dyDescent="0.25">
      <c r="A345" s="31" t="str">
        <f>C331&amp;"x"&amp;B345</f>
        <v>C2x12</v>
      </c>
      <c r="B345" s="60">
        <v>12</v>
      </c>
      <c r="C345" s="84" t="str">
        <f t="shared" si="285"/>
        <v/>
      </c>
      <c r="D345" s="84" t="str">
        <f t="shared" si="286"/>
        <v/>
      </c>
      <c r="E345" s="85" t="str">
        <f t="shared" si="287"/>
        <v/>
      </c>
      <c r="F345" s="85" t="str">
        <f t="shared" si="288"/>
        <v/>
      </c>
      <c r="G345" s="86" t="str">
        <f t="shared" si="289"/>
        <v/>
      </c>
      <c r="H345" s="87" t="str">
        <f t="shared" si="290"/>
        <v/>
      </c>
      <c r="I345" s="88"/>
      <c r="J345" s="84" t="str">
        <f t="shared" si="291"/>
        <v/>
      </c>
      <c r="K345" s="84" t="str">
        <f t="shared" si="292"/>
        <v/>
      </c>
      <c r="L345" s="84" t="str">
        <f t="shared" si="293"/>
        <v/>
      </c>
      <c r="M345" s="89"/>
      <c r="N345" s="89"/>
      <c r="P345" s="199"/>
      <c r="Q345" s="199"/>
      <c r="R345" s="199"/>
      <c r="T345" s="273">
        <f t="shared" si="294"/>
        <v>0</v>
      </c>
      <c r="U345" s="202">
        <f t="shared" si="295"/>
        <v>0</v>
      </c>
      <c r="V345" s="205">
        <f t="shared" si="296"/>
        <v>13</v>
      </c>
      <c r="W345" s="205">
        <f t="shared" si="297"/>
        <v>14</v>
      </c>
      <c r="X345" s="49">
        <v>16</v>
      </c>
      <c r="Y345" s="84" t="str">
        <f t="shared" si="298"/>
        <v/>
      </c>
      <c r="Z345" s="84" t="str">
        <f t="shared" si="299"/>
        <v/>
      </c>
      <c r="AA345" s="84" t="str">
        <f t="shared" si="300"/>
        <v/>
      </c>
      <c r="AB345" s="31">
        <f t="shared" si="301"/>
        <v>0</v>
      </c>
      <c r="AH345" s="332" t="str">
        <f t="shared" si="302"/>
        <v/>
      </c>
    </row>
    <row r="346" spans="1:34" x14ac:dyDescent="0.25">
      <c r="A346" s="31" t="str">
        <f>C331&amp;"x"&amp;B346</f>
        <v>C2x13</v>
      </c>
      <c r="B346" s="60">
        <v>13</v>
      </c>
      <c r="C346" s="84" t="str">
        <f t="shared" si="285"/>
        <v/>
      </c>
      <c r="D346" s="84" t="str">
        <f t="shared" si="286"/>
        <v/>
      </c>
      <c r="E346" s="85" t="str">
        <f t="shared" si="287"/>
        <v/>
      </c>
      <c r="F346" s="85" t="str">
        <f t="shared" si="288"/>
        <v/>
      </c>
      <c r="G346" s="86" t="str">
        <f t="shared" si="289"/>
        <v/>
      </c>
      <c r="H346" s="87" t="str">
        <f t="shared" si="290"/>
        <v/>
      </c>
      <c r="I346" s="88"/>
      <c r="J346" s="84" t="str">
        <f t="shared" si="291"/>
        <v/>
      </c>
      <c r="K346" s="84" t="str">
        <f t="shared" si="292"/>
        <v/>
      </c>
      <c r="L346" s="84" t="str">
        <f t="shared" si="293"/>
        <v/>
      </c>
      <c r="M346" s="89"/>
      <c r="N346" s="89"/>
      <c r="P346" s="199"/>
      <c r="Q346" s="199"/>
      <c r="R346" s="199"/>
      <c r="T346" s="273">
        <f t="shared" si="294"/>
        <v>0</v>
      </c>
      <c r="U346" s="202">
        <f t="shared" si="295"/>
        <v>0</v>
      </c>
      <c r="V346" s="205">
        <f t="shared" si="296"/>
        <v>13</v>
      </c>
      <c r="W346" s="205">
        <f t="shared" si="297"/>
        <v>14</v>
      </c>
      <c r="X346" s="49">
        <v>17</v>
      </c>
      <c r="Y346" s="84" t="str">
        <f t="shared" si="298"/>
        <v/>
      </c>
      <c r="Z346" s="84" t="str">
        <f t="shared" si="299"/>
        <v/>
      </c>
      <c r="AA346" s="84" t="str">
        <f t="shared" si="300"/>
        <v/>
      </c>
      <c r="AB346" s="31">
        <f t="shared" si="301"/>
        <v>0</v>
      </c>
      <c r="AH346" s="332" t="str">
        <f t="shared" si="302"/>
        <v/>
      </c>
    </row>
    <row r="347" spans="1:34" x14ac:dyDescent="0.25">
      <c r="A347" s="31" t="str">
        <f>C331&amp;"x"&amp;B347</f>
        <v>C2x14</v>
      </c>
      <c r="B347" s="60">
        <v>14</v>
      </c>
      <c r="C347" s="84" t="str">
        <f t="shared" si="285"/>
        <v/>
      </c>
      <c r="D347" s="84" t="str">
        <f t="shared" si="286"/>
        <v/>
      </c>
      <c r="E347" s="85" t="str">
        <f t="shared" si="287"/>
        <v/>
      </c>
      <c r="F347" s="85" t="str">
        <f t="shared" si="288"/>
        <v/>
      </c>
      <c r="G347" s="86" t="str">
        <f t="shared" si="289"/>
        <v/>
      </c>
      <c r="H347" s="87" t="str">
        <f t="shared" si="290"/>
        <v/>
      </c>
      <c r="I347" s="88"/>
      <c r="J347" s="84" t="str">
        <f t="shared" si="291"/>
        <v/>
      </c>
      <c r="K347" s="84" t="str">
        <f t="shared" si="292"/>
        <v/>
      </c>
      <c r="L347" s="84" t="str">
        <f t="shared" si="293"/>
        <v/>
      </c>
      <c r="M347" s="89"/>
      <c r="N347" s="89"/>
      <c r="P347" s="199"/>
      <c r="Q347" s="199"/>
      <c r="R347" s="199"/>
      <c r="T347" s="273">
        <f t="shared" si="294"/>
        <v>0</v>
      </c>
      <c r="U347" s="202">
        <f t="shared" si="295"/>
        <v>0</v>
      </c>
      <c r="V347" s="205">
        <f t="shared" si="296"/>
        <v>13</v>
      </c>
      <c r="W347" s="205">
        <f t="shared" si="297"/>
        <v>14</v>
      </c>
      <c r="X347" s="49">
        <v>18</v>
      </c>
      <c r="Y347" s="84" t="str">
        <f t="shared" si="298"/>
        <v/>
      </c>
      <c r="Z347" s="84" t="str">
        <f t="shared" si="299"/>
        <v/>
      </c>
      <c r="AA347" s="84" t="str">
        <f t="shared" si="300"/>
        <v/>
      </c>
      <c r="AB347" s="31">
        <f t="shared" si="301"/>
        <v>0</v>
      </c>
      <c r="AH347" s="332" t="str">
        <f t="shared" si="302"/>
        <v/>
      </c>
    </row>
    <row r="348" spans="1:34" x14ac:dyDescent="0.25">
      <c r="A348" s="31" t="str">
        <f>C331&amp;"x"&amp;B348</f>
        <v>C2x15</v>
      </c>
      <c r="B348" s="60">
        <v>15</v>
      </c>
      <c r="C348" s="84" t="str">
        <f t="shared" si="285"/>
        <v/>
      </c>
      <c r="D348" s="84" t="str">
        <f t="shared" si="286"/>
        <v/>
      </c>
      <c r="E348" s="85" t="str">
        <f t="shared" si="287"/>
        <v/>
      </c>
      <c r="F348" s="85" t="str">
        <f t="shared" si="288"/>
        <v/>
      </c>
      <c r="G348" s="86" t="str">
        <f t="shared" si="289"/>
        <v/>
      </c>
      <c r="H348" s="87" t="str">
        <f t="shared" si="290"/>
        <v/>
      </c>
      <c r="I348" s="88"/>
      <c r="J348" s="84" t="str">
        <f t="shared" si="291"/>
        <v/>
      </c>
      <c r="K348" s="84" t="str">
        <f t="shared" si="292"/>
        <v/>
      </c>
      <c r="L348" s="84" t="str">
        <f t="shared" si="293"/>
        <v/>
      </c>
      <c r="M348" s="89"/>
      <c r="N348" s="89"/>
      <c r="P348" s="199"/>
      <c r="Q348" s="199"/>
      <c r="R348" s="199"/>
      <c r="T348" s="273">
        <f t="shared" si="294"/>
        <v>0</v>
      </c>
      <c r="U348" s="202">
        <f t="shared" si="295"/>
        <v>0</v>
      </c>
      <c r="V348" s="205">
        <f t="shared" si="296"/>
        <v>13</v>
      </c>
      <c r="W348" s="205">
        <f t="shared" si="297"/>
        <v>14</v>
      </c>
      <c r="X348" s="49">
        <v>19</v>
      </c>
      <c r="Y348" s="84" t="str">
        <f t="shared" si="298"/>
        <v/>
      </c>
      <c r="Z348" s="84" t="str">
        <f t="shared" si="299"/>
        <v/>
      </c>
      <c r="AA348" s="84" t="str">
        <f t="shared" si="300"/>
        <v/>
      </c>
      <c r="AB348" s="31">
        <f t="shared" si="301"/>
        <v>0</v>
      </c>
      <c r="AH348" s="332" t="str">
        <f t="shared" si="302"/>
        <v/>
      </c>
    </row>
    <row r="349" spans="1:34" ht="13.8" thickBot="1" x14ac:dyDescent="0.3">
      <c r="B349" s="90"/>
      <c r="C349" s="91"/>
      <c r="D349" s="90"/>
      <c r="E349" s="90"/>
      <c r="F349" s="90"/>
      <c r="G349" s="92"/>
      <c r="H349" s="92"/>
      <c r="I349" s="92"/>
      <c r="J349" s="91"/>
      <c r="K349" s="91"/>
      <c r="L349" s="91"/>
      <c r="M349" s="89"/>
      <c r="N349" s="89"/>
      <c r="X349" s="49">
        <v>20</v>
      </c>
    </row>
    <row r="350" spans="1:34" ht="13.8" thickTop="1" x14ac:dyDescent="0.25">
      <c r="A350" s="59"/>
      <c r="B350" s="60"/>
      <c r="C350" s="416" t="s">
        <v>5707</v>
      </c>
      <c r="D350" s="416"/>
      <c r="E350" s="162" t="s">
        <v>5708</v>
      </c>
      <c r="F350" s="162" t="s">
        <v>5709</v>
      </c>
      <c r="G350" s="62" t="s">
        <v>5710</v>
      </c>
      <c r="H350" s="63"/>
      <c r="I350" s="64"/>
      <c r="J350" s="65" t="s">
        <v>5711</v>
      </c>
      <c r="K350" s="65" t="s">
        <v>5712</v>
      </c>
      <c r="L350" s="65" t="s">
        <v>5713</v>
      </c>
      <c r="M350" s="66"/>
      <c r="N350" s="66"/>
      <c r="O350" s="67"/>
      <c r="P350" s="68">
        <f>COUNT(P354:P368)</f>
        <v>0</v>
      </c>
      <c r="Q350" s="68">
        <f>COUNT(Q354:Q368)</f>
        <v>0</v>
      </c>
      <c r="R350" s="68">
        <f>COUNT(R354:R368)</f>
        <v>0</v>
      </c>
      <c r="S350" s="69"/>
      <c r="T350" s="344">
        <f>T351-SUM(U354:U368)</f>
        <v>0</v>
      </c>
      <c r="U350" s="67"/>
      <c r="V350" s="67"/>
      <c r="W350" s="67"/>
      <c r="X350" s="67">
        <v>1</v>
      </c>
      <c r="Y350" s="59"/>
      <c r="Z350" s="59"/>
      <c r="AA350" s="59"/>
      <c r="AB350" s="59"/>
    </row>
    <row r="351" spans="1:34" x14ac:dyDescent="0.25">
      <c r="A351" s="40">
        <v>21</v>
      </c>
      <c r="B351" s="70"/>
      <c r="C351" s="415" t="str">
        <f>Leden!AQ23</f>
        <v>C3</v>
      </c>
      <c r="D351" s="415"/>
      <c r="E351" s="161" t="str">
        <f>IF($C351="","",LEFT(IFERROR(VLOOKUP($C351,TeamsV,2,0),"")&amp;"??",2))</f>
        <v>BK</v>
      </c>
      <c r="F351" s="342" t="str">
        <f>IF($C351="","",IFERROR(VLOOKUP($C351,TeamsV,3,0),"??"))</f>
        <v>Za</v>
      </c>
      <c r="G351" s="161" t="str">
        <f>IF($C351="","",LEFT(IFERROR(VLOOKUP($C351,TeamsV,4,0),"")&amp;"?",1))</f>
        <v>8</v>
      </c>
      <c r="H351" s="72"/>
      <c r="I351" s="73"/>
      <c r="J351" s="265">
        <f>COUNTIF(C354:C368,"V")</f>
        <v>4</v>
      </c>
      <c r="K351" s="268">
        <f>COUNTIF(C354:C368,"M")</f>
        <v>6</v>
      </c>
      <c r="L351" s="74">
        <f>IFERROR(AVERAGE(H354:H368),"")</f>
        <v>12.3</v>
      </c>
      <c r="M351" s="75"/>
      <c r="N351" s="75"/>
      <c r="O351" s="76" t="s">
        <v>5714</v>
      </c>
      <c r="P351" s="346"/>
      <c r="Q351" s="346"/>
      <c r="R351" s="346"/>
      <c r="S351" s="347"/>
      <c r="T351" s="344">
        <f>SUM(T354:T368)</f>
        <v>10</v>
      </c>
      <c r="U351" s="201" t="str">
        <f>MID($C351,1,1)</f>
        <v>C</v>
      </c>
      <c r="V351" s="201" t="str">
        <f>MID($C351,1,1)</f>
        <v>C</v>
      </c>
      <c r="W351" s="201" t="str">
        <f>MID($C351,1,1)</f>
        <v>C</v>
      </c>
      <c r="X351" s="49">
        <v>2</v>
      </c>
      <c r="Y351" s="40"/>
      <c r="Z351" s="40"/>
      <c r="AA351" s="40"/>
      <c r="AB351" s="40"/>
      <c r="AD351" s="17" t="str">
        <f>IF($C351="","",IFERROR(VLOOKUP($C351,TeamsV,6,0),""))</f>
        <v>A</v>
      </c>
      <c r="AE351" s="17" t="str">
        <f>TRIM(IF($AD351="","",IFERROR(VLOOKUP($AD351,Teams!$B$4:$G$8,2,0),"")))</f>
        <v>3312 AD</v>
      </c>
      <c r="AF351" s="17" t="str">
        <f>TRIM(IF($AD351="","",IFERROR(VLOOKUP($AD351,Teams!$B$4:$G$8,4,0),"")))</f>
        <v>Dordrecht Oranje Wit (D)</v>
      </c>
      <c r="AH351" s="335">
        <f>IFERROR(AVERAGE(AH354:AH368),"")</f>
        <v>12.831999999999999</v>
      </c>
    </row>
    <row r="352" spans="1:34" x14ac:dyDescent="0.25">
      <c r="B352" s="60"/>
      <c r="C352" s="162"/>
      <c r="D352" s="60"/>
      <c r="E352" s="60"/>
      <c r="F352" s="60"/>
      <c r="G352" s="64"/>
      <c r="H352" s="64"/>
      <c r="I352" s="64"/>
      <c r="J352" s="266"/>
      <c r="K352" s="266"/>
      <c r="L352" s="266"/>
      <c r="M352" s="77"/>
      <c r="N352" s="77"/>
      <c r="P352" s="200"/>
      <c r="Q352" s="200"/>
      <c r="R352" s="200"/>
      <c r="S352" s="200"/>
      <c r="T352" s="156"/>
      <c r="U352" s="202"/>
      <c r="V352" s="202"/>
      <c r="W352" s="202"/>
      <c r="X352" s="49">
        <v>3</v>
      </c>
    </row>
    <row r="353" spans="1:34" x14ac:dyDescent="0.25">
      <c r="A353" s="78"/>
      <c r="B353" s="79"/>
      <c r="C353" s="80" t="s">
        <v>5715</v>
      </c>
      <c r="D353" s="80" t="s">
        <v>5716</v>
      </c>
      <c r="E353" s="81" t="s">
        <v>5717</v>
      </c>
      <c r="F353" s="81" t="s">
        <v>5718</v>
      </c>
      <c r="G353" s="80" t="s">
        <v>5719</v>
      </c>
      <c r="H353" s="80" t="s">
        <v>5720</v>
      </c>
      <c r="I353" s="80" t="s">
        <v>5575</v>
      </c>
      <c r="J353" s="80" t="s">
        <v>7904</v>
      </c>
      <c r="K353" s="80" t="s">
        <v>7905</v>
      </c>
      <c r="L353" s="80" t="s">
        <v>8680</v>
      </c>
      <c r="M353" s="82"/>
      <c r="N353" s="82"/>
      <c r="O353" s="83"/>
      <c r="P353" s="203" t="s">
        <v>5585</v>
      </c>
      <c r="Q353" s="203" t="s">
        <v>5584</v>
      </c>
      <c r="R353" s="203" t="s">
        <v>5586</v>
      </c>
      <c r="S353" s="200"/>
      <c r="T353" s="156"/>
      <c r="U353" s="201">
        <f>IF(W351="","",VLOOKUP(W351,Leeftijdscat,2,FALSE))</f>
        <v>11</v>
      </c>
      <c r="V353" s="201">
        <f>IF(W351="","",VLOOKUP(W351,Leeftijdscat,3,FALSE))</f>
        <v>13</v>
      </c>
      <c r="W353" s="201">
        <f>IF(W351="","",VLOOKUP(W351,Leeftijdscat,4,FALSE))</f>
        <v>14</v>
      </c>
      <c r="X353" s="49">
        <v>4</v>
      </c>
      <c r="Y353" s="78">
        <f>LEN(Y354&amp;Y355&amp;Y356&amp;Y357&amp;Y358&amp;Y359&amp;Y360&amp;Y361&amp;Y362&amp;Y363&amp;Y364&amp;Y365&amp;Y366&amp;Y367&amp;Y368)</f>
        <v>20</v>
      </c>
      <c r="Z353" s="78">
        <f>LEN(Z354&amp;Z355&amp;Z356&amp;Z357&amp;Z358&amp;Z359&amp;Z360&amp;Z361&amp;Z362&amp;Z363&amp;Z364&amp;Z365&amp;Z366&amp;Z367&amp;Z368)</f>
        <v>20</v>
      </c>
      <c r="AA353" s="78">
        <f>LEN(AA354&amp;AA355&amp;AA356&amp;AA357&amp;AA358&amp;AA359&amp;AA360&amp;AA361&amp;AA362&amp;AA363&amp;AA364&amp;AA365&amp;AA366&amp;AA367&amp;AA368)</f>
        <v>20</v>
      </c>
      <c r="AB353" s="78">
        <f>SUM(Y353:AA353)</f>
        <v>60</v>
      </c>
    </row>
    <row r="354" spans="1:34" x14ac:dyDescent="0.25">
      <c r="A354" s="31" t="str">
        <f>C351&amp;"x"&amp;B354</f>
        <v>C3x1</v>
      </c>
      <c r="B354" s="60">
        <v>1</v>
      </c>
      <c r="C354" s="84" t="str">
        <f t="shared" ref="C354:C368" si="303">IF(LEFT($A354,1)="x","",IFERROR(VLOOKUP($A354,LedenV,6,0),""))</f>
        <v>M</v>
      </c>
      <c r="D354" s="84" t="str">
        <f t="shared" ref="D354:D368" si="304">IF(LEFT($A354,1)="x","",IFERROR(VLOOKUP($A354,LedenV,7,0),""))</f>
        <v>NMG85H5</v>
      </c>
      <c r="E354" s="85" t="str">
        <f t="shared" ref="E354:E368" si="305">IF(LEFT($A354,1)="x","",IFERROR(VLOOKUP($A354,LedenV,8,0),""))</f>
        <v>Hovestadt, D.</v>
      </c>
      <c r="F354" s="85" t="str">
        <f t="shared" ref="F354:F368" si="306">IF(LEFT($A354,1)="x","",IFERROR(VLOOKUP($A354,LedenV,9,0),""))</f>
        <v>Diederik</v>
      </c>
      <c r="G354" s="86">
        <f t="shared" ref="G354:G368" si="307">IF(LEFT($A354,1)="x","",IFERROR(VLOOKUP($A354,LedenV,10,0),""))</f>
        <v>40112</v>
      </c>
      <c r="H354" s="87">
        <f t="shared" ref="H354:H368" si="308">IF(AND(ISNUMBER(G354),G354&lt;&gt;0),DATEDIF(G354,Peildatum,"Y"),"")</f>
        <v>12</v>
      </c>
      <c r="I354" s="88"/>
      <c r="J354" s="84" t="str">
        <f t="shared" ref="J354:J368" si="309">IF(LEFT($A354,1)="x","",IFERROR(VLOOKUP($A354,LedenV,16,0),""))</f>
        <v>D3</v>
      </c>
      <c r="K354" s="84" t="str">
        <f t="shared" ref="K354:K368" si="310">IF(LEFT($A354,1)="x","",IFERROR(VLOOKUP($A354,LedenV,17,0),""))</f>
        <v>D3</v>
      </c>
      <c r="L354" s="84" t="str">
        <f t="shared" ref="L354:L368" si="311">IF(LEFT($A354,1)="x","",IFERROR(VLOOKUP($A354,LedenV,18,0),""))</f>
        <v>C2</v>
      </c>
      <c r="M354" s="89"/>
      <c r="N354" s="89"/>
      <c r="P354" s="199"/>
      <c r="Q354" s="199"/>
      <c r="R354" s="199"/>
      <c r="S354" s="204"/>
      <c r="T354" s="273">
        <f t="shared" ref="T354:T368" si="312">IF(LEN(C354&amp;D354&amp;E354&amp;F354)&gt;0,1,0)</f>
        <v>1</v>
      </c>
      <c r="U354" s="202">
        <f t="shared" ref="U354:U368" si="313">MIN(LEN(Y354&amp;Z354&amp;AA354),1)</f>
        <v>1</v>
      </c>
      <c r="V354" s="205">
        <f t="shared" ref="V354:V368" si="314">V353</f>
        <v>13</v>
      </c>
      <c r="W354" s="205">
        <f t="shared" ref="W354:W368" si="315">W353</f>
        <v>14</v>
      </c>
      <c r="X354" s="49">
        <v>5</v>
      </c>
      <c r="Y354" s="84" t="str">
        <f t="shared" ref="Y354:Y368" si="316">IF(LEFT($A354,1)="x","",IFERROR(VLOOKUP($A354,LedenV,34,0),""))</f>
        <v>D3</v>
      </c>
      <c r="Z354" s="84" t="str">
        <f t="shared" ref="Z354:Z368" si="317">IF(LEFT($A354,1)="x","",IFERROR(VLOOKUP($A354,LedenV,35,0),""))</f>
        <v>D3</v>
      </c>
      <c r="AA354" s="84" t="str">
        <f t="shared" ref="AA354:AA368" si="318">IF(LEFT($A354,1)="x","",IFERROR(VLOOKUP($A354,LedenV,36,0),""))</f>
        <v>C2</v>
      </c>
      <c r="AB354" s="31">
        <f t="shared" ref="AB354:AB368" si="319">LEN(Y354&amp;Z354&amp;AA354)</f>
        <v>6</v>
      </c>
      <c r="AH354" s="332">
        <f t="shared" ref="AH354:AH368" si="320">lft(G354,Peildatum)</f>
        <v>12.18</v>
      </c>
    </row>
    <row r="355" spans="1:34" x14ac:dyDescent="0.25">
      <c r="A355" s="31" t="str">
        <f>C351&amp;"x"&amp;B355</f>
        <v>C3x2</v>
      </c>
      <c r="B355" s="60">
        <v>2</v>
      </c>
      <c r="C355" s="84" t="str">
        <f t="shared" si="303"/>
        <v>V</v>
      </c>
      <c r="D355" s="84" t="str">
        <f t="shared" si="304"/>
        <v>NLS08K0</v>
      </c>
      <c r="E355" s="85" t="str">
        <f t="shared" si="305"/>
        <v>Oomens, H.</v>
      </c>
      <c r="F355" s="85" t="str">
        <f t="shared" si="306"/>
        <v>Hanna</v>
      </c>
      <c r="G355" s="86">
        <f t="shared" si="307"/>
        <v>39635</v>
      </c>
      <c r="H355" s="87">
        <f t="shared" si="308"/>
        <v>13</v>
      </c>
      <c r="I355" s="88"/>
      <c r="J355" s="84" t="str">
        <f t="shared" si="309"/>
        <v>D2</v>
      </c>
      <c r="K355" s="84" t="str">
        <f t="shared" si="310"/>
        <v>C3</v>
      </c>
      <c r="L355" s="84" t="str">
        <f t="shared" si="311"/>
        <v>C3</v>
      </c>
      <c r="M355" s="89"/>
      <c r="N355" s="89"/>
      <c r="P355" s="199"/>
      <c r="Q355" s="199"/>
      <c r="R355" s="199"/>
      <c r="S355" s="204"/>
      <c r="T355" s="273">
        <f t="shared" si="312"/>
        <v>1</v>
      </c>
      <c r="U355" s="202">
        <f t="shared" si="313"/>
        <v>1</v>
      </c>
      <c r="V355" s="205">
        <f t="shared" si="314"/>
        <v>13</v>
      </c>
      <c r="W355" s="205">
        <f t="shared" si="315"/>
        <v>14</v>
      </c>
      <c r="X355" s="49">
        <v>6</v>
      </c>
      <c r="Y355" s="84" t="str">
        <f t="shared" si="316"/>
        <v>D2</v>
      </c>
      <c r="Z355" s="84" t="str">
        <f t="shared" si="317"/>
        <v>C3</v>
      </c>
      <c r="AA355" s="84" t="str">
        <f t="shared" si="318"/>
        <v>C3</v>
      </c>
      <c r="AB355" s="31">
        <f t="shared" si="319"/>
        <v>6</v>
      </c>
      <c r="AH355" s="332">
        <f t="shared" si="320"/>
        <v>13.49</v>
      </c>
    </row>
    <row r="356" spans="1:34" x14ac:dyDescent="0.25">
      <c r="A356" s="31" t="str">
        <f>C351&amp;"x"&amp;B356</f>
        <v>C3x3</v>
      </c>
      <c r="B356" s="60">
        <v>3</v>
      </c>
      <c r="C356" s="84" t="str">
        <f t="shared" si="303"/>
        <v>V</v>
      </c>
      <c r="D356" s="84" t="str">
        <f t="shared" si="304"/>
        <v>NLX08D6</v>
      </c>
      <c r="E356" s="85" t="str">
        <f t="shared" si="305"/>
        <v>Reijerkerk, S.F.</v>
      </c>
      <c r="F356" s="85" t="str">
        <f t="shared" si="306"/>
        <v>Sterre</v>
      </c>
      <c r="G356" s="86">
        <f t="shared" si="307"/>
        <v>39861</v>
      </c>
      <c r="H356" s="87">
        <f t="shared" si="308"/>
        <v>12</v>
      </c>
      <c r="I356" s="88"/>
      <c r="J356" s="84" t="str">
        <f t="shared" si="309"/>
        <v>D3</v>
      </c>
      <c r="K356" s="84" t="str">
        <f t="shared" si="310"/>
        <v>D3</v>
      </c>
      <c r="L356" s="84" t="str">
        <f t="shared" si="311"/>
        <v>C3</v>
      </c>
      <c r="M356" s="89"/>
      <c r="N356" s="89"/>
      <c r="P356" s="199"/>
      <c r="Q356" s="199"/>
      <c r="R356" s="199"/>
      <c r="S356" s="204"/>
      <c r="T356" s="273">
        <f t="shared" si="312"/>
        <v>1</v>
      </c>
      <c r="U356" s="202">
        <f t="shared" si="313"/>
        <v>1</v>
      </c>
      <c r="V356" s="205">
        <f t="shared" si="314"/>
        <v>13</v>
      </c>
      <c r="W356" s="205">
        <f t="shared" si="315"/>
        <v>14</v>
      </c>
      <c r="X356" s="49">
        <v>7</v>
      </c>
      <c r="Y356" s="84" t="str">
        <f t="shared" si="316"/>
        <v>D3</v>
      </c>
      <c r="Z356" s="84" t="str">
        <f t="shared" si="317"/>
        <v>D3</v>
      </c>
      <c r="AA356" s="84" t="str">
        <f t="shared" si="318"/>
        <v>C3</v>
      </c>
      <c r="AB356" s="31">
        <f t="shared" si="319"/>
        <v>6</v>
      </c>
      <c r="AH356" s="332">
        <f t="shared" si="320"/>
        <v>12.87</v>
      </c>
    </row>
    <row r="357" spans="1:34" x14ac:dyDescent="0.25">
      <c r="A357" s="31" t="str">
        <f>C351&amp;"x"&amp;B357</f>
        <v>C3x4</v>
      </c>
      <c r="B357" s="60">
        <v>4</v>
      </c>
      <c r="C357" s="84" t="str">
        <f t="shared" si="303"/>
        <v>V</v>
      </c>
      <c r="D357" s="84" t="str">
        <f t="shared" si="304"/>
        <v>NLX08G7</v>
      </c>
      <c r="E357" s="85" t="str">
        <f t="shared" si="305"/>
        <v>Kamerman, Z.</v>
      </c>
      <c r="F357" s="85" t="str">
        <f t="shared" si="306"/>
        <v>Zoë</v>
      </c>
      <c r="G357" s="86">
        <f t="shared" si="307"/>
        <v>40015</v>
      </c>
      <c r="H357" s="87">
        <f t="shared" si="308"/>
        <v>12</v>
      </c>
      <c r="I357" s="88"/>
      <c r="J357" s="84" t="str">
        <f t="shared" si="309"/>
        <v>D3</v>
      </c>
      <c r="K357" s="84" t="str">
        <f t="shared" si="310"/>
        <v>D3</v>
      </c>
      <c r="L357" s="84" t="str">
        <f t="shared" si="311"/>
        <v>C3</v>
      </c>
      <c r="M357" s="89"/>
      <c r="N357" s="89"/>
      <c r="P357" s="199"/>
      <c r="Q357" s="199"/>
      <c r="R357" s="199"/>
      <c r="S357" s="204"/>
      <c r="T357" s="273">
        <f t="shared" si="312"/>
        <v>1</v>
      </c>
      <c r="U357" s="202">
        <f t="shared" si="313"/>
        <v>1</v>
      </c>
      <c r="V357" s="205">
        <f t="shared" si="314"/>
        <v>13</v>
      </c>
      <c r="W357" s="205">
        <f t="shared" si="315"/>
        <v>14</v>
      </c>
      <c r="X357" s="49">
        <v>8</v>
      </c>
      <c r="Y357" s="84" t="str">
        <f t="shared" si="316"/>
        <v>D3</v>
      </c>
      <c r="Z357" s="84" t="str">
        <f t="shared" si="317"/>
        <v>D3</v>
      </c>
      <c r="AA357" s="84" t="str">
        <f t="shared" si="318"/>
        <v>C3</v>
      </c>
      <c r="AB357" s="31">
        <f t="shared" si="319"/>
        <v>6</v>
      </c>
      <c r="AH357" s="332">
        <f t="shared" si="320"/>
        <v>12.45</v>
      </c>
    </row>
    <row r="358" spans="1:34" x14ac:dyDescent="0.25">
      <c r="A358" s="31" t="str">
        <f>C351&amp;"x"&amp;B358</f>
        <v>C3x5</v>
      </c>
      <c r="B358" s="60">
        <v>5</v>
      </c>
      <c r="C358" s="84" t="str">
        <f t="shared" si="303"/>
        <v>V</v>
      </c>
      <c r="D358" s="84" t="str">
        <f t="shared" si="304"/>
        <v>NLS76C3</v>
      </c>
      <c r="E358" s="85" t="str">
        <f t="shared" si="305"/>
        <v>Zwanenburg, R.J.</v>
      </c>
      <c r="F358" s="85" t="str">
        <f t="shared" si="306"/>
        <v>Robin</v>
      </c>
      <c r="G358" s="86">
        <f t="shared" si="307"/>
        <v>40097</v>
      </c>
      <c r="H358" s="87">
        <f t="shared" si="308"/>
        <v>12</v>
      </c>
      <c r="I358" s="88"/>
      <c r="J358" s="84" t="str">
        <f t="shared" si="309"/>
        <v>D3</v>
      </c>
      <c r="K358" s="84" t="str">
        <f t="shared" si="310"/>
        <v>D3</v>
      </c>
      <c r="L358" s="84" t="str">
        <f t="shared" si="311"/>
        <v>C3</v>
      </c>
      <c r="M358" s="89"/>
      <c r="N358" s="89"/>
      <c r="P358" s="199"/>
      <c r="Q358" s="199"/>
      <c r="R358" s="199"/>
      <c r="S358" s="204"/>
      <c r="T358" s="273">
        <f t="shared" si="312"/>
        <v>1</v>
      </c>
      <c r="U358" s="202">
        <f t="shared" si="313"/>
        <v>1</v>
      </c>
      <c r="V358" s="205">
        <f t="shared" si="314"/>
        <v>13</v>
      </c>
      <c r="W358" s="205">
        <f t="shared" si="315"/>
        <v>14</v>
      </c>
      <c r="X358" s="49">
        <v>9</v>
      </c>
      <c r="Y358" s="84" t="str">
        <f t="shared" si="316"/>
        <v>D3</v>
      </c>
      <c r="Z358" s="84" t="str">
        <f t="shared" si="317"/>
        <v>D3</v>
      </c>
      <c r="AA358" s="84" t="str">
        <f t="shared" si="318"/>
        <v>C3</v>
      </c>
      <c r="AB358" s="31">
        <f t="shared" si="319"/>
        <v>6</v>
      </c>
      <c r="AH358" s="332">
        <f t="shared" si="320"/>
        <v>12.22</v>
      </c>
    </row>
    <row r="359" spans="1:34" x14ac:dyDescent="0.25">
      <c r="A359" s="31" t="str">
        <f>C351&amp;"x"&amp;B359</f>
        <v>C3x6</v>
      </c>
      <c r="B359" s="60">
        <v>6</v>
      </c>
      <c r="C359" s="84" t="str">
        <f t="shared" si="303"/>
        <v>M</v>
      </c>
      <c r="D359" s="84" t="str">
        <f t="shared" si="304"/>
        <v>NLN28Y3</v>
      </c>
      <c r="E359" s="85" t="str">
        <f t="shared" si="305"/>
        <v>Kuijper, R.A.</v>
      </c>
      <c r="F359" s="85" t="str">
        <f t="shared" si="306"/>
        <v>Raoul</v>
      </c>
      <c r="G359" s="86">
        <f t="shared" si="307"/>
        <v>39629</v>
      </c>
      <c r="H359" s="87">
        <f t="shared" si="308"/>
        <v>13</v>
      </c>
      <c r="I359" s="88"/>
      <c r="J359" s="84" t="str">
        <f t="shared" si="309"/>
        <v>D2</v>
      </c>
      <c r="K359" s="84" t="str">
        <f t="shared" si="310"/>
        <v>C3</v>
      </c>
      <c r="L359" s="84" t="str">
        <f t="shared" si="311"/>
        <v>C3</v>
      </c>
      <c r="M359" s="89"/>
      <c r="N359" s="89"/>
      <c r="P359" s="199"/>
      <c r="Q359" s="199"/>
      <c r="R359" s="199"/>
      <c r="S359" s="204"/>
      <c r="T359" s="273">
        <f t="shared" si="312"/>
        <v>1</v>
      </c>
      <c r="U359" s="202">
        <f t="shared" si="313"/>
        <v>1</v>
      </c>
      <c r="V359" s="205">
        <f t="shared" si="314"/>
        <v>13</v>
      </c>
      <c r="W359" s="205">
        <f t="shared" si="315"/>
        <v>14</v>
      </c>
      <c r="X359" s="49">
        <v>10</v>
      </c>
      <c r="Y359" s="84" t="str">
        <f t="shared" si="316"/>
        <v>D2</v>
      </c>
      <c r="Z359" s="84" t="str">
        <f t="shared" si="317"/>
        <v>C3</v>
      </c>
      <c r="AA359" s="84" t="str">
        <f t="shared" si="318"/>
        <v>C3</v>
      </c>
      <c r="AB359" s="31">
        <f t="shared" si="319"/>
        <v>6</v>
      </c>
      <c r="AH359" s="332">
        <f t="shared" si="320"/>
        <v>13.5</v>
      </c>
    </row>
    <row r="360" spans="1:34" x14ac:dyDescent="0.25">
      <c r="A360" s="31" t="str">
        <f>C351&amp;"x"&amp;B360</f>
        <v>C3x7</v>
      </c>
      <c r="B360" s="60">
        <v>7</v>
      </c>
      <c r="C360" s="84" t="str">
        <f t="shared" si="303"/>
        <v>M</v>
      </c>
      <c r="D360" s="84" t="str">
        <f t="shared" si="304"/>
        <v>NLH06P8</v>
      </c>
      <c r="E360" s="85" t="str">
        <f t="shared" si="305"/>
        <v>Est, van K.H.T.</v>
      </c>
      <c r="F360" s="85" t="str">
        <f t="shared" si="306"/>
        <v>Koen</v>
      </c>
      <c r="G360" s="86">
        <f t="shared" si="307"/>
        <v>39693</v>
      </c>
      <c r="H360" s="87">
        <f t="shared" si="308"/>
        <v>13</v>
      </c>
      <c r="I360" s="88"/>
      <c r="J360" s="84" t="str">
        <f t="shared" si="309"/>
        <v>D2</v>
      </c>
      <c r="K360" s="84" t="str">
        <f t="shared" si="310"/>
        <v>C3</v>
      </c>
      <c r="L360" s="84" t="str">
        <f t="shared" si="311"/>
        <v>C3</v>
      </c>
      <c r="M360" s="89"/>
      <c r="N360" s="89"/>
      <c r="P360" s="199"/>
      <c r="Q360" s="199"/>
      <c r="R360" s="199"/>
      <c r="S360" s="204"/>
      <c r="T360" s="273">
        <f t="shared" si="312"/>
        <v>1</v>
      </c>
      <c r="U360" s="202">
        <f t="shared" si="313"/>
        <v>1</v>
      </c>
      <c r="V360" s="205">
        <f t="shared" si="314"/>
        <v>13</v>
      </c>
      <c r="W360" s="205">
        <f t="shared" si="315"/>
        <v>14</v>
      </c>
      <c r="X360" s="49">
        <v>11</v>
      </c>
      <c r="Y360" s="84" t="str">
        <f t="shared" si="316"/>
        <v>D2</v>
      </c>
      <c r="Z360" s="84" t="str">
        <f t="shared" si="317"/>
        <v>C3</v>
      </c>
      <c r="AA360" s="84" t="str">
        <f t="shared" si="318"/>
        <v>C3</v>
      </c>
      <c r="AB360" s="31">
        <f t="shared" si="319"/>
        <v>6</v>
      </c>
      <c r="AH360" s="332">
        <f t="shared" si="320"/>
        <v>13.33</v>
      </c>
    </row>
    <row r="361" spans="1:34" x14ac:dyDescent="0.25">
      <c r="A361" s="31" t="str">
        <f>C351&amp;"x"&amp;B361</f>
        <v>C3x8</v>
      </c>
      <c r="B361" s="60">
        <v>8</v>
      </c>
      <c r="C361" s="84" t="str">
        <f t="shared" si="303"/>
        <v>M</v>
      </c>
      <c r="D361" s="84" t="str">
        <f t="shared" si="304"/>
        <v>NLY54F4</v>
      </c>
      <c r="E361" s="85" t="str">
        <f t="shared" si="305"/>
        <v>Vos, J.</v>
      </c>
      <c r="F361" s="85" t="str">
        <f t="shared" si="306"/>
        <v>Justin</v>
      </c>
      <c r="G361" s="86">
        <f t="shared" si="307"/>
        <v>39829</v>
      </c>
      <c r="H361" s="87">
        <f t="shared" si="308"/>
        <v>12</v>
      </c>
      <c r="I361" s="88"/>
      <c r="J361" s="84" t="str">
        <f t="shared" si="309"/>
        <v>D3</v>
      </c>
      <c r="K361" s="84" t="str">
        <f t="shared" si="310"/>
        <v>D3</v>
      </c>
      <c r="L361" s="84" t="str">
        <f t="shared" si="311"/>
        <v>C3</v>
      </c>
      <c r="M361" s="89"/>
      <c r="N361" s="89"/>
      <c r="P361" s="199"/>
      <c r="Q361" s="199"/>
      <c r="R361" s="199"/>
      <c r="S361" s="204"/>
      <c r="T361" s="273">
        <f t="shared" si="312"/>
        <v>1</v>
      </c>
      <c r="U361" s="202">
        <f t="shared" si="313"/>
        <v>1</v>
      </c>
      <c r="V361" s="205">
        <f t="shared" si="314"/>
        <v>13</v>
      </c>
      <c r="W361" s="205">
        <f t="shared" si="315"/>
        <v>14</v>
      </c>
      <c r="X361" s="49">
        <v>12</v>
      </c>
      <c r="Y361" s="84" t="str">
        <f t="shared" si="316"/>
        <v>D3</v>
      </c>
      <c r="Z361" s="84" t="str">
        <f t="shared" si="317"/>
        <v>D3</v>
      </c>
      <c r="AA361" s="84" t="str">
        <f t="shared" si="318"/>
        <v>C3</v>
      </c>
      <c r="AB361" s="31">
        <f t="shared" si="319"/>
        <v>6</v>
      </c>
      <c r="AH361" s="332">
        <f t="shared" si="320"/>
        <v>12.96</v>
      </c>
    </row>
    <row r="362" spans="1:34" x14ac:dyDescent="0.25">
      <c r="A362" s="31" t="str">
        <f>C351&amp;"x"&amp;B362</f>
        <v>C3x9</v>
      </c>
      <c r="B362" s="60">
        <v>9</v>
      </c>
      <c r="C362" s="84" t="str">
        <f t="shared" si="303"/>
        <v>M</v>
      </c>
      <c r="D362" s="84" t="str">
        <f t="shared" si="304"/>
        <v>NLV35B6</v>
      </c>
      <c r="E362" s="85" t="str">
        <f t="shared" si="305"/>
        <v>Quarre, S.M.</v>
      </c>
      <c r="F362" s="85" t="str">
        <f t="shared" si="306"/>
        <v>Stephan</v>
      </c>
      <c r="G362" s="86">
        <f t="shared" si="307"/>
        <v>39878</v>
      </c>
      <c r="H362" s="87">
        <f t="shared" si="308"/>
        <v>12</v>
      </c>
      <c r="I362" s="88"/>
      <c r="J362" s="84" t="str">
        <f t="shared" si="309"/>
        <v>D3</v>
      </c>
      <c r="K362" s="84" t="str">
        <f t="shared" si="310"/>
        <v>D3</v>
      </c>
      <c r="L362" s="84" t="str">
        <f t="shared" si="311"/>
        <v>C3</v>
      </c>
      <c r="M362" s="89"/>
      <c r="N362" s="89"/>
      <c r="P362" s="199"/>
      <c r="Q362" s="199"/>
      <c r="R362" s="199"/>
      <c r="S362" s="204"/>
      <c r="T362" s="273">
        <f t="shared" si="312"/>
        <v>1</v>
      </c>
      <c r="U362" s="202">
        <f t="shared" si="313"/>
        <v>1</v>
      </c>
      <c r="V362" s="205">
        <f t="shared" si="314"/>
        <v>13</v>
      </c>
      <c r="W362" s="205">
        <f t="shared" si="315"/>
        <v>14</v>
      </c>
      <c r="X362" s="49">
        <v>13</v>
      </c>
      <c r="Y362" s="84" t="str">
        <f t="shared" si="316"/>
        <v>D3</v>
      </c>
      <c r="Z362" s="84" t="str">
        <f t="shared" si="317"/>
        <v>D3</v>
      </c>
      <c r="AA362" s="84" t="str">
        <f t="shared" si="318"/>
        <v>C3</v>
      </c>
      <c r="AB362" s="31">
        <f t="shared" si="319"/>
        <v>6</v>
      </c>
      <c r="AH362" s="332">
        <f t="shared" si="320"/>
        <v>12.82</v>
      </c>
    </row>
    <row r="363" spans="1:34" x14ac:dyDescent="0.25">
      <c r="A363" s="31" t="str">
        <f>C351&amp;"x"&amp;B363</f>
        <v>C3x10</v>
      </c>
      <c r="B363" s="60">
        <v>10</v>
      </c>
      <c r="C363" s="84" t="str">
        <f t="shared" si="303"/>
        <v>M</v>
      </c>
      <c r="D363" s="84" t="str">
        <f t="shared" si="304"/>
        <v>NMK85P5</v>
      </c>
      <c r="E363" s="85" t="str">
        <f t="shared" si="305"/>
        <v>Pichel, T.</v>
      </c>
      <c r="F363" s="85" t="str">
        <f t="shared" si="306"/>
        <v>Timo</v>
      </c>
      <c r="G363" s="86">
        <f t="shared" si="307"/>
        <v>39996</v>
      </c>
      <c r="H363" s="87">
        <f t="shared" si="308"/>
        <v>12</v>
      </c>
      <c r="I363" s="88"/>
      <c r="J363" s="84" t="str">
        <f t="shared" si="309"/>
        <v>D3</v>
      </c>
      <c r="K363" s="84" t="str">
        <f t="shared" si="310"/>
        <v>D3</v>
      </c>
      <c r="L363" s="84" t="str">
        <f t="shared" si="311"/>
        <v>C3</v>
      </c>
      <c r="M363" s="89"/>
      <c r="N363" s="89"/>
      <c r="P363" s="199"/>
      <c r="Q363" s="199"/>
      <c r="R363" s="199"/>
      <c r="S363" s="204"/>
      <c r="T363" s="273">
        <f t="shared" si="312"/>
        <v>1</v>
      </c>
      <c r="U363" s="202">
        <f t="shared" si="313"/>
        <v>1</v>
      </c>
      <c r="V363" s="205">
        <f t="shared" si="314"/>
        <v>13</v>
      </c>
      <c r="W363" s="205">
        <f t="shared" si="315"/>
        <v>14</v>
      </c>
      <c r="X363" s="49">
        <v>14</v>
      </c>
      <c r="Y363" s="84" t="str">
        <f t="shared" si="316"/>
        <v>D3</v>
      </c>
      <c r="Z363" s="84" t="str">
        <f t="shared" si="317"/>
        <v>D3</v>
      </c>
      <c r="AA363" s="84" t="str">
        <f t="shared" si="318"/>
        <v>C3</v>
      </c>
      <c r="AB363" s="31">
        <f t="shared" si="319"/>
        <v>6</v>
      </c>
      <c r="AH363" s="332">
        <f t="shared" si="320"/>
        <v>12.5</v>
      </c>
    </row>
    <row r="364" spans="1:34" x14ac:dyDescent="0.25">
      <c r="A364" s="31" t="str">
        <f>C351&amp;"x"&amp;B364</f>
        <v>C3x11</v>
      </c>
      <c r="B364" s="60">
        <v>11</v>
      </c>
      <c r="C364" s="84" t="str">
        <f t="shared" si="303"/>
        <v/>
      </c>
      <c r="D364" s="84" t="str">
        <f t="shared" si="304"/>
        <v/>
      </c>
      <c r="E364" s="85" t="str">
        <f t="shared" si="305"/>
        <v/>
      </c>
      <c r="F364" s="85" t="str">
        <f t="shared" si="306"/>
        <v/>
      </c>
      <c r="G364" s="86" t="str">
        <f t="shared" si="307"/>
        <v/>
      </c>
      <c r="H364" s="87" t="str">
        <f t="shared" si="308"/>
        <v/>
      </c>
      <c r="I364" s="88"/>
      <c r="J364" s="84" t="str">
        <f t="shared" si="309"/>
        <v/>
      </c>
      <c r="K364" s="84" t="str">
        <f t="shared" si="310"/>
        <v/>
      </c>
      <c r="L364" s="84" t="str">
        <f t="shared" si="311"/>
        <v/>
      </c>
      <c r="M364" s="89"/>
      <c r="N364" s="89"/>
      <c r="P364" s="199"/>
      <c r="Q364" s="199"/>
      <c r="R364" s="199"/>
      <c r="T364" s="273">
        <f t="shared" si="312"/>
        <v>0</v>
      </c>
      <c r="U364" s="202">
        <f t="shared" si="313"/>
        <v>0</v>
      </c>
      <c r="V364" s="205">
        <f t="shared" si="314"/>
        <v>13</v>
      </c>
      <c r="W364" s="205">
        <f t="shared" si="315"/>
        <v>14</v>
      </c>
      <c r="X364" s="49">
        <v>15</v>
      </c>
      <c r="Y364" s="84" t="str">
        <f t="shared" si="316"/>
        <v/>
      </c>
      <c r="Z364" s="84" t="str">
        <f t="shared" si="317"/>
        <v/>
      </c>
      <c r="AA364" s="84" t="str">
        <f t="shared" si="318"/>
        <v/>
      </c>
      <c r="AB364" s="31">
        <f t="shared" si="319"/>
        <v>0</v>
      </c>
      <c r="AH364" s="332" t="str">
        <f t="shared" si="320"/>
        <v/>
      </c>
    </row>
    <row r="365" spans="1:34" x14ac:dyDescent="0.25">
      <c r="A365" s="31" t="str">
        <f>C351&amp;"x"&amp;B365</f>
        <v>C3x12</v>
      </c>
      <c r="B365" s="60">
        <v>12</v>
      </c>
      <c r="C365" s="84" t="str">
        <f t="shared" si="303"/>
        <v/>
      </c>
      <c r="D365" s="84" t="str">
        <f t="shared" si="304"/>
        <v/>
      </c>
      <c r="E365" s="85" t="str">
        <f t="shared" si="305"/>
        <v/>
      </c>
      <c r="F365" s="85" t="str">
        <f t="shared" si="306"/>
        <v/>
      </c>
      <c r="G365" s="86" t="str">
        <f t="shared" si="307"/>
        <v/>
      </c>
      <c r="H365" s="87" t="str">
        <f t="shared" si="308"/>
        <v/>
      </c>
      <c r="I365" s="88"/>
      <c r="J365" s="84" t="str">
        <f t="shared" si="309"/>
        <v/>
      </c>
      <c r="K365" s="84" t="str">
        <f t="shared" si="310"/>
        <v/>
      </c>
      <c r="L365" s="84" t="str">
        <f t="shared" si="311"/>
        <v/>
      </c>
      <c r="M365" s="89"/>
      <c r="N365" s="89"/>
      <c r="P365" s="199"/>
      <c r="Q365" s="199"/>
      <c r="R365" s="199"/>
      <c r="T365" s="273">
        <f t="shared" si="312"/>
        <v>0</v>
      </c>
      <c r="U365" s="202">
        <f t="shared" si="313"/>
        <v>0</v>
      </c>
      <c r="V365" s="205">
        <f t="shared" si="314"/>
        <v>13</v>
      </c>
      <c r="W365" s="205">
        <f t="shared" si="315"/>
        <v>14</v>
      </c>
      <c r="X365" s="49">
        <v>16</v>
      </c>
      <c r="Y365" s="84" t="str">
        <f t="shared" si="316"/>
        <v/>
      </c>
      <c r="Z365" s="84" t="str">
        <f t="shared" si="317"/>
        <v/>
      </c>
      <c r="AA365" s="84" t="str">
        <f t="shared" si="318"/>
        <v/>
      </c>
      <c r="AB365" s="31">
        <f t="shared" si="319"/>
        <v>0</v>
      </c>
      <c r="AH365" s="332" t="str">
        <f t="shared" si="320"/>
        <v/>
      </c>
    </row>
    <row r="366" spans="1:34" x14ac:dyDescent="0.25">
      <c r="A366" s="31" t="str">
        <f>C351&amp;"x"&amp;B366</f>
        <v>C3x13</v>
      </c>
      <c r="B366" s="60">
        <v>13</v>
      </c>
      <c r="C366" s="84" t="str">
        <f t="shared" si="303"/>
        <v/>
      </c>
      <c r="D366" s="84" t="str">
        <f t="shared" si="304"/>
        <v/>
      </c>
      <c r="E366" s="85" t="str">
        <f t="shared" si="305"/>
        <v/>
      </c>
      <c r="F366" s="85" t="str">
        <f t="shared" si="306"/>
        <v/>
      </c>
      <c r="G366" s="86" t="str">
        <f t="shared" si="307"/>
        <v/>
      </c>
      <c r="H366" s="87" t="str">
        <f t="shared" si="308"/>
        <v/>
      </c>
      <c r="I366" s="88"/>
      <c r="J366" s="84" t="str">
        <f t="shared" si="309"/>
        <v/>
      </c>
      <c r="K366" s="84" t="str">
        <f t="shared" si="310"/>
        <v/>
      </c>
      <c r="L366" s="84" t="str">
        <f t="shared" si="311"/>
        <v/>
      </c>
      <c r="M366" s="89"/>
      <c r="N366" s="89"/>
      <c r="P366" s="199"/>
      <c r="Q366" s="199"/>
      <c r="R366" s="199"/>
      <c r="T366" s="273">
        <f t="shared" si="312"/>
        <v>0</v>
      </c>
      <c r="U366" s="202">
        <f t="shared" si="313"/>
        <v>0</v>
      </c>
      <c r="V366" s="205">
        <f t="shared" si="314"/>
        <v>13</v>
      </c>
      <c r="W366" s="205">
        <f t="shared" si="315"/>
        <v>14</v>
      </c>
      <c r="X366" s="49">
        <v>17</v>
      </c>
      <c r="Y366" s="84" t="str">
        <f t="shared" si="316"/>
        <v/>
      </c>
      <c r="Z366" s="84" t="str">
        <f t="shared" si="317"/>
        <v/>
      </c>
      <c r="AA366" s="84" t="str">
        <f t="shared" si="318"/>
        <v/>
      </c>
      <c r="AB366" s="31">
        <f t="shared" si="319"/>
        <v>0</v>
      </c>
      <c r="AH366" s="332" t="str">
        <f t="shared" si="320"/>
        <v/>
      </c>
    </row>
    <row r="367" spans="1:34" x14ac:dyDescent="0.25">
      <c r="A367" s="31" t="str">
        <f>C351&amp;"x"&amp;B367</f>
        <v>C3x14</v>
      </c>
      <c r="B367" s="60">
        <v>14</v>
      </c>
      <c r="C367" s="84" t="str">
        <f t="shared" si="303"/>
        <v/>
      </c>
      <c r="D367" s="84" t="str">
        <f t="shared" si="304"/>
        <v/>
      </c>
      <c r="E367" s="85" t="str">
        <f t="shared" si="305"/>
        <v/>
      </c>
      <c r="F367" s="85" t="str">
        <f t="shared" si="306"/>
        <v/>
      </c>
      <c r="G367" s="86" t="str">
        <f t="shared" si="307"/>
        <v/>
      </c>
      <c r="H367" s="87" t="str">
        <f t="shared" si="308"/>
        <v/>
      </c>
      <c r="I367" s="88"/>
      <c r="J367" s="84" t="str">
        <f t="shared" si="309"/>
        <v/>
      </c>
      <c r="K367" s="84" t="str">
        <f t="shared" si="310"/>
        <v/>
      </c>
      <c r="L367" s="84" t="str">
        <f t="shared" si="311"/>
        <v/>
      </c>
      <c r="M367" s="89"/>
      <c r="N367" s="89"/>
      <c r="P367" s="199"/>
      <c r="Q367" s="199"/>
      <c r="R367" s="199"/>
      <c r="T367" s="273">
        <f t="shared" si="312"/>
        <v>0</v>
      </c>
      <c r="U367" s="202">
        <f t="shared" si="313"/>
        <v>0</v>
      </c>
      <c r="V367" s="205">
        <f t="shared" si="314"/>
        <v>13</v>
      </c>
      <c r="W367" s="205">
        <f t="shared" si="315"/>
        <v>14</v>
      </c>
      <c r="X367" s="49">
        <v>18</v>
      </c>
      <c r="Y367" s="84" t="str">
        <f t="shared" si="316"/>
        <v/>
      </c>
      <c r="Z367" s="84" t="str">
        <f t="shared" si="317"/>
        <v/>
      </c>
      <c r="AA367" s="84" t="str">
        <f t="shared" si="318"/>
        <v/>
      </c>
      <c r="AB367" s="31">
        <f t="shared" si="319"/>
        <v>0</v>
      </c>
      <c r="AH367" s="332" t="str">
        <f t="shared" si="320"/>
        <v/>
      </c>
    </row>
    <row r="368" spans="1:34" x14ac:dyDescent="0.25">
      <c r="A368" s="31" t="str">
        <f>C351&amp;"x"&amp;B368</f>
        <v>C3x15</v>
      </c>
      <c r="B368" s="60">
        <v>15</v>
      </c>
      <c r="C368" s="84" t="str">
        <f t="shared" si="303"/>
        <v/>
      </c>
      <c r="D368" s="84" t="str">
        <f t="shared" si="304"/>
        <v/>
      </c>
      <c r="E368" s="85" t="str">
        <f t="shared" si="305"/>
        <v/>
      </c>
      <c r="F368" s="85" t="str">
        <f t="shared" si="306"/>
        <v/>
      </c>
      <c r="G368" s="86" t="str">
        <f t="shared" si="307"/>
        <v/>
      </c>
      <c r="H368" s="87" t="str">
        <f t="shared" si="308"/>
        <v/>
      </c>
      <c r="I368" s="88"/>
      <c r="J368" s="84" t="str">
        <f t="shared" si="309"/>
        <v/>
      </c>
      <c r="K368" s="84" t="str">
        <f t="shared" si="310"/>
        <v/>
      </c>
      <c r="L368" s="84" t="str">
        <f t="shared" si="311"/>
        <v/>
      </c>
      <c r="M368" s="89"/>
      <c r="N368" s="89"/>
      <c r="P368" s="199"/>
      <c r="Q368" s="199"/>
      <c r="R368" s="199"/>
      <c r="T368" s="273">
        <f t="shared" si="312"/>
        <v>0</v>
      </c>
      <c r="U368" s="202">
        <f t="shared" si="313"/>
        <v>0</v>
      </c>
      <c r="V368" s="205">
        <f t="shared" si="314"/>
        <v>13</v>
      </c>
      <c r="W368" s="205">
        <f t="shared" si="315"/>
        <v>14</v>
      </c>
      <c r="X368" s="49">
        <v>19</v>
      </c>
      <c r="Y368" s="84" t="str">
        <f t="shared" si="316"/>
        <v/>
      </c>
      <c r="Z368" s="84" t="str">
        <f t="shared" si="317"/>
        <v/>
      </c>
      <c r="AA368" s="84" t="str">
        <f t="shared" si="318"/>
        <v/>
      </c>
      <c r="AB368" s="31">
        <f t="shared" si="319"/>
        <v>0</v>
      </c>
      <c r="AH368" s="332" t="str">
        <f t="shared" si="320"/>
        <v/>
      </c>
    </row>
    <row r="369" spans="1:34" ht="13.8" thickBot="1" x14ac:dyDescent="0.3">
      <c r="B369" s="90"/>
      <c r="C369" s="91"/>
      <c r="D369" s="90"/>
      <c r="E369" s="90"/>
      <c r="F369" s="90"/>
      <c r="G369" s="92"/>
      <c r="H369" s="92"/>
      <c r="I369" s="92"/>
      <c r="J369" s="91"/>
      <c r="K369" s="91"/>
      <c r="L369" s="91"/>
      <c r="M369" s="89"/>
      <c r="N369" s="89"/>
      <c r="X369" s="49">
        <v>20</v>
      </c>
    </row>
    <row r="370" spans="1:34" ht="13.8" thickTop="1" x14ac:dyDescent="0.25">
      <c r="A370" s="59"/>
      <c r="B370" s="60"/>
      <c r="C370" s="416" t="s">
        <v>5707</v>
      </c>
      <c r="D370" s="416"/>
      <c r="E370" s="162" t="s">
        <v>5708</v>
      </c>
      <c r="F370" s="162" t="s">
        <v>5709</v>
      </c>
      <c r="G370" s="62" t="s">
        <v>5710</v>
      </c>
      <c r="H370" s="63"/>
      <c r="I370" s="64"/>
      <c r="J370" s="65" t="s">
        <v>5711</v>
      </c>
      <c r="K370" s="65" t="s">
        <v>5712</v>
      </c>
      <c r="L370" s="65" t="s">
        <v>5713</v>
      </c>
      <c r="M370" s="66"/>
      <c r="N370" s="66"/>
      <c r="O370" s="67"/>
      <c r="P370" s="68">
        <f>COUNT(P374:P388)</f>
        <v>0</v>
      </c>
      <c r="Q370" s="68">
        <f>COUNT(Q374:Q388)</f>
        <v>0</v>
      </c>
      <c r="R370" s="68">
        <f>COUNT(R374:R388)</f>
        <v>0</v>
      </c>
      <c r="S370" s="69"/>
      <c r="T370" s="344">
        <f>T371-SUM(U374:U388)</f>
        <v>0</v>
      </c>
      <c r="U370" s="67"/>
      <c r="V370" s="67"/>
      <c r="W370" s="67"/>
      <c r="X370" s="67">
        <v>1</v>
      </c>
      <c r="Y370" s="59"/>
      <c r="Z370" s="59"/>
      <c r="AA370" s="59"/>
      <c r="AB370" s="59"/>
    </row>
    <row r="371" spans="1:34" x14ac:dyDescent="0.25">
      <c r="A371" s="40">
        <v>22</v>
      </c>
      <c r="B371" s="70"/>
      <c r="C371" s="415" t="str">
        <f>Leden!AQ24</f>
        <v>D1</v>
      </c>
      <c r="D371" s="415"/>
      <c r="E371" s="161" t="str">
        <f>IF($C371="","",LEFT(IFERROR(VLOOKUP($C371,TeamsV,2,0),"")&amp;"??",2))</f>
        <v>WK</v>
      </c>
      <c r="F371" s="342" t="str">
        <f>IF($C371="","",IFERROR(VLOOKUP($C371,TeamsV,3,0),"??"))</f>
        <v>Za</v>
      </c>
      <c r="G371" s="161" t="str">
        <f>IF($C371="","",LEFT(IFERROR(VLOOKUP($C371,TeamsV,4,0),"")&amp;"?",1))</f>
        <v>8</v>
      </c>
      <c r="H371" s="72"/>
      <c r="I371" s="73"/>
      <c r="J371" s="265">
        <f>COUNTIF(C374:C388,"V")</f>
        <v>5</v>
      </c>
      <c r="K371" s="268">
        <f>COUNTIF(C374:C388,"M")</f>
        <v>5</v>
      </c>
      <c r="L371" s="74">
        <f>IFERROR(AVERAGE(H374:H388),"")</f>
        <v>10.8</v>
      </c>
      <c r="M371" s="75"/>
      <c r="N371" s="75"/>
      <c r="O371" s="76" t="s">
        <v>5714</v>
      </c>
      <c r="P371" s="346"/>
      <c r="Q371" s="346"/>
      <c r="R371" s="346"/>
      <c r="S371" s="347"/>
      <c r="T371" s="344">
        <f>SUM(T374:T388)</f>
        <v>10</v>
      </c>
      <c r="U371" s="201" t="str">
        <f>MID($C371,1,1)</f>
        <v>D</v>
      </c>
      <c r="V371" s="201" t="str">
        <f>MID($C371,1,1)</f>
        <v>D</v>
      </c>
      <c r="W371" s="201" t="str">
        <f>MID($C371,1,1)</f>
        <v>D</v>
      </c>
      <c r="X371" s="49">
        <v>2</v>
      </c>
      <c r="Y371" s="40"/>
      <c r="Z371" s="40"/>
      <c r="AA371" s="40"/>
      <c r="AB371" s="40"/>
      <c r="AD371" s="17" t="str">
        <f>IF($C371="","",IFERROR(VLOOKUP($C371,TeamsV,6,0),""))</f>
        <v>A</v>
      </c>
      <c r="AE371" s="17" t="str">
        <f>TRIM(IF($AD371="","",IFERROR(VLOOKUP($AD371,Teams!$B$4:$G$8,2,0),"")))</f>
        <v>3312 AD</v>
      </c>
      <c r="AF371" s="17" t="str">
        <f>TRIM(IF($AD371="","",IFERROR(VLOOKUP($AD371,Teams!$B$4:$G$8,4,0),"")))</f>
        <v>Dordrecht Oranje Wit (D)</v>
      </c>
      <c r="AH371" s="335">
        <f>IFERROR(AVERAGE(AH374:AH388),"")</f>
        <v>11.407</v>
      </c>
    </row>
    <row r="372" spans="1:34" x14ac:dyDescent="0.25">
      <c r="B372" s="60"/>
      <c r="C372" s="162"/>
      <c r="D372" s="60"/>
      <c r="E372" s="60"/>
      <c r="F372" s="60"/>
      <c r="G372" s="64"/>
      <c r="H372" s="64"/>
      <c r="I372" s="64"/>
      <c r="J372" s="266"/>
      <c r="K372" s="266"/>
      <c r="L372" s="266"/>
      <c r="M372" s="77"/>
      <c r="N372" s="77"/>
      <c r="P372" s="200"/>
      <c r="Q372" s="200"/>
      <c r="R372" s="200"/>
      <c r="S372" s="200"/>
      <c r="T372" s="156"/>
      <c r="U372" s="202"/>
      <c r="V372" s="202"/>
      <c r="W372" s="202"/>
      <c r="X372" s="49">
        <v>3</v>
      </c>
    </row>
    <row r="373" spans="1:34" x14ac:dyDescent="0.25">
      <c r="A373" s="78"/>
      <c r="B373" s="79"/>
      <c r="C373" s="80" t="s">
        <v>5715</v>
      </c>
      <c r="D373" s="80" t="s">
        <v>5716</v>
      </c>
      <c r="E373" s="81" t="s">
        <v>5717</v>
      </c>
      <c r="F373" s="81" t="s">
        <v>5718</v>
      </c>
      <c r="G373" s="80" t="s">
        <v>5719</v>
      </c>
      <c r="H373" s="80" t="s">
        <v>5720</v>
      </c>
      <c r="I373" s="80" t="s">
        <v>5575</v>
      </c>
      <c r="J373" s="80" t="s">
        <v>7904</v>
      </c>
      <c r="K373" s="80" t="s">
        <v>7905</v>
      </c>
      <c r="L373" s="80" t="s">
        <v>8680</v>
      </c>
      <c r="M373" s="82"/>
      <c r="N373" s="82"/>
      <c r="O373" s="83"/>
      <c r="P373" s="203" t="s">
        <v>5585</v>
      </c>
      <c r="Q373" s="203" t="s">
        <v>5584</v>
      </c>
      <c r="R373" s="203" t="s">
        <v>5586</v>
      </c>
      <c r="S373" s="200"/>
      <c r="T373" s="156"/>
      <c r="U373" s="201">
        <f>IF(W371="","",VLOOKUP(W371,Leeftijdscat,2,FALSE))</f>
        <v>9</v>
      </c>
      <c r="V373" s="201">
        <f>IF(W371="","",VLOOKUP(W371,Leeftijdscat,3,FALSE))</f>
        <v>11</v>
      </c>
      <c r="W373" s="201">
        <f>IF(W371="","",VLOOKUP(W371,Leeftijdscat,4,FALSE))</f>
        <v>12</v>
      </c>
      <c r="X373" s="49">
        <v>4</v>
      </c>
      <c r="Y373" s="78">
        <f>LEN(Y374&amp;Y375&amp;Y376&amp;Y377&amp;Y378&amp;Y379&amp;Y380&amp;Y381&amp;Y382&amp;Y383&amp;Y384&amp;Y385&amp;Y386&amp;Y387&amp;Y388)</f>
        <v>20</v>
      </c>
      <c r="Z373" s="78">
        <f>LEN(Z374&amp;Z375&amp;Z376&amp;Z377&amp;Z378&amp;Z379&amp;Z380&amp;Z381&amp;Z382&amp;Z383&amp;Z384&amp;Z385&amp;Z386&amp;Z387&amp;Z388)</f>
        <v>20</v>
      </c>
      <c r="AA373" s="78">
        <f>LEN(AA374&amp;AA375&amp;AA376&amp;AA377&amp;AA378&amp;AA379&amp;AA380&amp;AA381&amp;AA382&amp;AA383&amp;AA384&amp;AA385&amp;AA386&amp;AA387&amp;AA388)</f>
        <v>20</v>
      </c>
      <c r="AB373" s="78">
        <f>SUM(Y373:AA373)</f>
        <v>60</v>
      </c>
    </row>
    <row r="374" spans="1:34" x14ac:dyDescent="0.25">
      <c r="A374" s="31" t="str">
        <f>C371&amp;"x"&amp;B374</f>
        <v>D1x1</v>
      </c>
      <c r="B374" s="60">
        <v>1</v>
      </c>
      <c r="C374" s="84" t="str">
        <f t="shared" ref="C374:C388" si="321">IF(LEFT($A374,1)="x","",IFERROR(VLOOKUP($A374,LedenV,6,0),""))</f>
        <v>V</v>
      </c>
      <c r="D374" s="84" t="str">
        <f t="shared" ref="D374:D388" si="322">IF(LEFT($A374,1)="x","",IFERROR(VLOOKUP($A374,LedenV,7,0),""))</f>
        <v>NMB60Y4</v>
      </c>
      <c r="E374" s="85" t="str">
        <f t="shared" ref="E374:E388" si="323">IF(LEFT($A374,1)="x","",IFERROR(VLOOKUP($A374,LedenV,8,0),""))</f>
        <v>Lindhout, D.</v>
      </c>
      <c r="F374" s="85" t="str">
        <f t="shared" ref="F374:F388" si="324">IF(LEFT($A374,1)="x","",IFERROR(VLOOKUP($A374,LedenV,9,0),""))</f>
        <v>Demi</v>
      </c>
      <c r="G374" s="86">
        <f t="shared" ref="G374:G388" si="325">IF(LEFT($A374,1)="x","",IFERROR(VLOOKUP($A374,LedenV,10,0),""))</f>
        <v>40189</v>
      </c>
      <c r="H374" s="87">
        <f t="shared" ref="H374:H388" si="326">IF(AND(ISNUMBER(G374),G374&lt;&gt;0),DATEDIF(G374,Peildatum,"Y"),"")</f>
        <v>11</v>
      </c>
      <c r="I374" s="88"/>
      <c r="J374" s="84" t="str">
        <f t="shared" ref="J374:J388" si="327">IF(LEFT($A374,1)="x","",IFERROR(VLOOKUP($A374,LedenV,16,0),""))</f>
        <v>E3</v>
      </c>
      <c r="K374" s="84" t="str">
        <f t="shared" ref="K374:K388" si="328">IF(LEFT($A374,1)="x","",IFERROR(VLOOKUP($A374,LedenV,17,0),""))</f>
        <v>D2</v>
      </c>
      <c r="L374" s="84" t="str">
        <f t="shared" ref="L374:L388" si="329">IF(LEFT($A374,1)="x","",IFERROR(VLOOKUP($A374,LedenV,18,0),""))</f>
        <v>D1</v>
      </c>
      <c r="M374" s="89"/>
      <c r="N374" s="89"/>
      <c r="P374" s="199"/>
      <c r="Q374" s="199"/>
      <c r="R374" s="199"/>
      <c r="S374" s="204"/>
      <c r="T374" s="273">
        <f t="shared" ref="T374:T388" si="330">IF(LEN(C374&amp;D374&amp;E374&amp;F374)&gt;0,1,0)</f>
        <v>1</v>
      </c>
      <c r="U374" s="202">
        <f t="shared" ref="U374:U388" si="331">MIN(LEN(Y374&amp;Z374&amp;AA374),1)</f>
        <v>1</v>
      </c>
      <c r="V374" s="205">
        <f t="shared" ref="V374:V388" si="332">V373</f>
        <v>11</v>
      </c>
      <c r="W374" s="205">
        <f t="shared" ref="W374:W388" si="333">W373</f>
        <v>12</v>
      </c>
      <c r="X374" s="49">
        <v>5</v>
      </c>
      <c r="Y374" s="84" t="str">
        <f t="shared" ref="Y374:Y388" si="334">IF(LEFT($A374,1)="x","",IFERROR(VLOOKUP($A374,LedenV,34,0),""))</f>
        <v>E3</v>
      </c>
      <c r="Z374" s="84" t="str">
        <f t="shared" ref="Z374:Z388" si="335">IF(LEFT($A374,1)="x","",IFERROR(VLOOKUP($A374,LedenV,35,0),""))</f>
        <v>D2</v>
      </c>
      <c r="AA374" s="84" t="str">
        <f t="shared" ref="AA374:AA388" si="336">IF(LEFT($A374,1)="x","",IFERROR(VLOOKUP($A374,LedenV,36,0),""))</f>
        <v>D1</v>
      </c>
      <c r="AB374" s="31">
        <f t="shared" ref="AB374:AB388" si="337">LEN(Y374&amp;Z374&amp;AA374)</f>
        <v>6</v>
      </c>
      <c r="AH374" s="332">
        <f t="shared" ref="AH374:AH388" si="338">lft(G374,Peildatum)</f>
        <v>11.97</v>
      </c>
    </row>
    <row r="375" spans="1:34" x14ac:dyDescent="0.25">
      <c r="A375" s="31" t="str">
        <f>C371&amp;"x"&amp;B375</f>
        <v>D1x2</v>
      </c>
      <c r="B375" s="60">
        <v>2</v>
      </c>
      <c r="C375" s="84" t="str">
        <f t="shared" si="321"/>
        <v>V</v>
      </c>
      <c r="D375" s="84" t="str">
        <f t="shared" si="322"/>
        <v>NLP89W4</v>
      </c>
      <c r="E375" s="85" t="str">
        <f t="shared" si="323"/>
        <v>Volker, T.N.</v>
      </c>
      <c r="F375" s="85" t="str">
        <f t="shared" si="324"/>
        <v>Tess</v>
      </c>
      <c r="G375" s="86">
        <f t="shared" si="325"/>
        <v>40227</v>
      </c>
      <c r="H375" s="87">
        <f t="shared" si="326"/>
        <v>11</v>
      </c>
      <c r="I375" s="88"/>
      <c r="J375" s="84" t="str">
        <f t="shared" si="327"/>
        <v>E1</v>
      </c>
      <c r="K375" s="84" t="str">
        <f t="shared" si="328"/>
        <v>D1</v>
      </c>
      <c r="L375" s="84" t="str">
        <f t="shared" si="329"/>
        <v>D1</v>
      </c>
      <c r="M375" s="89"/>
      <c r="N375" s="89"/>
      <c r="P375" s="199"/>
      <c r="Q375" s="199"/>
      <c r="R375" s="199"/>
      <c r="S375" s="204"/>
      <c r="T375" s="273">
        <f t="shared" si="330"/>
        <v>1</v>
      </c>
      <c r="U375" s="202">
        <f t="shared" si="331"/>
        <v>1</v>
      </c>
      <c r="V375" s="205">
        <f t="shared" si="332"/>
        <v>11</v>
      </c>
      <c r="W375" s="205">
        <f t="shared" si="333"/>
        <v>12</v>
      </c>
      <c r="X375" s="49">
        <v>6</v>
      </c>
      <c r="Y375" s="84" t="str">
        <f t="shared" si="334"/>
        <v>E1</v>
      </c>
      <c r="Z375" s="84" t="str">
        <f t="shared" si="335"/>
        <v>D1</v>
      </c>
      <c r="AA375" s="84" t="str">
        <f t="shared" si="336"/>
        <v>D1</v>
      </c>
      <c r="AB375" s="31">
        <f t="shared" si="337"/>
        <v>6</v>
      </c>
      <c r="AH375" s="332">
        <f t="shared" si="338"/>
        <v>11.87</v>
      </c>
    </row>
    <row r="376" spans="1:34" x14ac:dyDescent="0.25">
      <c r="A376" s="31" t="str">
        <f>C371&amp;"x"&amp;B376</f>
        <v>D1x3</v>
      </c>
      <c r="B376" s="60">
        <v>3</v>
      </c>
      <c r="C376" s="84" t="str">
        <f t="shared" si="321"/>
        <v>V</v>
      </c>
      <c r="D376" s="84" t="str">
        <f t="shared" si="322"/>
        <v>NLP77Z4</v>
      </c>
      <c r="E376" s="85" t="str">
        <f t="shared" si="323"/>
        <v>Klooster, van der D.</v>
      </c>
      <c r="F376" s="85" t="str">
        <f t="shared" si="324"/>
        <v>Danique</v>
      </c>
      <c r="G376" s="86">
        <f t="shared" si="325"/>
        <v>40239</v>
      </c>
      <c r="H376" s="87">
        <f t="shared" si="326"/>
        <v>11</v>
      </c>
      <c r="I376" s="88"/>
      <c r="J376" s="84" t="str">
        <f t="shared" si="327"/>
        <v>E1</v>
      </c>
      <c r="K376" s="84" t="str">
        <f t="shared" si="328"/>
        <v>D1</v>
      </c>
      <c r="L376" s="84" t="str">
        <f t="shared" si="329"/>
        <v>D1</v>
      </c>
      <c r="M376" s="89"/>
      <c r="N376" s="89"/>
      <c r="P376" s="199"/>
      <c r="Q376" s="199"/>
      <c r="R376" s="199"/>
      <c r="S376" s="204"/>
      <c r="T376" s="273">
        <f t="shared" si="330"/>
        <v>1</v>
      </c>
      <c r="U376" s="202">
        <f t="shared" si="331"/>
        <v>1</v>
      </c>
      <c r="V376" s="205">
        <f t="shared" si="332"/>
        <v>11</v>
      </c>
      <c r="W376" s="205">
        <f t="shared" si="333"/>
        <v>12</v>
      </c>
      <c r="X376" s="49">
        <v>7</v>
      </c>
      <c r="Y376" s="84" t="str">
        <f t="shared" si="334"/>
        <v>E1</v>
      </c>
      <c r="Z376" s="84" t="str">
        <f t="shared" si="335"/>
        <v>D1</v>
      </c>
      <c r="AA376" s="84" t="str">
        <f t="shared" si="336"/>
        <v>D1</v>
      </c>
      <c r="AB376" s="31">
        <f t="shared" si="337"/>
        <v>6</v>
      </c>
      <c r="AH376" s="332">
        <f t="shared" si="338"/>
        <v>11.83</v>
      </c>
    </row>
    <row r="377" spans="1:34" x14ac:dyDescent="0.25">
      <c r="A377" s="31" t="str">
        <f>C371&amp;"x"&amp;B377</f>
        <v>D1x4</v>
      </c>
      <c r="B377" s="60">
        <v>4</v>
      </c>
      <c r="C377" s="84" t="str">
        <f t="shared" si="321"/>
        <v>V</v>
      </c>
      <c r="D377" s="84" t="str">
        <f t="shared" si="322"/>
        <v>NLL20H8</v>
      </c>
      <c r="E377" s="85" t="str">
        <f t="shared" si="323"/>
        <v>Burgt, van de F.</v>
      </c>
      <c r="F377" s="85" t="str">
        <f t="shared" si="324"/>
        <v>Feline</v>
      </c>
      <c r="G377" s="86">
        <f t="shared" si="325"/>
        <v>40429</v>
      </c>
      <c r="H377" s="87">
        <f t="shared" si="326"/>
        <v>11</v>
      </c>
      <c r="I377" s="88"/>
      <c r="J377" s="84" t="str">
        <f t="shared" si="327"/>
        <v>E2</v>
      </c>
      <c r="K377" s="84" t="str">
        <f t="shared" si="328"/>
        <v>D2</v>
      </c>
      <c r="L377" s="84" t="str">
        <f t="shared" si="329"/>
        <v>D1</v>
      </c>
      <c r="M377" s="89"/>
      <c r="N377" s="89"/>
      <c r="P377" s="199"/>
      <c r="Q377" s="199"/>
      <c r="R377" s="199"/>
      <c r="S377" s="204"/>
      <c r="T377" s="273">
        <f t="shared" si="330"/>
        <v>1</v>
      </c>
      <c r="U377" s="202">
        <f t="shared" si="331"/>
        <v>1</v>
      </c>
      <c r="V377" s="205">
        <f t="shared" si="332"/>
        <v>11</v>
      </c>
      <c r="W377" s="205">
        <f t="shared" si="333"/>
        <v>12</v>
      </c>
      <c r="X377" s="49">
        <v>8</v>
      </c>
      <c r="Y377" s="84" t="str">
        <f t="shared" si="334"/>
        <v>E2</v>
      </c>
      <c r="Z377" s="84" t="str">
        <f t="shared" si="335"/>
        <v>D2</v>
      </c>
      <c r="AA377" s="84" t="str">
        <f t="shared" si="336"/>
        <v>D1</v>
      </c>
      <c r="AB377" s="31">
        <f t="shared" si="337"/>
        <v>6</v>
      </c>
      <c r="AH377" s="332">
        <f t="shared" si="338"/>
        <v>11.31</v>
      </c>
    </row>
    <row r="378" spans="1:34" x14ac:dyDescent="0.25">
      <c r="A378" s="31" t="str">
        <f>C371&amp;"x"&amp;B378</f>
        <v>D1x5</v>
      </c>
      <c r="B378" s="60">
        <v>5</v>
      </c>
      <c r="C378" s="84" t="str">
        <f t="shared" si="321"/>
        <v>V</v>
      </c>
      <c r="D378" s="84" t="str">
        <f t="shared" si="322"/>
        <v>NLN41L1</v>
      </c>
      <c r="E378" s="85" t="str">
        <f t="shared" si="323"/>
        <v>Stomp, N.</v>
      </c>
      <c r="F378" s="85" t="str">
        <f t="shared" si="324"/>
        <v>Noa</v>
      </c>
      <c r="G378" s="86">
        <f t="shared" si="325"/>
        <v>40439</v>
      </c>
      <c r="H378" s="87">
        <f t="shared" si="326"/>
        <v>11</v>
      </c>
      <c r="I378" s="88"/>
      <c r="J378" s="84" t="str">
        <f t="shared" si="327"/>
        <v>E1</v>
      </c>
      <c r="K378" s="84" t="str">
        <f t="shared" si="328"/>
        <v>D1</v>
      </c>
      <c r="L378" s="84" t="str">
        <f t="shared" si="329"/>
        <v>D1</v>
      </c>
      <c r="M378" s="89"/>
      <c r="N378" s="89"/>
      <c r="P378" s="199"/>
      <c r="Q378" s="199"/>
      <c r="R378" s="199"/>
      <c r="S378" s="204"/>
      <c r="T378" s="273">
        <f t="shared" si="330"/>
        <v>1</v>
      </c>
      <c r="U378" s="202">
        <f t="shared" si="331"/>
        <v>1</v>
      </c>
      <c r="V378" s="205">
        <f t="shared" si="332"/>
        <v>11</v>
      </c>
      <c r="W378" s="205">
        <f t="shared" si="333"/>
        <v>12</v>
      </c>
      <c r="X378" s="49">
        <v>9</v>
      </c>
      <c r="Y378" s="84" t="str">
        <f t="shared" si="334"/>
        <v>E1</v>
      </c>
      <c r="Z378" s="84" t="str">
        <f t="shared" si="335"/>
        <v>D1</v>
      </c>
      <c r="AA378" s="84" t="str">
        <f t="shared" si="336"/>
        <v>D1</v>
      </c>
      <c r="AB378" s="31">
        <f t="shared" si="337"/>
        <v>6</v>
      </c>
      <c r="AH378" s="332">
        <f t="shared" si="338"/>
        <v>11.29</v>
      </c>
    </row>
    <row r="379" spans="1:34" x14ac:dyDescent="0.25">
      <c r="A379" s="31" t="str">
        <f>C371&amp;"x"&amp;B379</f>
        <v>D1x6</v>
      </c>
      <c r="B379" s="60">
        <v>6</v>
      </c>
      <c r="C379" s="84" t="str">
        <f t="shared" si="321"/>
        <v>M</v>
      </c>
      <c r="D379" s="84" t="str">
        <f t="shared" si="322"/>
        <v>NLP78P7</v>
      </c>
      <c r="E379" s="85" t="str">
        <f t="shared" si="323"/>
        <v>Sas, N.</v>
      </c>
      <c r="F379" s="85" t="str">
        <f t="shared" si="324"/>
        <v>Niek</v>
      </c>
      <c r="G379" s="86">
        <f t="shared" si="325"/>
        <v>40381</v>
      </c>
      <c r="H379" s="87">
        <f t="shared" si="326"/>
        <v>11</v>
      </c>
      <c r="I379" s="88"/>
      <c r="J379" s="84" t="str">
        <f t="shared" si="327"/>
        <v>E1</v>
      </c>
      <c r="K379" s="84" t="str">
        <f t="shared" si="328"/>
        <v>D1</v>
      </c>
      <c r="L379" s="84" t="str">
        <f t="shared" si="329"/>
        <v>D1</v>
      </c>
      <c r="M379" s="89"/>
      <c r="N379" s="89"/>
      <c r="P379" s="199"/>
      <c r="Q379" s="199"/>
      <c r="R379" s="199"/>
      <c r="S379" s="204"/>
      <c r="T379" s="273">
        <f t="shared" si="330"/>
        <v>1</v>
      </c>
      <c r="U379" s="202">
        <f t="shared" si="331"/>
        <v>1</v>
      </c>
      <c r="V379" s="205">
        <f t="shared" si="332"/>
        <v>11</v>
      </c>
      <c r="W379" s="205">
        <f t="shared" si="333"/>
        <v>12</v>
      </c>
      <c r="X379" s="49">
        <v>10</v>
      </c>
      <c r="Y379" s="84" t="str">
        <f t="shared" si="334"/>
        <v>E1</v>
      </c>
      <c r="Z379" s="84" t="str">
        <f t="shared" si="335"/>
        <v>D1</v>
      </c>
      <c r="AA379" s="84" t="str">
        <f t="shared" si="336"/>
        <v>D1</v>
      </c>
      <c r="AB379" s="31">
        <f t="shared" si="337"/>
        <v>6</v>
      </c>
      <c r="AH379" s="332">
        <f t="shared" si="338"/>
        <v>11.44</v>
      </c>
    </row>
    <row r="380" spans="1:34" x14ac:dyDescent="0.25">
      <c r="A380" s="31" t="str">
        <f>C371&amp;"x"&amp;B380</f>
        <v>D1x7</v>
      </c>
      <c r="B380" s="60">
        <v>7</v>
      </c>
      <c r="C380" s="84" t="str">
        <f t="shared" si="321"/>
        <v>M</v>
      </c>
      <c r="D380" s="84" t="str">
        <f t="shared" si="322"/>
        <v>NLY32T6</v>
      </c>
      <c r="E380" s="85" t="str">
        <f t="shared" si="323"/>
        <v>Ven, van de J.</v>
      </c>
      <c r="F380" s="85" t="str">
        <f t="shared" si="324"/>
        <v>Jonas</v>
      </c>
      <c r="G380" s="86">
        <f t="shared" si="325"/>
        <v>40413</v>
      </c>
      <c r="H380" s="87">
        <f t="shared" si="326"/>
        <v>11</v>
      </c>
      <c r="I380" s="88"/>
      <c r="J380" s="84" t="str">
        <f t="shared" si="327"/>
        <v>E1</v>
      </c>
      <c r="K380" s="84" t="str">
        <f t="shared" si="328"/>
        <v>D1</v>
      </c>
      <c r="L380" s="84" t="str">
        <f t="shared" si="329"/>
        <v>D1</v>
      </c>
      <c r="M380" s="89"/>
      <c r="N380" s="89"/>
      <c r="P380" s="199"/>
      <c r="Q380" s="199"/>
      <c r="R380" s="199"/>
      <c r="S380" s="204"/>
      <c r="T380" s="273">
        <f t="shared" si="330"/>
        <v>1</v>
      </c>
      <c r="U380" s="202">
        <f t="shared" si="331"/>
        <v>1</v>
      </c>
      <c r="V380" s="205">
        <f t="shared" si="332"/>
        <v>11</v>
      </c>
      <c r="W380" s="205">
        <f t="shared" si="333"/>
        <v>12</v>
      </c>
      <c r="X380" s="49">
        <v>11</v>
      </c>
      <c r="Y380" s="84" t="str">
        <f t="shared" si="334"/>
        <v>E1</v>
      </c>
      <c r="Z380" s="84" t="str">
        <f t="shared" si="335"/>
        <v>D1</v>
      </c>
      <c r="AA380" s="84" t="str">
        <f t="shared" si="336"/>
        <v>D1</v>
      </c>
      <c r="AB380" s="31">
        <f t="shared" si="337"/>
        <v>6</v>
      </c>
      <c r="AH380" s="332">
        <f t="shared" si="338"/>
        <v>11.36</v>
      </c>
    </row>
    <row r="381" spans="1:34" x14ac:dyDescent="0.25">
      <c r="A381" s="31" t="str">
        <f>C371&amp;"x"&amp;B381</f>
        <v>D1x8</v>
      </c>
      <c r="B381" s="60">
        <v>8</v>
      </c>
      <c r="C381" s="84" t="str">
        <f t="shared" si="321"/>
        <v>M</v>
      </c>
      <c r="D381" s="84" t="str">
        <f t="shared" si="322"/>
        <v>NMD51K6</v>
      </c>
      <c r="E381" s="85" t="str">
        <f t="shared" si="323"/>
        <v>Vos, T.</v>
      </c>
      <c r="F381" s="85" t="str">
        <f t="shared" si="324"/>
        <v>Thomas</v>
      </c>
      <c r="G381" s="86">
        <f t="shared" si="325"/>
        <v>40446</v>
      </c>
      <c r="H381" s="87">
        <f t="shared" si="326"/>
        <v>11</v>
      </c>
      <c r="I381" s="88"/>
      <c r="J381" s="84" t="str">
        <f t="shared" si="327"/>
        <v>E2</v>
      </c>
      <c r="K381" s="84" t="str">
        <f t="shared" si="328"/>
        <v>D2</v>
      </c>
      <c r="L381" s="84" t="str">
        <f t="shared" si="329"/>
        <v>D1</v>
      </c>
      <c r="M381" s="89"/>
      <c r="N381" s="89"/>
      <c r="P381" s="199"/>
      <c r="Q381" s="199"/>
      <c r="R381" s="199"/>
      <c r="S381" s="204"/>
      <c r="T381" s="273">
        <f t="shared" si="330"/>
        <v>1</v>
      </c>
      <c r="U381" s="202">
        <f t="shared" si="331"/>
        <v>1</v>
      </c>
      <c r="V381" s="205">
        <f t="shared" si="332"/>
        <v>11</v>
      </c>
      <c r="W381" s="205">
        <f t="shared" si="333"/>
        <v>12</v>
      </c>
      <c r="X381" s="49">
        <v>12</v>
      </c>
      <c r="Y381" s="84" t="str">
        <f t="shared" si="334"/>
        <v>E2</v>
      </c>
      <c r="Z381" s="84" t="str">
        <f t="shared" si="335"/>
        <v>D2</v>
      </c>
      <c r="AA381" s="84" t="str">
        <f t="shared" si="336"/>
        <v>D1</v>
      </c>
      <c r="AB381" s="31">
        <f t="shared" si="337"/>
        <v>6</v>
      </c>
      <c r="AH381" s="332">
        <f t="shared" si="338"/>
        <v>11.27</v>
      </c>
    </row>
    <row r="382" spans="1:34" x14ac:dyDescent="0.25">
      <c r="A382" s="31" t="str">
        <f>C371&amp;"x"&amp;B382</f>
        <v>D1x9</v>
      </c>
      <c r="B382" s="60">
        <v>9</v>
      </c>
      <c r="C382" s="84" t="str">
        <f t="shared" si="321"/>
        <v>M</v>
      </c>
      <c r="D382" s="84" t="str">
        <f t="shared" si="322"/>
        <v>NMG18G2</v>
      </c>
      <c r="E382" s="85" t="str">
        <f t="shared" si="323"/>
        <v>Belder, L.</v>
      </c>
      <c r="F382" s="85" t="str">
        <f t="shared" si="324"/>
        <v>Lenn</v>
      </c>
      <c r="G382" s="86">
        <f t="shared" si="325"/>
        <v>40557</v>
      </c>
      <c r="H382" s="87">
        <f t="shared" si="326"/>
        <v>10</v>
      </c>
      <c r="I382" s="88"/>
      <c r="J382" s="84" t="str">
        <f t="shared" si="327"/>
        <v>E6</v>
      </c>
      <c r="K382" s="84" t="str">
        <f t="shared" si="328"/>
        <v>E1</v>
      </c>
      <c r="L382" s="84" t="str">
        <f t="shared" si="329"/>
        <v>D2</v>
      </c>
      <c r="M382" s="89"/>
      <c r="N382" s="89"/>
      <c r="P382" s="199"/>
      <c r="Q382" s="199"/>
      <c r="R382" s="199"/>
      <c r="S382" s="204"/>
      <c r="T382" s="273">
        <f t="shared" si="330"/>
        <v>1</v>
      </c>
      <c r="U382" s="202">
        <f t="shared" si="331"/>
        <v>1</v>
      </c>
      <c r="V382" s="205">
        <f t="shared" si="332"/>
        <v>11</v>
      </c>
      <c r="W382" s="205">
        <f t="shared" si="333"/>
        <v>12</v>
      </c>
      <c r="X382" s="49">
        <v>13</v>
      </c>
      <c r="Y382" s="84" t="str">
        <f t="shared" si="334"/>
        <v>E6</v>
      </c>
      <c r="Z382" s="84" t="str">
        <f t="shared" si="335"/>
        <v>E1</v>
      </c>
      <c r="AA382" s="84" t="str">
        <f t="shared" si="336"/>
        <v>D2</v>
      </c>
      <c r="AB382" s="31">
        <f t="shared" si="337"/>
        <v>6</v>
      </c>
      <c r="AH382" s="332">
        <f t="shared" si="338"/>
        <v>10.96</v>
      </c>
    </row>
    <row r="383" spans="1:34" x14ac:dyDescent="0.25">
      <c r="A383" s="31" t="str">
        <f>C371&amp;"x"&amp;B383</f>
        <v>D1x10</v>
      </c>
      <c r="B383" s="60">
        <v>10</v>
      </c>
      <c r="C383" s="84" t="str">
        <f t="shared" si="321"/>
        <v>M</v>
      </c>
      <c r="D383" s="84" t="str">
        <f t="shared" si="322"/>
        <v>NMC61P5</v>
      </c>
      <c r="E383" s="85" t="str">
        <f t="shared" si="323"/>
        <v>Dekker, den T.J.</v>
      </c>
      <c r="F383" s="85" t="str">
        <f t="shared" si="324"/>
        <v>Tiemen</v>
      </c>
      <c r="G383" s="86">
        <f t="shared" si="325"/>
        <v>40626</v>
      </c>
      <c r="H383" s="87">
        <f t="shared" si="326"/>
        <v>10</v>
      </c>
      <c r="I383" s="88"/>
      <c r="J383" s="84" t="str">
        <f t="shared" si="327"/>
        <v>E6</v>
      </c>
      <c r="K383" s="84" t="str">
        <f t="shared" si="328"/>
        <v>E1</v>
      </c>
      <c r="L383" s="84" t="str">
        <f t="shared" si="329"/>
        <v>D2</v>
      </c>
      <c r="M383" s="89"/>
      <c r="N383" s="89"/>
      <c r="P383" s="199"/>
      <c r="Q383" s="199"/>
      <c r="R383" s="199"/>
      <c r="S383" s="204"/>
      <c r="T383" s="273">
        <f t="shared" si="330"/>
        <v>1</v>
      </c>
      <c r="U383" s="202">
        <f t="shared" si="331"/>
        <v>1</v>
      </c>
      <c r="V383" s="205">
        <f t="shared" si="332"/>
        <v>11</v>
      </c>
      <c r="W383" s="205">
        <f t="shared" si="333"/>
        <v>12</v>
      </c>
      <c r="X383" s="49">
        <v>14</v>
      </c>
      <c r="Y383" s="84" t="str">
        <f t="shared" si="334"/>
        <v>E6</v>
      </c>
      <c r="Z383" s="84" t="str">
        <f t="shared" si="335"/>
        <v>E1</v>
      </c>
      <c r="AA383" s="84" t="str">
        <f t="shared" si="336"/>
        <v>D2</v>
      </c>
      <c r="AB383" s="31">
        <f t="shared" si="337"/>
        <v>6</v>
      </c>
      <c r="AH383" s="332">
        <f t="shared" si="338"/>
        <v>10.77</v>
      </c>
    </row>
    <row r="384" spans="1:34" x14ac:dyDescent="0.25">
      <c r="A384" s="31" t="str">
        <f>C371&amp;"x"&amp;B384</f>
        <v>D1x11</v>
      </c>
      <c r="B384" s="60">
        <v>11</v>
      </c>
      <c r="C384" s="84" t="str">
        <f t="shared" si="321"/>
        <v/>
      </c>
      <c r="D384" s="84" t="str">
        <f t="shared" si="322"/>
        <v/>
      </c>
      <c r="E384" s="85" t="str">
        <f t="shared" si="323"/>
        <v/>
      </c>
      <c r="F384" s="85" t="str">
        <f t="shared" si="324"/>
        <v/>
      </c>
      <c r="G384" s="86" t="str">
        <f t="shared" si="325"/>
        <v/>
      </c>
      <c r="H384" s="87" t="str">
        <f t="shared" si="326"/>
        <v/>
      </c>
      <c r="I384" s="88"/>
      <c r="J384" s="84" t="str">
        <f t="shared" si="327"/>
        <v/>
      </c>
      <c r="K384" s="84" t="str">
        <f t="shared" si="328"/>
        <v/>
      </c>
      <c r="L384" s="84" t="str">
        <f t="shared" si="329"/>
        <v/>
      </c>
      <c r="M384" s="89"/>
      <c r="N384" s="89"/>
      <c r="P384" s="199"/>
      <c r="Q384" s="199"/>
      <c r="R384" s="199"/>
      <c r="T384" s="273">
        <f t="shared" si="330"/>
        <v>0</v>
      </c>
      <c r="U384" s="202">
        <f t="shared" si="331"/>
        <v>0</v>
      </c>
      <c r="V384" s="205">
        <f t="shared" si="332"/>
        <v>11</v>
      </c>
      <c r="W384" s="205">
        <f t="shared" si="333"/>
        <v>12</v>
      </c>
      <c r="X384" s="49">
        <v>15</v>
      </c>
      <c r="Y384" s="84" t="str">
        <f t="shared" si="334"/>
        <v/>
      </c>
      <c r="Z384" s="84" t="str">
        <f t="shared" si="335"/>
        <v/>
      </c>
      <c r="AA384" s="84" t="str">
        <f t="shared" si="336"/>
        <v/>
      </c>
      <c r="AB384" s="31">
        <f t="shared" si="337"/>
        <v>0</v>
      </c>
      <c r="AH384" s="332" t="str">
        <f t="shared" si="338"/>
        <v/>
      </c>
    </row>
    <row r="385" spans="1:34" x14ac:dyDescent="0.25">
      <c r="A385" s="31" t="str">
        <f>C371&amp;"x"&amp;B385</f>
        <v>D1x12</v>
      </c>
      <c r="B385" s="60">
        <v>12</v>
      </c>
      <c r="C385" s="84" t="str">
        <f t="shared" si="321"/>
        <v/>
      </c>
      <c r="D385" s="84" t="str">
        <f t="shared" si="322"/>
        <v/>
      </c>
      <c r="E385" s="85" t="str">
        <f t="shared" si="323"/>
        <v/>
      </c>
      <c r="F385" s="85" t="str">
        <f t="shared" si="324"/>
        <v/>
      </c>
      <c r="G385" s="86" t="str">
        <f t="shared" si="325"/>
        <v/>
      </c>
      <c r="H385" s="87" t="str">
        <f t="shared" si="326"/>
        <v/>
      </c>
      <c r="I385" s="88"/>
      <c r="J385" s="84" t="str">
        <f t="shared" si="327"/>
        <v/>
      </c>
      <c r="K385" s="84" t="str">
        <f t="shared" si="328"/>
        <v/>
      </c>
      <c r="L385" s="84" t="str">
        <f t="shared" si="329"/>
        <v/>
      </c>
      <c r="M385" s="89"/>
      <c r="N385" s="89"/>
      <c r="P385" s="199"/>
      <c r="Q385" s="199"/>
      <c r="R385" s="199"/>
      <c r="T385" s="273">
        <f t="shared" si="330"/>
        <v>0</v>
      </c>
      <c r="U385" s="202">
        <f t="shared" si="331"/>
        <v>0</v>
      </c>
      <c r="V385" s="205">
        <f t="shared" si="332"/>
        <v>11</v>
      </c>
      <c r="W385" s="205">
        <f t="shared" si="333"/>
        <v>12</v>
      </c>
      <c r="X385" s="49">
        <v>16</v>
      </c>
      <c r="Y385" s="84" t="str">
        <f t="shared" si="334"/>
        <v/>
      </c>
      <c r="Z385" s="84" t="str">
        <f t="shared" si="335"/>
        <v/>
      </c>
      <c r="AA385" s="84" t="str">
        <f t="shared" si="336"/>
        <v/>
      </c>
      <c r="AB385" s="31">
        <f t="shared" si="337"/>
        <v>0</v>
      </c>
      <c r="AH385" s="332" t="str">
        <f t="shared" si="338"/>
        <v/>
      </c>
    </row>
    <row r="386" spans="1:34" x14ac:dyDescent="0.25">
      <c r="A386" s="31" t="str">
        <f>C371&amp;"x"&amp;B386</f>
        <v>D1x13</v>
      </c>
      <c r="B386" s="60">
        <v>13</v>
      </c>
      <c r="C386" s="84" t="str">
        <f t="shared" si="321"/>
        <v/>
      </c>
      <c r="D386" s="84" t="str">
        <f t="shared" si="322"/>
        <v/>
      </c>
      <c r="E386" s="85" t="str">
        <f t="shared" si="323"/>
        <v/>
      </c>
      <c r="F386" s="85" t="str">
        <f t="shared" si="324"/>
        <v/>
      </c>
      <c r="G386" s="86" t="str">
        <f t="shared" si="325"/>
        <v/>
      </c>
      <c r="H386" s="87" t="str">
        <f t="shared" si="326"/>
        <v/>
      </c>
      <c r="I386" s="88"/>
      <c r="J386" s="84" t="str">
        <f t="shared" si="327"/>
        <v/>
      </c>
      <c r="K386" s="84" t="str">
        <f t="shared" si="328"/>
        <v/>
      </c>
      <c r="L386" s="84" t="str">
        <f t="shared" si="329"/>
        <v/>
      </c>
      <c r="M386" s="89"/>
      <c r="N386" s="89"/>
      <c r="P386" s="199"/>
      <c r="Q386" s="199"/>
      <c r="R386" s="199"/>
      <c r="T386" s="273">
        <f t="shared" si="330"/>
        <v>0</v>
      </c>
      <c r="U386" s="202">
        <f t="shared" si="331"/>
        <v>0</v>
      </c>
      <c r="V386" s="205">
        <f t="shared" si="332"/>
        <v>11</v>
      </c>
      <c r="W386" s="205">
        <f t="shared" si="333"/>
        <v>12</v>
      </c>
      <c r="X386" s="49">
        <v>17</v>
      </c>
      <c r="Y386" s="84" t="str">
        <f t="shared" si="334"/>
        <v/>
      </c>
      <c r="Z386" s="84" t="str">
        <f t="shared" si="335"/>
        <v/>
      </c>
      <c r="AA386" s="84" t="str">
        <f t="shared" si="336"/>
        <v/>
      </c>
      <c r="AB386" s="31">
        <f t="shared" si="337"/>
        <v>0</v>
      </c>
      <c r="AH386" s="332" t="str">
        <f t="shared" si="338"/>
        <v/>
      </c>
    </row>
    <row r="387" spans="1:34" x14ac:dyDescent="0.25">
      <c r="A387" s="31" t="str">
        <f>C371&amp;"x"&amp;B387</f>
        <v>D1x14</v>
      </c>
      <c r="B387" s="60">
        <v>14</v>
      </c>
      <c r="C387" s="84" t="str">
        <f t="shared" si="321"/>
        <v/>
      </c>
      <c r="D387" s="84" t="str">
        <f t="shared" si="322"/>
        <v/>
      </c>
      <c r="E387" s="85" t="str">
        <f t="shared" si="323"/>
        <v/>
      </c>
      <c r="F387" s="85" t="str">
        <f t="shared" si="324"/>
        <v/>
      </c>
      <c r="G387" s="86" t="str">
        <f t="shared" si="325"/>
        <v/>
      </c>
      <c r="H387" s="87" t="str">
        <f t="shared" si="326"/>
        <v/>
      </c>
      <c r="I387" s="88"/>
      <c r="J387" s="84" t="str">
        <f t="shared" si="327"/>
        <v/>
      </c>
      <c r="K387" s="84" t="str">
        <f t="shared" si="328"/>
        <v/>
      </c>
      <c r="L387" s="84" t="str">
        <f t="shared" si="329"/>
        <v/>
      </c>
      <c r="M387" s="89"/>
      <c r="N387" s="89"/>
      <c r="P387" s="199"/>
      <c r="Q387" s="199"/>
      <c r="R387" s="199"/>
      <c r="T387" s="273">
        <f t="shared" si="330"/>
        <v>0</v>
      </c>
      <c r="U387" s="202">
        <f t="shared" si="331"/>
        <v>0</v>
      </c>
      <c r="V387" s="205">
        <f t="shared" si="332"/>
        <v>11</v>
      </c>
      <c r="W387" s="205">
        <f t="shared" si="333"/>
        <v>12</v>
      </c>
      <c r="X387" s="49">
        <v>18</v>
      </c>
      <c r="Y387" s="84" t="str">
        <f t="shared" si="334"/>
        <v/>
      </c>
      <c r="Z387" s="84" t="str">
        <f t="shared" si="335"/>
        <v/>
      </c>
      <c r="AA387" s="84" t="str">
        <f t="shared" si="336"/>
        <v/>
      </c>
      <c r="AB387" s="31">
        <f t="shared" si="337"/>
        <v>0</v>
      </c>
      <c r="AH387" s="332" t="str">
        <f t="shared" si="338"/>
        <v/>
      </c>
    </row>
    <row r="388" spans="1:34" x14ac:dyDescent="0.25">
      <c r="A388" s="31" t="str">
        <f>C371&amp;"x"&amp;B388</f>
        <v>D1x15</v>
      </c>
      <c r="B388" s="60">
        <v>15</v>
      </c>
      <c r="C388" s="84" t="str">
        <f t="shared" si="321"/>
        <v/>
      </c>
      <c r="D388" s="84" t="str">
        <f t="shared" si="322"/>
        <v/>
      </c>
      <c r="E388" s="85" t="str">
        <f t="shared" si="323"/>
        <v/>
      </c>
      <c r="F388" s="85" t="str">
        <f t="shared" si="324"/>
        <v/>
      </c>
      <c r="G388" s="86" t="str">
        <f t="shared" si="325"/>
        <v/>
      </c>
      <c r="H388" s="87" t="str">
        <f t="shared" si="326"/>
        <v/>
      </c>
      <c r="I388" s="88"/>
      <c r="J388" s="84" t="str">
        <f t="shared" si="327"/>
        <v/>
      </c>
      <c r="K388" s="84" t="str">
        <f t="shared" si="328"/>
        <v/>
      </c>
      <c r="L388" s="84" t="str">
        <f t="shared" si="329"/>
        <v/>
      </c>
      <c r="M388" s="89"/>
      <c r="N388" s="89"/>
      <c r="P388" s="199"/>
      <c r="Q388" s="199"/>
      <c r="R388" s="199"/>
      <c r="T388" s="273">
        <f t="shared" si="330"/>
        <v>0</v>
      </c>
      <c r="U388" s="202">
        <f t="shared" si="331"/>
        <v>0</v>
      </c>
      <c r="V388" s="205">
        <f t="shared" si="332"/>
        <v>11</v>
      </c>
      <c r="W388" s="205">
        <f t="shared" si="333"/>
        <v>12</v>
      </c>
      <c r="X388" s="49">
        <v>19</v>
      </c>
      <c r="Y388" s="84" t="str">
        <f t="shared" si="334"/>
        <v/>
      </c>
      <c r="Z388" s="84" t="str">
        <f t="shared" si="335"/>
        <v/>
      </c>
      <c r="AA388" s="84" t="str">
        <f t="shared" si="336"/>
        <v/>
      </c>
      <c r="AB388" s="31">
        <f t="shared" si="337"/>
        <v>0</v>
      </c>
      <c r="AH388" s="332" t="str">
        <f t="shared" si="338"/>
        <v/>
      </c>
    </row>
    <row r="389" spans="1:34" ht="13.8" thickBot="1" x14ac:dyDescent="0.3">
      <c r="B389" s="90"/>
      <c r="C389" s="91"/>
      <c r="D389" s="90"/>
      <c r="E389" s="90"/>
      <c r="F389" s="90"/>
      <c r="G389" s="92"/>
      <c r="H389" s="92"/>
      <c r="I389" s="92"/>
      <c r="J389" s="91"/>
      <c r="K389" s="91"/>
      <c r="L389" s="91"/>
      <c r="M389" s="89"/>
      <c r="N389" s="89"/>
      <c r="X389" s="49">
        <v>20</v>
      </c>
    </row>
    <row r="390" spans="1:34" ht="13.8" thickTop="1" x14ac:dyDescent="0.25">
      <c r="A390" s="59"/>
      <c r="B390" s="60"/>
      <c r="C390" s="416" t="s">
        <v>5707</v>
      </c>
      <c r="D390" s="416"/>
      <c r="E390" s="162" t="s">
        <v>5708</v>
      </c>
      <c r="F390" s="162" t="s">
        <v>5709</v>
      </c>
      <c r="G390" s="62" t="s">
        <v>5710</v>
      </c>
      <c r="H390" s="63"/>
      <c r="I390" s="64"/>
      <c r="J390" s="65" t="s">
        <v>5711</v>
      </c>
      <c r="K390" s="65" t="s">
        <v>5712</v>
      </c>
      <c r="L390" s="65" t="s">
        <v>5713</v>
      </c>
      <c r="M390" s="66"/>
      <c r="N390" s="66"/>
      <c r="O390" s="67"/>
      <c r="P390" s="68">
        <f>COUNT(P394:P408)</f>
        <v>0</v>
      </c>
      <c r="Q390" s="68">
        <f>COUNT(Q394:Q408)</f>
        <v>0</v>
      </c>
      <c r="R390" s="68">
        <f>COUNT(R394:R408)</f>
        <v>0</v>
      </c>
      <c r="S390" s="69"/>
      <c r="T390" s="344">
        <f>T391-SUM(U394:U408)</f>
        <v>0</v>
      </c>
      <c r="U390" s="67"/>
      <c r="V390" s="67"/>
      <c r="W390" s="67"/>
      <c r="X390" s="67">
        <v>1</v>
      </c>
      <c r="Y390" s="59"/>
      <c r="Z390" s="59"/>
      <c r="AA390" s="59"/>
      <c r="AB390" s="59"/>
    </row>
    <row r="391" spans="1:34" x14ac:dyDescent="0.25">
      <c r="A391" s="40">
        <v>23</v>
      </c>
      <c r="B391" s="70"/>
      <c r="C391" s="415" t="str">
        <f>Leden!AQ25</f>
        <v>D2</v>
      </c>
      <c r="D391" s="415"/>
      <c r="E391" s="161" t="str">
        <f>IF($C391="","",LEFT(IFERROR(VLOOKUP($C391,TeamsV,2,0),"")&amp;"??",2))</f>
        <v>BK</v>
      </c>
      <c r="F391" s="342" t="str">
        <f>IF($C391="","",IFERROR(VLOOKUP($C391,TeamsV,3,0),"??"))</f>
        <v>Za</v>
      </c>
      <c r="G391" s="161" t="str">
        <f>IF($C391="","",LEFT(IFERROR(VLOOKUP($C391,TeamsV,4,0),"")&amp;"?",1))</f>
        <v>8</v>
      </c>
      <c r="H391" s="72"/>
      <c r="I391" s="73"/>
      <c r="J391" s="265">
        <f>COUNTIF(C394:C408,"V")</f>
        <v>8</v>
      </c>
      <c r="K391" s="268">
        <f>COUNTIF(C394:C408,"M")</f>
        <v>2</v>
      </c>
      <c r="L391" s="74">
        <f>IFERROR(AVERAGE(H394:H408),"")</f>
        <v>10.5</v>
      </c>
      <c r="M391" s="75"/>
      <c r="N391" s="75"/>
      <c r="O391" s="76" t="s">
        <v>5714</v>
      </c>
      <c r="P391" s="346"/>
      <c r="Q391" s="346"/>
      <c r="R391" s="346"/>
      <c r="S391" s="347"/>
      <c r="T391" s="344">
        <f>SUM(T394:T408)</f>
        <v>10</v>
      </c>
      <c r="U391" s="201" t="str">
        <f>MID($C391,1,1)</f>
        <v>D</v>
      </c>
      <c r="V391" s="201" t="str">
        <f>MID($C391,1,1)</f>
        <v>D</v>
      </c>
      <c r="W391" s="201" t="str">
        <f>MID($C391,1,1)</f>
        <v>D</v>
      </c>
      <c r="X391" s="49">
        <v>2</v>
      </c>
      <c r="Y391" s="40"/>
      <c r="Z391" s="40"/>
      <c r="AA391" s="40"/>
      <c r="AB391" s="40"/>
      <c r="AD391" s="17" t="str">
        <f>IF($C391="","",IFERROR(VLOOKUP($C391,TeamsV,6,0),""))</f>
        <v>A</v>
      </c>
      <c r="AE391" s="17" t="str">
        <f>TRIM(IF($AD391="","",IFERROR(VLOOKUP($AD391,Teams!$B$4:$G$8,2,0),"")))</f>
        <v>3312 AD</v>
      </c>
      <c r="AF391" s="17" t="str">
        <f>TRIM(IF($AD391="","",IFERROR(VLOOKUP($AD391,Teams!$B$4:$G$8,4,0),"")))</f>
        <v>Dordrecht Oranje Wit (D)</v>
      </c>
      <c r="AH391" s="335">
        <f>IFERROR(AVERAGE(AH394:AH408),"")</f>
        <v>10.958000000000002</v>
      </c>
    </row>
    <row r="392" spans="1:34" x14ac:dyDescent="0.25">
      <c r="B392" s="60"/>
      <c r="C392" s="162"/>
      <c r="D392" s="60"/>
      <c r="E392" s="60"/>
      <c r="F392" s="60"/>
      <c r="G392" s="64"/>
      <c r="H392" s="64"/>
      <c r="I392" s="64"/>
      <c r="J392" s="266"/>
      <c r="K392" s="266"/>
      <c r="L392" s="266"/>
      <c r="M392" s="77"/>
      <c r="N392" s="77"/>
      <c r="P392" s="200"/>
      <c r="Q392" s="200"/>
      <c r="R392" s="200"/>
      <c r="S392" s="200"/>
      <c r="T392" s="156"/>
      <c r="U392" s="202"/>
      <c r="V392" s="202"/>
      <c r="W392" s="202"/>
      <c r="X392" s="49">
        <v>3</v>
      </c>
    </row>
    <row r="393" spans="1:34" x14ac:dyDescent="0.25">
      <c r="A393" s="78"/>
      <c r="B393" s="79"/>
      <c r="C393" s="80" t="s">
        <v>5715</v>
      </c>
      <c r="D393" s="80" t="s">
        <v>5716</v>
      </c>
      <c r="E393" s="81" t="s">
        <v>5717</v>
      </c>
      <c r="F393" s="81" t="s">
        <v>5718</v>
      </c>
      <c r="G393" s="80" t="s">
        <v>5719</v>
      </c>
      <c r="H393" s="80" t="s">
        <v>5720</v>
      </c>
      <c r="I393" s="80" t="s">
        <v>5575</v>
      </c>
      <c r="J393" s="80" t="s">
        <v>7904</v>
      </c>
      <c r="K393" s="80" t="s">
        <v>7905</v>
      </c>
      <c r="L393" s="80" t="s">
        <v>8680</v>
      </c>
      <c r="M393" s="82"/>
      <c r="N393" s="82"/>
      <c r="O393" s="83"/>
      <c r="P393" s="203" t="s">
        <v>5585</v>
      </c>
      <c r="Q393" s="203" t="s">
        <v>5584</v>
      </c>
      <c r="R393" s="203" t="s">
        <v>5586</v>
      </c>
      <c r="S393" s="200"/>
      <c r="T393" s="156"/>
      <c r="U393" s="201">
        <f>IF(W391="","",VLOOKUP(W391,Leeftijdscat,2,FALSE))</f>
        <v>9</v>
      </c>
      <c r="V393" s="201">
        <f>IF(W391="","",VLOOKUP(W391,Leeftijdscat,3,FALSE))</f>
        <v>11</v>
      </c>
      <c r="W393" s="201">
        <f>IF(W391="","",VLOOKUP(W391,Leeftijdscat,4,FALSE))</f>
        <v>12</v>
      </c>
      <c r="X393" s="49">
        <v>4</v>
      </c>
      <c r="Y393" s="78">
        <f>LEN(Y394&amp;Y395&amp;Y396&amp;Y397&amp;Y398&amp;Y399&amp;Y400&amp;Y401&amp;Y402&amp;Y403&amp;Y404&amp;Y405&amp;Y406&amp;Y407&amp;Y408)</f>
        <v>20</v>
      </c>
      <c r="Z393" s="78">
        <f>LEN(Z394&amp;Z395&amp;Z396&amp;Z397&amp;Z398&amp;Z399&amp;Z400&amp;Z401&amp;Z402&amp;Z403&amp;Z404&amp;Z405&amp;Z406&amp;Z407&amp;Z408)</f>
        <v>20</v>
      </c>
      <c r="AA393" s="78">
        <f>LEN(AA394&amp;AA395&amp;AA396&amp;AA397&amp;AA398&amp;AA399&amp;AA400&amp;AA401&amp;AA402&amp;AA403&amp;AA404&amp;AA405&amp;AA406&amp;AA407&amp;AA408)</f>
        <v>20</v>
      </c>
      <c r="AB393" s="78">
        <f>SUM(Y393:AA393)</f>
        <v>60</v>
      </c>
    </row>
    <row r="394" spans="1:34" x14ac:dyDescent="0.25">
      <c r="A394" s="31" t="str">
        <f>C391&amp;"x"&amp;B394</f>
        <v>D2x1</v>
      </c>
      <c r="B394" s="60">
        <v>1</v>
      </c>
      <c r="C394" s="84" t="str">
        <f t="shared" ref="C394:C408" si="339">IF(LEFT($A394,1)="x","",IFERROR(VLOOKUP($A394,LedenV,6,0),""))</f>
        <v>V</v>
      </c>
      <c r="D394" s="84" t="str">
        <f t="shared" ref="D394:D408" si="340">IF(LEFT($A394,1)="x","",IFERROR(VLOOKUP($A394,LedenV,7,0),""))</f>
        <v>NLX25R5</v>
      </c>
      <c r="E394" s="85" t="str">
        <f t="shared" ref="E394:E408" si="341">IF(LEFT($A394,1)="x","",IFERROR(VLOOKUP($A394,LedenV,8,0),""))</f>
        <v>Engelfriet, D.</v>
      </c>
      <c r="F394" s="85" t="str">
        <f t="shared" ref="F394:F408" si="342">IF(LEFT($A394,1)="x","",IFERROR(VLOOKUP($A394,LedenV,9,0),""))</f>
        <v>Demi</v>
      </c>
      <c r="G394" s="86">
        <f t="shared" ref="G394:G408" si="343">IF(LEFT($A394,1)="x","",IFERROR(VLOOKUP($A394,LedenV,10,0),""))</f>
        <v>40327</v>
      </c>
      <c r="H394" s="87">
        <f t="shared" ref="H394:H408" si="344">IF(AND(ISNUMBER(G394),G394&lt;&gt;0),DATEDIF(G394,Peildatum,"Y"),"")</f>
        <v>11</v>
      </c>
      <c r="I394" s="88"/>
      <c r="J394" s="84" t="str">
        <f t="shared" ref="J394:J408" si="345">IF(LEFT($A394,1)="x","",IFERROR(VLOOKUP($A394,LedenV,16,0),""))</f>
        <v>E5</v>
      </c>
      <c r="K394" s="84" t="str">
        <f t="shared" ref="K394:K408" si="346">IF(LEFT($A394,1)="x","",IFERROR(VLOOKUP($A394,LedenV,17,0),""))</f>
        <v>D3</v>
      </c>
      <c r="L394" s="84" t="str">
        <f t="shared" ref="L394:L408" si="347">IF(LEFT($A394,1)="x","",IFERROR(VLOOKUP($A394,LedenV,18,0),""))</f>
        <v>D2</v>
      </c>
      <c r="M394" s="89"/>
      <c r="N394" s="89"/>
      <c r="P394" s="199"/>
      <c r="Q394" s="199"/>
      <c r="R394" s="199"/>
      <c r="S394" s="204"/>
      <c r="T394" s="273">
        <f t="shared" ref="T394:T408" si="348">IF(LEN(C394&amp;D394&amp;E394&amp;F394)&gt;0,1,0)</f>
        <v>1</v>
      </c>
      <c r="U394" s="202">
        <f t="shared" ref="U394:U408" si="349">MIN(LEN(Y394&amp;Z394&amp;AA394),1)</f>
        <v>1</v>
      </c>
      <c r="V394" s="205">
        <f t="shared" ref="V394:V408" si="350">V393</f>
        <v>11</v>
      </c>
      <c r="W394" s="205">
        <f t="shared" ref="W394:W408" si="351">W393</f>
        <v>12</v>
      </c>
      <c r="X394" s="49">
        <v>5</v>
      </c>
      <c r="Y394" s="84" t="str">
        <f t="shared" ref="Y394:Y408" si="352">IF(LEFT($A394,1)="x","",IFERROR(VLOOKUP($A394,LedenV,34,0),""))</f>
        <v>E5</v>
      </c>
      <c r="Z394" s="84" t="str">
        <f t="shared" ref="Z394:Z408" si="353">IF(LEFT($A394,1)="x","",IFERROR(VLOOKUP($A394,LedenV,35,0),""))</f>
        <v>D3</v>
      </c>
      <c r="AA394" s="84" t="str">
        <f t="shared" ref="AA394:AA408" si="354">IF(LEFT($A394,1)="x","",IFERROR(VLOOKUP($A394,LedenV,36,0),""))</f>
        <v>D2</v>
      </c>
      <c r="AB394" s="31">
        <f t="shared" ref="AB394:AB408" si="355">LEN(Y394&amp;Z394&amp;AA394)</f>
        <v>6</v>
      </c>
      <c r="AH394" s="332">
        <f t="shared" ref="AH394:AH408" si="356">lft(G394,Peildatum)</f>
        <v>11.59</v>
      </c>
    </row>
    <row r="395" spans="1:34" x14ac:dyDescent="0.25">
      <c r="A395" s="31" t="str">
        <f>C391&amp;"x"&amp;B395</f>
        <v>D2x2</v>
      </c>
      <c r="B395" s="60">
        <v>2</v>
      </c>
      <c r="C395" s="84" t="str">
        <f t="shared" si="339"/>
        <v>V</v>
      </c>
      <c r="D395" s="84" t="str">
        <f t="shared" si="340"/>
        <v>NLX64V0</v>
      </c>
      <c r="E395" s="85" t="str">
        <f t="shared" si="341"/>
        <v>Boer, de E.M.</v>
      </c>
      <c r="F395" s="85" t="str">
        <f t="shared" si="342"/>
        <v>Esmée</v>
      </c>
      <c r="G395" s="86">
        <f t="shared" si="343"/>
        <v>40328</v>
      </c>
      <c r="H395" s="87">
        <f t="shared" si="344"/>
        <v>11</v>
      </c>
      <c r="I395" s="88"/>
      <c r="J395" s="84" t="str">
        <f t="shared" si="345"/>
        <v>E5</v>
      </c>
      <c r="K395" s="84" t="str">
        <f t="shared" si="346"/>
        <v>D3</v>
      </c>
      <c r="L395" s="84" t="str">
        <f t="shared" si="347"/>
        <v>D2</v>
      </c>
      <c r="M395" s="89"/>
      <c r="N395" s="89"/>
      <c r="P395" s="199"/>
      <c r="Q395" s="199"/>
      <c r="R395" s="199"/>
      <c r="S395" s="204"/>
      <c r="T395" s="273">
        <f t="shared" si="348"/>
        <v>1</v>
      </c>
      <c r="U395" s="202">
        <f t="shared" si="349"/>
        <v>1</v>
      </c>
      <c r="V395" s="205">
        <f t="shared" si="350"/>
        <v>11</v>
      </c>
      <c r="W395" s="205">
        <f t="shared" si="351"/>
        <v>12</v>
      </c>
      <c r="X395" s="49">
        <v>6</v>
      </c>
      <c r="Y395" s="84" t="str">
        <f t="shared" si="352"/>
        <v>E5</v>
      </c>
      <c r="Z395" s="84" t="str">
        <f t="shared" si="353"/>
        <v>D3</v>
      </c>
      <c r="AA395" s="84" t="str">
        <f t="shared" si="354"/>
        <v>D2</v>
      </c>
      <c r="AB395" s="31">
        <f t="shared" si="355"/>
        <v>6</v>
      </c>
      <c r="AH395" s="332">
        <f t="shared" si="356"/>
        <v>11.59</v>
      </c>
    </row>
    <row r="396" spans="1:34" x14ac:dyDescent="0.25">
      <c r="A396" s="31" t="str">
        <f>C391&amp;"x"&amp;B396</f>
        <v>D2x3</v>
      </c>
      <c r="B396" s="60">
        <v>3</v>
      </c>
      <c r="C396" s="84" t="str">
        <f t="shared" si="339"/>
        <v>V</v>
      </c>
      <c r="D396" s="84" t="str">
        <f t="shared" si="340"/>
        <v>NLQ98H2</v>
      </c>
      <c r="E396" s="85" t="str">
        <f t="shared" si="341"/>
        <v>Bakker, F.</v>
      </c>
      <c r="F396" s="85" t="str">
        <f t="shared" si="342"/>
        <v>Femke</v>
      </c>
      <c r="G396" s="86">
        <f t="shared" si="343"/>
        <v>40344</v>
      </c>
      <c r="H396" s="87">
        <f t="shared" si="344"/>
        <v>11</v>
      </c>
      <c r="I396" s="88"/>
      <c r="J396" s="84" t="str">
        <f t="shared" si="345"/>
        <v>E3</v>
      </c>
      <c r="K396" s="84" t="str">
        <f t="shared" si="346"/>
        <v>D4</v>
      </c>
      <c r="L396" s="84" t="str">
        <f t="shared" si="347"/>
        <v>D2</v>
      </c>
      <c r="M396" s="89"/>
      <c r="N396" s="89"/>
      <c r="P396" s="199"/>
      <c r="Q396" s="199"/>
      <c r="R396" s="199"/>
      <c r="S396" s="204"/>
      <c r="T396" s="273">
        <f t="shared" si="348"/>
        <v>1</v>
      </c>
      <c r="U396" s="202">
        <f t="shared" si="349"/>
        <v>1</v>
      </c>
      <c r="V396" s="205">
        <f t="shared" si="350"/>
        <v>11</v>
      </c>
      <c r="W396" s="205">
        <f t="shared" si="351"/>
        <v>12</v>
      </c>
      <c r="X396" s="49">
        <v>7</v>
      </c>
      <c r="Y396" s="84" t="str">
        <f t="shared" si="352"/>
        <v>E3</v>
      </c>
      <c r="Z396" s="84" t="str">
        <f t="shared" si="353"/>
        <v>D4</v>
      </c>
      <c r="AA396" s="84" t="str">
        <f t="shared" si="354"/>
        <v>D2</v>
      </c>
      <c r="AB396" s="31">
        <f t="shared" si="355"/>
        <v>6</v>
      </c>
      <c r="AH396" s="332">
        <f t="shared" si="356"/>
        <v>11.55</v>
      </c>
    </row>
    <row r="397" spans="1:34" x14ac:dyDescent="0.25">
      <c r="A397" s="31" t="str">
        <f>C391&amp;"x"&amp;B397</f>
        <v>D2x4</v>
      </c>
      <c r="B397" s="60">
        <v>4</v>
      </c>
      <c r="C397" s="84" t="str">
        <f t="shared" si="339"/>
        <v>V</v>
      </c>
      <c r="D397" s="84" t="str">
        <f t="shared" si="340"/>
        <v>NLX00J4</v>
      </c>
      <c r="E397" s="85" t="str">
        <f t="shared" si="341"/>
        <v>Veld, in 't P.M.</v>
      </c>
      <c r="F397" s="85" t="str">
        <f t="shared" si="342"/>
        <v>Puck</v>
      </c>
      <c r="G397" s="86">
        <f t="shared" si="343"/>
        <v>40409</v>
      </c>
      <c r="H397" s="87">
        <f t="shared" si="344"/>
        <v>11</v>
      </c>
      <c r="I397" s="88"/>
      <c r="J397" s="84" t="str">
        <f t="shared" si="345"/>
        <v>E3</v>
      </c>
      <c r="K397" s="84" t="str">
        <f t="shared" si="346"/>
        <v>D2</v>
      </c>
      <c r="L397" s="84" t="str">
        <f t="shared" si="347"/>
        <v>D2</v>
      </c>
      <c r="M397" s="89"/>
      <c r="N397" s="89"/>
      <c r="P397" s="199"/>
      <c r="Q397" s="199"/>
      <c r="R397" s="199"/>
      <c r="S397" s="204"/>
      <c r="T397" s="273">
        <f t="shared" si="348"/>
        <v>1</v>
      </c>
      <c r="U397" s="202">
        <f t="shared" si="349"/>
        <v>1</v>
      </c>
      <c r="V397" s="205">
        <f t="shared" si="350"/>
        <v>11</v>
      </c>
      <c r="W397" s="205">
        <f t="shared" si="351"/>
        <v>12</v>
      </c>
      <c r="X397" s="49">
        <v>8</v>
      </c>
      <c r="Y397" s="84" t="str">
        <f t="shared" si="352"/>
        <v>E3</v>
      </c>
      <c r="Z397" s="84" t="str">
        <f t="shared" si="353"/>
        <v>D2</v>
      </c>
      <c r="AA397" s="84" t="str">
        <f t="shared" si="354"/>
        <v>D2</v>
      </c>
      <c r="AB397" s="31">
        <f t="shared" si="355"/>
        <v>6</v>
      </c>
      <c r="AH397" s="332">
        <f t="shared" si="356"/>
        <v>11.37</v>
      </c>
    </row>
    <row r="398" spans="1:34" x14ac:dyDescent="0.25">
      <c r="A398" s="31" t="str">
        <f>C391&amp;"x"&amp;B398</f>
        <v>D2x5</v>
      </c>
      <c r="B398" s="60">
        <v>5</v>
      </c>
      <c r="C398" s="84" t="str">
        <f t="shared" si="339"/>
        <v>V</v>
      </c>
      <c r="D398" s="84" t="str">
        <f t="shared" si="340"/>
        <v>NKT65Z0</v>
      </c>
      <c r="E398" s="85" t="str">
        <f t="shared" si="341"/>
        <v>Kleingeld, J.N.</v>
      </c>
      <c r="F398" s="85" t="str">
        <f t="shared" si="342"/>
        <v>Julia</v>
      </c>
      <c r="G398" s="86">
        <f t="shared" si="343"/>
        <v>40446</v>
      </c>
      <c r="H398" s="87">
        <f t="shared" si="344"/>
        <v>11</v>
      </c>
      <c r="I398" s="88"/>
      <c r="J398" s="84" t="str">
        <f t="shared" si="345"/>
        <v>E2</v>
      </c>
      <c r="K398" s="84" t="str">
        <f t="shared" si="346"/>
        <v>D2</v>
      </c>
      <c r="L398" s="84" t="str">
        <f t="shared" si="347"/>
        <v>D2</v>
      </c>
      <c r="M398" s="89"/>
      <c r="N398" s="89"/>
      <c r="P398" s="199"/>
      <c r="Q398" s="199"/>
      <c r="R398" s="199"/>
      <c r="S398" s="204"/>
      <c r="T398" s="273">
        <f t="shared" si="348"/>
        <v>1</v>
      </c>
      <c r="U398" s="202">
        <f t="shared" si="349"/>
        <v>1</v>
      </c>
      <c r="V398" s="205">
        <f t="shared" si="350"/>
        <v>11</v>
      </c>
      <c r="W398" s="205">
        <f t="shared" si="351"/>
        <v>12</v>
      </c>
      <c r="X398" s="49">
        <v>9</v>
      </c>
      <c r="Y398" s="84" t="str">
        <f t="shared" si="352"/>
        <v>E2</v>
      </c>
      <c r="Z398" s="84" t="str">
        <f t="shared" si="353"/>
        <v>D2</v>
      </c>
      <c r="AA398" s="84" t="str">
        <f t="shared" si="354"/>
        <v>D2</v>
      </c>
      <c r="AB398" s="31">
        <f t="shared" si="355"/>
        <v>6</v>
      </c>
      <c r="AH398" s="332">
        <f t="shared" si="356"/>
        <v>11.27</v>
      </c>
    </row>
    <row r="399" spans="1:34" x14ac:dyDescent="0.25">
      <c r="A399" s="31" t="str">
        <f>C391&amp;"x"&amp;B399</f>
        <v>D2x6</v>
      </c>
      <c r="B399" s="60">
        <v>6</v>
      </c>
      <c r="C399" s="84" t="str">
        <f t="shared" si="339"/>
        <v>V</v>
      </c>
      <c r="D399" s="84" t="str">
        <f t="shared" si="340"/>
        <v>NLP78L9</v>
      </c>
      <c r="E399" s="85" t="str">
        <f t="shared" si="341"/>
        <v>Wiel, van der D.N.</v>
      </c>
      <c r="F399" s="85" t="str">
        <f t="shared" si="342"/>
        <v>Danique</v>
      </c>
      <c r="G399" s="86">
        <f t="shared" si="343"/>
        <v>40538</v>
      </c>
      <c r="H399" s="87">
        <f t="shared" si="344"/>
        <v>11</v>
      </c>
      <c r="I399" s="88"/>
      <c r="J399" s="84" t="str">
        <f t="shared" si="345"/>
        <v>E5</v>
      </c>
      <c r="K399" s="84" t="str">
        <f t="shared" si="346"/>
        <v>D3</v>
      </c>
      <c r="L399" s="84" t="str">
        <f t="shared" si="347"/>
        <v>D2</v>
      </c>
      <c r="M399" s="89"/>
      <c r="N399" s="89"/>
      <c r="P399" s="199"/>
      <c r="Q399" s="199"/>
      <c r="R399" s="199"/>
      <c r="S399" s="204"/>
      <c r="T399" s="273">
        <f t="shared" si="348"/>
        <v>1</v>
      </c>
      <c r="U399" s="202">
        <f t="shared" si="349"/>
        <v>1</v>
      </c>
      <c r="V399" s="205">
        <f t="shared" si="350"/>
        <v>11</v>
      </c>
      <c r="W399" s="205">
        <f t="shared" si="351"/>
        <v>12</v>
      </c>
      <c r="X399" s="49">
        <v>10</v>
      </c>
      <c r="Y399" s="84" t="str">
        <f t="shared" si="352"/>
        <v>E5</v>
      </c>
      <c r="Z399" s="84" t="str">
        <f t="shared" si="353"/>
        <v>D3</v>
      </c>
      <c r="AA399" s="84" t="str">
        <f t="shared" si="354"/>
        <v>D2</v>
      </c>
      <c r="AB399" s="31">
        <f t="shared" si="355"/>
        <v>6</v>
      </c>
      <c r="AH399" s="332">
        <f t="shared" si="356"/>
        <v>11.01</v>
      </c>
    </row>
    <row r="400" spans="1:34" x14ac:dyDescent="0.25">
      <c r="A400" s="31" t="str">
        <f>C391&amp;"x"&amp;B400</f>
        <v>D2x7</v>
      </c>
      <c r="B400" s="60">
        <v>7</v>
      </c>
      <c r="C400" s="84" t="str">
        <f t="shared" si="339"/>
        <v>V</v>
      </c>
      <c r="D400" s="84" t="str">
        <f t="shared" si="340"/>
        <v>NLM86V5</v>
      </c>
      <c r="E400" s="85" t="str">
        <f t="shared" si="341"/>
        <v>Vaartmans, B.</v>
      </c>
      <c r="F400" s="85" t="str">
        <f t="shared" si="342"/>
        <v>Britt</v>
      </c>
      <c r="G400" s="86">
        <f t="shared" si="343"/>
        <v>40561</v>
      </c>
      <c r="H400" s="87">
        <f t="shared" si="344"/>
        <v>10</v>
      </c>
      <c r="I400" s="88"/>
      <c r="J400" s="84" t="str">
        <f t="shared" si="345"/>
        <v>E6</v>
      </c>
      <c r="K400" s="84" t="str">
        <f t="shared" si="346"/>
        <v>E1</v>
      </c>
      <c r="L400" s="84" t="str">
        <f t="shared" si="347"/>
        <v>D2</v>
      </c>
      <c r="M400" s="89"/>
      <c r="N400" s="89"/>
      <c r="P400" s="199"/>
      <c r="Q400" s="199"/>
      <c r="R400" s="199"/>
      <c r="S400" s="204"/>
      <c r="T400" s="273">
        <f t="shared" si="348"/>
        <v>1</v>
      </c>
      <c r="U400" s="202">
        <f t="shared" si="349"/>
        <v>1</v>
      </c>
      <c r="V400" s="205">
        <f t="shared" si="350"/>
        <v>11</v>
      </c>
      <c r="W400" s="205">
        <f t="shared" si="351"/>
        <v>12</v>
      </c>
      <c r="X400" s="49">
        <v>11</v>
      </c>
      <c r="Y400" s="84" t="str">
        <f t="shared" si="352"/>
        <v>E6</v>
      </c>
      <c r="Z400" s="84" t="str">
        <f t="shared" si="353"/>
        <v>E1</v>
      </c>
      <c r="AA400" s="84" t="str">
        <f t="shared" si="354"/>
        <v>D2</v>
      </c>
      <c r="AB400" s="31">
        <f t="shared" si="355"/>
        <v>6</v>
      </c>
      <c r="AH400" s="332">
        <f t="shared" si="356"/>
        <v>10.95</v>
      </c>
    </row>
    <row r="401" spans="1:34" x14ac:dyDescent="0.25">
      <c r="A401" s="31" t="str">
        <f>C391&amp;"x"&amp;B401</f>
        <v>D2x8</v>
      </c>
      <c r="B401" s="60">
        <v>8</v>
      </c>
      <c r="C401" s="84" t="str">
        <f t="shared" si="339"/>
        <v>V</v>
      </c>
      <c r="D401" s="84" t="str">
        <f t="shared" si="340"/>
        <v>NLS34M7</v>
      </c>
      <c r="E401" s="85" t="str">
        <f t="shared" si="341"/>
        <v>Camphens, S.</v>
      </c>
      <c r="F401" s="85" t="str">
        <f t="shared" si="342"/>
        <v>Saar</v>
      </c>
      <c r="G401" s="86">
        <f t="shared" si="343"/>
        <v>40786</v>
      </c>
      <c r="H401" s="87">
        <f t="shared" si="344"/>
        <v>10</v>
      </c>
      <c r="I401" s="88"/>
      <c r="J401" s="84" t="str">
        <f t="shared" si="345"/>
        <v>E6</v>
      </c>
      <c r="K401" s="84" t="str">
        <f t="shared" si="346"/>
        <v>E1</v>
      </c>
      <c r="L401" s="84" t="str">
        <f t="shared" si="347"/>
        <v>D2</v>
      </c>
      <c r="M401" s="89"/>
      <c r="N401" s="89"/>
      <c r="P401" s="199"/>
      <c r="Q401" s="199"/>
      <c r="R401" s="199"/>
      <c r="S401" s="204"/>
      <c r="T401" s="273">
        <f t="shared" si="348"/>
        <v>1</v>
      </c>
      <c r="U401" s="202">
        <f t="shared" si="349"/>
        <v>1</v>
      </c>
      <c r="V401" s="205">
        <f t="shared" si="350"/>
        <v>11</v>
      </c>
      <c r="W401" s="205">
        <f t="shared" si="351"/>
        <v>12</v>
      </c>
      <c r="X401" s="49">
        <v>12</v>
      </c>
      <c r="Y401" s="84" t="str">
        <f t="shared" si="352"/>
        <v>E6</v>
      </c>
      <c r="Z401" s="84" t="str">
        <f t="shared" si="353"/>
        <v>E1</v>
      </c>
      <c r="AA401" s="84" t="str">
        <f t="shared" si="354"/>
        <v>D2</v>
      </c>
      <c r="AB401" s="31">
        <f t="shared" si="355"/>
        <v>6</v>
      </c>
      <c r="AH401" s="332">
        <f t="shared" si="356"/>
        <v>10.34</v>
      </c>
    </row>
    <row r="402" spans="1:34" x14ac:dyDescent="0.25">
      <c r="A402" s="31" t="str">
        <f>C391&amp;"x"&amp;B402</f>
        <v>D2x9</v>
      </c>
      <c r="B402" s="60">
        <v>9</v>
      </c>
      <c r="C402" s="84" t="str">
        <f t="shared" si="339"/>
        <v>M</v>
      </c>
      <c r="D402" s="84" t="str">
        <f t="shared" si="340"/>
        <v>NLV80P4</v>
      </c>
      <c r="E402" s="85" t="str">
        <f t="shared" si="341"/>
        <v>Heersping, S.</v>
      </c>
      <c r="F402" s="85" t="str">
        <f t="shared" si="342"/>
        <v>Sander</v>
      </c>
      <c r="G402" s="86">
        <f t="shared" si="343"/>
        <v>40806</v>
      </c>
      <c r="H402" s="87">
        <f t="shared" si="344"/>
        <v>10</v>
      </c>
      <c r="I402" s="88"/>
      <c r="J402" s="84" t="str">
        <f t="shared" si="345"/>
        <v>E6</v>
      </c>
      <c r="K402" s="84" t="str">
        <f t="shared" si="346"/>
        <v>E1</v>
      </c>
      <c r="L402" s="84" t="str">
        <f t="shared" si="347"/>
        <v>D2</v>
      </c>
      <c r="M402" s="89"/>
      <c r="N402" s="89"/>
      <c r="P402" s="199"/>
      <c r="Q402" s="199"/>
      <c r="R402" s="199"/>
      <c r="S402" s="204"/>
      <c r="T402" s="273">
        <f t="shared" si="348"/>
        <v>1</v>
      </c>
      <c r="U402" s="202">
        <f t="shared" si="349"/>
        <v>1</v>
      </c>
      <c r="V402" s="205">
        <f t="shared" si="350"/>
        <v>11</v>
      </c>
      <c r="W402" s="205">
        <f t="shared" si="351"/>
        <v>12</v>
      </c>
      <c r="X402" s="49">
        <v>13</v>
      </c>
      <c r="Y402" s="84" t="str">
        <f t="shared" si="352"/>
        <v>E6</v>
      </c>
      <c r="Z402" s="84" t="str">
        <f t="shared" si="353"/>
        <v>E1</v>
      </c>
      <c r="AA402" s="84" t="str">
        <f t="shared" si="354"/>
        <v>D2</v>
      </c>
      <c r="AB402" s="31">
        <f t="shared" si="355"/>
        <v>6</v>
      </c>
      <c r="AH402" s="332">
        <f t="shared" si="356"/>
        <v>10.28</v>
      </c>
    </row>
    <row r="403" spans="1:34" x14ac:dyDescent="0.25">
      <c r="A403" s="31" t="str">
        <f>C391&amp;"x"&amp;B403</f>
        <v>D2x10</v>
      </c>
      <c r="B403" s="60">
        <v>10</v>
      </c>
      <c r="C403" s="84" t="str">
        <f t="shared" si="339"/>
        <v>M</v>
      </c>
      <c r="D403" s="84" t="str">
        <f t="shared" si="340"/>
        <v>NLV80M3</v>
      </c>
      <c r="E403" s="85" t="str">
        <f t="shared" si="341"/>
        <v>Laban, F.C.</v>
      </c>
      <c r="F403" s="85" t="str">
        <f t="shared" si="342"/>
        <v>Freek</v>
      </c>
      <c r="G403" s="86">
        <f t="shared" si="343"/>
        <v>41044</v>
      </c>
      <c r="H403" s="87">
        <f t="shared" si="344"/>
        <v>9</v>
      </c>
      <c r="I403" s="88"/>
      <c r="J403" s="84" t="str">
        <f t="shared" si="345"/>
        <v>F2</v>
      </c>
      <c r="K403" s="84" t="str">
        <f t="shared" si="346"/>
        <v>E4</v>
      </c>
      <c r="L403" s="84" t="str">
        <f t="shared" si="347"/>
        <v>E2</v>
      </c>
      <c r="M403" s="89"/>
      <c r="N403" s="89"/>
      <c r="P403" s="199"/>
      <c r="Q403" s="199"/>
      <c r="R403" s="199"/>
      <c r="S403" s="204"/>
      <c r="T403" s="273">
        <f t="shared" si="348"/>
        <v>1</v>
      </c>
      <c r="U403" s="202">
        <f t="shared" si="349"/>
        <v>1</v>
      </c>
      <c r="V403" s="205">
        <f t="shared" si="350"/>
        <v>11</v>
      </c>
      <c r="W403" s="205">
        <f t="shared" si="351"/>
        <v>12</v>
      </c>
      <c r="X403" s="49">
        <v>14</v>
      </c>
      <c r="Y403" s="84" t="str">
        <f t="shared" si="352"/>
        <v>F2</v>
      </c>
      <c r="Z403" s="84" t="str">
        <f t="shared" si="353"/>
        <v>E4</v>
      </c>
      <c r="AA403" s="84" t="str">
        <f t="shared" si="354"/>
        <v>E2</v>
      </c>
      <c r="AB403" s="31">
        <f t="shared" si="355"/>
        <v>6</v>
      </c>
      <c r="AH403" s="332">
        <f t="shared" si="356"/>
        <v>9.6300000000000008</v>
      </c>
    </row>
    <row r="404" spans="1:34" x14ac:dyDescent="0.25">
      <c r="A404" s="31" t="str">
        <f>C391&amp;"x"&amp;B404</f>
        <v>D2x11</v>
      </c>
      <c r="B404" s="60">
        <v>11</v>
      </c>
      <c r="C404" s="84" t="str">
        <f t="shared" si="339"/>
        <v/>
      </c>
      <c r="D404" s="84" t="str">
        <f t="shared" si="340"/>
        <v/>
      </c>
      <c r="E404" s="85" t="str">
        <f t="shared" si="341"/>
        <v/>
      </c>
      <c r="F404" s="85" t="str">
        <f t="shared" si="342"/>
        <v/>
      </c>
      <c r="G404" s="86" t="str">
        <f t="shared" si="343"/>
        <v/>
      </c>
      <c r="H404" s="87" t="str">
        <f t="shared" si="344"/>
        <v/>
      </c>
      <c r="I404" s="88"/>
      <c r="J404" s="84" t="str">
        <f t="shared" si="345"/>
        <v/>
      </c>
      <c r="K404" s="84" t="str">
        <f t="shared" si="346"/>
        <v/>
      </c>
      <c r="L404" s="84" t="str">
        <f t="shared" si="347"/>
        <v/>
      </c>
      <c r="M404" s="89"/>
      <c r="N404" s="89"/>
      <c r="P404" s="199"/>
      <c r="Q404" s="199"/>
      <c r="R404" s="199"/>
      <c r="T404" s="273">
        <f t="shared" si="348"/>
        <v>0</v>
      </c>
      <c r="U404" s="202">
        <f t="shared" si="349"/>
        <v>0</v>
      </c>
      <c r="V404" s="205">
        <f t="shared" si="350"/>
        <v>11</v>
      </c>
      <c r="W404" s="205">
        <f t="shared" si="351"/>
        <v>12</v>
      </c>
      <c r="X404" s="49">
        <v>15</v>
      </c>
      <c r="Y404" s="84" t="str">
        <f t="shared" si="352"/>
        <v/>
      </c>
      <c r="Z404" s="84" t="str">
        <f t="shared" si="353"/>
        <v/>
      </c>
      <c r="AA404" s="84" t="str">
        <f t="shared" si="354"/>
        <v/>
      </c>
      <c r="AB404" s="31">
        <f t="shared" si="355"/>
        <v>0</v>
      </c>
      <c r="AH404" s="332" t="str">
        <f t="shared" si="356"/>
        <v/>
      </c>
    </row>
    <row r="405" spans="1:34" x14ac:dyDescent="0.25">
      <c r="A405" s="31" t="str">
        <f>C391&amp;"x"&amp;B405</f>
        <v>D2x12</v>
      </c>
      <c r="B405" s="60">
        <v>12</v>
      </c>
      <c r="C405" s="84" t="str">
        <f t="shared" si="339"/>
        <v/>
      </c>
      <c r="D405" s="84" t="str">
        <f t="shared" si="340"/>
        <v/>
      </c>
      <c r="E405" s="85" t="str">
        <f t="shared" si="341"/>
        <v/>
      </c>
      <c r="F405" s="85" t="str">
        <f t="shared" si="342"/>
        <v/>
      </c>
      <c r="G405" s="86" t="str">
        <f t="shared" si="343"/>
        <v/>
      </c>
      <c r="H405" s="87" t="str">
        <f t="shared" si="344"/>
        <v/>
      </c>
      <c r="I405" s="88"/>
      <c r="J405" s="84" t="str">
        <f t="shared" si="345"/>
        <v/>
      </c>
      <c r="K405" s="84" t="str">
        <f t="shared" si="346"/>
        <v/>
      </c>
      <c r="L405" s="84" t="str">
        <f t="shared" si="347"/>
        <v/>
      </c>
      <c r="M405" s="89"/>
      <c r="N405" s="89"/>
      <c r="P405" s="199"/>
      <c r="Q405" s="199"/>
      <c r="R405" s="199"/>
      <c r="T405" s="273">
        <f t="shared" si="348"/>
        <v>0</v>
      </c>
      <c r="U405" s="202">
        <f t="shared" si="349"/>
        <v>0</v>
      </c>
      <c r="V405" s="205">
        <f t="shared" si="350"/>
        <v>11</v>
      </c>
      <c r="W405" s="205">
        <f t="shared" si="351"/>
        <v>12</v>
      </c>
      <c r="X405" s="49">
        <v>16</v>
      </c>
      <c r="Y405" s="84" t="str">
        <f t="shared" si="352"/>
        <v/>
      </c>
      <c r="Z405" s="84" t="str">
        <f t="shared" si="353"/>
        <v/>
      </c>
      <c r="AA405" s="84" t="str">
        <f t="shared" si="354"/>
        <v/>
      </c>
      <c r="AB405" s="31">
        <f t="shared" si="355"/>
        <v>0</v>
      </c>
      <c r="AH405" s="332" t="str">
        <f t="shared" si="356"/>
        <v/>
      </c>
    </row>
    <row r="406" spans="1:34" x14ac:dyDescent="0.25">
      <c r="A406" s="31" t="str">
        <f>C391&amp;"x"&amp;B406</f>
        <v>D2x13</v>
      </c>
      <c r="B406" s="60">
        <v>13</v>
      </c>
      <c r="C406" s="84" t="str">
        <f t="shared" si="339"/>
        <v/>
      </c>
      <c r="D406" s="84" t="str">
        <f t="shared" si="340"/>
        <v/>
      </c>
      <c r="E406" s="85" t="str">
        <f t="shared" si="341"/>
        <v/>
      </c>
      <c r="F406" s="85" t="str">
        <f t="shared" si="342"/>
        <v/>
      </c>
      <c r="G406" s="86" t="str">
        <f t="shared" si="343"/>
        <v/>
      </c>
      <c r="H406" s="87" t="str">
        <f t="shared" si="344"/>
        <v/>
      </c>
      <c r="I406" s="88"/>
      <c r="J406" s="84" t="str">
        <f t="shared" si="345"/>
        <v/>
      </c>
      <c r="K406" s="84" t="str">
        <f t="shared" si="346"/>
        <v/>
      </c>
      <c r="L406" s="84" t="str">
        <f t="shared" si="347"/>
        <v/>
      </c>
      <c r="M406" s="89"/>
      <c r="N406" s="89"/>
      <c r="P406" s="199"/>
      <c r="Q406" s="199"/>
      <c r="R406" s="199"/>
      <c r="T406" s="273">
        <f t="shared" si="348"/>
        <v>0</v>
      </c>
      <c r="U406" s="202">
        <f t="shared" si="349"/>
        <v>0</v>
      </c>
      <c r="V406" s="205">
        <f t="shared" si="350"/>
        <v>11</v>
      </c>
      <c r="W406" s="205">
        <f t="shared" si="351"/>
        <v>12</v>
      </c>
      <c r="X406" s="49">
        <v>17</v>
      </c>
      <c r="Y406" s="84" t="str">
        <f t="shared" si="352"/>
        <v/>
      </c>
      <c r="Z406" s="84" t="str">
        <f t="shared" si="353"/>
        <v/>
      </c>
      <c r="AA406" s="84" t="str">
        <f t="shared" si="354"/>
        <v/>
      </c>
      <c r="AB406" s="31">
        <f t="shared" si="355"/>
        <v>0</v>
      </c>
      <c r="AH406" s="332" t="str">
        <f t="shared" si="356"/>
        <v/>
      </c>
    </row>
    <row r="407" spans="1:34" x14ac:dyDescent="0.25">
      <c r="A407" s="31" t="str">
        <f>C391&amp;"x"&amp;B407</f>
        <v>D2x14</v>
      </c>
      <c r="B407" s="60">
        <v>14</v>
      </c>
      <c r="C407" s="84" t="str">
        <f t="shared" si="339"/>
        <v/>
      </c>
      <c r="D407" s="84" t="str">
        <f t="shared" si="340"/>
        <v/>
      </c>
      <c r="E407" s="85" t="str">
        <f t="shared" si="341"/>
        <v/>
      </c>
      <c r="F407" s="85" t="str">
        <f t="shared" si="342"/>
        <v/>
      </c>
      <c r="G407" s="86" t="str">
        <f t="shared" si="343"/>
        <v/>
      </c>
      <c r="H407" s="87" t="str">
        <f t="shared" si="344"/>
        <v/>
      </c>
      <c r="I407" s="88"/>
      <c r="J407" s="84" t="str">
        <f t="shared" si="345"/>
        <v/>
      </c>
      <c r="K407" s="84" t="str">
        <f t="shared" si="346"/>
        <v/>
      </c>
      <c r="L407" s="84" t="str">
        <f t="shared" si="347"/>
        <v/>
      </c>
      <c r="M407" s="89"/>
      <c r="N407" s="89"/>
      <c r="P407" s="199"/>
      <c r="Q407" s="199"/>
      <c r="R407" s="199"/>
      <c r="T407" s="273">
        <f t="shared" si="348"/>
        <v>0</v>
      </c>
      <c r="U407" s="202">
        <f t="shared" si="349"/>
        <v>0</v>
      </c>
      <c r="V407" s="205">
        <f t="shared" si="350"/>
        <v>11</v>
      </c>
      <c r="W407" s="205">
        <f t="shared" si="351"/>
        <v>12</v>
      </c>
      <c r="X407" s="49">
        <v>18</v>
      </c>
      <c r="Y407" s="84" t="str">
        <f t="shared" si="352"/>
        <v/>
      </c>
      <c r="Z407" s="84" t="str">
        <f t="shared" si="353"/>
        <v/>
      </c>
      <c r="AA407" s="84" t="str">
        <f t="shared" si="354"/>
        <v/>
      </c>
      <c r="AB407" s="31">
        <f t="shared" si="355"/>
        <v>0</v>
      </c>
      <c r="AH407" s="332" t="str">
        <f t="shared" si="356"/>
        <v/>
      </c>
    </row>
    <row r="408" spans="1:34" x14ac:dyDescent="0.25">
      <c r="A408" s="31" t="str">
        <f>C391&amp;"x"&amp;B408</f>
        <v>D2x15</v>
      </c>
      <c r="B408" s="60">
        <v>15</v>
      </c>
      <c r="C408" s="84" t="str">
        <f t="shared" si="339"/>
        <v/>
      </c>
      <c r="D408" s="84" t="str">
        <f t="shared" si="340"/>
        <v/>
      </c>
      <c r="E408" s="85" t="str">
        <f t="shared" si="341"/>
        <v/>
      </c>
      <c r="F408" s="85" t="str">
        <f t="shared" si="342"/>
        <v/>
      </c>
      <c r="G408" s="86" t="str">
        <f t="shared" si="343"/>
        <v/>
      </c>
      <c r="H408" s="87" t="str">
        <f t="shared" si="344"/>
        <v/>
      </c>
      <c r="I408" s="88"/>
      <c r="J408" s="84" t="str">
        <f t="shared" si="345"/>
        <v/>
      </c>
      <c r="K408" s="84" t="str">
        <f t="shared" si="346"/>
        <v/>
      </c>
      <c r="L408" s="84" t="str">
        <f t="shared" si="347"/>
        <v/>
      </c>
      <c r="M408" s="89"/>
      <c r="N408" s="89"/>
      <c r="P408" s="199"/>
      <c r="Q408" s="199"/>
      <c r="R408" s="199"/>
      <c r="T408" s="273">
        <f t="shared" si="348"/>
        <v>0</v>
      </c>
      <c r="U408" s="202">
        <f t="shared" si="349"/>
        <v>0</v>
      </c>
      <c r="V408" s="205">
        <f t="shared" si="350"/>
        <v>11</v>
      </c>
      <c r="W408" s="205">
        <f t="shared" si="351"/>
        <v>12</v>
      </c>
      <c r="X408" s="49">
        <v>19</v>
      </c>
      <c r="Y408" s="84" t="str">
        <f t="shared" si="352"/>
        <v/>
      </c>
      <c r="Z408" s="84" t="str">
        <f t="shared" si="353"/>
        <v/>
      </c>
      <c r="AA408" s="84" t="str">
        <f t="shared" si="354"/>
        <v/>
      </c>
      <c r="AB408" s="31">
        <f t="shared" si="355"/>
        <v>0</v>
      </c>
      <c r="AH408" s="332" t="str">
        <f t="shared" si="356"/>
        <v/>
      </c>
    </row>
    <row r="409" spans="1:34" ht="13.8" thickBot="1" x14ac:dyDescent="0.3">
      <c r="B409" s="90"/>
      <c r="C409" s="91"/>
      <c r="D409" s="90"/>
      <c r="E409" s="90"/>
      <c r="F409" s="90"/>
      <c r="G409" s="92"/>
      <c r="H409" s="92"/>
      <c r="I409" s="92"/>
      <c r="J409" s="91"/>
      <c r="K409" s="91"/>
      <c r="L409" s="91"/>
      <c r="M409" s="89"/>
      <c r="N409" s="89"/>
      <c r="X409" s="49">
        <v>20</v>
      </c>
    </row>
    <row r="410" spans="1:34" ht="13.8" thickTop="1" x14ac:dyDescent="0.25">
      <c r="A410" s="59"/>
      <c r="B410" s="60"/>
      <c r="C410" s="416" t="s">
        <v>5707</v>
      </c>
      <c r="D410" s="416"/>
      <c r="E410" s="162" t="s">
        <v>5708</v>
      </c>
      <c r="F410" s="162" t="s">
        <v>5709</v>
      </c>
      <c r="G410" s="62" t="s">
        <v>5710</v>
      </c>
      <c r="H410" s="63"/>
      <c r="I410" s="64"/>
      <c r="J410" s="65" t="s">
        <v>5711</v>
      </c>
      <c r="K410" s="65" t="s">
        <v>5712</v>
      </c>
      <c r="L410" s="65" t="s">
        <v>5713</v>
      </c>
      <c r="M410" s="66"/>
      <c r="N410" s="66"/>
      <c r="O410" s="67"/>
      <c r="P410" s="68">
        <f>COUNT(P414:P428)</f>
        <v>0</v>
      </c>
      <c r="Q410" s="68">
        <f>COUNT(Q414:Q428)</f>
        <v>0</v>
      </c>
      <c r="R410" s="68">
        <f>COUNT(R414:R428)</f>
        <v>0</v>
      </c>
      <c r="S410" s="69"/>
      <c r="T410" s="344">
        <f>T411-SUM(U414:U428)</f>
        <v>0</v>
      </c>
      <c r="U410" s="67"/>
      <c r="V410" s="67"/>
      <c r="W410" s="67"/>
      <c r="X410" s="67">
        <v>1</v>
      </c>
      <c r="Y410" s="59"/>
      <c r="Z410" s="59"/>
      <c r="AA410" s="59"/>
      <c r="AB410" s="59"/>
    </row>
    <row r="411" spans="1:34" x14ac:dyDescent="0.25">
      <c r="A411" s="40">
        <v>24</v>
      </c>
      <c r="B411" s="70"/>
      <c r="C411" s="415" t="str">
        <f>Leden!AQ26</f>
        <v>D3</v>
      </c>
      <c r="D411" s="415"/>
      <c r="E411" s="161" t="str">
        <f>IF($C411="","",LEFT(IFERROR(VLOOKUP($C411,TeamsV,2,0),"")&amp;"??",2))</f>
        <v>BK</v>
      </c>
      <c r="F411" s="342" t="str">
        <f>IF($C411="","",IFERROR(VLOOKUP($C411,TeamsV,3,0),"??"))</f>
        <v>Za</v>
      </c>
      <c r="G411" s="161" t="str">
        <f>IF($C411="","",LEFT(IFERROR(VLOOKUP($C411,TeamsV,4,0),"")&amp;"?",1))</f>
        <v>8</v>
      </c>
      <c r="H411" s="72"/>
      <c r="I411" s="73"/>
      <c r="J411" s="265">
        <f>COUNTIF(C414:C428,"V")</f>
        <v>6</v>
      </c>
      <c r="K411" s="268">
        <f>COUNTIF(C414:C428,"M")</f>
        <v>4</v>
      </c>
      <c r="L411" s="74">
        <f>IFERROR(AVERAGE(H414:H428),"")</f>
        <v>11</v>
      </c>
      <c r="M411" s="75"/>
      <c r="N411" s="75"/>
      <c r="O411" s="76" t="s">
        <v>5714</v>
      </c>
      <c r="P411" s="346"/>
      <c r="Q411" s="346"/>
      <c r="R411" s="346"/>
      <c r="S411" s="347"/>
      <c r="T411" s="344">
        <f>SUM(T414:T428)</f>
        <v>10</v>
      </c>
      <c r="U411" s="201" t="str">
        <f>MID($C411,1,1)</f>
        <v>D</v>
      </c>
      <c r="V411" s="201" t="str">
        <f>MID($C411,1,1)</f>
        <v>D</v>
      </c>
      <c r="W411" s="201" t="str">
        <f>MID($C411,1,1)</f>
        <v>D</v>
      </c>
      <c r="X411" s="49">
        <v>2</v>
      </c>
      <c r="Y411" s="40"/>
      <c r="Z411" s="40"/>
      <c r="AA411" s="40"/>
      <c r="AB411" s="40"/>
      <c r="AD411" s="17" t="str">
        <f>IF($C411="","",IFERROR(VLOOKUP($C411,TeamsV,6,0),""))</f>
        <v>A</v>
      </c>
      <c r="AE411" s="17" t="str">
        <f>TRIM(IF($AD411="","",IFERROR(VLOOKUP($AD411,Teams!$B$4:$G$8,2,0),"")))</f>
        <v>3312 AD</v>
      </c>
      <c r="AF411" s="17" t="str">
        <f>TRIM(IF($AD411="","",IFERROR(VLOOKUP($AD411,Teams!$B$4:$G$8,4,0),"")))</f>
        <v>Dordrecht Oranje Wit (D)</v>
      </c>
      <c r="AH411" s="335">
        <f>IFERROR(AVERAGE(AH414:AH428),"")</f>
        <v>11.46</v>
      </c>
    </row>
    <row r="412" spans="1:34" x14ac:dyDescent="0.25">
      <c r="B412" s="60"/>
      <c r="C412" s="162"/>
      <c r="D412" s="60"/>
      <c r="E412" s="60"/>
      <c r="F412" s="60"/>
      <c r="G412" s="64"/>
      <c r="H412" s="64"/>
      <c r="I412" s="64"/>
      <c r="J412" s="266"/>
      <c r="K412" s="266"/>
      <c r="L412" s="266"/>
      <c r="M412" s="77"/>
      <c r="N412" s="77"/>
      <c r="P412" s="200"/>
      <c r="Q412" s="200"/>
      <c r="R412" s="200"/>
      <c r="S412" s="200"/>
      <c r="T412" s="156"/>
      <c r="U412" s="202"/>
      <c r="V412" s="202"/>
      <c r="W412" s="202"/>
      <c r="X412" s="49">
        <v>3</v>
      </c>
    </row>
    <row r="413" spans="1:34" x14ac:dyDescent="0.25">
      <c r="A413" s="78"/>
      <c r="B413" s="79"/>
      <c r="C413" s="80" t="s">
        <v>5715</v>
      </c>
      <c r="D413" s="80" t="s">
        <v>5716</v>
      </c>
      <c r="E413" s="81" t="s">
        <v>5717</v>
      </c>
      <c r="F413" s="81" t="s">
        <v>5718</v>
      </c>
      <c r="G413" s="80" t="s">
        <v>5719</v>
      </c>
      <c r="H413" s="80" t="s">
        <v>5720</v>
      </c>
      <c r="I413" s="80" t="s">
        <v>5575</v>
      </c>
      <c r="J413" s="80" t="s">
        <v>7904</v>
      </c>
      <c r="K413" s="80" t="s">
        <v>7905</v>
      </c>
      <c r="L413" s="80" t="s">
        <v>8680</v>
      </c>
      <c r="M413" s="82"/>
      <c r="N413" s="82"/>
      <c r="O413" s="83"/>
      <c r="P413" s="203" t="s">
        <v>5585</v>
      </c>
      <c r="Q413" s="203" t="s">
        <v>5584</v>
      </c>
      <c r="R413" s="203" t="s">
        <v>5586</v>
      </c>
      <c r="S413" s="200"/>
      <c r="T413" s="156"/>
      <c r="U413" s="201">
        <f>IF(W411="","",VLOOKUP(W411,Leeftijdscat,2,FALSE))</f>
        <v>9</v>
      </c>
      <c r="V413" s="201">
        <f>IF(W411="","",VLOOKUP(W411,Leeftijdscat,3,FALSE))</f>
        <v>11</v>
      </c>
      <c r="W413" s="201">
        <f>IF(W411="","",VLOOKUP(W411,Leeftijdscat,4,FALSE))</f>
        <v>12</v>
      </c>
      <c r="X413" s="49">
        <v>4</v>
      </c>
      <c r="Y413" s="78">
        <f>LEN(Y414&amp;Y415&amp;Y416&amp;Y417&amp;Y418&amp;Y419&amp;Y420&amp;Y421&amp;Y422&amp;Y423&amp;Y424&amp;Y425&amp;Y426&amp;Y427&amp;Y428)</f>
        <v>20</v>
      </c>
      <c r="Z413" s="78">
        <f>LEN(Z414&amp;Z415&amp;Z416&amp;Z417&amp;Z418&amp;Z419&amp;Z420&amp;Z421&amp;Z422&amp;Z423&amp;Z424&amp;Z425&amp;Z426&amp;Z427&amp;Z428)</f>
        <v>20</v>
      </c>
      <c r="AA413" s="78">
        <f>LEN(AA414&amp;AA415&amp;AA416&amp;AA417&amp;AA418&amp;AA419&amp;AA420&amp;AA421&amp;AA422&amp;AA423&amp;AA424&amp;AA425&amp;AA426&amp;AA427&amp;AA428)</f>
        <v>20</v>
      </c>
      <c r="AB413" s="78">
        <f>SUM(Y413:AA413)</f>
        <v>60</v>
      </c>
    </row>
    <row r="414" spans="1:34" x14ac:dyDescent="0.25">
      <c r="A414" s="31" t="str">
        <f>C411&amp;"x"&amp;B414</f>
        <v>D3x1</v>
      </c>
      <c r="B414" s="60">
        <v>1</v>
      </c>
      <c r="C414" s="84" t="str">
        <f t="shared" ref="C414:C428" si="357">IF(LEFT($A414,1)="x","",IFERROR(VLOOKUP($A414,LedenV,6,0),""))</f>
        <v>V</v>
      </c>
      <c r="D414" s="84" t="str">
        <f t="shared" ref="D414:D428" si="358">IF(LEFT($A414,1)="x","",IFERROR(VLOOKUP($A414,LedenV,7,0),""))</f>
        <v>NLL53K3</v>
      </c>
      <c r="E414" s="85" t="str">
        <f t="shared" ref="E414:E428" si="359">IF(LEFT($A414,1)="x","",IFERROR(VLOOKUP($A414,LedenV,8,0),""))</f>
        <v>Dongen, van M.J.</v>
      </c>
      <c r="F414" s="85" t="str">
        <f t="shared" ref="F414:F428" si="360">IF(LEFT($A414,1)="x","",IFERROR(VLOOKUP($A414,LedenV,9,0),""))</f>
        <v>Madelief</v>
      </c>
      <c r="G414" s="86">
        <f t="shared" ref="G414:G428" si="361">IF(LEFT($A414,1)="x","",IFERROR(VLOOKUP($A414,LedenV,10,0),""))</f>
        <v>40143</v>
      </c>
      <c r="H414" s="87">
        <f t="shared" ref="H414:H428" si="362">IF(AND(ISNUMBER(G414),G414&lt;&gt;0),DATEDIF(G414,Peildatum,"Y"),"")</f>
        <v>12</v>
      </c>
      <c r="I414" s="88"/>
      <c r="J414" s="84" t="str">
        <f t="shared" ref="J414:J428" si="363">IF(LEFT($A414,1)="x","",IFERROR(VLOOKUP($A414,LedenV,16,0),""))</f>
        <v>D3</v>
      </c>
      <c r="K414" s="84" t="str">
        <f t="shared" ref="K414:K428" si="364">IF(LEFT($A414,1)="x","",IFERROR(VLOOKUP($A414,LedenV,17,0),""))</f>
        <v>D4</v>
      </c>
      <c r="L414" s="84" t="str">
        <f t="shared" ref="L414:L428" si="365">IF(LEFT($A414,1)="x","",IFERROR(VLOOKUP($A414,LedenV,18,0),""))</f>
        <v>D3</v>
      </c>
      <c r="M414" s="89"/>
      <c r="N414" s="89"/>
      <c r="P414" s="199"/>
      <c r="Q414" s="199"/>
      <c r="R414" s="199"/>
      <c r="S414" s="204"/>
      <c r="T414" s="273">
        <f t="shared" ref="T414:T428" si="366">IF(LEN(C414&amp;D414&amp;E414&amp;F414)&gt;0,1,0)</f>
        <v>1</v>
      </c>
      <c r="U414" s="202">
        <f t="shared" ref="U414:U428" si="367">MIN(LEN(Y414&amp;Z414&amp;AA414),1)</f>
        <v>1</v>
      </c>
      <c r="V414" s="205">
        <f t="shared" ref="V414:V428" si="368">V413</f>
        <v>11</v>
      </c>
      <c r="W414" s="205">
        <f t="shared" ref="W414:W428" si="369">W413</f>
        <v>12</v>
      </c>
      <c r="X414" s="49">
        <v>5</v>
      </c>
      <c r="Y414" s="84" t="str">
        <f t="shared" ref="Y414:Y428" si="370">IF(LEFT($A414,1)="x","",IFERROR(VLOOKUP($A414,LedenV,34,0),""))</f>
        <v>D3</v>
      </c>
      <c r="Z414" s="84" t="str">
        <f t="shared" ref="Z414:Z428" si="371">IF(LEFT($A414,1)="x","",IFERROR(VLOOKUP($A414,LedenV,35,0),""))</f>
        <v>D4</v>
      </c>
      <c r="AA414" s="84" t="str">
        <f t="shared" ref="AA414:AA428" si="372">IF(LEFT($A414,1)="x","",IFERROR(VLOOKUP($A414,LedenV,36,0),""))</f>
        <v>D3</v>
      </c>
      <c r="AB414" s="31">
        <f t="shared" ref="AB414:AB428" si="373">LEN(Y414&amp;Z414&amp;AA414)</f>
        <v>6</v>
      </c>
      <c r="AH414" s="332">
        <f t="shared" ref="AH414:AH428" si="374">lft(G414,Peildatum)</f>
        <v>12.1</v>
      </c>
    </row>
    <row r="415" spans="1:34" x14ac:dyDescent="0.25">
      <c r="A415" s="31" t="str">
        <f>C411&amp;"x"&amp;B415</f>
        <v>D3x2</v>
      </c>
      <c r="B415" s="60">
        <v>2</v>
      </c>
      <c r="C415" s="84" t="str">
        <f t="shared" si="357"/>
        <v>V</v>
      </c>
      <c r="D415" s="84" t="str">
        <f t="shared" si="358"/>
        <v>NLR34F7</v>
      </c>
      <c r="E415" s="85" t="str">
        <f t="shared" si="359"/>
        <v>Jongkind, F.W.J.</v>
      </c>
      <c r="F415" s="85" t="str">
        <f t="shared" si="360"/>
        <v>Floortje</v>
      </c>
      <c r="G415" s="86">
        <f t="shared" si="361"/>
        <v>40243</v>
      </c>
      <c r="H415" s="87">
        <f t="shared" si="362"/>
        <v>11</v>
      </c>
      <c r="I415" s="88"/>
      <c r="J415" s="84" t="str">
        <f t="shared" si="363"/>
        <v>E4</v>
      </c>
      <c r="K415" s="84" t="str">
        <f t="shared" si="364"/>
        <v>D4</v>
      </c>
      <c r="L415" s="84" t="str">
        <f t="shared" si="365"/>
        <v>D3</v>
      </c>
      <c r="M415" s="89"/>
      <c r="N415" s="89"/>
      <c r="P415" s="199"/>
      <c r="Q415" s="199"/>
      <c r="R415" s="199"/>
      <c r="S415" s="204"/>
      <c r="T415" s="273">
        <f t="shared" si="366"/>
        <v>1</v>
      </c>
      <c r="U415" s="202">
        <f t="shared" si="367"/>
        <v>1</v>
      </c>
      <c r="V415" s="205">
        <f t="shared" si="368"/>
        <v>11</v>
      </c>
      <c r="W415" s="205">
        <f t="shared" si="369"/>
        <v>12</v>
      </c>
      <c r="X415" s="49">
        <v>6</v>
      </c>
      <c r="Y415" s="84" t="str">
        <f t="shared" si="370"/>
        <v>E4</v>
      </c>
      <c r="Z415" s="84" t="str">
        <f t="shared" si="371"/>
        <v>D4</v>
      </c>
      <c r="AA415" s="84" t="str">
        <f t="shared" si="372"/>
        <v>D3</v>
      </c>
      <c r="AB415" s="31">
        <f t="shared" si="373"/>
        <v>6</v>
      </c>
      <c r="AH415" s="332">
        <f t="shared" si="374"/>
        <v>11.82</v>
      </c>
    </row>
    <row r="416" spans="1:34" x14ac:dyDescent="0.25">
      <c r="A416" s="31" t="str">
        <f>C411&amp;"x"&amp;B416</f>
        <v>D3x3</v>
      </c>
      <c r="B416" s="60">
        <v>3</v>
      </c>
      <c r="C416" s="84" t="str">
        <f t="shared" si="357"/>
        <v>V</v>
      </c>
      <c r="D416" s="84" t="str">
        <f t="shared" si="358"/>
        <v>NLS54M7</v>
      </c>
      <c r="E416" s="85" t="str">
        <f t="shared" si="359"/>
        <v>Baas, N.J.</v>
      </c>
      <c r="F416" s="85" t="str">
        <f t="shared" si="360"/>
        <v>Nikki</v>
      </c>
      <c r="G416" s="86">
        <f t="shared" si="361"/>
        <v>40498</v>
      </c>
      <c r="H416" s="87">
        <f t="shared" si="362"/>
        <v>11</v>
      </c>
      <c r="I416" s="88"/>
      <c r="J416" s="84" t="str">
        <f t="shared" si="363"/>
        <v>E3</v>
      </c>
      <c r="K416" s="84" t="str">
        <f t="shared" si="364"/>
        <v>D4</v>
      </c>
      <c r="L416" s="84" t="str">
        <f t="shared" si="365"/>
        <v>D3</v>
      </c>
      <c r="M416" s="89"/>
      <c r="N416" s="89"/>
      <c r="P416" s="199"/>
      <c r="Q416" s="199"/>
      <c r="R416" s="199"/>
      <c r="S416" s="204"/>
      <c r="T416" s="273">
        <f t="shared" si="366"/>
        <v>1</v>
      </c>
      <c r="U416" s="202">
        <f t="shared" si="367"/>
        <v>1</v>
      </c>
      <c r="V416" s="205">
        <f t="shared" si="368"/>
        <v>11</v>
      </c>
      <c r="W416" s="205">
        <f t="shared" si="369"/>
        <v>12</v>
      </c>
      <c r="X416" s="49">
        <v>7</v>
      </c>
      <c r="Y416" s="84" t="str">
        <f t="shared" si="370"/>
        <v>E3</v>
      </c>
      <c r="Z416" s="84" t="str">
        <f t="shared" si="371"/>
        <v>D4</v>
      </c>
      <c r="AA416" s="84" t="str">
        <f t="shared" si="372"/>
        <v>D3</v>
      </c>
      <c r="AB416" s="31">
        <f t="shared" si="373"/>
        <v>6</v>
      </c>
      <c r="AH416" s="332">
        <f t="shared" si="374"/>
        <v>11.12</v>
      </c>
    </row>
    <row r="417" spans="1:34" x14ac:dyDescent="0.25">
      <c r="A417" s="31" t="str">
        <f>C411&amp;"x"&amp;B417</f>
        <v>D3x4</v>
      </c>
      <c r="B417" s="60">
        <v>4</v>
      </c>
      <c r="C417" s="84" t="str">
        <f t="shared" si="357"/>
        <v>V</v>
      </c>
      <c r="D417" s="84" t="str">
        <f t="shared" si="358"/>
        <v>NLM40K0</v>
      </c>
      <c r="E417" s="85" t="str">
        <f t="shared" si="359"/>
        <v>Bouwknegt, E.L.</v>
      </c>
      <c r="F417" s="85" t="str">
        <f t="shared" si="360"/>
        <v>Enora</v>
      </c>
      <c r="G417" s="86">
        <f t="shared" si="361"/>
        <v>40512</v>
      </c>
      <c r="H417" s="87">
        <f t="shared" si="362"/>
        <v>11</v>
      </c>
      <c r="I417" s="88"/>
      <c r="J417" s="84" t="str">
        <f t="shared" si="363"/>
        <v>E4</v>
      </c>
      <c r="K417" s="84" t="str">
        <f t="shared" si="364"/>
        <v>D4</v>
      </c>
      <c r="L417" s="84" t="str">
        <f t="shared" si="365"/>
        <v>D3</v>
      </c>
      <c r="M417" s="89"/>
      <c r="N417" s="89"/>
      <c r="P417" s="199"/>
      <c r="Q417" s="199"/>
      <c r="R417" s="199"/>
      <c r="S417" s="204"/>
      <c r="T417" s="273">
        <f t="shared" si="366"/>
        <v>1</v>
      </c>
      <c r="U417" s="202">
        <f t="shared" si="367"/>
        <v>1</v>
      </c>
      <c r="V417" s="205">
        <f t="shared" si="368"/>
        <v>11</v>
      </c>
      <c r="W417" s="205">
        <f t="shared" si="369"/>
        <v>12</v>
      </c>
      <c r="X417" s="49">
        <v>8</v>
      </c>
      <c r="Y417" s="84" t="str">
        <f t="shared" si="370"/>
        <v>E4</v>
      </c>
      <c r="Z417" s="84" t="str">
        <f t="shared" si="371"/>
        <v>D4</v>
      </c>
      <c r="AA417" s="84" t="str">
        <f t="shared" si="372"/>
        <v>D3</v>
      </c>
      <c r="AB417" s="31">
        <f t="shared" si="373"/>
        <v>6</v>
      </c>
      <c r="AH417" s="332">
        <f t="shared" si="374"/>
        <v>11.09</v>
      </c>
    </row>
    <row r="418" spans="1:34" x14ac:dyDescent="0.25">
      <c r="A418" s="31" t="str">
        <f>C411&amp;"x"&amp;B418</f>
        <v>D3x5</v>
      </c>
      <c r="B418" s="60">
        <v>5</v>
      </c>
      <c r="C418" s="84" t="str">
        <f t="shared" si="357"/>
        <v>V</v>
      </c>
      <c r="D418" s="84" t="str">
        <f t="shared" si="358"/>
        <v>NLP89T3</v>
      </c>
      <c r="E418" s="85" t="str">
        <f t="shared" si="359"/>
        <v>Grootenboer, T.L.</v>
      </c>
      <c r="F418" s="85" t="str">
        <f t="shared" si="360"/>
        <v>Tess</v>
      </c>
      <c r="G418" s="86">
        <f t="shared" si="361"/>
        <v>40652</v>
      </c>
      <c r="H418" s="87">
        <f t="shared" si="362"/>
        <v>10</v>
      </c>
      <c r="I418" s="88"/>
      <c r="J418" s="84" t="str">
        <f t="shared" si="363"/>
        <v>E4</v>
      </c>
      <c r="K418" s="84" t="str">
        <f t="shared" si="364"/>
        <v>D4</v>
      </c>
      <c r="L418" s="84" t="str">
        <f t="shared" si="365"/>
        <v>D3</v>
      </c>
      <c r="M418" s="89"/>
      <c r="N418" s="89"/>
      <c r="P418" s="199"/>
      <c r="Q418" s="199"/>
      <c r="R418" s="199"/>
      <c r="S418" s="204"/>
      <c r="T418" s="273">
        <f t="shared" si="366"/>
        <v>1</v>
      </c>
      <c r="U418" s="202">
        <f t="shared" si="367"/>
        <v>1</v>
      </c>
      <c r="V418" s="205">
        <f t="shared" si="368"/>
        <v>11</v>
      </c>
      <c r="W418" s="205">
        <f t="shared" si="369"/>
        <v>12</v>
      </c>
      <c r="X418" s="49">
        <v>9</v>
      </c>
      <c r="Y418" s="84" t="str">
        <f t="shared" si="370"/>
        <v>E4</v>
      </c>
      <c r="Z418" s="84" t="str">
        <f t="shared" si="371"/>
        <v>D4</v>
      </c>
      <c r="AA418" s="84" t="str">
        <f t="shared" si="372"/>
        <v>D3</v>
      </c>
      <c r="AB418" s="31">
        <f t="shared" si="373"/>
        <v>6</v>
      </c>
      <c r="AH418" s="332">
        <f t="shared" si="374"/>
        <v>10.7</v>
      </c>
    </row>
    <row r="419" spans="1:34" x14ac:dyDescent="0.25">
      <c r="A419" s="31" t="str">
        <f>C411&amp;"x"&amp;B419</f>
        <v>D3x6</v>
      </c>
      <c r="B419" s="60">
        <v>6</v>
      </c>
      <c r="C419" s="84" t="str">
        <f t="shared" si="357"/>
        <v>V</v>
      </c>
      <c r="D419" s="84" t="str">
        <f t="shared" si="358"/>
        <v>NLM17J9</v>
      </c>
      <c r="E419" s="85" t="str">
        <f t="shared" si="359"/>
        <v>Karsten, T.</v>
      </c>
      <c r="F419" s="85" t="str">
        <f t="shared" si="360"/>
        <v>Tara</v>
      </c>
      <c r="G419" s="86">
        <f t="shared" si="361"/>
        <v>40822</v>
      </c>
      <c r="H419" s="87">
        <f t="shared" si="362"/>
        <v>10</v>
      </c>
      <c r="I419" s="88"/>
      <c r="J419" s="84" t="str">
        <f t="shared" si="363"/>
        <v>E4</v>
      </c>
      <c r="K419" s="84" t="str">
        <f t="shared" si="364"/>
        <v>E4</v>
      </c>
      <c r="L419" s="84" t="str">
        <f t="shared" si="365"/>
        <v>D3</v>
      </c>
      <c r="M419" s="89"/>
      <c r="N419" s="89"/>
      <c r="P419" s="199"/>
      <c r="Q419" s="199"/>
      <c r="R419" s="199"/>
      <c r="S419" s="204"/>
      <c r="T419" s="273">
        <f t="shared" si="366"/>
        <v>1</v>
      </c>
      <c r="U419" s="202">
        <f t="shared" si="367"/>
        <v>1</v>
      </c>
      <c r="V419" s="205">
        <f t="shared" si="368"/>
        <v>11</v>
      </c>
      <c r="W419" s="205">
        <f t="shared" si="369"/>
        <v>12</v>
      </c>
      <c r="X419" s="49">
        <v>10</v>
      </c>
      <c r="Y419" s="84" t="str">
        <f t="shared" si="370"/>
        <v>E4</v>
      </c>
      <c r="Z419" s="84" t="str">
        <f t="shared" si="371"/>
        <v>E4</v>
      </c>
      <c r="AA419" s="84" t="str">
        <f t="shared" si="372"/>
        <v>D3</v>
      </c>
      <c r="AB419" s="31">
        <f t="shared" si="373"/>
        <v>6</v>
      </c>
      <c r="AH419" s="332">
        <f t="shared" si="374"/>
        <v>10.24</v>
      </c>
    </row>
    <row r="420" spans="1:34" x14ac:dyDescent="0.25">
      <c r="A420" s="31" t="str">
        <f>C411&amp;"x"&amp;B420</f>
        <v>D3x7</v>
      </c>
      <c r="B420" s="60">
        <v>7</v>
      </c>
      <c r="C420" s="84" t="str">
        <f t="shared" si="357"/>
        <v>M</v>
      </c>
      <c r="D420" s="84" t="str">
        <f t="shared" si="358"/>
        <v>NMC41D1</v>
      </c>
      <c r="E420" s="85" t="str">
        <f t="shared" si="359"/>
        <v>Afsharbegloe, P.</v>
      </c>
      <c r="F420" s="85" t="str">
        <f t="shared" si="360"/>
        <v>Parham</v>
      </c>
      <c r="G420" s="86">
        <f t="shared" si="361"/>
        <v>40093</v>
      </c>
      <c r="H420" s="87">
        <f t="shared" si="362"/>
        <v>12</v>
      </c>
      <c r="I420" s="88"/>
      <c r="J420" s="84" t="str">
        <f t="shared" si="363"/>
        <v>E4</v>
      </c>
      <c r="K420" s="84" t="str">
        <f t="shared" si="364"/>
        <v>D4</v>
      </c>
      <c r="L420" s="84" t="str">
        <f t="shared" si="365"/>
        <v>D3</v>
      </c>
      <c r="M420" s="89"/>
      <c r="N420" s="89"/>
      <c r="P420" s="199"/>
      <c r="Q420" s="199"/>
      <c r="R420" s="199"/>
      <c r="S420" s="204"/>
      <c r="T420" s="273">
        <f t="shared" si="366"/>
        <v>1</v>
      </c>
      <c r="U420" s="202">
        <f t="shared" si="367"/>
        <v>1</v>
      </c>
      <c r="V420" s="205">
        <f t="shared" si="368"/>
        <v>11</v>
      </c>
      <c r="W420" s="205">
        <f t="shared" si="369"/>
        <v>12</v>
      </c>
      <c r="X420" s="49">
        <v>11</v>
      </c>
      <c r="Y420" s="84" t="str">
        <f t="shared" si="370"/>
        <v>E4</v>
      </c>
      <c r="Z420" s="84" t="str">
        <f t="shared" si="371"/>
        <v>D4</v>
      </c>
      <c r="AA420" s="84" t="str">
        <f t="shared" si="372"/>
        <v>D3</v>
      </c>
      <c r="AB420" s="31">
        <f t="shared" si="373"/>
        <v>6</v>
      </c>
      <c r="AH420" s="332">
        <f t="shared" si="374"/>
        <v>12.23</v>
      </c>
    </row>
    <row r="421" spans="1:34" x14ac:dyDescent="0.25">
      <c r="A421" s="31" t="str">
        <f>C411&amp;"x"&amp;B421</f>
        <v>D3x8</v>
      </c>
      <c r="B421" s="60">
        <v>8</v>
      </c>
      <c r="C421" s="84" t="str">
        <f t="shared" si="357"/>
        <v>M</v>
      </c>
      <c r="D421" s="84" t="str">
        <f t="shared" si="358"/>
        <v>NML47R6</v>
      </c>
      <c r="E421" s="85" t="str">
        <f t="shared" si="359"/>
        <v>Rutten, M.</v>
      </c>
      <c r="F421" s="85" t="str">
        <f t="shared" si="360"/>
        <v>Maarten</v>
      </c>
      <c r="G421" s="86">
        <f t="shared" si="361"/>
        <v>40227</v>
      </c>
      <c r="H421" s="87">
        <f t="shared" si="362"/>
        <v>11</v>
      </c>
      <c r="I421" s="88"/>
      <c r="J421" s="84" t="str">
        <f t="shared" si="363"/>
        <v>E5</v>
      </c>
      <c r="K421" s="84" t="str">
        <f t="shared" si="364"/>
        <v>E5</v>
      </c>
      <c r="L421" s="84" t="str">
        <f t="shared" si="365"/>
        <v>D3</v>
      </c>
      <c r="M421" s="89"/>
      <c r="N421" s="89"/>
      <c r="P421" s="199"/>
      <c r="Q421" s="199"/>
      <c r="R421" s="199"/>
      <c r="S421" s="204"/>
      <c r="T421" s="273">
        <f t="shared" si="366"/>
        <v>1</v>
      </c>
      <c r="U421" s="202">
        <f t="shared" si="367"/>
        <v>1</v>
      </c>
      <c r="V421" s="205">
        <f t="shared" si="368"/>
        <v>11</v>
      </c>
      <c r="W421" s="205">
        <f t="shared" si="369"/>
        <v>12</v>
      </c>
      <c r="X421" s="49">
        <v>12</v>
      </c>
      <c r="Y421" s="84" t="str">
        <f t="shared" si="370"/>
        <v>E5</v>
      </c>
      <c r="Z421" s="84" t="str">
        <f t="shared" si="371"/>
        <v>E5</v>
      </c>
      <c r="AA421" s="84" t="str">
        <f t="shared" si="372"/>
        <v>D3</v>
      </c>
      <c r="AB421" s="31">
        <f t="shared" si="373"/>
        <v>6</v>
      </c>
      <c r="AH421" s="332">
        <f t="shared" si="374"/>
        <v>11.87</v>
      </c>
    </row>
    <row r="422" spans="1:34" x14ac:dyDescent="0.25">
      <c r="A422" s="31" t="str">
        <f>C411&amp;"x"&amp;B422</f>
        <v>D3x9</v>
      </c>
      <c r="B422" s="60">
        <v>9</v>
      </c>
      <c r="C422" s="84" t="str">
        <f t="shared" si="357"/>
        <v>M</v>
      </c>
      <c r="D422" s="84" t="str">
        <f t="shared" si="358"/>
        <v>NMB42C6</v>
      </c>
      <c r="E422" s="85" t="str">
        <f t="shared" si="359"/>
        <v>Heeren, van D.</v>
      </c>
      <c r="F422" s="85" t="str">
        <f t="shared" si="360"/>
        <v>Djess</v>
      </c>
      <c r="G422" s="86">
        <f t="shared" si="361"/>
        <v>40253</v>
      </c>
      <c r="H422" s="87">
        <f t="shared" si="362"/>
        <v>11</v>
      </c>
      <c r="I422" s="88"/>
      <c r="J422" s="84" t="str">
        <f t="shared" si="363"/>
        <v>E4</v>
      </c>
      <c r="K422" s="84" t="str">
        <f t="shared" si="364"/>
        <v>D4</v>
      </c>
      <c r="L422" s="84" t="str">
        <f t="shared" si="365"/>
        <v>D3</v>
      </c>
      <c r="M422" s="89"/>
      <c r="N422" s="89"/>
      <c r="P422" s="199"/>
      <c r="Q422" s="199"/>
      <c r="R422" s="199"/>
      <c r="S422" s="204"/>
      <c r="T422" s="273">
        <f t="shared" si="366"/>
        <v>1</v>
      </c>
      <c r="U422" s="202">
        <f t="shared" si="367"/>
        <v>1</v>
      </c>
      <c r="V422" s="205">
        <f t="shared" si="368"/>
        <v>11</v>
      </c>
      <c r="W422" s="205">
        <f t="shared" si="369"/>
        <v>12</v>
      </c>
      <c r="X422" s="49">
        <v>13</v>
      </c>
      <c r="Y422" s="84" t="str">
        <f t="shared" si="370"/>
        <v>E4</v>
      </c>
      <c r="Z422" s="84" t="str">
        <f t="shared" si="371"/>
        <v>D4</v>
      </c>
      <c r="AA422" s="84" t="str">
        <f t="shared" si="372"/>
        <v>D3</v>
      </c>
      <c r="AB422" s="31">
        <f t="shared" si="373"/>
        <v>6</v>
      </c>
      <c r="AH422" s="332">
        <f t="shared" si="374"/>
        <v>11.79</v>
      </c>
    </row>
    <row r="423" spans="1:34" x14ac:dyDescent="0.25">
      <c r="A423" s="31" t="str">
        <f>C411&amp;"x"&amp;B423</f>
        <v>D3x10</v>
      </c>
      <c r="B423" s="60">
        <v>10</v>
      </c>
      <c r="C423" s="84" t="str">
        <f t="shared" si="357"/>
        <v>M</v>
      </c>
      <c r="D423" s="84" t="str">
        <f t="shared" si="358"/>
        <v>NLX04H2</v>
      </c>
      <c r="E423" s="85" t="str">
        <f t="shared" si="359"/>
        <v>Post, J.M.</v>
      </c>
      <c r="F423" s="85" t="str">
        <f t="shared" si="360"/>
        <v>Joaz</v>
      </c>
      <c r="G423" s="86">
        <f t="shared" si="361"/>
        <v>40309</v>
      </c>
      <c r="H423" s="87">
        <f t="shared" si="362"/>
        <v>11</v>
      </c>
      <c r="I423" s="88"/>
      <c r="J423" s="84" t="str">
        <f t="shared" si="363"/>
        <v>E5</v>
      </c>
      <c r="K423" s="84" t="str">
        <f t="shared" si="364"/>
        <v>D4</v>
      </c>
      <c r="L423" s="84" t="str">
        <f t="shared" si="365"/>
        <v>D3</v>
      </c>
      <c r="M423" s="89"/>
      <c r="N423" s="89"/>
      <c r="P423" s="199"/>
      <c r="Q423" s="199"/>
      <c r="R423" s="199"/>
      <c r="S423" s="204"/>
      <c r="T423" s="273">
        <f t="shared" si="366"/>
        <v>1</v>
      </c>
      <c r="U423" s="202">
        <f t="shared" si="367"/>
        <v>1</v>
      </c>
      <c r="V423" s="205">
        <f t="shared" si="368"/>
        <v>11</v>
      </c>
      <c r="W423" s="205">
        <f t="shared" si="369"/>
        <v>12</v>
      </c>
      <c r="X423" s="49">
        <v>14</v>
      </c>
      <c r="Y423" s="84" t="str">
        <f t="shared" si="370"/>
        <v>E5</v>
      </c>
      <c r="Z423" s="84" t="str">
        <f t="shared" si="371"/>
        <v>D4</v>
      </c>
      <c r="AA423" s="84" t="str">
        <f t="shared" si="372"/>
        <v>D3</v>
      </c>
      <c r="AB423" s="31">
        <f t="shared" si="373"/>
        <v>6</v>
      </c>
      <c r="AH423" s="332">
        <f t="shared" si="374"/>
        <v>11.64</v>
      </c>
    </row>
    <row r="424" spans="1:34" x14ac:dyDescent="0.25">
      <c r="A424" s="31" t="str">
        <f>C411&amp;"x"&amp;B424</f>
        <v>D3x11</v>
      </c>
      <c r="B424" s="60">
        <v>11</v>
      </c>
      <c r="C424" s="84" t="str">
        <f t="shared" si="357"/>
        <v/>
      </c>
      <c r="D424" s="84" t="str">
        <f t="shared" si="358"/>
        <v/>
      </c>
      <c r="E424" s="85" t="str">
        <f t="shared" si="359"/>
        <v/>
      </c>
      <c r="F424" s="85" t="str">
        <f t="shared" si="360"/>
        <v/>
      </c>
      <c r="G424" s="86" t="str">
        <f t="shared" si="361"/>
        <v/>
      </c>
      <c r="H424" s="87" t="str">
        <f t="shared" si="362"/>
        <v/>
      </c>
      <c r="I424" s="88"/>
      <c r="J424" s="84" t="str">
        <f t="shared" si="363"/>
        <v/>
      </c>
      <c r="K424" s="84" t="str">
        <f t="shared" si="364"/>
        <v/>
      </c>
      <c r="L424" s="84" t="str">
        <f t="shared" si="365"/>
        <v/>
      </c>
      <c r="M424" s="89"/>
      <c r="N424" s="89"/>
      <c r="P424" s="199"/>
      <c r="Q424" s="199"/>
      <c r="R424" s="199"/>
      <c r="T424" s="273">
        <f t="shared" si="366"/>
        <v>0</v>
      </c>
      <c r="U424" s="202">
        <f t="shared" si="367"/>
        <v>0</v>
      </c>
      <c r="V424" s="205">
        <f t="shared" si="368"/>
        <v>11</v>
      </c>
      <c r="W424" s="205">
        <f t="shared" si="369"/>
        <v>12</v>
      </c>
      <c r="X424" s="49">
        <v>15</v>
      </c>
      <c r="Y424" s="84" t="str">
        <f t="shared" si="370"/>
        <v/>
      </c>
      <c r="Z424" s="84" t="str">
        <f t="shared" si="371"/>
        <v/>
      </c>
      <c r="AA424" s="84" t="str">
        <f t="shared" si="372"/>
        <v/>
      </c>
      <c r="AB424" s="31">
        <f t="shared" si="373"/>
        <v>0</v>
      </c>
      <c r="AH424" s="332" t="str">
        <f t="shared" si="374"/>
        <v/>
      </c>
    </row>
    <row r="425" spans="1:34" x14ac:dyDescent="0.25">
      <c r="A425" s="31" t="str">
        <f>C411&amp;"x"&amp;B425</f>
        <v>D3x12</v>
      </c>
      <c r="B425" s="60">
        <v>12</v>
      </c>
      <c r="C425" s="84" t="str">
        <f t="shared" si="357"/>
        <v/>
      </c>
      <c r="D425" s="84" t="str">
        <f t="shared" si="358"/>
        <v/>
      </c>
      <c r="E425" s="85" t="str">
        <f t="shared" si="359"/>
        <v/>
      </c>
      <c r="F425" s="85" t="str">
        <f t="shared" si="360"/>
        <v/>
      </c>
      <c r="G425" s="86" t="str">
        <f t="shared" si="361"/>
        <v/>
      </c>
      <c r="H425" s="87" t="str">
        <f t="shared" si="362"/>
        <v/>
      </c>
      <c r="I425" s="88"/>
      <c r="J425" s="84" t="str">
        <f t="shared" si="363"/>
        <v/>
      </c>
      <c r="K425" s="84" t="str">
        <f t="shared" si="364"/>
        <v/>
      </c>
      <c r="L425" s="84" t="str">
        <f t="shared" si="365"/>
        <v/>
      </c>
      <c r="M425" s="89"/>
      <c r="N425" s="89"/>
      <c r="P425" s="199"/>
      <c r="Q425" s="199"/>
      <c r="R425" s="199"/>
      <c r="T425" s="273">
        <f t="shared" si="366"/>
        <v>0</v>
      </c>
      <c r="U425" s="202">
        <f t="shared" si="367"/>
        <v>0</v>
      </c>
      <c r="V425" s="205">
        <f t="shared" si="368"/>
        <v>11</v>
      </c>
      <c r="W425" s="205">
        <f t="shared" si="369"/>
        <v>12</v>
      </c>
      <c r="X425" s="49">
        <v>16</v>
      </c>
      <c r="Y425" s="84" t="str">
        <f t="shared" si="370"/>
        <v/>
      </c>
      <c r="Z425" s="84" t="str">
        <f t="shared" si="371"/>
        <v/>
      </c>
      <c r="AA425" s="84" t="str">
        <f t="shared" si="372"/>
        <v/>
      </c>
      <c r="AB425" s="31">
        <f t="shared" si="373"/>
        <v>0</v>
      </c>
      <c r="AH425" s="332" t="str">
        <f t="shared" si="374"/>
        <v/>
      </c>
    </row>
    <row r="426" spans="1:34" x14ac:dyDescent="0.25">
      <c r="A426" s="31" t="str">
        <f>C411&amp;"x"&amp;B426</f>
        <v>D3x13</v>
      </c>
      <c r="B426" s="60">
        <v>13</v>
      </c>
      <c r="C426" s="84" t="str">
        <f t="shared" si="357"/>
        <v/>
      </c>
      <c r="D426" s="84" t="str">
        <f t="shared" si="358"/>
        <v/>
      </c>
      <c r="E426" s="85" t="str">
        <f t="shared" si="359"/>
        <v/>
      </c>
      <c r="F426" s="85" t="str">
        <f t="shared" si="360"/>
        <v/>
      </c>
      <c r="G426" s="86" t="str">
        <f t="shared" si="361"/>
        <v/>
      </c>
      <c r="H426" s="87" t="str">
        <f t="shared" si="362"/>
        <v/>
      </c>
      <c r="I426" s="88"/>
      <c r="J426" s="84" t="str">
        <f t="shared" si="363"/>
        <v/>
      </c>
      <c r="K426" s="84" t="str">
        <f t="shared" si="364"/>
        <v/>
      </c>
      <c r="L426" s="84" t="str">
        <f t="shared" si="365"/>
        <v/>
      </c>
      <c r="M426" s="89"/>
      <c r="N426" s="89"/>
      <c r="P426" s="199"/>
      <c r="Q426" s="199"/>
      <c r="R426" s="199"/>
      <c r="T426" s="273">
        <f t="shared" si="366"/>
        <v>0</v>
      </c>
      <c r="U426" s="202">
        <f t="shared" si="367"/>
        <v>0</v>
      </c>
      <c r="V426" s="205">
        <f t="shared" si="368"/>
        <v>11</v>
      </c>
      <c r="W426" s="205">
        <f t="shared" si="369"/>
        <v>12</v>
      </c>
      <c r="X426" s="49">
        <v>17</v>
      </c>
      <c r="Y426" s="84" t="str">
        <f t="shared" si="370"/>
        <v/>
      </c>
      <c r="Z426" s="84" t="str">
        <f t="shared" si="371"/>
        <v/>
      </c>
      <c r="AA426" s="84" t="str">
        <f t="shared" si="372"/>
        <v/>
      </c>
      <c r="AB426" s="31">
        <f t="shared" si="373"/>
        <v>0</v>
      </c>
      <c r="AH426" s="332" t="str">
        <f t="shared" si="374"/>
        <v/>
      </c>
    </row>
    <row r="427" spans="1:34" x14ac:dyDescent="0.25">
      <c r="A427" s="31" t="str">
        <f>C411&amp;"x"&amp;B427</f>
        <v>D3x14</v>
      </c>
      <c r="B427" s="60">
        <v>14</v>
      </c>
      <c r="C427" s="84" t="str">
        <f t="shared" si="357"/>
        <v/>
      </c>
      <c r="D427" s="84" t="str">
        <f t="shared" si="358"/>
        <v/>
      </c>
      <c r="E427" s="85" t="str">
        <f t="shared" si="359"/>
        <v/>
      </c>
      <c r="F427" s="85" t="str">
        <f t="shared" si="360"/>
        <v/>
      </c>
      <c r="G427" s="86" t="str">
        <f t="shared" si="361"/>
        <v/>
      </c>
      <c r="H427" s="87" t="str">
        <f t="shared" si="362"/>
        <v/>
      </c>
      <c r="I427" s="88"/>
      <c r="J427" s="84" t="str">
        <f t="shared" si="363"/>
        <v/>
      </c>
      <c r="K427" s="84" t="str">
        <f t="shared" si="364"/>
        <v/>
      </c>
      <c r="L427" s="84" t="str">
        <f t="shared" si="365"/>
        <v/>
      </c>
      <c r="M427" s="89"/>
      <c r="N427" s="89"/>
      <c r="P427" s="199"/>
      <c r="Q427" s="199"/>
      <c r="R427" s="199"/>
      <c r="T427" s="273">
        <f t="shared" si="366"/>
        <v>0</v>
      </c>
      <c r="U427" s="202">
        <f t="shared" si="367"/>
        <v>0</v>
      </c>
      <c r="V427" s="205">
        <f t="shared" si="368"/>
        <v>11</v>
      </c>
      <c r="W427" s="205">
        <f t="shared" si="369"/>
        <v>12</v>
      </c>
      <c r="X427" s="49">
        <v>18</v>
      </c>
      <c r="Y427" s="84" t="str">
        <f t="shared" si="370"/>
        <v/>
      </c>
      <c r="Z427" s="84" t="str">
        <f t="shared" si="371"/>
        <v/>
      </c>
      <c r="AA427" s="84" t="str">
        <f t="shared" si="372"/>
        <v/>
      </c>
      <c r="AB427" s="31">
        <f t="shared" si="373"/>
        <v>0</v>
      </c>
      <c r="AH427" s="332" t="str">
        <f t="shared" si="374"/>
        <v/>
      </c>
    </row>
    <row r="428" spans="1:34" x14ac:dyDescent="0.25">
      <c r="A428" s="31" t="str">
        <f>C411&amp;"x"&amp;B428</f>
        <v>D3x15</v>
      </c>
      <c r="B428" s="60">
        <v>15</v>
      </c>
      <c r="C428" s="84" t="str">
        <f t="shared" si="357"/>
        <v/>
      </c>
      <c r="D428" s="84" t="str">
        <f t="shared" si="358"/>
        <v/>
      </c>
      <c r="E428" s="85" t="str">
        <f t="shared" si="359"/>
        <v/>
      </c>
      <c r="F428" s="85" t="str">
        <f t="shared" si="360"/>
        <v/>
      </c>
      <c r="G428" s="86" t="str">
        <f t="shared" si="361"/>
        <v/>
      </c>
      <c r="H428" s="87" t="str">
        <f t="shared" si="362"/>
        <v/>
      </c>
      <c r="I428" s="88"/>
      <c r="J428" s="84" t="str">
        <f t="shared" si="363"/>
        <v/>
      </c>
      <c r="K428" s="84" t="str">
        <f t="shared" si="364"/>
        <v/>
      </c>
      <c r="L428" s="84" t="str">
        <f t="shared" si="365"/>
        <v/>
      </c>
      <c r="M428" s="89"/>
      <c r="N428" s="89"/>
      <c r="P428" s="199"/>
      <c r="Q428" s="199"/>
      <c r="R428" s="199"/>
      <c r="T428" s="273">
        <f t="shared" si="366"/>
        <v>0</v>
      </c>
      <c r="U428" s="202">
        <f t="shared" si="367"/>
        <v>0</v>
      </c>
      <c r="V428" s="205">
        <f t="shared" si="368"/>
        <v>11</v>
      </c>
      <c r="W428" s="205">
        <f t="shared" si="369"/>
        <v>12</v>
      </c>
      <c r="X428" s="49">
        <v>19</v>
      </c>
      <c r="Y428" s="84" t="str">
        <f t="shared" si="370"/>
        <v/>
      </c>
      <c r="Z428" s="84" t="str">
        <f t="shared" si="371"/>
        <v/>
      </c>
      <c r="AA428" s="84" t="str">
        <f t="shared" si="372"/>
        <v/>
      </c>
      <c r="AB428" s="31">
        <f t="shared" si="373"/>
        <v>0</v>
      </c>
      <c r="AH428" s="332" t="str">
        <f t="shared" si="374"/>
        <v/>
      </c>
    </row>
    <row r="429" spans="1:34" ht="13.8" thickBot="1" x14ac:dyDescent="0.3">
      <c r="B429" s="90"/>
      <c r="C429" s="91"/>
      <c r="D429" s="90"/>
      <c r="E429" s="90"/>
      <c r="F429" s="90"/>
      <c r="G429" s="92"/>
      <c r="H429" s="92"/>
      <c r="I429" s="92"/>
      <c r="J429" s="91"/>
      <c r="K429" s="91"/>
      <c r="L429" s="91"/>
      <c r="M429" s="89"/>
      <c r="N429" s="89"/>
      <c r="X429" s="49">
        <v>20</v>
      </c>
    </row>
    <row r="430" spans="1:34" ht="13.8" thickTop="1" x14ac:dyDescent="0.25">
      <c r="A430" s="59"/>
      <c r="B430" s="60"/>
      <c r="C430" s="416" t="s">
        <v>5707</v>
      </c>
      <c r="D430" s="416"/>
      <c r="E430" s="162" t="s">
        <v>5708</v>
      </c>
      <c r="F430" s="162" t="s">
        <v>5709</v>
      </c>
      <c r="G430" s="62" t="s">
        <v>5710</v>
      </c>
      <c r="H430" s="63"/>
      <c r="I430" s="64"/>
      <c r="J430" s="65" t="s">
        <v>5711</v>
      </c>
      <c r="K430" s="65" t="s">
        <v>5712</v>
      </c>
      <c r="L430" s="65" t="s">
        <v>5713</v>
      </c>
      <c r="M430" s="66"/>
      <c r="N430" s="66"/>
      <c r="O430" s="67"/>
      <c r="P430" s="68">
        <f>COUNT(P434:P448)</f>
        <v>0</v>
      </c>
      <c r="Q430" s="68">
        <f>COUNT(Q434:Q448)</f>
        <v>0</v>
      </c>
      <c r="R430" s="68">
        <f>COUNT(R434:R448)</f>
        <v>0</v>
      </c>
      <c r="S430" s="69"/>
      <c r="T430" s="344">
        <f>T431-SUM(U434:U448)</f>
        <v>2</v>
      </c>
      <c r="U430" s="67"/>
      <c r="V430" s="67"/>
      <c r="W430" s="67"/>
      <c r="X430" s="67">
        <v>1</v>
      </c>
      <c r="Y430" s="59"/>
      <c r="Z430" s="59"/>
      <c r="AA430" s="59"/>
      <c r="AB430" s="59"/>
    </row>
    <row r="431" spans="1:34" x14ac:dyDescent="0.25">
      <c r="A431" s="40">
        <v>25</v>
      </c>
      <c r="B431" s="70"/>
      <c r="C431" s="415" t="str">
        <f>Leden!AQ27</f>
        <v>D4</v>
      </c>
      <c r="D431" s="415"/>
      <c r="E431" s="161" t="str">
        <f>IF($C431="","",LEFT(IFERROR(VLOOKUP($C431,TeamsV,2,0),"")&amp;"??",2))</f>
        <v>BK</v>
      </c>
      <c r="F431" s="342" t="str">
        <f>IF($C431="","",IFERROR(VLOOKUP($C431,TeamsV,3,0),"??"))</f>
        <v>Za</v>
      </c>
      <c r="G431" s="161" t="str">
        <f>IF($C431="","",LEFT(IFERROR(VLOOKUP($C431,TeamsV,4,0),"")&amp;"?",1))</f>
        <v>8</v>
      </c>
      <c r="H431" s="72"/>
      <c r="I431" s="73"/>
      <c r="J431" s="265">
        <f>COUNTIF(C434:C448,"V")</f>
        <v>8</v>
      </c>
      <c r="K431" s="268">
        <f>COUNTIF(C434:C448,"M")</f>
        <v>2</v>
      </c>
      <c r="L431" s="74">
        <f>IFERROR(AVERAGE(H434:H448),"")</f>
        <v>10.4</v>
      </c>
      <c r="M431" s="75"/>
      <c r="N431" s="75"/>
      <c r="O431" s="76" t="s">
        <v>5714</v>
      </c>
      <c r="P431" s="346"/>
      <c r="Q431" s="346"/>
      <c r="R431" s="346"/>
      <c r="S431" s="347"/>
      <c r="T431" s="344">
        <f>SUM(T434:T448)</f>
        <v>10</v>
      </c>
      <c r="U431" s="201" t="str">
        <f>MID($C431,1,1)</f>
        <v>D</v>
      </c>
      <c r="V431" s="201" t="str">
        <f>MID($C431,1,1)</f>
        <v>D</v>
      </c>
      <c r="W431" s="201" t="str">
        <f>MID($C431,1,1)</f>
        <v>D</v>
      </c>
      <c r="X431" s="49">
        <v>2</v>
      </c>
      <c r="Y431" s="40"/>
      <c r="Z431" s="40"/>
      <c r="AA431" s="40"/>
      <c r="AB431" s="40"/>
      <c r="AD431" s="17" t="str">
        <f>IF($C431="","",IFERROR(VLOOKUP($C431,TeamsV,6,0),""))</f>
        <v>A</v>
      </c>
      <c r="AE431" s="17" t="str">
        <f>TRIM(IF($AD431="","",IFERROR(VLOOKUP($AD431,Teams!$B$4:$G$8,2,0),"")))</f>
        <v>3312 AD</v>
      </c>
      <c r="AF431" s="17" t="str">
        <f>TRIM(IF($AD431="","",IFERROR(VLOOKUP($AD431,Teams!$B$4:$G$8,4,0),"")))</f>
        <v>Dordrecht Oranje Wit (D)</v>
      </c>
      <c r="AH431" s="335">
        <f>IFERROR(AVERAGE(AH434:AH448),"")</f>
        <v>10.880999999999998</v>
      </c>
    </row>
    <row r="432" spans="1:34" x14ac:dyDescent="0.25">
      <c r="B432" s="60"/>
      <c r="C432" s="162"/>
      <c r="D432" s="60"/>
      <c r="E432" s="60"/>
      <c r="F432" s="60"/>
      <c r="G432" s="64"/>
      <c r="H432" s="64"/>
      <c r="I432" s="64"/>
      <c r="J432" s="266"/>
      <c r="K432" s="266"/>
      <c r="L432" s="266"/>
      <c r="M432" s="77"/>
      <c r="N432" s="77"/>
      <c r="P432" s="200"/>
      <c r="Q432" s="200"/>
      <c r="R432" s="200"/>
      <c r="S432" s="200"/>
      <c r="T432" s="156"/>
      <c r="U432" s="202"/>
      <c r="V432" s="202"/>
      <c r="W432" s="202"/>
      <c r="X432" s="49">
        <v>3</v>
      </c>
    </row>
    <row r="433" spans="1:34" x14ac:dyDescent="0.25">
      <c r="A433" s="78"/>
      <c r="B433" s="79"/>
      <c r="C433" s="80" t="s">
        <v>5715</v>
      </c>
      <c r="D433" s="80" t="s">
        <v>5716</v>
      </c>
      <c r="E433" s="81" t="s">
        <v>5717</v>
      </c>
      <c r="F433" s="81" t="s">
        <v>5718</v>
      </c>
      <c r="G433" s="80" t="s">
        <v>5719</v>
      </c>
      <c r="H433" s="80" t="s">
        <v>5720</v>
      </c>
      <c r="I433" s="80" t="s">
        <v>5575</v>
      </c>
      <c r="J433" s="80" t="s">
        <v>7904</v>
      </c>
      <c r="K433" s="80" t="s">
        <v>7905</v>
      </c>
      <c r="L433" s="80" t="s">
        <v>8680</v>
      </c>
      <c r="M433" s="82"/>
      <c r="N433" s="82"/>
      <c r="O433" s="83"/>
      <c r="P433" s="203" t="s">
        <v>5585</v>
      </c>
      <c r="Q433" s="203" t="s">
        <v>5584</v>
      </c>
      <c r="R433" s="203" t="s">
        <v>5586</v>
      </c>
      <c r="S433" s="200"/>
      <c r="T433" s="156"/>
      <c r="U433" s="201">
        <f>IF(W431="","",VLOOKUP(W431,Leeftijdscat,2,FALSE))</f>
        <v>9</v>
      </c>
      <c r="V433" s="201">
        <f>IF(W431="","",VLOOKUP(W431,Leeftijdscat,3,FALSE))</f>
        <v>11</v>
      </c>
      <c r="W433" s="201">
        <f>IF(W431="","",VLOOKUP(W431,Leeftijdscat,4,FALSE))</f>
        <v>12</v>
      </c>
      <c r="X433" s="49">
        <v>4</v>
      </c>
      <c r="Y433" s="78">
        <f>LEN(Y434&amp;Y435&amp;Y436&amp;Y437&amp;Y438&amp;Y439&amp;Y440&amp;Y441&amp;Y442&amp;Y443&amp;Y444&amp;Y445&amp;Y446&amp;Y447&amp;Y448)</f>
        <v>10</v>
      </c>
      <c r="Z433" s="78">
        <f>LEN(Z434&amp;Z435&amp;Z436&amp;Z437&amp;Z438&amp;Z439&amp;Z440&amp;Z441&amp;Z442&amp;Z443&amp;Z444&amp;Z445&amp;Z446&amp;Z447&amp;Z448)</f>
        <v>16</v>
      </c>
      <c r="AA433" s="78">
        <f>LEN(AA434&amp;AA435&amp;AA436&amp;AA437&amp;AA438&amp;AA439&amp;AA440&amp;AA441&amp;AA442&amp;AA443&amp;AA444&amp;AA445&amp;AA446&amp;AA447&amp;AA448)</f>
        <v>14</v>
      </c>
      <c r="AB433" s="78">
        <f>SUM(Y433:AA433)</f>
        <v>40</v>
      </c>
    </row>
    <row r="434" spans="1:34" x14ac:dyDescent="0.25">
      <c r="A434" s="31" t="str">
        <f>C431&amp;"x"&amp;B434</f>
        <v>D4x1</v>
      </c>
      <c r="B434" s="60">
        <v>1</v>
      </c>
      <c r="C434" s="84" t="str">
        <f t="shared" ref="C434:C448" si="375">IF(LEFT($A434,1)="x","",IFERROR(VLOOKUP($A434,LedenV,6,0),""))</f>
        <v>V</v>
      </c>
      <c r="D434" s="84" t="str">
        <f t="shared" ref="D434:D448" si="376">IF(LEFT($A434,1)="x","",IFERROR(VLOOKUP($A434,LedenV,7,0),""))</f>
        <v>NLV84L8</v>
      </c>
      <c r="E434" s="85" t="str">
        <f t="shared" ref="E434:E448" si="377">IF(LEFT($A434,1)="x","",IFERROR(VLOOKUP($A434,LedenV,8,0),""))</f>
        <v>Vercouteren, N.</v>
      </c>
      <c r="F434" s="85" t="str">
        <f t="shared" ref="F434:F448" si="378">IF(LEFT($A434,1)="x","",IFERROR(VLOOKUP($A434,LedenV,9,0),""))</f>
        <v>Noortje</v>
      </c>
      <c r="G434" s="86">
        <f t="shared" ref="G434:G448" si="379">IF(LEFT($A434,1)="x","",IFERROR(VLOOKUP($A434,LedenV,10,0),""))</f>
        <v>40226</v>
      </c>
      <c r="H434" s="87">
        <f t="shared" ref="H434:H448" si="380">IF(AND(ISNUMBER(G434),G434&lt;&gt;0),DATEDIF(G434,Peildatum,"Y"),"")</f>
        <v>11</v>
      </c>
      <c r="I434" s="88"/>
      <c r="J434" s="84" t="str">
        <f t="shared" ref="J434:J448" si="381">IF(LEFT($A434,1)="x","",IFERROR(VLOOKUP($A434,LedenV,16,0),""))</f>
        <v>E7</v>
      </c>
      <c r="K434" s="84" t="str">
        <f t="shared" ref="K434:K448" si="382">IF(LEFT($A434,1)="x","",IFERROR(VLOOKUP($A434,LedenV,17,0),""))</f>
        <v>E2</v>
      </c>
      <c r="L434" s="84" t="str">
        <f t="shared" ref="L434:L448" si="383">IF(LEFT($A434,1)="x","",IFERROR(VLOOKUP($A434,LedenV,18,0),""))</f>
        <v>D4</v>
      </c>
      <c r="M434" s="89"/>
      <c r="N434" s="89"/>
      <c r="P434" s="199"/>
      <c r="Q434" s="199"/>
      <c r="R434" s="199"/>
      <c r="S434" s="204"/>
      <c r="T434" s="273">
        <f t="shared" ref="T434:T448" si="384">IF(LEN(C434&amp;D434&amp;E434&amp;F434)&gt;0,1,0)</f>
        <v>1</v>
      </c>
      <c r="U434" s="202">
        <f t="shared" ref="U434:U448" si="385">MIN(LEN(Y434&amp;Z434&amp;AA434),1)</f>
        <v>1</v>
      </c>
      <c r="V434" s="205">
        <f t="shared" ref="V434:V448" si="386">V433</f>
        <v>11</v>
      </c>
      <c r="W434" s="205">
        <f t="shared" ref="W434:W448" si="387">W433</f>
        <v>12</v>
      </c>
      <c r="X434" s="49">
        <v>5</v>
      </c>
      <c r="Y434" s="84" t="str">
        <f t="shared" ref="Y434:Y448" si="388">IF(LEFT($A434,1)="x","",IFERROR(VLOOKUP($A434,LedenV,34,0),""))</f>
        <v>E7</v>
      </c>
      <c r="Z434" s="84" t="str">
        <f t="shared" ref="Z434:Z448" si="389">IF(LEFT($A434,1)="x","",IFERROR(VLOOKUP($A434,LedenV,35,0),""))</f>
        <v>E2</v>
      </c>
      <c r="AA434" s="84" t="str">
        <f t="shared" ref="AA434:AA448" si="390">IF(LEFT($A434,1)="x","",IFERROR(VLOOKUP($A434,LedenV,36,0),""))</f>
        <v>D4</v>
      </c>
      <c r="AB434" s="31">
        <f t="shared" ref="AB434:AB448" si="391">LEN(Y434&amp;Z434&amp;AA434)</f>
        <v>6</v>
      </c>
      <c r="AH434" s="332">
        <f t="shared" ref="AH434:AH448" si="392">lft(G434,Peildatum)</f>
        <v>11.87</v>
      </c>
    </row>
    <row r="435" spans="1:34" x14ac:dyDescent="0.25">
      <c r="A435" s="31" t="str">
        <f>C431&amp;"x"&amp;B435</f>
        <v>D4x2</v>
      </c>
      <c r="B435" s="60">
        <v>2</v>
      </c>
      <c r="C435" s="84" t="str">
        <f t="shared" si="375"/>
        <v>V</v>
      </c>
      <c r="D435" s="84" t="str">
        <f t="shared" si="376"/>
        <v>NMK12F1</v>
      </c>
      <c r="E435" s="85" t="str">
        <f t="shared" si="377"/>
        <v>Groen, E.</v>
      </c>
      <c r="F435" s="85" t="str">
        <f t="shared" si="378"/>
        <v>Evie</v>
      </c>
      <c r="G435" s="86">
        <f t="shared" si="379"/>
        <v>40329</v>
      </c>
      <c r="H435" s="87">
        <f t="shared" si="380"/>
        <v>11</v>
      </c>
      <c r="I435" s="88"/>
      <c r="J435" s="84" t="str">
        <f t="shared" si="381"/>
        <v>E5</v>
      </c>
      <c r="K435" s="84" t="str">
        <f t="shared" si="382"/>
        <v>E5</v>
      </c>
      <c r="L435" s="84" t="str">
        <f t="shared" si="383"/>
        <v>D4</v>
      </c>
      <c r="M435" s="89"/>
      <c r="N435" s="89"/>
      <c r="P435" s="199"/>
      <c r="Q435" s="199"/>
      <c r="R435" s="199"/>
      <c r="S435" s="204"/>
      <c r="T435" s="273">
        <f t="shared" si="384"/>
        <v>1</v>
      </c>
      <c r="U435" s="202">
        <f t="shared" si="385"/>
        <v>1</v>
      </c>
      <c r="V435" s="205">
        <f t="shared" si="386"/>
        <v>11</v>
      </c>
      <c r="W435" s="205">
        <f t="shared" si="387"/>
        <v>12</v>
      </c>
      <c r="X435" s="49">
        <v>6</v>
      </c>
      <c r="Y435" s="84" t="str">
        <f t="shared" si="388"/>
        <v>E5</v>
      </c>
      <c r="Z435" s="84" t="str">
        <f t="shared" si="389"/>
        <v>E5</v>
      </c>
      <c r="AA435" s="84" t="str">
        <f t="shared" si="390"/>
        <v>D4</v>
      </c>
      <c r="AB435" s="31">
        <f t="shared" si="391"/>
        <v>6</v>
      </c>
      <c r="AH435" s="332">
        <f t="shared" si="392"/>
        <v>11.59</v>
      </c>
    </row>
    <row r="436" spans="1:34" x14ac:dyDescent="0.25">
      <c r="A436" s="31" t="str">
        <f>C431&amp;"x"&amp;B436</f>
        <v>D4x3</v>
      </c>
      <c r="B436" s="60">
        <v>3</v>
      </c>
      <c r="C436" s="84" t="str">
        <f t="shared" si="375"/>
        <v>V</v>
      </c>
      <c r="D436" s="84" t="str">
        <f t="shared" si="376"/>
        <v>NML00R5</v>
      </c>
      <c r="E436" s="85" t="str">
        <f t="shared" si="377"/>
        <v>Bos, B.M.</v>
      </c>
      <c r="F436" s="85" t="str">
        <f t="shared" si="378"/>
        <v>Bryanna</v>
      </c>
      <c r="G436" s="86">
        <f t="shared" si="379"/>
        <v>40373</v>
      </c>
      <c r="H436" s="87">
        <f t="shared" si="380"/>
        <v>11</v>
      </c>
      <c r="I436" s="88"/>
      <c r="J436" s="84" t="str">
        <f t="shared" si="381"/>
        <v>E5</v>
      </c>
      <c r="K436" s="84" t="str">
        <f t="shared" si="382"/>
        <v>E5</v>
      </c>
      <c r="L436" s="84" t="str">
        <f t="shared" si="383"/>
        <v>D4</v>
      </c>
      <c r="M436" s="89"/>
      <c r="N436" s="89"/>
      <c r="P436" s="199"/>
      <c r="Q436" s="199"/>
      <c r="R436" s="199"/>
      <c r="S436" s="204"/>
      <c r="T436" s="273">
        <f t="shared" si="384"/>
        <v>1</v>
      </c>
      <c r="U436" s="202">
        <f t="shared" si="385"/>
        <v>1</v>
      </c>
      <c r="V436" s="205">
        <f t="shared" si="386"/>
        <v>11</v>
      </c>
      <c r="W436" s="205">
        <f t="shared" si="387"/>
        <v>12</v>
      </c>
      <c r="X436" s="49">
        <v>7</v>
      </c>
      <c r="Y436" s="84" t="str">
        <f t="shared" si="388"/>
        <v>E5</v>
      </c>
      <c r="Z436" s="84" t="str">
        <f t="shared" si="389"/>
        <v>E5</v>
      </c>
      <c r="AA436" s="84" t="str">
        <f t="shared" si="390"/>
        <v>D4</v>
      </c>
      <c r="AB436" s="31">
        <f t="shared" si="391"/>
        <v>6</v>
      </c>
      <c r="AH436" s="332">
        <f t="shared" si="392"/>
        <v>11.47</v>
      </c>
    </row>
    <row r="437" spans="1:34" x14ac:dyDescent="0.25">
      <c r="A437" s="31" t="str">
        <f>C431&amp;"x"&amp;B437</f>
        <v>D4x4</v>
      </c>
      <c r="B437" s="60">
        <v>4</v>
      </c>
      <c r="C437" s="84" t="str">
        <f t="shared" si="375"/>
        <v>V</v>
      </c>
      <c r="D437" s="84" t="str">
        <f t="shared" si="376"/>
        <v>NMK74C6</v>
      </c>
      <c r="E437" s="85" t="str">
        <f t="shared" si="377"/>
        <v>Nijman, F.J.J.</v>
      </c>
      <c r="F437" s="85" t="str">
        <f t="shared" si="378"/>
        <v>Famke</v>
      </c>
      <c r="G437" s="86">
        <f t="shared" si="379"/>
        <v>40722</v>
      </c>
      <c r="H437" s="87">
        <f t="shared" si="380"/>
        <v>10</v>
      </c>
      <c r="I437" s="88"/>
      <c r="J437" s="84" t="str">
        <f t="shared" si="381"/>
        <v/>
      </c>
      <c r="K437" s="84" t="str">
        <f t="shared" si="382"/>
        <v>E2</v>
      </c>
      <c r="L437" s="84" t="str">
        <f t="shared" si="383"/>
        <v>D4</v>
      </c>
      <c r="M437" s="89"/>
      <c r="N437" s="89"/>
      <c r="P437" s="199"/>
      <c r="Q437" s="199"/>
      <c r="R437" s="199"/>
      <c r="S437" s="204"/>
      <c r="T437" s="273">
        <f t="shared" si="384"/>
        <v>1</v>
      </c>
      <c r="U437" s="202">
        <f t="shared" si="385"/>
        <v>1</v>
      </c>
      <c r="V437" s="205">
        <f t="shared" si="386"/>
        <v>11</v>
      </c>
      <c r="W437" s="205">
        <f t="shared" si="387"/>
        <v>12</v>
      </c>
      <c r="X437" s="49">
        <v>8</v>
      </c>
      <c r="Y437" s="84" t="str">
        <f t="shared" si="388"/>
        <v/>
      </c>
      <c r="Z437" s="84" t="str">
        <f t="shared" si="389"/>
        <v>E2</v>
      </c>
      <c r="AA437" s="84" t="str">
        <f t="shared" si="390"/>
        <v>D4</v>
      </c>
      <c r="AB437" s="31">
        <f t="shared" si="391"/>
        <v>4</v>
      </c>
      <c r="AH437" s="332">
        <f t="shared" si="392"/>
        <v>10.51</v>
      </c>
    </row>
    <row r="438" spans="1:34" x14ac:dyDescent="0.25">
      <c r="A438" s="31" t="str">
        <f>C431&amp;"x"&amp;B438</f>
        <v>D4x5</v>
      </c>
      <c r="B438" s="60">
        <v>5</v>
      </c>
      <c r="C438" s="84" t="str">
        <f t="shared" si="375"/>
        <v>M</v>
      </c>
      <c r="D438" s="84" t="str">
        <f t="shared" si="376"/>
        <v>NMK12K6</v>
      </c>
      <c r="E438" s="85" t="str">
        <f t="shared" si="377"/>
        <v>Vos, T.</v>
      </c>
      <c r="F438" s="85" t="str">
        <f t="shared" si="378"/>
        <v>Thijs</v>
      </c>
      <c r="G438" s="86">
        <f t="shared" si="379"/>
        <v>40790</v>
      </c>
      <c r="H438" s="87">
        <f t="shared" si="380"/>
        <v>10</v>
      </c>
      <c r="I438" s="88"/>
      <c r="J438" s="84" t="str">
        <f t="shared" si="381"/>
        <v/>
      </c>
      <c r="K438" s="84" t="str">
        <f t="shared" si="382"/>
        <v>E2</v>
      </c>
      <c r="L438" s="84" t="str">
        <f t="shared" si="383"/>
        <v>D4</v>
      </c>
      <c r="M438" s="89"/>
      <c r="N438" s="89"/>
      <c r="P438" s="199"/>
      <c r="Q438" s="199"/>
      <c r="R438" s="199"/>
      <c r="S438" s="204"/>
      <c r="T438" s="273">
        <f t="shared" si="384"/>
        <v>1</v>
      </c>
      <c r="U438" s="202">
        <f t="shared" si="385"/>
        <v>1</v>
      </c>
      <c r="V438" s="205">
        <f t="shared" si="386"/>
        <v>11</v>
      </c>
      <c r="W438" s="205">
        <f t="shared" si="387"/>
        <v>12</v>
      </c>
      <c r="X438" s="49">
        <v>9</v>
      </c>
      <c r="Y438" s="84" t="str">
        <f t="shared" si="388"/>
        <v/>
      </c>
      <c r="Z438" s="84" t="str">
        <f t="shared" si="389"/>
        <v>E2</v>
      </c>
      <c r="AA438" s="84" t="str">
        <f t="shared" si="390"/>
        <v>D4</v>
      </c>
      <c r="AB438" s="31">
        <f t="shared" si="391"/>
        <v>4</v>
      </c>
      <c r="AH438" s="332">
        <f t="shared" si="392"/>
        <v>10.32</v>
      </c>
    </row>
    <row r="439" spans="1:34" x14ac:dyDescent="0.25">
      <c r="A439" s="31" t="str">
        <f>C431&amp;"x"&amp;B439</f>
        <v>D4x6</v>
      </c>
      <c r="B439" s="60">
        <v>6</v>
      </c>
      <c r="C439" s="84" t="str">
        <f t="shared" si="375"/>
        <v>V</v>
      </c>
      <c r="D439" s="84" t="str">
        <f t="shared" si="376"/>
        <v>NMJ53F3</v>
      </c>
      <c r="E439" s="85" t="str">
        <f t="shared" si="377"/>
        <v>Rooij, van E.J.</v>
      </c>
      <c r="F439" s="85" t="str">
        <f t="shared" si="378"/>
        <v>Eva</v>
      </c>
      <c r="G439" s="86">
        <f t="shared" si="379"/>
        <v>41167</v>
      </c>
      <c r="H439" s="87">
        <f t="shared" si="380"/>
        <v>9</v>
      </c>
      <c r="I439" s="88"/>
      <c r="J439" s="84" t="str">
        <f t="shared" si="381"/>
        <v/>
      </c>
      <c r="K439" s="84" t="str">
        <f t="shared" si="382"/>
        <v>E2</v>
      </c>
      <c r="L439" s="84" t="str">
        <f t="shared" si="383"/>
        <v>E2</v>
      </c>
      <c r="M439" s="89"/>
      <c r="N439" s="89"/>
      <c r="P439" s="199"/>
      <c r="Q439" s="199"/>
      <c r="R439" s="199"/>
      <c r="S439" s="204"/>
      <c r="T439" s="273">
        <f t="shared" si="384"/>
        <v>1</v>
      </c>
      <c r="U439" s="202">
        <f t="shared" si="385"/>
        <v>1</v>
      </c>
      <c r="V439" s="205">
        <f t="shared" si="386"/>
        <v>11</v>
      </c>
      <c r="W439" s="205">
        <f t="shared" si="387"/>
        <v>12</v>
      </c>
      <c r="X439" s="49">
        <v>10</v>
      </c>
      <c r="Y439" s="84" t="str">
        <f t="shared" si="388"/>
        <v/>
      </c>
      <c r="Z439" s="84" t="str">
        <f t="shared" si="389"/>
        <v>E2</v>
      </c>
      <c r="AA439" s="84" t="str">
        <f t="shared" si="390"/>
        <v>E2</v>
      </c>
      <c r="AB439" s="31">
        <f t="shared" si="391"/>
        <v>4</v>
      </c>
      <c r="AH439" s="332">
        <f t="shared" si="392"/>
        <v>9.2899999999999991</v>
      </c>
    </row>
    <row r="440" spans="1:34" x14ac:dyDescent="0.25">
      <c r="A440" s="31" t="str">
        <f>C431&amp;"x"&amp;B440</f>
        <v>D4x7</v>
      </c>
      <c r="B440" s="60">
        <v>7</v>
      </c>
      <c r="C440" s="84" t="str">
        <f t="shared" si="375"/>
        <v>M</v>
      </c>
      <c r="D440" s="84" t="str">
        <f t="shared" si="376"/>
        <v>NMF22Q8</v>
      </c>
      <c r="E440" s="85" t="str">
        <f t="shared" si="377"/>
        <v>Jacobs, X.</v>
      </c>
      <c r="F440" s="85" t="str">
        <f t="shared" si="378"/>
        <v>Xavi</v>
      </c>
      <c r="G440" s="86">
        <f t="shared" si="379"/>
        <v>40750</v>
      </c>
      <c r="H440" s="87">
        <f t="shared" si="380"/>
        <v>10</v>
      </c>
      <c r="I440" s="88"/>
      <c r="J440" s="84" t="str">
        <f t="shared" si="381"/>
        <v>E7</v>
      </c>
      <c r="K440" s="84" t="str">
        <f t="shared" si="382"/>
        <v>E2</v>
      </c>
      <c r="L440" s="84" t="str">
        <f t="shared" si="383"/>
        <v>E2</v>
      </c>
      <c r="M440" s="89"/>
      <c r="N440" s="89"/>
      <c r="P440" s="199"/>
      <c r="Q440" s="199"/>
      <c r="R440" s="199"/>
      <c r="S440" s="204"/>
      <c r="T440" s="273">
        <f t="shared" si="384"/>
        <v>1</v>
      </c>
      <c r="U440" s="202">
        <f t="shared" si="385"/>
        <v>1</v>
      </c>
      <c r="V440" s="205">
        <f t="shared" si="386"/>
        <v>11</v>
      </c>
      <c r="W440" s="205">
        <f t="shared" si="387"/>
        <v>12</v>
      </c>
      <c r="X440" s="49">
        <v>11</v>
      </c>
      <c r="Y440" s="84" t="str">
        <f t="shared" si="388"/>
        <v>E7</v>
      </c>
      <c r="Z440" s="84" t="str">
        <f t="shared" si="389"/>
        <v>E2</v>
      </c>
      <c r="AA440" s="84" t="str">
        <f t="shared" si="390"/>
        <v>E2</v>
      </c>
      <c r="AB440" s="31">
        <f t="shared" si="391"/>
        <v>6</v>
      </c>
      <c r="AH440" s="332">
        <f t="shared" si="392"/>
        <v>10.43</v>
      </c>
    </row>
    <row r="441" spans="1:34" x14ac:dyDescent="0.25">
      <c r="A441" s="31" t="str">
        <f>C431&amp;"x"&amp;B441</f>
        <v>D4x8</v>
      </c>
      <c r="B441" s="60">
        <v>8</v>
      </c>
      <c r="C441" s="84" t="str">
        <f t="shared" si="375"/>
        <v>V</v>
      </c>
      <c r="D441" s="84" t="str">
        <f t="shared" si="376"/>
        <v>NMN23N8</v>
      </c>
      <c r="E441" s="85" t="str">
        <f t="shared" si="377"/>
        <v>Veenendaal, E.</v>
      </c>
      <c r="F441" s="85" t="str">
        <f t="shared" si="378"/>
        <v>Eline</v>
      </c>
      <c r="G441" s="86">
        <f t="shared" si="379"/>
        <v>40075</v>
      </c>
      <c r="H441" s="87">
        <f t="shared" si="380"/>
        <v>12</v>
      </c>
      <c r="I441" s="88"/>
      <c r="J441" s="84" t="str">
        <f t="shared" si="381"/>
        <v>E4</v>
      </c>
      <c r="K441" s="84" t="str">
        <f t="shared" si="382"/>
        <v>D4</v>
      </c>
      <c r="L441" s="84">
        <f t="shared" si="383"/>
        <v>0</v>
      </c>
      <c r="M441" s="89"/>
      <c r="N441" s="89"/>
      <c r="P441" s="199"/>
      <c r="Q441" s="199"/>
      <c r="R441" s="199"/>
      <c r="S441" s="204"/>
      <c r="T441" s="273">
        <f t="shared" si="384"/>
        <v>1</v>
      </c>
      <c r="U441" s="202">
        <f t="shared" si="385"/>
        <v>1</v>
      </c>
      <c r="V441" s="205">
        <f t="shared" si="386"/>
        <v>11</v>
      </c>
      <c r="W441" s="205">
        <f t="shared" si="387"/>
        <v>12</v>
      </c>
      <c r="X441" s="49">
        <v>12</v>
      </c>
      <c r="Y441" s="84" t="str">
        <f t="shared" si="388"/>
        <v>E4</v>
      </c>
      <c r="Z441" s="84" t="str">
        <f t="shared" si="389"/>
        <v>D4</v>
      </c>
      <c r="AA441" s="84" t="str">
        <f t="shared" si="390"/>
        <v/>
      </c>
      <c r="AB441" s="31">
        <f t="shared" si="391"/>
        <v>4</v>
      </c>
      <c r="AH441" s="332">
        <f t="shared" si="392"/>
        <v>12.28</v>
      </c>
    </row>
    <row r="442" spans="1:34" x14ac:dyDescent="0.25">
      <c r="A442" s="31" t="str">
        <f>C431&amp;"x"&amp;B442</f>
        <v>D4x9</v>
      </c>
      <c r="B442" s="60">
        <v>9</v>
      </c>
      <c r="C442" s="84" t="str">
        <f t="shared" si="375"/>
        <v>V</v>
      </c>
      <c r="D442" s="84" t="str">
        <f t="shared" si="376"/>
        <v>NMN07F4</v>
      </c>
      <c r="E442" s="85" t="str">
        <f t="shared" si="377"/>
        <v>Barbaroux, M.N.</v>
      </c>
      <c r="F442" s="85" t="str">
        <f t="shared" si="378"/>
        <v>Manon</v>
      </c>
      <c r="G442" s="86">
        <f t="shared" si="379"/>
        <v>40637</v>
      </c>
      <c r="H442" s="87">
        <f t="shared" si="380"/>
        <v>10</v>
      </c>
      <c r="I442" s="88"/>
      <c r="J442" s="84" t="str">
        <f t="shared" si="381"/>
        <v/>
      </c>
      <c r="K442" s="84" t="str">
        <f t="shared" si="382"/>
        <v/>
      </c>
      <c r="L442" s="84">
        <f t="shared" si="383"/>
        <v>0</v>
      </c>
      <c r="M442" s="89"/>
      <c r="N442" s="89"/>
      <c r="P442" s="199"/>
      <c r="Q442" s="199"/>
      <c r="R442" s="199"/>
      <c r="S442" s="204"/>
      <c r="T442" s="273">
        <f t="shared" si="384"/>
        <v>1</v>
      </c>
      <c r="U442" s="202">
        <f t="shared" si="385"/>
        <v>0</v>
      </c>
      <c r="V442" s="205">
        <f t="shared" si="386"/>
        <v>11</v>
      </c>
      <c r="W442" s="205">
        <f t="shared" si="387"/>
        <v>12</v>
      </c>
      <c r="X442" s="49">
        <v>13</v>
      </c>
      <c r="Y442" s="84" t="str">
        <f t="shared" si="388"/>
        <v/>
      </c>
      <c r="Z442" s="84" t="str">
        <f t="shared" si="389"/>
        <v/>
      </c>
      <c r="AA442" s="84" t="str">
        <f t="shared" si="390"/>
        <v/>
      </c>
      <c r="AB442" s="31">
        <f t="shared" si="391"/>
        <v>0</v>
      </c>
      <c r="AH442" s="332">
        <f t="shared" si="392"/>
        <v>10.74</v>
      </c>
    </row>
    <row r="443" spans="1:34" x14ac:dyDescent="0.25">
      <c r="A443" s="31" t="str">
        <f>C431&amp;"x"&amp;B443</f>
        <v>D4x10</v>
      </c>
      <c r="B443" s="60">
        <v>10</v>
      </c>
      <c r="C443" s="84" t="str">
        <f t="shared" si="375"/>
        <v>V</v>
      </c>
      <c r="D443" s="84" t="str">
        <f t="shared" si="376"/>
        <v>NMN06Y4</v>
      </c>
      <c r="E443" s="85" t="str">
        <f t="shared" si="377"/>
        <v>Jongkind, P.</v>
      </c>
      <c r="F443" s="85" t="str">
        <f t="shared" si="378"/>
        <v>Pippa</v>
      </c>
      <c r="G443" s="86">
        <f t="shared" si="379"/>
        <v>40796</v>
      </c>
      <c r="H443" s="87">
        <f t="shared" si="380"/>
        <v>10</v>
      </c>
      <c r="I443" s="88"/>
      <c r="J443" s="84" t="str">
        <f t="shared" si="381"/>
        <v/>
      </c>
      <c r="K443" s="84" t="str">
        <f t="shared" si="382"/>
        <v/>
      </c>
      <c r="L443" s="84">
        <f t="shared" si="383"/>
        <v>0</v>
      </c>
      <c r="M443" s="89"/>
      <c r="N443" s="89"/>
      <c r="P443" s="199"/>
      <c r="Q443" s="199"/>
      <c r="R443" s="199"/>
      <c r="S443" s="204"/>
      <c r="T443" s="273">
        <f t="shared" si="384"/>
        <v>1</v>
      </c>
      <c r="U443" s="202">
        <f t="shared" si="385"/>
        <v>0</v>
      </c>
      <c r="V443" s="205">
        <f t="shared" si="386"/>
        <v>11</v>
      </c>
      <c r="W443" s="205">
        <f t="shared" si="387"/>
        <v>12</v>
      </c>
      <c r="X443" s="49">
        <v>14</v>
      </c>
      <c r="Y443" s="84" t="str">
        <f t="shared" si="388"/>
        <v/>
      </c>
      <c r="Z443" s="84" t="str">
        <f t="shared" si="389"/>
        <v/>
      </c>
      <c r="AA443" s="84" t="str">
        <f t="shared" si="390"/>
        <v/>
      </c>
      <c r="AB443" s="31">
        <f t="shared" si="391"/>
        <v>0</v>
      </c>
      <c r="AH443" s="332">
        <f t="shared" si="392"/>
        <v>10.31</v>
      </c>
    </row>
    <row r="444" spans="1:34" x14ac:dyDescent="0.25">
      <c r="A444" s="31" t="str">
        <f>C431&amp;"x"&amp;B444</f>
        <v>D4x11</v>
      </c>
      <c r="B444" s="60">
        <v>11</v>
      </c>
      <c r="C444" s="84" t="str">
        <f t="shared" si="375"/>
        <v/>
      </c>
      <c r="D444" s="84" t="str">
        <f t="shared" si="376"/>
        <v/>
      </c>
      <c r="E444" s="85" t="str">
        <f t="shared" si="377"/>
        <v/>
      </c>
      <c r="F444" s="85" t="str">
        <f t="shared" si="378"/>
        <v/>
      </c>
      <c r="G444" s="86" t="str">
        <f t="shared" si="379"/>
        <v/>
      </c>
      <c r="H444" s="87" t="str">
        <f t="shared" si="380"/>
        <v/>
      </c>
      <c r="I444" s="88"/>
      <c r="J444" s="84" t="str">
        <f t="shared" si="381"/>
        <v/>
      </c>
      <c r="K444" s="84" t="str">
        <f t="shared" si="382"/>
        <v/>
      </c>
      <c r="L444" s="84" t="str">
        <f t="shared" si="383"/>
        <v/>
      </c>
      <c r="M444" s="89"/>
      <c r="N444" s="89"/>
      <c r="P444" s="199"/>
      <c r="Q444" s="199"/>
      <c r="R444" s="199"/>
      <c r="T444" s="273">
        <f t="shared" si="384"/>
        <v>0</v>
      </c>
      <c r="U444" s="202">
        <f t="shared" si="385"/>
        <v>0</v>
      </c>
      <c r="V444" s="205">
        <f t="shared" si="386"/>
        <v>11</v>
      </c>
      <c r="W444" s="205">
        <f t="shared" si="387"/>
        <v>12</v>
      </c>
      <c r="X444" s="49">
        <v>15</v>
      </c>
      <c r="Y444" s="84" t="str">
        <f t="shared" si="388"/>
        <v/>
      </c>
      <c r="Z444" s="84" t="str">
        <f t="shared" si="389"/>
        <v/>
      </c>
      <c r="AA444" s="84" t="str">
        <f t="shared" si="390"/>
        <v/>
      </c>
      <c r="AB444" s="31">
        <f t="shared" si="391"/>
        <v>0</v>
      </c>
      <c r="AH444" s="332" t="str">
        <f t="shared" si="392"/>
        <v/>
      </c>
    </row>
    <row r="445" spans="1:34" x14ac:dyDescent="0.25">
      <c r="A445" s="31" t="str">
        <f>C431&amp;"x"&amp;B445</f>
        <v>D4x12</v>
      </c>
      <c r="B445" s="60">
        <v>12</v>
      </c>
      <c r="C445" s="84" t="str">
        <f t="shared" si="375"/>
        <v/>
      </c>
      <c r="D445" s="84" t="str">
        <f t="shared" si="376"/>
        <v/>
      </c>
      <c r="E445" s="85" t="str">
        <f t="shared" si="377"/>
        <v/>
      </c>
      <c r="F445" s="85" t="str">
        <f t="shared" si="378"/>
        <v/>
      </c>
      <c r="G445" s="86" t="str">
        <f t="shared" si="379"/>
        <v/>
      </c>
      <c r="H445" s="87" t="str">
        <f t="shared" si="380"/>
        <v/>
      </c>
      <c r="I445" s="88"/>
      <c r="J445" s="84" t="str">
        <f t="shared" si="381"/>
        <v/>
      </c>
      <c r="K445" s="84" t="str">
        <f t="shared" si="382"/>
        <v/>
      </c>
      <c r="L445" s="84" t="str">
        <f t="shared" si="383"/>
        <v/>
      </c>
      <c r="M445" s="89"/>
      <c r="N445" s="89"/>
      <c r="P445" s="199"/>
      <c r="Q445" s="199"/>
      <c r="R445" s="199"/>
      <c r="T445" s="273">
        <f t="shared" si="384"/>
        <v>0</v>
      </c>
      <c r="U445" s="202">
        <f t="shared" si="385"/>
        <v>0</v>
      </c>
      <c r="V445" s="205">
        <f t="shared" si="386"/>
        <v>11</v>
      </c>
      <c r="W445" s="205">
        <f t="shared" si="387"/>
        <v>12</v>
      </c>
      <c r="X445" s="49">
        <v>16</v>
      </c>
      <c r="Y445" s="84" t="str">
        <f t="shared" si="388"/>
        <v/>
      </c>
      <c r="Z445" s="84" t="str">
        <f t="shared" si="389"/>
        <v/>
      </c>
      <c r="AA445" s="84" t="str">
        <f t="shared" si="390"/>
        <v/>
      </c>
      <c r="AB445" s="31">
        <f t="shared" si="391"/>
        <v>0</v>
      </c>
      <c r="AH445" s="332" t="str">
        <f t="shared" si="392"/>
        <v/>
      </c>
    </row>
    <row r="446" spans="1:34" x14ac:dyDescent="0.25">
      <c r="A446" s="31" t="str">
        <f>C431&amp;"x"&amp;B446</f>
        <v>D4x13</v>
      </c>
      <c r="B446" s="60">
        <v>13</v>
      </c>
      <c r="C446" s="84" t="str">
        <f t="shared" si="375"/>
        <v/>
      </c>
      <c r="D446" s="84" t="str">
        <f t="shared" si="376"/>
        <v/>
      </c>
      <c r="E446" s="85" t="str">
        <f t="shared" si="377"/>
        <v/>
      </c>
      <c r="F446" s="85" t="str">
        <f t="shared" si="378"/>
        <v/>
      </c>
      <c r="G446" s="86" t="str">
        <f t="shared" si="379"/>
        <v/>
      </c>
      <c r="H446" s="87" t="str">
        <f t="shared" si="380"/>
        <v/>
      </c>
      <c r="I446" s="88"/>
      <c r="J446" s="84" t="str">
        <f t="shared" si="381"/>
        <v/>
      </c>
      <c r="K446" s="84" t="str">
        <f t="shared" si="382"/>
        <v/>
      </c>
      <c r="L446" s="84" t="str">
        <f t="shared" si="383"/>
        <v/>
      </c>
      <c r="M446" s="89"/>
      <c r="N446" s="89"/>
      <c r="P446" s="199"/>
      <c r="Q446" s="199"/>
      <c r="R446" s="199"/>
      <c r="T446" s="273">
        <f t="shared" si="384"/>
        <v>0</v>
      </c>
      <c r="U446" s="202">
        <f t="shared" si="385"/>
        <v>0</v>
      </c>
      <c r="V446" s="205">
        <f t="shared" si="386"/>
        <v>11</v>
      </c>
      <c r="W446" s="205">
        <f t="shared" si="387"/>
        <v>12</v>
      </c>
      <c r="X446" s="49">
        <v>17</v>
      </c>
      <c r="Y446" s="84" t="str">
        <f t="shared" si="388"/>
        <v/>
      </c>
      <c r="Z446" s="84" t="str">
        <f t="shared" si="389"/>
        <v/>
      </c>
      <c r="AA446" s="84" t="str">
        <f t="shared" si="390"/>
        <v/>
      </c>
      <c r="AB446" s="31">
        <f t="shared" si="391"/>
        <v>0</v>
      </c>
      <c r="AH446" s="332" t="str">
        <f t="shared" si="392"/>
        <v/>
      </c>
    </row>
    <row r="447" spans="1:34" x14ac:dyDescent="0.25">
      <c r="A447" s="31" t="str">
        <f>C431&amp;"x"&amp;B447</f>
        <v>D4x14</v>
      </c>
      <c r="B447" s="60">
        <v>14</v>
      </c>
      <c r="C447" s="84" t="str">
        <f t="shared" si="375"/>
        <v/>
      </c>
      <c r="D447" s="84" t="str">
        <f t="shared" si="376"/>
        <v/>
      </c>
      <c r="E447" s="85" t="str">
        <f t="shared" si="377"/>
        <v/>
      </c>
      <c r="F447" s="85" t="str">
        <f t="shared" si="378"/>
        <v/>
      </c>
      <c r="G447" s="86" t="str">
        <f t="shared" si="379"/>
        <v/>
      </c>
      <c r="H447" s="87" t="str">
        <f t="shared" si="380"/>
        <v/>
      </c>
      <c r="I447" s="88"/>
      <c r="J447" s="84" t="str">
        <f t="shared" si="381"/>
        <v/>
      </c>
      <c r="K447" s="84" t="str">
        <f t="shared" si="382"/>
        <v/>
      </c>
      <c r="L447" s="84" t="str">
        <f t="shared" si="383"/>
        <v/>
      </c>
      <c r="M447" s="89"/>
      <c r="N447" s="89"/>
      <c r="P447" s="199"/>
      <c r="Q447" s="199"/>
      <c r="R447" s="199"/>
      <c r="T447" s="273">
        <f t="shared" si="384"/>
        <v>0</v>
      </c>
      <c r="U447" s="202">
        <f t="shared" si="385"/>
        <v>0</v>
      </c>
      <c r="V447" s="205">
        <f t="shared" si="386"/>
        <v>11</v>
      </c>
      <c r="W447" s="205">
        <f t="shared" si="387"/>
        <v>12</v>
      </c>
      <c r="X447" s="49">
        <v>18</v>
      </c>
      <c r="Y447" s="84" t="str">
        <f t="shared" si="388"/>
        <v/>
      </c>
      <c r="Z447" s="84" t="str">
        <f t="shared" si="389"/>
        <v/>
      </c>
      <c r="AA447" s="84" t="str">
        <f t="shared" si="390"/>
        <v/>
      </c>
      <c r="AB447" s="31">
        <f t="shared" si="391"/>
        <v>0</v>
      </c>
      <c r="AH447" s="332" t="str">
        <f t="shared" si="392"/>
        <v/>
      </c>
    </row>
    <row r="448" spans="1:34" x14ac:dyDescent="0.25">
      <c r="A448" s="31" t="str">
        <f>C431&amp;"x"&amp;B448</f>
        <v>D4x15</v>
      </c>
      <c r="B448" s="60">
        <v>15</v>
      </c>
      <c r="C448" s="84" t="str">
        <f t="shared" si="375"/>
        <v/>
      </c>
      <c r="D448" s="84" t="str">
        <f t="shared" si="376"/>
        <v/>
      </c>
      <c r="E448" s="85" t="str">
        <f t="shared" si="377"/>
        <v/>
      </c>
      <c r="F448" s="85" t="str">
        <f t="shared" si="378"/>
        <v/>
      </c>
      <c r="G448" s="86" t="str">
        <f t="shared" si="379"/>
        <v/>
      </c>
      <c r="H448" s="87" t="str">
        <f t="shared" si="380"/>
        <v/>
      </c>
      <c r="I448" s="88"/>
      <c r="J448" s="84" t="str">
        <f t="shared" si="381"/>
        <v/>
      </c>
      <c r="K448" s="84" t="str">
        <f t="shared" si="382"/>
        <v/>
      </c>
      <c r="L448" s="84" t="str">
        <f t="shared" si="383"/>
        <v/>
      </c>
      <c r="M448" s="89"/>
      <c r="N448" s="89"/>
      <c r="P448" s="199"/>
      <c r="Q448" s="199"/>
      <c r="R448" s="199"/>
      <c r="T448" s="273">
        <f t="shared" si="384"/>
        <v>0</v>
      </c>
      <c r="U448" s="202">
        <f t="shared" si="385"/>
        <v>0</v>
      </c>
      <c r="V448" s="205">
        <f t="shared" si="386"/>
        <v>11</v>
      </c>
      <c r="W448" s="205">
        <f t="shared" si="387"/>
        <v>12</v>
      </c>
      <c r="X448" s="49">
        <v>19</v>
      </c>
      <c r="Y448" s="84" t="str">
        <f t="shared" si="388"/>
        <v/>
      </c>
      <c r="Z448" s="84" t="str">
        <f t="shared" si="389"/>
        <v/>
      </c>
      <c r="AA448" s="84" t="str">
        <f t="shared" si="390"/>
        <v/>
      </c>
      <c r="AB448" s="31">
        <f t="shared" si="391"/>
        <v>0</v>
      </c>
      <c r="AH448" s="332" t="str">
        <f t="shared" si="392"/>
        <v/>
      </c>
    </row>
    <row r="449" spans="1:34" ht="13.8" thickBot="1" x14ac:dyDescent="0.3">
      <c r="B449" s="90"/>
      <c r="C449" s="91"/>
      <c r="D449" s="90"/>
      <c r="E449" s="90"/>
      <c r="F449" s="90"/>
      <c r="G449" s="92"/>
      <c r="H449" s="92"/>
      <c r="I449" s="92"/>
      <c r="J449" s="91"/>
      <c r="K449" s="91"/>
      <c r="L449" s="91"/>
      <c r="M449" s="89"/>
      <c r="N449" s="89"/>
      <c r="X449" s="49">
        <v>20</v>
      </c>
    </row>
    <row r="450" spans="1:34" ht="13.8" thickTop="1" x14ac:dyDescent="0.25">
      <c r="A450" s="59"/>
      <c r="B450" s="60"/>
      <c r="C450" s="416" t="s">
        <v>5707</v>
      </c>
      <c r="D450" s="416"/>
      <c r="E450" s="162" t="s">
        <v>5708</v>
      </c>
      <c r="F450" s="162" t="s">
        <v>5709</v>
      </c>
      <c r="G450" s="62" t="s">
        <v>5710</v>
      </c>
      <c r="H450" s="63"/>
      <c r="I450" s="64"/>
      <c r="J450" s="65" t="s">
        <v>5711</v>
      </c>
      <c r="K450" s="65" t="s">
        <v>5712</v>
      </c>
      <c r="L450" s="65" t="s">
        <v>5713</v>
      </c>
      <c r="M450" s="66"/>
      <c r="N450" s="66"/>
      <c r="O450" s="67"/>
      <c r="P450" s="68">
        <f>COUNT(P454:P468)</f>
        <v>0</v>
      </c>
      <c r="Q450" s="68">
        <f>COUNT(Q454:Q468)</f>
        <v>0</v>
      </c>
      <c r="R450" s="68">
        <f>COUNT(R454:R468)</f>
        <v>0</v>
      </c>
      <c r="S450" s="69"/>
      <c r="T450" s="344">
        <f>T451-SUM(U454:U468)</f>
        <v>0</v>
      </c>
      <c r="U450" s="67"/>
      <c r="V450" s="67"/>
      <c r="W450" s="67"/>
      <c r="X450" s="67">
        <v>1</v>
      </c>
      <c r="Y450" s="59"/>
      <c r="Z450" s="59"/>
      <c r="AA450" s="59"/>
      <c r="AB450" s="59"/>
    </row>
    <row r="451" spans="1:34" x14ac:dyDescent="0.25">
      <c r="A451" s="40">
        <v>26</v>
      </c>
      <c r="B451" s="70"/>
      <c r="C451" s="415" t="str">
        <f>Leden!AQ28</f>
        <v>E1</v>
      </c>
      <c r="D451" s="415"/>
      <c r="E451" s="161" t="str">
        <f>IF($C451="","",LEFT(IFERROR(VLOOKUP($C451,TeamsV,2,0),"")&amp;"??",2))</f>
        <v>BK</v>
      </c>
      <c r="F451" s="342" t="str">
        <f>IF($C451="","",IFERROR(VLOOKUP($C451,TeamsV,3,0),"??"))</f>
        <v>Za</v>
      </c>
      <c r="G451" s="161" t="str">
        <f>IF($C451="","",LEFT(IFERROR(VLOOKUP($C451,TeamsV,4,0),"")&amp;"?",1))</f>
        <v>4</v>
      </c>
      <c r="H451" s="72"/>
      <c r="I451" s="73"/>
      <c r="J451" s="265">
        <f>COUNTIF(C454:C468,"V")</f>
        <v>3</v>
      </c>
      <c r="K451" s="268">
        <f>COUNTIF(C454:C468,"M")</f>
        <v>2</v>
      </c>
      <c r="L451" s="74">
        <f>IFERROR(AVERAGE(H454:H468),"")</f>
        <v>9</v>
      </c>
      <c r="M451" s="75"/>
      <c r="N451" s="75"/>
      <c r="O451" s="76" t="s">
        <v>5714</v>
      </c>
      <c r="P451" s="346"/>
      <c r="Q451" s="346"/>
      <c r="R451" s="346"/>
      <c r="S451" s="347"/>
      <c r="T451" s="344">
        <f>SUM(T454:T468)</f>
        <v>5</v>
      </c>
      <c r="U451" s="201" t="str">
        <f>MID($C451,1,1)</f>
        <v>E</v>
      </c>
      <c r="V451" s="201" t="str">
        <f>MID($C451,1,1)</f>
        <v>E</v>
      </c>
      <c r="W451" s="201" t="str">
        <f>MID($C451,1,1)</f>
        <v>E</v>
      </c>
      <c r="X451" s="49">
        <v>2</v>
      </c>
      <c r="Y451" s="40"/>
      <c r="Z451" s="40"/>
      <c r="AA451" s="40"/>
      <c r="AB451" s="40"/>
      <c r="AD451" s="17" t="str">
        <f>IF($C451="","",IFERROR(VLOOKUP($C451,TeamsV,6,0),""))</f>
        <v>A</v>
      </c>
      <c r="AE451" s="17" t="str">
        <f>TRIM(IF($AD451="","",IFERROR(VLOOKUP($AD451,Teams!$B$4:$G$8,2,0),"")))</f>
        <v>3312 AD</v>
      </c>
      <c r="AF451" s="17" t="str">
        <f>TRIM(IF($AD451="","",IFERROR(VLOOKUP($AD451,Teams!$B$4:$G$8,4,0),"")))</f>
        <v>Dordrecht Oranje Wit (D)</v>
      </c>
      <c r="AH451" s="335">
        <f>IFERROR(AVERAGE(AH454:AH468),"")</f>
        <v>9.5800000000000018</v>
      </c>
    </row>
    <row r="452" spans="1:34" x14ac:dyDescent="0.25">
      <c r="B452" s="60"/>
      <c r="C452" s="162"/>
      <c r="D452" s="60"/>
      <c r="E452" s="60"/>
      <c r="F452" s="60"/>
      <c r="G452" s="64"/>
      <c r="H452" s="64"/>
      <c r="I452" s="64"/>
      <c r="J452" s="266"/>
      <c r="K452" s="266"/>
      <c r="L452" s="266"/>
      <c r="M452" s="77"/>
      <c r="N452" s="77"/>
      <c r="P452" s="200"/>
      <c r="Q452" s="200"/>
      <c r="R452" s="200"/>
      <c r="S452" s="200"/>
      <c r="T452" s="156"/>
      <c r="U452" s="202"/>
      <c r="V452" s="202"/>
      <c r="W452" s="202"/>
      <c r="X452" s="49">
        <v>3</v>
      </c>
    </row>
    <row r="453" spans="1:34" x14ac:dyDescent="0.25">
      <c r="A453" s="78"/>
      <c r="B453" s="79"/>
      <c r="C453" s="80" t="s">
        <v>5715</v>
      </c>
      <c r="D453" s="80" t="s">
        <v>5716</v>
      </c>
      <c r="E453" s="81" t="s">
        <v>5717</v>
      </c>
      <c r="F453" s="81" t="s">
        <v>5718</v>
      </c>
      <c r="G453" s="80" t="s">
        <v>5719</v>
      </c>
      <c r="H453" s="80" t="s">
        <v>5720</v>
      </c>
      <c r="I453" s="80" t="s">
        <v>5575</v>
      </c>
      <c r="J453" s="80" t="s">
        <v>7904</v>
      </c>
      <c r="K453" s="80" t="s">
        <v>7905</v>
      </c>
      <c r="L453" s="80" t="s">
        <v>8680</v>
      </c>
      <c r="M453" s="82"/>
      <c r="N453" s="82"/>
      <c r="O453" s="83"/>
      <c r="P453" s="203" t="s">
        <v>5585</v>
      </c>
      <c r="Q453" s="203" t="s">
        <v>5584</v>
      </c>
      <c r="R453" s="203" t="s">
        <v>5586</v>
      </c>
      <c r="S453" s="200"/>
      <c r="T453" s="156"/>
      <c r="U453" s="201">
        <f>IF(W451="","",VLOOKUP(W451,Leeftijdscat,2,FALSE))</f>
        <v>7</v>
      </c>
      <c r="V453" s="201">
        <f>IF(W451="","",VLOOKUP(W451,Leeftijdscat,3,FALSE))</f>
        <v>9</v>
      </c>
      <c r="W453" s="201">
        <f>IF(W451="","",VLOOKUP(W451,Leeftijdscat,4,FALSE))</f>
        <v>10</v>
      </c>
      <c r="X453" s="49">
        <v>4</v>
      </c>
      <c r="Y453" s="78">
        <f>LEN(Y454&amp;Y455&amp;Y456&amp;Y457&amp;Y458&amp;Y459&amp;Y460&amp;Y461&amp;Y462&amp;Y463&amp;Y464&amp;Y465&amp;Y466&amp;Y467&amp;Y468)</f>
        <v>10</v>
      </c>
      <c r="Z453" s="78">
        <f>LEN(Z454&amp;Z455&amp;Z456&amp;Z457&amp;Z458&amp;Z459&amp;Z460&amp;Z461&amp;Z462&amp;Z463&amp;Z464&amp;Z465&amp;Z466&amp;Z467&amp;Z468)</f>
        <v>10</v>
      </c>
      <c r="AA453" s="78">
        <f>LEN(AA454&amp;AA455&amp;AA456&amp;AA457&amp;AA458&amp;AA459&amp;AA460&amp;AA461&amp;AA462&amp;AA463&amp;AA464&amp;AA465&amp;AA466&amp;AA467&amp;AA468)</f>
        <v>10</v>
      </c>
      <c r="AB453" s="78">
        <f>SUM(Y453:AA453)</f>
        <v>30</v>
      </c>
    </row>
    <row r="454" spans="1:34" x14ac:dyDescent="0.25">
      <c r="A454" s="31" t="str">
        <f>C451&amp;"x"&amp;B454</f>
        <v>E1x1</v>
      </c>
      <c r="B454" s="60">
        <v>1</v>
      </c>
      <c r="C454" s="84" t="str">
        <f t="shared" ref="C454:C468" si="393">IF(LEFT($A454,1)="x","",IFERROR(VLOOKUP($A454,LedenV,6,0),""))</f>
        <v>V</v>
      </c>
      <c r="D454" s="84" t="str">
        <f t="shared" ref="D454:D468" si="394">IF(LEFT($A454,1)="x","",IFERROR(VLOOKUP($A454,LedenV,7,0),""))</f>
        <v>NMF09H6</v>
      </c>
      <c r="E454" s="85" t="str">
        <f t="shared" ref="E454:E468" si="395">IF(LEFT($A454,1)="x","",IFERROR(VLOOKUP($A454,LedenV,8,0),""))</f>
        <v>Veld, in 't R.</v>
      </c>
      <c r="F454" s="85" t="str">
        <f t="shared" ref="F454:F468" si="396">IF(LEFT($A454,1)="x","",IFERROR(VLOOKUP($A454,LedenV,9,0),""))</f>
        <v>Roos</v>
      </c>
      <c r="G454" s="86">
        <f t="shared" ref="G454:G468" si="397">IF(LEFT($A454,1)="x","",IFERROR(VLOOKUP($A454,LedenV,10,0),""))</f>
        <v>40995</v>
      </c>
      <c r="H454" s="87">
        <f t="shared" ref="H454:H468" si="398">IF(AND(ISNUMBER(G454),G454&lt;&gt;0),DATEDIF(G454,Peildatum,"Y"),"")</f>
        <v>9</v>
      </c>
      <c r="I454" s="88"/>
      <c r="J454" s="84" t="str">
        <f t="shared" ref="J454:J468" si="399">IF(LEFT($A454,1)="x","",IFERROR(VLOOKUP($A454,LedenV,16,0),""))</f>
        <v>F1</v>
      </c>
      <c r="K454" s="84" t="str">
        <f t="shared" ref="K454:K468" si="400">IF(LEFT($A454,1)="x","",IFERROR(VLOOKUP($A454,LedenV,17,0),""))</f>
        <v>E3</v>
      </c>
      <c r="L454" s="84" t="str">
        <f t="shared" ref="L454:L468" si="401">IF(LEFT($A454,1)="x","",IFERROR(VLOOKUP($A454,LedenV,18,0),""))</f>
        <v>E1</v>
      </c>
      <c r="M454" s="89"/>
      <c r="N454" s="89"/>
      <c r="P454" s="199"/>
      <c r="Q454" s="199"/>
      <c r="R454" s="199"/>
      <c r="S454" s="204"/>
      <c r="T454" s="273">
        <f t="shared" ref="T454:T468" si="402">IF(LEN(C454&amp;D454&amp;E454&amp;F454)&gt;0,1,0)</f>
        <v>1</v>
      </c>
      <c r="U454" s="202">
        <f t="shared" ref="U454:U468" si="403">MIN(LEN(Y454&amp;Z454&amp;AA454),1)</f>
        <v>1</v>
      </c>
      <c r="V454" s="205">
        <f t="shared" ref="V454:V468" si="404">V453</f>
        <v>9</v>
      </c>
      <c r="W454" s="205">
        <f t="shared" ref="W454:W468" si="405">W453</f>
        <v>10</v>
      </c>
      <c r="X454" s="49">
        <v>5</v>
      </c>
      <c r="Y454" s="84" t="str">
        <f t="shared" ref="Y454:Y468" si="406">IF(LEFT($A454,1)="x","",IFERROR(VLOOKUP($A454,LedenV,34,0),""))</f>
        <v>F1</v>
      </c>
      <c r="Z454" s="84" t="str">
        <f t="shared" ref="Z454:Z468" si="407">IF(LEFT($A454,1)="x","",IFERROR(VLOOKUP($A454,LedenV,35,0),""))</f>
        <v>E3</v>
      </c>
      <c r="AA454" s="84" t="str">
        <f t="shared" ref="AA454:AA468" si="408">IF(LEFT($A454,1)="x","",IFERROR(VLOOKUP($A454,LedenV,36,0),""))</f>
        <v>E1</v>
      </c>
      <c r="AB454" s="31">
        <f t="shared" ref="AB454:AB468" si="409">LEN(Y454&amp;Z454&amp;AA454)</f>
        <v>6</v>
      </c>
      <c r="AH454" s="332">
        <f t="shared" ref="AH454:AH468" si="410">lft(G454,Peildatum)</f>
        <v>9.76</v>
      </c>
    </row>
    <row r="455" spans="1:34" x14ac:dyDescent="0.25">
      <c r="A455" s="31" t="str">
        <f>C451&amp;"x"&amp;B455</f>
        <v>E1x2</v>
      </c>
      <c r="B455" s="60">
        <v>2</v>
      </c>
      <c r="C455" s="84" t="str">
        <f t="shared" si="393"/>
        <v>M</v>
      </c>
      <c r="D455" s="84" t="str">
        <f t="shared" si="394"/>
        <v>NMC41W4</v>
      </c>
      <c r="E455" s="85" t="str">
        <f t="shared" si="395"/>
        <v>Ameijden, van J.</v>
      </c>
      <c r="F455" s="85" t="str">
        <f t="shared" si="396"/>
        <v>Joep</v>
      </c>
      <c r="G455" s="86">
        <f t="shared" si="397"/>
        <v>40929</v>
      </c>
      <c r="H455" s="87">
        <f t="shared" si="398"/>
        <v>9</v>
      </c>
      <c r="I455" s="88"/>
      <c r="J455" s="84" t="str">
        <f t="shared" si="399"/>
        <v>F1</v>
      </c>
      <c r="K455" s="84" t="str">
        <f t="shared" si="400"/>
        <v>E3</v>
      </c>
      <c r="L455" s="84" t="str">
        <f t="shared" si="401"/>
        <v>E1</v>
      </c>
      <c r="M455" s="89"/>
      <c r="N455" s="89"/>
      <c r="P455" s="199"/>
      <c r="Q455" s="199"/>
      <c r="R455" s="199"/>
      <c r="S455" s="204"/>
      <c r="T455" s="273">
        <f t="shared" si="402"/>
        <v>1</v>
      </c>
      <c r="U455" s="202">
        <f t="shared" si="403"/>
        <v>1</v>
      </c>
      <c r="V455" s="205">
        <f t="shared" si="404"/>
        <v>9</v>
      </c>
      <c r="W455" s="205">
        <f t="shared" si="405"/>
        <v>10</v>
      </c>
      <c r="X455" s="49">
        <v>6</v>
      </c>
      <c r="Y455" s="84" t="str">
        <f t="shared" si="406"/>
        <v>F1</v>
      </c>
      <c r="Z455" s="84" t="str">
        <f t="shared" si="407"/>
        <v>E3</v>
      </c>
      <c r="AA455" s="84" t="str">
        <f t="shared" si="408"/>
        <v>E1</v>
      </c>
      <c r="AB455" s="31">
        <f t="shared" si="409"/>
        <v>6</v>
      </c>
      <c r="AH455" s="332">
        <f t="shared" si="410"/>
        <v>9.94</v>
      </c>
    </row>
    <row r="456" spans="1:34" x14ac:dyDescent="0.25">
      <c r="A456" s="31" t="str">
        <f>C451&amp;"x"&amp;B456</f>
        <v>E1x3</v>
      </c>
      <c r="B456" s="60">
        <v>3</v>
      </c>
      <c r="C456" s="84" t="str">
        <f t="shared" si="393"/>
        <v>V</v>
      </c>
      <c r="D456" s="84" t="str">
        <f t="shared" si="394"/>
        <v>NMB03R4</v>
      </c>
      <c r="E456" s="85" t="str">
        <f t="shared" si="395"/>
        <v>Exalto, L.</v>
      </c>
      <c r="F456" s="85" t="str">
        <f t="shared" si="396"/>
        <v>Laura</v>
      </c>
      <c r="G456" s="86">
        <f t="shared" si="397"/>
        <v>41047</v>
      </c>
      <c r="H456" s="87">
        <f t="shared" si="398"/>
        <v>9</v>
      </c>
      <c r="I456" s="88"/>
      <c r="J456" s="84" t="str">
        <f t="shared" si="399"/>
        <v>F2</v>
      </c>
      <c r="K456" s="84" t="str">
        <f t="shared" si="400"/>
        <v>E4</v>
      </c>
      <c r="L456" s="84" t="str">
        <f t="shared" si="401"/>
        <v>E2</v>
      </c>
      <c r="M456" s="89"/>
      <c r="N456" s="89"/>
      <c r="P456" s="199"/>
      <c r="Q456" s="199"/>
      <c r="R456" s="199"/>
      <c r="S456" s="204"/>
      <c r="T456" s="273">
        <f t="shared" si="402"/>
        <v>1</v>
      </c>
      <c r="U456" s="202">
        <f t="shared" si="403"/>
        <v>1</v>
      </c>
      <c r="V456" s="205">
        <f t="shared" si="404"/>
        <v>9</v>
      </c>
      <c r="W456" s="205">
        <f t="shared" si="405"/>
        <v>10</v>
      </c>
      <c r="X456" s="49">
        <v>7</v>
      </c>
      <c r="Y456" s="84" t="str">
        <f t="shared" si="406"/>
        <v>F2</v>
      </c>
      <c r="Z456" s="84" t="str">
        <f t="shared" si="407"/>
        <v>E4</v>
      </c>
      <c r="AA456" s="84" t="str">
        <f t="shared" si="408"/>
        <v>E2</v>
      </c>
      <c r="AB456" s="31">
        <f t="shared" si="409"/>
        <v>6</v>
      </c>
      <c r="AH456" s="332">
        <f t="shared" si="410"/>
        <v>9.6199999999999992</v>
      </c>
    </row>
    <row r="457" spans="1:34" x14ac:dyDescent="0.25">
      <c r="A457" s="31" t="str">
        <f>C451&amp;"x"&amp;B457</f>
        <v>E1x4</v>
      </c>
      <c r="B457" s="60">
        <v>4</v>
      </c>
      <c r="C457" s="84" t="str">
        <f t="shared" si="393"/>
        <v>V</v>
      </c>
      <c r="D457" s="84" t="str">
        <f t="shared" si="394"/>
        <v>NLZ39C9</v>
      </c>
      <c r="E457" s="85" t="str">
        <f t="shared" si="395"/>
        <v>Bakker, A.</v>
      </c>
      <c r="F457" s="85" t="str">
        <f t="shared" si="396"/>
        <v>Anouk</v>
      </c>
      <c r="G457" s="86">
        <f t="shared" si="397"/>
        <v>41214</v>
      </c>
      <c r="H457" s="87">
        <f t="shared" si="398"/>
        <v>9</v>
      </c>
      <c r="I457" s="88"/>
      <c r="J457" s="84" t="str">
        <f t="shared" si="399"/>
        <v>F2</v>
      </c>
      <c r="K457" s="84" t="str">
        <f t="shared" si="400"/>
        <v>E4</v>
      </c>
      <c r="L457" s="84" t="str">
        <f t="shared" si="401"/>
        <v>E2</v>
      </c>
      <c r="M457" s="89"/>
      <c r="N457" s="89"/>
      <c r="P457" s="199"/>
      <c r="Q457" s="199"/>
      <c r="R457" s="199"/>
      <c r="S457" s="204"/>
      <c r="T457" s="273">
        <f t="shared" si="402"/>
        <v>1</v>
      </c>
      <c r="U457" s="202">
        <f t="shared" si="403"/>
        <v>1</v>
      </c>
      <c r="V457" s="205">
        <f t="shared" si="404"/>
        <v>9</v>
      </c>
      <c r="W457" s="205">
        <f t="shared" si="405"/>
        <v>10</v>
      </c>
      <c r="X457" s="49">
        <v>8</v>
      </c>
      <c r="Y457" s="84" t="str">
        <f t="shared" si="406"/>
        <v>F2</v>
      </c>
      <c r="Z457" s="84" t="str">
        <f t="shared" si="407"/>
        <v>E4</v>
      </c>
      <c r="AA457" s="84" t="str">
        <f t="shared" si="408"/>
        <v>E2</v>
      </c>
      <c r="AB457" s="31">
        <f t="shared" si="409"/>
        <v>6</v>
      </c>
      <c r="AH457" s="332">
        <f t="shared" si="410"/>
        <v>9.16</v>
      </c>
    </row>
    <row r="458" spans="1:34" x14ac:dyDescent="0.25">
      <c r="A458" s="31" t="str">
        <f>C451&amp;"x"&amp;B458</f>
        <v>E1x5</v>
      </c>
      <c r="B458" s="60">
        <v>5</v>
      </c>
      <c r="C458" s="84" t="str">
        <f t="shared" si="393"/>
        <v>M</v>
      </c>
      <c r="D458" s="84" t="str">
        <f t="shared" si="394"/>
        <v>NMC29Z9</v>
      </c>
      <c r="E458" s="85" t="str">
        <f t="shared" si="395"/>
        <v>Vos, J.</v>
      </c>
      <c r="F458" s="85" t="str">
        <f t="shared" si="396"/>
        <v>Juda</v>
      </c>
      <c r="G458" s="86">
        <f t="shared" si="397"/>
        <v>41121</v>
      </c>
      <c r="H458" s="87">
        <f t="shared" si="398"/>
        <v>9</v>
      </c>
      <c r="I458" s="88"/>
      <c r="J458" s="84" t="str">
        <f t="shared" si="399"/>
        <v>F2</v>
      </c>
      <c r="K458" s="84" t="str">
        <f t="shared" si="400"/>
        <v>E4</v>
      </c>
      <c r="L458" s="84" t="str">
        <f t="shared" si="401"/>
        <v>E2</v>
      </c>
      <c r="M458" s="89"/>
      <c r="N458" s="89"/>
      <c r="P458" s="199"/>
      <c r="Q458" s="199"/>
      <c r="R458" s="199"/>
      <c r="S458" s="204"/>
      <c r="T458" s="273">
        <f t="shared" si="402"/>
        <v>1</v>
      </c>
      <c r="U458" s="202">
        <f t="shared" si="403"/>
        <v>1</v>
      </c>
      <c r="V458" s="205">
        <f t="shared" si="404"/>
        <v>9</v>
      </c>
      <c r="W458" s="205">
        <f t="shared" si="405"/>
        <v>10</v>
      </c>
      <c r="X458" s="49">
        <v>9</v>
      </c>
      <c r="Y458" s="84" t="str">
        <f t="shared" si="406"/>
        <v>F2</v>
      </c>
      <c r="Z458" s="84" t="str">
        <f t="shared" si="407"/>
        <v>E4</v>
      </c>
      <c r="AA458" s="84" t="str">
        <f t="shared" si="408"/>
        <v>E2</v>
      </c>
      <c r="AB458" s="31">
        <f t="shared" si="409"/>
        <v>6</v>
      </c>
      <c r="AH458" s="332">
        <f t="shared" si="410"/>
        <v>9.42</v>
      </c>
    </row>
    <row r="459" spans="1:34" x14ac:dyDescent="0.25">
      <c r="A459" s="31" t="str">
        <f>C451&amp;"x"&amp;B459</f>
        <v>E1x6</v>
      </c>
      <c r="B459" s="60">
        <v>6</v>
      </c>
      <c r="C459" s="84" t="str">
        <f t="shared" si="393"/>
        <v/>
      </c>
      <c r="D459" s="84" t="str">
        <f t="shared" si="394"/>
        <v/>
      </c>
      <c r="E459" s="85" t="str">
        <f t="shared" si="395"/>
        <v/>
      </c>
      <c r="F459" s="85" t="str">
        <f t="shared" si="396"/>
        <v/>
      </c>
      <c r="G459" s="86" t="str">
        <f t="shared" si="397"/>
        <v/>
      </c>
      <c r="H459" s="87" t="str">
        <f t="shared" si="398"/>
        <v/>
      </c>
      <c r="I459" s="88"/>
      <c r="J459" s="84" t="str">
        <f t="shared" si="399"/>
        <v/>
      </c>
      <c r="K459" s="84" t="str">
        <f t="shared" si="400"/>
        <v/>
      </c>
      <c r="L459" s="84" t="str">
        <f t="shared" si="401"/>
        <v/>
      </c>
      <c r="M459" s="89"/>
      <c r="N459" s="89"/>
      <c r="P459" s="199"/>
      <c r="Q459" s="199"/>
      <c r="R459" s="199"/>
      <c r="S459" s="204"/>
      <c r="T459" s="273">
        <f t="shared" si="402"/>
        <v>0</v>
      </c>
      <c r="U459" s="202">
        <f t="shared" si="403"/>
        <v>0</v>
      </c>
      <c r="V459" s="205">
        <f t="shared" si="404"/>
        <v>9</v>
      </c>
      <c r="W459" s="205">
        <f t="shared" si="405"/>
        <v>10</v>
      </c>
      <c r="X459" s="49">
        <v>10</v>
      </c>
      <c r="Y459" s="84" t="str">
        <f t="shared" si="406"/>
        <v/>
      </c>
      <c r="Z459" s="84" t="str">
        <f t="shared" si="407"/>
        <v/>
      </c>
      <c r="AA459" s="84" t="str">
        <f t="shared" si="408"/>
        <v/>
      </c>
      <c r="AB459" s="31">
        <f t="shared" si="409"/>
        <v>0</v>
      </c>
      <c r="AH459" s="332" t="str">
        <f t="shared" si="410"/>
        <v/>
      </c>
    </row>
    <row r="460" spans="1:34" x14ac:dyDescent="0.25">
      <c r="A460" s="31" t="str">
        <f>C451&amp;"x"&amp;B460</f>
        <v>E1x7</v>
      </c>
      <c r="B460" s="60">
        <v>7</v>
      </c>
      <c r="C460" s="84" t="str">
        <f t="shared" si="393"/>
        <v/>
      </c>
      <c r="D460" s="84" t="str">
        <f t="shared" si="394"/>
        <v/>
      </c>
      <c r="E460" s="85" t="str">
        <f t="shared" si="395"/>
        <v/>
      </c>
      <c r="F460" s="85" t="str">
        <f t="shared" si="396"/>
        <v/>
      </c>
      <c r="G460" s="86" t="str">
        <f t="shared" si="397"/>
        <v/>
      </c>
      <c r="H460" s="87" t="str">
        <f t="shared" si="398"/>
        <v/>
      </c>
      <c r="I460" s="88"/>
      <c r="J460" s="84" t="str">
        <f t="shared" si="399"/>
        <v/>
      </c>
      <c r="K460" s="84" t="str">
        <f t="shared" si="400"/>
        <v/>
      </c>
      <c r="L460" s="84" t="str">
        <f t="shared" si="401"/>
        <v/>
      </c>
      <c r="M460" s="89"/>
      <c r="N460" s="89"/>
      <c r="P460" s="199"/>
      <c r="Q460" s="199"/>
      <c r="R460" s="199"/>
      <c r="S460" s="204"/>
      <c r="T460" s="273">
        <f t="shared" si="402"/>
        <v>0</v>
      </c>
      <c r="U460" s="202">
        <f t="shared" si="403"/>
        <v>0</v>
      </c>
      <c r="V460" s="205">
        <f t="shared" si="404"/>
        <v>9</v>
      </c>
      <c r="W460" s="205">
        <f t="shared" si="405"/>
        <v>10</v>
      </c>
      <c r="X460" s="49">
        <v>11</v>
      </c>
      <c r="Y460" s="84" t="str">
        <f t="shared" si="406"/>
        <v/>
      </c>
      <c r="Z460" s="84" t="str">
        <f t="shared" si="407"/>
        <v/>
      </c>
      <c r="AA460" s="84" t="str">
        <f t="shared" si="408"/>
        <v/>
      </c>
      <c r="AB460" s="31">
        <f t="shared" si="409"/>
        <v>0</v>
      </c>
      <c r="AH460" s="332" t="str">
        <f t="shared" si="410"/>
        <v/>
      </c>
    </row>
    <row r="461" spans="1:34" x14ac:dyDescent="0.25">
      <c r="A461" s="31" t="str">
        <f>C451&amp;"x"&amp;B461</f>
        <v>E1x8</v>
      </c>
      <c r="B461" s="60">
        <v>8</v>
      </c>
      <c r="C461" s="84" t="str">
        <f t="shared" si="393"/>
        <v/>
      </c>
      <c r="D461" s="84" t="str">
        <f t="shared" si="394"/>
        <v/>
      </c>
      <c r="E461" s="85" t="str">
        <f t="shared" si="395"/>
        <v/>
      </c>
      <c r="F461" s="85" t="str">
        <f t="shared" si="396"/>
        <v/>
      </c>
      <c r="G461" s="86" t="str">
        <f t="shared" si="397"/>
        <v/>
      </c>
      <c r="H461" s="87" t="str">
        <f t="shared" si="398"/>
        <v/>
      </c>
      <c r="I461" s="88"/>
      <c r="J461" s="84" t="str">
        <f t="shared" si="399"/>
        <v/>
      </c>
      <c r="K461" s="84" t="str">
        <f t="shared" si="400"/>
        <v/>
      </c>
      <c r="L461" s="84" t="str">
        <f t="shared" si="401"/>
        <v/>
      </c>
      <c r="M461" s="89"/>
      <c r="N461" s="89"/>
      <c r="P461" s="199"/>
      <c r="Q461" s="199"/>
      <c r="R461" s="199"/>
      <c r="S461" s="204"/>
      <c r="T461" s="273">
        <f t="shared" si="402"/>
        <v>0</v>
      </c>
      <c r="U461" s="202">
        <f t="shared" si="403"/>
        <v>0</v>
      </c>
      <c r="V461" s="205">
        <f t="shared" si="404"/>
        <v>9</v>
      </c>
      <c r="W461" s="205">
        <f t="shared" si="405"/>
        <v>10</v>
      </c>
      <c r="X461" s="49">
        <v>12</v>
      </c>
      <c r="Y461" s="84" t="str">
        <f t="shared" si="406"/>
        <v/>
      </c>
      <c r="Z461" s="84" t="str">
        <f t="shared" si="407"/>
        <v/>
      </c>
      <c r="AA461" s="84" t="str">
        <f t="shared" si="408"/>
        <v/>
      </c>
      <c r="AB461" s="31">
        <f t="shared" si="409"/>
        <v>0</v>
      </c>
      <c r="AH461" s="332" t="str">
        <f t="shared" si="410"/>
        <v/>
      </c>
    </row>
    <row r="462" spans="1:34" x14ac:dyDescent="0.25">
      <c r="A462" s="31" t="str">
        <f>C451&amp;"x"&amp;B462</f>
        <v>E1x9</v>
      </c>
      <c r="B462" s="60">
        <v>9</v>
      </c>
      <c r="C462" s="84" t="str">
        <f t="shared" si="393"/>
        <v/>
      </c>
      <c r="D462" s="84" t="str">
        <f t="shared" si="394"/>
        <v/>
      </c>
      <c r="E462" s="85" t="str">
        <f t="shared" si="395"/>
        <v/>
      </c>
      <c r="F462" s="85" t="str">
        <f t="shared" si="396"/>
        <v/>
      </c>
      <c r="G462" s="86" t="str">
        <f t="shared" si="397"/>
        <v/>
      </c>
      <c r="H462" s="87" t="str">
        <f t="shared" si="398"/>
        <v/>
      </c>
      <c r="I462" s="88"/>
      <c r="J462" s="84" t="str">
        <f t="shared" si="399"/>
        <v/>
      </c>
      <c r="K462" s="84" t="str">
        <f t="shared" si="400"/>
        <v/>
      </c>
      <c r="L462" s="84" t="str">
        <f t="shared" si="401"/>
        <v/>
      </c>
      <c r="M462" s="89"/>
      <c r="N462" s="89"/>
      <c r="P462" s="199"/>
      <c r="Q462" s="199"/>
      <c r="R462" s="199"/>
      <c r="S462" s="204"/>
      <c r="T462" s="273">
        <f t="shared" si="402"/>
        <v>0</v>
      </c>
      <c r="U462" s="202">
        <f t="shared" si="403"/>
        <v>0</v>
      </c>
      <c r="V462" s="205">
        <f t="shared" si="404"/>
        <v>9</v>
      </c>
      <c r="W462" s="205">
        <f t="shared" si="405"/>
        <v>10</v>
      </c>
      <c r="X462" s="49">
        <v>13</v>
      </c>
      <c r="Y462" s="84" t="str">
        <f t="shared" si="406"/>
        <v/>
      </c>
      <c r="Z462" s="84" t="str">
        <f t="shared" si="407"/>
        <v/>
      </c>
      <c r="AA462" s="84" t="str">
        <f t="shared" si="408"/>
        <v/>
      </c>
      <c r="AB462" s="31">
        <f t="shared" si="409"/>
        <v>0</v>
      </c>
      <c r="AH462" s="332" t="str">
        <f t="shared" si="410"/>
        <v/>
      </c>
    </row>
    <row r="463" spans="1:34" x14ac:dyDescent="0.25">
      <c r="A463" s="31" t="str">
        <f>C451&amp;"x"&amp;B463</f>
        <v>E1x10</v>
      </c>
      <c r="B463" s="60">
        <v>10</v>
      </c>
      <c r="C463" s="84" t="str">
        <f t="shared" si="393"/>
        <v/>
      </c>
      <c r="D463" s="84" t="str">
        <f t="shared" si="394"/>
        <v/>
      </c>
      <c r="E463" s="85" t="str">
        <f t="shared" si="395"/>
        <v/>
      </c>
      <c r="F463" s="85" t="str">
        <f t="shared" si="396"/>
        <v/>
      </c>
      <c r="G463" s="86" t="str">
        <f t="shared" si="397"/>
        <v/>
      </c>
      <c r="H463" s="87" t="str">
        <f t="shared" si="398"/>
        <v/>
      </c>
      <c r="I463" s="88"/>
      <c r="J463" s="84" t="str">
        <f t="shared" si="399"/>
        <v/>
      </c>
      <c r="K463" s="84" t="str">
        <f t="shared" si="400"/>
        <v/>
      </c>
      <c r="L463" s="84" t="str">
        <f t="shared" si="401"/>
        <v/>
      </c>
      <c r="M463" s="89"/>
      <c r="N463" s="89"/>
      <c r="P463" s="199"/>
      <c r="Q463" s="199"/>
      <c r="R463" s="199"/>
      <c r="S463" s="204"/>
      <c r="T463" s="273">
        <f t="shared" si="402"/>
        <v>0</v>
      </c>
      <c r="U463" s="202">
        <f t="shared" si="403"/>
        <v>0</v>
      </c>
      <c r="V463" s="205">
        <f t="shared" si="404"/>
        <v>9</v>
      </c>
      <c r="W463" s="205">
        <f t="shared" si="405"/>
        <v>10</v>
      </c>
      <c r="X463" s="49">
        <v>14</v>
      </c>
      <c r="Y463" s="84" t="str">
        <f t="shared" si="406"/>
        <v/>
      </c>
      <c r="Z463" s="84" t="str">
        <f t="shared" si="407"/>
        <v/>
      </c>
      <c r="AA463" s="84" t="str">
        <f t="shared" si="408"/>
        <v/>
      </c>
      <c r="AB463" s="31">
        <f t="shared" si="409"/>
        <v>0</v>
      </c>
      <c r="AH463" s="332" t="str">
        <f t="shared" si="410"/>
        <v/>
      </c>
    </row>
    <row r="464" spans="1:34" x14ac:dyDescent="0.25">
      <c r="A464" s="31" t="str">
        <f>C451&amp;"x"&amp;B464</f>
        <v>E1x11</v>
      </c>
      <c r="B464" s="60">
        <v>11</v>
      </c>
      <c r="C464" s="84" t="str">
        <f t="shared" si="393"/>
        <v/>
      </c>
      <c r="D464" s="84" t="str">
        <f t="shared" si="394"/>
        <v/>
      </c>
      <c r="E464" s="85" t="str">
        <f t="shared" si="395"/>
        <v/>
      </c>
      <c r="F464" s="85" t="str">
        <f t="shared" si="396"/>
        <v/>
      </c>
      <c r="G464" s="86" t="str">
        <f t="shared" si="397"/>
        <v/>
      </c>
      <c r="H464" s="87" t="str">
        <f t="shared" si="398"/>
        <v/>
      </c>
      <c r="I464" s="88"/>
      <c r="J464" s="84" t="str">
        <f t="shared" si="399"/>
        <v/>
      </c>
      <c r="K464" s="84" t="str">
        <f t="shared" si="400"/>
        <v/>
      </c>
      <c r="L464" s="84" t="str">
        <f t="shared" si="401"/>
        <v/>
      </c>
      <c r="M464" s="89"/>
      <c r="N464" s="89"/>
      <c r="P464" s="199"/>
      <c r="Q464" s="199"/>
      <c r="R464" s="199"/>
      <c r="T464" s="273">
        <f t="shared" si="402"/>
        <v>0</v>
      </c>
      <c r="U464" s="202">
        <f t="shared" si="403"/>
        <v>0</v>
      </c>
      <c r="V464" s="205">
        <f t="shared" si="404"/>
        <v>9</v>
      </c>
      <c r="W464" s="205">
        <f t="shared" si="405"/>
        <v>10</v>
      </c>
      <c r="X464" s="49">
        <v>15</v>
      </c>
      <c r="Y464" s="84" t="str">
        <f t="shared" si="406"/>
        <v/>
      </c>
      <c r="Z464" s="84" t="str">
        <f t="shared" si="407"/>
        <v/>
      </c>
      <c r="AA464" s="84" t="str">
        <f t="shared" si="408"/>
        <v/>
      </c>
      <c r="AB464" s="31">
        <f t="shared" si="409"/>
        <v>0</v>
      </c>
      <c r="AH464" s="332" t="str">
        <f t="shared" si="410"/>
        <v/>
      </c>
    </row>
    <row r="465" spans="1:34" x14ac:dyDescent="0.25">
      <c r="A465" s="31" t="str">
        <f>C451&amp;"x"&amp;B465</f>
        <v>E1x12</v>
      </c>
      <c r="B465" s="60">
        <v>12</v>
      </c>
      <c r="C465" s="84" t="str">
        <f t="shared" si="393"/>
        <v/>
      </c>
      <c r="D465" s="84" t="str">
        <f t="shared" si="394"/>
        <v/>
      </c>
      <c r="E465" s="85" t="str">
        <f t="shared" si="395"/>
        <v/>
      </c>
      <c r="F465" s="85" t="str">
        <f t="shared" si="396"/>
        <v/>
      </c>
      <c r="G465" s="86" t="str">
        <f t="shared" si="397"/>
        <v/>
      </c>
      <c r="H465" s="87" t="str">
        <f t="shared" si="398"/>
        <v/>
      </c>
      <c r="I465" s="88"/>
      <c r="J465" s="84" t="str">
        <f t="shared" si="399"/>
        <v/>
      </c>
      <c r="K465" s="84" t="str">
        <f t="shared" si="400"/>
        <v/>
      </c>
      <c r="L465" s="84" t="str">
        <f t="shared" si="401"/>
        <v/>
      </c>
      <c r="M465" s="89"/>
      <c r="N465" s="89"/>
      <c r="P465" s="199"/>
      <c r="Q465" s="199"/>
      <c r="R465" s="199"/>
      <c r="T465" s="273">
        <f t="shared" si="402"/>
        <v>0</v>
      </c>
      <c r="U465" s="202">
        <f t="shared" si="403"/>
        <v>0</v>
      </c>
      <c r="V465" s="205">
        <f t="shared" si="404"/>
        <v>9</v>
      </c>
      <c r="W465" s="205">
        <f t="shared" si="405"/>
        <v>10</v>
      </c>
      <c r="X465" s="49">
        <v>16</v>
      </c>
      <c r="Y465" s="84" t="str">
        <f t="shared" si="406"/>
        <v/>
      </c>
      <c r="Z465" s="84" t="str">
        <f t="shared" si="407"/>
        <v/>
      </c>
      <c r="AA465" s="84" t="str">
        <f t="shared" si="408"/>
        <v/>
      </c>
      <c r="AB465" s="31">
        <f t="shared" si="409"/>
        <v>0</v>
      </c>
      <c r="AH465" s="332" t="str">
        <f t="shared" si="410"/>
        <v/>
      </c>
    </row>
    <row r="466" spans="1:34" x14ac:dyDescent="0.25">
      <c r="A466" s="31" t="str">
        <f>C451&amp;"x"&amp;B466</f>
        <v>E1x13</v>
      </c>
      <c r="B466" s="60">
        <v>13</v>
      </c>
      <c r="C466" s="84" t="str">
        <f t="shared" si="393"/>
        <v/>
      </c>
      <c r="D466" s="84" t="str">
        <f t="shared" si="394"/>
        <v/>
      </c>
      <c r="E466" s="85" t="str">
        <f t="shared" si="395"/>
        <v/>
      </c>
      <c r="F466" s="85" t="str">
        <f t="shared" si="396"/>
        <v/>
      </c>
      <c r="G466" s="86" t="str">
        <f t="shared" si="397"/>
        <v/>
      </c>
      <c r="H466" s="87" t="str">
        <f t="shared" si="398"/>
        <v/>
      </c>
      <c r="I466" s="88"/>
      <c r="J466" s="84" t="str">
        <f t="shared" si="399"/>
        <v/>
      </c>
      <c r="K466" s="84" t="str">
        <f t="shared" si="400"/>
        <v/>
      </c>
      <c r="L466" s="84" t="str">
        <f t="shared" si="401"/>
        <v/>
      </c>
      <c r="M466" s="89"/>
      <c r="N466" s="89"/>
      <c r="P466" s="199"/>
      <c r="Q466" s="199"/>
      <c r="R466" s="199"/>
      <c r="T466" s="273">
        <f t="shared" si="402"/>
        <v>0</v>
      </c>
      <c r="U466" s="202">
        <f t="shared" si="403"/>
        <v>0</v>
      </c>
      <c r="V466" s="205">
        <f t="shared" si="404"/>
        <v>9</v>
      </c>
      <c r="W466" s="205">
        <f t="shared" si="405"/>
        <v>10</v>
      </c>
      <c r="X466" s="49">
        <v>17</v>
      </c>
      <c r="Y466" s="84" t="str">
        <f t="shared" si="406"/>
        <v/>
      </c>
      <c r="Z466" s="84" t="str">
        <f t="shared" si="407"/>
        <v/>
      </c>
      <c r="AA466" s="84" t="str">
        <f t="shared" si="408"/>
        <v/>
      </c>
      <c r="AB466" s="31">
        <f t="shared" si="409"/>
        <v>0</v>
      </c>
      <c r="AH466" s="332" t="str">
        <f t="shared" si="410"/>
        <v/>
      </c>
    </row>
    <row r="467" spans="1:34" x14ac:dyDescent="0.25">
      <c r="A467" s="31" t="str">
        <f>C451&amp;"x"&amp;B467</f>
        <v>E1x14</v>
      </c>
      <c r="B467" s="60">
        <v>14</v>
      </c>
      <c r="C467" s="84" t="str">
        <f t="shared" si="393"/>
        <v/>
      </c>
      <c r="D467" s="84" t="str">
        <f t="shared" si="394"/>
        <v/>
      </c>
      <c r="E467" s="85" t="str">
        <f t="shared" si="395"/>
        <v/>
      </c>
      <c r="F467" s="85" t="str">
        <f t="shared" si="396"/>
        <v/>
      </c>
      <c r="G467" s="86" t="str">
        <f t="shared" si="397"/>
        <v/>
      </c>
      <c r="H467" s="87" t="str">
        <f t="shared" si="398"/>
        <v/>
      </c>
      <c r="I467" s="88"/>
      <c r="J467" s="84" t="str">
        <f t="shared" si="399"/>
        <v/>
      </c>
      <c r="K467" s="84" t="str">
        <f t="shared" si="400"/>
        <v/>
      </c>
      <c r="L467" s="84" t="str">
        <f t="shared" si="401"/>
        <v/>
      </c>
      <c r="M467" s="89"/>
      <c r="N467" s="89"/>
      <c r="P467" s="199"/>
      <c r="Q467" s="199"/>
      <c r="R467" s="199"/>
      <c r="T467" s="273">
        <f t="shared" si="402"/>
        <v>0</v>
      </c>
      <c r="U467" s="202">
        <f t="shared" si="403"/>
        <v>0</v>
      </c>
      <c r="V467" s="205">
        <f t="shared" si="404"/>
        <v>9</v>
      </c>
      <c r="W467" s="205">
        <f t="shared" si="405"/>
        <v>10</v>
      </c>
      <c r="X467" s="49">
        <v>18</v>
      </c>
      <c r="Y467" s="84" t="str">
        <f t="shared" si="406"/>
        <v/>
      </c>
      <c r="Z467" s="84" t="str">
        <f t="shared" si="407"/>
        <v/>
      </c>
      <c r="AA467" s="84" t="str">
        <f t="shared" si="408"/>
        <v/>
      </c>
      <c r="AB467" s="31">
        <f t="shared" si="409"/>
        <v>0</v>
      </c>
      <c r="AH467" s="332" t="str">
        <f t="shared" si="410"/>
        <v/>
      </c>
    </row>
    <row r="468" spans="1:34" x14ac:dyDescent="0.25">
      <c r="A468" s="31" t="str">
        <f>C451&amp;"x"&amp;B468</f>
        <v>E1x15</v>
      </c>
      <c r="B468" s="60">
        <v>15</v>
      </c>
      <c r="C468" s="84" t="str">
        <f t="shared" si="393"/>
        <v/>
      </c>
      <c r="D468" s="84" t="str">
        <f t="shared" si="394"/>
        <v/>
      </c>
      <c r="E468" s="85" t="str">
        <f t="shared" si="395"/>
        <v/>
      </c>
      <c r="F468" s="85" t="str">
        <f t="shared" si="396"/>
        <v/>
      </c>
      <c r="G468" s="86" t="str">
        <f t="shared" si="397"/>
        <v/>
      </c>
      <c r="H468" s="87" t="str">
        <f t="shared" si="398"/>
        <v/>
      </c>
      <c r="I468" s="88"/>
      <c r="J468" s="84" t="str">
        <f t="shared" si="399"/>
        <v/>
      </c>
      <c r="K468" s="84" t="str">
        <f t="shared" si="400"/>
        <v/>
      </c>
      <c r="L468" s="84" t="str">
        <f t="shared" si="401"/>
        <v/>
      </c>
      <c r="M468" s="89"/>
      <c r="N468" s="89"/>
      <c r="P468" s="199"/>
      <c r="Q468" s="199"/>
      <c r="R468" s="199"/>
      <c r="T468" s="273">
        <f t="shared" si="402"/>
        <v>0</v>
      </c>
      <c r="U468" s="202">
        <f t="shared" si="403"/>
        <v>0</v>
      </c>
      <c r="V468" s="205">
        <f t="shared" si="404"/>
        <v>9</v>
      </c>
      <c r="W468" s="205">
        <f t="shared" si="405"/>
        <v>10</v>
      </c>
      <c r="X468" s="49">
        <v>19</v>
      </c>
      <c r="Y468" s="84" t="str">
        <f t="shared" si="406"/>
        <v/>
      </c>
      <c r="Z468" s="84" t="str">
        <f t="shared" si="407"/>
        <v/>
      </c>
      <c r="AA468" s="84" t="str">
        <f t="shared" si="408"/>
        <v/>
      </c>
      <c r="AB468" s="31">
        <f t="shared" si="409"/>
        <v>0</v>
      </c>
      <c r="AH468" s="332" t="str">
        <f t="shared" si="410"/>
        <v/>
      </c>
    </row>
    <row r="469" spans="1:34" ht="13.8" thickBot="1" x14ac:dyDescent="0.3">
      <c r="B469" s="90"/>
      <c r="C469" s="91"/>
      <c r="D469" s="90"/>
      <c r="E469" s="90"/>
      <c r="F469" s="90"/>
      <c r="G469" s="92"/>
      <c r="H469" s="92"/>
      <c r="I469" s="92"/>
      <c r="J469" s="91"/>
      <c r="K469" s="91"/>
      <c r="L469" s="91"/>
      <c r="M469" s="89"/>
      <c r="N469" s="89"/>
      <c r="X469" s="49">
        <v>20</v>
      </c>
    </row>
    <row r="470" spans="1:34" ht="13.8" thickTop="1" x14ac:dyDescent="0.25">
      <c r="A470" s="59"/>
      <c r="B470" s="60"/>
      <c r="C470" s="416" t="s">
        <v>5707</v>
      </c>
      <c r="D470" s="416"/>
      <c r="E470" s="162" t="s">
        <v>5708</v>
      </c>
      <c r="F470" s="162" t="s">
        <v>5709</v>
      </c>
      <c r="G470" s="62" t="s">
        <v>5710</v>
      </c>
      <c r="H470" s="63"/>
      <c r="I470" s="64"/>
      <c r="J470" s="65" t="s">
        <v>5711</v>
      </c>
      <c r="K470" s="65" t="s">
        <v>5712</v>
      </c>
      <c r="L470" s="65" t="s">
        <v>5713</v>
      </c>
      <c r="M470" s="66"/>
      <c r="N470" s="66"/>
      <c r="O470" s="67"/>
      <c r="P470" s="68">
        <f>COUNT(P474:P488)</f>
        <v>0</v>
      </c>
      <c r="Q470" s="68">
        <f>COUNT(Q474:Q488)</f>
        <v>0</v>
      </c>
      <c r="R470" s="68">
        <f>COUNT(R474:R488)</f>
        <v>0</v>
      </c>
      <c r="S470" s="69"/>
      <c r="T470" s="344">
        <f>T471-SUM(U474:U488)</f>
        <v>0</v>
      </c>
      <c r="U470" s="67"/>
      <c r="V470" s="67"/>
      <c r="W470" s="67"/>
      <c r="X470" s="67">
        <v>1</v>
      </c>
      <c r="Y470" s="59"/>
      <c r="Z470" s="59"/>
      <c r="AA470" s="59"/>
      <c r="AB470" s="59"/>
    </row>
    <row r="471" spans="1:34" x14ac:dyDescent="0.25">
      <c r="A471" s="40">
        <v>27</v>
      </c>
      <c r="B471" s="70"/>
      <c r="C471" s="415" t="str">
        <f>Leden!AQ29</f>
        <v>E2</v>
      </c>
      <c r="D471" s="415"/>
      <c r="E471" s="161" t="str">
        <f>IF($C471="","",LEFT(IFERROR(VLOOKUP($C471,TeamsV,2,0),"")&amp;"??",2))</f>
        <v>BK</v>
      </c>
      <c r="F471" s="342" t="str">
        <f>IF($C471="","",IFERROR(VLOOKUP($C471,TeamsV,3,0),"??"))</f>
        <v>Za</v>
      </c>
      <c r="G471" s="161" t="str">
        <f>IF($C471="","",LEFT(IFERROR(VLOOKUP($C471,TeamsV,4,0),"")&amp;"?",1))</f>
        <v>4</v>
      </c>
      <c r="H471" s="72"/>
      <c r="I471" s="73"/>
      <c r="J471" s="265">
        <f>COUNTIF(C474:C488,"V")</f>
        <v>2</v>
      </c>
      <c r="K471" s="268">
        <f>COUNTIF(C474:C488,"M")</f>
        <v>2</v>
      </c>
      <c r="L471" s="74">
        <f>IFERROR(AVERAGE(H474:H488),"")</f>
        <v>9</v>
      </c>
      <c r="M471" s="75"/>
      <c r="N471" s="75"/>
      <c r="O471" s="76" t="s">
        <v>5714</v>
      </c>
      <c r="P471" s="346"/>
      <c r="Q471" s="346"/>
      <c r="R471" s="346"/>
      <c r="S471" s="347"/>
      <c r="T471" s="344">
        <f>SUM(T474:T488)</f>
        <v>4</v>
      </c>
      <c r="U471" s="201" t="str">
        <f>MID($C471,1,1)</f>
        <v>E</v>
      </c>
      <c r="V471" s="201" t="str">
        <f>MID($C471,1,1)</f>
        <v>E</v>
      </c>
      <c r="W471" s="201" t="str">
        <f>MID($C471,1,1)</f>
        <v>E</v>
      </c>
      <c r="X471" s="49">
        <v>2</v>
      </c>
      <c r="Y471" s="40"/>
      <c r="Z471" s="40"/>
      <c r="AA471" s="40"/>
      <c r="AB471" s="40"/>
      <c r="AD471" s="17" t="str">
        <f>IF($C471="","",IFERROR(VLOOKUP($C471,TeamsV,6,0),""))</f>
        <v>A</v>
      </c>
      <c r="AE471" s="17" t="str">
        <f>TRIM(IF($AD471="","",IFERROR(VLOOKUP($AD471,Teams!$B$4:$G$8,2,0),"")))</f>
        <v>3312 AD</v>
      </c>
      <c r="AF471" s="17" t="str">
        <f>TRIM(IF($AD471="","",IFERROR(VLOOKUP($AD471,Teams!$B$4:$G$8,4,0),"")))</f>
        <v>Dordrecht Oranje Wit (D)</v>
      </c>
      <c r="AH471" s="335">
        <f>IFERROR(AVERAGE(AH474:AH488),"")</f>
        <v>9.6150000000000002</v>
      </c>
    </row>
    <row r="472" spans="1:34" x14ac:dyDescent="0.25">
      <c r="B472" s="60"/>
      <c r="C472" s="162"/>
      <c r="D472" s="60"/>
      <c r="E472" s="60"/>
      <c r="F472" s="60"/>
      <c r="G472" s="64"/>
      <c r="H472" s="64"/>
      <c r="I472" s="64"/>
      <c r="J472" s="266"/>
      <c r="K472" s="266"/>
      <c r="L472" s="266"/>
      <c r="M472" s="77"/>
      <c r="N472" s="77"/>
      <c r="P472" s="200"/>
      <c r="Q472" s="200"/>
      <c r="R472" s="200"/>
      <c r="S472" s="200"/>
      <c r="T472" s="156"/>
      <c r="U472" s="202"/>
      <c r="V472" s="202"/>
      <c r="W472" s="202"/>
      <c r="X472" s="49">
        <v>3</v>
      </c>
    </row>
    <row r="473" spans="1:34" x14ac:dyDescent="0.25">
      <c r="A473" s="78"/>
      <c r="B473" s="79"/>
      <c r="C473" s="80" t="s">
        <v>5715</v>
      </c>
      <c r="D473" s="80" t="s">
        <v>5716</v>
      </c>
      <c r="E473" s="81" t="s">
        <v>5717</v>
      </c>
      <c r="F473" s="81" t="s">
        <v>5718</v>
      </c>
      <c r="G473" s="80" t="s">
        <v>5719</v>
      </c>
      <c r="H473" s="80" t="s">
        <v>5720</v>
      </c>
      <c r="I473" s="80" t="s">
        <v>5575</v>
      </c>
      <c r="J473" s="80" t="s">
        <v>7904</v>
      </c>
      <c r="K473" s="80" t="s">
        <v>7905</v>
      </c>
      <c r="L473" s="80" t="s">
        <v>8680</v>
      </c>
      <c r="M473" s="82"/>
      <c r="N473" s="82"/>
      <c r="O473" s="83"/>
      <c r="P473" s="203" t="s">
        <v>5585</v>
      </c>
      <c r="Q473" s="203" t="s">
        <v>5584</v>
      </c>
      <c r="R473" s="203" t="s">
        <v>5586</v>
      </c>
      <c r="S473" s="200"/>
      <c r="T473" s="156"/>
      <c r="U473" s="201">
        <f>IF(W471="","",VLOOKUP(W471,Leeftijdscat,2,FALSE))</f>
        <v>7</v>
      </c>
      <c r="V473" s="201">
        <f>IF(W471="","",VLOOKUP(W471,Leeftijdscat,3,FALSE))</f>
        <v>9</v>
      </c>
      <c r="W473" s="201">
        <f>IF(W471="","",VLOOKUP(W471,Leeftijdscat,4,FALSE))</f>
        <v>10</v>
      </c>
      <c r="X473" s="49">
        <v>4</v>
      </c>
      <c r="Y473" s="78">
        <f>LEN(Y474&amp;Y475&amp;Y476&amp;Y477&amp;Y478&amp;Y479&amp;Y480&amp;Y481&amp;Y482&amp;Y483&amp;Y484&amp;Y485&amp;Y486&amp;Y487&amp;Y488)</f>
        <v>2</v>
      </c>
      <c r="Z473" s="78">
        <f>LEN(Z474&amp;Z475&amp;Z476&amp;Z477&amp;Z478&amp;Z479&amp;Z480&amp;Z481&amp;Z482&amp;Z483&amp;Z484&amp;Z485&amp;Z486&amp;Z487&amp;Z488)</f>
        <v>4</v>
      </c>
      <c r="AA473" s="78">
        <f>LEN(AA474&amp;AA475&amp;AA476&amp;AA477&amp;AA478&amp;AA479&amp;AA480&amp;AA481&amp;AA482&amp;AA483&amp;AA484&amp;AA485&amp;AA486&amp;AA487&amp;AA488)</f>
        <v>8</v>
      </c>
      <c r="AB473" s="78">
        <f>SUM(Y473:AA473)</f>
        <v>14</v>
      </c>
    </row>
    <row r="474" spans="1:34" x14ac:dyDescent="0.25">
      <c r="A474" s="31" t="str">
        <f>C471&amp;"x"&amp;B474</f>
        <v>E2x1</v>
      </c>
      <c r="B474" s="60">
        <v>1</v>
      </c>
      <c r="C474" s="84" t="str">
        <f t="shared" ref="C474:C488" si="411">IF(LEFT($A474,1)="x","",IFERROR(VLOOKUP($A474,LedenV,6,0),""))</f>
        <v>V</v>
      </c>
      <c r="D474" s="84" t="str">
        <f t="shared" ref="D474:D488" si="412">IF(LEFT($A474,1)="x","",IFERROR(VLOOKUP($A474,LedenV,7,0),""))</f>
        <v>NML06D5</v>
      </c>
      <c r="E474" s="85" t="str">
        <f t="shared" ref="E474:E488" si="413">IF(LEFT($A474,1)="x","",IFERROR(VLOOKUP($A474,LedenV,8,0),""))</f>
        <v>Waard, de O.J.</v>
      </c>
      <c r="F474" s="85" t="str">
        <f t="shared" ref="F474:F488" si="414">IF(LEFT($A474,1)="x","",IFERROR(VLOOKUP($A474,LedenV,9,0),""))</f>
        <v>Olivia</v>
      </c>
      <c r="G474" s="86">
        <f t="shared" ref="G474:G488" si="415">IF(LEFT($A474,1)="x","",IFERROR(VLOOKUP($A474,LedenV,10,0),""))</f>
        <v>40937</v>
      </c>
      <c r="H474" s="87">
        <f t="shared" ref="H474:H488" si="416">IF(AND(ISNUMBER(G474),G474&lt;&gt;0),DATEDIF(G474,Peildatum,"Y"),"")</f>
        <v>9</v>
      </c>
      <c r="I474" s="88"/>
      <c r="J474" s="84" t="str">
        <f t="shared" ref="J474:J488" si="417">IF(LEFT($A474,1)="x","",IFERROR(VLOOKUP($A474,LedenV,16,0),""))</f>
        <v/>
      </c>
      <c r="K474" s="84" t="str">
        <f t="shared" ref="K474:K488" si="418">IF(LEFT($A474,1)="x","",IFERROR(VLOOKUP($A474,LedenV,17,0),""))</f>
        <v/>
      </c>
      <c r="L474" s="84" t="str">
        <f t="shared" ref="L474:L488" si="419">IF(LEFT($A474,1)="x","",IFERROR(VLOOKUP($A474,LedenV,18,0),""))</f>
        <v>E1</v>
      </c>
      <c r="M474" s="89"/>
      <c r="N474" s="89"/>
      <c r="P474" s="199"/>
      <c r="Q474" s="199"/>
      <c r="R474" s="199"/>
      <c r="S474" s="204"/>
      <c r="T474" s="273">
        <f t="shared" ref="T474:T488" si="420">IF(LEN(C474&amp;D474&amp;E474&amp;F474)&gt;0,1,0)</f>
        <v>1</v>
      </c>
      <c r="U474" s="202">
        <f t="shared" ref="U474:U488" si="421">MIN(LEN(Y474&amp;Z474&amp;AA474),1)</f>
        <v>1</v>
      </c>
      <c r="V474" s="205">
        <f t="shared" ref="V474:V488" si="422">V473</f>
        <v>9</v>
      </c>
      <c r="W474" s="205">
        <f t="shared" ref="W474:W488" si="423">W473</f>
        <v>10</v>
      </c>
      <c r="X474" s="49">
        <v>5</v>
      </c>
      <c r="Y474" s="84" t="str">
        <f t="shared" ref="Y474:Y488" si="424">IF(LEFT($A474,1)="x","",IFERROR(VLOOKUP($A474,LedenV,34,0),""))</f>
        <v/>
      </c>
      <c r="Z474" s="84" t="str">
        <f t="shared" ref="Z474:Z488" si="425">IF(LEFT($A474,1)="x","",IFERROR(VLOOKUP($A474,LedenV,35,0),""))</f>
        <v/>
      </c>
      <c r="AA474" s="84" t="str">
        <f t="shared" ref="AA474:AA488" si="426">IF(LEFT($A474,1)="x","",IFERROR(VLOOKUP($A474,LedenV,36,0),""))</f>
        <v>E1</v>
      </c>
      <c r="AB474" s="31">
        <f t="shared" ref="AB474:AB488" si="427">LEN(Y474&amp;Z474&amp;AA474)</f>
        <v>2</v>
      </c>
      <c r="AH474" s="332">
        <f t="shared" ref="AH474:AH488" si="428">lft(G474,Peildatum)</f>
        <v>9.92</v>
      </c>
    </row>
    <row r="475" spans="1:34" x14ac:dyDescent="0.25">
      <c r="A475" s="31" t="str">
        <f>C471&amp;"x"&amp;B475</f>
        <v>E2x2</v>
      </c>
      <c r="B475" s="60">
        <v>2</v>
      </c>
      <c r="C475" s="84" t="str">
        <f t="shared" si="411"/>
        <v>M</v>
      </c>
      <c r="D475" s="84" t="str">
        <f t="shared" si="412"/>
        <v>NMD90G5</v>
      </c>
      <c r="E475" s="85" t="str">
        <f t="shared" si="413"/>
        <v>Hemert, van S.</v>
      </c>
      <c r="F475" s="85" t="str">
        <f t="shared" si="414"/>
        <v>Stijn</v>
      </c>
      <c r="G475" s="86">
        <f t="shared" si="415"/>
        <v>41179</v>
      </c>
      <c r="H475" s="87">
        <f t="shared" si="416"/>
        <v>9</v>
      </c>
      <c r="I475" s="88"/>
      <c r="J475" s="84" t="str">
        <f t="shared" si="417"/>
        <v>F1</v>
      </c>
      <c r="K475" s="84" t="str">
        <f t="shared" si="418"/>
        <v>E3</v>
      </c>
      <c r="L475" s="84" t="str">
        <f t="shared" si="419"/>
        <v>E1</v>
      </c>
      <c r="M475" s="89"/>
      <c r="N475" s="89"/>
      <c r="P475" s="199"/>
      <c r="Q475" s="199"/>
      <c r="R475" s="199"/>
      <c r="S475" s="204"/>
      <c r="T475" s="273">
        <f t="shared" si="420"/>
        <v>1</v>
      </c>
      <c r="U475" s="202">
        <f t="shared" si="421"/>
        <v>1</v>
      </c>
      <c r="V475" s="205">
        <f t="shared" si="422"/>
        <v>9</v>
      </c>
      <c r="W475" s="205">
        <f t="shared" si="423"/>
        <v>10</v>
      </c>
      <c r="X475" s="49">
        <v>6</v>
      </c>
      <c r="Y475" s="84" t="str">
        <f t="shared" si="424"/>
        <v>F1</v>
      </c>
      <c r="Z475" s="84" t="str">
        <f t="shared" si="425"/>
        <v>E3</v>
      </c>
      <c r="AA475" s="84" t="str">
        <f t="shared" si="426"/>
        <v>E1</v>
      </c>
      <c r="AB475" s="31">
        <f t="shared" si="427"/>
        <v>6</v>
      </c>
      <c r="AH475" s="332">
        <f t="shared" si="428"/>
        <v>9.26</v>
      </c>
    </row>
    <row r="476" spans="1:34" x14ac:dyDescent="0.25">
      <c r="A476" s="31" t="str">
        <f>C471&amp;"x"&amp;B476</f>
        <v>E2x3</v>
      </c>
      <c r="B476" s="60">
        <v>3</v>
      </c>
      <c r="C476" s="84" t="str">
        <f t="shared" si="411"/>
        <v>V</v>
      </c>
      <c r="D476" s="84" t="str">
        <f t="shared" si="412"/>
        <v>NMJ81C1</v>
      </c>
      <c r="E476" s="85" t="str">
        <f t="shared" si="413"/>
        <v>Breekveldt, T.</v>
      </c>
      <c r="F476" s="85" t="str">
        <f t="shared" si="414"/>
        <v>Tessa</v>
      </c>
      <c r="G476" s="86">
        <f t="shared" si="415"/>
        <v>41123</v>
      </c>
      <c r="H476" s="87">
        <f t="shared" si="416"/>
        <v>9</v>
      </c>
      <c r="I476" s="88"/>
      <c r="J476" s="84" t="str">
        <f t="shared" si="417"/>
        <v/>
      </c>
      <c r="K476" s="84" t="str">
        <f t="shared" si="418"/>
        <v>E4</v>
      </c>
      <c r="L476" s="84" t="str">
        <f t="shared" si="419"/>
        <v>E2</v>
      </c>
      <c r="M476" s="89"/>
      <c r="N476" s="89"/>
      <c r="P476" s="199"/>
      <c r="Q476" s="199"/>
      <c r="R476" s="199"/>
      <c r="S476" s="204"/>
      <c r="T476" s="273">
        <f t="shared" si="420"/>
        <v>1</v>
      </c>
      <c r="U476" s="202">
        <f t="shared" si="421"/>
        <v>1</v>
      </c>
      <c r="V476" s="205">
        <f t="shared" si="422"/>
        <v>9</v>
      </c>
      <c r="W476" s="205">
        <f t="shared" si="423"/>
        <v>10</v>
      </c>
      <c r="X476" s="49">
        <v>7</v>
      </c>
      <c r="Y476" s="84" t="str">
        <f t="shared" si="424"/>
        <v/>
      </c>
      <c r="Z476" s="84" t="str">
        <f t="shared" si="425"/>
        <v>E4</v>
      </c>
      <c r="AA476" s="84" t="str">
        <f t="shared" si="426"/>
        <v>E2</v>
      </c>
      <c r="AB476" s="31">
        <f t="shared" si="427"/>
        <v>4</v>
      </c>
      <c r="AH476" s="332">
        <f t="shared" si="428"/>
        <v>9.41</v>
      </c>
    </row>
    <row r="477" spans="1:34" x14ac:dyDescent="0.25">
      <c r="A477" s="31" t="str">
        <f>C471&amp;"x"&amp;B477</f>
        <v>E2x4</v>
      </c>
      <c r="B477" s="60">
        <v>4</v>
      </c>
      <c r="C477" s="84" t="str">
        <f t="shared" si="411"/>
        <v>M</v>
      </c>
      <c r="D477" s="84" t="str">
        <f t="shared" si="412"/>
        <v>NML47D8</v>
      </c>
      <c r="E477" s="85" t="str">
        <f t="shared" si="413"/>
        <v>Goedegebuur, M.M.</v>
      </c>
      <c r="F477" s="85" t="str">
        <f t="shared" si="414"/>
        <v>Mels</v>
      </c>
      <c r="G477" s="86">
        <f t="shared" si="415"/>
        <v>40957</v>
      </c>
      <c r="H477" s="87">
        <f t="shared" si="416"/>
        <v>9</v>
      </c>
      <c r="I477" s="88"/>
      <c r="J477" s="84" t="str">
        <f t="shared" si="417"/>
        <v/>
      </c>
      <c r="K477" s="84" t="str">
        <f t="shared" si="418"/>
        <v/>
      </c>
      <c r="L477" s="84" t="str">
        <f t="shared" si="419"/>
        <v>E2</v>
      </c>
      <c r="M477" s="89"/>
      <c r="N477" s="89"/>
      <c r="P477" s="199"/>
      <c r="Q477" s="199"/>
      <c r="R477" s="199"/>
      <c r="S477" s="204"/>
      <c r="T477" s="273">
        <f t="shared" si="420"/>
        <v>1</v>
      </c>
      <c r="U477" s="202">
        <f t="shared" si="421"/>
        <v>1</v>
      </c>
      <c r="V477" s="205">
        <f t="shared" si="422"/>
        <v>9</v>
      </c>
      <c r="W477" s="205">
        <f t="shared" si="423"/>
        <v>10</v>
      </c>
      <c r="X477" s="49">
        <v>8</v>
      </c>
      <c r="Y477" s="84" t="str">
        <f t="shared" si="424"/>
        <v/>
      </c>
      <c r="Z477" s="84" t="str">
        <f t="shared" si="425"/>
        <v/>
      </c>
      <c r="AA477" s="84" t="str">
        <f t="shared" si="426"/>
        <v>E2</v>
      </c>
      <c r="AB477" s="31">
        <f t="shared" si="427"/>
        <v>2</v>
      </c>
      <c r="AH477" s="332">
        <f t="shared" si="428"/>
        <v>9.8699999999999992</v>
      </c>
    </row>
    <row r="478" spans="1:34" x14ac:dyDescent="0.25">
      <c r="A478" s="31" t="str">
        <f>C471&amp;"x"&amp;B478</f>
        <v>E2x5</v>
      </c>
      <c r="B478" s="60">
        <v>5</v>
      </c>
      <c r="C478" s="84" t="str">
        <f t="shared" si="411"/>
        <v/>
      </c>
      <c r="D478" s="84" t="str">
        <f t="shared" si="412"/>
        <v/>
      </c>
      <c r="E478" s="85" t="str">
        <f t="shared" si="413"/>
        <v/>
      </c>
      <c r="F478" s="85" t="str">
        <f t="shared" si="414"/>
        <v/>
      </c>
      <c r="G478" s="86" t="str">
        <f t="shared" si="415"/>
        <v/>
      </c>
      <c r="H478" s="87" t="str">
        <f t="shared" si="416"/>
        <v/>
      </c>
      <c r="I478" s="88"/>
      <c r="J478" s="84" t="str">
        <f t="shared" si="417"/>
        <v/>
      </c>
      <c r="K478" s="84" t="str">
        <f t="shared" si="418"/>
        <v/>
      </c>
      <c r="L478" s="84" t="str">
        <f t="shared" si="419"/>
        <v/>
      </c>
      <c r="M478" s="89"/>
      <c r="N478" s="89"/>
      <c r="P478" s="199"/>
      <c r="Q478" s="199"/>
      <c r="R478" s="199"/>
      <c r="S478" s="204"/>
      <c r="T478" s="273">
        <f t="shared" si="420"/>
        <v>0</v>
      </c>
      <c r="U478" s="202">
        <f t="shared" si="421"/>
        <v>0</v>
      </c>
      <c r="V478" s="205">
        <f t="shared" si="422"/>
        <v>9</v>
      </c>
      <c r="W478" s="205">
        <f t="shared" si="423"/>
        <v>10</v>
      </c>
      <c r="X478" s="49">
        <v>9</v>
      </c>
      <c r="Y478" s="84" t="str">
        <f t="shared" si="424"/>
        <v/>
      </c>
      <c r="Z478" s="84" t="str">
        <f t="shared" si="425"/>
        <v/>
      </c>
      <c r="AA478" s="84" t="str">
        <f t="shared" si="426"/>
        <v/>
      </c>
      <c r="AB478" s="31">
        <f t="shared" si="427"/>
        <v>0</v>
      </c>
      <c r="AH478" s="332" t="str">
        <f t="shared" si="428"/>
        <v/>
      </c>
    </row>
    <row r="479" spans="1:34" x14ac:dyDescent="0.25">
      <c r="A479" s="31" t="str">
        <f>C471&amp;"x"&amp;B479</f>
        <v>E2x6</v>
      </c>
      <c r="B479" s="60">
        <v>6</v>
      </c>
      <c r="C479" s="84" t="str">
        <f t="shared" si="411"/>
        <v/>
      </c>
      <c r="D479" s="84" t="str">
        <f t="shared" si="412"/>
        <v/>
      </c>
      <c r="E479" s="85" t="str">
        <f t="shared" si="413"/>
        <v/>
      </c>
      <c r="F479" s="85" t="str">
        <f t="shared" si="414"/>
        <v/>
      </c>
      <c r="G479" s="86" t="str">
        <f t="shared" si="415"/>
        <v/>
      </c>
      <c r="H479" s="87" t="str">
        <f t="shared" si="416"/>
        <v/>
      </c>
      <c r="I479" s="88"/>
      <c r="J479" s="84" t="str">
        <f t="shared" si="417"/>
        <v/>
      </c>
      <c r="K479" s="84" t="str">
        <f t="shared" si="418"/>
        <v/>
      </c>
      <c r="L479" s="84" t="str">
        <f t="shared" si="419"/>
        <v/>
      </c>
      <c r="M479" s="89"/>
      <c r="N479" s="89"/>
      <c r="P479" s="199"/>
      <c r="Q479" s="199"/>
      <c r="R479" s="199"/>
      <c r="S479" s="204"/>
      <c r="T479" s="273">
        <f t="shared" si="420"/>
        <v>0</v>
      </c>
      <c r="U479" s="202">
        <f t="shared" si="421"/>
        <v>0</v>
      </c>
      <c r="V479" s="205">
        <f t="shared" si="422"/>
        <v>9</v>
      </c>
      <c r="W479" s="205">
        <f t="shared" si="423"/>
        <v>10</v>
      </c>
      <c r="X479" s="49">
        <v>10</v>
      </c>
      <c r="Y479" s="84" t="str">
        <f t="shared" si="424"/>
        <v/>
      </c>
      <c r="Z479" s="84" t="str">
        <f t="shared" si="425"/>
        <v/>
      </c>
      <c r="AA479" s="84" t="str">
        <f t="shared" si="426"/>
        <v/>
      </c>
      <c r="AB479" s="31">
        <f t="shared" si="427"/>
        <v>0</v>
      </c>
      <c r="AH479" s="332" t="str">
        <f t="shared" si="428"/>
        <v/>
      </c>
    </row>
    <row r="480" spans="1:34" x14ac:dyDescent="0.25">
      <c r="A480" s="31" t="str">
        <f>C471&amp;"x"&amp;B480</f>
        <v>E2x7</v>
      </c>
      <c r="B480" s="60">
        <v>7</v>
      </c>
      <c r="C480" s="84" t="str">
        <f t="shared" si="411"/>
        <v/>
      </c>
      <c r="D480" s="84" t="str">
        <f t="shared" si="412"/>
        <v/>
      </c>
      <c r="E480" s="85" t="str">
        <f t="shared" si="413"/>
        <v/>
      </c>
      <c r="F480" s="85" t="str">
        <f t="shared" si="414"/>
        <v/>
      </c>
      <c r="G480" s="86" t="str">
        <f t="shared" si="415"/>
        <v/>
      </c>
      <c r="H480" s="87" t="str">
        <f t="shared" si="416"/>
        <v/>
      </c>
      <c r="I480" s="88"/>
      <c r="J480" s="84" t="str">
        <f t="shared" si="417"/>
        <v/>
      </c>
      <c r="K480" s="84" t="str">
        <f t="shared" si="418"/>
        <v/>
      </c>
      <c r="L480" s="84" t="str">
        <f t="shared" si="419"/>
        <v/>
      </c>
      <c r="M480" s="89"/>
      <c r="N480" s="89"/>
      <c r="P480" s="199"/>
      <c r="Q480" s="199"/>
      <c r="R480" s="199"/>
      <c r="S480" s="204"/>
      <c r="T480" s="273">
        <f t="shared" si="420"/>
        <v>0</v>
      </c>
      <c r="U480" s="202">
        <f t="shared" si="421"/>
        <v>0</v>
      </c>
      <c r="V480" s="205">
        <f t="shared" si="422"/>
        <v>9</v>
      </c>
      <c r="W480" s="205">
        <f t="shared" si="423"/>
        <v>10</v>
      </c>
      <c r="X480" s="49">
        <v>11</v>
      </c>
      <c r="Y480" s="84" t="str">
        <f t="shared" si="424"/>
        <v/>
      </c>
      <c r="Z480" s="84" t="str">
        <f t="shared" si="425"/>
        <v/>
      </c>
      <c r="AA480" s="84" t="str">
        <f t="shared" si="426"/>
        <v/>
      </c>
      <c r="AB480" s="31">
        <f t="shared" si="427"/>
        <v>0</v>
      </c>
      <c r="AH480" s="332" t="str">
        <f t="shared" si="428"/>
        <v/>
      </c>
    </row>
    <row r="481" spans="1:34" x14ac:dyDescent="0.25">
      <c r="A481" s="31" t="str">
        <f>C471&amp;"x"&amp;B481</f>
        <v>E2x8</v>
      </c>
      <c r="B481" s="60">
        <v>8</v>
      </c>
      <c r="C481" s="84" t="str">
        <f t="shared" si="411"/>
        <v/>
      </c>
      <c r="D481" s="84" t="str">
        <f t="shared" si="412"/>
        <v/>
      </c>
      <c r="E481" s="85" t="str">
        <f t="shared" si="413"/>
        <v/>
      </c>
      <c r="F481" s="85" t="str">
        <f t="shared" si="414"/>
        <v/>
      </c>
      <c r="G481" s="86" t="str">
        <f t="shared" si="415"/>
        <v/>
      </c>
      <c r="H481" s="87" t="str">
        <f t="shared" si="416"/>
        <v/>
      </c>
      <c r="I481" s="88"/>
      <c r="J481" s="84" t="str">
        <f t="shared" si="417"/>
        <v/>
      </c>
      <c r="K481" s="84" t="str">
        <f t="shared" si="418"/>
        <v/>
      </c>
      <c r="L481" s="84" t="str">
        <f t="shared" si="419"/>
        <v/>
      </c>
      <c r="M481" s="89"/>
      <c r="N481" s="89"/>
      <c r="P481" s="199"/>
      <c r="Q481" s="199"/>
      <c r="R481" s="199"/>
      <c r="S481" s="204"/>
      <c r="T481" s="273">
        <f t="shared" si="420"/>
        <v>0</v>
      </c>
      <c r="U481" s="202">
        <f t="shared" si="421"/>
        <v>0</v>
      </c>
      <c r="V481" s="205">
        <f t="shared" si="422"/>
        <v>9</v>
      </c>
      <c r="W481" s="205">
        <f t="shared" si="423"/>
        <v>10</v>
      </c>
      <c r="X481" s="49">
        <v>12</v>
      </c>
      <c r="Y481" s="84" t="str">
        <f t="shared" si="424"/>
        <v/>
      </c>
      <c r="Z481" s="84" t="str">
        <f t="shared" si="425"/>
        <v/>
      </c>
      <c r="AA481" s="84" t="str">
        <f t="shared" si="426"/>
        <v/>
      </c>
      <c r="AB481" s="31">
        <f t="shared" si="427"/>
        <v>0</v>
      </c>
      <c r="AH481" s="332" t="str">
        <f t="shared" si="428"/>
        <v/>
      </c>
    </row>
    <row r="482" spans="1:34" x14ac:dyDescent="0.25">
      <c r="A482" s="31" t="str">
        <f>C471&amp;"x"&amp;B482</f>
        <v>E2x9</v>
      </c>
      <c r="B482" s="60">
        <v>9</v>
      </c>
      <c r="C482" s="84" t="str">
        <f t="shared" si="411"/>
        <v/>
      </c>
      <c r="D482" s="84" t="str">
        <f t="shared" si="412"/>
        <v/>
      </c>
      <c r="E482" s="85" t="str">
        <f t="shared" si="413"/>
        <v/>
      </c>
      <c r="F482" s="85" t="str">
        <f t="shared" si="414"/>
        <v/>
      </c>
      <c r="G482" s="86" t="str">
        <f t="shared" si="415"/>
        <v/>
      </c>
      <c r="H482" s="87" t="str">
        <f t="shared" si="416"/>
        <v/>
      </c>
      <c r="I482" s="88"/>
      <c r="J482" s="84" t="str">
        <f t="shared" si="417"/>
        <v/>
      </c>
      <c r="K482" s="84" t="str">
        <f t="shared" si="418"/>
        <v/>
      </c>
      <c r="L482" s="84" t="str">
        <f t="shared" si="419"/>
        <v/>
      </c>
      <c r="M482" s="89"/>
      <c r="N482" s="89"/>
      <c r="P482" s="199"/>
      <c r="Q482" s="199"/>
      <c r="R482" s="199"/>
      <c r="S482" s="204"/>
      <c r="T482" s="273">
        <f t="shared" si="420"/>
        <v>0</v>
      </c>
      <c r="U482" s="202">
        <f t="shared" si="421"/>
        <v>0</v>
      </c>
      <c r="V482" s="205">
        <f t="shared" si="422"/>
        <v>9</v>
      </c>
      <c r="W482" s="205">
        <f t="shared" si="423"/>
        <v>10</v>
      </c>
      <c r="X482" s="49">
        <v>13</v>
      </c>
      <c r="Y482" s="84" t="str">
        <f t="shared" si="424"/>
        <v/>
      </c>
      <c r="Z482" s="84" t="str">
        <f t="shared" si="425"/>
        <v/>
      </c>
      <c r="AA482" s="84" t="str">
        <f t="shared" si="426"/>
        <v/>
      </c>
      <c r="AB482" s="31">
        <f t="shared" si="427"/>
        <v>0</v>
      </c>
      <c r="AH482" s="332" t="str">
        <f t="shared" si="428"/>
        <v/>
      </c>
    </row>
    <row r="483" spans="1:34" x14ac:dyDescent="0.25">
      <c r="A483" s="31" t="str">
        <f>C471&amp;"x"&amp;B483</f>
        <v>E2x10</v>
      </c>
      <c r="B483" s="60">
        <v>10</v>
      </c>
      <c r="C483" s="84" t="str">
        <f t="shared" si="411"/>
        <v/>
      </c>
      <c r="D483" s="84" t="str">
        <f t="shared" si="412"/>
        <v/>
      </c>
      <c r="E483" s="85" t="str">
        <f t="shared" si="413"/>
        <v/>
      </c>
      <c r="F483" s="85" t="str">
        <f t="shared" si="414"/>
        <v/>
      </c>
      <c r="G483" s="86" t="str">
        <f t="shared" si="415"/>
        <v/>
      </c>
      <c r="H483" s="87" t="str">
        <f t="shared" si="416"/>
        <v/>
      </c>
      <c r="I483" s="88"/>
      <c r="J483" s="84" t="str">
        <f t="shared" si="417"/>
        <v/>
      </c>
      <c r="K483" s="84" t="str">
        <f t="shared" si="418"/>
        <v/>
      </c>
      <c r="L483" s="84" t="str">
        <f t="shared" si="419"/>
        <v/>
      </c>
      <c r="M483" s="89"/>
      <c r="N483" s="89"/>
      <c r="P483" s="199"/>
      <c r="Q483" s="199"/>
      <c r="R483" s="199"/>
      <c r="S483" s="204"/>
      <c r="T483" s="273">
        <f t="shared" si="420"/>
        <v>0</v>
      </c>
      <c r="U483" s="202">
        <f t="shared" si="421"/>
        <v>0</v>
      </c>
      <c r="V483" s="205">
        <f t="shared" si="422"/>
        <v>9</v>
      </c>
      <c r="W483" s="205">
        <f t="shared" si="423"/>
        <v>10</v>
      </c>
      <c r="X483" s="49">
        <v>14</v>
      </c>
      <c r="Y483" s="84" t="str">
        <f t="shared" si="424"/>
        <v/>
      </c>
      <c r="Z483" s="84" t="str">
        <f t="shared" si="425"/>
        <v/>
      </c>
      <c r="AA483" s="84" t="str">
        <f t="shared" si="426"/>
        <v/>
      </c>
      <c r="AB483" s="31">
        <f t="shared" si="427"/>
        <v>0</v>
      </c>
      <c r="AH483" s="332" t="str">
        <f t="shared" si="428"/>
        <v/>
      </c>
    </row>
    <row r="484" spans="1:34" x14ac:dyDescent="0.25">
      <c r="A484" s="31" t="str">
        <f>C471&amp;"x"&amp;B484</f>
        <v>E2x11</v>
      </c>
      <c r="B484" s="60">
        <v>11</v>
      </c>
      <c r="C484" s="84" t="str">
        <f t="shared" si="411"/>
        <v/>
      </c>
      <c r="D484" s="84" t="str">
        <f t="shared" si="412"/>
        <v/>
      </c>
      <c r="E484" s="85" t="str">
        <f t="shared" si="413"/>
        <v/>
      </c>
      <c r="F484" s="85" t="str">
        <f t="shared" si="414"/>
        <v/>
      </c>
      <c r="G484" s="86" t="str">
        <f t="shared" si="415"/>
        <v/>
      </c>
      <c r="H484" s="87" t="str">
        <f t="shared" si="416"/>
        <v/>
      </c>
      <c r="I484" s="88"/>
      <c r="J484" s="84" t="str">
        <f t="shared" si="417"/>
        <v/>
      </c>
      <c r="K484" s="84" t="str">
        <f t="shared" si="418"/>
        <v/>
      </c>
      <c r="L484" s="84" t="str">
        <f t="shared" si="419"/>
        <v/>
      </c>
      <c r="M484" s="89"/>
      <c r="N484" s="89"/>
      <c r="P484" s="199"/>
      <c r="Q484" s="199"/>
      <c r="R484" s="199"/>
      <c r="T484" s="273">
        <f t="shared" si="420"/>
        <v>0</v>
      </c>
      <c r="U484" s="202">
        <f t="shared" si="421"/>
        <v>0</v>
      </c>
      <c r="V484" s="205">
        <f t="shared" si="422"/>
        <v>9</v>
      </c>
      <c r="W484" s="205">
        <f t="shared" si="423"/>
        <v>10</v>
      </c>
      <c r="X484" s="49">
        <v>15</v>
      </c>
      <c r="Y484" s="84" t="str">
        <f t="shared" si="424"/>
        <v/>
      </c>
      <c r="Z484" s="84" t="str">
        <f t="shared" si="425"/>
        <v/>
      </c>
      <c r="AA484" s="84" t="str">
        <f t="shared" si="426"/>
        <v/>
      </c>
      <c r="AB484" s="31">
        <f t="shared" si="427"/>
        <v>0</v>
      </c>
      <c r="AH484" s="332" t="str">
        <f t="shared" si="428"/>
        <v/>
      </c>
    </row>
    <row r="485" spans="1:34" x14ac:dyDescent="0.25">
      <c r="A485" s="31" t="str">
        <f>C471&amp;"x"&amp;B485</f>
        <v>E2x12</v>
      </c>
      <c r="B485" s="60">
        <v>12</v>
      </c>
      <c r="C485" s="84" t="str">
        <f t="shared" si="411"/>
        <v/>
      </c>
      <c r="D485" s="84" t="str">
        <f t="shared" si="412"/>
        <v/>
      </c>
      <c r="E485" s="85" t="str">
        <f t="shared" si="413"/>
        <v/>
      </c>
      <c r="F485" s="85" t="str">
        <f t="shared" si="414"/>
        <v/>
      </c>
      <c r="G485" s="86" t="str">
        <f t="shared" si="415"/>
        <v/>
      </c>
      <c r="H485" s="87" t="str">
        <f t="shared" si="416"/>
        <v/>
      </c>
      <c r="I485" s="88"/>
      <c r="J485" s="84" t="str">
        <f t="shared" si="417"/>
        <v/>
      </c>
      <c r="K485" s="84" t="str">
        <f t="shared" si="418"/>
        <v/>
      </c>
      <c r="L485" s="84" t="str">
        <f t="shared" si="419"/>
        <v/>
      </c>
      <c r="M485" s="89"/>
      <c r="N485" s="89"/>
      <c r="P485" s="199"/>
      <c r="Q485" s="199"/>
      <c r="R485" s="199"/>
      <c r="T485" s="273">
        <f t="shared" si="420"/>
        <v>0</v>
      </c>
      <c r="U485" s="202">
        <f t="shared" si="421"/>
        <v>0</v>
      </c>
      <c r="V485" s="205">
        <f t="shared" si="422"/>
        <v>9</v>
      </c>
      <c r="W485" s="205">
        <f t="shared" si="423"/>
        <v>10</v>
      </c>
      <c r="X485" s="49">
        <v>16</v>
      </c>
      <c r="Y485" s="84" t="str">
        <f t="shared" si="424"/>
        <v/>
      </c>
      <c r="Z485" s="84" t="str">
        <f t="shared" si="425"/>
        <v/>
      </c>
      <c r="AA485" s="84" t="str">
        <f t="shared" si="426"/>
        <v/>
      </c>
      <c r="AB485" s="31">
        <f t="shared" si="427"/>
        <v>0</v>
      </c>
      <c r="AH485" s="332" t="str">
        <f t="shared" si="428"/>
        <v/>
      </c>
    </row>
    <row r="486" spans="1:34" x14ac:dyDescent="0.25">
      <c r="A486" s="31" t="str">
        <f>C471&amp;"x"&amp;B486</f>
        <v>E2x13</v>
      </c>
      <c r="B486" s="60">
        <v>13</v>
      </c>
      <c r="C486" s="84" t="str">
        <f t="shared" si="411"/>
        <v/>
      </c>
      <c r="D486" s="84" t="str">
        <f t="shared" si="412"/>
        <v/>
      </c>
      <c r="E486" s="85" t="str">
        <f t="shared" si="413"/>
        <v/>
      </c>
      <c r="F486" s="85" t="str">
        <f t="shared" si="414"/>
        <v/>
      </c>
      <c r="G486" s="86" t="str">
        <f t="shared" si="415"/>
        <v/>
      </c>
      <c r="H486" s="87" t="str">
        <f t="shared" si="416"/>
        <v/>
      </c>
      <c r="I486" s="88"/>
      <c r="J486" s="84" t="str">
        <f t="shared" si="417"/>
        <v/>
      </c>
      <c r="K486" s="84" t="str">
        <f t="shared" si="418"/>
        <v/>
      </c>
      <c r="L486" s="84" t="str">
        <f t="shared" si="419"/>
        <v/>
      </c>
      <c r="M486" s="89"/>
      <c r="N486" s="89"/>
      <c r="P486" s="199"/>
      <c r="Q486" s="199"/>
      <c r="R486" s="199"/>
      <c r="T486" s="273">
        <f t="shared" si="420"/>
        <v>0</v>
      </c>
      <c r="U486" s="202">
        <f t="shared" si="421"/>
        <v>0</v>
      </c>
      <c r="V486" s="205">
        <f t="shared" si="422"/>
        <v>9</v>
      </c>
      <c r="W486" s="205">
        <f t="shared" si="423"/>
        <v>10</v>
      </c>
      <c r="X486" s="49">
        <v>17</v>
      </c>
      <c r="Y486" s="84" t="str">
        <f t="shared" si="424"/>
        <v/>
      </c>
      <c r="Z486" s="84" t="str">
        <f t="shared" si="425"/>
        <v/>
      </c>
      <c r="AA486" s="84" t="str">
        <f t="shared" si="426"/>
        <v/>
      </c>
      <c r="AB486" s="31">
        <f t="shared" si="427"/>
        <v>0</v>
      </c>
      <c r="AH486" s="332" t="str">
        <f t="shared" si="428"/>
        <v/>
      </c>
    </row>
    <row r="487" spans="1:34" x14ac:dyDescent="0.25">
      <c r="A487" s="31" t="str">
        <f>C471&amp;"x"&amp;B487</f>
        <v>E2x14</v>
      </c>
      <c r="B487" s="60">
        <v>14</v>
      </c>
      <c r="C487" s="84" t="str">
        <f t="shared" si="411"/>
        <v/>
      </c>
      <c r="D487" s="84" t="str">
        <f t="shared" si="412"/>
        <v/>
      </c>
      <c r="E487" s="85" t="str">
        <f t="shared" si="413"/>
        <v/>
      </c>
      <c r="F487" s="85" t="str">
        <f t="shared" si="414"/>
        <v/>
      </c>
      <c r="G487" s="86" t="str">
        <f t="shared" si="415"/>
        <v/>
      </c>
      <c r="H487" s="87" t="str">
        <f t="shared" si="416"/>
        <v/>
      </c>
      <c r="I487" s="88"/>
      <c r="J487" s="84" t="str">
        <f t="shared" si="417"/>
        <v/>
      </c>
      <c r="K487" s="84" t="str">
        <f t="shared" si="418"/>
        <v/>
      </c>
      <c r="L487" s="84" t="str">
        <f t="shared" si="419"/>
        <v/>
      </c>
      <c r="M487" s="89"/>
      <c r="N487" s="89"/>
      <c r="P487" s="199"/>
      <c r="Q487" s="199"/>
      <c r="R487" s="199"/>
      <c r="T487" s="273">
        <f t="shared" si="420"/>
        <v>0</v>
      </c>
      <c r="U487" s="202">
        <f t="shared" si="421"/>
        <v>0</v>
      </c>
      <c r="V487" s="205">
        <f t="shared" si="422"/>
        <v>9</v>
      </c>
      <c r="W487" s="205">
        <f t="shared" si="423"/>
        <v>10</v>
      </c>
      <c r="X487" s="49">
        <v>18</v>
      </c>
      <c r="Y487" s="84" t="str">
        <f t="shared" si="424"/>
        <v/>
      </c>
      <c r="Z487" s="84" t="str">
        <f t="shared" si="425"/>
        <v/>
      </c>
      <c r="AA487" s="84" t="str">
        <f t="shared" si="426"/>
        <v/>
      </c>
      <c r="AB487" s="31">
        <f t="shared" si="427"/>
        <v>0</v>
      </c>
      <c r="AH487" s="332" t="str">
        <f t="shared" si="428"/>
        <v/>
      </c>
    </row>
    <row r="488" spans="1:34" x14ac:dyDescent="0.25">
      <c r="A488" s="31" t="str">
        <f>C471&amp;"x"&amp;B488</f>
        <v>E2x15</v>
      </c>
      <c r="B488" s="60">
        <v>15</v>
      </c>
      <c r="C488" s="84" t="str">
        <f t="shared" si="411"/>
        <v/>
      </c>
      <c r="D488" s="84" t="str">
        <f t="shared" si="412"/>
        <v/>
      </c>
      <c r="E488" s="85" t="str">
        <f t="shared" si="413"/>
        <v/>
      </c>
      <c r="F488" s="85" t="str">
        <f t="shared" si="414"/>
        <v/>
      </c>
      <c r="G488" s="86" t="str">
        <f t="shared" si="415"/>
        <v/>
      </c>
      <c r="H488" s="87" t="str">
        <f t="shared" si="416"/>
        <v/>
      </c>
      <c r="I488" s="88"/>
      <c r="J488" s="84" t="str">
        <f t="shared" si="417"/>
        <v/>
      </c>
      <c r="K488" s="84" t="str">
        <f t="shared" si="418"/>
        <v/>
      </c>
      <c r="L488" s="84" t="str">
        <f t="shared" si="419"/>
        <v/>
      </c>
      <c r="M488" s="89"/>
      <c r="N488" s="89"/>
      <c r="P488" s="199"/>
      <c r="Q488" s="199"/>
      <c r="R488" s="199"/>
      <c r="T488" s="273">
        <f t="shared" si="420"/>
        <v>0</v>
      </c>
      <c r="U488" s="202">
        <f t="shared" si="421"/>
        <v>0</v>
      </c>
      <c r="V488" s="205">
        <f t="shared" si="422"/>
        <v>9</v>
      </c>
      <c r="W488" s="205">
        <f t="shared" si="423"/>
        <v>10</v>
      </c>
      <c r="X488" s="49">
        <v>19</v>
      </c>
      <c r="Y488" s="84" t="str">
        <f t="shared" si="424"/>
        <v/>
      </c>
      <c r="Z488" s="84" t="str">
        <f t="shared" si="425"/>
        <v/>
      </c>
      <c r="AA488" s="84" t="str">
        <f t="shared" si="426"/>
        <v/>
      </c>
      <c r="AB488" s="31">
        <f t="shared" si="427"/>
        <v>0</v>
      </c>
      <c r="AH488" s="332" t="str">
        <f t="shared" si="428"/>
        <v/>
      </c>
    </row>
    <row r="489" spans="1:34" ht="13.8" thickBot="1" x14ac:dyDescent="0.3">
      <c r="B489" s="90"/>
      <c r="C489" s="91"/>
      <c r="D489" s="90"/>
      <c r="E489" s="90"/>
      <c r="F489" s="90"/>
      <c r="G489" s="92"/>
      <c r="H489" s="92"/>
      <c r="I489" s="92"/>
      <c r="J489" s="91"/>
      <c r="K489" s="91"/>
      <c r="L489" s="91"/>
      <c r="M489" s="89"/>
      <c r="N489" s="89"/>
      <c r="X489" s="49">
        <v>20</v>
      </c>
    </row>
    <row r="490" spans="1:34" ht="13.8" thickTop="1" x14ac:dyDescent="0.25">
      <c r="A490" s="59"/>
      <c r="B490" s="60"/>
      <c r="C490" s="416" t="s">
        <v>5707</v>
      </c>
      <c r="D490" s="416"/>
      <c r="E490" s="162" t="s">
        <v>5708</v>
      </c>
      <c r="F490" s="162" t="s">
        <v>5709</v>
      </c>
      <c r="G490" s="62" t="s">
        <v>5710</v>
      </c>
      <c r="H490" s="63"/>
      <c r="I490" s="64"/>
      <c r="J490" s="65" t="s">
        <v>5711</v>
      </c>
      <c r="K490" s="65" t="s">
        <v>5712</v>
      </c>
      <c r="L490" s="65" t="s">
        <v>5713</v>
      </c>
      <c r="M490" s="66"/>
      <c r="N490" s="66"/>
      <c r="O490" s="67"/>
      <c r="P490" s="68">
        <f>COUNT(P494:P508)</f>
        <v>0</v>
      </c>
      <c r="Q490" s="68">
        <f>COUNT(Q494:Q508)</f>
        <v>0</v>
      </c>
      <c r="R490" s="68">
        <f>COUNT(R494:R508)</f>
        <v>0</v>
      </c>
      <c r="S490" s="69"/>
      <c r="T490" s="344">
        <f>T491-SUM(U494:U508)</f>
        <v>1</v>
      </c>
      <c r="U490" s="67"/>
      <c r="V490" s="67"/>
      <c r="W490" s="67"/>
      <c r="X490" s="67">
        <v>1</v>
      </c>
      <c r="Y490" s="59"/>
      <c r="Z490" s="59"/>
      <c r="AA490" s="59"/>
      <c r="AB490" s="59"/>
    </row>
    <row r="491" spans="1:34" x14ac:dyDescent="0.25">
      <c r="A491" s="40">
        <v>28</v>
      </c>
      <c r="B491" s="70"/>
      <c r="C491" s="415" t="str">
        <f>Leden!AQ30</f>
        <v>E3</v>
      </c>
      <c r="D491" s="415"/>
      <c r="E491" s="161" t="str">
        <f>IF($C491="","",LEFT(IFERROR(VLOOKUP($C491,TeamsV,2,0),"")&amp;"??",2))</f>
        <v>BK</v>
      </c>
      <c r="F491" s="342" t="str">
        <f>IF($C491="","",IFERROR(VLOOKUP($C491,TeamsV,3,0),"??"))</f>
        <v>Za</v>
      </c>
      <c r="G491" s="161" t="str">
        <f>IF($C491="","",LEFT(IFERROR(VLOOKUP($C491,TeamsV,4,0),"")&amp;"?",1))</f>
        <v>4</v>
      </c>
      <c r="H491" s="72"/>
      <c r="I491" s="73"/>
      <c r="J491" s="265">
        <f>COUNTIF(C494:C508,"V")</f>
        <v>2</v>
      </c>
      <c r="K491" s="268">
        <f>COUNTIF(C494:C508,"M")</f>
        <v>2</v>
      </c>
      <c r="L491" s="74">
        <f>IFERROR(AVERAGE(H494:H508),"")</f>
        <v>8.5</v>
      </c>
      <c r="M491" s="75"/>
      <c r="N491" s="75"/>
      <c r="O491" s="76" t="s">
        <v>5714</v>
      </c>
      <c r="P491" s="346"/>
      <c r="Q491" s="346"/>
      <c r="R491" s="346"/>
      <c r="S491" s="347"/>
      <c r="T491" s="344">
        <f>SUM(T494:T508)</f>
        <v>4</v>
      </c>
      <c r="U491" s="201" t="str">
        <f>MID($C491,1,1)</f>
        <v>E</v>
      </c>
      <c r="V491" s="201" t="str">
        <f>MID($C491,1,1)</f>
        <v>E</v>
      </c>
      <c r="W491" s="201" t="str">
        <f>MID($C491,1,1)</f>
        <v>E</v>
      </c>
      <c r="X491" s="49">
        <v>2</v>
      </c>
      <c r="Y491" s="40"/>
      <c r="Z491" s="40"/>
      <c r="AA491" s="40"/>
      <c r="AB491" s="40"/>
      <c r="AD491" s="17" t="str">
        <f>IF($C491="","",IFERROR(VLOOKUP($C491,TeamsV,6,0),""))</f>
        <v>A</v>
      </c>
      <c r="AE491" s="17" t="str">
        <f>TRIM(IF($AD491="","",IFERROR(VLOOKUP($AD491,Teams!$B$4:$G$8,2,0),"")))</f>
        <v>3312 AD</v>
      </c>
      <c r="AF491" s="17" t="str">
        <f>TRIM(IF($AD491="","",IFERROR(VLOOKUP($AD491,Teams!$B$4:$G$8,4,0),"")))</f>
        <v>Dordrecht Oranje Wit (D)</v>
      </c>
      <c r="AH491" s="335">
        <f>IFERROR(AVERAGE(AH494:AH508),"")</f>
        <v>9.1724999999999994</v>
      </c>
    </row>
    <row r="492" spans="1:34" x14ac:dyDescent="0.25">
      <c r="B492" s="60"/>
      <c r="C492" s="162"/>
      <c r="D492" s="60"/>
      <c r="E492" s="60"/>
      <c r="F492" s="60"/>
      <c r="G492" s="64"/>
      <c r="H492" s="64"/>
      <c r="I492" s="64"/>
      <c r="J492" s="266"/>
      <c r="K492" s="266"/>
      <c r="L492" s="266"/>
      <c r="M492" s="77"/>
      <c r="N492" s="77"/>
      <c r="P492" s="200"/>
      <c r="Q492" s="200"/>
      <c r="R492" s="200"/>
      <c r="S492" s="200"/>
      <c r="T492" s="156"/>
      <c r="U492" s="202"/>
      <c r="V492" s="202"/>
      <c r="W492" s="202"/>
      <c r="X492" s="49">
        <v>3</v>
      </c>
    </row>
    <row r="493" spans="1:34" x14ac:dyDescent="0.25">
      <c r="A493" s="78"/>
      <c r="B493" s="79"/>
      <c r="C493" s="80" t="s">
        <v>5715</v>
      </c>
      <c r="D493" s="80" t="s">
        <v>5716</v>
      </c>
      <c r="E493" s="81" t="s">
        <v>5717</v>
      </c>
      <c r="F493" s="81" t="s">
        <v>5718</v>
      </c>
      <c r="G493" s="80" t="s">
        <v>5719</v>
      </c>
      <c r="H493" s="80" t="s">
        <v>5720</v>
      </c>
      <c r="I493" s="80" t="s">
        <v>5575</v>
      </c>
      <c r="J493" s="80" t="s">
        <v>7904</v>
      </c>
      <c r="K493" s="80" t="s">
        <v>7905</v>
      </c>
      <c r="L493" s="80" t="s">
        <v>8680</v>
      </c>
      <c r="M493" s="82"/>
      <c r="N493" s="82"/>
      <c r="O493" s="83"/>
      <c r="P493" s="203" t="s">
        <v>5585</v>
      </c>
      <c r="Q493" s="203" t="s">
        <v>5584</v>
      </c>
      <c r="R493" s="203" t="s">
        <v>5586</v>
      </c>
      <c r="S493" s="200"/>
      <c r="T493" s="156"/>
      <c r="U493" s="201">
        <f>IF(W491="","",VLOOKUP(W491,Leeftijdscat,2,FALSE))</f>
        <v>7</v>
      </c>
      <c r="V493" s="201">
        <f>IF(W491="","",VLOOKUP(W491,Leeftijdscat,3,FALSE))</f>
        <v>9</v>
      </c>
      <c r="W493" s="201">
        <f>IF(W491="","",VLOOKUP(W491,Leeftijdscat,4,FALSE))</f>
        <v>10</v>
      </c>
      <c r="X493" s="49">
        <v>4</v>
      </c>
      <c r="Y493" s="78">
        <f>LEN(Y494&amp;Y495&amp;Y496&amp;Y497&amp;Y498&amp;Y499&amp;Y500&amp;Y501&amp;Y502&amp;Y503&amp;Y504&amp;Y505&amp;Y506&amp;Y507&amp;Y508)</f>
        <v>4</v>
      </c>
      <c r="Z493" s="78">
        <f>LEN(Z494&amp;Z495&amp;Z496&amp;Z497&amp;Z498&amp;Z499&amp;Z500&amp;Z501&amp;Z502&amp;Z503&amp;Z504&amp;Z505&amp;Z506&amp;Z507&amp;Z508)</f>
        <v>6</v>
      </c>
      <c r="AA493" s="78">
        <f>LEN(AA494&amp;AA495&amp;AA496&amp;AA497&amp;AA498&amp;AA499&amp;AA500&amp;AA501&amp;AA502&amp;AA503&amp;AA504&amp;AA505&amp;AA506&amp;AA507&amp;AA508)</f>
        <v>6</v>
      </c>
      <c r="AB493" s="78">
        <f>SUM(Y493:AA493)</f>
        <v>16</v>
      </c>
    </row>
    <row r="494" spans="1:34" x14ac:dyDescent="0.25">
      <c r="A494" s="31" t="str">
        <f>C491&amp;"x"&amp;B494</f>
        <v>E3x1</v>
      </c>
      <c r="B494" s="60">
        <v>1</v>
      </c>
      <c r="C494" s="84" t="str">
        <f t="shared" ref="C494:C508" si="429">IF(LEFT($A494,1)="x","",IFERROR(VLOOKUP($A494,LedenV,6,0),""))</f>
        <v>V</v>
      </c>
      <c r="D494" s="84" t="str">
        <f t="shared" ref="D494:D508" si="430">IF(LEFT($A494,1)="x","",IFERROR(VLOOKUP($A494,LedenV,7,0),""))</f>
        <v>NMD22V1</v>
      </c>
      <c r="E494" s="85" t="str">
        <f t="shared" ref="E494:E508" si="431">IF(LEFT($A494,1)="x","",IFERROR(VLOOKUP($A494,LedenV,8,0),""))</f>
        <v>Bezemer, E.R.</v>
      </c>
      <c r="F494" s="85" t="str">
        <f t="shared" ref="F494:F508" si="432">IF(LEFT($A494,1)="x","",IFERROR(VLOOKUP($A494,LedenV,9,0),""))</f>
        <v>Eva</v>
      </c>
      <c r="G494" s="86">
        <f t="shared" ref="G494:G508" si="433">IF(LEFT($A494,1)="x","",IFERROR(VLOOKUP($A494,LedenV,10,0),""))</f>
        <v>41014</v>
      </c>
      <c r="H494" s="87">
        <f t="shared" ref="H494:H508" si="434">IF(AND(ISNUMBER(G494),G494&lt;&gt;0),DATEDIF(G494,Peildatum,"Y"),"")</f>
        <v>9</v>
      </c>
      <c r="I494" s="88"/>
      <c r="J494" s="84" t="str">
        <f t="shared" ref="J494:J508" si="435">IF(LEFT($A494,1)="x","",IFERROR(VLOOKUP($A494,LedenV,16,0),""))</f>
        <v>F1</v>
      </c>
      <c r="K494" s="84" t="str">
        <f t="shared" ref="K494:K508" si="436">IF(LEFT($A494,1)="x","",IFERROR(VLOOKUP($A494,LedenV,17,0),""))</f>
        <v>E3</v>
      </c>
      <c r="L494" s="84" t="str">
        <f t="shared" ref="L494:L508" si="437">IF(LEFT($A494,1)="x","",IFERROR(VLOOKUP($A494,LedenV,18,0),""))</f>
        <v>E1</v>
      </c>
      <c r="M494" s="89"/>
      <c r="N494" s="89"/>
      <c r="P494" s="199"/>
      <c r="Q494" s="199"/>
      <c r="R494" s="199"/>
      <c r="S494" s="204"/>
      <c r="T494" s="273">
        <f t="shared" ref="T494:T508" si="438">IF(LEN(C494&amp;D494&amp;E494&amp;F494)&gt;0,1,0)</f>
        <v>1</v>
      </c>
      <c r="U494" s="202">
        <f t="shared" ref="U494:U508" si="439">MIN(LEN(Y494&amp;Z494&amp;AA494),1)</f>
        <v>1</v>
      </c>
      <c r="V494" s="205">
        <f t="shared" ref="V494:V508" si="440">V493</f>
        <v>9</v>
      </c>
      <c r="W494" s="205">
        <f t="shared" ref="W494:W508" si="441">W493</f>
        <v>10</v>
      </c>
      <c r="X494" s="49">
        <v>5</v>
      </c>
      <c r="Y494" s="84" t="str">
        <f t="shared" ref="Y494:Y508" si="442">IF(LEFT($A494,1)="x","",IFERROR(VLOOKUP($A494,LedenV,34,0),""))</f>
        <v>F1</v>
      </c>
      <c r="Z494" s="84" t="str">
        <f t="shared" ref="Z494:Z508" si="443">IF(LEFT($A494,1)="x","",IFERROR(VLOOKUP($A494,LedenV,35,0),""))</f>
        <v>E3</v>
      </c>
      <c r="AA494" s="84" t="str">
        <f t="shared" ref="AA494:AA508" si="444">IF(LEFT($A494,1)="x","",IFERROR(VLOOKUP($A494,LedenV,36,0),""))</f>
        <v>E1</v>
      </c>
      <c r="AB494" s="31">
        <f t="shared" ref="AB494:AB508" si="445">LEN(Y494&amp;Z494&amp;AA494)</f>
        <v>6</v>
      </c>
      <c r="AH494" s="332">
        <f t="shared" ref="AH494:AH508" si="446">lft(G494,Peildatum)</f>
        <v>9.7100000000000009</v>
      </c>
    </row>
    <row r="495" spans="1:34" x14ac:dyDescent="0.25">
      <c r="A495" s="31" t="str">
        <f>C491&amp;"x"&amp;B495</f>
        <v>E3x2</v>
      </c>
      <c r="B495" s="60">
        <v>2</v>
      </c>
      <c r="C495" s="84" t="str">
        <f t="shared" si="429"/>
        <v>M</v>
      </c>
      <c r="D495" s="84" t="str">
        <f t="shared" si="430"/>
        <v>NMG03C4</v>
      </c>
      <c r="E495" s="85" t="str">
        <f t="shared" si="431"/>
        <v>Verboom, F.</v>
      </c>
      <c r="F495" s="85" t="str">
        <f t="shared" si="432"/>
        <v>Finn</v>
      </c>
      <c r="G495" s="86">
        <f t="shared" si="433"/>
        <v>40974</v>
      </c>
      <c r="H495" s="87">
        <f t="shared" si="434"/>
        <v>9</v>
      </c>
      <c r="I495" s="88"/>
      <c r="J495" s="84" t="str">
        <f t="shared" si="435"/>
        <v>F1</v>
      </c>
      <c r="K495" s="84" t="str">
        <f t="shared" si="436"/>
        <v>E3</v>
      </c>
      <c r="L495" s="84" t="str">
        <f t="shared" si="437"/>
        <v>E1</v>
      </c>
      <c r="M495" s="89"/>
      <c r="N495" s="89"/>
      <c r="P495" s="199"/>
      <c r="Q495" s="199"/>
      <c r="R495" s="199"/>
      <c r="S495" s="204"/>
      <c r="T495" s="273">
        <f t="shared" si="438"/>
        <v>1</v>
      </c>
      <c r="U495" s="202">
        <f t="shared" si="439"/>
        <v>1</v>
      </c>
      <c r="V495" s="205">
        <f t="shared" si="440"/>
        <v>9</v>
      </c>
      <c r="W495" s="205">
        <f t="shared" si="441"/>
        <v>10</v>
      </c>
      <c r="X495" s="49">
        <v>6</v>
      </c>
      <c r="Y495" s="84" t="str">
        <f t="shared" si="442"/>
        <v>F1</v>
      </c>
      <c r="Z495" s="84" t="str">
        <f t="shared" si="443"/>
        <v>E3</v>
      </c>
      <c r="AA495" s="84" t="str">
        <f t="shared" si="444"/>
        <v>E1</v>
      </c>
      <c r="AB495" s="31">
        <f t="shared" si="445"/>
        <v>6</v>
      </c>
      <c r="AH495" s="332">
        <f t="shared" si="446"/>
        <v>9.82</v>
      </c>
    </row>
    <row r="496" spans="1:34" x14ac:dyDescent="0.25">
      <c r="A496" s="31" t="str">
        <f>C491&amp;"x"&amp;B496</f>
        <v>E3x3</v>
      </c>
      <c r="B496" s="60">
        <v>3</v>
      </c>
      <c r="C496" s="84" t="str">
        <f t="shared" si="429"/>
        <v>V</v>
      </c>
      <c r="D496" s="84" t="str">
        <f t="shared" si="430"/>
        <v>NMK12D7</v>
      </c>
      <c r="E496" s="85" t="str">
        <f t="shared" si="431"/>
        <v>Tims, F.</v>
      </c>
      <c r="F496" s="85" t="str">
        <f t="shared" si="432"/>
        <v>Fay</v>
      </c>
      <c r="G496" s="86">
        <f t="shared" si="433"/>
        <v>41477</v>
      </c>
      <c r="H496" s="87">
        <f t="shared" si="434"/>
        <v>8</v>
      </c>
      <c r="I496" s="88"/>
      <c r="J496" s="84" t="str">
        <f t="shared" si="435"/>
        <v/>
      </c>
      <c r="K496" s="84" t="str">
        <f t="shared" si="436"/>
        <v>F2</v>
      </c>
      <c r="L496" s="84" t="str">
        <f t="shared" si="437"/>
        <v>E5</v>
      </c>
      <c r="M496" s="89"/>
      <c r="N496" s="89"/>
      <c r="P496" s="199"/>
      <c r="Q496" s="199"/>
      <c r="R496" s="199"/>
      <c r="S496" s="204"/>
      <c r="T496" s="273">
        <f t="shared" si="438"/>
        <v>1</v>
      </c>
      <c r="U496" s="202">
        <f t="shared" si="439"/>
        <v>1</v>
      </c>
      <c r="V496" s="205">
        <f t="shared" si="440"/>
        <v>9</v>
      </c>
      <c r="W496" s="205">
        <f t="shared" si="441"/>
        <v>10</v>
      </c>
      <c r="X496" s="49">
        <v>7</v>
      </c>
      <c r="Y496" s="84" t="str">
        <f t="shared" si="442"/>
        <v/>
      </c>
      <c r="Z496" s="84" t="str">
        <f t="shared" si="443"/>
        <v>F2</v>
      </c>
      <c r="AA496" s="84" t="str">
        <f t="shared" si="444"/>
        <v>E5</v>
      </c>
      <c r="AB496" s="31">
        <f t="shared" si="445"/>
        <v>4</v>
      </c>
      <c r="AH496" s="332">
        <f t="shared" si="446"/>
        <v>8.44</v>
      </c>
    </row>
    <row r="497" spans="1:34" x14ac:dyDescent="0.25">
      <c r="A497" s="31" t="str">
        <f>C491&amp;"x"&amp;B497</f>
        <v>E3x4</v>
      </c>
      <c r="B497" s="60">
        <v>4</v>
      </c>
      <c r="C497" s="84" t="str">
        <f t="shared" si="429"/>
        <v>M</v>
      </c>
      <c r="D497" s="84" t="str">
        <f t="shared" si="430"/>
        <v>NMN23L4</v>
      </c>
      <c r="E497" s="85" t="str">
        <f t="shared" si="431"/>
        <v>Kuling, F.</v>
      </c>
      <c r="F497" s="85" t="str">
        <f t="shared" si="432"/>
        <v>Fynn</v>
      </c>
      <c r="G497" s="86">
        <f t="shared" si="433"/>
        <v>41375</v>
      </c>
      <c r="H497" s="87">
        <f t="shared" si="434"/>
        <v>8</v>
      </c>
      <c r="I497" s="88"/>
      <c r="J497" s="84" t="str">
        <f t="shared" si="435"/>
        <v/>
      </c>
      <c r="K497" s="84" t="str">
        <f t="shared" si="436"/>
        <v/>
      </c>
      <c r="L497" s="84">
        <f t="shared" si="437"/>
        <v>0</v>
      </c>
      <c r="M497" s="89"/>
      <c r="N497" s="89"/>
      <c r="P497" s="199"/>
      <c r="Q497" s="199"/>
      <c r="R497" s="199"/>
      <c r="S497" s="204"/>
      <c r="T497" s="273">
        <f t="shared" si="438"/>
        <v>1</v>
      </c>
      <c r="U497" s="202">
        <f t="shared" si="439"/>
        <v>0</v>
      </c>
      <c r="V497" s="205">
        <f t="shared" si="440"/>
        <v>9</v>
      </c>
      <c r="W497" s="205">
        <f t="shared" si="441"/>
        <v>10</v>
      </c>
      <c r="X497" s="49">
        <v>8</v>
      </c>
      <c r="Y497" s="84" t="str">
        <f t="shared" si="442"/>
        <v/>
      </c>
      <c r="Z497" s="84" t="str">
        <f t="shared" si="443"/>
        <v/>
      </c>
      <c r="AA497" s="84" t="str">
        <f t="shared" si="444"/>
        <v/>
      </c>
      <c r="AB497" s="31">
        <f t="shared" si="445"/>
        <v>0</v>
      </c>
      <c r="AH497" s="332">
        <f t="shared" si="446"/>
        <v>8.7200000000000006</v>
      </c>
    </row>
    <row r="498" spans="1:34" x14ac:dyDescent="0.25">
      <c r="A498" s="31" t="str">
        <f>C491&amp;"x"&amp;B498</f>
        <v>E3x5</v>
      </c>
      <c r="B498" s="60">
        <v>5</v>
      </c>
      <c r="C498" s="84" t="str">
        <f t="shared" si="429"/>
        <v/>
      </c>
      <c r="D498" s="84" t="str">
        <f t="shared" si="430"/>
        <v/>
      </c>
      <c r="E498" s="85" t="str">
        <f t="shared" si="431"/>
        <v/>
      </c>
      <c r="F498" s="85" t="str">
        <f t="shared" si="432"/>
        <v/>
      </c>
      <c r="G498" s="86" t="str">
        <f t="shared" si="433"/>
        <v/>
      </c>
      <c r="H498" s="87" t="str">
        <f t="shared" si="434"/>
        <v/>
      </c>
      <c r="I498" s="88"/>
      <c r="J498" s="84" t="str">
        <f t="shared" si="435"/>
        <v/>
      </c>
      <c r="K498" s="84" t="str">
        <f t="shared" si="436"/>
        <v/>
      </c>
      <c r="L498" s="84" t="str">
        <f t="shared" si="437"/>
        <v/>
      </c>
      <c r="M498" s="89"/>
      <c r="N498" s="89"/>
      <c r="P498" s="199"/>
      <c r="Q498" s="199"/>
      <c r="R498" s="199"/>
      <c r="S498" s="204"/>
      <c r="T498" s="273">
        <f t="shared" si="438"/>
        <v>0</v>
      </c>
      <c r="U498" s="202">
        <f t="shared" si="439"/>
        <v>0</v>
      </c>
      <c r="V498" s="205">
        <f t="shared" si="440"/>
        <v>9</v>
      </c>
      <c r="W498" s="205">
        <f t="shared" si="441"/>
        <v>10</v>
      </c>
      <c r="X498" s="49">
        <v>9</v>
      </c>
      <c r="Y498" s="84" t="str">
        <f t="shared" si="442"/>
        <v/>
      </c>
      <c r="Z498" s="84" t="str">
        <f t="shared" si="443"/>
        <v/>
      </c>
      <c r="AA498" s="84" t="str">
        <f t="shared" si="444"/>
        <v/>
      </c>
      <c r="AB498" s="31">
        <f t="shared" si="445"/>
        <v>0</v>
      </c>
      <c r="AH498" s="332" t="str">
        <f t="shared" si="446"/>
        <v/>
      </c>
    </row>
    <row r="499" spans="1:34" x14ac:dyDescent="0.25">
      <c r="A499" s="31" t="str">
        <f>C491&amp;"x"&amp;B499</f>
        <v>E3x6</v>
      </c>
      <c r="B499" s="60">
        <v>6</v>
      </c>
      <c r="C499" s="84" t="str">
        <f t="shared" si="429"/>
        <v/>
      </c>
      <c r="D499" s="84" t="str">
        <f t="shared" si="430"/>
        <v/>
      </c>
      <c r="E499" s="85" t="str">
        <f t="shared" si="431"/>
        <v/>
      </c>
      <c r="F499" s="85" t="str">
        <f t="shared" si="432"/>
        <v/>
      </c>
      <c r="G499" s="86" t="str">
        <f t="shared" si="433"/>
        <v/>
      </c>
      <c r="H499" s="87" t="str">
        <f t="shared" si="434"/>
        <v/>
      </c>
      <c r="I499" s="88"/>
      <c r="J499" s="84" t="str">
        <f t="shared" si="435"/>
        <v/>
      </c>
      <c r="K499" s="84" t="str">
        <f t="shared" si="436"/>
        <v/>
      </c>
      <c r="L499" s="84" t="str">
        <f t="shared" si="437"/>
        <v/>
      </c>
      <c r="M499" s="89"/>
      <c r="N499" s="89"/>
      <c r="P499" s="199"/>
      <c r="Q499" s="199"/>
      <c r="R499" s="199"/>
      <c r="S499" s="204"/>
      <c r="T499" s="273">
        <f t="shared" si="438"/>
        <v>0</v>
      </c>
      <c r="U499" s="202">
        <f t="shared" si="439"/>
        <v>0</v>
      </c>
      <c r="V499" s="205">
        <f t="shared" si="440"/>
        <v>9</v>
      </c>
      <c r="W499" s="205">
        <f t="shared" si="441"/>
        <v>10</v>
      </c>
      <c r="X499" s="49">
        <v>10</v>
      </c>
      <c r="Y499" s="84" t="str">
        <f t="shared" si="442"/>
        <v/>
      </c>
      <c r="Z499" s="84" t="str">
        <f t="shared" si="443"/>
        <v/>
      </c>
      <c r="AA499" s="84" t="str">
        <f t="shared" si="444"/>
        <v/>
      </c>
      <c r="AB499" s="31">
        <f t="shared" si="445"/>
        <v>0</v>
      </c>
      <c r="AH499" s="332" t="str">
        <f t="shared" si="446"/>
        <v/>
      </c>
    </row>
    <row r="500" spans="1:34" x14ac:dyDescent="0.25">
      <c r="A500" s="31" t="str">
        <f>C491&amp;"x"&amp;B500</f>
        <v>E3x7</v>
      </c>
      <c r="B500" s="60">
        <v>7</v>
      </c>
      <c r="C500" s="84" t="str">
        <f t="shared" si="429"/>
        <v/>
      </c>
      <c r="D500" s="84" t="str">
        <f t="shared" si="430"/>
        <v/>
      </c>
      <c r="E500" s="85" t="str">
        <f t="shared" si="431"/>
        <v/>
      </c>
      <c r="F500" s="85" t="str">
        <f t="shared" si="432"/>
        <v/>
      </c>
      <c r="G500" s="86" t="str">
        <f t="shared" si="433"/>
        <v/>
      </c>
      <c r="H500" s="87" t="str">
        <f t="shared" si="434"/>
        <v/>
      </c>
      <c r="I500" s="88"/>
      <c r="J500" s="84" t="str">
        <f t="shared" si="435"/>
        <v/>
      </c>
      <c r="K500" s="84" t="str">
        <f t="shared" si="436"/>
        <v/>
      </c>
      <c r="L500" s="84" t="str">
        <f t="shared" si="437"/>
        <v/>
      </c>
      <c r="M500" s="89"/>
      <c r="N500" s="89"/>
      <c r="P500" s="199"/>
      <c r="Q500" s="199"/>
      <c r="R500" s="199"/>
      <c r="S500" s="204"/>
      <c r="T500" s="273">
        <f t="shared" si="438"/>
        <v>0</v>
      </c>
      <c r="U500" s="202">
        <f t="shared" si="439"/>
        <v>0</v>
      </c>
      <c r="V500" s="205">
        <f t="shared" si="440"/>
        <v>9</v>
      </c>
      <c r="W500" s="205">
        <f t="shared" si="441"/>
        <v>10</v>
      </c>
      <c r="X500" s="49">
        <v>11</v>
      </c>
      <c r="Y500" s="84" t="str">
        <f t="shared" si="442"/>
        <v/>
      </c>
      <c r="Z500" s="84" t="str">
        <f t="shared" si="443"/>
        <v/>
      </c>
      <c r="AA500" s="84" t="str">
        <f t="shared" si="444"/>
        <v/>
      </c>
      <c r="AB500" s="31">
        <f t="shared" si="445"/>
        <v>0</v>
      </c>
      <c r="AH500" s="332" t="str">
        <f t="shared" si="446"/>
        <v/>
      </c>
    </row>
    <row r="501" spans="1:34" x14ac:dyDescent="0.25">
      <c r="A501" s="31" t="str">
        <f>C491&amp;"x"&amp;B501</f>
        <v>E3x8</v>
      </c>
      <c r="B501" s="60">
        <v>8</v>
      </c>
      <c r="C501" s="84" t="str">
        <f t="shared" si="429"/>
        <v/>
      </c>
      <c r="D501" s="84" t="str">
        <f t="shared" si="430"/>
        <v/>
      </c>
      <c r="E501" s="85" t="str">
        <f t="shared" si="431"/>
        <v/>
      </c>
      <c r="F501" s="85" t="str">
        <f t="shared" si="432"/>
        <v/>
      </c>
      <c r="G501" s="86" t="str">
        <f t="shared" si="433"/>
        <v/>
      </c>
      <c r="H501" s="87" t="str">
        <f t="shared" si="434"/>
        <v/>
      </c>
      <c r="I501" s="88"/>
      <c r="J501" s="84" t="str">
        <f t="shared" si="435"/>
        <v/>
      </c>
      <c r="K501" s="84" t="str">
        <f t="shared" si="436"/>
        <v/>
      </c>
      <c r="L501" s="84" t="str">
        <f t="shared" si="437"/>
        <v/>
      </c>
      <c r="M501" s="89"/>
      <c r="N501" s="89"/>
      <c r="P501" s="199"/>
      <c r="Q501" s="199"/>
      <c r="R501" s="199"/>
      <c r="S501" s="204"/>
      <c r="T501" s="273">
        <f t="shared" si="438"/>
        <v>0</v>
      </c>
      <c r="U501" s="202">
        <f t="shared" si="439"/>
        <v>0</v>
      </c>
      <c r="V501" s="205">
        <f t="shared" si="440"/>
        <v>9</v>
      </c>
      <c r="W501" s="205">
        <f t="shared" si="441"/>
        <v>10</v>
      </c>
      <c r="X501" s="49">
        <v>12</v>
      </c>
      <c r="Y501" s="84" t="str">
        <f t="shared" si="442"/>
        <v/>
      </c>
      <c r="Z501" s="84" t="str">
        <f t="shared" si="443"/>
        <v/>
      </c>
      <c r="AA501" s="84" t="str">
        <f t="shared" si="444"/>
        <v/>
      </c>
      <c r="AB501" s="31">
        <f t="shared" si="445"/>
        <v>0</v>
      </c>
      <c r="AH501" s="332" t="str">
        <f t="shared" si="446"/>
        <v/>
      </c>
    </row>
    <row r="502" spans="1:34" x14ac:dyDescent="0.25">
      <c r="A502" s="31" t="str">
        <f>C491&amp;"x"&amp;B502</f>
        <v>E3x9</v>
      </c>
      <c r="B502" s="60">
        <v>9</v>
      </c>
      <c r="C502" s="84" t="str">
        <f t="shared" si="429"/>
        <v/>
      </c>
      <c r="D502" s="84" t="str">
        <f t="shared" si="430"/>
        <v/>
      </c>
      <c r="E502" s="85" t="str">
        <f t="shared" si="431"/>
        <v/>
      </c>
      <c r="F502" s="85" t="str">
        <f t="shared" si="432"/>
        <v/>
      </c>
      <c r="G502" s="86" t="str">
        <f t="shared" si="433"/>
        <v/>
      </c>
      <c r="H502" s="87" t="str">
        <f t="shared" si="434"/>
        <v/>
      </c>
      <c r="I502" s="88"/>
      <c r="J502" s="84" t="str">
        <f t="shared" si="435"/>
        <v/>
      </c>
      <c r="K502" s="84" t="str">
        <f t="shared" si="436"/>
        <v/>
      </c>
      <c r="L502" s="84" t="str">
        <f t="shared" si="437"/>
        <v/>
      </c>
      <c r="M502" s="89"/>
      <c r="N502" s="89"/>
      <c r="P502" s="199"/>
      <c r="Q502" s="199"/>
      <c r="R502" s="199"/>
      <c r="S502" s="204"/>
      <c r="T502" s="273">
        <f t="shared" si="438"/>
        <v>0</v>
      </c>
      <c r="U502" s="202">
        <f t="shared" si="439"/>
        <v>0</v>
      </c>
      <c r="V502" s="205">
        <f t="shared" si="440"/>
        <v>9</v>
      </c>
      <c r="W502" s="205">
        <f t="shared" si="441"/>
        <v>10</v>
      </c>
      <c r="X502" s="49">
        <v>13</v>
      </c>
      <c r="Y502" s="84" t="str">
        <f t="shared" si="442"/>
        <v/>
      </c>
      <c r="Z502" s="84" t="str">
        <f t="shared" si="443"/>
        <v/>
      </c>
      <c r="AA502" s="84" t="str">
        <f t="shared" si="444"/>
        <v/>
      </c>
      <c r="AB502" s="31">
        <f t="shared" si="445"/>
        <v>0</v>
      </c>
      <c r="AH502" s="332" t="str">
        <f t="shared" si="446"/>
        <v/>
      </c>
    </row>
    <row r="503" spans="1:34" x14ac:dyDescent="0.25">
      <c r="A503" s="31" t="str">
        <f>C491&amp;"x"&amp;B503</f>
        <v>E3x10</v>
      </c>
      <c r="B503" s="60">
        <v>10</v>
      </c>
      <c r="C503" s="84" t="str">
        <f t="shared" si="429"/>
        <v/>
      </c>
      <c r="D503" s="84" t="str">
        <f t="shared" si="430"/>
        <v/>
      </c>
      <c r="E503" s="85" t="str">
        <f t="shared" si="431"/>
        <v/>
      </c>
      <c r="F503" s="85" t="str">
        <f t="shared" si="432"/>
        <v/>
      </c>
      <c r="G503" s="86" t="str">
        <f t="shared" si="433"/>
        <v/>
      </c>
      <c r="H503" s="87" t="str">
        <f t="shared" si="434"/>
        <v/>
      </c>
      <c r="I503" s="88"/>
      <c r="J503" s="84" t="str">
        <f t="shared" si="435"/>
        <v/>
      </c>
      <c r="K503" s="84" t="str">
        <f t="shared" si="436"/>
        <v/>
      </c>
      <c r="L503" s="84" t="str">
        <f t="shared" si="437"/>
        <v/>
      </c>
      <c r="M503" s="89"/>
      <c r="N503" s="89"/>
      <c r="P503" s="199"/>
      <c r="Q503" s="199"/>
      <c r="R503" s="199"/>
      <c r="S503" s="204"/>
      <c r="T503" s="273">
        <f t="shared" si="438"/>
        <v>0</v>
      </c>
      <c r="U503" s="202">
        <f t="shared" si="439"/>
        <v>0</v>
      </c>
      <c r="V503" s="205">
        <f t="shared" si="440"/>
        <v>9</v>
      </c>
      <c r="W503" s="205">
        <f t="shared" si="441"/>
        <v>10</v>
      </c>
      <c r="X503" s="49">
        <v>14</v>
      </c>
      <c r="Y503" s="84" t="str">
        <f t="shared" si="442"/>
        <v/>
      </c>
      <c r="Z503" s="84" t="str">
        <f t="shared" si="443"/>
        <v/>
      </c>
      <c r="AA503" s="84" t="str">
        <f t="shared" si="444"/>
        <v/>
      </c>
      <c r="AB503" s="31">
        <f t="shared" si="445"/>
        <v>0</v>
      </c>
      <c r="AH503" s="332" t="str">
        <f t="shared" si="446"/>
        <v/>
      </c>
    </row>
    <row r="504" spans="1:34" x14ac:dyDescent="0.25">
      <c r="A504" s="31" t="str">
        <f>C491&amp;"x"&amp;B504</f>
        <v>E3x11</v>
      </c>
      <c r="B504" s="60">
        <v>11</v>
      </c>
      <c r="C504" s="84" t="str">
        <f t="shared" si="429"/>
        <v/>
      </c>
      <c r="D504" s="84" t="str">
        <f t="shared" si="430"/>
        <v/>
      </c>
      <c r="E504" s="85" t="str">
        <f t="shared" si="431"/>
        <v/>
      </c>
      <c r="F504" s="85" t="str">
        <f t="shared" si="432"/>
        <v/>
      </c>
      <c r="G504" s="86" t="str">
        <f t="shared" si="433"/>
        <v/>
      </c>
      <c r="H504" s="87" t="str">
        <f t="shared" si="434"/>
        <v/>
      </c>
      <c r="I504" s="88"/>
      <c r="J504" s="84" t="str">
        <f t="shared" si="435"/>
        <v/>
      </c>
      <c r="K504" s="84" t="str">
        <f t="shared" si="436"/>
        <v/>
      </c>
      <c r="L504" s="84" t="str">
        <f t="shared" si="437"/>
        <v/>
      </c>
      <c r="M504" s="89"/>
      <c r="N504" s="89"/>
      <c r="P504" s="199"/>
      <c r="Q504" s="199"/>
      <c r="R504" s="199"/>
      <c r="T504" s="273">
        <f t="shared" si="438"/>
        <v>0</v>
      </c>
      <c r="U504" s="202">
        <f t="shared" si="439"/>
        <v>0</v>
      </c>
      <c r="V504" s="205">
        <f t="shared" si="440"/>
        <v>9</v>
      </c>
      <c r="W504" s="205">
        <f t="shared" si="441"/>
        <v>10</v>
      </c>
      <c r="X504" s="49">
        <v>15</v>
      </c>
      <c r="Y504" s="84" t="str">
        <f t="shared" si="442"/>
        <v/>
      </c>
      <c r="Z504" s="84" t="str">
        <f t="shared" si="443"/>
        <v/>
      </c>
      <c r="AA504" s="84" t="str">
        <f t="shared" si="444"/>
        <v/>
      </c>
      <c r="AB504" s="31">
        <f t="shared" si="445"/>
        <v>0</v>
      </c>
      <c r="AH504" s="332" t="str">
        <f t="shared" si="446"/>
        <v/>
      </c>
    </row>
    <row r="505" spans="1:34" x14ac:dyDescent="0.25">
      <c r="A505" s="31" t="str">
        <f>C491&amp;"x"&amp;B505</f>
        <v>E3x12</v>
      </c>
      <c r="B505" s="60">
        <v>12</v>
      </c>
      <c r="C505" s="84" t="str">
        <f t="shared" si="429"/>
        <v/>
      </c>
      <c r="D505" s="84" t="str">
        <f t="shared" si="430"/>
        <v/>
      </c>
      <c r="E505" s="85" t="str">
        <f t="shared" si="431"/>
        <v/>
      </c>
      <c r="F505" s="85" t="str">
        <f t="shared" si="432"/>
        <v/>
      </c>
      <c r="G505" s="86" t="str">
        <f t="shared" si="433"/>
        <v/>
      </c>
      <c r="H505" s="87" t="str">
        <f t="shared" si="434"/>
        <v/>
      </c>
      <c r="I505" s="88"/>
      <c r="J505" s="84" t="str">
        <f t="shared" si="435"/>
        <v/>
      </c>
      <c r="K505" s="84" t="str">
        <f t="shared" si="436"/>
        <v/>
      </c>
      <c r="L505" s="84" t="str">
        <f t="shared" si="437"/>
        <v/>
      </c>
      <c r="M505" s="89"/>
      <c r="N505" s="89"/>
      <c r="P505" s="199"/>
      <c r="Q505" s="199"/>
      <c r="R505" s="199"/>
      <c r="T505" s="273">
        <f t="shared" si="438"/>
        <v>0</v>
      </c>
      <c r="U505" s="202">
        <f t="shared" si="439"/>
        <v>0</v>
      </c>
      <c r="V505" s="205">
        <f t="shared" si="440"/>
        <v>9</v>
      </c>
      <c r="W505" s="205">
        <f t="shared" si="441"/>
        <v>10</v>
      </c>
      <c r="X505" s="49">
        <v>16</v>
      </c>
      <c r="Y505" s="84" t="str">
        <f t="shared" si="442"/>
        <v/>
      </c>
      <c r="Z505" s="84" t="str">
        <f t="shared" si="443"/>
        <v/>
      </c>
      <c r="AA505" s="84" t="str">
        <f t="shared" si="444"/>
        <v/>
      </c>
      <c r="AB505" s="31">
        <f t="shared" si="445"/>
        <v>0</v>
      </c>
      <c r="AH505" s="332" t="str">
        <f t="shared" si="446"/>
        <v/>
      </c>
    </row>
    <row r="506" spans="1:34" x14ac:dyDescent="0.25">
      <c r="A506" s="31" t="str">
        <f>C491&amp;"x"&amp;B506</f>
        <v>E3x13</v>
      </c>
      <c r="B506" s="60">
        <v>13</v>
      </c>
      <c r="C506" s="84" t="str">
        <f t="shared" si="429"/>
        <v/>
      </c>
      <c r="D506" s="84" t="str">
        <f t="shared" si="430"/>
        <v/>
      </c>
      <c r="E506" s="85" t="str">
        <f t="shared" si="431"/>
        <v/>
      </c>
      <c r="F506" s="85" t="str">
        <f t="shared" si="432"/>
        <v/>
      </c>
      <c r="G506" s="86" t="str">
        <f t="shared" si="433"/>
        <v/>
      </c>
      <c r="H506" s="87" t="str">
        <f t="shared" si="434"/>
        <v/>
      </c>
      <c r="I506" s="88"/>
      <c r="J506" s="84" t="str">
        <f t="shared" si="435"/>
        <v/>
      </c>
      <c r="K506" s="84" t="str">
        <f t="shared" si="436"/>
        <v/>
      </c>
      <c r="L506" s="84" t="str">
        <f t="shared" si="437"/>
        <v/>
      </c>
      <c r="M506" s="89"/>
      <c r="N506" s="89"/>
      <c r="P506" s="199"/>
      <c r="Q506" s="199"/>
      <c r="R506" s="199"/>
      <c r="T506" s="273">
        <f t="shared" si="438"/>
        <v>0</v>
      </c>
      <c r="U506" s="202">
        <f t="shared" si="439"/>
        <v>0</v>
      </c>
      <c r="V506" s="205">
        <f t="shared" si="440"/>
        <v>9</v>
      </c>
      <c r="W506" s="205">
        <f t="shared" si="441"/>
        <v>10</v>
      </c>
      <c r="X506" s="49">
        <v>17</v>
      </c>
      <c r="Y506" s="84" t="str">
        <f t="shared" si="442"/>
        <v/>
      </c>
      <c r="Z506" s="84" t="str">
        <f t="shared" si="443"/>
        <v/>
      </c>
      <c r="AA506" s="84" t="str">
        <f t="shared" si="444"/>
        <v/>
      </c>
      <c r="AB506" s="31">
        <f t="shared" si="445"/>
        <v>0</v>
      </c>
      <c r="AH506" s="332" t="str">
        <f t="shared" si="446"/>
        <v/>
      </c>
    </row>
    <row r="507" spans="1:34" x14ac:dyDescent="0.25">
      <c r="A507" s="31" t="str">
        <f>C491&amp;"x"&amp;B507</f>
        <v>E3x14</v>
      </c>
      <c r="B507" s="60">
        <v>14</v>
      </c>
      <c r="C507" s="84" t="str">
        <f t="shared" si="429"/>
        <v/>
      </c>
      <c r="D507" s="84" t="str">
        <f t="shared" si="430"/>
        <v/>
      </c>
      <c r="E507" s="85" t="str">
        <f t="shared" si="431"/>
        <v/>
      </c>
      <c r="F507" s="85" t="str">
        <f t="shared" si="432"/>
        <v/>
      </c>
      <c r="G507" s="86" t="str">
        <f t="shared" si="433"/>
        <v/>
      </c>
      <c r="H507" s="87" t="str">
        <f t="shared" si="434"/>
        <v/>
      </c>
      <c r="I507" s="88"/>
      <c r="J507" s="84" t="str">
        <f t="shared" si="435"/>
        <v/>
      </c>
      <c r="K507" s="84" t="str">
        <f t="shared" si="436"/>
        <v/>
      </c>
      <c r="L507" s="84" t="str">
        <f t="shared" si="437"/>
        <v/>
      </c>
      <c r="M507" s="89"/>
      <c r="N507" s="89"/>
      <c r="P507" s="199"/>
      <c r="Q507" s="199"/>
      <c r="R507" s="199"/>
      <c r="T507" s="273">
        <f t="shared" si="438"/>
        <v>0</v>
      </c>
      <c r="U507" s="202">
        <f t="shared" si="439"/>
        <v>0</v>
      </c>
      <c r="V507" s="205">
        <f t="shared" si="440"/>
        <v>9</v>
      </c>
      <c r="W507" s="205">
        <f t="shared" si="441"/>
        <v>10</v>
      </c>
      <c r="X507" s="49">
        <v>18</v>
      </c>
      <c r="Y507" s="84" t="str">
        <f t="shared" si="442"/>
        <v/>
      </c>
      <c r="Z507" s="84" t="str">
        <f t="shared" si="443"/>
        <v/>
      </c>
      <c r="AA507" s="84" t="str">
        <f t="shared" si="444"/>
        <v/>
      </c>
      <c r="AB507" s="31">
        <f t="shared" si="445"/>
        <v>0</v>
      </c>
      <c r="AH507" s="332" t="str">
        <f t="shared" si="446"/>
        <v/>
      </c>
    </row>
    <row r="508" spans="1:34" x14ac:dyDescent="0.25">
      <c r="A508" s="31" t="str">
        <f>C491&amp;"x"&amp;B508</f>
        <v>E3x15</v>
      </c>
      <c r="B508" s="60">
        <v>15</v>
      </c>
      <c r="C508" s="84" t="str">
        <f t="shared" si="429"/>
        <v/>
      </c>
      <c r="D508" s="84" t="str">
        <f t="shared" si="430"/>
        <v/>
      </c>
      <c r="E508" s="85" t="str">
        <f t="shared" si="431"/>
        <v/>
      </c>
      <c r="F508" s="85" t="str">
        <f t="shared" si="432"/>
        <v/>
      </c>
      <c r="G508" s="86" t="str">
        <f t="shared" si="433"/>
        <v/>
      </c>
      <c r="H508" s="87" t="str">
        <f t="shared" si="434"/>
        <v/>
      </c>
      <c r="I508" s="88"/>
      <c r="J508" s="84" t="str">
        <f t="shared" si="435"/>
        <v/>
      </c>
      <c r="K508" s="84" t="str">
        <f t="shared" si="436"/>
        <v/>
      </c>
      <c r="L508" s="84" t="str">
        <f t="shared" si="437"/>
        <v/>
      </c>
      <c r="M508" s="89"/>
      <c r="N508" s="89"/>
      <c r="P508" s="199"/>
      <c r="Q508" s="199"/>
      <c r="R508" s="199"/>
      <c r="T508" s="273">
        <f t="shared" si="438"/>
        <v>0</v>
      </c>
      <c r="U508" s="202">
        <f t="shared" si="439"/>
        <v>0</v>
      </c>
      <c r="V508" s="205">
        <f t="shared" si="440"/>
        <v>9</v>
      </c>
      <c r="W508" s="205">
        <f t="shared" si="441"/>
        <v>10</v>
      </c>
      <c r="X508" s="49">
        <v>19</v>
      </c>
      <c r="Y508" s="84" t="str">
        <f t="shared" si="442"/>
        <v/>
      </c>
      <c r="Z508" s="84" t="str">
        <f t="shared" si="443"/>
        <v/>
      </c>
      <c r="AA508" s="84" t="str">
        <f t="shared" si="444"/>
        <v/>
      </c>
      <c r="AB508" s="31">
        <f t="shared" si="445"/>
        <v>0</v>
      </c>
      <c r="AH508" s="332" t="str">
        <f t="shared" si="446"/>
        <v/>
      </c>
    </row>
    <row r="509" spans="1:34" ht="13.8" thickBot="1" x14ac:dyDescent="0.3">
      <c r="B509" s="90"/>
      <c r="C509" s="91"/>
      <c r="D509" s="90"/>
      <c r="E509" s="90"/>
      <c r="F509" s="90"/>
      <c r="G509" s="92"/>
      <c r="H509" s="92"/>
      <c r="I509" s="92"/>
      <c r="J509" s="91"/>
      <c r="K509" s="91"/>
      <c r="L509" s="91"/>
      <c r="M509" s="89"/>
      <c r="N509" s="89"/>
      <c r="X509" s="49">
        <v>20</v>
      </c>
    </row>
    <row r="510" spans="1:34" ht="13.8" thickTop="1" x14ac:dyDescent="0.25">
      <c r="A510" s="59"/>
      <c r="B510" s="60"/>
      <c r="C510" s="416" t="s">
        <v>5707</v>
      </c>
      <c r="D510" s="416"/>
      <c r="E510" s="162" t="s">
        <v>5708</v>
      </c>
      <c r="F510" s="162" t="s">
        <v>5709</v>
      </c>
      <c r="G510" s="62" t="s">
        <v>5710</v>
      </c>
      <c r="H510" s="63"/>
      <c r="I510" s="64"/>
      <c r="J510" s="65" t="s">
        <v>5711</v>
      </c>
      <c r="K510" s="65" t="s">
        <v>5712</v>
      </c>
      <c r="L510" s="65" t="s">
        <v>5713</v>
      </c>
      <c r="M510" s="66"/>
      <c r="N510" s="66"/>
      <c r="O510" s="67"/>
      <c r="P510" s="68">
        <f>COUNT(P514:P528)</f>
        <v>0</v>
      </c>
      <c r="Q510" s="68">
        <f>COUNT(Q514:Q528)</f>
        <v>0</v>
      </c>
      <c r="R510" s="68">
        <f>COUNT(R514:R528)</f>
        <v>0</v>
      </c>
      <c r="S510" s="69"/>
      <c r="T510" s="344">
        <f>T511-SUM(U514:U528)</f>
        <v>2</v>
      </c>
      <c r="U510" s="67"/>
      <c r="V510" s="67"/>
      <c r="W510" s="67"/>
      <c r="X510" s="67">
        <v>1</v>
      </c>
      <c r="Y510" s="59"/>
      <c r="Z510" s="59"/>
      <c r="AA510" s="59"/>
      <c r="AB510" s="59"/>
    </row>
    <row r="511" spans="1:34" x14ac:dyDescent="0.25">
      <c r="A511" s="40">
        <v>29</v>
      </c>
      <c r="B511" s="70"/>
      <c r="C511" s="415" t="str">
        <f>Leden!AQ31</f>
        <v>E4</v>
      </c>
      <c r="D511" s="415"/>
      <c r="E511" s="161" t="str">
        <f>IF($C511="","",LEFT(IFERROR(VLOOKUP($C511,TeamsV,2,0),"")&amp;"??",2))</f>
        <v>BK</v>
      </c>
      <c r="F511" s="342" t="str">
        <f>IF($C511="","",IFERROR(VLOOKUP($C511,TeamsV,3,0),"??"))</f>
        <v>Za</v>
      </c>
      <c r="G511" s="161" t="str">
        <f>IF($C511="","",LEFT(IFERROR(VLOOKUP($C511,TeamsV,4,0),"")&amp;"?",1))</f>
        <v>4</v>
      </c>
      <c r="H511" s="72"/>
      <c r="I511" s="73"/>
      <c r="J511" s="265">
        <f>COUNTIF(C514:C528,"V")</f>
        <v>5</v>
      </c>
      <c r="K511" s="268">
        <f>COUNTIF(C514:C528,"M")</f>
        <v>0</v>
      </c>
      <c r="L511" s="74">
        <f>IFERROR(AVERAGE(H514:H528),"")</f>
        <v>8.6</v>
      </c>
      <c r="M511" s="75"/>
      <c r="N511" s="75"/>
      <c r="O511" s="76" t="s">
        <v>5714</v>
      </c>
      <c r="P511" s="346"/>
      <c r="Q511" s="346"/>
      <c r="R511" s="346"/>
      <c r="S511" s="347"/>
      <c r="T511" s="344">
        <f>SUM(T514:T528)</f>
        <v>5</v>
      </c>
      <c r="U511" s="201" t="str">
        <f>MID($C511,1,1)</f>
        <v>E</v>
      </c>
      <c r="V511" s="201" t="str">
        <f>MID($C511,1,1)</f>
        <v>E</v>
      </c>
      <c r="W511" s="201" t="str">
        <f>MID($C511,1,1)</f>
        <v>E</v>
      </c>
      <c r="X511" s="49">
        <v>2</v>
      </c>
      <c r="Y511" s="40"/>
      <c r="Z511" s="40"/>
      <c r="AA511" s="40"/>
      <c r="AB511" s="40"/>
      <c r="AD511" s="17" t="str">
        <f>IF($C511="","",IFERROR(VLOOKUP($C511,TeamsV,6,0),""))</f>
        <v>A</v>
      </c>
      <c r="AE511" s="17" t="str">
        <f>TRIM(IF($AD511="","",IFERROR(VLOOKUP($AD511,Teams!$B$4:$G$8,2,0),"")))</f>
        <v>3312 AD</v>
      </c>
      <c r="AF511" s="17" t="str">
        <f>TRIM(IF($AD511="","",IFERROR(VLOOKUP($AD511,Teams!$B$4:$G$8,4,0),"")))</f>
        <v>Dordrecht Oranje Wit (D)</v>
      </c>
      <c r="AH511" s="335">
        <f>IFERROR(AVERAGE(AH514:AH528),"")</f>
        <v>9.1259999999999994</v>
      </c>
    </row>
    <row r="512" spans="1:34" x14ac:dyDescent="0.25">
      <c r="B512" s="60"/>
      <c r="C512" s="162"/>
      <c r="D512" s="60"/>
      <c r="E512" s="60"/>
      <c r="F512" s="60"/>
      <c r="G512" s="64"/>
      <c r="H512" s="64"/>
      <c r="I512" s="64"/>
      <c r="J512" s="266"/>
      <c r="K512" s="266"/>
      <c r="L512" s="266"/>
      <c r="M512" s="77"/>
      <c r="N512" s="77"/>
      <c r="P512" s="200"/>
      <c r="Q512" s="200"/>
      <c r="R512" s="200"/>
      <c r="S512" s="200"/>
      <c r="T512" s="156"/>
      <c r="U512" s="202"/>
      <c r="V512" s="202"/>
      <c r="W512" s="202"/>
      <c r="X512" s="49">
        <v>3</v>
      </c>
    </row>
    <row r="513" spans="1:34" x14ac:dyDescent="0.25">
      <c r="A513" s="78"/>
      <c r="B513" s="79"/>
      <c r="C513" s="80" t="s">
        <v>5715</v>
      </c>
      <c r="D513" s="80" t="s">
        <v>5716</v>
      </c>
      <c r="E513" s="81" t="s">
        <v>5717</v>
      </c>
      <c r="F513" s="81" t="s">
        <v>5718</v>
      </c>
      <c r="G513" s="80" t="s">
        <v>5719</v>
      </c>
      <c r="H513" s="80" t="s">
        <v>5720</v>
      </c>
      <c r="I513" s="80" t="s">
        <v>5575</v>
      </c>
      <c r="J513" s="80" t="s">
        <v>7904</v>
      </c>
      <c r="K513" s="80" t="s">
        <v>7905</v>
      </c>
      <c r="L513" s="80" t="s">
        <v>8680</v>
      </c>
      <c r="M513" s="82"/>
      <c r="N513" s="82"/>
      <c r="O513" s="83"/>
      <c r="P513" s="203" t="s">
        <v>5585</v>
      </c>
      <c r="Q513" s="203" t="s">
        <v>5584</v>
      </c>
      <c r="R513" s="203" t="s">
        <v>5586</v>
      </c>
      <c r="S513" s="200"/>
      <c r="T513" s="156"/>
      <c r="U513" s="201">
        <f>IF(W511="","",VLOOKUP(W511,Leeftijdscat,2,FALSE))</f>
        <v>7</v>
      </c>
      <c r="V513" s="201">
        <f>IF(W511="","",VLOOKUP(W511,Leeftijdscat,3,FALSE))</f>
        <v>9</v>
      </c>
      <c r="W513" s="201">
        <f>IF(W511="","",VLOOKUP(W511,Leeftijdscat,4,FALSE))</f>
        <v>10</v>
      </c>
      <c r="X513" s="49">
        <v>4</v>
      </c>
      <c r="Y513" s="78">
        <f>LEN(Y514&amp;Y515&amp;Y516&amp;Y517&amp;Y518&amp;Y519&amp;Y520&amp;Y521&amp;Y522&amp;Y523&amp;Y524&amp;Y525&amp;Y526&amp;Y527&amp;Y528)</f>
        <v>0</v>
      </c>
      <c r="Z513" s="78">
        <f>LEN(Z514&amp;Z515&amp;Z516&amp;Z517&amp;Z518&amp;Z519&amp;Z520&amp;Z521&amp;Z522&amp;Z523&amp;Z524&amp;Z525&amp;Z526&amp;Z527&amp;Z528)</f>
        <v>6</v>
      </c>
      <c r="AA513" s="78">
        <f>LEN(AA514&amp;AA515&amp;AA516&amp;AA517&amp;AA518&amp;AA519&amp;AA520&amp;AA521&amp;AA522&amp;AA523&amp;AA524&amp;AA525&amp;AA526&amp;AA527&amp;AA528)</f>
        <v>6</v>
      </c>
      <c r="AB513" s="78">
        <f>SUM(Y513:AA513)</f>
        <v>12</v>
      </c>
    </row>
    <row r="514" spans="1:34" x14ac:dyDescent="0.25">
      <c r="A514" s="31" t="str">
        <f>C511&amp;"x"&amp;B514</f>
        <v>E4x1</v>
      </c>
      <c r="B514" s="60">
        <v>1</v>
      </c>
      <c r="C514" s="84" t="str">
        <f t="shared" ref="C514:C528" si="447">IF(LEFT($A514,1)="x","",IFERROR(VLOOKUP($A514,LedenV,6,0),""))</f>
        <v>V</v>
      </c>
      <c r="D514" s="84" t="str">
        <f t="shared" ref="D514:D528" si="448">IF(LEFT($A514,1)="x","",IFERROR(VLOOKUP($A514,LedenV,7,0),""))</f>
        <v>NMK01M2</v>
      </c>
      <c r="E514" s="85" t="str">
        <f t="shared" ref="E514:E528" si="449">IF(LEFT($A514,1)="x","",IFERROR(VLOOKUP($A514,LedenV,8,0),""))</f>
        <v>Ehmila, J.</v>
      </c>
      <c r="F514" s="85" t="str">
        <f t="shared" ref="F514:F528" si="450">IF(LEFT($A514,1)="x","",IFERROR(VLOOKUP($A514,LedenV,9,0),""))</f>
        <v>Jenna</v>
      </c>
      <c r="G514" s="86">
        <f t="shared" ref="G514:G528" si="451">IF(LEFT($A514,1)="x","",IFERROR(VLOOKUP($A514,LedenV,10,0),""))</f>
        <v>41108</v>
      </c>
      <c r="H514" s="87">
        <f t="shared" ref="H514:H528" si="452">IF(AND(ISNUMBER(G514),G514&lt;&gt;0),DATEDIF(G514,Peildatum,"Y"),"")</f>
        <v>9</v>
      </c>
      <c r="I514" s="88"/>
      <c r="J514" s="84" t="str">
        <f t="shared" ref="J514:J528" si="453">IF(LEFT($A514,1)="x","",IFERROR(VLOOKUP($A514,LedenV,16,0),""))</f>
        <v/>
      </c>
      <c r="K514" s="84" t="str">
        <f t="shared" ref="K514:K528" si="454">IF(LEFT($A514,1)="x","",IFERROR(VLOOKUP($A514,LedenV,17,0),""))</f>
        <v>E5</v>
      </c>
      <c r="L514" s="84" t="str">
        <f t="shared" ref="L514:L528" si="455">IF(LEFT($A514,1)="x","",IFERROR(VLOOKUP($A514,LedenV,18,0),""))</f>
        <v>E3</v>
      </c>
      <c r="M514" s="89"/>
      <c r="N514" s="89"/>
      <c r="P514" s="199"/>
      <c r="Q514" s="199"/>
      <c r="R514" s="199"/>
      <c r="S514" s="204"/>
      <c r="T514" s="273">
        <f t="shared" ref="T514:T528" si="456">IF(LEN(C514&amp;D514&amp;E514&amp;F514)&gt;0,1,0)</f>
        <v>1</v>
      </c>
      <c r="U514" s="202">
        <f t="shared" ref="U514:U528" si="457">MIN(LEN(Y514&amp;Z514&amp;AA514),1)</f>
        <v>1</v>
      </c>
      <c r="V514" s="205">
        <f t="shared" ref="V514:V528" si="458">V513</f>
        <v>9</v>
      </c>
      <c r="W514" s="205">
        <f t="shared" ref="W514:W528" si="459">W513</f>
        <v>10</v>
      </c>
      <c r="X514" s="49">
        <v>5</v>
      </c>
      <c r="Y514" s="84" t="str">
        <f t="shared" ref="Y514:Y528" si="460">IF(LEFT($A514,1)="x","",IFERROR(VLOOKUP($A514,LedenV,34,0),""))</f>
        <v/>
      </c>
      <c r="Z514" s="84" t="str">
        <f t="shared" ref="Z514:Z528" si="461">IF(LEFT($A514,1)="x","",IFERROR(VLOOKUP($A514,LedenV,35,0),""))</f>
        <v>E5</v>
      </c>
      <c r="AA514" s="84" t="str">
        <f t="shared" ref="AA514:AA528" si="462">IF(LEFT($A514,1)="x","",IFERROR(VLOOKUP($A514,LedenV,36,0),""))</f>
        <v>E3</v>
      </c>
      <c r="AB514" s="31">
        <f t="shared" ref="AB514:AB528" si="463">LEN(Y514&amp;Z514&amp;AA514)</f>
        <v>4</v>
      </c>
      <c r="AH514" s="332">
        <f t="shared" ref="AH514:AH528" si="464">lft(G514,Peildatum)</f>
        <v>9.4499999999999993</v>
      </c>
    </row>
    <row r="515" spans="1:34" x14ac:dyDescent="0.25">
      <c r="A515" s="31" t="str">
        <f>C511&amp;"x"&amp;B515</f>
        <v>E4x2</v>
      </c>
      <c r="B515" s="60">
        <v>2</v>
      </c>
      <c r="C515" s="84" t="str">
        <f t="shared" si="447"/>
        <v>V</v>
      </c>
      <c r="D515" s="84" t="str">
        <f t="shared" si="448"/>
        <v>NMK07T9</v>
      </c>
      <c r="E515" s="85" t="str">
        <f t="shared" si="449"/>
        <v>Naeije, L.</v>
      </c>
      <c r="F515" s="85" t="str">
        <f t="shared" si="450"/>
        <v>Lisanne</v>
      </c>
      <c r="G515" s="86">
        <f t="shared" si="451"/>
        <v>41149</v>
      </c>
      <c r="H515" s="87">
        <f t="shared" si="452"/>
        <v>9</v>
      </c>
      <c r="I515" s="88"/>
      <c r="J515" s="84" t="str">
        <f t="shared" si="453"/>
        <v/>
      </c>
      <c r="K515" s="84" t="str">
        <f t="shared" si="454"/>
        <v>E5</v>
      </c>
      <c r="L515" s="84" t="str">
        <f t="shared" si="455"/>
        <v>E3</v>
      </c>
      <c r="M515" s="89"/>
      <c r="N515" s="89"/>
      <c r="P515" s="199"/>
      <c r="Q515" s="199"/>
      <c r="R515" s="199"/>
      <c r="S515" s="204"/>
      <c r="T515" s="273">
        <f t="shared" si="456"/>
        <v>1</v>
      </c>
      <c r="U515" s="202">
        <f t="shared" si="457"/>
        <v>1</v>
      </c>
      <c r="V515" s="205">
        <f t="shared" si="458"/>
        <v>9</v>
      </c>
      <c r="W515" s="205">
        <f t="shared" si="459"/>
        <v>10</v>
      </c>
      <c r="X515" s="49">
        <v>6</v>
      </c>
      <c r="Y515" s="84" t="str">
        <f t="shared" si="460"/>
        <v/>
      </c>
      <c r="Z515" s="84" t="str">
        <f t="shared" si="461"/>
        <v>E5</v>
      </c>
      <c r="AA515" s="84" t="str">
        <f t="shared" si="462"/>
        <v>E3</v>
      </c>
      <c r="AB515" s="31">
        <f t="shared" si="463"/>
        <v>4</v>
      </c>
      <c r="AH515" s="332">
        <f t="shared" si="464"/>
        <v>9.34</v>
      </c>
    </row>
    <row r="516" spans="1:34" x14ac:dyDescent="0.25">
      <c r="A516" s="31" t="str">
        <f>C511&amp;"x"&amp;B516</f>
        <v>E4x3</v>
      </c>
      <c r="B516" s="60">
        <v>3</v>
      </c>
      <c r="C516" s="84" t="str">
        <f t="shared" si="447"/>
        <v>V</v>
      </c>
      <c r="D516" s="84" t="str">
        <f t="shared" si="448"/>
        <v>NMK31G5</v>
      </c>
      <c r="E516" s="85" t="str">
        <f t="shared" si="449"/>
        <v>Littooij, F.R.</v>
      </c>
      <c r="F516" s="85" t="str">
        <f t="shared" si="450"/>
        <v>Feline</v>
      </c>
      <c r="G516" s="86">
        <f t="shared" si="451"/>
        <v>41159</v>
      </c>
      <c r="H516" s="87">
        <f t="shared" si="452"/>
        <v>9</v>
      </c>
      <c r="I516" s="88"/>
      <c r="J516" s="84" t="str">
        <f t="shared" si="453"/>
        <v/>
      </c>
      <c r="K516" s="84" t="str">
        <f t="shared" si="454"/>
        <v>E5</v>
      </c>
      <c r="L516" s="84" t="str">
        <f t="shared" si="455"/>
        <v>E3</v>
      </c>
      <c r="M516" s="89"/>
      <c r="N516" s="89"/>
      <c r="P516" s="199"/>
      <c r="Q516" s="199"/>
      <c r="R516" s="199"/>
      <c r="S516" s="204"/>
      <c r="T516" s="273">
        <f t="shared" si="456"/>
        <v>1</v>
      </c>
      <c r="U516" s="202">
        <f t="shared" si="457"/>
        <v>1</v>
      </c>
      <c r="V516" s="205">
        <f t="shared" si="458"/>
        <v>9</v>
      </c>
      <c r="W516" s="205">
        <f t="shared" si="459"/>
        <v>10</v>
      </c>
      <c r="X516" s="49">
        <v>7</v>
      </c>
      <c r="Y516" s="84" t="str">
        <f t="shared" si="460"/>
        <v/>
      </c>
      <c r="Z516" s="84" t="str">
        <f t="shared" si="461"/>
        <v>E5</v>
      </c>
      <c r="AA516" s="84" t="str">
        <f t="shared" si="462"/>
        <v>E3</v>
      </c>
      <c r="AB516" s="31">
        <f t="shared" si="463"/>
        <v>4</v>
      </c>
      <c r="AH516" s="332">
        <f t="shared" si="464"/>
        <v>9.31</v>
      </c>
    </row>
    <row r="517" spans="1:34" x14ac:dyDescent="0.25">
      <c r="A517" s="31" t="str">
        <f>C511&amp;"x"&amp;B517</f>
        <v>E4x4</v>
      </c>
      <c r="B517" s="60">
        <v>4</v>
      </c>
      <c r="C517" s="84" t="str">
        <f t="shared" si="447"/>
        <v>V</v>
      </c>
      <c r="D517" s="84" t="str">
        <f t="shared" si="448"/>
        <v>NMN14R4</v>
      </c>
      <c r="E517" s="85" t="str">
        <f t="shared" si="449"/>
        <v>Oosse, E.</v>
      </c>
      <c r="F517" s="85" t="str">
        <f t="shared" si="450"/>
        <v>Esther</v>
      </c>
      <c r="G517" s="86">
        <f t="shared" si="451"/>
        <v>41323</v>
      </c>
      <c r="H517" s="87">
        <f t="shared" si="452"/>
        <v>8</v>
      </c>
      <c r="I517" s="88"/>
      <c r="J517" s="84" t="str">
        <f t="shared" si="453"/>
        <v/>
      </c>
      <c r="K517" s="84" t="str">
        <f t="shared" si="454"/>
        <v/>
      </c>
      <c r="L517" s="84">
        <f t="shared" si="455"/>
        <v>0</v>
      </c>
      <c r="M517" s="89"/>
      <c r="N517" s="89"/>
      <c r="P517" s="199"/>
      <c r="Q517" s="199"/>
      <c r="R517" s="199"/>
      <c r="S517" s="204"/>
      <c r="T517" s="273">
        <f t="shared" si="456"/>
        <v>1</v>
      </c>
      <c r="U517" s="202">
        <f t="shared" si="457"/>
        <v>0</v>
      </c>
      <c r="V517" s="205">
        <f t="shared" si="458"/>
        <v>9</v>
      </c>
      <c r="W517" s="205">
        <f t="shared" si="459"/>
        <v>10</v>
      </c>
      <c r="X517" s="49">
        <v>8</v>
      </c>
      <c r="Y517" s="84" t="str">
        <f t="shared" si="460"/>
        <v/>
      </c>
      <c r="Z517" s="84" t="str">
        <f t="shared" si="461"/>
        <v/>
      </c>
      <c r="AA517" s="84" t="str">
        <f t="shared" si="462"/>
        <v/>
      </c>
      <c r="AB517" s="31">
        <f t="shared" si="463"/>
        <v>0</v>
      </c>
      <c r="AH517" s="332">
        <f t="shared" si="464"/>
        <v>8.8699999999999992</v>
      </c>
    </row>
    <row r="518" spans="1:34" x14ac:dyDescent="0.25">
      <c r="A518" s="31" t="str">
        <f>C511&amp;"x"&amp;B518</f>
        <v>E4x5</v>
      </c>
      <c r="B518" s="60">
        <v>5</v>
      </c>
      <c r="C518" s="84" t="str">
        <f t="shared" si="447"/>
        <v>V</v>
      </c>
      <c r="D518" s="84" t="str">
        <f t="shared" si="448"/>
        <v>NMN23K7</v>
      </c>
      <c r="E518" s="85" t="str">
        <f t="shared" si="449"/>
        <v>Moniz, D.</v>
      </c>
      <c r="F518" s="85" t="str">
        <f t="shared" si="450"/>
        <v>Davina</v>
      </c>
      <c r="G518" s="86">
        <f t="shared" si="451"/>
        <v>41398</v>
      </c>
      <c r="H518" s="87">
        <f t="shared" si="452"/>
        <v>8</v>
      </c>
      <c r="I518" s="88"/>
      <c r="J518" s="84" t="str">
        <f t="shared" si="453"/>
        <v/>
      </c>
      <c r="K518" s="84" t="str">
        <f t="shared" si="454"/>
        <v/>
      </c>
      <c r="L518" s="84">
        <f t="shared" si="455"/>
        <v>0</v>
      </c>
      <c r="M518" s="89"/>
      <c r="N518" s="89"/>
      <c r="P518" s="199"/>
      <c r="Q518" s="199"/>
      <c r="R518" s="199"/>
      <c r="S518" s="204"/>
      <c r="T518" s="273">
        <f t="shared" si="456"/>
        <v>1</v>
      </c>
      <c r="U518" s="202">
        <f t="shared" si="457"/>
        <v>0</v>
      </c>
      <c r="V518" s="205">
        <f t="shared" si="458"/>
        <v>9</v>
      </c>
      <c r="W518" s="205">
        <f t="shared" si="459"/>
        <v>10</v>
      </c>
      <c r="X518" s="49">
        <v>9</v>
      </c>
      <c r="Y518" s="84" t="str">
        <f t="shared" si="460"/>
        <v/>
      </c>
      <c r="Z518" s="84" t="str">
        <f t="shared" si="461"/>
        <v/>
      </c>
      <c r="AA518" s="84" t="str">
        <f t="shared" si="462"/>
        <v/>
      </c>
      <c r="AB518" s="31">
        <f t="shared" si="463"/>
        <v>0</v>
      </c>
      <c r="AH518" s="332">
        <f t="shared" si="464"/>
        <v>8.66</v>
      </c>
    </row>
    <row r="519" spans="1:34" x14ac:dyDescent="0.25">
      <c r="A519" s="31" t="str">
        <f>C511&amp;"x"&amp;B519</f>
        <v>E4x6</v>
      </c>
      <c r="B519" s="60">
        <v>6</v>
      </c>
      <c r="C519" s="84" t="str">
        <f t="shared" si="447"/>
        <v/>
      </c>
      <c r="D519" s="84" t="str">
        <f t="shared" si="448"/>
        <v/>
      </c>
      <c r="E519" s="85" t="str">
        <f t="shared" si="449"/>
        <v/>
      </c>
      <c r="F519" s="85" t="str">
        <f t="shared" si="450"/>
        <v/>
      </c>
      <c r="G519" s="86" t="str">
        <f t="shared" si="451"/>
        <v/>
      </c>
      <c r="H519" s="87" t="str">
        <f t="shared" si="452"/>
        <v/>
      </c>
      <c r="I519" s="88"/>
      <c r="J519" s="84" t="str">
        <f t="shared" si="453"/>
        <v/>
      </c>
      <c r="K519" s="84" t="str">
        <f t="shared" si="454"/>
        <v/>
      </c>
      <c r="L519" s="84" t="str">
        <f t="shared" si="455"/>
        <v/>
      </c>
      <c r="M519" s="89"/>
      <c r="N519" s="89"/>
      <c r="P519" s="199"/>
      <c r="Q519" s="199"/>
      <c r="R519" s="199"/>
      <c r="S519" s="204"/>
      <c r="T519" s="273">
        <f t="shared" si="456"/>
        <v>0</v>
      </c>
      <c r="U519" s="202">
        <f t="shared" si="457"/>
        <v>0</v>
      </c>
      <c r="V519" s="205">
        <f t="shared" si="458"/>
        <v>9</v>
      </c>
      <c r="W519" s="205">
        <f t="shared" si="459"/>
        <v>10</v>
      </c>
      <c r="X519" s="49">
        <v>10</v>
      </c>
      <c r="Y519" s="84" t="str">
        <f t="shared" si="460"/>
        <v/>
      </c>
      <c r="Z519" s="84" t="str">
        <f t="shared" si="461"/>
        <v/>
      </c>
      <c r="AA519" s="84" t="str">
        <f t="shared" si="462"/>
        <v/>
      </c>
      <c r="AB519" s="31">
        <f t="shared" si="463"/>
        <v>0</v>
      </c>
      <c r="AH519" s="332" t="str">
        <f t="shared" si="464"/>
        <v/>
      </c>
    </row>
    <row r="520" spans="1:34" x14ac:dyDescent="0.25">
      <c r="A520" s="31" t="str">
        <f>C511&amp;"x"&amp;B520</f>
        <v>E4x7</v>
      </c>
      <c r="B520" s="60">
        <v>7</v>
      </c>
      <c r="C520" s="84" t="str">
        <f t="shared" si="447"/>
        <v/>
      </c>
      <c r="D520" s="84" t="str">
        <f t="shared" si="448"/>
        <v/>
      </c>
      <c r="E520" s="85" t="str">
        <f t="shared" si="449"/>
        <v/>
      </c>
      <c r="F520" s="85" t="str">
        <f t="shared" si="450"/>
        <v/>
      </c>
      <c r="G520" s="86" t="str">
        <f t="shared" si="451"/>
        <v/>
      </c>
      <c r="H520" s="87" t="str">
        <f t="shared" si="452"/>
        <v/>
      </c>
      <c r="I520" s="88"/>
      <c r="J520" s="84" t="str">
        <f t="shared" si="453"/>
        <v/>
      </c>
      <c r="K520" s="84" t="str">
        <f t="shared" si="454"/>
        <v/>
      </c>
      <c r="L520" s="84" t="str">
        <f t="shared" si="455"/>
        <v/>
      </c>
      <c r="M520" s="89"/>
      <c r="N520" s="89"/>
      <c r="P520" s="199"/>
      <c r="Q520" s="199"/>
      <c r="R520" s="199"/>
      <c r="S520" s="204"/>
      <c r="T520" s="273">
        <f t="shared" si="456"/>
        <v>0</v>
      </c>
      <c r="U520" s="202">
        <f t="shared" si="457"/>
        <v>0</v>
      </c>
      <c r="V520" s="205">
        <f t="shared" si="458"/>
        <v>9</v>
      </c>
      <c r="W520" s="205">
        <f t="shared" si="459"/>
        <v>10</v>
      </c>
      <c r="X520" s="49">
        <v>11</v>
      </c>
      <c r="Y520" s="84" t="str">
        <f t="shared" si="460"/>
        <v/>
      </c>
      <c r="Z520" s="84" t="str">
        <f t="shared" si="461"/>
        <v/>
      </c>
      <c r="AA520" s="84" t="str">
        <f t="shared" si="462"/>
        <v/>
      </c>
      <c r="AB520" s="31">
        <f t="shared" si="463"/>
        <v>0</v>
      </c>
      <c r="AH520" s="332" t="str">
        <f t="shared" si="464"/>
        <v/>
      </c>
    </row>
    <row r="521" spans="1:34" x14ac:dyDescent="0.25">
      <c r="A521" s="31" t="str">
        <f>C511&amp;"x"&amp;B521</f>
        <v>E4x8</v>
      </c>
      <c r="B521" s="60">
        <v>8</v>
      </c>
      <c r="C521" s="84" t="str">
        <f t="shared" si="447"/>
        <v/>
      </c>
      <c r="D521" s="84" t="str">
        <f t="shared" si="448"/>
        <v/>
      </c>
      <c r="E521" s="85" t="str">
        <f t="shared" si="449"/>
        <v/>
      </c>
      <c r="F521" s="85" t="str">
        <f t="shared" si="450"/>
        <v/>
      </c>
      <c r="G521" s="86" t="str">
        <f t="shared" si="451"/>
        <v/>
      </c>
      <c r="H521" s="87" t="str">
        <f t="shared" si="452"/>
        <v/>
      </c>
      <c r="I521" s="88"/>
      <c r="J521" s="84" t="str">
        <f t="shared" si="453"/>
        <v/>
      </c>
      <c r="K521" s="84" t="str">
        <f t="shared" si="454"/>
        <v/>
      </c>
      <c r="L521" s="84" t="str">
        <f t="shared" si="455"/>
        <v/>
      </c>
      <c r="M521" s="89"/>
      <c r="N521" s="89"/>
      <c r="P521" s="199"/>
      <c r="Q521" s="199"/>
      <c r="R521" s="199"/>
      <c r="S521" s="204"/>
      <c r="T521" s="273">
        <f t="shared" si="456"/>
        <v>0</v>
      </c>
      <c r="U521" s="202">
        <f t="shared" si="457"/>
        <v>0</v>
      </c>
      <c r="V521" s="205">
        <f t="shared" si="458"/>
        <v>9</v>
      </c>
      <c r="W521" s="205">
        <f t="shared" si="459"/>
        <v>10</v>
      </c>
      <c r="X521" s="49">
        <v>12</v>
      </c>
      <c r="Y521" s="84" t="str">
        <f t="shared" si="460"/>
        <v/>
      </c>
      <c r="Z521" s="84" t="str">
        <f t="shared" si="461"/>
        <v/>
      </c>
      <c r="AA521" s="84" t="str">
        <f t="shared" si="462"/>
        <v/>
      </c>
      <c r="AB521" s="31">
        <f t="shared" si="463"/>
        <v>0</v>
      </c>
      <c r="AH521" s="332" t="str">
        <f t="shared" si="464"/>
        <v/>
      </c>
    </row>
    <row r="522" spans="1:34" x14ac:dyDescent="0.25">
      <c r="A522" s="31" t="str">
        <f>C511&amp;"x"&amp;B522</f>
        <v>E4x9</v>
      </c>
      <c r="B522" s="60">
        <v>9</v>
      </c>
      <c r="C522" s="84" t="str">
        <f t="shared" si="447"/>
        <v/>
      </c>
      <c r="D522" s="84" t="str">
        <f t="shared" si="448"/>
        <v/>
      </c>
      <c r="E522" s="85" t="str">
        <f t="shared" si="449"/>
        <v/>
      </c>
      <c r="F522" s="85" t="str">
        <f t="shared" si="450"/>
        <v/>
      </c>
      <c r="G522" s="86" t="str">
        <f t="shared" si="451"/>
        <v/>
      </c>
      <c r="H522" s="87" t="str">
        <f t="shared" si="452"/>
        <v/>
      </c>
      <c r="I522" s="88"/>
      <c r="J522" s="84" t="str">
        <f t="shared" si="453"/>
        <v/>
      </c>
      <c r="K522" s="84" t="str">
        <f t="shared" si="454"/>
        <v/>
      </c>
      <c r="L522" s="84" t="str">
        <f t="shared" si="455"/>
        <v/>
      </c>
      <c r="M522" s="89"/>
      <c r="N522" s="89"/>
      <c r="P522" s="199"/>
      <c r="Q522" s="199"/>
      <c r="R522" s="199"/>
      <c r="S522" s="204"/>
      <c r="T522" s="273">
        <f t="shared" si="456"/>
        <v>0</v>
      </c>
      <c r="U522" s="202">
        <f t="shared" si="457"/>
        <v>0</v>
      </c>
      <c r="V522" s="205">
        <f t="shared" si="458"/>
        <v>9</v>
      </c>
      <c r="W522" s="205">
        <f t="shared" si="459"/>
        <v>10</v>
      </c>
      <c r="X522" s="49">
        <v>13</v>
      </c>
      <c r="Y522" s="84" t="str">
        <f t="shared" si="460"/>
        <v/>
      </c>
      <c r="Z522" s="84" t="str">
        <f t="shared" si="461"/>
        <v/>
      </c>
      <c r="AA522" s="84" t="str">
        <f t="shared" si="462"/>
        <v/>
      </c>
      <c r="AB522" s="31">
        <f t="shared" si="463"/>
        <v>0</v>
      </c>
      <c r="AH522" s="332" t="str">
        <f t="shared" si="464"/>
        <v/>
      </c>
    </row>
    <row r="523" spans="1:34" x14ac:dyDescent="0.25">
      <c r="A523" s="31" t="str">
        <f>C511&amp;"x"&amp;B523</f>
        <v>E4x10</v>
      </c>
      <c r="B523" s="60">
        <v>10</v>
      </c>
      <c r="C523" s="84" t="str">
        <f t="shared" si="447"/>
        <v/>
      </c>
      <c r="D523" s="84" t="str">
        <f t="shared" si="448"/>
        <v/>
      </c>
      <c r="E523" s="85" t="str">
        <f t="shared" si="449"/>
        <v/>
      </c>
      <c r="F523" s="85" t="str">
        <f t="shared" si="450"/>
        <v/>
      </c>
      <c r="G523" s="86" t="str">
        <f t="shared" si="451"/>
        <v/>
      </c>
      <c r="H523" s="87" t="str">
        <f t="shared" si="452"/>
        <v/>
      </c>
      <c r="I523" s="88"/>
      <c r="J523" s="84" t="str">
        <f t="shared" si="453"/>
        <v/>
      </c>
      <c r="K523" s="84" t="str">
        <f t="shared" si="454"/>
        <v/>
      </c>
      <c r="L523" s="84" t="str">
        <f t="shared" si="455"/>
        <v/>
      </c>
      <c r="M523" s="89"/>
      <c r="N523" s="89"/>
      <c r="P523" s="199"/>
      <c r="Q523" s="199"/>
      <c r="R523" s="199"/>
      <c r="S523" s="204"/>
      <c r="T523" s="273">
        <f t="shared" si="456"/>
        <v>0</v>
      </c>
      <c r="U523" s="202">
        <f t="shared" si="457"/>
        <v>0</v>
      </c>
      <c r="V523" s="205">
        <f t="shared" si="458"/>
        <v>9</v>
      </c>
      <c r="W523" s="205">
        <f t="shared" si="459"/>
        <v>10</v>
      </c>
      <c r="X523" s="49">
        <v>14</v>
      </c>
      <c r="Y523" s="84" t="str">
        <f t="shared" si="460"/>
        <v/>
      </c>
      <c r="Z523" s="84" t="str">
        <f t="shared" si="461"/>
        <v/>
      </c>
      <c r="AA523" s="84" t="str">
        <f t="shared" si="462"/>
        <v/>
      </c>
      <c r="AB523" s="31">
        <f t="shared" si="463"/>
        <v>0</v>
      </c>
      <c r="AH523" s="332" t="str">
        <f t="shared" si="464"/>
        <v/>
      </c>
    </row>
    <row r="524" spans="1:34" x14ac:dyDescent="0.25">
      <c r="A524" s="31" t="str">
        <f>C511&amp;"x"&amp;B524</f>
        <v>E4x11</v>
      </c>
      <c r="B524" s="60">
        <v>11</v>
      </c>
      <c r="C524" s="84" t="str">
        <f t="shared" si="447"/>
        <v/>
      </c>
      <c r="D524" s="84" t="str">
        <f t="shared" si="448"/>
        <v/>
      </c>
      <c r="E524" s="85" t="str">
        <f t="shared" si="449"/>
        <v/>
      </c>
      <c r="F524" s="85" t="str">
        <f t="shared" si="450"/>
        <v/>
      </c>
      <c r="G524" s="86" t="str">
        <f t="shared" si="451"/>
        <v/>
      </c>
      <c r="H524" s="87" t="str">
        <f t="shared" si="452"/>
        <v/>
      </c>
      <c r="I524" s="88"/>
      <c r="J524" s="84" t="str">
        <f t="shared" si="453"/>
        <v/>
      </c>
      <c r="K524" s="84" t="str">
        <f t="shared" si="454"/>
        <v/>
      </c>
      <c r="L524" s="84" t="str">
        <f t="shared" si="455"/>
        <v/>
      </c>
      <c r="M524" s="89"/>
      <c r="N524" s="89"/>
      <c r="P524" s="199"/>
      <c r="Q524" s="199"/>
      <c r="R524" s="199"/>
      <c r="T524" s="273">
        <f t="shared" si="456"/>
        <v>0</v>
      </c>
      <c r="U524" s="202">
        <f t="shared" si="457"/>
        <v>0</v>
      </c>
      <c r="V524" s="205">
        <f t="shared" si="458"/>
        <v>9</v>
      </c>
      <c r="W524" s="205">
        <f t="shared" si="459"/>
        <v>10</v>
      </c>
      <c r="X524" s="49">
        <v>15</v>
      </c>
      <c r="Y524" s="84" t="str">
        <f t="shared" si="460"/>
        <v/>
      </c>
      <c r="Z524" s="84" t="str">
        <f t="shared" si="461"/>
        <v/>
      </c>
      <c r="AA524" s="84" t="str">
        <f t="shared" si="462"/>
        <v/>
      </c>
      <c r="AB524" s="31">
        <f t="shared" si="463"/>
        <v>0</v>
      </c>
      <c r="AH524" s="332" t="str">
        <f t="shared" si="464"/>
        <v/>
      </c>
    </row>
    <row r="525" spans="1:34" x14ac:dyDescent="0.25">
      <c r="A525" s="31" t="str">
        <f>C511&amp;"x"&amp;B525</f>
        <v>E4x12</v>
      </c>
      <c r="B525" s="60">
        <v>12</v>
      </c>
      <c r="C525" s="84" t="str">
        <f t="shared" si="447"/>
        <v/>
      </c>
      <c r="D525" s="84" t="str">
        <f t="shared" si="448"/>
        <v/>
      </c>
      <c r="E525" s="85" t="str">
        <f t="shared" si="449"/>
        <v/>
      </c>
      <c r="F525" s="85" t="str">
        <f t="shared" si="450"/>
        <v/>
      </c>
      <c r="G525" s="86" t="str">
        <f t="shared" si="451"/>
        <v/>
      </c>
      <c r="H525" s="87" t="str">
        <f t="shared" si="452"/>
        <v/>
      </c>
      <c r="I525" s="88"/>
      <c r="J525" s="84" t="str">
        <f t="shared" si="453"/>
        <v/>
      </c>
      <c r="K525" s="84" t="str">
        <f t="shared" si="454"/>
        <v/>
      </c>
      <c r="L525" s="84" t="str">
        <f t="shared" si="455"/>
        <v/>
      </c>
      <c r="M525" s="89"/>
      <c r="N525" s="89"/>
      <c r="P525" s="199"/>
      <c r="Q525" s="199"/>
      <c r="R525" s="199"/>
      <c r="T525" s="273">
        <f t="shared" si="456"/>
        <v>0</v>
      </c>
      <c r="U525" s="202">
        <f t="shared" si="457"/>
        <v>0</v>
      </c>
      <c r="V525" s="205">
        <f t="shared" si="458"/>
        <v>9</v>
      </c>
      <c r="W525" s="205">
        <f t="shared" si="459"/>
        <v>10</v>
      </c>
      <c r="X525" s="49">
        <v>16</v>
      </c>
      <c r="Y525" s="84" t="str">
        <f t="shared" si="460"/>
        <v/>
      </c>
      <c r="Z525" s="84" t="str">
        <f t="shared" si="461"/>
        <v/>
      </c>
      <c r="AA525" s="84" t="str">
        <f t="shared" si="462"/>
        <v/>
      </c>
      <c r="AB525" s="31">
        <f t="shared" si="463"/>
        <v>0</v>
      </c>
      <c r="AH525" s="332" t="str">
        <f t="shared" si="464"/>
        <v/>
      </c>
    </row>
    <row r="526" spans="1:34" x14ac:dyDescent="0.25">
      <c r="A526" s="31" t="str">
        <f>C511&amp;"x"&amp;B526</f>
        <v>E4x13</v>
      </c>
      <c r="B526" s="60">
        <v>13</v>
      </c>
      <c r="C526" s="84" t="str">
        <f t="shared" si="447"/>
        <v/>
      </c>
      <c r="D526" s="84" t="str">
        <f t="shared" si="448"/>
        <v/>
      </c>
      <c r="E526" s="85" t="str">
        <f t="shared" si="449"/>
        <v/>
      </c>
      <c r="F526" s="85" t="str">
        <f t="shared" si="450"/>
        <v/>
      </c>
      <c r="G526" s="86" t="str">
        <f t="shared" si="451"/>
        <v/>
      </c>
      <c r="H526" s="87" t="str">
        <f t="shared" si="452"/>
        <v/>
      </c>
      <c r="I526" s="88"/>
      <c r="J526" s="84" t="str">
        <f t="shared" si="453"/>
        <v/>
      </c>
      <c r="K526" s="84" t="str">
        <f t="shared" si="454"/>
        <v/>
      </c>
      <c r="L526" s="84" t="str">
        <f t="shared" si="455"/>
        <v/>
      </c>
      <c r="M526" s="89"/>
      <c r="N526" s="89"/>
      <c r="P526" s="199"/>
      <c r="Q526" s="199"/>
      <c r="R526" s="199"/>
      <c r="T526" s="273">
        <f t="shared" si="456"/>
        <v>0</v>
      </c>
      <c r="U526" s="202">
        <f t="shared" si="457"/>
        <v>0</v>
      </c>
      <c r="V526" s="205">
        <f t="shared" si="458"/>
        <v>9</v>
      </c>
      <c r="W526" s="205">
        <f t="shared" si="459"/>
        <v>10</v>
      </c>
      <c r="X526" s="49">
        <v>17</v>
      </c>
      <c r="Y526" s="84" t="str">
        <f t="shared" si="460"/>
        <v/>
      </c>
      <c r="Z526" s="84" t="str">
        <f t="shared" si="461"/>
        <v/>
      </c>
      <c r="AA526" s="84" t="str">
        <f t="shared" si="462"/>
        <v/>
      </c>
      <c r="AB526" s="31">
        <f t="shared" si="463"/>
        <v>0</v>
      </c>
      <c r="AH526" s="332" t="str">
        <f t="shared" si="464"/>
        <v/>
      </c>
    </row>
    <row r="527" spans="1:34" x14ac:dyDescent="0.25">
      <c r="A527" s="31" t="str">
        <f>C511&amp;"x"&amp;B527</f>
        <v>E4x14</v>
      </c>
      <c r="B527" s="60">
        <v>14</v>
      </c>
      <c r="C527" s="84" t="str">
        <f t="shared" si="447"/>
        <v/>
      </c>
      <c r="D527" s="84" t="str">
        <f t="shared" si="448"/>
        <v/>
      </c>
      <c r="E527" s="85" t="str">
        <f t="shared" si="449"/>
        <v/>
      </c>
      <c r="F527" s="85" t="str">
        <f t="shared" si="450"/>
        <v/>
      </c>
      <c r="G527" s="86" t="str">
        <f t="shared" si="451"/>
        <v/>
      </c>
      <c r="H527" s="87" t="str">
        <f t="shared" si="452"/>
        <v/>
      </c>
      <c r="I527" s="88"/>
      <c r="J527" s="84" t="str">
        <f t="shared" si="453"/>
        <v/>
      </c>
      <c r="K527" s="84" t="str">
        <f t="shared" si="454"/>
        <v/>
      </c>
      <c r="L527" s="84" t="str">
        <f t="shared" si="455"/>
        <v/>
      </c>
      <c r="M527" s="89"/>
      <c r="N527" s="89"/>
      <c r="P527" s="199"/>
      <c r="Q527" s="199"/>
      <c r="R527" s="199"/>
      <c r="T527" s="273">
        <f t="shared" si="456"/>
        <v>0</v>
      </c>
      <c r="U527" s="202">
        <f t="shared" si="457"/>
        <v>0</v>
      </c>
      <c r="V527" s="205">
        <f t="shared" si="458"/>
        <v>9</v>
      </c>
      <c r="W527" s="205">
        <f t="shared" si="459"/>
        <v>10</v>
      </c>
      <c r="X527" s="49">
        <v>18</v>
      </c>
      <c r="Y527" s="84" t="str">
        <f t="shared" si="460"/>
        <v/>
      </c>
      <c r="Z527" s="84" t="str">
        <f t="shared" si="461"/>
        <v/>
      </c>
      <c r="AA527" s="84" t="str">
        <f t="shared" si="462"/>
        <v/>
      </c>
      <c r="AB527" s="31">
        <f t="shared" si="463"/>
        <v>0</v>
      </c>
      <c r="AH527" s="332" t="str">
        <f t="shared" si="464"/>
        <v/>
      </c>
    </row>
    <row r="528" spans="1:34" x14ac:dyDescent="0.25">
      <c r="A528" s="31" t="str">
        <f>C511&amp;"x"&amp;B528</f>
        <v>E4x15</v>
      </c>
      <c r="B528" s="60">
        <v>15</v>
      </c>
      <c r="C528" s="84" t="str">
        <f t="shared" si="447"/>
        <v/>
      </c>
      <c r="D528" s="84" t="str">
        <f t="shared" si="448"/>
        <v/>
      </c>
      <c r="E528" s="85" t="str">
        <f t="shared" si="449"/>
        <v/>
      </c>
      <c r="F528" s="85" t="str">
        <f t="shared" si="450"/>
        <v/>
      </c>
      <c r="G528" s="86" t="str">
        <f t="shared" si="451"/>
        <v/>
      </c>
      <c r="H528" s="87" t="str">
        <f t="shared" si="452"/>
        <v/>
      </c>
      <c r="I528" s="88"/>
      <c r="J528" s="84" t="str">
        <f t="shared" si="453"/>
        <v/>
      </c>
      <c r="K528" s="84" t="str">
        <f t="shared" si="454"/>
        <v/>
      </c>
      <c r="L528" s="84" t="str">
        <f t="shared" si="455"/>
        <v/>
      </c>
      <c r="M528" s="89"/>
      <c r="N528" s="89"/>
      <c r="P528" s="199"/>
      <c r="Q528" s="199"/>
      <c r="R528" s="199"/>
      <c r="T528" s="273">
        <f t="shared" si="456"/>
        <v>0</v>
      </c>
      <c r="U528" s="202">
        <f t="shared" si="457"/>
        <v>0</v>
      </c>
      <c r="V528" s="205">
        <f t="shared" si="458"/>
        <v>9</v>
      </c>
      <c r="W528" s="205">
        <f t="shared" si="459"/>
        <v>10</v>
      </c>
      <c r="X528" s="49">
        <v>19</v>
      </c>
      <c r="Y528" s="84" t="str">
        <f t="shared" si="460"/>
        <v/>
      </c>
      <c r="Z528" s="84" t="str">
        <f t="shared" si="461"/>
        <v/>
      </c>
      <c r="AA528" s="84" t="str">
        <f t="shared" si="462"/>
        <v/>
      </c>
      <c r="AB528" s="31">
        <f t="shared" si="463"/>
        <v>0</v>
      </c>
      <c r="AH528" s="332" t="str">
        <f t="shared" si="464"/>
        <v/>
      </c>
    </row>
    <row r="529" spans="1:34" ht="13.8" thickBot="1" x14ac:dyDescent="0.3">
      <c r="B529" s="90"/>
      <c r="C529" s="91"/>
      <c r="D529" s="90"/>
      <c r="E529" s="90"/>
      <c r="F529" s="90"/>
      <c r="G529" s="92"/>
      <c r="H529" s="92"/>
      <c r="I529" s="92"/>
      <c r="J529" s="91"/>
      <c r="K529" s="91"/>
      <c r="L529" s="91"/>
      <c r="M529" s="89"/>
      <c r="N529" s="89"/>
      <c r="X529" s="49">
        <v>20</v>
      </c>
    </row>
    <row r="530" spans="1:34" ht="13.8" thickTop="1" x14ac:dyDescent="0.25">
      <c r="A530" s="59"/>
      <c r="B530" s="60"/>
      <c r="C530" s="416" t="s">
        <v>5707</v>
      </c>
      <c r="D530" s="416"/>
      <c r="E530" s="162" t="s">
        <v>5708</v>
      </c>
      <c r="F530" s="162" t="s">
        <v>5709</v>
      </c>
      <c r="G530" s="62" t="s">
        <v>5710</v>
      </c>
      <c r="H530" s="63"/>
      <c r="I530" s="64"/>
      <c r="J530" s="65" t="s">
        <v>5711</v>
      </c>
      <c r="K530" s="65" t="s">
        <v>5712</v>
      </c>
      <c r="L530" s="65" t="s">
        <v>5713</v>
      </c>
      <c r="M530" s="66"/>
      <c r="N530" s="66"/>
      <c r="O530" s="67"/>
      <c r="P530" s="68">
        <f>COUNT(P534:P548)</f>
        <v>0</v>
      </c>
      <c r="Q530" s="68">
        <f>COUNT(Q534:Q548)</f>
        <v>0</v>
      </c>
      <c r="R530" s="68">
        <f>COUNT(R534:R548)</f>
        <v>0</v>
      </c>
      <c r="S530" s="69"/>
      <c r="T530" s="344">
        <f>T531-SUM(U534:U548)</f>
        <v>0</v>
      </c>
      <c r="U530" s="67"/>
      <c r="V530" s="67"/>
      <c r="W530" s="67"/>
      <c r="X530" s="67">
        <v>1</v>
      </c>
      <c r="Y530" s="59"/>
      <c r="Z530" s="59"/>
      <c r="AA530" s="59"/>
      <c r="AB530" s="59"/>
    </row>
    <row r="531" spans="1:34" x14ac:dyDescent="0.25">
      <c r="A531" s="40">
        <v>30</v>
      </c>
      <c r="B531" s="70"/>
      <c r="C531" s="415" t="str">
        <f>Leden!AQ32</f>
        <v>E5</v>
      </c>
      <c r="D531" s="415"/>
      <c r="E531" s="161" t="str">
        <f>IF($C531="","",LEFT(IFERROR(VLOOKUP($C531,TeamsV,2,0),"")&amp;"??",2))</f>
        <v>BK</v>
      </c>
      <c r="F531" s="342" t="str">
        <f>IF($C531="","",IFERROR(VLOOKUP($C531,TeamsV,3,0),"??"))</f>
        <v>Za</v>
      </c>
      <c r="G531" s="161" t="str">
        <f>IF($C531="","",LEFT(IFERROR(VLOOKUP($C531,TeamsV,4,0),"")&amp;"?",1))</f>
        <v>4</v>
      </c>
      <c r="H531" s="72"/>
      <c r="I531" s="73"/>
      <c r="J531" s="265">
        <f>COUNTIF(C534:C548,"V")</f>
        <v>3</v>
      </c>
      <c r="K531" s="268">
        <f>COUNTIF(C534:C548,"M")</f>
        <v>2</v>
      </c>
      <c r="L531" s="74">
        <f>IFERROR(AVERAGE(H534:H548),"")</f>
        <v>8</v>
      </c>
      <c r="M531" s="75"/>
      <c r="N531" s="75"/>
      <c r="O531" s="76" t="s">
        <v>5714</v>
      </c>
      <c r="P531" s="346"/>
      <c r="Q531" s="346"/>
      <c r="R531" s="346"/>
      <c r="S531" s="347"/>
      <c r="T531" s="344">
        <f>SUM(T534:T548)</f>
        <v>5</v>
      </c>
      <c r="U531" s="201" t="str">
        <f>MID($C531,1,1)</f>
        <v>E</v>
      </c>
      <c r="V531" s="201" t="str">
        <f>MID($C531,1,1)</f>
        <v>E</v>
      </c>
      <c r="W531" s="201" t="str">
        <f>MID($C531,1,1)</f>
        <v>E</v>
      </c>
      <c r="X531" s="49">
        <v>2</v>
      </c>
      <c r="Y531" s="40"/>
      <c r="Z531" s="40"/>
      <c r="AA531" s="40"/>
      <c r="AB531" s="40"/>
      <c r="AD531" s="17" t="str">
        <f>IF($C531="","",IFERROR(VLOOKUP($C531,TeamsV,6,0),""))</f>
        <v>A</v>
      </c>
      <c r="AE531" s="17" t="str">
        <f>TRIM(IF($AD531="","",IFERROR(VLOOKUP($AD531,Teams!$B$4:$G$8,2,0),"")))</f>
        <v>3312 AD</v>
      </c>
      <c r="AF531" s="17" t="str">
        <f>TRIM(IF($AD531="","",IFERROR(VLOOKUP($AD531,Teams!$B$4:$G$8,4,0),"")))</f>
        <v>Dordrecht Oranje Wit (D)</v>
      </c>
      <c r="AH531" s="335">
        <f>IFERROR(AVERAGE(AH534:AH548),"")</f>
        <v>8.645999999999999</v>
      </c>
    </row>
    <row r="532" spans="1:34" x14ac:dyDescent="0.25">
      <c r="B532" s="60"/>
      <c r="C532" s="162"/>
      <c r="D532" s="60"/>
      <c r="E532" s="60"/>
      <c r="F532" s="60"/>
      <c r="G532" s="64"/>
      <c r="H532" s="64"/>
      <c r="I532" s="64"/>
      <c r="J532" s="266"/>
      <c r="K532" s="266"/>
      <c r="L532" s="266"/>
      <c r="M532" s="77"/>
      <c r="N532" s="77"/>
      <c r="P532" s="200"/>
      <c r="Q532" s="200"/>
      <c r="R532" s="200"/>
      <c r="S532" s="200"/>
      <c r="T532" s="156"/>
      <c r="U532" s="202"/>
      <c r="V532" s="202"/>
      <c r="W532" s="202"/>
      <c r="X532" s="49">
        <v>3</v>
      </c>
    </row>
    <row r="533" spans="1:34" x14ac:dyDescent="0.25">
      <c r="A533" s="78"/>
      <c r="B533" s="79"/>
      <c r="C533" s="80" t="s">
        <v>5715</v>
      </c>
      <c r="D533" s="80" t="s">
        <v>5716</v>
      </c>
      <c r="E533" s="81" t="s">
        <v>5717</v>
      </c>
      <c r="F533" s="81" t="s">
        <v>5718</v>
      </c>
      <c r="G533" s="80" t="s">
        <v>5719</v>
      </c>
      <c r="H533" s="80" t="s">
        <v>5720</v>
      </c>
      <c r="I533" s="80" t="s">
        <v>5575</v>
      </c>
      <c r="J533" s="80" t="s">
        <v>7904</v>
      </c>
      <c r="K533" s="80" t="s">
        <v>7905</v>
      </c>
      <c r="L533" s="80" t="s">
        <v>8680</v>
      </c>
      <c r="M533" s="82"/>
      <c r="N533" s="82"/>
      <c r="O533" s="83"/>
      <c r="P533" s="203" t="s">
        <v>5585</v>
      </c>
      <c r="Q533" s="203" t="s">
        <v>5584</v>
      </c>
      <c r="R533" s="203" t="s">
        <v>5586</v>
      </c>
      <c r="S533" s="200"/>
      <c r="T533" s="156"/>
      <c r="U533" s="201">
        <f>IF(W531="","",VLOOKUP(W531,Leeftijdscat,2,FALSE))</f>
        <v>7</v>
      </c>
      <c r="V533" s="201">
        <f>IF(W531="","",VLOOKUP(W531,Leeftijdscat,3,FALSE))</f>
        <v>9</v>
      </c>
      <c r="W533" s="201">
        <f>IF(W531="","",VLOOKUP(W531,Leeftijdscat,4,FALSE))</f>
        <v>10</v>
      </c>
      <c r="X533" s="49">
        <v>4</v>
      </c>
      <c r="Y533" s="78">
        <f>LEN(Y534&amp;Y535&amp;Y536&amp;Y537&amp;Y538&amp;Y539&amp;Y540&amp;Y541&amp;Y542&amp;Y543&amp;Y544&amp;Y545&amp;Y546&amp;Y547&amp;Y548)</f>
        <v>6</v>
      </c>
      <c r="Z533" s="78">
        <f>LEN(Z534&amp;Z535&amp;Z536&amp;Z537&amp;Z538&amp;Z539&amp;Z540&amp;Z541&amp;Z542&amp;Z543&amp;Z544&amp;Z545&amp;Z546&amp;Z547&amp;Z548)</f>
        <v>10</v>
      </c>
      <c r="AA533" s="78">
        <f>LEN(AA534&amp;AA535&amp;AA536&amp;AA537&amp;AA538&amp;AA539&amp;AA540&amp;AA541&amp;AA542&amp;AA543&amp;AA544&amp;AA545&amp;AA546&amp;AA547&amp;AA548)</f>
        <v>10</v>
      </c>
      <c r="AB533" s="78">
        <f>SUM(Y533:AA533)</f>
        <v>26</v>
      </c>
    </row>
    <row r="534" spans="1:34" x14ac:dyDescent="0.25">
      <c r="A534" s="31" t="str">
        <f>C531&amp;"x"&amp;B534</f>
        <v>E5x1</v>
      </c>
      <c r="B534" s="60">
        <v>1</v>
      </c>
      <c r="C534" s="84" t="str">
        <f t="shared" ref="C534:C548" si="465">IF(LEFT($A534,1)="x","",IFERROR(VLOOKUP($A534,LedenV,6,0),""))</f>
        <v>V</v>
      </c>
      <c r="D534" s="84" t="str">
        <f t="shared" ref="D534:D548" si="466">IF(LEFT($A534,1)="x","",IFERROR(VLOOKUP($A534,LedenV,7,0),""))</f>
        <v>NMD71P1</v>
      </c>
      <c r="E534" s="85" t="str">
        <f t="shared" ref="E534:E548" si="467">IF(LEFT($A534,1)="x","",IFERROR(VLOOKUP($A534,LedenV,8,0),""))</f>
        <v>Kleingeld, E.</v>
      </c>
      <c r="F534" s="85" t="str">
        <f t="shared" ref="F534:F548" si="468">IF(LEFT($A534,1)="x","",IFERROR(VLOOKUP($A534,LedenV,9,0),""))</f>
        <v>Evi</v>
      </c>
      <c r="G534" s="86">
        <f t="shared" ref="G534:G548" si="469">IF(LEFT($A534,1)="x","",IFERROR(VLOOKUP($A534,LedenV,10,0),""))</f>
        <v>41407</v>
      </c>
      <c r="H534" s="87">
        <f t="shared" ref="H534:H548" si="470">IF(AND(ISNUMBER(G534),G534&lt;&gt;0),DATEDIF(G534,Peildatum,"Y"),"")</f>
        <v>8</v>
      </c>
      <c r="I534" s="88"/>
      <c r="J534" s="84" t="str">
        <f t="shared" ref="J534:J548" si="471">IF(LEFT($A534,1)="x","",IFERROR(VLOOKUP($A534,LedenV,16,0),""))</f>
        <v>F3</v>
      </c>
      <c r="K534" s="84" t="str">
        <f t="shared" ref="K534:K548" si="472">IF(LEFT($A534,1)="x","",IFERROR(VLOOKUP($A534,LedenV,17,0),""))</f>
        <v>F1</v>
      </c>
      <c r="L534" s="84" t="str">
        <f t="shared" ref="L534:L548" si="473">IF(LEFT($A534,1)="x","",IFERROR(VLOOKUP($A534,LedenV,18,0),""))</f>
        <v>E4</v>
      </c>
      <c r="M534" s="89"/>
      <c r="N534" s="89"/>
      <c r="P534" s="199"/>
      <c r="Q534" s="199"/>
      <c r="R534" s="199"/>
      <c r="S534" s="204"/>
      <c r="T534" s="273">
        <f t="shared" ref="T534:T548" si="474">IF(LEN(C534&amp;D534&amp;E534&amp;F534)&gt;0,1,0)</f>
        <v>1</v>
      </c>
      <c r="U534" s="202">
        <f t="shared" ref="U534:U548" si="475">MIN(LEN(Y534&amp;Z534&amp;AA534),1)</f>
        <v>1</v>
      </c>
      <c r="V534" s="205">
        <f t="shared" ref="V534:V548" si="476">V533</f>
        <v>9</v>
      </c>
      <c r="W534" s="205">
        <f t="shared" ref="W534:W548" si="477">W533</f>
        <v>10</v>
      </c>
      <c r="X534" s="49">
        <v>5</v>
      </c>
      <c r="Y534" s="84" t="str">
        <f t="shared" ref="Y534:Y548" si="478">IF(LEFT($A534,1)="x","",IFERROR(VLOOKUP($A534,LedenV,34,0),""))</f>
        <v>F3</v>
      </c>
      <c r="Z534" s="84" t="str">
        <f t="shared" ref="Z534:Z548" si="479">IF(LEFT($A534,1)="x","",IFERROR(VLOOKUP($A534,LedenV,35,0),""))</f>
        <v>F1</v>
      </c>
      <c r="AA534" s="84" t="str">
        <f t="shared" ref="AA534:AA548" si="480">IF(LEFT($A534,1)="x","",IFERROR(VLOOKUP($A534,LedenV,36,0),""))</f>
        <v>E4</v>
      </c>
      <c r="AB534" s="31">
        <f t="shared" ref="AB534:AB548" si="481">LEN(Y534&amp;Z534&amp;AA534)</f>
        <v>6</v>
      </c>
      <c r="AH534" s="332">
        <f t="shared" ref="AH534:AH548" si="482">lft(G534,Peildatum)</f>
        <v>8.64</v>
      </c>
    </row>
    <row r="535" spans="1:34" x14ac:dyDescent="0.25">
      <c r="A535" s="31" t="str">
        <f>C531&amp;"x"&amp;B535</f>
        <v>E5x2</v>
      </c>
      <c r="B535" s="60">
        <v>2</v>
      </c>
      <c r="C535" s="84" t="str">
        <f t="shared" si="465"/>
        <v>V</v>
      </c>
      <c r="D535" s="84" t="str">
        <f t="shared" si="466"/>
        <v>NMG13P0</v>
      </c>
      <c r="E535" s="85" t="str">
        <f t="shared" si="467"/>
        <v>Boer, de L.</v>
      </c>
      <c r="F535" s="85" t="str">
        <f t="shared" si="468"/>
        <v>Layla</v>
      </c>
      <c r="G535" s="86">
        <f t="shared" si="469"/>
        <v>41474</v>
      </c>
      <c r="H535" s="87">
        <f t="shared" si="470"/>
        <v>8</v>
      </c>
      <c r="I535" s="88"/>
      <c r="J535" s="84" t="str">
        <f t="shared" si="471"/>
        <v>F3</v>
      </c>
      <c r="K535" s="84" t="str">
        <f t="shared" si="472"/>
        <v>F1</v>
      </c>
      <c r="L535" s="84" t="str">
        <f t="shared" si="473"/>
        <v>E4</v>
      </c>
      <c r="M535" s="89"/>
      <c r="N535" s="89"/>
      <c r="P535" s="199"/>
      <c r="Q535" s="199"/>
      <c r="R535" s="199"/>
      <c r="S535" s="204"/>
      <c r="T535" s="273">
        <f t="shared" si="474"/>
        <v>1</v>
      </c>
      <c r="U535" s="202">
        <f t="shared" si="475"/>
        <v>1</v>
      </c>
      <c r="V535" s="205">
        <f t="shared" si="476"/>
        <v>9</v>
      </c>
      <c r="W535" s="205">
        <f t="shared" si="477"/>
        <v>10</v>
      </c>
      <c r="X535" s="49">
        <v>6</v>
      </c>
      <c r="Y535" s="84" t="str">
        <f t="shared" si="478"/>
        <v>F3</v>
      </c>
      <c r="Z535" s="84" t="str">
        <f t="shared" si="479"/>
        <v>F1</v>
      </c>
      <c r="AA535" s="84" t="str">
        <f t="shared" si="480"/>
        <v>E4</v>
      </c>
      <c r="AB535" s="31">
        <f t="shared" si="481"/>
        <v>6</v>
      </c>
      <c r="AH535" s="332">
        <f t="shared" si="482"/>
        <v>8.4499999999999993</v>
      </c>
    </row>
    <row r="536" spans="1:34" x14ac:dyDescent="0.25">
      <c r="A536" s="31" t="str">
        <f>C531&amp;"x"&amp;B536</f>
        <v>E5x3</v>
      </c>
      <c r="B536" s="60">
        <v>3</v>
      </c>
      <c r="C536" s="84" t="str">
        <f t="shared" si="465"/>
        <v>V</v>
      </c>
      <c r="D536" s="84" t="str">
        <f t="shared" si="466"/>
        <v>NMC85Q4</v>
      </c>
      <c r="E536" s="85" t="str">
        <f t="shared" si="467"/>
        <v>Wiel, van der Y.J.</v>
      </c>
      <c r="F536" s="85" t="str">
        <f t="shared" si="468"/>
        <v>Yara</v>
      </c>
      <c r="G536" s="86">
        <f t="shared" si="469"/>
        <v>41537</v>
      </c>
      <c r="H536" s="87">
        <f t="shared" si="470"/>
        <v>8</v>
      </c>
      <c r="I536" s="88"/>
      <c r="J536" s="84" t="str">
        <f t="shared" si="471"/>
        <v>F3</v>
      </c>
      <c r="K536" s="84" t="str">
        <f t="shared" si="472"/>
        <v>F1</v>
      </c>
      <c r="L536" s="84" t="str">
        <f t="shared" si="473"/>
        <v>E4</v>
      </c>
      <c r="M536" s="89"/>
      <c r="N536" s="89"/>
      <c r="P536" s="199"/>
      <c r="Q536" s="199"/>
      <c r="R536" s="199"/>
      <c r="S536" s="204"/>
      <c r="T536" s="273">
        <f t="shared" si="474"/>
        <v>1</v>
      </c>
      <c r="U536" s="202">
        <f t="shared" si="475"/>
        <v>1</v>
      </c>
      <c r="V536" s="205">
        <f t="shared" si="476"/>
        <v>9</v>
      </c>
      <c r="W536" s="205">
        <f t="shared" si="477"/>
        <v>10</v>
      </c>
      <c r="X536" s="49">
        <v>7</v>
      </c>
      <c r="Y536" s="84" t="str">
        <f t="shared" si="478"/>
        <v>F3</v>
      </c>
      <c r="Z536" s="84" t="str">
        <f t="shared" si="479"/>
        <v>F1</v>
      </c>
      <c r="AA536" s="84" t="str">
        <f t="shared" si="480"/>
        <v>E4</v>
      </c>
      <c r="AB536" s="31">
        <f t="shared" si="481"/>
        <v>6</v>
      </c>
      <c r="AH536" s="332">
        <f t="shared" si="482"/>
        <v>8.2799999999999994</v>
      </c>
    </row>
    <row r="537" spans="1:34" x14ac:dyDescent="0.25">
      <c r="A537" s="31" t="str">
        <f>C531&amp;"x"&amp;B537</f>
        <v>E5x4</v>
      </c>
      <c r="B537" s="60">
        <v>4</v>
      </c>
      <c r="C537" s="84" t="str">
        <f t="shared" si="465"/>
        <v>M</v>
      </c>
      <c r="D537" s="84" t="str">
        <f t="shared" si="466"/>
        <v>NMJ72R4</v>
      </c>
      <c r="E537" s="85" t="str">
        <f t="shared" si="467"/>
        <v>Bemer, F.G.L.</v>
      </c>
      <c r="F537" s="85" t="str">
        <f t="shared" si="468"/>
        <v>Falco</v>
      </c>
      <c r="G537" s="86">
        <f t="shared" si="469"/>
        <v>41299</v>
      </c>
      <c r="H537" s="87">
        <f t="shared" si="470"/>
        <v>8</v>
      </c>
      <c r="I537" s="88"/>
      <c r="J537" s="84" t="str">
        <f t="shared" si="471"/>
        <v/>
      </c>
      <c r="K537" s="84" t="str">
        <f t="shared" si="472"/>
        <v>F1</v>
      </c>
      <c r="L537" s="84" t="str">
        <f t="shared" si="473"/>
        <v>E4</v>
      </c>
      <c r="M537" s="89"/>
      <c r="N537" s="89"/>
      <c r="P537" s="199"/>
      <c r="Q537" s="199"/>
      <c r="R537" s="199"/>
      <c r="S537" s="204"/>
      <c r="T537" s="273">
        <f t="shared" si="474"/>
        <v>1</v>
      </c>
      <c r="U537" s="202">
        <f t="shared" si="475"/>
        <v>1</v>
      </c>
      <c r="V537" s="205">
        <f t="shared" si="476"/>
        <v>9</v>
      </c>
      <c r="W537" s="205">
        <f t="shared" si="477"/>
        <v>10</v>
      </c>
      <c r="X537" s="49">
        <v>8</v>
      </c>
      <c r="Y537" s="84" t="str">
        <f t="shared" si="478"/>
        <v/>
      </c>
      <c r="Z537" s="84" t="str">
        <f t="shared" si="479"/>
        <v>F1</v>
      </c>
      <c r="AA537" s="84" t="str">
        <f t="shared" si="480"/>
        <v>E4</v>
      </c>
      <c r="AB537" s="31">
        <f t="shared" si="481"/>
        <v>4</v>
      </c>
      <c r="AH537" s="332">
        <f t="shared" si="482"/>
        <v>8.93</v>
      </c>
    </row>
    <row r="538" spans="1:34" x14ac:dyDescent="0.25">
      <c r="A538" s="31" t="str">
        <f>C531&amp;"x"&amp;B538</f>
        <v>E5x5</v>
      </c>
      <c r="B538" s="60">
        <v>5</v>
      </c>
      <c r="C538" s="84" t="str">
        <f t="shared" si="465"/>
        <v>M</v>
      </c>
      <c r="D538" s="84" t="str">
        <f t="shared" si="466"/>
        <v>NMJ72P0</v>
      </c>
      <c r="E538" s="85" t="str">
        <f t="shared" si="467"/>
        <v>Bemer, T.R.S</v>
      </c>
      <c r="F538" s="85" t="str">
        <f t="shared" si="468"/>
        <v>Tygo</v>
      </c>
      <c r="G538" s="86">
        <f t="shared" si="469"/>
        <v>41299</v>
      </c>
      <c r="H538" s="87">
        <f t="shared" si="470"/>
        <v>8</v>
      </c>
      <c r="I538" s="88"/>
      <c r="J538" s="84" t="str">
        <f t="shared" si="471"/>
        <v/>
      </c>
      <c r="K538" s="84" t="str">
        <f t="shared" si="472"/>
        <v>F1</v>
      </c>
      <c r="L538" s="84" t="str">
        <f t="shared" si="473"/>
        <v>E4</v>
      </c>
      <c r="M538" s="89"/>
      <c r="N538" s="89"/>
      <c r="P538" s="199"/>
      <c r="Q538" s="199"/>
      <c r="R538" s="199"/>
      <c r="S538" s="204"/>
      <c r="T538" s="273">
        <f t="shared" si="474"/>
        <v>1</v>
      </c>
      <c r="U538" s="202">
        <f t="shared" si="475"/>
        <v>1</v>
      </c>
      <c r="V538" s="205">
        <f t="shared" si="476"/>
        <v>9</v>
      </c>
      <c r="W538" s="205">
        <f t="shared" si="477"/>
        <v>10</v>
      </c>
      <c r="X538" s="49">
        <v>9</v>
      </c>
      <c r="Y538" s="84" t="str">
        <f t="shared" si="478"/>
        <v/>
      </c>
      <c r="Z538" s="84" t="str">
        <f t="shared" si="479"/>
        <v>F1</v>
      </c>
      <c r="AA538" s="84" t="str">
        <f t="shared" si="480"/>
        <v>E4</v>
      </c>
      <c r="AB538" s="31">
        <f t="shared" si="481"/>
        <v>4</v>
      </c>
      <c r="AH538" s="332">
        <f t="shared" si="482"/>
        <v>8.93</v>
      </c>
    </row>
    <row r="539" spans="1:34" x14ac:dyDescent="0.25">
      <c r="A539" s="31" t="str">
        <f>C531&amp;"x"&amp;B539</f>
        <v>E5x6</v>
      </c>
      <c r="B539" s="60">
        <v>6</v>
      </c>
      <c r="C539" s="84" t="str">
        <f t="shared" si="465"/>
        <v/>
      </c>
      <c r="D539" s="84" t="str">
        <f t="shared" si="466"/>
        <v/>
      </c>
      <c r="E539" s="85" t="str">
        <f t="shared" si="467"/>
        <v/>
      </c>
      <c r="F539" s="85" t="str">
        <f t="shared" si="468"/>
        <v/>
      </c>
      <c r="G539" s="86" t="str">
        <f t="shared" si="469"/>
        <v/>
      </c>
      <c r="H539" s="87" t="str">
        <f t="shared" si="470"/>
        <v/>
      </c>
      <c r="I539" s="88"/>
      <c r="J539" s="84" t="str">
        <f t="shared" si="471"/>
        <v/>
      </c>
      <c r="K539" s="84" t="str">
        <f t="shared" si="472"/>
        <v/>
      </c>
      <c r="L539" s="84" t="str">
        <f t="shared" si="473"/>
        <v/>
      </c>
      <c r="M539" s="89"/>
      <c r="N539" s="89"/>
      <c r="P539" s="199"/>
      <c r="Q539" s="199"/>
      <c r="R539" s="199"/>
      <c r="S539" s="204"/>
      <c r="T539" s="273">
        <f t="shared" si="474"/>
        <v>0</v>
      </c>
      <c r="U539" s="202">
        <f t="shared" si="475"/>
        <v>0</v>
      </c>
      <c r="V539" s="205">
        <f t="shared" si="476"/>
        <v>9</v>
      </c>
      <c r="W539" s="205">
        <f t="shared" si="477"/>
        <v>10</v>
      </c>
      <c r="X539" s="49">
        <v>10</v>
      </c>
      <c r="Y539" s="84" t="str">
        <f t="shared" si="478"/>
        <v/>
      </c>
      <c r="Z539" s="84" t="str">
        <f t="shared" si="479"/>
        <v/>
      </c>
      <c r="AA539" s="84" t="str">
        <f t="shared" si="480"/>
        <v/>
      </c>
      <c r="AB539" s="31">
        <f t="shared" si="481"/>
        <v>0</v>
      </c>
      <c r="AH539" s="332" t="str">
        <f t="shared" si="482"/>
        <v/>
      </c>
    </row>
    <row r="540" spans="1:34" x14ac:dyDescent="0.25">
      <c r="A540" s="31" t="str">
        <f>C531&amp;"x"&amp;B540</f>
        <v>E5x7</v>
      </c>
      <c r="B540" s="60">
        <v>7</v>
      </c>
      <c r="C540" s="84" t="str">
        <f t="shared" si="465"/>
        <v/>
      </c>
      <c r="D540" s="84" t="str">
        <f t="shared" si="466"/>
        <v/>
      </c>
      <c r="E540" s="85" t="str">
        <f t="shared" si="467"/>
        <v/>
      </c>
      <c r="F540" s="85" t="str">
        <f t="shared" si="468"/>
        <v/>
      </c>
      <c r="G540" s="86" t="str">
        <f t="shared" si="469"/>
        <v/>
      </c>
      <c r="H540" s="87" t="str">
        <f t="shared" si="470"/>
        <v/>
      </c>
      <c r="I540" s="88"/>
      <c r="J540" s="84" t="str">
        <f t="shared" si="471"/>
        <v/>
      </c>
      <c r="K540" s="84" t="str">
        <f t="shared" si="472"/>
        <v/>
      </c>
      <c r="L540" s="84" t="str">
        <f t="shared" si="473"/>
        <v/>
      </c>
      <c r="M540" s="89"/>
      <c r="N540" s="89"/>
      <c r="P540" s="199"/>
      <c r="Q540" s="199"/>
      <c r="R540" s="199"/>
      <c r="S540" s="204"/>
      <c r="T540" s="273">
        <f t="shared" si="474"/>
        <v>0</v>
      </c>
      <c r="U540" s="202">
        <f t="shared" si="475"/>
        <v>0</v>
      </c>
      <c r="V540" s="205">
        <f t="shared" si="476"/>
        <v>9</v>
      </c>
      <c r="W540" s="205">
        <f t="shared" si="477"/>
        <v>10</v>
      </c>
      <c r="X540" s="49">
        <v>11</v>
      </c>
      <c r="Y540" s="84" t="str">
        <f t="shared" si="478"/>
        <v/>
      </c>
      <c r="Z540" s="84" t="str">
        <f t="shared" si="479"/>
        <v/>
      </c>
      <c r="AA540" s="84" t="str">
        <f t="shared" si="480"/>
        <v/>
      </c>
      <c r="AB540" s="31">
        <f t="shared" si="481"/>
        <v>0</v>
      </c>
      <c r="AH540" s="332" t="str">
        <f t="shared" si="482"/>
        <v/>
      </c>
    </row>
    <row r="541" spans="1:34" x14ac:dyDescent="0.25">
      <c r="A541" s="31" t="str">
        <f>C531&amp;"x"&amp;B541</f>
        <v>E5x8</v>
      </c>
      <c r="B541" s="60">
        <v>8</v>
      </c>
      <c r="C541" s="84" t="str">
        <f t="shared" si="465"/>
        <v/>
      </c>
      <c r="D541" s="84" t="str">
        <f t="shared" si="466"/>
        <v/>
      </c>
      <c r="E541" s="85" t="str">
        <f t="shared" si="467"/>
        <v/>
      </c>
      <c r="F541" s="85" t="str">
        <f t="shared" si="468"/>
        <v/>
      </c>
      <c r="G541" s="86" t="str">
        <f t="shared" si="469"/>
        <v/>
      </c>
      <c r="H541" s="87" t="str">
        <f t="shared" si="470"/>
        <v/>
      </c>
      <c r="I541" s="88"/>
      <c r="J541" s="84" t="str">
        <f t="shared" si="471"/>
        <v/>
      </c>
      <c r="K541" s="84" t="str">
        <f t="shared" si="472"/>
        <v/>
      </c>
      <c r="L541" s="84" t="str">
        <f t="shared" si="473"/>
        <v/>
      </c>
      <c r="M541" s="89"/>
      <c r="N541" s="89"/>
      <c r="P541" s="199"/>
      <c r="Q541" s="199"/>
      <c r="R541" s="199"/>
      <c r="S541" s="204"/>
      <c r="T541" s="273">
        <f t="shared" si="474"/>
        <v>0</v>
      </c>
      <c r="U541" s="202">
        <f t="shared" si="475"/>
        <v>0</v>
      </c>
      <c r="V541" s="205">
        <f t="shared" si="476"/>
        <v>9</v>
      </c>
      <c r="W541" s="205">
        <f t="shared" si="477"/>
        <v>10</v>
      </c>
      <c r="X541" s="49">
        <v>12</v>
      </c>
      <c r="Y541" s="84" t="str">
        <f t="shared" si="478"/>
        <v/>
      </c>
      <c r="Z541" s="84" t="str">
        <f t="shared" si="479"/>
        <v/>
      </c>
      <c r="AA541" s="84" t="str">
        <f t="shared" si="480"/>
        <v/>
      </c>
      <c r="AB541" s="31">
        <f t="shared" si="481"/>
        <v>0</v>
      </c>
      <c r="AH541" s="332" t="str">
        <f t="shared" si="482"/>
        <v/>
      </c>
    </row>
    <row r="542" spans="1:34" x14ac:dyDescent="0.25">
      <c r="A542" s="31" t="str">
        <f>C531&amp;"x"&amp;B542</f>
        <v>E5x9</v>
      </c>
      <c r="B542" s="60">
        <v>9</v>
      </c>
      <c r="C542" s="84" t="str">
        <f t="shared" si="465"/>
        <v/>
      </c>
      <c r="D542" s="84" t="str">
        <f t="shared" si="466"/>
        <v/>
      </c>
      <c r="E542" s="85" t="str">
        <f t="shared" si="467"/>
        <v/>
      </c>
      <c r="F542" s="85" t="str">
        <f t="shared" si="468"/>
        <v/>
      </c>
      <c r="G542" s="86" t="str">
        <f t="shared" si="469"/>
        <v/>
      </c>
      <c r="H542" s="87" t="str">
        <f t="shared" si="470"/>
        <v/>
      </c>
      <c r="I542" s="88"/>
      <c r="J542" s="84" t="str">
        <f t="shared" si="471"/>
        <v/>
      </c>
      <c r="K542" s="84" t="str">
        <f t="shared" si="472"/>
        <v/>
      </c>
      <c r="L542" s="84" t="str">
        <f t="shared" si="473"/>
        <v/>
      </c>
      <c r="M542" s="89"/>
      <c r="N542" s="89"/>
      <c r="P542" s="199"/>
      <c r="Q542" s="199"/>
      <c r="R542" s="199"/>
      <c r="S542" s="204"/>
      <c r="T542" s="273">
        <f t="shared" si="474"/>
        <v>0</v>
      </c>
      <c r="U542" s="202">
        <f t="shared" si="475"/>
        <v>0</v>
      </c>
      <c r="V542" s="205">
        <f t="shared" si="476"/>
        <v>9</v>
      </c>
      <c r="W542" s="205">
        <f t="shared" si="477"/>
        <v>10</v>
      </c>
      <c r="X542" s="49">
        <v>13</v>
      </c>
      <c r="Y542" s="84" t="str">
        <f t="shared" si="478"/>
        <v/>
      </c>
      <c r="Z542" s="84" t="str">
        <f t="shared" si="479"/>
        <v/>
      </c>
      <c r="AA542" s="84" t="str">
        <f t="shared" si="480"/>
        <v/>
      </c>
      <c r="AB542" s="31">
        <f t="shared" si="481"/>
        <v>0</v>
      </c>
      <c r="AH542" s="332" t="str">
        <f t="shared" si="482"/>
        <v/>
      </c>
    </row>
    <row r="543" spans="1:34" x14ac:dyDescent="0.25">
      <c r="A543" s="31" t="str">
        <f>C531&amp;"x"&amp;B543</f>
        <v>E5x10</v>
      </c>
      <c r="B543" s="60">
        <v>10</v>
      </c>
      <c r="C543" s="84" t="str">
        <f t="shared" si="465"/>
        <v/>
      </c>
      <c r="D543" s="84" t="str">
        <f t="shared" si="466"/>
        <v/>
      </c>
      <c r="E543" s="85" t="str">
        <f t="shared" si="467"/>
        <v/>
      </c>
      <c r="F543" s="85" t="str">
        <f t="shared" si="468"/>
        <v/>
      </c>
      <c r="G543" s="86" t="str">
        <f t="shared" si="469"/>
        <v/>
      </c>
      <c r="H543" s="87" t="str">
        <f t="shared" si="470"/>
        <v/>
      </c>
      <c r="I543" s="88"/>
      <c r="J543" s="84" t="str">
        <f t="shared" si="471"/>
        <v/>
      </c>
      <c r="K543" s="84" t="str">
        <f t="shared" si="472"/>
        <v/>
      </c>
      <c r="L543" s="84" t="str">
        <f t="shared" si="473"/>
        <v/>
      </c>
      <c r="M543" s="89"/>
      <c r="N543" s="89"/>
      <c r="P543" s="199"/>
      <c r="Q543" s="199"/>
      <c r="R543" s="199"/>
      <c r="S543" s="204"/>
      <c r="T543" s="273">
        <f t="shared" si="474"/>
        <v>0</v>
      </c>
      <c r="U543" s="202">
        <f t="shared" si="475"/>
        <v>0</v>
      </c>
      <c r="V543" s="205">
        <f t="shared" si="476"/>
        <v>9</v>
      </c>
      <c r="W543" s="205">
        <f t="shared" si="477"/>
        <v>10</v>
      </c>
      <c r="X543" s="49">
        <v>14</v>
      </c>
      <c r="Y543" s="84" t="str">
        <f t="shared" si="478"/>
        <v/>
      </c>
      <c r="Z543" s="84" t="str">
        <f t="shared" si="479"/>
        <v/>
      </c>
      <c r="AA543" s="84" t="str">
        <f t="shared" si="480"/>
        <v/>
      </c>
      <c r="AB543" s="31">
        <f t="shared" si="481"/>
        <v>0</v>
      </c>
      <c r="AH543" s="332" t="str">
        <f t="shared" si="482"/>
        <v/>
      </c>
    </row>
    <row r="544" spans="1:34" x14ac:dyDescent="0.25">
      <c r="A544" s="31" t="str">
        <f>C531&amp;"x"&amp;B544</f>
        <v>E5x11</v>
      </c>
      <c r="B544" s="60">
        <v>11</v>
      </c>
      <c r="C544" s="84" t="str">
        <f t="shared" si="465"/>
        <v/>
      </c>
      <c r="D544" s="84" t="str">
        <f t="shared" si="466"/>
        <v/>
      </c>
      <c r="E544" s="85" t="str">
        <f t="shared" si="467"/>
        <v/>
      </c>
      <c r="F544" s="85" t="str">
        <f t="shared" si="468"/>
        <v/>
      </c>
      <c r="G544" s="86" t="str">
        <f t="shared" si="469"/>
        <v/>
      </c>
      <c r="H544" s="87" t="str">
        <f t="shared" si="470"/>
        <v/>
      </c>
      <c r="I544" s="88"/>
      <c r="J544" s="84" t="str">
        <f t="shared" si="471"/>
        <v/>
      </c>
      <c r="K544" s="84" t="str">
        <f t="shared" si="472"/>
        <v/>
      </c>
      <c r="L544" s="84" t="str">
        <f t="shared" si="473"/>
        <v/>
      </c>
      <c r="M544" s="89"/>
      <c r="N544" s="89"/>
      <c r="P544" s="199"/>
      <c r="Q544" s="199"/>
      <c r="R544" s="199"/>
      <c r="T544" s="273">
        <f t="shared" si="474"/>
        <v>0</v>
      </c>
      <c r="U544" s="202">
        <f t="shared" si="475"/>
        <v>0</v>
      </c>
      <c r="V544" s="205">
        <f t="shared" si="476"/>
        <v>9</v>
      </c>
      <c r="W544" s="205">
        <f t="shared" si="477"/>
        <v>10</v>
      </c>
      <c r="X544" s="49">
        <v>15</v>
      </c>
      <c r="Y544" s="84" t="str">
        <f t="shared" si="478"/>
        <v/>
      </c>
      <c r="Z544" s="84" t="str">
        <f t="shared" si="479"/>
        <v/>
      </c>
      <c r="AA544" s="84" t="str">
        <f t="shared" si="480"/>
        <v/>
      </c>
      <c r="AB544" s="31">
        <f t="shared" si="481"/>
        <v>0</v>
      </c>
      <c r="AH544" s="332" t="str">
        <f t="shared" si="482"/>
        <v/>
      </c>
    </row>
    <row r="545" spans="1:34" x14ac:dyDescent="0.25">
      <c r="A545" s="31" t="str">
        <f>C531&amp;"x"&amp;B545</f>
        <v>E5x12</v>
      </c>
      <c r="B545" s="60">
        <v>12</v>
      </c>
      <c r="C545" s="84" t="str">
        <f t="shared" si="465"/>
        <v/>
      </c>
      <c r="D545" s="84" t="str">
        <f t="shared" si="466"/>
        <v/>
      </c>
      <c r="E545" s="85" t="str">
        <f t="shared" si="467"/>
        <v/>
      </c>
      <c r="F545" s="85" t="str">
        <f t="shared" si="468"/>
        <v/>
      </c>
      <c r="G545" s="86" t="str">
        <f t="shared" si="469"/>
        <v/>
      </c>
      <c r="H545" s="87" t="str">
        <f t="shared" si="470"/>
        <v/>
      </c>
      <c r="I545" s="88"/>
      <c r="J545" s="84" t="str">
        <f t="shared" si="471"/>
        <v/>
      </c>
      <c r="K545" s="84" t="str">
        <f t="shared" si="472"/>
        <v/>
      </c>
      <c r="L545" s="84" t="str">
        <f t="shared" si="473"/>
        <v/>
      </c>
      <c r="M545" s="89"/>
      <c r="N545" s="89"/>
      <c r="P545" s="199"/>
      <c r="Q545" s="199"/>
      <c r="R545" s="199"/>
      <c r="T545" s="273">
        <f t="shared" si="474"/>
        <v>0</v>
      </c>
      <c r="U545" s="202">
        <f t="shared" si="475"/>
        <v>0</v>
      </c>
      <c r="V545" s="205">
        <f t="shared" si="476"/>
        <v>9</v>
      </c>
      <c r="W545" s="205">
        <f t="shared" si="477"/>
        <v>10</v>
      </c>
      <c r="X545" s="49">
        <v>16</v>
      </c>
      <c r="Y545" s="84" t="str">
        <f t="shared" si="478"/>
        <v/>
      </c>
      <c r="Z545" s="84" t="str">
        <f t="shared" si="479"/>
        <v/>
      </c>
      <c r="AA545" s="84" t="str">
        <f t="shared" si="480"/>
        <v/>
      </c>
      <c r="AB545" s="31">
        <f t="shared" si="481"/>
        <v>0</v>
      </c>
      <c r="AH545" s="332" t="str">
        <f t="shared" si="482"/>
        <v/>
      </c>
    </row>
    <row r="546" spans="1:34" x14ac:dyDescent="0.25">
      <c r="A546" s="31" t="str">
        <f>C531&amp;"x"&amp;B546</f>
        <v>E5x13</v>
      </c>
      <c r="B546" s="60">
        <v>13</v>
      </c>
      <c r="C546" s="84" t="str">
        <f t="shared" si="465"/>
        <v/>
      </c>
      <c r="D546" s="84" t="str">
        <f t="shared" si="466"/>
        <v/>
      </c>
      <c r="E546" s="85" t="str">
        <f t="shared" si="467"/>
        <v/>
      </c>
      <c r="F546" s="85" t="str">
        <f t="shared" si="468"/>
        <v/>
      </c>
      <c r="G546" s="86" t="str">
        <f t="shared" si="469"/>
        <v/>
      </c>
      <c r="H546" s="87" t="str">
        <f t="shared" si="470"/>
        <v/>
      </c>
      <c r="I546" s="88"/>
      <c r="J546" s="84" t="str">
        <f t="shared" si="471"/>
        <v/>
      </c>
      <c r="K546" s="84" t="str">
        <f t="shared" si="472"/>
        <v/>
      </c>
      <c r="L546" s="84" t="str">
        <f t="shared" si="473"/>
        <v/>
      </c>
      <c r="M546" s="89"/>
      <c r="N546" s="89"/>
      <c r="P546" s="199"/>
      <c r="Q546" s="199"/>
      <c r="R546" s="199"/>
      <c r="T546" s="273">
        <f t="shared" si="474"/>
        <v>0</v>
      </c>
      <c r="U546" s="202">
        <f t="shared" si="475"/>
        <v>0</v>
      </c>
      <c r="V546" s="205">
        <f t="shared" si="476"/>
        <v>9</v>
      </c>
      <c r="W546" s="205">
        <f t="shared" si="477"/>
        <v>10</v>
      </c>
      <c r="X546" s="49">
        <v>17</v>
      </c>
      <c r="Y546" s="84" t="str">
        <f t="shared" si="478"/>
        <v/>
      </c>
      <c r="Z546" s="84" t="str">
        <f t="shared" si="479"/>
        <v/>
      </c>
      <c r="AA546" s="84" t="str">
        <f t="shared" si="480"/>
        <v/>
      </c>
      <c r="AB546" s="31">
        <f t="shared" si="481"/>
        <v>0</v>
      </c>
      <c r="AH546" s="332" t="str">
        <f t="shared" si="482"/>
        <v/>
      </c>
    </row>
    <row r="547" spans="1:34" x14ac:dyDescent="0.25">
      <c r="A547" s="31" t="str">
        <f>C531&amp;"x"&amp;B547</f>
        <v>E5x14</v>
      </c>
      <c r="B547" s="60">
        <v>14</v>
      </c>
      <c r="C547" s="84" t="str">
        <f t="shared" si="465"/>
        <v/>
      </c>
      <c r="D547" s="84" t="str">
        <f t="shared" si="466"/>
        <v/>
      </c>
      <c r="E547" s="85" t="str">
        <f t="shared" si="467"/>
        <v/>
      </c>
      <c r="F547" s="85" t="str">
        <f t="shared" si="468"/>
        <v/>
      </c>
      <c r="G547" s="86" t="str">
        <f t="shared" si="469"/>
        <v/>
      </c>
      <c r="H547" s="87" t="str">
        <f t="shared" si="470"/>
        <v/>
      </c>
      <c r="I547" s="88"/>
      <c r="J547" s="84" t="str">
        <f t="shared" si="471"/>
        <v/>
      </c>
      <c r="K547" s="84" t="str">
        <f t="shared" si="472"/>
        <v/>
      </c>
      <c r="L547" s="84" t="str">
        <f t="shared" si="473"/>
        <v/>
      </c>
      <c r="M547" s="89"/>
      <c r="N547" s="89"/>
      <c r="P547" s="199"/>
      <c r="Q547" s="199"/>
      <c r="R547" s="199"/>
      <c r="T547" s="273">
        <f t="shared" si="474"/>
        <v>0</v>
      </c>
      <c r="U547" s="202">
        <f t="shared" si="475"/>
        <v>0</v>
      </c>
      <c r="V547" s="205">
        <f t="shared" si="476"/>
        <v>9</v>
      </c>
      <c r="W547" s="205">
        <f t="shared" si="477"/>
        <v>10</v>
      </c>
      <c r="X547" s="49">
        <v>18</v>
      </c>
      <c r="Y547" s="84" t="str">
        <f t="shared" si="478"/>
        <v/>
      </c>
      <c r="Z547" s="84" t="str">
        <f t="shared" si="479"/>
        <v/>
      </c>
      <c r="AA547" s="84" t="str">
        <f t="shared" si="480"/>
        <v/>
      </c>
      <c r="AB547" s="31">
        <f t="shared" si="481"/>
        <v>0</v>
      </c>
      <c r="AH547" s="332" t="str">
        <f t="shared" si="482"/>
        <v/>
      </c>
    </row>
    <row r="548" spans="1:34" x14ac:dyDescent="0.25">
      <c r="A548" s="31" t="str">
        <f>C531&amp;"x"&amp;B548</f>
        <v>E5x15</v>
      </c>
      <c r="B548" s="60">
        <v>15</v>
      </c>
      <c r="C548" s="84" t="str">
        <f t="shared" si="465"/>
        <v/>
      </c>
      <c r="D548" s="84" t="str">
        <f t="shared" si="466"/>
        <v/>
      </c>
      <c r="E548" s="85" t="str">
        <f t="shared" si="467"/>
        <v/>
      </c>
      <c r="F548" s="85" t="str">
        <f t="shared" si="468"/>
        <v/>
      </c>
      <c r="G548" s="86" t="str">
        <f t="shared" si="469"/>
        <v/>
      </c>
      <c r="H548" s="87" t="str">
        <f t="shared" si="470"/>
        <v/>
      </c>
      <c r="I548" s="88"/>
      <c r="J548" s="84" t="str">
        <f t="shared" si="471"/>
        <v/>
      </c>
      <c r="K548" s="84" t="str">
        <f t="shared" si="472"/>
        <v/>
      </c>
      <c r="L548" s="84" t="str">
        <f t="shared" si="473"/>
        <v/>
      </c>
      <c r="M548" s="89"/>
      <c r="N548" s="89"/>
      <c r="P548" s="199"/>
      <c r="Q548" s="199"/>
      <c r="R548" s="199"/>
      <c r="T548" s="273">
        <f t="shared" si="474"/>
        <v>0</v>
      </c>
      <c r="U548" s="202">
        <f t="shared" si="475"/>
        <v>0</v>
      </c>
      <c r="V548" s="205">
        <f t="shared" si="476"/>
        <v>9</v>
      </c>
      <c r="W548" s="205">
        <f t="shared" si="477"/>
        <v>10</v>
      </c>
      <c r="X548" s="49">
        <v>19</v>
      </c>
      <c r="Y548" s="84" t="str">
        <f t="shared" si="478"/>
        <v/>
      </c>
      <c r="Z548" s="84" t="str">
        <f t="shared" si="479"/>
        <v/>
      </c>
      <c r="AA548" s="84" t="str">
        <f t="shared" si="480"/>
        <v/>
      </c>
      <c r="AB548" s="31">
        <f t="shared" si="481"/>
        <v>0</v>
      </c>
      <c r="AH548" s="332" t="str">
        <f t="shared" si="482"/>
        <v/>
      </c>
    </row>
    <row r="549" spans="1:34" ht="13.8" thickBot="1" x14ac:dyDescent="0.3">
      <c r="B549" s="90"/>
      <c r="C549" s="91"/>
      <c r="D549" s="90"/>
      <c r="E549" s="90"/>
      <c r="F549" s="90"/>
      <c r="G549" s="92"/>
      <c r="H549" s="92"/>
      <c r="I549" s="92"/>
      <c r="J549" s="91"/>
      <c r="K549" s="91"/>
      <c r="L549" s="91"/>
      <c r="M549" s="89"/>
      <c r="N549" s="89"/>
      <c r="X549" s="49">
        <v>20</v>
      </c>
    </row>
    <row r="550" spans="1:34" ht="13.8" thickTop="1" x14ac:dyDescent="0.25">
      <c r="A550" s="59"/>
      <c r="B550" s="60"/>
      <c r="C550" s="416" t="s">
        <v>5707</v>
      </c>
      <c r="D550" s="416"/>
      <c r="E550" s="162" t="s">
        <v>5708</v>
      </c>
      <c r="F550" s="162" t="s">
        <v>5709</v>
      </c>
      <c r="G550" s="62" t="s">
        <v>5710</v>
      </c>
      <c r="H550" s="63"/>
      <c r="I550" s="64"/>
      <c r="J550" s="65" t="s">
        <v>5711</v>
      </c>
      <c r="K550" s="65" t="s">
        <v>5712</v>
      </c>
      <c r="L550" s="65" t="s">
        <v>5713</v>
      </c>
      <c r="M550" s="66"/>
      <c r="N550" s="66"/>
      <c r="O550" s="67"/>
      <c r="P550" s="68">
        <f>COUNT(P554:P568)</f>
        <v>0</v>
      </c>
      <c r="Q550" s="68">
        <f>COUNT(Q554:Q568)</f>
        <v>0</v>
      </c>
      <c r="R550" s="68">
        <f>COUNT(R554:R568)</f>
        <v>0</v>
      </c>
      <c r="S550" s="69"/>
      <c r="T550" s="344">
        <f>T551-SUM(U554:U568)</f>
        <v>4</v>
      </c>
      <c r="U550" s="67"/>
      <c r="V550" s="67"/>
      <c r="W550" s="67"/>
      <c r="X550" s="67">
        <v>1</v>
      </c>
      <c r="Y550" s="59"/>
      <c r="Z550" s="59"/>
      <c r="AA550" s="59"/>
      <c r="AB550" s="59"/>
    </row>
    <row r="551" spans="1:34" x14ac:dyDescent="0.25">
      <c r="A551" s="40">
        <v>31</v>
      </c>
      <c r="B551" s="70"/>
      <c r="C551" s="415" t="str">
        <f>Leden!AQ33</f>
        <v>E6</v>
      </c>
      <c r="D551" s="415"/>
      <c r="E551" s="161" t="str">
        <f>IF($C551="","",LEFT(IFERROR(VLOOKUP($C551,TeamsV,2,0),"")&amp;"??",2))</f>
        <v>BK</v>
      </c>
      <c r="F551" s="342" t="str">
        <f>IF($C551="","",IFERROR(VLOOKUP($C551,TeamsV,3,0),"??"))</f>
        <v>Za</v>
      </c>
      <c r="G551" s="161" t="str">
        <f>IF($C551="","",LEFT(IFERROR(VLOOKUP($C551,TeamsV,4,0),"")&amp;"?",1))</f>
        <v>4</v>
      </c>
      <c r="H551" s="72"/>
      <c r="I551" s="73"/>
      <c r="J551" s="265">
        <f>COUNTIF(C554:C568,"V")</f>
        <v>3</v>
      </c>
      <c r="K551" s="268">
        <f>COUNTIF(C554:C568,"M")</f>
        <v>2</v>
      </c>
      <c r="L551" s="74">
        <f>IFERROR(AVERAGE(H554:H568),"")</f>
        <v>7.6</v>
      </c>
      <c r="M551" s="75"/>
      <c r="N551" s="75"/>
      <c r="O551" s="76" t="s">
        <v>5714</v>
      </c>
      <c r="P551" s="346"/>
      <c r="Q551" s="346"/>
      <c r="R551" s="346"/>
      <c r="S551" s="347"/>
      <c r="T551" s="344">
        <f>SUM(T554:T568)</f>
        <v>5</v>
      </c>
      <c r="U551" s="201" t="str">
        <f>MID($C551,1,1)</f>
        <v>E</v>
      </c>
      <c r="V551" s="201" t="str">
        <f>MID($C551,1,1)</f>
        <v>E</v>
      </c>
      <c r="W551" s="201" t="str">
        <f>MID($C551,1,1)</f>
        <v>E</v>
      </c>
      <c r="X551" s="49">
        <v>2</v>
      </c>
      <c r="Y551" s="40"/>
      <c r="Z551" s="40"/>
      <c r="AA551" s="40"/>
      <c r="AB551" s="40"/>
      <c r="AD551" s="17" t="str">
        <f>IF($C551="","",IFERROR(VLOOKUP($C551,TeamsV,6,0),""))</f>
        <v>A</v>
      </c>
      <c r="AE551" s="17" t="str">
        <f>TRIM(IF($AD551="","",IFERROR(VLOOKUP($AD551,Teams!$B$4:$G$8,2,0),"")))</f>
        <v>3312 AD</v>
      </c>
      <c r="AF551" s="17" t="str">
        <f>TRIM(IF($AD551="","",IFERROR(VLOOKUP($AD551,Teams!$B$4:$G$8,4,0),"")))</f>
        <v>Dordrecht Oranje Wit (D)</v>
      </c>
      <c r="AH551" s="335">
        <f>IFERROR(AVERAGE(AH554:AH568),"")</f>
        <v>8.0139999999999993</v>
      </c>
    </row>
    <row r="552" spans="1:34" x14ac:dyDescent="0.25">
      <c r="B552" s="60"/>
      <c r="C552" s="162"/>
      <c r="D552" s="60"/>
      <c r="E552" s="60"/>
      <c r="F552" s="60"/>
      <c r="G552" s="64"/>
      <c r="H552" s="64"/>
      <c r="I552" s="64"/>
      <c r="J552" s="266"/>
      <c r="K552" s="266"/>
      <c r="L552" s="266"/>
      <c r="M552" s="77"/>
      <c r="N552" s="77"/>
      <c r="P552" s="200"/>
      <c r="Q552" s="200"/>
      <c r="R552" s="200"/>
      <c r="S552" s="200"/>
      <c r="T552" s="156"/>
      <c r="U552" s="202"/>
      <c r="V552" s="202"/>
      <c r="W552" s="202"/>
      <c r="X552" s="49">
        <v>3</v>
      </c>
    </row>
    <row r="553" spans="1:34" x14ac:dyDescent="0.25">
      <c r="A553" s="78"/>
      <c r="B553" s="79"/>
      <c r="C553" s="80" t="s">
        <v>5715</v>
      </c>
      <c r="D553" s="80" t="s">
        <v>5716</v>
      </c>
      <c r="E553" s="81" t="s">
        <v>5717</v>
      </c>
      <c r="F553" s="81" t="s">
        <v>5718</v>
      </c>
      <c r="G553" s="80" t="s">
        <v>5719</v>
      </c>
      <c r="H553" s="80" t="s">
        <v>5720</v>
      </c>
      <c r="I553" s="80" t="s">
        <v>5575</v>
      </c>
      <c r="J553" s="80" t="s">
        <v>7904</v>
      </c>
      <c r="K553" s="80" t="s">
        <v>7905</v>
      </c>
      <c r="L553" s="80" t="s">
        <v>8680</v>
      </c>
      <c r="M553" s="82"/>
      <c r="N553" s="82"/>
      <c r="O553" s="83"/>
      <c r="P553" s="203" t="s">
        <v>5585</v>
      </c>
      <c r="Q553" s="203" t="s">
        <v>5584</v>
      </c>
      <c r="R553" s="203" t="s">
        <v>5586</v>
      </c>
      <c r="S553" s="200"/>
      <c r="T553" s="156"/>
      <c r="U553" s="201">
        <f>IF(W551="","",VLOOKUP(W551,Leeftijdscat,2,FALSE))</f>
        <v>7</v>
      </c>
      <c r="V553" s="201">
        <f>IF(W551="","",VLOOKUP(W551,Leeftijdscat,3,FALSE))</f>
        <v>9</v>
      </c>
      <c r="W553" s="201">
        <f>IF(W551="","",VLOOKUP(W551,Leeftijdscat,4,FALSE))</f>
        <v>10</v>
      </c>
      <c r="X553" s="49">
        <v>4</v>
      </c>
      <c r="Y553" s="78">
        <f>LEN(Y554&amp;Y555&amp;Y556&amp;Y557&amp;Y558&amp;Y559&amp;Y560&amp;Y561&amp;Y562&amp;Y563&amp;Y564&amp;Y565&amp;Y566&amp;Y567&amp;Y568)</f>
        <v>2</v>
      </c>
      <c r="Z553" s="78">
        <f>LEN(Z554&amp;Z555&amp;Z556&amp;Z557&amp;Z558&amp;Z559&amp;Z560&amp;Z561&amp;Z562&amp;Z563&amp;Z564&amp;Z565&amp;Z566&amp;Z567&amp;Z568)</f>
        <v>2</v>
      </c>
      <c r="AA553" s="78">
        <f>LEN(AA554&amp;AA555&amp;AA556&amp;AA557&amp;AA558&amp;AA559&amp;AA560&amp;AA561&amp;AA562&amp;AA563&amp;AA564&amp;AA565&amp;AA566&amp;AA567&amp;AA568)</f>
        <v>2</v>
      </c>
      <c r="AB553" s="78">
        <f>SUM(Y553:AA553)</f>
        <v>6</v>
      </c>
    </row>
    <row r="554" spans="1:34" x14ac:dyDescent="0.25">
      <c r="A554" s="31" t="str">
        <f>C551&amp;"x"&amp;B554</f>
        <v>E6x1</v>
      </c>
      <c r="B554" s="60">
        <v>1</v>
      </c>
      <c r="C554" s="84" t="str">
        <f t="shared" ref="C554:C568" si="483">IF(LEFT($A554,1)="x","",IFERROR(VLOOKUP($A554,LedenV,6,0),""))</f>
        <v>M</v>
      </c>
      <c r="D554" s="84" t="str">
        <f t="shared" ref="D554:D568" si="484">IF(LEFT($A554,1)="x","",IFERROR(VLOOKUP($A554,LedenV,7,0),""))</f>
        <v>NLZ21F1</v>
      </c>
      <c r="E554" s="85" t="str">
        <f t="shared" ref="E554:E568" si="485">IF(LEFT($A554,1)="x","",IFERROR(VLOOKUP($A554,LedenV,8,0),""))</f>
        <v>Ven, van de A.</v>
      </c>
      <c r="F554" s="85" t="str">
        <f t="shared" ref="F554:F568" si="486">IF(LEFT($A554,1)="x","",IFERROR(VLOOKUP($A554,LedenV,9,0),""))</f>
        <v>Abel</v>
      </c>
      <c r="G554" s="86">
        <f t="shared" ref="G554:G568" si="487">IF(LEFT($A554,1)="x","",IFERROR(VLOOKUP($A554,LedenV,10,0),""))</f>
        <v>41668</v>
      </c>
      <c r="H554" s="87">
        <f t="shared" ref="H554:H568" si="488">IF(AND(ISNUMBER(G554),G554&lt;&gt;0),DATEDIF(G554,Peildatum,"Y"),"")</f>
        <v>7</v>
      </c>
      <c r="I554" s="88"/>
      <c r="J554" s="84" t="str">
        <f t="shared" ref="J554:J568" si="489">IF(LEFT($A554,1)="x","",IFERROR(VLOOKUP($A554,LedenV,16,0),""))</f>
        <v>F3</v>
      </c>
      <c r="K554" s="84" t="str">
        <f t="shared" ref="K554:K568" si="490">IF(LEFT($A554,1)="x","",IFERROR(VLOOKUP($A554,LedenV,17,0),""))</f>
        <v>F2</v>
      </c>
      <c r="L554" s="84" t="str">
        <f t="shared" ref="L554:L568" si="491">IF(LEFT($A554,1)="x","",IFERROR(VLOOKUP($A554,LedenV,18,0),""))</f>
        <v>E5</v>
      </c>
      <c r="M554" s="89"/>
      <c r="N554" s="89"/>
      <c r="P554" s="199"/>
      <c r="Q554" s="199"/>
      <c r="R554" s="199"/>
      <c r="S554" s="204"/>
      <c r="T554" s="273">
        <f t="shared" ref="T554:T568" si="492">IF(LEN(C554&amp;D554&amp;E554&amp;F554)&gt;0,1,0)</f>
        <v>1</v>
      </c>
      <c r="U554" s="202">
        <f t="shared" ref="U554:U568" si="493">MIN(LEN(Y554&amp;Z554&amp;AA554),1)</f>
        <v>1</v>
      </c>
      <c r="V554" s="205">
        <f t="shared" ref="V554:V568" si="494">V553</f>
        <v>9</v>
      </c>
      <c r="W554" s="205">
        <f t="shared" ref="W554:W568" si="495">W553</f>
        <v>10</v>
      </c>
      <c r="X554" s="49">
        <v>5</v>
      </c>
      <c r="Y554" s="84" t="str">
        <f t="shared" ref="Y554:Y568" si="496">IF(LEFT($A554,1)="x","",IFERROR(VLOOKUP($A554,LedenV,34,0),""))</f>
        <v>F3</v>
      </c>
      <c r="Z554" s="84" t="str">
        <f t="shared" ref="Z554:Z568" si="497">IF(LEFT($A554,1)="x","",IFERROR(VLOOKUP($A554,LedenV,35,0),""))</f>
        <v>F2</v>
      </c>
      <c r="AA554" s="84" t="str">
        <f t="shared" ref="AA554:AA568" si="498">IF(LEFT($A554,1)="x","",IFERROR(VLOOKUP($A554,LedenV,36,0),""))</f>
        <v>E5</v>
      </c>
      <c r="AB554" s="31">
        <f t="shared" ref="AB554:AB568" si="499">LEN(Y554&amp;Z554&amp;AA554)</f>
        <v>6</v>
      </c>
      <c r="AH554" s="332">
        <f t="shared" ref="AH554:AH568" si="500">lft(G554,Peildatum)</f>
        <v>7.92</v>
      </c>
    </row>
    <row r="555" spans="1:34" x14ac:dyDescent="0.25">
      <c r="A555" s="31" t="str">
        <f>C551&amp;"x"&amp;B555</f>
        <v>E6x2</v>
      </c>
      <c r="B555" s="60">
        <v>2</v>
      </c>
      <c r="C555" s="84" t="str">
        <f t="shared" si="483"/>
        <v>V</v>
      </c>
      <c r="D555" s="84" t="str">
        <f t="shared" si="484"/>
        <v>NMM21T3</v>
      </c>
      <c r="E555" s="85" t="str">
        <f t="shared" si="485"/>
        <v>Boogaart, van den L.</v>
      </c>
      <c r="F555" s="85" t="str">
        <f t="shared" si="486"/>
        <v>Lenthe</v>
      </c>
      <c r="G555" s="86">
        <f t="shared" si="487"/>
        <v>41557</v>
      </c>
      <c r="H555" s="87">
        <f t="shared" si="488"/>
        <v>8</v>
      </c>
      <c r="I555" s="88"/>
      <c r="J555" s="84" t="str">
        <f t="shared" si="489"/>
        <v/>
      </c>
      <c r="K555" s="84" t="str">
        <f t="shared" si="490"/>
        <v/>
      </c>
      <c r="L555" s="84">
        <f t="shared" si="491"/>
        <v>0</v>
      </c>
      <c r="M555" s="89"/>
      <c r="N555" s="89"/>
      <c r="P555" s="199"/>
      <c r="Q555" s="199"/>
      <c r="R555" s="199"/>
      <c r="S555" s="204"/>
      <c r="T555" s="273">
        <f t="shared" si="492"/>
        <v>1</v>
      </c>
      <c r="U555" s="202">
        <f t="shared" si="493"/>
        <v>0</v>
      </c>
      <c r="V555" s="205">
        <f t="shared" si="494"/>
        <v>9</v>
      </c>
      <c r="W555" s="205">
        <f t="shared" si="495"/>
        <v>10</v>
      </c>
      <c r="X555" s="49">
        <v>6</v>
      </c>
      <c r="Y555" s="84" t="str">
        <f t="shared" si="496"/>
        <v/>
      </c>
      <c r="Z555" s="84" t="str">
        <f t="shared" si="497"/>
        <v/>
      </c>
      <c r="AA555" s="84" t="str">
        <f t="shared" si="498"/>
        <v/>
      </c>
      <c r="AB555" s="31">
        <f t="shared" si="499"/>
        <v>0</v>
      </c>
      <c r="AH555" s="332">
        <f t="shared" si="500"/>
        <v>8.2200000000000006</v>
      </c>
    </row>
    <row r="556" spans="1:34" x14ac:dyDescent="0.25">
      <c r="A556" s="31" t="str">
        <f>C551&amp;"x"&amp;B556</f>
        <v>E6x3</v>
      </c>
      <c r="B556" s="60">
        <v>3</v>
      </c>
      <c r="C556" s="84" t="str">
        <f t="shared" si="483"/>
        <v>V</v>
      </c>
      <c r="D556" s="84" t="str">
        <f t="shared" si="484"/>
        <v>NMM85F7</v>
      </c>
      <c r="E556" s="85" t="str">
        <f t="shared" si="485"/>
        <v>Brouwer, E.N.</v>
      </c>
      <c r="F556" s="85" t="str">
        <f t="shared" si="486"/>
        <v>Noor</v>
      </c>
      <c r="G556" s="86">
        <f t="shared" si="487"/>
        <v>41574</v>
      </c>
      <c r="H556" s="87">
        <f t="shared" si="488"/>
        <v>8</v>
      </c>
      <c r="I556" s="88"/>
      <c r="J556" s="84" t="str">
        <f t="shared" si="489"/>
        <v/>
      </c>
      <c r="K556" s="84" t="str">
        <f t="shared" si="490"/>
        <v/>
      </c>
      <c r="L556" s="84">
        <f t="shared" si="491"/>
        <v>0</v>
      </c>
      <c r="M556" s="89"/>
      <c r="N556" s="89"/>
      <c r="P556" s="199"/>
      <c r="Q556" s="199"/>
      <c r="R556" s="199"/>
      <c r="S556" s="204"/>
      <c r="T556" s="273">
        <f t="shared" si="492"/>
        <v>1</v>
      </c>
      <c r="U556" s="202">
        <f t="shared" si="493"/>
        <v>0</v>
      </c>
      <c r="V556" s="205">
        <f t="shared" si="494"/>
        <v>9</v>
      </c>
      <c r="W556" s="205">
        <f t="shared" si="495"/>
        <v>10</v>
      </c>
      <c r="X556" s="49">
        <v>7</v>
      </c>
      <c r="Y556" s="84" t="str">
        <f t="shared" si="496"/>
        <v/>
      </c>
      <c r="Z556" s="84" t="str">
        <f t="shared" si="497"/>
        <v/>
      </c>
      <c r="AA556" s="84" t="str">
        <f t="shared" si="498"/>
        <v/>
      </c>
      <c r="AB556" s="31">
        <f t="shared" si="499"/>
        <v>0</v>
      </c>
      <c r="AH556" s="332">
        <f t="shared" si="500"/>
        <v>8.18</v>
      </c>
    </row>
    <row r="557" spans="1:34" x14ac:dyDescent="0.25">
      <c r="A557" s="31" t="str">
        <f>C551&amp;"x"&amp;B557</f>
        <v>E6x4</v>
      </c>
      <c r="B557" s="60">
        <v>4</v>
      </c>
      <c r="C557" s="84" t="str">
        <f t="shared" si="483"/>
        <v>V</v>
      </c>
      <c r="D557" s="84" t="str">
        <f t="shared" si="484"/>
        <v>NMM99N0</v>
      </c>
      <c r="E557" s="85" t="str">
        <f t="shared" si="485"/>
        <v>Faber, S.</v>
      </c>
      <c r="F557" s="85" t="str">
        <f t="shared" si="486"/>
        <v>Sofie</v>
      </c>
      <c r="G557" s="86">
        <f t="shared" si="487"/>
        <v>41761</v>
      </c>
      <c r="H557" s="87">
        <f t="shared" si="488"/>
        <v>7</v>
      </c>
      <c r="I557" s="88"/>
      <c r="J557" s="84" t="str">
        <f t="shared" si="489"/>
        <v/>
      </c>
      <c r="K557" s="84" t="str">
        <f t="shared" si="490"/>
        <v/>
      </c>
      <c r="L557" s="84">
        <f t="shared" si="491"/>
        <v>0</v>
      </c>
      <c r="M557" s="89"/>
      <c r="N557" s="89"/>
      <c r="P557" s="199"/>
      <c r="Q557" s="199"/>
      <c r="R557" s="199"/>
      <c r="S557" s="204"/>
      <c r="T557" s="273">
        <f t="shared" si="492"/>
        <v>1</v>
      </c>
      <c r="U557" s="202">
        <f t="shared" si="493"/>
        <v>0</v>
      </c>
      <c r="V557" s="205">
        <f t="shared" si="494"/>
        <v>9</v>
      </c>
      <c r="W557" s="205">
        <f t="shared" si="495"/>
        <v>10</v>
      </c>
      <c r="X557" s="49">
        <v>8</v>
      </c>
      <c r="Y557" s="84" t="str">
        <f t="shared" si="496"/>
        <v/>
      </c>
      <c r="Z557" s="84" t="str">
        <f t="shared" si="497"/>
        <v/>
      </c>
      <c r="AA557" s="84" t="str">
        <f t="shared" si="498"/>
        <v/>
      </c>
      <c r="AB557" s="31">
        <f t="shared" si="499"/>
        <v>0</v>
      </c>
      <c r="AH557" s="332">
        <f t="shared" si="500"/>
        <v>7.67</v>
      </c>
    </row>
    <row r="558" spans="1:34" x14ac:dyDescent="0.25">
      <c r="A558" s="31" t="str">
        <f>C551&amp;"x"&amp;B558</f>
        <v>E6x5</v>
      </c>
      <c r="B558" s="60">
        <v>5</v>
      </c>
      <c r="C558" s="84" t="str">
        <f t="shared" si="483"/>
        <v>M</v>
      </c>
      <c r="D558" s="84" t="str">
        <f t="shared" si="484"/>
        <v>NMN23M1</v>
      </c>
      <c r="E558" s="85" t="str">
        <f t="shared" si="485"/>
        <v>Veenendaal, M.</v>
      </c>
      <c r="F558" s="85" t="str">
        <f t="shared" si="486"/>
        <v>Martijn</v>
      </c>
      <c r="G558" s="86">
        <f t="shared" si="487"/>
        <v>41611</v>
      </c>
      <c r="H558" s="87">
        <f t="shared" si="488"/>
        <v>8</v>
      </c>
      <c r="I558" s="88"/>
      <c r="J558" s="84" t="str">
        <f t="shared" si="489"/>
        <v/>
      </c>
      <c r="K558" s="84" t="str">
        <f t="shared" si="490"/>
        <v/>
      </c>
      <c r="L558" s="84">
        <f t="shared" si="491"/>
        <v>0</v>
      </c>
      <c r="M558" s="89"/>
      <c r="N558" s="89"/>
      <c r="P558" s="199"/>
      <c r="Q558" s="199"/>
      <c r="R558" s="199"/>
      <c r="S558" s="204"/>
      <c r="T558" s="273">
        <f t="shared" si="492"/>
        <v>1</v>
      </c>
      <c r="U558" s="202">
        <f t="shared" si="493"/>
        <v>0</v>
      </c>
      <c r="V558" s="205">
        <f t="shared" si="494"/>
        <v>9</v>
      </c>
      <c r="W558" s="205">
        <f t="shared" si="495"/>
        <v>10</v>
      </c>
      <c r="X558" s="49">
        <v>9</v>
      </c>
      <c r="Y558" s="84" t="str">
        <f t="shared" si="496"/>
        <v/>
      </c>
      <c r="Z558" s="84" t="str">
        <f t="shared" si="497"/>
        <v/>
      </c>
      <c r="AA558" s="84" t="str">
        <f t="shared" si="498"/>
        <v/>
      </c>
      <c r="AB558" s="31">
        <f t="shared" si="499"/>
        <v>0</v>
      </c>
      <c r="AH558" s="332">
        <f t="shared" si="500"/>
        <v>8.08</v>
      </c>
    </row>
    <row r="559" spans="1:34" x14ac:dyDescent="0.25">
      <c r="A559" s="31" t="str">
        <f>C551&amp;"x"&amp;B559</f>
        <v>E6x6</v>
      </c>
      <c r="B559" s="60">
        <v>6</v>
      </c>
      <c r="C559" s="84" t="str">
        <f t="shared" si="483"/>
        <v/>
      </c>
      <c r="D559" s="84" t="str">
        <f t="shared" si="484"/>
        <v/>
      </c>
      <c r="E559" s="85" t="str">
        <f t="shared" si="485"/>
        <v/>
      </c>
      <c r="F559" s="85" t="str">
        <f t="shared" si="486"/>
        <v/>
      </c>
      <c r="G559" s="86" t="str">
        <f t="shared" si="487"/>
        <v/>
      </c>
      <c r="H559" s="87" t="str">
        <f t="shared" si="488"/>
        <v/>
      </c>
      <c r="I559" s="88"/>
      <c r="J559" s="84" t="str">
        <f t="shared" si="489"/>
        <v/>
      </c>
      <c r="K559" s="84" t="str">
        <f t="shared" si="490"/>
        <v/>
      </c>
      <c r="L559" s="84" t="str">
        <f t="shared" si="491"/>
        <v/>
      </c>
      <c r="M559" s="89"/>
      <c r="N559" s="89"/>
      <c r="P559" s="199"/>
      <c r="Q559" s="199"/>
      <c r="R559" s="199"/>
      <c r="S559" s="204"/>
      <c r="T559" s="273">
        <f t="shared" si="492"/>
        <v>0</v>
      </c>
      <c r="U559" s="202">
        <f t="shared" si="493"/>
        <v>0</v>
      </c>
      <c r="V559" s="205">
        <f t="shared" si="494"/>
        <v>9</v>
      </c>
      <c r="W559" s="205">
        <f t="shared" si="495"/>
        <v>10</v>
      </c>
      <c r="X559" s="49">
        <v>10</v>
      </c>
      <c r="Y559" s="84" t="str">
        <f t="shared" si="496"/>
        <v/>
      </c>
      <c r="Z559" s="84" t="str">
        <f t="shared" si="497"/>
        <v/>
      </c>
      <c r="AA559" s="84" t="str">
        <f t="shared" si="498"/>
        <v/>
      </c>
      <c r="AB559" s="31">
        <f t="shared" si="499"/>
        <v>0</v>
      </c>
      <c r="AH559" s="332" t="str">
        <f t="shared" si="500"/>
        <v/>
      </c>
    </row>
    <row r="560" spans="1:34" x14ac:dyDescent="0.25">
      <c r="A560" s="31" t="str">
        <f>C551&amp;"x"&amp;B560</f>
        <v>E6x7</v>
      </c>
      <c r="B560" s="60">
        <v>7</v>
      </c>
      <c r="C560" s="84" t="str">
        <f t="shared" si="483"/>
        <v/>
      </c>
      <c r="D560" s="84" t="str">
        <f t="shared" si="484"/>
        <v/>
      </c>
      <c r="E560" s="85" t="str">
        <f t="shared" si="485"/>
        <v/>
      </c>
      <c r="F560" s="85" t="str">
        <f t="shared" si="486"/>
        <v/>
      </c>
      <c r="G560" s="86" t="str">
        <f t="shared" si="487"/>
        <v/>
      </c>
      <c r="H560" s="87" t="str">
        <f t="shared" si="488"/>
        <v/>
      </c>
      <c r="I560" s="88"/>
      <c r="J560" s="84" t="str">
        <f t="shared" si="489"/>
        <v/>
      </c>
      <c r="K560" s="84" t="str">
        <f t="shared" si="490"/>
        <v/>
      </c>
      <c r="L560" s="84" t="str">
        <f t="shared" si="491"/>
        <v/>
      </c>
      <c r="M560" s="89"/>
      <c r="N560" s="89"/>
      <c r="P560" s="199"/>
      <c r="Q560" s="199"/>
      <c r="R560" s="199"/>
      <c r="S560" s="204"/>
      <c r="T560" s="273">
        <f t="shared" si="492"/>
        <v>0</v>
      </c>
      <c r="U560" s="202">
        <f t="shared" si="493"/>
        <v>0</v>
      </c>
      <c r="V560" s="205">
        <f t="shared" si="494"/>
        <v>9</v>
      </c>
      <c r="W560" s="205">
        <f t="shared" si="495"/>
        <v>10</v>
      </c>
      <c r="X560" s="49">
        <v>11</v>
      </c>
      <c r="Y560" s="84" t="str">
        <f t="shared" si="496"/>
        <v/>
      </c>
      <c r="Z560" s="84" t="str">
        <f t="shared" si="497"/>
        <v/>
      </c>
      <c r="AA560" s="84" t="str">
        <f t="shared" si="498"/>
        <v/>
      </c>
      <c r="AB560" s="31">
        <f t="shared" si="499"/>
        <v>0</v>
      </c>
      <c r="AH560" s="332" t="str">
        <f t="shared" si="500"/>
        <v/>
      </c>
    </row>
    <row r="561" spans="1:34" x14ac:dyDescent="0.25">
      <c r="A561" s="31" t="str">
        <f>C551&amp;"x"&amp;B561</f>
        <v>E6x8</v>
      </c>
      <c r="B561" s="60">
        <v>8</v>
      </c>
      <c r="C561" s="84" t="str">
        <f t="shared" si="483"/>
        <v/>
      </c>
      <c r="D561" s="84" t="str">
        <f t="shared" si="484"/>
        <v/>
      </c>
      <c r="E561" s="85" t="str">
        <f t="shared" si="485"/>
        <v/>
      </c>
      <c r="F561" s="85" t="str">
        <f t="shared" si="486"/>
        <v/>
      </c>
      <c r="G561" s="86" t="str">
        <f t="shared" si="487"/>
        <v/>
      </c>
      <c r="H561" s="87" t="str">
        <f t="shared" si="488"/>
        <v/>
      </c>
      <c r="I561" s="88"/>
      <c r="J561" s="84" t="str">
        <f t="shared" si="489"/>
        <v/>
      </c>
      <c r="K561" s="84" t="str">
        <f t="shared" si="490"/>
        <v/>
      </c>
      <c r="L561" s="84" t="str">
        <f t="shared" si="491"/>
        <v/>
      </c>
      <c r="M561" s="89"/>
      <c r="N561" s="89"/>
      <c r="P561" s="199"/>
      <c r="Q561" s="199"/>
      <c r="R561" s="199"/>
      <c r="S561" s="204"/>
      <c r="T561" s="273">
        <f t="shared" si="492"/>
        <v>0</v>
      </c>
      <c r="U561" s="202">
        <f t="shared" si="493"/>
        <v>0</v>
      </c>
      <c r="V561" s="205">
        <f t="shared" si="494"/>
        <v>9</v>
      </c>
      <c r="W561" s="205">
        <f t="shared" si="495"/>
        <v>10</v>
      </c>
      <c r="X561" s="49">
        <v>12</v>
      </c>
      <c r="Y561" s="84" t="str">
        <f t="shared" si="496"/>
        <v/>
      </c>
      <c r="Z561" s="84" t="str">
        <f t="shared" si="497"/>
        <v/>
      </c>
      <c r="AA561" s="84" t="str">
        <f t="shared" si="498"/>
        <v/>
      </c>
      <c r="AB561" s="31">
        <f t="shared" si="499"/>
        <v>0</v>
      </c>
      <c r="AH561" s="332" t="str">
        <f t="shared" si="500"/>
        <v/>
      </c>
    </row>
    <row r="562" spans="1:34" x14ac:dyDescent="0.25">
      <c r="A562" s="31" t="str">
        <f>C551&amp;"x"&amp;B562</f>
        <v>E6x9</v>
      </c>
      <c r="B562" s="60">
        <v>9</v>
      </c>
      <c r="C562" s="84" t="str">
        <f t="shared" si="483"/>
        <v/>
      </c>
      <c r="D562" s="84" t="str">
        <f t="shared" si="484"/>
        <v/>
      </c>
      <c r="E562" s="85" t="str">
        <f t="shared" si="485"/>
        <v/>
      </c>
      <c r="F562" s="85" t="str">
        <f t="shared" si="486"/>
        <v/>
      </c>
      <c r="G562" s="86" t="str">
        <f t="shared" si="487"/>
        <v/>
      </c>
      <c r="H562" s="87" t="str">
        <f t="shared" si="488"/>
        <v/>
      </c>
      <c r="I562" s="88"/>
      <c r="J562" s="84" t="str">
        <f t="shared" si="489"/>
        <v/>
      </c>
      <c r="K562" s="84" t="str">
        <f t="shared" si="490"/>
        <v/>
      </c>
      <c r="L562" s="84" t="str">
        <f t="shared" si="491"/>
        <v/>
      </c>
      <c r="M562" s="89"/>
      <c r="N562" s="89"/>
      <c r="P562" s="199"/>
      <c r="Q562" s="199"/>
      <c r="R562" s="199"/>
      <c r="S562" s="204"/>
      <c r="T562" s="273">
        <f t="shared" si="492"/>
        <v>0</v>
      </c>
      <c r="U562" s="202">
        <f t="shared" si="493"/>
        <v>0</v>
      </c>
      <c r="V562" s="205">
        <f t="shared" si="494"/>
        <v>9</v>
      </c>
      <c r="W562" s="205">
        <f t="shared" si="495"/>
        <v>10</v>
      </c>
      <c r="X562" s="49">
        <v>13</v>
      </c>
      <c r="Y562" s="84" t="str">
        <f t="shared" si="496"/>
        <v/>
      </c>
      <c r="Z562" s="84" t="str">
        <f t="shared" si="497"/>
        <v/>
      </c>
      <c r="AA562" s="84" t="str">
        <f t="shared" si="498"/>
        <v/>
      </c>
      <c r="AB562" s="31">
        <f t="shared" si="499"/>
        <v>0</v>
      </c>
      <c r="AH562" s="332" t="str">
        <f t="shared" si="500"/>
        <v/>
      </c>
    </row>
    <row r="563" spans="1:34" x14ac:dyDescent="0.25">
      <c r="A563" s="31" t="str">
        <f>C551&amp;"x"&amp;B563</f>
        <v>E6x10</v>
      </c>
      <c r="B563" s="60">
        <v>10</v>
      </c>
      <c r="C563" s="84" t="str">
        <f t="shared" si="483"/>
        <v/>
      </c>
      <c r="D563" s="84" t="str">
        <f t="shared" si="484"/>
        <v/>
      </c>
      <c r="E563" s="85" t="str">
        <f t="shared" si="485"/>
        <v/>
      </c>
      <c r="F563" s="85" t="str">
        <f t="shared" si="486"/>
        <v/>
      </c>
      <c r="G563" s="86" t="str">
        <f t="shared" si="487"/>
        <v/>
      </c>
      <c r="H563" s="87" t="str">
        <f t="shared" si="488"/>
        <v/>
      </c>
      <c r="I563" s="88"/>
      <c r="J563" s="84" t="str">
        <f t="shared" si="489"/>
        <v/>
      </c>
      <c r="K563" s="84" t="str">
        <f t="shared" si="490"/>
        <v/>
      </c>
      <c r="L563" s="84" t="str">
        <f t="shared" si="491"/>
        <v/>
      </c>
      <c r="M563" s="89"/>
      <c r="N563" s="89"/>
      <c r="P563" s="199"/>
      <c r="Q563" s="199"/>
      <c r="R563" s="199"/>
      <c r="S563" s="204"/>
      <c r="T563" s="273">
        <f t="shared" si="492"/>
        <v>0</v>
      </c>
      <c r="U563" s="202">
        <f t="shared" si="493"/>
        <v>0</v>
      </c>
      <c r="V563" s="205">
        <f t="shared" si="494"/>
        <v>9</v>
      </c>
      <c r="W563" s="205">
        <f t="shared" si="495"/>
        <v>10</v>
      </c>
      <c r="X563" s="49">
        <v>14</v>
      </c>
      <c r="Y563" s="84" t="str">
        <f t="shared" si="496"/>
        <v/>
      </c>
      <c r="Z563" s="84" t="str">
        <f t="shared" si="497"/>
        <v/>
      </c>
      <c r="AA563" s="84" t="str">
        <f t="shared" si="498"/>
        <v/>
      </c>
      <c r="AB563" s="31">
        <f t="shared" si="499"/>
        <v>0</v>
      </c>
      <c r="AH563" s="332" t="str">
        <f t="shared" si="500"/>
        <v/>
      </c>
    </row>
    <row r="564" spans="1:34" x14ac:dyDescent="0.25">
      <c r="A564" s="31" t="str">
        <f>C551&amp;"x"&amp;B564</f>
        <v>E6x11</v>
      </c>
      <c r="B564" s="60">
        <v>11</v>
      </c>
      <c r="C564" s="84" t="str">
        <f t="shared" si="483"/>
        <v/>
      </c>
      <c r="D564" s="84" t="str">
        <f t="shared" si="484"/>
        <v/>
      </c>
      <c r="E564" s="85" t="str">
        <f t="shared" si="485"/>
        <v/>
      </c>
      <c r="F564" s="85" t="str">
        <f t="shared" si="486"/>
        <v/>
      </c>
      <c r="G564" s="86" t="str">
        <f t="shared" si="487"/>
        <v/>
      </c>
      <c r="H564" s="87" t="str">
        <f t="shared" si="488"/>
        <v/>
      </c>
      <c r="I564" s="88"/>
      <c r="J564" s="84" t="str">
        <f t="shared" si="489"/>
        <v/>
      </c>
      <c r="K564" s="84" t="str">
        <f t="shared" si="490"/>
        <v/>
      </c>
      <c r="L564" s="84" t="str">
        <f t="shared" si="491"/>
        <v/>
      </c>
      <c r="M564" s="89"/>
      <c r="N564" s="89"/>
      <c r="P564" s="199"/>
      <c r="Q564" s="199"/>
      <c r="R564" s="199"/>
      <c r="T564" s="273">
        <f t="shared" si="492"/>
        <v>0</v>
      </c>
      <c r="U564" s="202">
        <f t="shared" si="493"/>
        <v>0</v>
      </c>
      <c r="V564" s="205">
        <f t="shared" si="494"/>
        <v>9</v>
      </c>
      <c r="W564" s="205">
        <f t="shared" si="495"/>
        <v>10</v>
      </c>
      <c r="X564" s="49">
        <v>15</v>
      </c>
      <c r="Y564" s="84" t="str">
        <f t="shared" si="496"/>
        <v/>
      </c>
      <c r="Z564" s="84" t="str">
        <f t="shared" si="497"/>
        <v/>
      </c>
      <c r="AA564" s="84" t="str">
        <f t="shared" si="498"/>
        <v/>
      </c>
      <c r="AB564" s="31">
        <f t="shared" si="499"/>
        <v>0</v>
      </c>
      <c r="AH564" s="332" t="str">
        <f t="shared" si="500"/>
        <v/>
      </c>
    </row>
    <row r="565" spans="1:34" x14ac:dyDescent="0.25">
      <c r="A565" s="31" t="str">
        <f>C551&amp;"x"&amp;B565</f>
        <v>E6x12</v>
      </c>
      <c r="B565" s="60">
        <v>12</v>
      </c>
      <c r="C565" s="84" t="str">
        <f t="shared" si="483"/>
        <v/>
      </c>
      <c r="D565" s="84" t="str">
        <f t="shared" si="484"/>
        <v/>
      </c>
      <c r="E565" s="85" t="str">
        <f t="shared" si="485"/>
        <v/>
      </c>
      <c r="F565" s="85" t="str">
        <f t="shared" si="486"/>
        <v/>
      </c>
      <c r="G565" s="86" t="str">
        <f t="shared" si="487"/>
        <v/>
      </c>
      <c r="H565" s="87" t="str">
        <f t="shared" si="488"/>
        <v/>
      </c>
      <c r="I565" s="88"/>
      <c r="J565" s="84" t="str">
        <f t="shared" si="489"/>
        <v/>
      </c>
      <c r="K565" s="84" t="str">
        <f t="shared" si="490"/>
        <v/>
      </c>
      <c r="L565" s="84" t="str">
        <f t="shared" si="491"/>
        <v/>
      </c>
      <c r="M565" s="89"/>
      <c r="N565" s="89"/>
      <c r="P565" s="199"/>
      <c r="Q565" s="199"/>
      <c r="R565" s="199"/>
      <c r="T565" s="273">
        <f t="shared" si="492"/>
        <v>0</v>
      </c>
      <c r="U565" s="202">
        <f t="shared" si="493"/>
        <v>0</v>
      </c>
      <c r="V565" s="205">
        <f t="shared" si="494"/>
        <v>9</v>
      </c>
      <c r="W565" s="205">
        <f t="shared" si="495"/>
        <v>10</v>
      </c>
      <c r="X565" s="49">
        <v>16</v>
      </c>
      <c r="Y565" s="84" t="str">
        <f t="shared" si="496"/>
        <v/>
      </c>
      <c r="Z565" s="84" t="str">
        <f t="shared" si="497"/>
        <v/>
      </c>
      <c r="AA565" s="84" t="str">
        <f t="shared" si="498"/>
        <v/>
      </c>
      <c r="AB565" s="31">
        <f t="shared" si="499"/>
        <v>0</v>
      </c>
      <c r="AH565" s="332" t="str">
        <f t="shared" si="500"/>
        <v/>
      </c>
    </row>
    <row r="566" spans="1:34" x14ac:dyDescent="0.25">
      <c r="A566" s="31" t="str">
        <f>C551&amp;"x"&amp;B566</f>
        <v>E6x13</v>
      </c>
      <c r="B566" s="60">
        <v>13</v>
      </c>
      <c r="C566" s="84" t="str">
        <f t="shared" si="483"/>
        <v/>
      </c>
      <c r="D566" s="84" t="str">
        <f t="shared" si="484"/>
        <v/>
      </c>
      <c r="E566" s="85" t="str">
        <f t="shared" si="485"/>
        <v/>
      </c>
      <c r="F566" s="85" t="str">
        <f t="shared" si="486"/>
        <v/>
      </c>
      <c r="G566" s="86" t="str">
        <f t="shared" si="487"/>
        <v/>
      </c>
      <c r="H566" s="87" t="str">
        <f t="shared" si="488"/>
        <v/>
      </c>
      <c r="I566" s="88"/>
      <c r="J566" s="84" t="str">
        <f t="shared" si="489"/>
        <v/>
      </c>
      <c r="K566" s="84" t="str">
        <f t="shared" si="490"/>
        <v/>
      </c>
      <c r="L566" s="84" t="str">
        <f t="shared" si="491"/>
        <v/>
      </c>
      <c r="M566" s="89"/>
      <c r="N566" s="89"/>
      <c r="P566" s="199"/>
      <c r="Q566" s="199"/>
      <c r="R566" s="199"/>
      <c r="T566" s="273">
        <f t="shared" si="492"/>
        <v>0</v>
      </c>
      <c r="U566" s="202">
        <f t="shared" si="493"/>
        <v>0</v>
      </c>
      <c r="V566" s="205">
        <f t="shared" si="494"/>
        <v>9</v>
      </c>
      <c r="W566" s="205">
        <f t="shared" si="495"/>
        <v>10</v>
      </c>
      <c r="X566" s="49">
        <v>17</v>
      </c>
      <c r="Y566" s="84" t="str">
        <f t="shared" si="496"/>
        <v/>
      </c>
      <c r="Z566" s="84" t="str">
        <f t="shared" si="497"/>
        <v/>
      </c>
      <c r="AA566" s="84" t="str">
        <f t="shared" si="498"/>
        <v/>
      </c>
      <c r="AB566" s="31">
        <f t="shared" si="499"/>
        <v>0</v>
      </c>
      <c r="AH566" s="332" t="str">
        <f t="shared" si="500"/>
        <v/>
      </c>
    </row>
    <row r="567" spans="1:34" x14ac:dyDescent="0.25">
      <c r="A567" s="31" t="str">
        <f>C551&amp;"x"&amp;B567</f>
        <v>E6x14</v>
      </c>
      <c r="B567" s="60">
        <v>14</v>
      </c>
      <c r="C567" s="84" t="str">
        <f t="shared" si="483"/>
        <v/>
      </c>
      <c r="D567" s="84" t="str">
        <f t="shared" si="484"/>
        <v/>
      </c>
      <c r="E567" s="85" t="str">
        <f t="shared" si="485"/>
        <v/>
      </c>
      <c r="F567" s="85" t="str">
        <f t="shared" si="486"/>
        <v/>
      </c>
      <c r="G567" s="86" t="str">
        <f t="shared" si="487"/>
        <v/>
      </c>
      <c r="H567" s="87" t="str">
        <f t="shared" si="488"/>
        <v/>
      </c>
      <c r="I567" s="88"/>
      <c r="J567" s="84" t="str">
        <f t="shared" si="489"/>
        <v/>
      </c>
      <c r="K567" s="84" t="str">
        <f t="shared" si="490"/>
        <v/>
      </c>
      <c r="L567" s="84" t="str">
        <f t="shared" si="491"/>
        <v/>
      </c>
      <c r="M567" s="89"/>
      <c r="N567" s="89"/>
      <c r="P567" s="199"/>
      <c r="Q567" s="199"/>
      <c r="R567" s="199"/>
      <c r="T567" s="273">
        <f t="shared" si="492"/>
        <v>0</v>
      </c>
      <c r="U567" s="202">
        <f t="shared" si="493"/>
        <v>0</v>
      </c>
      <c r="V567" s="205">
        <f t="shared" si="494"/>
        <v>9</v>
      </c>
      <c r="W567" s="205">
        <f t="shared" si="495"/>
        <v>10</v>
      </c>
      <c r="X567" s="49">
        <v>18</v>
      </c>
      <c r="Y567" s="84" t="str">
        <f t="shared" si="496"/>
        <v/>
      </c>
      <c r="Z567" s="84" t="str">
        <f t="shared" si="497"/>
        <v/>
      </c>
      <c r="AA567" s="84" t="str">
        <f t="shared" si="498"/>
        <v/>
      </c>
      <c r="AB567" s="31">
        <f t="shared" si="499"/>
        <v>0</v>
      </c>
      <c r="AH567" s="332" t="str">
        <f t="shared" si="500"/>
        <v/>
      </c>
    </row>
    <row r="568" spans="1:34" x14ac:dyDescent="0.25">
      <c r="A568" s="31" t="str">
        <f>C551&amp;"x"&amp;B568</f>
        <v>E6x15</v>
      </c>
      <c r="B568" s="60">
        <v>15</v>
      </c>
      <c r="C568" s="84" t="str">
        <f t="shared" si="483"/>
        <v/>
      </c>
      <c r="D568" s="84" t="str">
        <f t="shared" si="484"/>
        <v/>
      </c>
      <c r="E568" s="85" t="str">
        <f t="shared" si="485"/>
        <v/>
      </c>
      <c r="F568" s="85" t="str">
        <f t="shared" si="486"/>
        <v/>
      </c>
      <c r="G568" s="86" t="str">
        <f t="shared" si="487"/>
        <v/>
      </c>
      <c r="H568" s="87" t="str">
        <f t="shared" si="488"/>
        <v/>
      </c>
      <c r="I568" s="88"/>
      <c r="J568" s="84" t="str">
        <f t="shared" si="489"/>
        <v/>
      </c>
      <c r="K568" s="84" t="str">
        <f t="shared" si="490"/>
        <v/>
      </c>
      <c r="L568" s="84" t="str">
        <f t="shared" si="491"/>
        <v/>
      </c>
      <c r="M568" s="89"/>
      <c r="N568" s="89"/>
      <c r="P568" s="199"/>
      <c r="Q568" s="199"/>
      <c r="R568" s="199"/>
      <c r="T568" s="273">
        <f t="shared" si="492"/>
        <v>0</v>
      </c>
      <c r="U568" s="202">
        <f t="shared" si="493"/>
        <v>0</v>
      </c>
      <c r="V568" s="205">
        <f t="shared" si="494"/>
        <v>9</v>
      </c>
      <c r="W568" s="205">
        <f t="shared" si="495"/>
        <v>10</v>
      </c>
      <c r="X568" s="49">
        <v>19</v>
      </c>
      <c r="Y568" s="84" t="str">
        <f t="shared" si="496"/>
        <v/>
      </c>
      <c r="Z568" s="84" t="str">
        <f t="shared" si="497"/>
        <v/>
      </c>
      <c r="AA568" s="84" t="str">
        <f t="shared" si="498"/>
        <v/>
      </c>
      <c r="AB568" s="31">
        <f t="shared" si="499"/>
        <v>0</v>
      </c>
      <c r="AH568" s="332" t="str">
        <f t="shared" si="500"/>
        <v/>
      </c>
    </row>
    <row r="569" spans="1:34" ht="13.8" thickBot="1" x14ac:dyDescent="0.3">
      <c r="B569" s="90"/>
      <c r="C569" s="91"/>
      <c r="D569" s="90"/>
      <c r="E569" s="90"/>
      <c r="F569" s="90"/>
      <c r="G569" s="92"/>
      <c r="H569" s="92"/>
      <c r="I569" s="92"/>
      <c r="J569" s="91"/>
      <c r="K569" s="91"/>
      <c r="L569" s="91"/>
      <c r="M569" s="89"/>
      <c r="N569" s="89"/>
      <c r="X569" s="49">
        <v>20</v>
      </c>
    </row>
    <row r="570" spans="1:34" ht="13.8" thickTop="1" x14ac:dyDescent="0.25">
      <c r="A570" s="59"/>
      <c r="B570" s="60"/>
      <c r="C570" s="416" t="s">
        <v>5707</v>
      </c>
      <c r="D570" s="416"/>
      <c r="E570" s="162" t="s">
        <v>5708</v>
      </c>
      <c r="F570" s="162" t="s">
        <v>5709</v>
      </c>
      <c r="G570" s="62" t="s">
        <v>5710</v>
      </c>
      <c r="H570" s="63"/>
      <c r="I570" s="64"/>
      <c r="J570" s="65" t="s">
        <v>5711</v>
      </c>
      <c r="K570" s="65" t="s">
        <v>5712</v>
      </c>
      <c r="L570" s="65" t="s">
        <v>5713</v>
      </c>
      <c r="M570" s="66"/>
      <c r="N570" s="66"/>
      <c r="O570" s="67"/>
      <c r="P570" s="68">
        <f>COUNT(P574:P588)</f>
        <v>0</v>
      </c>
      <c r="Q570" s="68">
        <f>COUNT(Q574:Q588)</f>
        <v>0</v>
      </c>
      <c r="R570" s="68">
        <f>COUNT(R574:R588)</f>
        <v>0</v>
      </c>
      <c r="S570" s="69"/>
      <c r="T570" s="344">
        <f>T571-SUM(U574:U588)</f>
        <v>0</v>
      </c>
      <c r="U570" s="67"/>
      <c r="V570" s="67"/>
      <c r="W570" s="67"/>
      <c r="X570" s="67">
        <v>1</v>
      </c>
      <c r="Y570" s="59"/>
      <c r="Z570" s="59"/>
      <c r="AA570" s="59"/>
      <c r="AB570" s="59"/>
    </row>
    <row r="571" spans="1:34" x14ac:dyDescent="0.25">
      <c r="A571" s="40">
        <v>32</v>
      </c>
      <c r="B571" s="70"/>
      <c r="C571" s="415" t="str">
        <f>Leden!AQ34</f>
        <v>F1</v>
      </c>
      <c r="D571" s="415"/>
      <c r="E571" s="161" t="str">
        <f>IF($C571="","",LEFT(IFERROR(VLOOKUP($C571,TeamsV,2,0),"")&amp;"??",2))</f>
        <v>BK</v>
      </c>
      <c r="F571" s="342" t="str">
        <f>IF($C571="","",IFERROR(VLOOKUP($C571,TeamsV,3,0),"??"))</f>
        <v>Za</v>
      </c>
      <c r="G571" s="161" t="str">
        <f>IF($C571="","",LEFT(IFERROR(VLOOKUP($C571,TeamsV,4,0),"")&amp;"?",1))</f>
        <v>4</v>
      </c>
      <c r="H571" s="72"/>
      <c r="I571" s="73"/>
      <c r="J571" s="265">
        <f>COUNTIF(C574:C588,"V")</f>
        <v>3</v>
      </c>
      <c r="K571" s="268">
        <f>COUNTIF(C574:C588,"M")</f>
        <v>2</v>
      </c>
      <c r="L571" s="74">
        <f>IFERROR(AVERAGE(H574:H588),"")</f>
        <v>7</v>
      </c>
      <c r="M571" s="75"/>
      <c r="N571" s="75"/>
      <c r="O571" s="76" t="s">
        <v>5714</v>
      </c>
      <c r="P571" s="346"/>
      <c r="Q571" s="346"/>
      <c r="R571" s="346"/>
      <c r="S571" s="347"/>
      <c r="T571" s="344">
        <f>SUM(T574:T588)</f>
        <v>5</v>
      </c>
      <c r="U571" s="201" t="str">
        <f>MID($C571,1,1)</f>
        <v>F</v>
      </c>
      <c r="V571" s="201" t="str">
        <f>MID($C571,1,1)</f>
        <v>F</v>
      </c>
      <c r="W571" s="201" t="str">
        <f>MID($C571,1,1)</f>
        <v>F</v>
      </c>
      <c r="X571" s="49">
        <v>2</v>
      </c>
      <c r="Y571" s="40"/>
      <c r="Z571" s="40"/>
      <c r="AA571" s="40"/>
      <c r="AB571" s="40"/>
      <c r="AD571" s="17" t="str">
        <f>IF($C571="","",IFERROR(VLOOKUP($C571,TeamsV,6,0),""))</f>
        <v>A</v>
      </c>
      <c r="AE571" s="17" t="str">
        <f>TRIM(IF($AD571="","",IFERROR(VLOOKUP($AD571,Teams!$B$4:$G$8,2,0),"")))</f>
        <v>3312 AD</v>
      </c>
      <c r="AF571" s="17" t="str">
        <f>TRIM(IF($AD571="","",IFERROR(VLOOKUP($AD571,Teams!$B$4:$G$8,4,0),"")))</f>
        <v>Dordrecht Oranje Wit (D)</v>
      </c>
      <c r="AH571" s="335">
        <f>IFERROR(AVERAGE(AH574:AH588),"")</f>
        <v>7.5419999999999998</v>
      </c>
    </row>
    <row r="572" spans="1:34" x14ac:dyDescent="0.25">
      <c r="B572" s="60"/>
      <c r="C572" s="162"/>
      <c r="D572" s="60"/>
      <c r="E572" s="60"/>
      <c r="F572" s="60"/>
      <c r="G572" s="64"/>
      <c r="H572" s="64"/>
      <c r="I572" s="64"/>
      <c r="J572" s="266"/>
      <c r="K572" s="266"/>
      <c r="L572" s="266"/>
      <c r="M572" s="77"/>
      <c r="N572" s="77"/>
      <c r="P572" s="200"/>
      <c r="Q572" s="200"/>
      <c r="R572" s="200"/>
      <c r="S572" s="200"/>
      <c r="T572" s="156"/>
      <c r="U572" s="202"/>
      <c r="V572" s="202"/>
      <c r="W572" s="202"/>
      <c r="X572" s="49">
        <v>3</v>
      </c>
    </row>
    <row r="573" spans="1:34" x14ac:dyDescent="0.25">
      <c r="A573" s="78"/>
      <c r="B573" s="79"/>
      <c r="C573" s="80" t="s">
        <v>5715</v>
      </c>
      <c r="D573" s="80" t="s">
        <v>5716</v>
      </c>
      <c r="E573" s="81" t="s">
        <v>5717</v>
      </c>
      <c r="F573" s="81" t="s">
        <v>5718</v>
      </c>
      <c r="G573" s="80" t="s">
        <v>5719</v>
      </c>
      <c r="H573" s="80" t="s">
        <v>5720</v>
      </c>
      <c r="I573" s="80" t="s">
        <v>5575</v>
      </c>
      <c r="J573" s="80" t="s">
        <v>7904</v>
      </c>
      <c r="K573" s="80" t="s">
        <v>7905</v>
      </c>
      <c r="L573" s="80" t="s">
        <v>8680</v>
      </c>
      <c r="M573" s="82"/>
      <c r="N573" s="82"/>
      <c r="O573" s="83"/>
      <c r="P573" s="203" t="s">
        <v>5585</v>
      </c>
      <c r="Q573" s="203" t="s">
        <v>5584</v>
      </c>
      <c r="R573" s="203" t="s">
        <v>5586</v>
      </c>
      <c r="S573" s="200"/>
      <c r="T573" s="156"/>
      <c r="U573" s="201">
        <f>IF(W571="","",VLOOKUP(W571,Leeftijdscat,2,FALSE))</f>
        <v>5</v>
      </c>
      <c r="V573" s="201">
        <f>IF(W571="","",VLOOKUP(W571,Leeftijdscat,3,FALSE))</f>
        <v>7</v>
      </c>
      <c r="W573" s="201">
        <f>IF(W571="","",VLOOKUP(W571,Leeftijdscat,4,FALSE))</f>
        <v>8</v>
      </c>
      <c r="X573" s="49">
        <v>4</v>
      </c>
      <c r="Y573" s="78">
        <f>LEN(Y574&amp;Y575&amp;Y576&amp;Y577&amp;Y578&amp;Y579&amp;Y580&amp;Y581&amp;Y582&amp;Y583&amp;Y584&amp;Y585&amp;Y586&amp;Y587&amp;Y588)</f>
        <v>0</v>
      </c>
      <c r="Z573" s="78">
        <f>LEN(Z574&amp;Z575&amp;Z576&amp;Z577&amp;Z578&amp;Z579&amp;Z580&amp;Z581&amp;Z582&amp;Z583&amp;Z584&amp;Z585&amp;Z586&amp;Z587&amp;Z588)</f>
        <v>10</v>
      </c>
      <c r="AA573" s="78">
        <f>LEN(AA574&amp;AA575&amp;AA576&amp;AA577&amp;AA578&amp;AA579&amp;AA580&amp;AA581&amp;AA582&amp;AA583&amp;AA584&amp;AA585&amp;AA586&amp;AA587&amp;AA588)</f>
        <v>10</v>
      </c>
      <c r="AB573" s="78">
        <f>SUM(Y573:AA573)</f>
        <v>20</v>
      </c>
    </row>
    <row r="574" spans="1:34" x14ac:dyDescent="0.25">
      <c r="A574" s="31" t="str">
        <f>C571&amp;"x"&amp;B574</f>
        <v>F1x1</v>
      </c>
      <c r="B574" s="60">
        <v>1</v>
      </c>
      <c r="C574" s="84" t="str">
        <f t="shared" ref="C574:C588" si="501">IF(LEFT($A574,1)="x","",IFERROR(VLOOKUP($A574,LedenV,6,0),""))</f>
        <v>V</v>
      </c>
      <c r="D574" s="84" t="str">
        <f t="shared" ref="D574:D588" si="502">IF(LEFT($A574,1)="x","",IFERROR(VLOOKUP($A574,LedenV,7,0),""))</f>
        <v>NMH07D4</v>
      </c>
      <c r="E574" s="85" t="str">
        <f t="shared" ref="E574:E588" si="503">IF(LEFT($A574,1)="x","",IFERROR(VLOOKUP($A574,LedenV,8,0),""))</f>
        <v>Vos, J.</v>
      </c>
      <c r="F574" s="85" t="str">
        <f t="shared" ref="F574:F588" si="504">IF(LEFT($A574,1)="x","",IFERROR(VLOOKUP($A574,LedenV,9,0),""))</f>
        <v>Jeslynn</v>
      </c>
      <c r="G574" s="86">
        <f t="shared" ref="G574:G588" si="505">IF(LEFT($A574,1)="x","",IFERROR(VLOOKUP($A574,LedenV,10,0),""))</f>
        <v>41692</v>
      </c>
      <c r="H574" s="87">
        <f t="shared" ref="H574:H588" si="506">IF(AND(ISNUMBER(G574),G574&lt;&gt;0),DATEDIF(G574,Peildatum,"Y"),"")</f>
        <v>7</v>
      </c>
      <c r="I574" s="88"/>
      <c r="J574" s="84" t="str">
        <f t="shared" ref="J574:J588" si="507">IF(LEFT($A574,1)="x","",IFERROR(VLOOKUP($A574,LedenV,16,0),""))</f>
        <v/>
      </c>
      <c r="K574" s="84" t="str">
        <f t="shared" ref="K574:K588" si="508">IF(LEFT($A574,1)="x","",IFERROR(VLOOKUP($A574,LedenV,17,0),""))</f>
        <v>F3</v>
      </c>
      <c r="L574" s="84" t="str">
        <f t="shared" ref="L574:L588" si="509">IF(LEFT($A574,1)="x","",IFERROR(VLOOKUP($A574,LedenV,18,0),""))</f>
        <v>F1</v>
      </c>
      <c r="M574" s="89"/>
      <c r="N574" s="89"/>
      <c r="P574" s="199"/>
      <c r="Q574" s="199"/>
      <c r="R574" s="199"/>
      <c r="S574" s="204"/>
      <c r="T574" s="273">
        <f t="shared" ref="T574:T588" si="510">IF(LEN(C574&amp;D574&amp;E574&amp;F574)&gt;0,1,0)</f>
        <v>1</v>
      </c>
      <c r="U574" s="202">
        <f t="shared" ref="U574:U588" si="511">MIN(LEN(Y574&amp;Z574&amp;AA574),1)</f>
        <v>1</v>
      </c>
      <c r="V574" s="205">
        <f t="shared" ref="V574:V588" si="512">V573</f>
        <v>7</v>
      </c>
      <c r="W574" s="205">
        <f t="shared" ref="W574:W588" si="513">W573</f>
        <v>8</v>
      </c>
      <c r="X574" s="49">
        <v>5</v>
      </c>
      <c r="Y574" s="84" t="str">
        <f t="shared" ref="Y574:Y588" si="514">IF(LEFT($A574,1)="x","",IFERROR(VLOOKUP($A574,LedenV,34,0),""))</f>
        <v/>
      </c>
      <c r="Z574" s="84" t="str">
        <f t="shared" ref="Z574:Z588" si="515">IF(LEFT($A574,1)="x","",IFERROR(VLOOKUP($A574,LedenV,35,0),""))</f>
        <v>F3</v>
      </c>
      <c r="AA574" s="84" t="str">
        <f t="shared" ref="AA574:AA588" si="516">IF(LEFT($A574,1)="x","",IFERROR(VLOOKUP($A574,LedenV,36,0),""))</f>
        <v>F1</v>
      </c>
      <c r="AB574" s="31">
        <f t="shared" ref="AB574:AB588" si="517">LEN(Y574&amp;Z574&amp;AA574)</f>
        <v>4</v>
      </c>
      <c r="AH574" s="332">
        <f t="shared" ref="AH574:AH588" si="518">lft(G574,Peildatum)</f>
        <v>7.85</v>
      </c>
    </row>
    <row r="575" spans="1:34" x14ac:dyDescent="0.25">
      <c r="A575" s="31" t="str">
        <f>C571&amp;"x"&amp;B575</f>
        <v>F1x2</v>
      </c>
      <c r="B575" s="60">
        <v>2</v>
      </c>
      <c r="C575" s="84" t="str">
        <f t="shared" si="501"/>
        <v>M</v>
      </c>
      <c r="D575" s="84" t="str">
        <f t="shared" si="502"/>
        <v>NMK59H6</v>
      </c>
      <c r="E575" s="85" t="str">
        <f t="shared" si="503"/>
        <v>Ameijden, van M.</v>
      </c>
      <c r="F575" s="85" t="str">
        <f t="shared" si="504"/>
        <v>Morris</v>
      </c>
      <c r="G575" s="86">
        <f t="shared" si="505"/>
        <v>41780</v>
      </c>
      <c r="H575" s="87">
        <f t="shared" si="506"/>
        <v>7</v>
      </c>
      <c r="I575" s="88"/>
      <c r="J575" s="84" t="str">
        <f t="shared" si="507"/>
        <v/>
      </c>
      <c r="K575" s="84" t="str">
        <f t="shared" si="508"/>
        <v>F3</v>
      </c>
      <c r="L575" s="84" t="str">
        <f t="shared" si="509"/>
        <v>F1</v>
      </c>
      <c r="M575" s="89"/>
      <c r="N575" s="89"/>
      <c r="P575" s="199"/>
      <c r="Q575" s="199"/>
      <c r="R575" s="199"/>
      <c r="S575" s="204"/>
      <c r="T575" s="273">
        <f t="shared" si="510"/>
        <v>1</v>
      </c>
      <c r="U575" s="202">
        <f t="shared" si="511"/>
        <v>1</v>
      </c>
      <c r="V575" s="205">
        <f t="shared" si="512"/>
        <v>7</v>
      </c>
      <c r="W575" s="205">
        <f t="shared" si="513"/>
        <v>8</v>
      </c>
      <c r="X575" s="49">
        <v>6</v>
      </c>
      <c r="Y575" s="84" t="str">
        <f t="shared" si="514"/>
        <v/>
      </c>
      <c r="Z575" s="84" t="str">
        <f t="shared" si="515"/>
        <v>F3</v>
      </c>
      <c r="AA575" s="84" t="str">
        <f t="shared" si="516"/>
        <v>F1</v>
      </c>
      <c r="AB575" s="31">
        <f t="shared" si="517"/>
        <v>4</v>
      </c>
      <c r="AH575" s="332">
        <f t="shared" si="518"/>
        <v>7.61</v>
      </c>
    </row>
    <row r="576" spans="1:34" x14ac:dyDescent="0.25">
      <c r="A576" s="31" t="str">
        <f>C571&amp;"x"&amp;B576</f>
        <v>F1x3</v>
      </c>
      <c r="B576" s="60">
        <v>3</v>
      </c>
      <c r="C576" s="84" t="str">
        <f t="shared" si="501"/>
        <v>V</v>
      </c>
      <c r="D576" s="84" t="str">
        <f t="shared" si="502"/>
        <v>NMK83B1</v>
      </c>
      <c r="E576" s="85" t="str">
        <f t="shared" si="503"/>
        <v>Dullemeijer, M.</v>
      </c>
      <c r="F576" s="85" t="str">
        <f t="shared" si="504"/>
        <v>Mandy</v>
      </c>
      <c r="G576" s="86">
        <f t="shared" si="505"/>
        <v>41822</v>
      </c>
      <c r="H576" s="87">
        <f t="shared" si="506"/>
        <v>7</v>
      </c>
      <c r="I576" s="88"/>
      <c r="J576" s="84" t="str">
        <f t="shared" si="507"/>
        <v/>
      </c>
      <c r="K576" s="84" t="str">
        <f t="shared" si="508"/>
        <v>F4</v>
      </c>
      <c r="L576" s="84" t="str">
        <f t="shared" si="509"/>
        <v>F2</v>
      </c>
      <c r="M576" s="89"/>
      <c r="N576" s="89"/>
      <c r="P576" s="199"/>
      <c r="Q576" s="199"/>
      <c r="R576" s="199"/>
      <c r="S576" s="204"/>
      <c r="T576" s="273">
        <f t="shared" si="510"/>
        <v>1</v>
      </c>
      <c r="U576" s="202">
        <f t="shared" si="511"/>
        <v>1</v>
      </c>
      <c r="V576" s="205">
        <f t="shared" si="512"/>
        <v>7</v>
      </c>
      <c r="W576" s="205">
        <f t="shared" si="513"/>
        <v>8</v>
      </c>
      <c r="X576" s="49">
        <v>7</v>
      </c>
      <c r="Y576" s="84" t="str">
        <f t="shared" si="514"/>
        <v/>
      </c>
      <c r="Z576" s="84" t="str">
        <f t="shared" si="515"/>
        <v>F4</v>
      </c>
      <c r="AA576" s="84" t="str">
        <f t="shared" si="516"/>
        <v>F2</v>
      </c>
      <c r="AB576" s="31">
        <f t="shared" si="517"/>
        <v>4</v>
      </c>
      <c r="AH576" s="332">
        <f t="shared" si="518"/>
        <v>7.5</v>
      </c>
    </row>
    <row r="577" spans="1:34" x14ac:dyDescent="0.25">
      <c r="A577" s="31" t="str">
        <f>C571&amp;"x"&amp;B577</f>
        <v>F1x4</v>
      </c>
      <c r="B577" s="60">
        <v>4</v>
      </c>
      <c r="C577" s="84" t="str">
        <f t="shared" si="501"/>
        <v>V</v>
      </c>
      <c r="D577" s="84" t="str">
        <f t="shared" si="502"/>
        <v>NMJ35H3</v>
      </c>
      <c r="E577" s="85" t="str">
        <f t="shared" si="503"/>
        <v>Dongen, van P.</v>
      </c>
      <c r="F577" s="85" t="str">
        <f t="shared" si="504"/>
        <v>Pien</v>
      </c>
      <c r="G577" s="86">
        <f t="shared" si="505"/>
        <v>41901</v>
      </c>
      <c r="H577" s="87">
        <f t="shared" si="506"/>
        <v>7</v>
      </c>
      <c r="I577" s="88"/>
      <c r="J577" s="84" t="str">
        <f t="shared" si="507"/>
        <v/>
      </c>
      <c r="K577" s="84" t="str">
        <f t="shared" si="508"/>
        <v>F4</v>
      </c>
      <c r="L577" s="84" t="str">
        <f t="shared" si="509"/>
        <v>F2</v>
      </c>
      <c r="M577" s="89"/>
      <c r="N577" s="89"/>
      <c r="P577" s="199"/>
      <c r="Q577" s="199"/>
      <c r="R577" s="199"/>
      <c r="S577" s="204"/>
      <c r="T577" s="273">
        <f t="shared" si="510"/>
        <v>1</v>
      </c>
      <c r="U577" s="202">
        <f t="shared" si="511"/>
        <v>1</v>
      </c>
      <c r="V577" s="205">
        <f t="shared" si="512"/>
        <v>7</v>
      </c>
      <c r="W577" s="205">
        <f t="shared" si="513"/>
        <v>8</v>
      </c>
      <c r="X577" s="49">
        <v>8</v>
      </c>
      <c r="Y577" s="84" t="str">
        <f t="shared" si="514"/>
        <v/>
      </c>
      <c r="Z577" s="84" t="str">
        <f t="shared" si="515"/>
        <v>F4</v>
      </c>
      <c r="AA577" s="84" t="str">
        <f t="shared" si="516"/>
        <v>F2</v>
      </c>
      <c r="AB577" s="31">
        <f t="shared" si="517"/>
        <v>4</v>
      </c>
      <c r="AH577" s="332">
        <f t="shared" si="518"/>
        <v>7.28</v>
      </c>
    </row>
    <row r="578" spans="1:34" x14ac:dyDescent="0.25">
      <c r="A578" s="31" t="str">
        <f>C571&amp;"x"&amp;B578</f>
        <v>F1x5</v>
      </c>
      <c r="B578" s="60">
        <v>5</v>
      </c>
      <c r="C578" s="84" t="str">
        <f t="shared" si="501"/>
        <v>M</v>
      </c>
      <c r="D578" s="84" t="str">
        <f t="shared" si="502"/>
        <v>NMJ03L0</v>
      </c>
      <c r="E578" s="85" t="str">
        <f t="shared" si="503"/>
        <v>Everaarts, L.</v>
      </c>
      <c r="F578" s="85" t="str">
        <f t="shared" si="504"/>
        <v>Levi</v>
      </c>
      <c r="G578" s="86">
        <f t="shared" si="505"/>
        <v>41832</v>
      </c>
      <c r="H578" s="87">
        <f t="shared" si="506"/>
        <v>7</v>
      </c>
      <c r="I578" s="88"/>
      <c r="J578" s="84" t="str">
        <f t="shared" si="507"/>
        <v/>
      </c>
      <c r="K578" s="84" t="str">
        <f t="shared" si="508"/>
        <v>F4</v>
      </c>
      <c r="L578" s="84" t="str">
        <f t="shared" si="509"/>
        <v>F2</v>
      </c>
      <c r="M578" s="89"/>
      <c r="N578" s="89"/>
      <c r="P578" s="199"/>
      <c r="Q578" s="199"/>
      <c r="R578" s="199"/>
      <c r="S578" s="204"/>
      <c r="T578" s="273">
        <f t="shared" si="510"/>
        <v>1</v>
      </c>
      <c r="U578" s="202">
        <f t="shared" si="511"/>
        <v>1</v>
      </c>
      <c r="V578" s="205">
        <f t="shared" si="512"/>
        <v>7</v>
      </c>
      <c r="W578" s="205">
        <f t="shared" si="513"/>
        <v>8</v>
      </c>
      <c r="X578" s="49">
        <v>9</v>
      </c>
      <c r="Y578" s="84" t="str">
        <f t="shared" si="514"/>
        <v/>
      </c>
      <c r="Z578" s="84" t="str">
        <f t="shared" si="515"/>
        <v>F4</v>
      </c>
      <c r="AA578" s="84" t="str">
        <f t="shared" si="516"/>
        <v>F2</v>
      </c>
      <c r="AB578" s="31">
        <f t="shared" si="517"/>
        <v>4</v>
      </c>
      <c r="AH578" s="332">
        <f t="shared" si="518"/>
        <v>7.47</v>
      </c>
    </row>
    <row r="579" spans="1:34" x14ac:dyDescent="0.25">
      <c r="A579" s="31" t="str">
        <f>C571&amp;"x"&amp;B579</f>
        <v>F1x6</v>
      </c>
      <c r="B579" s="60">
        <v>6</v>
      </c>
      <c r="C579" s="84" t="str">
        <f t="shared" si="501"/>
        <v/>
      </c>
      <c r="D579" s="84" t="str">
        <f t="shared" si="502"/>
        <v/>
      </c>
      <c r="E579" s="85" t="str">
        <f t="shared" si="503"/>
        <v/>
      </c>
      <c r="F579" s="85" t="str">
        <f t="shared" si="504"/>
        <v/>
      </c>
      <c r="G579" s="86" t="str">
        <f t="shared" si="505"/>
        <v/>
      </c>
      <c r="H579" s="87" t="str">
        <f t="shared" si="506"/>
        <v/>
      </c>
      <c r="I579" s="88"/>
      <c r="J579" s="84" t="str">
        <f t="shared" si="507"/>
        <v/>
      </c>
      <c r="K579" s="84" t="str">
        <f t="shared" si="508"/>
        <v/>
      </c>
      <c r="L579" s="84" t="str">
        <f t="shared" si="509"/>
        <v/>
      </c>
      <c r="M579" s="89"/>
      <c r="N579" s="89"/>
      <c r="P579" s="199"/>
      <c r="Q579" s="199"/>
      <c r="R579" s="199"/>
      <c r="S579" s="204"/>
      <c r="T579" s="273">
        <f t="shared" si="510"/>
        <v>0</v>
      </c>
      <c r="U579" s="202">
        <f t="shared" si="511"/>
        <v>0</v>
      </c>
      <c r="V579" s="205">
        <f t="shared" si="512"/>
        <v>7</v>
      </c>
      <c r="W579" s="205">
        <f t="shared" si="513"/>
        <v>8</v>
      </c>
      <c r="X579" s="49">
        <v>10</v>
      </c>
      <c r="Y579" s="84" t="str">
        <f t="shared" si="514"/>
        <v/>
      </c>
      <c r="Z579" s="84" t="str">
        <f t="shared" si="515"/>
        <v/>
      </c>
      <c r="AA579" s="84" t="str">
        <f t="shared" si="516"/>
        <v/>
      </c>
      <c r="AB579" s="31">
        <f t="shared" si="517"/>
        <v>0</v>
      </c>
      <c r="AH579" s="332" t="str">
        <f t="shared" si="518"/>
        <v/>
      </c>
    </row>
    <row r="580" spans="1:34" x14ac:dyDescent="0.25">
      <c r="A580" s="31" t="str">
        <f>C571&amp;"x"&amp;B580</f>
        <v>F1x7</v>
      </c>
      <c r="B580" s="60">
        <v>7</v>
      </c>
      <c r="C580" s="84" t="str">
        <f t="shared" si="501"/>
        <v/>
      </c>
      <c r="D580" s="84" t="str">
        <f t="shared" si="502"/>
        <v/>
      </c>
      <c r="E580" s="85" t="str">
        <f t="shared" si="503"/>
        <v/>
      </c>
      <c r="F580" s="85" t="str">
        <f t="shared" si="504"/>
        <v/>
      </c>
      <c r="G580" s="86" t="str">
        <f t="shared" si="505"/>
        <v/>
      </c>
      <c r="H580" s="87" t="str">
        <f t="shared" si="506"/>
        <v/>
      </c>
      <c r="I580" s="88"/>
      <c r="J580" s="84" t="str">
        <f t="shared" si="507"/>
        <v/>
      </c>
      <c r="K580" s="84" t="str">
        <f t="shared" si="508"/>
        <v/>
      </c>
      <c r="L580" s="84" t="str">
        <f t="shared" si="509"/>
        <v/>
      </c>
      <c r="M580" s="89"/>
      <c r="N580" s="89"/>
      <c r="P580" s="199"/>
      <c r="Q580" s="199"/>
      <c r="R580" s="199"/>
      <c r="S580" s="204"/>
      <c r="T580" s="273">
        <f t="shared" si="510"/>
        <v>0</v>
      </c>
      <c r="U580" s="202">
        <f t="shared" si="511"/>
        <v>0</v>
      </c>
      <c r="V580" s="205">
        <f t="shared" si="512"/>
        <v>7</v>
      </c>
      <c r="W580" s="205">
        <f t="shared" si="513"/>
        <v>8</v>
      </c>
      <c r="X580" s="49">
        <v>11</v>
      </c>
      <c r="Y580" s="84" t="str">
        <f t="shared" si="514"/>
        <v/>
      </c>
      <c r="Z580" s="84" t="str">
        <f t="shared" si="515"/>
        <v/>
      </c>
      <c r="AA580" s="84" t="str">
        <f t="shared" si="516"/>
        <v/>
      </c>
      <c r="AB580" s="31">
        <f t="shared" si="517"/>
        <v>0</v>
      </c>
      <c r="AH580" s="332" t="str">
        <f t="shared" si="518"/>
        <v/>
      </c>
    </row>
    <row r="581" spans="1:34" x14ac:dyDescent="0.25">
      <c r="A581" s="31" t="str">
        <f>C571&amp;"x"&amp;B581</f>
        <v>F1x8</v>
      </c>
      <c r="B581" s="60">
        <v>8</v>
      </c>
      <c r="C581" s="84" t="str">
        <f t="shared" si="501"/>
        <v/>
      </c>
      <c r="D581" s="84" t="str">
        <f t="shared" si="502"/>
        <v/>
      </c>
      <c r="E581" s="85" t="str">
        <f t="shared" si="503"/>
        <v/>
      </c>
      <c r="F581" s="85" t="str">
        <f t="shared" si="504"/>
        <v/>
      </c>
      <c r="G581" s="86" t="str">
        <f t="shared" si="505"/>
        <v/>
      </c>
      <c r="H581" s="87" t="str">
        <f t="shared" si="506"/>
        <v/>
      </c>
      <c r="I581" s="88"/>
      <c r="J581" s="84" t="str">
        <f t="shared" si="507"/>
        <v/>
      </c>
      <c r="K581" s="84" t="str">
        <f t="shared" si="508"/>
        <v/>
      </c>
      <c r="L581" s="84" t="str">
        <f t="shared" si="509"/>
        <v/>
      </c>
      <c r="M581" s="89"/>
      <c r="N581" s="89"/>
      <c r="P581" s="199"/>
      <c r="Q581" s="199"/>
      <c r="R581" s="199"/>
      <c r="S581" s="204"/>
      <c r="T581" s="273">
        <f t="shared" si="510"/>
        <v>0</v>
      </c>
      <c r="U581" s="202">
        <f t="shared" si="511"/>
        <v>0</v>
      </c>
      <c r="V581" s="205">
        <f t="shared" si="512"/>
        <v>7</v>
      </c>
      <c r="W581" s="205">
        <f t="shared" si="513"/>
        <v>8</v>
      </c>
      <c r="X581" s="49">
        <v>12</v>
      </c>
      <c r="Y581" s="84" t="str">
        <f t="shared" si="514"/>
        <v/>
      </c>
      <c r="Z581" s="84" t="str">
        <f t="shared" si="515"/>
        <v/>
      </c>
      <c r="AA581" s="84" t="str">
        <f t="shared" si="516"/>
        <v/>
      </c>
      <c r="AB581" s="31">
        <f t="shared" si="517"/>
        <v>0</v>
      </c>
      <c r="AH581" s="332" t="str">
        <f t="shared" si="518"/>
        <v/>
      </c>
    </row>
    <row r="582" spans="1:34" x14ac:dyDescent="0.25">
      <c r="A582" s="31" t="str">
        <f>C571&amp;"x"&amp;B582</f>
        <v>F1x9</v>
      </c>
      <c r="B582" s="60">
        <v>9</v>
      </c>
      <c r="C582" s="84" t="str">
        <f t="shared" si="501"/>
        <v/>
      </c>
      <c r="D582" s="84" t="str">
        <f t="shared" si="502"/>
        <v/>
      </c>
      <c r="E582" s="85" t="str">
        <f t="shared" si="503"/>
        <v/>
      </c>
      <c r="F582" s="85" t="str">
        <f t="shared" si="504"/>
        <v/>
      </c>
      <c r="G582" s="86" t="str">
        <f t="shared" si="505"/>
        <v/>
      </c>
      <c r="H582" s="87" t="str">
        <f t="shared" si="506"/>
        <v/>
      </c>
      <c r="I582" s="88"/>
      <c r="J582" s="84" t="str">
        <f t="shared" si="507"/>
        <v/>
      </c>
      <c r="K582" s="84" t="str">
        <f t="shared" si="508"/>
        <v/>
      </c>
      <c r="L582" s="84" t="str">
        <f t="shared" si="509"/>
        <v/>
      </c>
      <c r="M582" s="89"/>
      <c r="N582" s="89"/>
      <c r="P582" s="199"/>
      <c r="Q582" s="199"/>
      <c r="R582" s="199"/>
      <c r="S582" s="204"/>
      <c r="T582" s="273">
        <f t="shared" si="510"/>
        <v>0</v>
      </c>
      <c r="U582" s="202">
        <f t="shared" si="511"/>
        <v>0</v>
      </c>
      <c r="V582" s="205">
        <f t="shared" si="512"/>
        <v>7</v>
      </c>
      <c r="W582" s="205">
        <f t="shared" si="513"/>
        <v>8</v>
      </c>
      <c r="X582" s="49">
        <v>13</v>
      </c>
      <c r="Y582" s="84" t="str">
        <f t="shared" si="514"/>
        <v/>
      </c>
      <c r="Z582" s="84" t="str">
        <f t="shared" si="515"/>
        <v/>
      </c>
      <c r="AA582" s="84" t="str">
        <f t="shared" si="516"/>
        <v/>
      </c>
      <c r="AB582" s="31">
        <f t="shared" si="517"/>
        <v>0</v>
      </c>
      <c r="AH582" s="332" t="str">
        <f t="shared" si="518"/>
        <v/>
      </c>
    </row>
    <row r="583" spans="1:34" x14ac:dyDescent="0.25">
      <c r="A583" s="31" t="str">
        <f>C571&amp;"x"&amp;B583</f>
        <v>F1x10</v>
      </c>
      <c r="B583" s="60">
        <v>10</v>
      </c>
      <c r="C583" s="84" t="str">
        <f t="shared" si="501"/>
        <v/>
      </c>
      <c r="D583" s="84" t="str">
        <f t="shared" si="502"/>
        <v/>
      </c>
      <c r="E583" s="85" t="str">
        <f t="shared" si="503"/>
        <v/>
      </c>
      <c r="F583" s="85" t="str">
        <f t="shared" si="504"/>
        <v/>
      </c>
      <c r="G583" s="86" t="str">
        <f t="shared" si="505"/>
        <v/>
      </c>
      <c r="H583" s="87" t="str">
        <f t="shared" si="506"/>
        <v/>
      </c>
      <c r="I583" s="88"/>
      <c r="J583" s="84" t="str">
        <f t="shared" si="507"/>
        <v/>
      </c>
      <c r="K583" s="84" t="str">
        <f t="shared" si="508"/>
        <v/>
      </c>
      <c r="L583" s="84" t="str">
        <f t="shared" si="509"/>
        <v/>
      </c>
      <c r="M583" s="89"/>
      <c r="N583" s="89"/>
      <c r="P583" s="199"/>
      <c r="Q583" s="199"/>
      <c r="R583" s="199"/>
      <c r="S583" s="204"/>
      <c r="T583" s="273">
        <f t="shared" si="510"/>
        <v>0</v>
      </c>
      <c r="U583" s="202">
        <f t="shared" si="511"/>
        <v>0</v>
      </c>
      <c r="V583" s="205">
        <f t="shared" si="512"/>
        <v>7</v>
      </c>
      <c r="W583" s="205">
        <f t="shared" si="513"/>
        <v>8</v>
      </c>
      <c r="X583" s="49">
        <v>14</v>
      </c>
      <c r="Y583" s="84" t="str">
        <f t="shared" si="514"/>
        <v/>
      </c>
      <c r="Z583" s="84" t="str">
        <f t="shared" si="515"/>
        <v/>
      </c>
      <c r="AA583" s="84" t="str">
        <f t="shared" si="516"/>
        <v/>
      </c>
      <c r="AB583" s="31">
        <f t="shared" si="517"/>
        <v>0</v>
      </c>
      <c r="AH583" s="332" t="str">
        <f t="shared" si="518"/>
        <v/>
      </c>
    </row>
    <row r="584" spans="1:34" x14ac:dyDescent="0.25">
      <c r="A584" s="31" t="str">
        <f>C571&amp;"x"&amp;B584</f>
        <v>F1x11</v>
      </c>
      <c r="B584" s="60">
        <v>11</v>
      </c>
      <c r="C584" s="84" t="str">
        <f t="shared" si="501"/>
        <v/>
      </c>
      <c r="D584" s="84" t="str">
        <f t="shared" si="502"/>
        <v/>
      </c>
      <c r="E584" s="85" t="str">
        <f t="shared" si="503"/>
        <v/>
      </c>
      <c r="F584" s="85" t="str">
        <f t="shared" si="504"/>
        <v/>
      </c>
      <c r="G584" s="86" t="str">
        <f t="shared" si="505"/>
        <v/>
      </c>
      <c r="H584" s="87" t="str">
        <f t="shared" si="506"/>
        <v/>
      </c>
      <c r="I584" s="88"/>
      <c r="J584" s="84" t="str">
        <f t="shared" si="507"/>
        <v/>
      </c>
      <c r="K584" s="84" t="str">
        <f t="shared" si="508"/>
        <v/>
      </c>
      <c r="L584" s="84" t="str">
        <f t="shared" si="509"/>
        <v/>
      </c>
      <c r="M584" s="89"/>
      <c r="N584" s="89"/>
      <c r="P584" s="199"/>
      <c r="Q584" s="199"/>
      <c r="R584" s="199"/>
      <c r="T584" s="273">
        <f t="shared" si="510"/>
        <v>0</v>
      </c>
      <c r="U584" s="202">
        <f t="shared" si="511"/>
        <v>0</v>
      </c>
      <c r="V584" s="205">
        <f t="shared" si="512"/>
        <v>7</v>
      </c>
      <c r="W584" s="205">
        <f t="shared" si="513"/>
        <v>8</v>
      </c>
      <c r="X584" s="49">
        <v>15</v>
      </c>
      <c r="Y584" s="84" t="str">
        <f t="shared" si="514"/>
        <v/>
      </c>
      <c r="Z584" s="84" t="str">
        <f t="shared" si="515"/>
        <v/>
      </c>
      <c r="AA584" s="84" t="str">
        <f t="shared" si="516"/>
        <v/>
      </c>
      <c r="AB584" s="31">
        <f t="shared" si="517"/>
        <v>0</v>
      </c>
      <c r="AH584" s="332" t="str">
        <f t="shared" si="518"/>
        <v/>
      </c>
    </row>
    <row r="585" spans="1:34" x14ac:dyDescent="0.25">
      <c r="A585" s="31" t="str">
        <f>C571&amp;"x"&amp;B585</f>
        <v>F1x12</v>
      </c>
      <c r="B585" s="60">
        <v>12</v>
      </c>
      <c r="C585" s="84" t="str">
        <f t="shared" si="501"/>
        <v/>
      </c>
      <c r="D585" s="84" t="str">
        <f t="shared" si="502"/>
        <v/>
      </c>
      <c r="E585" s="85" t="str">
        <f t="shared" si="503"/>
        <v/>
      </c>
      <c r="F585" s="85" t="str">
        <f t="shared" si="504"/>
        <v/>
      </c>
      <c r="G585" s="86" t="str">
        <f t="shared" si="505"/>
        <v/>
      </c>
      <c r="H585" s="87" t="str">
        <f t="shared" si="506"/>
        <v/>
      </c>
      <c r="I585" s="88"/>
      <c r="J585" s="84" t="str">
        <f t="shared" si="507"/>
        <v/>
      </c>
      <c r="K585" s="84" t="str">
        <f t="shared" si="508"/>
        <v/>
      </c>
      <c r="L585" s="84" t="str">
        <f t="shared" si="509"/>
        <v/>
      </c>
      <c r="M585" s="89"/>
      <c r="N585" s="89"/>
      <c r="P585" s="199"/>
      <c r="Q585" s="199"/>
      <c r="R585" s="199"/>
      <c r="T585" s="273">
        <f t="shared" si="510"/>
        <v>0</v>
      </c>
      <c r="U585" s="202">
        <f t="shared" si="511"/>
        <v>0</v>
      </c>
      <c r="V585" s="205">
        <f t="shared" si="512"/>
        <v>7</v>
      </c>
      <c r="W585" s="205">
        <f t="shared" si="513"/>
        <v>8</v>
      </c>
      <c r="X585" s="49">
        <v>16</v>
      </c>
      <c r="Y585" s="84" t="str">
        <f t="shared" si="514"/>
        <v/>
      </c>
      <c r="Z585" s="84" t="str">
        <f t="shared" si="515"/>
        <v/>
      </c>
      <c r="AA585" s="84" t="str">
        <f t="shared" si="516"/>
        <v/>
      </c>
      <c r="AB585" s="31">
        <f t="shared" si="517"/>
        <v>0</v>
      </c>
      <c r="AH585" s="332" t="str">
        <f t="shared" si="518"/>
        <v/>
      </c>
    </row>
    <row r="586" spans="1:34" x14ac:dyDescent="0.25">
      <c r="A586" s="31" t="str">
        <f>C571&amp;"x"&amp;B586</f>
        <v>F1x13</v>
      </c>
      <c r="B586" s="60">
        <v>13</v>
      </c>
      <c r="C586" s="84" t="str">
        <f t="shared" si="501"/>
        <v/>
      </c>
      <c r="D586" s="84" t="str">
        <f t="shared" si="502"/>
        <v/>
      </c>
      <c r="E586" s="85" t="str">
        <f t="shared" si="503"/>
        <v/>
      </c>
      <c r="F586" s="85" t="str">
        <f t="shared" si="504"/>
        <v/>
      </c>
      <c r="G586" s="86" t="str">
        <f t="shared" si="505"/>
        <v/>
      </c>
      <c r="H586" s="87" t="str">
        <f t="shared" si="506"/>
        <v/>
      </c>
      <c r="I586" s="88"/>
      <c r="J586" s="84" t="str">
        <f t="shared" si="507"/>
        <v/>
      </c>
      <c r="K586" s="84" t="str">
        <f t="shared" si="508"/>
        <v/>
      </c>
      <c r="L586" s="84" t="str">
        <f t="shared" si="509"/>
        <v/>
      </c>
      <c r="M586" s="89"/>
      <c r="N586" s="89"/>
      <c r="P586" s="199"/>
      <c r="Q586" s="199"/>
      <c r="R586" s="199"/>
      <c r="T586" s="273">
        <f t="shared" si="510"/>
        <v>0</v>
      </c>
      <c r="U586" s="202">
        <f t="shared" si="511"/>
        <v>0</v>
      </c>
      <c r="V586" s="205">
        <f t="shared" si="512"/>
        <v>7</v>
      </c>
      <c r="W586" s="205">
        <f t="shared" si="513"/>
        <v>8</v>
      </c>
      <c r="X586" s="49">
        <v>17</v>
      </c>
      <c r="Y586" s="84" t="str">
        <f t="shared" si="514"/>
        <v/>
      </c>
      <c r="Z586" s="84" t="str">
        <f t="shared" si="515"/>
        <v/>
      </c>
      <c r="AA586" s="84" t="str">
        <f t="shared" si="516"/>
        <v/>
      </c>
      <c r="AB586" s="31">
        <f t="shared" si="517"/>
        <v>0</v>
      </c>
      <c r="AH586" s="332" t="str">
        <f t="shared" si="518"/>
        <v/>
      </c>
    </row>
    <row r="587" spans="1:34" x14ac:dyDescent="0.25">
      <c r="A587" s="31" t="str">
        <f>C571&amp;"x"&amp;B587</f>
        <v>F1x14</v>
      </c>
      <c r="B587" s="60">
        <v>14</v>
      </c>
      <c r="C587" s="84" t="str">
        <f t="shared" si="501"/>
        <v/>
      </c>
      <c r="D587" s="84" t="str">
        <f t="shared" si="502"/>
        <v/>
      </c>
      <c r="E587" s="85" t="str">
        <f t="shared" si="503"/>
        <v/>
      </c>
      <c r="F587" s="85" t="str">
        <f t="shared" si="504"/>
        <v/>
      </c>
      <c r="G587" s="86" t="str">
        <f t="shared" si="505"/>
        <v/>
      </c>
      <c r="H587" s="87" t="str">
        <f t="shared" si="506"/>
        <v/>
      </c>
      <c r="I587" s="88"/>
      <c r="J587" s="84" t="str">
        <f t="shared" si="507"/>
        <v/>
      </c>
      <c r="K587" s="84" t="str">
        <f t="shared" si="508"/>
        <v/>
      </c>
      <c r="L587" s="84" t="str">
        <f t="shared" si="509"/>
        <v/>
      </c>
      <c r="M587" s="89"/>
      <c r="N587" s="89"/>
      <c r="P587" s="199"/>
      <c r="Q587" s="199"/>
      <c r="R587" s="199"/>
      <c r="T587" s="273">
        <f t="shared" si="510"/>
        <v>0</v>
      </c>
      <c r="U587" s="202">
        <f t="shared" si="511"/>
        <v>0</v>
      </c>
      <c r="V587" s="205">
        <f t="shared" si="512"/>
        <v>7</v>
      </c>
      <c r="W587" s="205">
        <f t="shared" si="513"/>
        <v>8</v>
      </c>
      <c r="X587" s="49">
        <v>18</v>
      </c>
      <c r="Y587" s="84" t="str">
        <f t="shared" si="514"/>
        <v/>
      </c>
      <c r="Z587" s="84" t="str">
        <f t="shared" si="515"/>
        <v/>
      </c>
      <c r="AA587" s="84" t="str">
        <f t="shared" si="516"/>
        <v/>
      </c>
      <c r="AB587" s="31">
        <f t="shared" si="517"/>
        <v>0</v>
      </c>
      <c r="AH587" s="332" t="str">
        <f t="shared" si="518"/>
        <v/>
      </c>
    </row>
    <row r="588" spans="1:34" x14ac:dyDescent="0.25">
      <c r="A588" s="31" t="str">
        <f>C571&amp;"x"&amp;B588</f>
        <v>F1x15</v>
      </c>
      <c r="B588" s="60">
        <v>15</v>
      </c>
      <c r="C588" s="84" t="str">
        <f t="shared" si="501"/>
        <v/>
      </c>
      <c r="D588" s="84" t="str">
        <f t="shared" si="502"/>
        <v/>
      </c>
      <c r="E588" s="85" t="str">
        <f t="shared" si="503"/>
        <v/>
      </c>
      <c r="F588" s="85" t="str">
        <f t="shared" si="504"/>
        <v/>
      </c>
      <c r="G588" s="86" t="str">
        <f t="shared" si="505"/>
        <v/>
      </c>
      <c r="H588" s="87" t="str">
        <f t="shared" si="506"/>
        <v/>
      </c>
      <c r="I588" s="88"/>
      <c r="J588" s="84" t="str">
        <f t="shared" si="507"/>
        <v/>
      </c>
      <c r="K588" s="84" t="str">
        <f t="shared" si="508"/>
        <v/>
      </c>
      <c r="L588" s="84" t="str">
        <f t="shared" si="509"/>
        <v/>
      </c>
      <c r="M588" s="89"/>
      <c r="N588" s="89"/>
      <c r="P588" s="199"/>
      <c r="Q588" s="199"/>
      <c r="R588" s="199"/>
      <c r="T588" s="273">
        <f t="shared" si="510"/>
        <v>0</v>
      </c>
      <c r="U588" s="202">
        <f t="shared" si="511"/>
        <v>0</v>
      </c>
      <c r="V588" s="205">
        <f t="shared" si="512"/>
        <v>7</v>
      </c>
      <c r="W588" s="205">
        <f t="shared" si="513"/>
        <v>8</v>
      </c>
      <c r="X588" s="49">
        <v>19</v>
      </c>
      <c r="Y588" s="84" t="str">
        <f t="shared" si="514"/>
        <v/>
      </c>
      <c r="Z588" s="84" t="str">
        <f t="shared" si="515"/>
        <v/>
      </c>
      <c r="AA588" s="84" t="str">
        <f t="shared" si="516"/>
        <v/>
      </c>
      <c r="AB588" s="31">
        <f t="shared" si="517"/>
        <v>0</v>
      </c>
      <c r="AH588" s="332" t="str">
        <f t="shared" si="518"/>
        <v/>
      </c>
    </row>
    <row r="589" spans="1:34" ht="13.8" thickBot="1" x14ac:dyDescent="0.3">
      <c r="B589" s="90"/>
      <c r="C589" s="91"/>
      <c r="D589" s="90"/>
      <c r="E589" s="90"/>
      <c r="F589" s="90"/>
      <c r="G589" s="92"/>
      <c r="H589" s="92"/>
      <c r="I589" s="92"/>
      <c r="J589" s="91"/>
      <c r="K589" s="91"/>
      <c r="L589" s="91"/>
      <c r="M589" s="89"/>
      <c r="N589" s="89"/>
      <c r="X589" s="49">
        <v>20</v>
      </c>
    </row>
    <row r="590" spans="1:34" ht="13.8" thickTop="1" x14ac:dyDescent="0.25">
      <c r="A590" s="59"/>
      <c r="B590" s="60"/>
      <c r="C590" s="416" t="s">
        <v>5707</v>
      </c>
      <c r="D590" s="416"/>
      <c r="E590" s="162" t="s">
        <v>5708</v>
      </c>
      <c r="F590" s="162" t="s">
        <v>5709</v>
      </c>
      <c r="G590" s="62" t="s">
        <v>5710</v>
      </c>
      <c r="H590" s="63"/>
      <c r="I590" s="64"/>
      <c r="J590" s="65" t="s">
        <v>5711</v>
      </c>
      <c r="K590" s="65" t="s">
        <v>5712</v>
      </c>
      <c r="L590" s="65" t="s">
        <v>5713</v>
      </c>
      <c r="M590" s="66"/>
      <c r="N590" s="66"/>
      <c r="O590" s="67"/>
      <c r="P590" s="68">
        <f>COUNT(P594:P608)</f>
        <v>0</v>
      </c>
      <c r="Q590" s="68">
        <f>COUNT(Q594:Q608)</f>
        <v>0</v>
      </c>
      <c r="R590" s="68">
        <f>COUNT(R594:R608)</f>
        <v>0</v>
      </c>
      <c r="S590" s="69"/>
      <c r="T590" s="344">
        <f>T591-SUM(U594:U608)</f>
        <v>0</v>
      </c>
      <c r="U590" s="67"/>
      <c r="V590" s="67"/>
      <c r="W590" s="67"/>
      <c r="X590" s="67">
        <v>1</v>
      </c>
      <c r="Y590" s="59"/>
      <c r="Z590" s="59"/>
      <c r="AA590" s="59"/>
      <c r="AB590" s="59"/>
    </row>
    <row r="591" spans="1:34" x14ac:dyDescent="0.25">
      <c r="A591" s="40">
        <v>33</v>
      </c>
      <c r="B591" s="70"/>
      <c r="C591" s="415" t="str">
        <f>Leden!AQ35</f>
        <v>F2</v>
      </c>
      <c r="D591" s="415"/>
      <c r="E591" s="161" t="str">
        <f>IF($C591="","",LEFT(IFERROR(VLOOKUP($C591,TeamsV,2,0),"")&amp;"??",2))</f>
        <v>BK</v>
      </c>
      <c r="F591" s="342" t="str">
        <f>IF($C591="","",IFERROR(VLOOKUP($C591,TeamsV,3,0),"??"))</f>
        <v>Za</v>
      </c>
      <c r="G591" s="161" t="str">
        <f>IF($C591="","",LEFT(IFERROR(VLOOKUP($C591,TeamsV,4,0),"")&amp;"?",1))</f>
        <v>4</v>
      </c>
      <c r="H591" s="72"/>
      <c r="I591" s="73"/>
      <c r="J591" s="265">
        <f>COUNTIF(C594:C608,"V")</f>
        <v>3</v>
      </c>
      <c r="K591" s="268">
        <f>COUNTIF(C594:C608,"M")</f>
        <v>2</v>
      </c>
      <c r="L591" s="74">
        <f>IFERROR(AVERAGE(H594:H608),"")</f>
        <v>6.8</v>
      </c>
      <c r="M591" s="75"/>
      <c r="N591" s="75"/>
      <c r="O591" s="76" t="s">
        <v>5714</v>
      </c>
      <c r="P591" s="346"/>
      <c r="Q591" s="346"/>
      <c r="R591" s="346"/>
      <c r="S591" s="347"/>
      <c r="T591" s="344">
        <f>SUM(T594:T608)</f>
        <v>5</v>
      </c>
      <c r="U591" s="201" t="str">
        <f>MID($C591,1,1)</f>
        <v>F</v>
      </c>
      <c r="V591" s="201" t="str">
        <f>MID($C591,1,1)</f>
        <v>F</v>
      </c>
      <c r="W591" s="201" t="str">
        <f>MID($C591,1,1)</f>
        <v>F</v>
      </c>
      <c r="X591" s="49">
        <v>2</v>
      </c>
      <c r="Y591" s="40"/>
      <c r="Z591" s="40"/>
      <c r="AA591" s="40"/>
      <c r="AB591" s="40"/>
      <c r="AD591" s="17" t="str">
        <f>IF($C591="","",IFERROR(VLOOKUP($C591,TeamsV,6,0),""))</f>
        <v>A</v>
      </c>
      <c r="AE591" s="17" t="str">
        <f>TRIM(IF($AD591="","",IFERROR(VLOOKUP($AD591,Teams!$B$4:$G$8,2,0),"")))</f>
        <v>3312 AD</v>
      </c>
      <c r="AF591" s="17" t="str">
        <f>TRIM(IF($AD591="","",IFERROR(VLOOKUP($AD591,Teams!$B$4:$G$8,4,0),"")))</f>
        <v>Dordrecht Oranje Wit (D)</v>
      </c>
      <c r="AH591" s="335">
        <f>IFERROR(AVERAGE(AH594:AH608),"")</f>
        <v>7.5439999999999996</v>
      </c>
    </row>
    <row r="592" spans="1:34" x14ac:dyDescent="0.25">
      <c r="B592" s="60"/>
      <c r="C592" s="162"/>
      <c r="D592" s="60"/>
      <c r="E592" s="60"/>
      <c r="F592" s="60"/>
      <c r="G592" s="64"/>
      <c r="H592" s="64"/>
      <c r="I592" s="64"/>
      <c r="J592" s="266"/>
      <c r="K592" s="266"/>
      <c r="L592" s="266"/>
      <c r="M592" s="77"/>
      <c r="N592" s="77"/>
      <c r="P592" s="200"/>
      <c r="Q592" s="200"/>
      <c r="R592" s="200"/>
      <c r="S592" s="200"/>
      <c r="T592" s="156"/>
      <c r="U592" s="202"/>
      <c r="V592" s="202"/>
      <c r="W592" s="202"/>
      <c r="X592" s="49">
        <v>3</v>
      </c>
    </row>
    <row r="593" spans="1:34" x14ac:dyDescent="0.25">
      <c r="A593" s="78"/>
      <c r="B593" s="79"/>
      <c r="C593" s="80" t="s">
        <v>5715</v>
      </c>
      <c r="D593" s="80" t="s">
        <v>5716</v>
      </c>
      <c r="E593" s="81" t="s">
        <v>5717</v>
      </c>
      <c r="F593" s="81" t="s">
        <v>5718</v>
      </c>
      <c r="G593" s="80" t="s">
        <v>5719</v>
      </c>
      <c r="H593" s="80" t="s">
        <v>5720</v>
      </c>
      <c r="I593" s="80" t="s">
        <v>5575</v>
      </c>
      <c r="J593" s="80" t="s">
        <v>7904</v>
      </c>
      <c r="K593" s="80" t="s">
        <v>7905</v>
      </c>
      <c r="L593" s="80" t="s">
        <v>8680</v>
      </c>
      <c r="M593" s="82"/>
      <c r="N593" s="82"/>
      <c r="O593" s="83"/>
      <c r="P593" s="203" t="s">
        <v>5585</v>
      </c>
      <c r="Q593" s="203" t="s">
        <v>5584</v>
      </c>
      <c r="R593" s="203" t="s">
        <v>5586</v>
      </c>
      <c r="S593" s="200"/>
      <c r="T593" s="156"/>
      <c r="U593" s="201">
        <f>IF(W591="","",VLOOKUP(W591,Leeftijdscat,2,FALSE))</f>
        <v>5</v>
      </c>
      <c r="V593" s="201">
        <f>IF(W591="","",VLOOKUP(W591,Leeftijdscat,3,FALSE))</f>
        <v>7</v>
      </c>
      <c r="W593" s="201">
        <f>IF(W591="","",VLOOKUP(W591,Leeftijdscat,4,FALSE))</f>
        <v>8</v>
      </c>
      <c r="X593" s="49">
        <v>4</v>
      </c>
      <c r="Y593" s="78">
        <f>LEN(Y594&amp;Y595&amp;Y596&amp;Y597&amp;Y598&amp;Y599&amp;Y600&amp;Y601&amp;Y602&amp;Y603&amp;Y604&amp;Y605&amp;Y606&amp;Y607&amp;Y608)</f>
        <v>2</v>
      </c>
      <c r="Z593" s="78">
        <f>LEN(Z594&amp;Z595&amp;Z596&amp;Z597&amp;Z598&amp;Z599&amp;Z600&amp;Z601&amp;Z602&amp;Z603&amp;Z604&amp;Z605&amp;Z606&amp;Z607&amp;Z608)</f>
        <v>10</v>
      </c>
      <c r="AA593" s="78">
        <f>LEN(AA594&amp;AA595&amp;AA596&amp;AA597&amp;AA598&amp;AA599&amp;AA600&amp;AA601&amp;AA602&amp;AA603&amp;AA604&amp;AA605&amp;AA606&amp;AA607&amp;AA608)</f>
        <v>10</v>
      </c>
      <c r="AB593" s="78">
        <f>SUM(Y593:AA593)</f>
        <v>22</v>
      </c>
    </row>
    <row r="594" spans="1:34" x14ac:dyDescent="0.25">
      <c r="A594" s="31" t="str">
        <f>C591&amp;"x"&amp;B594</f>
        <v>F2x1</v>
      </c>
      <c r="B594" s="60">
        <v>1</v>
      </c>
      <c r="C594" s="84" t="str">
        <f t="shared" ref="C594:C608" si="519">IF(LEFT($A594,1)="x","",IFERROR(VLOOKUP($A594,LedenV,6,0),""))</f>
        <v>V</v>
      </c>
      <c r="D594" s="84" t="str">
        <f t="shared" ref="D594:D608" si="520">IF(LEFT($A594,1)="x","",IFERROR(VLOOKUP($A594,LedenV,7,0),""))</f>
        <v>NMH37W2</v>
      </c>
      <c r="E594" s="85" t="str">
        <f t="shared" ref="E594:E608" si="521">IF(LEFT($A594,1)="x","",IFERROR(VLOOKUP($A594,LedenV,8,0),""))</f>
        <v>Linden, van der I.</v>
      </c>
      <c r="F594" s="85" t="str">
        <f t="shared" ref="F594:F608" si="522">IF(LEFT($A594,1)="x","",IFERROR(VLOOKUP($A594,LedenV,9,0),""))</f>
        <v>Ize</v>
      </c>
      <c r="G594" s="86">
        <f t="shared" ref="G594:G608" si="523">IF(LEFT($A594,1)="x","",IFERROR(VLOOKUP($A594,LedenV,10,0),""))</f>
        <v>41662</v>
      </c>
      <c r="H594" s="87">
        <f t="shared" ref="H594:H608" si="524">IF(AND(ISNUMBER(G594),G594&lt;&gt;0),DATEDIF(G594,Peildatum,"Y"),"")</f>
        <v>7</v>
      </c>
      <c r="I594" s="88"/>
      <c r="J594" s="84" t="str">
        <f t="shared" ref="J594:J608" si="525">IF(LEFT($A594,1)="x","",IFERROR(VLOOKUP($A594,LedenV,16,0),""))</f>
        <v>F3</v>
      </c>
      <c r="K594" s="84" t="str">
        <f t="shared" ref="K594:K608" si="526">IF(LEFT($A594,1)="x","",IFERROR(VLOOKUP($A594,LedenV,17,0),""))</f>
        <v>F2</v>
      </c>
      <c r="L594" s="84" t="str">
        <f t="shared" ref="L594:L608" si="527">IF(LEFT($A594,1)="x","",IFERROR(VLOOKUP($A594,LedenV,18,0),""))</f>
        <v>E5</v>
      </c>
      <c r="M594" s="89"/>
      <c r="N594" s="89"/>
      <c r="P594" s="199"/>
      <c r="Q594" s="199"/>
      <c r="R594" s="199"/>
      <c r="S594" s="204"/>
      <c r="T594" s="273">
        <f t="shared" ref="T594:T608" si="528">IF(LEN(C594&amp;D594&amp;E594&amp;F594)&gt;0,1,0)</f>
        <v>1</v>
      </c>
      <c r="U594" s="202">
        <f t="shared" ref="U594:U608" si="529">MIN(LEN(Y594&amp;Z594&amp;AA594),1)</f>
        <v>1</v>
      </c>
      <c r="V594" s="205">
        <f t="shared" ref="V594:V608" si="530">V593</f>
        <v>7</v>
      </c>
      <c r="W594" s="205">
        <f t="shared" ref="W594:W608" si="531">W593</f>
        <v>8</v>
      </c>
      <c r="X594" s="49">
        <v>5</v>
      </c>
      <c r="Y594" s="84" t="str">
        <f t="shared" ref="Y594:Y608" si="532">IF(LEFT($A594,1)="x","",IFERROR(VLOOKUP($A594,LedenV,34,0),""))</f>
        <v>F3</v>
      </c>
      <c r="Z594" s="84" t="str">
        <f t="shared" ref="Z594:Z608" si="533">IF(LEFT($A594,1)="x","",IFERROR(VLOOKUP($A594,LedenV,35,0),""))</f>
        <v>F2</v>
      </c>
      <c r="AA594" s="84" t="str">
        <f t="shared" ref="AA594:AA608" si="534">IF(LEFT($A594,1)="x","",IFERROR(VLOOKUP($A594,LedenV,36,0),""))</f>
        <v>E5</v>
      </c>
      <c r="AB594" s="31">
        <f t="shared" ref="AB594:AB608" si="535">LEN(Y594&amp;Z594&amp;AA594)</f>
        <v>6</v>
      </c>
      <c r="AH594" s="332">
        <f t="shared" ref="AH594:AH608" si="536">lft(G594,Peildatum)</f>
        <v>7.94</v>
      </c>
    </row>
    <row r="595" spans="1:34" x14ac:dyDescent="0.25">
      <c r="A595" s="31" t="str">
        <f>C591&amp;"x"&amp;B595</f>
        <v>F2x2</v>
      </c>
      <c r="B595" s="60">
        <v>2</v>
      </c>
      <c r="C595" s="84" t="str">
        <f t="shared" si="519"/>
        <v>V</v>
      </c>
      <c r="D595" s="84" t="str">
        <f t="shared" si="520"/>
        <v>NMD34T8</v>
      </c>
      <c r="E595" s="85" t="str">
        <f t="shared" si="521"/>
        <v>Exalto, L.B.C.</v>
      </c>
      <c r="F595" s="85" t="str">
        <f t="shared" si="522"/>
        <v>Lisa</v>
      </c>
      <c r="G595" s="86">
        <f t="shared" si="523"/>
        <v>41807</v>
      </c>
      <c r="H595" s="87">
        <f t="shared" si="524"/>
        <v>7</v>
      </c>
      <c r="I595" s="88"/>
      <c r="J595" s="84" t="str">
        <f t="shared" si="525"/>
        <v/>
      </c>
      <c r="K595" s="84" t="str">
        <f t="shared" si="526"/>
        <v>F3</v>
      </c>
      <c r="L595" s="84" t="str">
        <f t="shared" si="527"/>
        <v>F1</v>
      </c>
      <c r="M595" s="89"/>
      <c r="N595" s="89"/>
      <c r="P595" s="199"/>
      <c r="Q595" s="199"/>
      <c r="R595" s="199"/>
      <c r="S595" s="204"/>
      <c r="T595" s="273">
        <f t="shared" si="528"/>
        <v>1</v>
      </c>
      <c r="U595" s="202">
        <f t="shared" si="529"/>
        <v>1</v>
      </c>
      <c r="V595" s="205">
        <f t="shared" si="530"/>
        <v>7</v>
      </c>
      <c r="W595" s="205">
        <f t="shared" si="531"/>
        <v>8</v>
      </c>
      <c r="X595" s="49">
        <v>6</v>
      </c>
      <c r="Y595" s="84" t="str">
        <f t="shared" si="532"/>
        <v/>
      </c>
      <c r="Z595" s="84" t="str">
        <f t="shared" si="533"/>
        <v>F3</v>
      </c>
      <c r="AA595" s="84" t="str">
        <f t="shared" si="534"/>
        <v>F1</v>
      </c>
      <c r="AB595" s="31">
        <f t="shared" si="535"/>
        <v>4</v>
      </c>
      <c r="AH595" s="332">
        <f t="shared" si="536"/>
        <v>7.54</v>
      </c>
    </row>
    <row r="596" spans="1:34" x14ac:dyDescent="0.25">
      <c r="A596" s="31" t="str">
        <f>C591&amp;"x"&amp;B596</f>
        <v>F2x3</v>
      </c>
      <c r="B596" s="60">
        <v>3</v>
      </c>
      <c r="C596" s="84" t="str">
        <f t="shared" si="519"/>
        <v>M</v>
      </c>
      <c r="D596" s="84" t="str">
        <f t="shared" si="520"/>
        <v>NMK07M0</v>
      </c>
      <c r="E596" s="85" t="str">
        <f t="shared" si="521"/>
        <v>Hoedelmans, T.</v>
      </c>
      <c r="F596" s="85" t="str">
        <f t="shared" si="522"/>
        <v>Tobias</v>
      </c>
      <c r="G596" s="86">
        <f t="shared" si="523"/>
        <v>41737</v>
      </c>
      <c r="H596" s="87">
        <f t="shared" si="524"/>
        <v>7</v>
      </c>
      <c r="I596" s="88"/>
      <c r="J596" s="84" t="str">
        <f t="shared" si="525"/>
        <v/>
      </c>
      <c r="K596" s="84" t="str">
        <f t="shared" si="526"/>
        <v>F3</v>
      </c>
      <c r="L596" s="84" t="str">
        <f t="shared" si="527"/>
        <v>F1</v>
      </c>
      <c r="M596" s="89"/>
      <c r="N596" s="89"/>
      <c r="P596" s="199"/>
      <c r="Q596" s="199"/>
      <c r="R596" s="199"/>
      <c r="S596" s="204"/>
      <c r="T596" s="273">
        <f t="shared" si="528"/>
        <v>1</v>
      </c>
      <c r="U596" s="202">
        <f t="shared" si="529"/>
        <v>1</v>
      </c>
      <c r="V596" s="205">
        <f t="shared" si="530"/>
        <v>7</v>
      </c>
      <c r="W596" s="205">
        <f t="shared" si="531"/>
        <v>8</v>
      </c>
      <c r="X596" s="49">
        <v>7</v>
      </c>
      <c r="Y596" s="84" t="str">
        <f t="shared" si="532"/>
        <v/>
      </c>
      <c r="Z596" s="84" t="str">
        <f t="shared" si="533"/>
        <v>F3</v>
      </c>
      <c r="AA596" s="84" t="str">
        <f t="shared" si="534"/>
        <v>F1</v>
      </c>
      <c r="AB596" s="31">
        <f t="shared" si="535"/>
        <v>4</v>
      </c>
      <c r="AH596" s="332">
        <f t="shared" si="536"/>
        <v>7.73</v>
      </c>
    </row>
    <row r="597" spans="1:34" x14ac:dyDescent="0.25">
      <c r="A597" s="31" t="str">
        <f>C591&amp;"x"&amp;B597</f>
        <v>F2x4</v>
      </c>
      <c r="B597" s="60">
        <v>4</v>
      </c>
      <c r="C597" s="84" t="str">
        <f t="shared" si="519"/>
        <v>M</v>
      </c>
      <c r="D597" s="84" t="str">
        <f t="shared" si="520"/>
        <v>NMJ57G2</v>
      </c>
      <c r="E597" s="85" t="str">
        <f t="shared" si="521"/>
        <v>Wit, de, M.</v>
      </c>
      <c r="F597" s="85" t="str">
        <f t="shared" si="522"/>
        <v>Merlijn</v>
      </c>
      <c r="G597" s="86">
        <f t="shared" si="523"/>
        <v>41801</v>
      </c>
      <c r="H597" s="87">
        <f t="shared" si="524"/>
        <v>7</v>
      </c>
      <c r="I597" s="88"/>
      <c r="J597" s="84" t="str">
        <f t="shared" si="525"/>
        <v/>
      </c>
      <c r="K597" s="84" t="str">
        <f t="shared" si="526"/>
        <v>F3</v>
      </c>
      <c r="L597" s="84" t="str">
        <f t="shared" si="527"/>
        <v>F1</v>
      </c>
      <c r="M597" s="89"/>
      <c r="N597" s="89"/>
      <c r="P597" s="199"/>
      <c r="Q597" s="199"/>
      <c r="R597" s="199"/>
      <c r="S597" s="204"/>
      <c r="T597" s="273">
        <f t="shared" si="528"/>
        <v>1</v>
      </c>
      <c r="U597" s="202">
        <f t="shared" si="529"/>
        <v>1</v>
      </c>
      <c r="V597" s="205">
        <f t="shared" si="530"/>
        <v>7</v>
      </c>
      <c r="W597" s="205">
        <f t="shared" si="531"/>
        <v>8</v>
      </c>
      <c r="X597" s="49">
        <v>8</v>
      </c>
      <c r="Y597" s="84" t="str">
        <f t="shared" si="532"/>
        <v/>
      </c>
      <c r="Z597" s="84" t="str">
        <f t="shared" si="533"/>
        <v>F3</v>
      </c>
      <c r="AA597" s="84" t="str">
        <f t="shared" si="534"/>
        <v>F1</v>
      </c>
      <c r="AB597" s="31">
        <f t="shared" si="535"/>
        <v>4</v>
      </c>
      <c r="AH597" s="332">
        <f t="shared" si="536"/>
        <v>7.56</v>
      </c>
    </row>
    <row r="598" spans="1:34" x14ac:dyDescent="0.25">
      <c r="A598" s="31" t="str">
        <f>C591&amp;"x"&amp;B598</f>
        <v>F2x5</v>
      </c>
      <c r="B598" s="60">
        <v>5</v>
      </c>
      <c r="C598" s="84" t="str">
        <f t="shared" si="519"/>
        <v>V</v>
      </c>
      <c r="D598" s="84" t="str">
        <f t="shared" si="520"/>
        <v>NMJ14Y9</v>
      </c>
      <c r="E598" s="85" t="str">
        <f t="shared" si="521"/>
        <v>Muller, L.</v>
      </c>
      <c r="F598" s="85" t="str">
        <f t="shared" si="522"/>
        <v>Lieve</v>
      </c>
      <c r="G598" s="86">
        <f t="shared" si="523"/>
        <v>42021</v>
      </c>
      <c r="H598" s="87">
        <f t="shared" si="524"/>
        <v>6</v>
      </c>
      <c r="I598" s="88"/>
      <c r="J598" s="84" t="str">
        <f t="shared" si="525"/>
        <v/>
      </c>
      <c r="K598" s="84" t="str">
        <f t="shared" si="526"/>
        <v>F4</v>
      </c>
      <c r="L598" s="84" t="str">
        <f t="shared" si="527"/>
        <v>F2</v>
      </c>
      <c r="M598" s="89"/>
      <c r="N598" s="89"/>
      <c r="P598" s="199"/>
      <c r="Q598" s="199"/>
      <c r="R598" s="199"/>
      <c r="S598" s="204"/>
      <c r="T598" s="273">
        <f t="shared" si="528"/>
        <v>1</v>
      </c>
      <c r="U598" s="202">
        <f t="shared" si="529"/>
        <v>1</v>
      </c>
      <c r="V598" s="205">
        <f t="shared" si="530"/>
        <v>7</v>
      </c>
      <c r="W598" s="205">
        <f t="shared" si="531"/>
        <v>8</v>
      </c>
      <c r="X598" s="49">
        <v>9</v>
      </c>
      <c r="Y598" s="84" t="str">
        <f t="shared" si="532"/>
        <v/>
      </c>
      <c r="Z598" s="84" t="str">
        <f t="shared" si="533"/>
        <v>F4</v>
      </c>
      <c r="AA598" s="84" t="str">
        <f t="shared" si="534"/>
        <v>F2</v>
      </c>
      <c r="AB598" s="31">
        <f t="shared" si="535"/>
        <v>4</v>
      </c>
      <c r="AH598" s="332">
        <f t="shared" si="536"/>
        <v>6.95</v>
      </c>
    </row>
    <row r="599" spans="1:34" x14ac:dyDescent="0.25">
      <c r="A599" s="31" t="str">
        <f>C591&amp;"x"&amp;B599</f>
        <v>F2x6</v>
      </c>
      <c r="B599" s="60">
        <v>6</v>
      </c>
      <c r="C599" s="84" t="str">
        <f t="shared" si="519"/>
        <v/>
      </c>
      <c r="D599" s="84" t="str">
        <f t="shared" si="520"/>
        <v/>
      </c>
      <c r="E599" s="85" t="str">
        <f t="shared" si="521"/>
        <v/>
      </c>
      <c r="F599" s="85" t="str">
        <f t="shared" si="522"/>
        <v/>
      </c>
      <c r="G599" s="86" t="str">
        <f t="shared" si="523"/>
        <v/>
      </c>
      <c r="H599" s="87" t="str">
        <f t="shared" si="524"/>
        <v/>
      </c>
      <c r="I599" s="88"/>
      <c r="J599" s="84" t="str">
        <f t="shared" si="525"/>
        <v/>
      </c>
      <c r="K599" s="84" t="str">
        <f t="shared" si="526"/>
        <v/>
      </c>
      <c r="L599" s="84" t="str">
        <f t="shared" si="527"/>
        <v/>
      </c>
      <c r="M599" s="89"/>
      <c r="N599" s="89"/>
      <c r="P599" s="199"/>
      <c r="Q599" s="199"/>
      <c r="R599" s="199"/>
      <c r="S599" s="204"/>
      <c r="T599" s="273">
        <f t="shared" si="528"/>
        <v>0</v>
      </c>
      <c r="U599" s="202">
        <f t="shared" si="529"/>
        <v>0</v>
      </c>
      <c r="V599" s="205">
        <f t="shared" si="530"/>
        <v>7</v>
      </c>
      <c r="W599" s="205">
        <f t="shared" si="531"/>
        <v>8</v>
      </c>
      <c r="X599" s="49">
        <v>10</v>
      </c>
      <c r="Y599" s="84" t="str">
        <f t="shared" si="532"/>
        <v/>
      </c>
      <c r="Z599" s="84" t="str">
        <f t="shared" si="533"/>
        <v/>
      </c>
      <c r="AA599" s="84" t="str">
        <f t="shared" si="534"/>
        <v/>
      </c>
      <c r="AB599" s="31">
        <f t="shared" si="535"/>
        <v>0</v>
      </c>
      <c r="AH599" s="332" t="str">
        <f t="shared" si="536"/>
        <v/>
      </c>
    </row>
    <row r="600" spans="1:34" x14ac:dyDescent="0.25">
      <c r="A600" s="31" t="str">
        <f>C591&amp;"x"&amp;B600</f>
        <v>F2x7</v>
      </c>
      <c r="B600" s="60">
        <v>7</v>
      </c>
      <c r="C600" s="84" t="str">
        <f t="shared" si="519"/>
        <v/>
      </c>
      <c r="D600" s="84" t="str">
        <f t="shared" si="520"/>
        <v/>
      </c>
      <c r="E600" s="85" t="str">
        <f t="shared" si="521"/>
        <v/>
      </c>
      <c r="F600" s="85" t="str">
        <f t="shared" si="522"/>
        <v/>
      </c>
      <c r="G600" s="86" t="str">
        <f t="shared" si="523"/>
        <v/>
      </c>
      <c r="H600" s="87" t="str">
        <f t="shared" si="524"/>
        <v/>
      </c>
      <c r="I600" s="88"/>
      <c r="J600" s="84" t="str">
        <f t="shared" si="525"/>
        <v/>
      </c>
      <c r="K600" s="84" t="str">
        <f t="shared" si="526"/>
        <v/>
      </c>
      <c r="L600" s="84" t="str">
        <f t="shared" si="527"/>
        <v/>
      </c>
      <c r="M600" s="89"/>
      <c r="N600" s="89"/>
      <c r="P600" s="199"/>
      <c r="Q600" s="199"/>
      <c r="R600" s="199"/>
      <c r="S600" s="204"/>
      <c r="T600" s="273">
        <f t="shared" si="528"/>
        <v>0</v>
      </c>
      <c r="U600" s="202">
        <f t="shared" si="529"/>
        <v>0</v>
      </c>
      <c r="V600" s="205">
        <f t="shared" si="530"/>
        <v>7</v>
      </c>
      <c r="W600" s="205">
        <f t="shared" si="531"/>
        <v>8</v>
      </c>
      <c r="X600" s="49">
        <v>11</v>
      </c>
      <c r="Y600" s="84" t="str">
        <f t="shared" si="532"/>
        <v/>
      </c>
      <c r="Z600" s="84" t="str">
        <f t="shared" si="533"/>
        <v/>
      </c>
      <c r="AA600" s="84" t="str">
        <f t="shared" si="534"/>
        <v/>
      </c>
      <c r="AB600" s="31">
        <f t="shared" si="535"/>
        <v>0</v>
      </c>
      <c r="AH600" s="332" t="str">
        <f t="shared" si="536"/>
        <v/>
      </c>
    </row>
    <row r="601" spans="1:34" x14ac:dyDescent="0.25">
      <c r="A601" s="31" t="str">
        <f>C591&amp;"x"&amp;B601</f>
        <v>F2x8</v>
      </c>
      <c r="B601" s="60">
        <v>8</v>
      </c>
      <c r="C601" s="84" t="str">
        <f t="shared" si="519"/>
        <v/>
      </c>
      <c r="D601" s="84" t="str">
        <f t="shared" si="520"/>
        <v/>
      </c>
      <c r="E601" s="85" t="str">
        <f t="shared" si="521"/>
        <v/>
      </c>
      <c r="F601" s="85" t="str">
        <f t="shared" si="522"/>
        <v/>
      </c>
      <c r="G601" s="86" t="str">
        <f t="shared" si="523"/>
        <v/>
      </c>
      <c r="H601" s="87" t="str">
        <f t="shared" si="524"/>
        <v/>
      </c>
      <c r="I601" s="88"/>
      <c r="J601" s="84" t="str">
        <f t="shared" si="525"/>
        <v/>
      </c>
      <c r="K601" s="84" t="str">
        <f t="shared" si="526"/>
        <v/>
      </c>
      <c r="L601" s="84" t="str">
        <f t="shared" si="527"/>
        <v/>
      </c>
      <c r="M601" s="89"/>
      <c r="N601" s="89"/>
      <c r="P601" s="199"/>
      <c r="Q601" s="199"/>
      <c r="R601" s="199"/>
      <c r="S601" s="204"/>
      <c r="T601" s="273">
        <f t="shared" si="528"/>
        <v>0</v>
      </c>
      <c r="U601" s="202">
        <f t="shared" si="529"/>
        <v>0</v>
      </c>
      <c r="V601" s="205">
        <f t="shared" si="530"/>
        <v>7</v>
      </c>
      <c r="W601" s="205">
        <f t="shared" si="531"/>
        <v>8</v>
      </c>
      <c r="X601" s="49">
        <v>12</v>
      </c>
      <c r="Y601" s="84" t="str">
        <f t="shared" si="532"/>
        <v/>
      </c>
      <c r="Z601" s="84" t="str">
        <f t="shared" si="533"/>
        <v/>
      </c>
      <c r="AA601" s="84" t="str">
        <f t="shared" si="534"/>
        <v/>
      </c>
      <c r="AB601" s="31">
        <f t="shared" si="535"/>
        <v>0</v>
      </c>
      <c r="AH601" s="332" t="str">
        <f t="shared" si="536"/>
        <v/>
      </c>
    </row>
    <row r="602" spans="1:34" x14ac:dyDescent="0.25">
      <c r="A602" s="31" t="str">
        <f>C591&amp;"x"&amp;B602</f>
        <v>F2x9</v>
      </c>
      <c r="B602" s="60">
        <v>9</v>
      </c>
      <c r="C602" s="84" t="str">
        <f t="shared" si="519"/>
        <v/>
      </c>
      <c r="D602" s="84" t="str">
        <f t="shared" si="520"/>
        <v/>
      </c>
      <c r="E602" s="85" t="str">
        <f t="shared" si="521"/>
        <v/>
      </c>
      <c r="F602" s="85" t="str">
        <f t="shared" si="522"/>
        <v/>
      </c>
      <c r="G602" s="86" t="str">
        <f t="shared" si="523"/>
        <v/>
      </c>
      <c r="H602" s="87" t="str">
        <f t="shared" si="524"/>
        <v/>
      </c>
      <c r="I602" s="88"/>
      <c r="J602" s="84" t="str">
        <f t="shared" si="525"/>
        <v/>
      </c>
      <c r="K602" s="84" t="str">
        <f t="shared" si="526"/>
        <v/>
      </c>
      <c r="L602" s="84" t="str">
        <f t="shared" si="527"/>
        <v/>
      </c>
      <c r="M602" s="89"/>
      <c r="N602" s="89"/>
      <c r="P602" s="199"/>
      <c r="Q602" s="199"/>
      <c r="R602" s="199"/>
      <c r="S602" s="204"/>
      <c r="T602" s="273">
        <f t="shared" si="528"/>
        <v>0</v>
      </c>
      <c r="U602" s="202">
        <f t="shared" si="529"/>
        <v>0</v>
      </c>
      <c r="V602" s="205">
        <f t="shared" si="530"/>
        <v>7</v>
      </c>
      <c r="W602" s="205">
        <f t="shared" si="531"/>
        <v>8</v>
      </c>
      <c r="X602" s="49">
        <v>13</v>
      </c>
      <c r="Y602" s="84" t="str">
        <f t="shared" si="532"/>
        <v/>
      </c>
      <c r="Z602" s="84" t="str">
        <f t="shared" si="533"/>
        <v/>
      </c>
      <c r="AA602" s="84" t="str">
        <f t="shared" si="534"/>
        <v/>
      </c>
      <c r="AB602" s="31">
        <f t="shared" si="535"/>
        <v>0</v>
      </c>
      <c r="AH602" s="332" t="str">
        <f t="shared" si="536"/>
        <v/>
      </c>
    </row>
    <row r="603" spans="1:34" x14ac:dyDescent="0.25">
      <c r="A603" s="31" t="str">
        <f>C591&amp;"x"&amp;B603</f>
        <v>F2x10</v>
      </c>
      <c r="B603" s="60">
        <v>10</v>
      </c>
      <c r="C603" s="84" t="str">
        <f t="shared" si="519"/>
        <v/>
      </c>
      <c r="D603" s="84" t="str">
        <f t="shared" si="520"/>
        <v/>
      </c>
      <c r="E603" s="85" t="str">
        <f t="shared" si="521"/>
        <v/>
      </c>
      <c r="F603" s="85" t="str">
        <f t="shared" si="522"/>
        <v/>
      </c>
      <c r="G603" s="86" t="str">
        <f t="shared" si="523"/>
        <v/>
      </c>
      <c r="H603" s="87" t="str">
        <f t="shared" si="524"/>
        <v/>
      </c>
      <c r="I603" s="88"/>
      <c r="J603" s="84" t="str">
        <f t="shared" si="525"/>
        <v/>
      </c>
      <c r="K603" s="84" t="str">
        <f t="shared" si="526"/>
        <v/>
      </c>
      <c r="L603" s="84" t="str">
        <f t="shared" si="527"/>
        <v/>
      </c>
      <c r="M603" s="89"/>
      <c r="N603" s="89"/>
      <c r="P603" s="199"/>
      <c r="Q603" s="199"/>
      <c r="R603" s="199"/>
      <c r="S603" s="204"/>
      <c r="T603" s="273">
        <f t="shared" si="528"/>
        <v>0</v>
      </c>
      <c r="U603" s="202">
        <f t="shared" si="529"/>
        <v>0</v>
      </c>
      <c r="V603" s="205">
        <f t="shared" si="530"/>
        <v>7</v>
      </c>
      <c r="W603" s="205">
        <f t="shared" si="531"/>
        <v>8</v>
      </c>
      <c r="X603" s="49">
        <v>14</v>
      </c>
      <c r="Y603" s="84" t="str">
        <f t="shared" si="532"/>
        <v/>
      </c>
      <c r="Z603" s="84" t="str">
        <f t="shared" si="533"/>
        <v/>
      </c>
      <c r="AA603" s="84" t="str">
        <f t="shared" si="534"/>
        <v/>
      </c>
      <c r="AB603" s="31">
        <f t="shared" si="535"/>
        <v>0</v>
      </c>
      <c r="AH603" s="332" t="str">
        <f t="shared" si="536"/>
        <v/>
      </c>
    </row>
    <row r="604" spans="1:34" x14ac:dyDescent="0.25">
      <c r="A604" s="31" t="str">
        <f>C591&amp;"x"&amp;B604</f>
        <v>F2x11</v>
      </c>
      <c r="B604" s="60">
        <v>11</v>
      </c>
      <c r="C604" s="84" t="str">
        <f t="shared" si="519"/>
        <v/>
      </c>
      <c r="D604" s="84" t="str">
        <f t="shared" si="520"/>
        <v/>
      </c>
      <c r="E604" s="85" t="str">
        <f t="shared" si="521"/>
        <v/>
      </c>
      <c r="F604" s="85" t="str">
        <f t="shared" si="522"/>
        <v/>
      </c>
      <c r="G604" s="86" t="str">
        <f t="shared" si="523"/>
        <v/>
      </c>
      <c r="H604" s="87" t="str">
        <f t="shared" si="524"/>
        <v/>
      </c>
      <c r="I604" s="88"/>
      <c r="J604" s="84" t="str">
        <f t="shared" si="525"/>
        <v/>
      </c>
      <c r="K604" s="84" t="str">
        <f t="shared" si="526"/>
        <v/>
      </c>
      <c r="L604" s="84" t="str">
        <f t="shared" si="527"/>
        <v/>
      </c>
      <c r="M604" s="89"/>
      <c r="N604" s="89"/>
      <c r="P604" s="199"/>
      <c r="Q604" s="199"/>
      <c r="R604" s="199"/>
      <c r="T604" s="273">
        <f t="shared" si="528"/>
        <v>0</v>
      </c>
      <c r="U604" s="202">
        <f t="shared" si="529"/>
        <v>0</v>
      </c>
      <c r="V604" s="205">
        <f t="shared" si="530"/>
        <v>7</v>
      </c>
      <c r="W604" s="205">
        <f t="shared" si="531"/>
        <v>8</v>
      </c>
      <c r="X604" s="49">
        <v>15</v>
      </c>
      <c r="Y604" s="84" t="str">
        <f t="shared" si="532"/>
        <v/>
      </c>
      <c r="Z604" s="84" t="str">
        <f t="shared" si="533"/>
        <v/>
      </c>
      <c r="AA604" s="84" t="str">
        <f t="shared" si="534"/>
        <v/>
      </c>
      <c r="AB604" s="31">
        <f t="shared" si="535"/>
        <v>0</v>
      </c>
      <c r="AH604" s="332" t="str">
        <f t="shared" si="536"/>
        <v/>
      </c>
    </row>
    <row r="605" spans="1:34" x14ac:dyDescent="0.25">
      <c r="A605" s="31" t="str">
        <f>C591&amp;"x"&amp;B605</f>
        <v>F2x12</v>
      </c>
      <c r="B605" s="60">
        <v>12</v>
      </c>
      <c r="C605" s="84" t="str">
        <f t="shared" si="519"/>
        <v/>
      </c>
      <c r="D605" s="84" t="str">
        <f t="shared" si="520"/>
        <v/>
      </c>
      <c r="E605" s="85" t="str">
        <f t="shared" si="521"/>
        <v/>
      </c>
      <c r="F605" s="85" t="str">
        <f t="shared" si="522"/>
        <v/>
      </c>
      <c r="G605" s="86" t="str">
        <f t="shared" si="523"/>
        <v/>
      </c>
      <c r="H605" s="87" t="str">
        <f t="shared" si="524"/>
        <v/>
      </c>
      <c r="I605" s="88"/>
      <c r="J605" s="84" t="str">
        <f t="shared" si="525"/>
        <v/>
      </c>
      <c r="K605" s="84" t="str">
        <f t="shared" si="526"/>
        <v/>
      </c>
      <c r="L605" s="84" t="str">
        <f t="shared" si="527"/>
        <v/>
      </c>
      <c r="M605" s="89"/>
      <c r="N605" s="89"/>
      <c r="P605" s="199"/>
      <c r="Q605" s="199"/>
      <c r="R605" s="199"/>
      <c r="T605" s="273">
        <f t="shared" si="528"/>
        <v>0</v>
      </c>
      <c r="U605" s="202">
        <f t="shared" si="529"/>
        <v>0</v>
      </c>
      <c r="V605" s="205">
        <f t="shared" si="530"/>
        <v>7</v>
      </c>
      <c r="W605" s="205">
        <f t="shared" si="531"/>
        <v>8</v>
      </c>
      <c r="X605" s="49">
        <v>16</v>
      </c>
      <c r="Y605" s="84" t="str">
        <f t="shared" si="532"/>
        <v/>
      </c>
      <c r="Z605" s="84" t="str">
        <f t="shared" si="533"/>
        <v/>
      </c>
      <c r="AA605" s="84" t="str">
        <f t="shared" si="534"/>
        <v/>
      </c>
      <c r="AB605" s="31">
        <f t="shared" si="535"/>
        <v>0</v>
      </c>
      <c r="AH605" s="332" t="str">
        <f t="shared" si="536"/>
        <v/>
      </c>
    </row>
    <row r="606" spans="1:34" x14ac:dyDescent="0.25">
      <c r="A606" s="31" t="str">
        <f>C591&amp;"x"&amp;B606</f>
        <v>F2x13</v>
      </c>
      <c r="B606" s="60">
        <v>13</v>
      </c>
      <c r="C606" s="84" t="str">
        <f t="shared" si="519"/>
        <v/>
      </c>
      <c r="D606" s="84" t="str">
        <f t="shared" si="520"/>
        <v/>
      </c>
      <c r="E606" s="85" t="str">
        <f t="shared" si="521"/>
        <v/>
      </c>
      <c r="F606" s="85" t="str">
        <f t="shared" si="522"/>
        <v/>
      </c>
      <c r="G606" s="86" t="str">
        <f t="shared" si="523"/>
        <v/>
      </c>
      <c r="H606" s="87" t="str">
        <f t="shared" si="524"/>
        <v/>
      </c>
      <c r="I606" s="88"/>
      <c r="J606" s="84" t="str">
        <f t="shared" si="525"/>
        <v/>
      </c>
      <c r="K606" s="84" t="str">
        <f t="shared" si="526"/>
        <v/>
      </c>
      <c r="L606" s="84" t="str">
        <f t="shared" si="527"/>
        <v/>
      </c>
      <c r="M606" s="89"/>
      <c r="N606" s="89"/>
      <c r="P606" s="199"/>
      <c r="Q606" s="199"/>
      <c r="R606" s="199"/>
      <c r="T606" s="273">
        <f t="shared" si="528"/>
        <v>0</v>
      </c>
      <c r="U606" s="202">
        <f t="shared" si="529"/>
        <v>0</v>
      </c>
      <c r="V606" s="205">
        <f t="shared" si="530"/>
        <v>7</v>
      </c>
      <c r="W606" s="205">
        <f t="shared" si="531"/>
        <v>8</v>
      </c>
      <c r="X606" s="49">
        <v>17</v>
      </c>
      <c r="Y606" s="84" t="str">
        <f t="shared" si="532"/>
        <v/>
      </c>
      <c r="Z606" s="84" t="str">
        <f t="shared" si="533"/>
        <v/>
      </c>
      <c r="AA606" s="84" t="str">
        <f t="shared" si="534"/>
        <v/>
      </c>
      <c r="AB606" s="31">
        <f t="shared" si="535"/>
        <v>0</v>
      </c>
      <c r="AH606" s="332" t="str">
        <f t="shared" si="536"/>
        <v/>
      </c>
    </row>
    <row r="607" spans="1:34" x14ac:dyDescent="0.25">
      <c r="A607" s="31" t="str">
        <f>C591&amp;"x"&amp;B607</f>
        <v>F2x14</v>
      </c>
      <c r="B607" s="60">
        <v>14</v>
      </c>
      <c r="C607" s="84" t="str">
        <f t="shared" si="519"/>
        <v/>
      </c>
      <c r="D607" s="84" t="str">
        <f t="shared" si="520"/>
        <v/>
      </c>
      <c r="E607" s="85" t="str">
        <f t="shared" si="521"/>
        <v/>
      </c>
      <c r="F607" s="85" t="str">
        <f t="shared" si="522"/>
        <v/>
      </c>
      <c r="G607" s="86" t="str">
        <f t="shared" si="523"/>
        <v/>
      </c>
      <c r="H607" s="87" t="str">
        <f t="shared" si="524"/>
        <v/>
      </c>
      <c r="I607" s="88"/>
      <c r="J607" s="84" t="str">
        <f t="shared" si="525"/>
        <v/>
      </c>
      <c r="K607" s="84" t="str">
        <f t="shared" si="526"/>
        <v/>
      </c>
      <c r="L607" s="84" t="str">
        <f t="shared" si="527"/>
        <v/>
      </c>
      <c r="M607" s="89"/>
      <c r="N607" s="89"/>
      <c r="P607" s="199"/>
      <c r="Q607" s="199"/>
      <c r="R607" s="199"/>
      <c r="T607" s="273">
        <f t="shared" si="528"/>
        <v>0</v>
      </c>
      <c r="U607" s="202">
        <f t="shared" si="529"/>
        <v>0</v>
      </c>
      <c r="V607" s="205">
        <f t="shared" si="530"/>
        <v>7</v>
      </c>
      <c r="W607" s="205">
        <f t="shared" si="531"/>
        <v>8</v>
      </c>
      <c r="X607" s="49">
        <v>18</v>
      </c>
      <c r="Y607" s="84" t="str">
        <f t="shared" si="532"/>
        <v/>
      </c>
      <c r="Z607" s="84" t="str">
        <f t="shared" si="533"/>
        <v/>
      </c>
      <c r="AA607" s="84" t="str">
        <f t="shared" si="534"/>
        <v/>
      </c>
      <c r="AB607" s="31">
        <f t="shared" si="535"/>
        <v>0</v>
      </c>
      <c r="AH607" s="332" t="str">
        <f t="shared" si="536"/>
        <v/>
      </c>
    </row>
    <row r="608" spans="1:34" x14ac:dyDescent="0.25">
      <c r="A608" s="31" t="str">
        <f>C591&amp;"x"&amp;B608</f>
        <v>F2x15</v>
      </c>
      <c r="B608" s="60">
        <v>15</v>
      </c>
      <c r="C608" s="84" t="str">
        <f t="shared" si="519"/>
        <v/>
      </c>
      <c r="D608" s="84" t="str">
        <f t="shared" si="520"/>
        <v/>
      </c>
      <c r="E608" s="85" t="str">
        <f t="shared" si="521"/>
        <v/>
      </c>
      <c r="F608" s="85" t="str">
        <f t="shared" si="522"/>
        <v/>
      </c>
      <c r="G608" s="86" t="str">
        <f t="shared" si="523"/>
        <v/>
      </c>
      <c r="H608" s="87" t="str">
        <f t="shared" si="524"/>
        <v/>
      </c>
      <c r="I608" s="88"/>
      <c r="J608" s="84" t="str">
        <f t="shared" si="525"/>
        <v/>
      </c>
      <c r="K608" s="84" t="str">
        <f t="shared" si="526"/>
        <v/>
      </c>
      <c r="L608" s="84" t="str">
        <f t="shared" si="527"/>
        <v/>
      </c>
      <c r="M608" s="89"/>
      <c r="N608" s="89"/>
      <c r="P608" s="199"/>
      <c r="Q608" s="199"/>
      <c r="R608" s="199"/>
      <c r="T608" s="273">
        <f t="shared" si="528"/>
        <v>0</v>
      </c>
      <c r="U608" s="202">
        <f t="shared" si="529"/>
        <v>0</v>
      </c>
      <c r="V608" s="205">
        <f t="shared" si="530"/>
        <v>7</v>
      </c>
      <c r="W608" s="205">
        <f t="shared" si="531"/>
        <v>8</v>
      </c>
      <c r="X608" s="49">
        <v>19</v>
      </c>
      <c r="Y608" s="84" t="str">
        <f t="shared" si="532"/>
        <v/>
      </c>
      <c r="Z608" s="84" t="str">
        <f t="shared" si="533"/>
        <v/>
      </c>
      <c r="AA608" s="84" t="str">
        <f t="shared" si="534"/>
        <v/>
      </c>
      <c r="AB608" s="31">
        <f t="shared" si="535"/>
        <v>0</v>
      </c>
      <c r="AH608" s="332" t="str">
        <f t="shared" si="536"/>
        <v/>
      </c>
    </row>
    <row r="609" spans="1:34" ht="13.8" thickBot="1" x14ac:dyDescent="0.3">
      <c r="B609" s="90"/>
      <c r="C609" s="91"/>
      <c r="D609" s="90"/>
      <c r="E609" s="90"/>
      <c r="F609" s="90"/>
      <c r="G609" s="92"/>
      <c r="H609" s="92"/>
      <c r="I609" s="92"/>
      <c r="J609" s="91"/>
      <c r="K609" s="91"/>
      <c r="L609" s="91"/>
      <c r="M609" s="89"/>
      <c r="N609" s="89"/>
      <c r="X609" s="49">
        <v>20</v>
      </c>
    </row>
    <row r="610" spans="1:34" ht="13.8" thickTop="1" x14ac:dyDescent="0.25">
      <c r="A610" s="59"/>
      <c r="B610" s="60"/>
      <c r="C610" s="416" t="s">
        <v>5707</v>
      </c>
      <c r="D610" s="416"/>
      <c r="E610" s="162" t="s">
        <v>5708</v>
      </c>
      <c r="F610" s="162" t="s">
        <v>5709</v>
      </c>
      <c r="G610" s="62" t="s">
        <v>5710</v>
      </c>
      <c r="H610" s="63"/>
      <c r="I610" s="64"/>
      <c r="J610" s="65" t="s">
        <v>5711</v>
      </c>
      <c r="K610" s="65" t="s">
        <v>5712</v>
      </c>
      <c r="L610" s="65" t="s">
        <v>5713</v>
      </c>
      <c r="M610" s="66"/>
      <c r="N610" s="66"/>
      <c r="O610" s="67"/>
      <c r="P610" s="68">
        <f>COUNT(P614:P628)</f>
        <v>0</v>
      </c>
      <c r="Q610" s="68">
        <f>COUNT(Q614:Q628)</f>
        <v>0</v>
      </c>
      <c r="R610" s="68">
        <f>COUNT(R614:R628)</f>
        <v>0</v>
      </c>
      <c r="S610" s="69"/>
      <c r="T610" s="344">
        <f>T611-SUM(U614:U628)</f>
        <v>3</v>
      </c>
      <c r="U610" s="67"/>
      <c r="V610" s="67"/>
      <c r="W610" s="67"/>
      <c r="X610" s="67">
        <v>1</v>
      </c>
      <c r="Y610" s="59"/>
      <c r="Z610" s="59"/>
      <c r="AA610" s="59"/>
      <c r="AB610" s="59"/>
    </row>
    <row r="611" spans="1:34" x14ac:dyDescent="0.25">
      <c r="A611" s="40">
        <v>34</v>
      </c>
      <c r="B611" s="70"/>
      <c r="C611" s="415" t="str">
        <f>Leden!AQ36</f>
        <v>F3</v>
      </c>
      <c r="D611" s="415"/>
      <c r="E611" s="161" t="str">
        <f>IF($C611="","",LEFT(IFERROR(VLOOKUP($C611,TeamsV,2,0),"")&amp;"??",2))</f>
        <v>BK</v>
      </c>
      <c r="F611" s="342" t="str">
        <f>IF($C611="","",IFERROR(VLOOKUP($C611,TeamsV,3,0),"??"))</f>
        <v>Za</v>
      </c>
      <c r="G611" s="161" t="str">
        <f>IF($C611="","",LEFT(IFERROR(VLOOKUP($C611,TeamsV,4,0),"")&amp;"?",1))</f>
        <v>4</v>
      </c>
      <c r="H611" s="72"/>
      <c r="I611" s="73"/>
      <c r="J611" s="265">
        <f>COUNTIF(C614:C628,"V")</f>
        <v>3</v>
      </c>
      <c r="K611" s="268">
        <f>COUNTIF(C614:C628,"M")</f>
        <v>2</v>
      </c>
      <c r="L611" s="74">
        <f>IFERROR(AVERAGE(H614:H628),"")</f>
        <v>6.4</v>
      </c>
      <c r="M611" s="75"/>
      <c r="N611" s="75"/>
      <c r="O611" s="76" t="s">
        <v>5714</v>
      </c>
      <c r="P611" s="346"/>
      <c r="Q611" s="346"/>
      <c r="R611" s="346"/>
      <c r="S611" s="347"/>
      <c r="T611" s="344">
        <f>SUM(T614:T628)</f>
        <v>5</v>
      </c>
      <c r="U611" s="201" t="str">
        <f>MID($C611,1,1)</f>
        <v>F</v>
      </c>
      <c r="V611" s="201" t="str">
        <f>MID($C611,1,1)</f>
        <v>F</v>
      </c>
      <c r="W611" s="201" t="str">
        <f>MID($C611,1,1)</f>
        <v>F</v>
      </c>
      <c r="X611" s="49">
        <v>2</v>
      </c>
      <c r="Y611" s="40"/>
      <c r="Z611" s="40"/>
      <c r="AA611" s="40"/>
      <c r="AB611" s="40"/>
      <c r="AD611" s="17" t="str">
        <f>IF($C611="","",IFERROR(VLOOKUP($C611,TeamsV,6,0),""))</f>
        <v>A</v>
      </c>
      <c r="AE611" s="17" t="str">
        <f>TRIM(IF($AD611="","",IFERROR(VLOOKUP($AD611,Teams!$B$4:$G$8,2,0),"")))</f>
        <v>3312 AD</v>
      </c>
      <c r="AF611" s="17" t="str">
        <f>TRIM(IF($AD611="","",IFERROR(VLOOKUP($AD611,Teams!$B$4:$G$8,4,0),"")))</f>
        <v>Dordrecht Oranje Wit (D)</v>
      </c>
      <c r="AH611" s="335">
        <f>IFERROR(AVERAGE(AH614:AH628),"")</f>
        <v>7.0359999999999996</v>
      </c>
    </row>
    <row r="612" spans="1:34" x14ac:dyDescent="0.25">
      <c r="B612" s="60"/>
      <c r="C612" s="162"/>
      <c r="D612" s="60"/>
      <c r="E612" s="60"/>
      <c r="F612" s="60"/>
      <c r="G612" s="64"/>
      <c r="H612" s="64"/>
      <c r="I612" s="64"/>
      <c r="J612" s="266"/>
      <c r="K612" s="266"/>
      <c r="L612" s="266"/>
      <c r="M612" s="77"/>
      <c r="N612" s="77"/>
      <c r="P612" s="200"/>
      <c r="Q612" s="200"/>
      <c r="R612" s="200"/>
      <c r="S612" s="200"/>
      <c r="T612" s="156"/>
      <c r="U612" s="202"/>
      <c r="V612" s="202"/>
      <c r="W612" s="202"/>
      <c r="X612" s="49">
        <v>3</v>
      </c>
    </row>
    <row r="613" spans="1:34" x14ac:dyDescent="0.25">
      <c r="A613" s="78"/>
      <c r="B613" s="79"/>
      <c r="C613" s="80" t="s">
        <v>5715</v>
      </c>
      <c r="D613" s="80" t="s">
        <v>5716</v>
      </c>
      <c r="E613" s="81" t="s">
        <v>5717</v>
      </c>
      <c r="F613" s="81" t="s">
        <v>5718</v>
      </c>
      <c r="G613" s="80" t="s">
        <v>5719</v>
      </c>
      <c r="H613" s="80" t="s">
        <v>5720</v>
      </c>
      <c r="I613" s="80" t="s">
        <v>5575</v>
      </c>
      <c r="J613" s="80" t="s">
        <v>7904</v>
      </c>
      <c r="K613" s="80" t="s">
        <v>7905</v>
      </c>
      <c r="L613" s="80" t="s">
        <v>8680</v>
      </c>
      <c r="M613" s="82"/>
      <c r="N613" s="82"/>
      <c r="O613" s="83"/>
      <c r="P613" s="203" t="s">
        <v>5585</v>
      </c>
      <c r="Q613" s="203" t="s">
        <v>5584</v>
      </c>
      <c r="R613" s="203" t="s">
        <v>5586</v>
      </c>
      <c r="S613" s="200"/>
      <c r="T613" s="156"/>
      <c r="U613" s="201">
        <f>IF(W611="","",VLOOKUP(W611,Leeftijdscat,2,FALSE))</f>
        <v>5</v>
      </c>
      <c r="V613" s="201">
        <f>IF(W611="","",VLOOKUP(W611,Leeftijdscat,3,FALSE))</f>
        <v>7</v>
      </c>
      <c r="W613" s="201">
        <f>IF(W611="","",VLOOKUP(W611,Leeftijdscat,4,FALSE))</f>
        <v>8</v>
      </c>
      <c r="X613" s="49">
        <v>4</v>
      </c>
      <c r="Y613" s="78">
        <f>LEN(Y614&amp;Y615&amp;Y616&amp;Y617&amp;Y618&amp;Y619&amp;Y620&amp;Y621&amp;Y622&amp;Y623&amp;Y624&amp;Y625&amp;Y626&amp;Y627&amp;Y628)</f>
        <v>0</v>
      </c>
      <c r="Z613" s="78">
        <f>LEN(Z614&amp;Z615&amp;Z616&amp;Z617&amp;Z618&amp;Z619&amp;Z620&amp;Z621&amp;Z622&amp;Z623&amp;Z624&amp;Z625&amp;Z626&amp;Z627&amp;Z628)</f>
        <v>0</v>
      </c>
      <c r="AA613" s="78">
        <f>LEN(AA614&amp;AA615&amp;AA616&amp;AA617&amp;AA618&amp;AA619&amp;AA620&amp;AA621&amp;AA622&amp;AA623&amp;AA624&amp;AA625&amp;AA626&amp;AA627&amp;AA628)</f>
        <v>4</v>
      </c>
      <c r="AB613" s="78">
        <f>SUM(Y613:AA613)</f>
        <v>4</v>
      </c>
    </row>
    <row r="614" spans="1:34" x14ac:dyDescent="0.25">
      <c r="A614" s="31" t="str">
        <f>C611&amp;"x"&amp;B614</f>
        <v>F3x1</v>
      </c>
      <c r="B614" s="60">
        <v>1</v>
      </c>
      <c r="C614" s="84" t="str">
        <f t="shared" ref="C614:C628" si="537">IF(LEFT($A614,1)="x","",IFERROR(VLOOKUP($A614,LedenV,6,0),""))</f>
        <v>V</v>
      </c>
      <c r="D614" s="84" t="str">
        <f t="shared" ref="D614:D628" si="538">IF(LEFT($A614,1)="x","",IFERROR(VLOOKUP($A614,LedenV,7,0),""))</f>
        <v>NML53R9</v>
      </c>
      <c r="E614" s="85" t="str">
        <f t="shared" ref="E614:E628" si="539">IF(LEFT($A614,1)="x","",IFERROR(VLOOKUP($A614,LedenV,8,0),""))</f>
        <v>Kleingeld, S.</v>
      </c>
      <c r="F614" s="85" t="str">
        <f t="shared" ref="F614:F628" si="540">IF(LEFT($A614,1)="x","",IFERROR(VLOOKUP($A614,LedenV,9,0),""))</f>
        <v>Sofie</v>
      </c>
      <c r="G614" s="86">
        <f t="shared" ref="G614:G628" si="541">IF(LEFT($A614,1)="x","",IFERROR(VLOOKUP($A614,LedenV,10,0),""))</f>
        <v>42096</v>
      </c>
      <c r="H614" s="87">
        <f t="shared" ref="H614:H628" si="542">IF(AND(ISNUMBER(G614),G614&lt;&gt;0),DATEDIF(G614,Peildatum,"Y"),"")</f>
        <v>6</v>
      </c>
      <c r="I614" s="88"/>
      <c r="J614" s="84" t="str">
        <f t="shared" ref="J614:J628" si="543">IF(LEFT($A614,1)="x","",IFERROR(VLOOKUP($A614,LedenV,16,0),""))</f>
        <v/>
      </c>
      <c r="K614" s="84" t="str">
        <f t="shared" ref="K614:K628" si="544">IF(LEFT($A614,1)="x","",IFERROR(VLOOKUP($A614,LedenV,17,0),""))</f>
        <v/>
      </c>
      <c r="L614" s="84" t="str">
        <f t="shared" ref="L614:L628" si="545">IF(LEFT($A614,1)="x","",IFERROR(VLOOKUP($A614,LedenV,18,0),""))</f>
        <v>F2</v>
      </c>
      <c r="M614" s="89"/>
      <c r="N614" s="89"/>
      <c r="P614" s="199"/>
      <c r="Q614" s="199"/>
      <c r="R614" s="199"/>
      <c r="S614" s="204"/>
      <c r="T614" s="273">
        <f t="shared" ref="T614:T628" si="546">IF(LEN(C614&amp;D614&amp;E614&amp;F614)&gt;0,1,0)</f>
        <v>1</v>
      </c>
      <c r="U614" s="202">
        <f t="shared" ref="U614:U628" si="547">MIN(LEN(Y614&amp;Z614&amp;AA614),1)</f>
        <v>1</v>
      </c>
      <c r="V614" s="205">
        <f t="shared" ref="V614:V628" si="548">V613</f>
        <v>7</v>
      </c>
      <c r="W614" s="205">
        <f t="shared" ref="W614:W628" si="549">W613</f>
        <v>8</v>
      </c>
      <c r="X614" s="49">
        <v>5</v>
      </c>
      <c r="Y614" s="84" t="str">
        <f t="shared" ref="Y614:Y628" si="550">IF(LEFT($A614,1)="x","",IFERROR(VLOOKUP($A614,LedenV,34,0),""))</f>
        <v/>
      </c>
      <c r="Z614" s="84" t="str">
        <f t="shared" ref="Z614:Z628" si="551">IF(LEFT($A614,1)="x","",IFERROR(VLOOKUP($A614,LedenV,35,0),""))</f>
        <v/>
      </c>
      <c r="AA614" s="84" t="str">
        <f t="shared" ref="AA614:AA628" si="552">IF(LEFT($A614,1)="x","",IFERROR(VLOOKUP($A614,LedenV,36,0),""))</f>
        <v>F2</v>
      </c>
      <c r="AB614" s="31">
        <f t="shared" ref="AB614:AB628" si="553">LEN(Y614&amp;Z614&amp;AA614)</f>
        <v>2</v>
      </c>
      <c r="AH614" s="332">
        <f t="shared" ref="AH614:AH628" si="554">lft(G614,Peildatum)</f>
        <v>6.75</v>
      </c>
    </row>
    <row r="615" spans="1:34" x14ac:dyDescent="0.25">
      <c r="A615" s="31" t="str">
        <f>C611&amp;"x"&amp;B615</f>
        <v>F3x2</v>
      </c>
      <c r="B615" s="60">
        <v>2</v>
      </c>
      <c r="C615" s="84" t="str">
        <f t="shared" si="537"/>
        <v>V</v>
      </c>
      <c r="D615" s="84" t="str">
        <f t="shared" si="538"/>
        <v>NMK64V4</v>
      </c>
      <c r="E615" s="85" t="str">
        <f t="shared" si="539"/>
        <v>Mans, R.</v>
      </c>
      <c r="F615" s="85" t="str">
        <f t="shared" si="540"/>
        <v>Robin</v>
      </c>
      <c r="G615" s="86">
        <f t="shared" si="541"/>
        <v>42249</v>
      </c>
      <c r="H615" s="87">
        <f t="shared" si="542"/>
        <v>6</v>
      </c>
      <c r="I615" s="88"/>
      <c r="J615" s="84" t="str">
        <f t="shared" si="543"/>
        <v/>
      </c>
      <c r="K615" s="84" t="str">
        <f t="shared" si="544"/>
        <v/>
      </c>
      <c r="L615" s="84" t="str">
        <f t="shared" si="545"/>
        <v>F2</v>
      </c>
      <c r="M615" s="89"/>
      <c r="N615" s="89"/>
      <c r="P615" s="199"/>
      <c r="Q615" s="199"/>
      <c r="R615" s="199"/>
      <c r="S615" s="204"/>
      <c r="T615" s="273">
        <f t="shared" si="546"/>
        <v>1</v>
      </c>
      <c r="U615" s="202">
        <f t="shared" si="547"/>
        <v>1</v>
      </c>
      <c r="V615" s="205">
        <f t="shared" si="548"/>
        <v>7</v>
      </c>
      <c r="W615" s="205">
        <f t="shared" si="549"/>
        <v>8</v>
      </c>
      <c r="X615" s="49">
        <v>6</v>
      </c>
      <c r="Y615" s="84" t="str">
        <f t="shared" si="550"/>
        <v/>
      </c>
      <c r="Z615" s="84" t="str">
        <f t="shared" si="551"/>
        <v/>
      </c>
      <c r="AA615" s="84" t="str">
        <f t="shared" si="552"/>
        <v>F2</v>
      </c>
      <c r="AB615" s="31">
        <f t="shared" si="553"/>
        <v>2</v>
      </c>
      <c r="AH615" s="332">
        <f t="shared" si="554"/>
        <v>6.33</v>
      </c>
    </row>
    <row r="616" spans="1:34" x14ac:dyDescent="0.25">
      <c r="A616" s="31" t="str">
        <f>C611&amp;"x"&amp;B616</f>
        <v>F3x3</v>
      </c>
      <c r="B616" s="60">
        <v>3</v>
      </c>
      <c r="C616" s="84" t="str">
        <f t="shared" si="537"/>
        <v>V</v>
      </c>
      <c r="D616" s="84" t="str">
        <f t="shared" si="538"/>
        <v>NMM97Y1</v>
      </c>
      <c r="E616" s="85" t="str">
        <f t="shared" si="539"/>
        <v>Laban, M.</v>
      </c>
      <c r="F616" s="85" t="str">
        <f t="shared" si="540"/>
        <v>Maartje</v>
      </c>
      <c r="G616" s="86">
        <f t="shared" si="541"/>
        <v>42058</v>
      </c>
      <c r="H616" s="87">
        <f t="shared" si="542"/>
        <v>6</v>
      </c>
      <c r="I616" s="88"/>
      <c r="J616" s="84" t="str">
        <f t="shared" si="543"/>
        <v/>
      </c>
      <c r="K616" s="84" t="str">
        <f t="shared" si="544"/>
        <v/>
      </c>
      <c r="L616" s="84">
        <f t="shared" si="545"/>
        <v>0</v>
      </c>
      <c r="M616" s="89"/>
      <c r="N616" s="89"/>
      <c r="P616" s="199"/>
      <c r="Q616" s="199"/>
      <c r="R616" s="199"/>
      <c r="S616" s="204"/>
      <c r="T616" s="273">
        <f t="shared" si="546"/>
        <v>1</v>
      </c>
      <c r="U616" s="202">
        <f t="shared" si="547"/>
        <v>0</v>
      </c>
      <c r="V616" s="205">
        <f t="shared" si="548"/>
        <v>7</v>
      </c>
      <c r="W616" s="205">
        <f t="shared" si="549"/>
        <v>8</v>
      </c>
      <c r="X616" s="49">
        <v>7</v>
      </c>
      <c r="Y616" s="84" t="str">
        <f t="shared" si="550"/>
        <v/>
      </c>
      <c r="Z616" s="84" t="str">
        <f t="shared" si="551"/>
        <v/>
      </c>
      <c r="AA616" s="84" t="str">
        <f t="shared" si="552"/>
        <v/>
      </c>
      <c r="AB616" s="31">
        <f t="shared" si="553"/>
        <v>0</v>
      </c>
      <c r="AH616" s="332">
        <f t="shared" si="554"/>
        <v>6.85</v>
      </c>
    </row>
    <row r="617" spans="1:34" x14ac:dyDescent="0.25">
      <c r="A617" s="31" t="str">
        <f>C611&amp;"x"&amp;B617</f>
        <v>F3x4</v>
      </c>
      <c r="B617" s="60">
        <v>4</v>
      </c>
      <c r="C617" s="84" t="str">
        <f t="shared" si="537"/>
        <v>M</v>
      </c>
      <c r="D617" s="84" t="str">
        <f t="shared" si="538"/>
        <v>NMN10V0</v>
      </c>
      <c r="E617" s="85" t="str">
        <f t="shared" si="539"/>
        <v>Winter, L.P.</v>
      </c>
      <c r="F617" s="85" t="str">
        <f t="shared" si="540"/>
        <v>Lars</v>
      </c>
      <c r="G617" s="86">
        <f t="shared" si="541"/>
        <v>41686</v>
      </c>
      <c r="H617" s="87">
        <f t="shared" si="542"/>
        <v>7</v>
      </c>
      <c r="I617" s="88"/>
      <c r="J617" s="84" t="str">
        <f t="shared" si="543"/>
        <v/>
      </c>
      <c r="K617" s="84" t="str">
        <f t="shared" si="544"/>
        <v/>
      </c>
      <c r="L617" s="84">
        <f t="shared" si="545"/>
        <v>0</v>
      </c>
      <c r="M617" s="89"/>
      <c r="N617" s="89"/>
      <c r="P617" s="199"/>
      <c r="Q617" s="199"/>
      <c r="R617" s="199"/>
      <c r="S617" s="204"/>
      <c r="T617" s="273">
        <f t="shared" si="546"/>
        <v>1</v>
      </c>
      <c r="U617" s="202">
        <f t="shared" si="547"/>
        <v>0</v>
      </c>
      <c r="V617" s="205">
        <f t="shared" si="548"/>
        <v>7</v>
      </c>
      <c r="W617" s="205">
        <f t="shared" si="549"/>
        <v>8</v>
      </c>
      <c r="X617" s="49">
        <v>8</v>
      </c>
      <c r="Y617" s="84" t="str">
        <f t="shared" si="550"/>
        <v/>
      </c>
      <c r="Z617" s="84" t="str">
        <f t="shared" si="551"/>
        <v/>
      </c>
      <c r="AA617" s="84" t="str">
        <f t="shared" si="552"/>
        <v/>
      </c>
      <c r="AB617" s="31">
        <f t="shared" si="553"/>
        <v>0</v>
      </c>
      <c r="AH617" s="332">
        <f t="shared" si="554"/>
        <v>7.87</v>
      </c>
    </row>
    <row r="618" spans="1:34" x14ac:dyDescent="0.25">
      <c r="A618" s="31" t="str">
        <f>C611&amp;"x"&amp;B618</f>
        <v>F3x5</v>
      </c>
      <c r="B618" s="60">
        <v>5</v>
      </c>
      <c r="C618" s="84" t="str">
        <f t="shared" si="537"/>
        <v>M</v>
      </c>
      <c r="D618" s="84" t="str">
        <f t="shared" si="538"/>
        <v>NMN09P0</v>
      </c>
      <c r="E618" s="85" t="str">
        <f t="shared" si="539"/>
        <v>Dekker, den J</v>
      </c>
      <c r="F618" s="85" t="str">
        <f t="shared" si="540"/>
        <v>Jorn</v>
      </c>
      <c r="G618" s="86">
        <f t="shared" si="541"/>
        <v>41867</v>
      </c>
      <c r="H618" s="87">
        <f t="shared" si="542"/>
        <v>7</v>
      </c>
      <c r="I618" s="88"/>
      <c r="J618" s="84" t="str">
        <f t="shared" si="543"/>
        <v/>
      </c>
      <c r="K618" s="84" t="str">
        <f t="shared" si="544"/>
        <v/>
      </c>
      <c r="L618" s="84">
        <f t="shared" si="545"/>
        <v>0</v>
      </c>
      <c r="M618" s="89"/>
      <c r="N618" s="89"/>
      <c r="P618" s="199"/>
      <c r="Q618" s="199"/>
      <c r="R618" s="199"/>
      <c r="S618" s="204"/>
      <c r="T618" s="273">
        <f t="shared" si="546"/>
        <v>1</v>
      </c>
      <c r="U618" s="202">
        <f t="shared" si="547"/>
        <v>0</v>
      </c>
      <c r="V618" s="205">
        <f t="shared" si="548"/>
        <v>7</v>
      </c>
      <c r="W618" s="205">
        <f t="shared" si="549"/>
        <v>8</v>
      </c>
      <c r="X618" s="49">
        <v>9</v>
      </c>
      <c r="Y618" s="84" t="str">
        <f t="shared" si="550"/>
        <v/>
      </c>
      <c r="Z618" s="84" t="str">
        <f t="shared" si="551"/>
        <v/>
      </c>
      <c r="AA618" s="84" t="str">
        <f t="shared" si="552"/>
        <v/>
      </c>
      <c r="AB618" s="31">
        <f t="shared" si="553"/>
        <v>0</v>
      </c>
      <c r="AH618" s="332">
        <f t="shared" si="554"/>
        <v>7.38</v>
      </c>
    </row>
    <row r="619" spans="1:34" x14ac:dyDescent="0.25">
      <c r="A619" s="31" t="str">
        <f>C611&amp;"x"&amp;B619</f>
        <v>F3x6</v>
      </c>
      <c r="B619" s="60">
        <v>6</v>
      </c>
      <c r="C619" s="84" t="str">
        <f t="shared" si="537"/>
        <v/>
      </c>
      <c r="D619" s="84" t="str">
        <f t="shared" si="538"/>
        <v/>
      </c>
      <c r="E619" s="85" t="str">
        <f t="shared" si="539"/>
        <v/>
      </c>
      <c r="F619" s="85" t="str">
        <f t="shared" si="540"/>
        <v/>
      </c>
      <c r="G619" s="86" t="str">
        <f t="shared" si="541"/>
        <v/>
      </c>
      <c r="H619" s="87" t="str">
        <f t="shared" si="542"/>
        <v/>
      </c>
      <c r="I619" s="88"/>
      <c r="J619" s="84" t="str">
        <f t="shared" si="543"/>
        <v/>
      </c>
      <c r="K619" s="84" t="str">
        <f t="shared" si="544"/>
        <v/>
      </c>
      <c r="L619" s="84" t="str">
        <f t="shared" si="545"/>
        <v/>
      </c>
      <c r="M619" s="89"/>
      <c r="N619" s="89"/>
      <c r="P619" s="199"/>
      <c r="Q619" s="199"/>
      <c r="R619" s="199"/>
      <c r="S619" s="204"/>
      <c r="T619" s="273">
        <f t="shared" si="546"/>
        <v>0</v>
      </c>
      <c r="U619" s="202">
        <f t="shared" si="547"/>
        <v>0</v>
      </c>
      <c r="V619" s="205">
        <f t="shared" si="548"/>
        <v>7</v>
      </c>
      <c r="W619" s="205">
        <f t="shared" si="549"/>
        <v>8</v>
      </c>
      <c r="X619" s="49">
        <v>10</v>
      </c>
      <c r="Y619" s="84" t="str">
        <f t="shared" si="550"/>
        <v/>
      </c>
      <c r="Z619" s="84" t="str">
        <f t="shared" si="551"/>
        <v/>
      </c>
      <c r="AA619" s="84" t="str">
        <f t="shared" si="552"/>
        <v/>
      </c>
      <c r="AB619" s="31">
        <f t="shared" si="553"/>
        <v>0</v>
      </c>
      <c r="AH619" s="332" t="str">
        <f t="shared" si="554"/>
        <v/>
      </c>
    </row>
    <row r="620" spans="1:34" x14ac:dyDescent="0.25">
      <c r="A620" s="31" t="str">
        <f>C611&amp;"x"&amp;B620</f>
        <v>F3x7</v>
      </c>
      <c r="B620" s="60">
        <v>7</v>
      </c>
      <c r="C620" s="84" t="str">
        <f t="shared" si="537"/>
        <v/>
      </c>
      <c r="D620" s="84" t="str">
        <f t="shared" si="538"/>
        <v/>
      </c>
      <c r="E620" s="85" t="str">
        <f t="shared" si="539"/>
        <v/>
      </c>
      <c r="F620" s="85" t="str">
        <f t="shared" si="540"/>
        <v/>
      </c>
      <c r="G620" s="86" t="str">
        <f t="shared" si="541"/>
        <v/>
      </c>
      <c r="H620" s="87" t="str">
        <f t="shared" si="542"/>
        <v/>
      </c>
      <c r="I620" s="88"/>
      <c r="J620" s="84" t="str">
        <f t="shared" si="543"/>
        <v/>
      </c>
      <c r="K620" s="84" t="str">
        <f t="shared" si="544"/>
        <v/>
      </c>
      <c r="L620" s="84" t="str">
        <f t="shared" si="545"/>
        <v/>
      </c>
      <c r="M620" s="89"/>
      <c r="N620" s="89"/>
      <c r="P620" s="199"/>
      <c r="Q620" s="199"/>
      <c r="R620" s="199"/>
      <c r="S620" s="204"/>
      <c r="T620" s="273">
        <f t="shared" si="546"/>
        <v>0</v>
      </c>
      <c r="U620" s="202">
        <f t="shared" si="547"/>
        <v>0</v>
      </c>
      <c r="V620" s="205">
        <f t="shared" si="548"/>
        <v>7</v>
      </c>
      <c r="W620" s="205">
        <f t="shared" si="549"/>
        <v>8</v>
      </c>
      <c r="X620" s="49">
        <v>11</v>
      </c>
      <c r="Y620" s="84" t="str">
        <f t="shared" si="550"/>
        <v/>
      </c>
      <c r="Z620" s="84" t="str">
        <f t="shared" si="551"/>
        <v/>
      </c>
      <c r="AA620" s="84" t="str">
        <f t="shared" si="552"/>
        <v/>
      </c>
      <c r="AB620" s="31">
        <f t="shared" si="553"/>
        <v>0</v>
      </c>
      <c r="AH620" s="332" t="str">
        <f t="shared" si="554"/>
        <v/>
      </c>
    </row>
    <row r="621" spans="1:34" x14ac:dyDescent="0.25">
      <c r="A621" s="31" t="str">
        <f>C611&amp;"x"&amp;B621</f>
        <v>F3x8</v>
      </c>
      <c r="B621" s="60">
        <v>8</v>
      </c>
      <c r="C621" s="84" t="str">
        <f t="shared" si="537"/>
        <v/>
      </c>
      <c r="D621" s="84" t="str">
        <f t="shared" si="538"/>
        <v/>
      </c>
      <c r="E621" s="85" t="str">
        <f t="shared" si="539"/>
        <v/>
      </c>
      <c r="F621" s="85" t="str">
        <f t="shared" si="540"/>
        <v/>
      </c>
      <c r="G621" s="86" t="str">
        <f t="shared" si="541"/>
        <v/>
      </c>
      <c r="H621" s="87" t="str">
        <f t="shared" si="542"/>
        <v/>
      </c>
      <c r="I621" s="88"/>
      <c r="J621" s="84" t="str">
        <f t="shared" si="543"/>
        <v/>
      </c>
      <c r="K621" s="84" t="str">
        <f t="shared" si="544"/>
        <v/>
      </c>
      <c r="L621" s="84" t="str">
        <f t="shared" si="545"/>
        <v/>
      </c>
      <c r="M621" s="89"/>
      <c r="N621" s="89"/>
      <c r="P621" s="199"/>
      <c r="Q621" s="199"/>
      <c r="R621" s="199"/>
      <c r="S621" s="204"/>
      <c r="T621" s="273">
        <f t="shared" si="546"/>
        <v>0</v>
      </c>
      <c r="U621" s="202">
        <f t="shared" si="547"/>
        <v>0</v>
      </c>
      <c r="V621" s="205">
        <f t="shared" si="548"/>
        <v>7</v>
      </c>
      <c r="W621" s="205">
        <f t="shared" si="549"/>
        <v>8</v>
      </c>
      <c r="X621" s="49">
        <v>12</v>
      </c>
      <c r="Y621" s="84" t="str">
        <f t="shared" si="550"/>
        <v/>
      </c>
      <c r="Z621" s="84" t="str">
        <f t="shared" si="551"/>
        <v/>
      </c>
      <c r="AA621" s="84" t="str">
        <f t="shared" si="552"/>
        <v/>
      </c>
      <c r="AB621" s="31">
        <f t="shared" si="553"/>
        <v>0</v>
      </c>
      <c r="AH621" s="332" t="str">
        <f t="shared" si="554"/>
        <v/>
      </c>
    </row>
    <row r="622" spans="1:34" x14ac:dyDescent="0.25">
      <c r="A622" s="31" t="str">
        <f>C611&amp;"x"&amp;B622</f>
        <v>F3x9</v>
      </c>
      <c r="B622" s="60">
        <v>9</v>
      </c>
      <c r="C622" s="84" t="str">
        <f t="shared" si="537"/>
        <v/>
      </c>
      <c r="D622" s="84" t="str">
        <f t="shared" si="538"/>
        <v/>
      </c>
      <c r="E622" s="85" t="str">
        <f t="shared" si="539"/>
        <v/>
      </c>
      <c r="F622" s="85" t="str">
        <f t="shared" si="540"/>
        <v/>
      </c>
      <c r="G622" s="86" t="str">
        <f t="shared" si="541"/>
        <v/>
      </c>
      <c r="H622" s="87" t="str">
        <f t="shared" si="542"/>
        <v/>
      </c>
      <c r="I622" s="88"/>
      <c r="J622" s="84" t="str">
        <f t="shared" si="543"/>
        <v/>
      </c>
      <c r="K622" s="84" t="str">
        <f t="shared" si="544"/>
        <v/>
      </c>
      <c r="L622" s="84" t="str">
        <f t="shared" si="545"/>
        <v/>
      </c>
      <c r="M622" s="89"/>
      <c r="N622" s="89"/>
      <c r="P622" s="199"/>
      <c r="Q622" s="199"/>
      <c r="R622" s="199"/>
      <c r="S622" s="204"/>
      <c r="T622" s="273">
        <f t="shared" si="546"/>
        <v>0</v>
      </c>
      <c r="U622" s="202">
        <f t="shared" si="547"/>
        <v>0</v>
      </c>
      <c r="V622" s="205">
        <f t="shared" si="548"/>
        <v>7</v>
      </c>
      <c r="W622" s="205">
        <f t="shared" si="549"/>
        <v>8</v>
      </c>
      <c r="X622" s="49">
        <v>13</v>
      </c>
      <c r="Y622" s="84" t="str">
        <f t="shared" si="550"/>
        <v/>
      </c>
      <c r="Z622" s="84" t="str">
        <f t="shared" si="551"/>
        <v/>
      </c>
      <c r="AA622" s="84" t="str">
        <f t="shared" si="552"/>
        <v/>
      </c>
      <c r="AB622" s="31">
        <f t="shared" si="553"/>
        <v>0</v>
      </c>
      <c r="AH622" s="332" t="str">
        <f t="shared" si="554"/>
        <v/>
      </c>
    </row>
    <row r="623" spans="1:34" x14ac:dyDescent="0.25">
      <c r="A623" s="31" t="str">
        <f>C611&amp;"x"&amp;B623</f>
        <v>F3x10</v>
      </c>
      <c r="B623" s="60">
        <v>10</v>
      </c>
      <c r="C623" s="84" t="str">
        <f t="shared" si="537"/>
        <v/>
      </c>
      <c r="D623" s="84" t="str">
        <f t="shared" si="538"/>
        <v/>
      </c>
      <c r="E623" s="85" t="str">
        <f t="shared" si="539"/>
        <v/>
      </c>
      <c r="F623" s="85" t="str">
        <f t="shared" si="540"/>
        <v/>
      </c>
      <c r="G623" s="86" t="str">
        <f t="shared" si="541"/>
        <v/>
      </c>
      <c r="H623" s="87" t="str">
        <f t="shared" si="542"/>
        <v/>
      </c>
      <c r="I623" s="88"/>
      <c r="J623" s="84" t="str">
        <f t="shared" si="543"/>
        <v/>
      </c>
      <c r="K623" s="84" t="str">
        <f t="shared" si="544"/>
        <v/>
      </c>
      <c r="L623" s="84" t="str">
        <f t="shared" si="545"/>
        <v/>
      </c>
      <c r="M623" s="89"/>
      <c r="N623" s="89"/>
      <c r="P623" s="199"/>
      <c r="Q623" s="199"/>
      <c r="R623" s="199"/>
      <c r="S623" s="204"/>
      <c r="T623" s="273">
        <f t="shared" si="546"/>
        <v>0</v>
      </c>
      <c r="U623" s="202">
        <f t="shared" si="547"/>
        <v>0</v>
      </c>
      <c r="V623" s="205">
        <f t="shared" si="548"/>
        <v>7</v>
      </c>
      <c r="W623" s="205">
        <f t="shared" si="549"/>
        <v>8</v>
      </c>
      <c r="X623" s="49">
        <v>14</v>
      </c>
      <c r="Y623" s="84" t="str">
        <f t="shared" si="550"/>
        <v/>
      </c>
      <c r="Z623" s="84" t="str">
        <f t="shared" si="551"/>
        <v/>
      </c>
      <c r="AA623" s="84" t="str">
        <f t="shared" si="552"/>
        <v/>
      </c>
      <c r="AB623" s="31">
        <f t="shared" si="553"/>
        <v>0</v>
      </c>
      <c r="AH623" s="332" t="str">
        <f t="shared" si="554"/>
        <v/>
      </c>
    </row>
    <row r="624" spans="1:34" x14ac:dyDescent="0.25">
      <c r="A624" s="31" t="str">
        <f>C611&amp;"x"&amp;B624</f>
        <v>F3x11</v>
      </c>
      <c r="B624" s="60">
        <v>11</v>
      </c>
      <c r="C624" s="84" t="str">
        <f t="shared" si="537"/>
        <v/>
      </c>
      <c r="D624" s="84" t="str">
        <f t="shared" si="538"/>
        <v/>
      </c>
      <c r="E624" s="85" t="str">
        <f t="shared" si="539"/>
        <v/>
      </c>
      <c r="F624" s="85" t="str">
        <f t="shared" si="540"/>
        <v/>
      </c>
      <c r="G624" s="86" t="str">
        <f t="shared" si="541"/>
        <v/>
      </c>
      <c r="H624" s="87" t="str">
        <f t="shared" si="542"/>
        <v/>
      </c>
      <c r="I624" s="88"/>
      <c r="J624" s="84" t="str">
        <f t="shared" si="543"/>
        <v/>
      </c>
      <c r="K624" s="84" t="str">
        <f t="shared" si="544"/>
        <v/>
      </c>
      <c r="L624" s="84" t="str">
        <f t="shared" si="545"/>
        <v/>
      </c>
      <c r="M624" s="89"/>
      <c r="N624" s="89"/>
      <c r="P624" s="199"/>
      <c r="Q624" s="199"/>
      <c r="R624" s="199"/>
      <c r="T624" s="273">
        <f t="shared" si="546"/>
        <v>0</v>
      </c>
      <c r="U624" s="202">
        <f t="shared" si="547"/>
        <v>0</v>
      </c>
      <c r="V624" s="205">
        <f t="shared" si="548"/>
        <v>7</v>
      </c>
      <c r="W624" s="205">
        <f t="shared" si="549"/>
        <v>8</v>
      </c>
      <c r="X624" s="49">
        <v>15</v>
      </c>
      <c r="Y624" s="84" t="str">
        <f t="shared" si="550"/>
        <v/>
      </c>
      <c r="Z624" s="84" t="str">
        <f t="shared" si="551"/>
        <v/>
      </c>
      <c r="AA624" s="84" t="str">
        <f t="shared" si="552"/>
        <v/>
      </c>
      <c r="AB624" s="31">
        <f t="shared" si="553"/>
        <v>0</v>
      </c>
      <c r="AH624" s="332" t="str">
        <f t="shared" si="554"/>
        <v/>
      </c>
    </row>
    <row r="625" spans="1:34" x14ac:dyDescent="0.25">
      <c r="A625" s="31" t="str">
        <f>C611&amp;"x"&amp;B625</f>
        <v>F3x12</v>
      </c>
      <c r="B625" s="60">
        <v>12</v>
      </c>
      <c r="C625" s="84" t="str">
        <f t="shared" si="537"/>
        <v/>
      </c>
      <c r="D625" s="84" t="str">
        <f t="shared" si="538"/>
        <v/>
      </c>
      <c r="E625" s="85" t="str">
        <f t="shared" si="539"/>
        <v/>
      </c>
      <c r="F625" s="85" t="str">
        <f t="shared" si="540"/>
        <v/>
      </c>
      <c r="G625" s="86" t="str">
        <f t="shared" si="541"/>
        <v/>
      </c>
      <c r="H625" s="87" t="str">
        <f t="shared" si="542"/>
        <v/>
      </c>
      <c r="I625" s="88"/>
      <c r="J625" s="84" t="str">
        <f t="shared" si="543"/>
        <v/>
      </c>
      <c r="K625" s="84" t="str">
        <f t="shared" si="544"/>
        <v/>
      </c>
      <c r="L625" s="84" t="str">
        <f t="shared" si="545"/>
        <v/>
      </c>
      <c r="M625" s="89"/>
      <c r="N625" s="89"/>
      <c r="P625" s="199"/>
      <c r="Q625" s="199"/>
      <c r="R625" s="199"/>
      <c r="T625" s="273">
        <f t="shared" si="546"/>
        <v>0</v>
      </c>
      <c r="U625" s="202">
        <f t="shared" si="547"/>
        <v>0</v>
      </c>
      <c r="V625" s="205">
        <f t="shared" si="548"/>
        <v>7</v>
      </c>
      <c r="W625" s="205">
        <f t="shared" si="549"/>
        <v>8</v>
      </c>
      <c r="X625" s="49">
        <v>16</v>
      </c>
      <c r="Y625" s="84" t="str">
        <f t="shared" si="550"/>
        <v/>
      </c>
      <c r="Z625" s="84" t="str">
        <f t="shared" si="551"/>
        <v/>
      </c>
      <c r="AA625" s="84" t="str">
        <f t="shared" si="552"/>
        <v/>
      </c>
      <c r="AB625" s="31">
        <f t="shared" si="553"/>
        <v>0</v>
      </c>
      <c r="AH625" s="332" t="str">
        <f t="shared" si="554"/>
        <v/>
      </c>
    </row>
    <row r="626" spans="1:34" x14ac:dyDescent="0.25">
      <c r="A626" s="31" t="str">
        <f>C611&amp;"x"&amp;B626</f>
        <v>F3x13</v>
      </c>
      <c r="B626" s="60">
        <v>13</v>
      </c>
      <c r="C626" s="84" t="str">
        <f t="shared" si="537"/>
        <v/>
      </c>
      <c r="D626" s="84" t="str">
        <f t="shared" si="538"/>
        <v/>
      </c>
      <c r="E626" s="85" t="str">
        <f t="shared" si="539"/>
        <v/>
      </c>
      <c r="F626" s="85" t="str">
        <f t="shared" si="540"/>
        <v/>
      </c>
      <c r="G626" s="86" t="str">
        <f t="shared" si="541"/>
        <v/>
      </c>
      <c r="H626" s="87" t="str">
        <f t="shared" si="542"/>
        <v/>
      </c>
      <c r="I626" s="88"/>
      <c r="J626" s="84" t="str">
        <f t="shared" si="543"/>
        <v/>
      </c>
      <c r="K626" s="84" t="str">
        <f t="shared" si="544"/>
        <v/>
      </c>
      <c r="L626" s="84" t="str">
        <f t="shared" si="545"/>
        <v/>
      </c>
      <c r="M626" s="89"/>
      <c r="N626" s="89"/>
      <c r="P626" s="199"/>
      <c r="Q626" s="199"/>
      <c r="R626" s="199"/>
      <c r="T626" s="273">
        <f t="shared" si="546"/>
        <v>0</v>
      </c>
      <c r="U626" s="202">
        <f t="shared" si="547"/>
        <v>0</v>
      </c>
      <c r="V626" s="205">
        <f t="shared" si="548"/>
        <v>7</v>
      </c>
      <c r="W626" s="205">
        <f t="shared" si="549"/>
        <v>8</v>
      </c>
      <c r="X626" s="49">
        <v>17</v>
      </c>
      <c r="Y626" s="84" t="str">
        <f t="shared" si="550"/>
        <v/>
      </c>
      <c r="Z626" s="84" t="str">
        <f t="shared" si="551"/>
        <v/>
      </c>
      <c r="AA626" s="84" t="str">
        <f t="shared" si="552"/>
        <v/>
      </c>
      <c r="AB626" s="31">
        <f t="shared" si="553"/>
        <v>0</v>
      </c>
      <c r="AH626" s="332" t="str">
        <f t="shared" si="554"/>
        <v/>
      </c>
    </row>
    <row r="627" spans="1:34" x14ac:dyDescent="0.25">
      <c r="A627" s="31" t="str">
        <f>C611&amp;"x"&amp;B627</f>
        <v>F3x14</v>
      </c>
      <c r="B627" s="60">
        <v>14</v>
      </c>
      <c r="C627" s="84" t="str">
        <f t="shared" si="537"/>
        <v/>
      </c>
      <c r="D627" s="84" t="str">
        <f t="shared" si="538"/>
        <v/>
      </c>
      <c r="E627" s="85" t="str">
        <f t="shared" si="539"/>
        <v/>
      </c>
      <c r="F627" s="85" t="str">
        <f t="shared" si="540"/>
        <v/>
      </c>
      <c r="G627" s="86" t="str">
        <f t="shared" si="541"/>
        <v/>
      </c>
      <c r="H627" s="87" t="str">
        <f t="shared" si="542"/>
        <v/>
      </c>
      <c r="I627" s="88"/>
      <c r="J627" s="84" t="str">
        <f t="shared" si="543"/>
        <v/>
      </c>
      <c r="K627" s="84" t="str">
        <f t="shared" si="544"/>
        <v/>
      </c>
      <c r="L627" s="84" t="str">
        <f t="shared" si="545"/>
        <v/>
      </c>
      <c r="M627" s="89"/>
      <c r="N627" s="89"/>
      <c r="P627" s="199"/>
      <c r="Q627" s="199"/>
      <c r="R627" s="199"/>
      <c r="T627" s="273">
        <f t="shared" si="546"/>
        <v>0</v>
      </c>
      <c r="U627" s="202">
        <f t="shared" si="547"/>
        <v>0</v>
      </c>
      <c r="V627" s="205">
        <f t="shared" si="548"/>
        <v>7</v>
      </c>
      <c r="W627" s="205">
        <f t="shared" si="549"/>
        <v>8</v>
      </c>
      <c r="X627" s="49">
        <v>18</v>
      </c>
      <c r="Y627" s="84" t="str">
        <f t="shared" si="550"/>
        <v/>
      </c>
      <c r="Z627" s="84" t="str">
        <f t="shared" si="551"/>
        <v/>
      </c>
      <c r="AA627" s="84" t="str">
        <f t="shared" si="552"/>
        <v/>
      </c>
      <c r="AB627" s="31">
        <f t="shared" si="553"/>
        <v>0</v>
      </c>
      <c r="AH627" s="332" t="str">
        <f t="shared" si="554"/>
        <v/>
      </c>
    </row>
    <row r="628" spans="1:34" x14ac:dyDescent="0.25">
      <c r="A628" s="31" t="str">
        <f>C611&amp;"x"&amp;B628</f>
        <v>F3x15</v>
      </c>
      <c r="B628" s="60">
        <v>15</v>
      </c>
      <c r="C628" s="84" t="str">
        <f t="shared" si="537"/>
        <v/>
      </c>
      <c r="D628" s="84" t="str">
        <f t="shared" si="538"/>
        <v/>
      </c>
      <c r="E628" s="85" t="str">
        <f t="shared" si="539"/>
        <v/>
      </c>
      <c r="F628" s="85" t="str">
        <f t="shared" si="540"/>
        <v/>
      </c>
      <c r="G628" s="86" t="str">
        <f t="shared" si="541"/>
        <v/>
      </c>
      <c r="H628" s="87" t="str">
        <f t="shared" si="542"/>
        <v/>
      </c>
      <c r="I628" s="88"/>
      <c r="J628" s="84" t="str">
        <f t="shared" si="543"/>
        <v/>
      </c>
      <c r="K628" s="84" t="str">
        <f t="shared" si="544"/>
        <v/>
      </c>
      <c r="L628" s="84" t="str">
        <f t="shared" si="545"/>
        <v/>
      </c>
      <c r="M628" s="89"/>
      <c r="N628" s="89"/>
      <c r="P628" s="199"/>
      <c r="Q628" s="199"/>
      <c r="R628" s="199"/>
      <c r="T628" s="273">
        <f t="shared" si="546"/>
        <v>0</v>
      </c>
      <c r="U628" s="202">
        <f t="shared" si="547"/>
        <v>0</v>
      </c>
      <c r="V628" s="205">
        <f t="shared" si="548"/>
        <v>7</v>
      </c>
      <c r="W628" s="205">
        <f t="shared" si="549"/>
        <v>8</v>
      </c>
      <c r="X628" s="49">
        <v>19</v>
      </c>
      <c r="Y628" s="84" t="str">
        <f t="shared" si="550"/>
        <v/>
      </c>
      <c r="Z628" s="84" t="str">
        <f t="shared" si="551"/>
        <v/>
      </c>
      <c r="AA628" s="84" t="str">
        <f t="shared" si="552"/>
        <v/>
      </c>
      <c r="AB628" s="31">
        <f t="shared" si="553"/>
        <v>0</v>
      </c>
      <c r="AH628" s="332" t="str">
        <f t="shared" si="554"/>
        <v/>
      </c>
    </row>
    <row r="629" spans="1:34" ht="13.8" thickBot="1" x14ac:dyDescent="0.3">
      <c r="B629" s="90"/>
      <c r="C629" s="91"/>
      <c r="D629" s="90"/>
      <c r="E629" s="90"/>
      <c r="F629" s="90"/>
      <c r="G629" s="92"/>
      <c r="H629" s="92"/>
      <c r="I629" s="92"/>
      <c r="J629" s="91"/>
      <c r="K629" s="91"/>
      <c r="L629" s="91"/>
      <c r="M629" s="89"/>
      <c r="N629" s="89"/>
      <c r="X629" s="49">
        <v>20</v>
      </c>
    </row>
    <row r="630" spans="1:34" ht="13.8" thickTop="1" x14ac:dyDescent="0.25">
      <c r="A630" s="59"/>
      <c r="B630" s="60"/>
      <c r="C630" s="416" t="s">
        <v>5707</v>
      </c>
      <c r="D630" s="416"/>
      <c r="E630" s="162" t="s">
        <v>5708</v>
      </c>
      <c r="F630" s="162" t="s">
        <v>5709</v>
      </c>
      <c r="G630" s="62" t="s">
        <v>5710</v>
      </c>
      <c r="H630" s="63"/>
      <c r="I630" s="64"/>
      <c r="J630" s="65" t="s">
        <v>5711</v>
      </c>
      <c r="K630" s="65" t="s">
        <v>5712</v>
      </c>
      <c r="L630" s="65" t="s">
        <v>5713</v>
      </c>
      <c r="M630" s="66"/>
      <c r="N630" s="66"/>
      <c r="O630" s="67"/>
      <c r="P630" s="68">
        <f>COUNT(P634:P648)</f>
        <v>0</v>
      </c>
      <c r="Q630" s="68">
        <f>COUNT(Q634:Q648)</f>
        <v>0</v>
      </c>
      <c r="R630" s="68">
        <f>COUNT(R634:R648)</f>
        <v>0</v>
      </c>
      <c r="S630" s="69"/>
      <c r="T630" s="344">
        <f>T631-SUM(U634:U648)</f>
        <v>0</v>
      </c>
      <c r="U630" s="67"/>
      <c r="V630" s="67"/>
      <c r="W630" s="67"/>
      <c r="X630" s="67">
        <v>1</v>
      </c>
      <c r="Y630" s="59"/>
      <c r="Z630" s="59"/>
      <c r="AA630" s="59"/>
      <c r="AB630" s="59"/>
    </row>
    <row r="631" spans="1:34" x14ac:dyDescent="0.25">
      <c r="A631" s="40">
        <v>35</v>
      </c>
      <c r="B631" s="70"/>
      <c r="C631" s="415" t="str">
        <f>Leden!AQ37</f>
        <v/>
      </c>
      <c r="D631" s="415"/>
      <c r="E631" s="161" t="str">
        <f>IF($C631="","",LEFT(IFERROR(VLOOKUP($C631,TeamsV,2,0),"")&amp;"??",2))</f>
        <v/>
      </c>
      <c r="F631" s="342" t="str">
        <f>IF($C631="","",IFERROR(VLOOKUP($C631,TeamsV,3,0),"??"))</f>
        <v/>
      </c>
      <c r="G631" s="161" t="str">
        <f>IF($C631="","",LEFT(IFERROR(VLOOKUP($C631,TeamsV,4,0),"")&amp;"?",1))</f>
        <v/>
      </c>
      <c r="H631" s="72"/>
      <c r="I631" s="73"/>
      <c r="J631" s="265">
        <f>COUNTIF(C634:C648,"V")</f>
        <v>0</v>
      </c>
      <c r="K631" s="268">
        <f>COUNTIF(C634:C648,"M")</f>
        <v>0</v>
      </c>
      <c r="L631" s="74" t="str">
        <f>IFERROR(AVERAGE(H634:H648),"")</f>
        <v/>
      </c>
      <c r="M631" s="75"/>
      <c r="N631" s="75"/>
      <c r="O631" s="76" t="s">
        <v>5714</v>
      </c>
      <c r="P631" s="346"/>
      <c r="Q631" s="346"/>
      <c r="R631" s="346"/>
      <c r="S631" s="347"/>
      <c r="T631" s="344">
        <f>SUM(T634:T648)</f>
        <v>0</v>
      </c>
      <c r="U631" s="201" t="str">
        <f>MID($C631,1,1)</f>
        <v/>
      </c>
      <c r="V631" s="201" t="str">
        <f>MID($C631,1,1)</f>
        <v/>
      </c>
      <c r="W631" s="201" t="str">
        <f>MID($C631,1,1)</f>
        <v/>
      </c>
      <c r="X631" s="49">
        <v>2</v>
      </c>
      <c r="Y631" s="40"/>
      <c r="Z631" s="40"/>
      <c r="AA631" s="40"/>
      <c r="AB631" s="40"/>
      <c r="AD631" s="17" t="str">
        <f>IF($C631="","",IFERROR(VLOOKUP($C631,TeamsV,6,0),""))</f>
        <v/>
      </c>
      <c r="AE631" s="17" t="str">
        <f>TRIM(IF($AD631="","",IFERROR(VLOOKUP($AD631,Teams!$B$4:$G$8,2,0),"")))</f>
        <v/>
      </c>
      <c r="AF631" s="17" t="str">
        <f>TRIM(IF($AD631="","",IFERROR(VLOOKUP($AD631,Teams!$B$4:$G$8,4,0),"")))</f>
        <v/>
      </c>
      <c r="AH631" s="335" t="str">
        <f>IFERROR(AVERAGE(AH634:AH648),"")</f>
        <v/>
      </c>
    </row>
    <row r="632" spans="1:34" x14ac:dyDescent="0.25">
      <c r="B632" s="60"/>
      <c r="C632" s="162"/>
      <c r="D632" s="60"/>
      <c r="E632" s="60"/>
      <c r="F632" s="60"/>
      <c r="G632" s="64"/>
      <c r="H632" s="64"/>
      <c r="I632" s="64"/>
      <c r="J632" s="266"/>
      <c r="K632" s="266"/>
      <c r="L632" s="266"/>
      <c r="M632" s="77"/>
      <c r="N632" s="77"/>
      <c r="P632" s="200"/>
      <c r="Q632" s="200"/>
      <c r="R632" s="200"/>
      <c r="S632" s="200"/>
      <c r="T632" s="156"/>
      <c r="U632" s="202"/>
      <c r="V632" s="202"/>
      <c r="W632" s="202"/>
      <c r="X632" s="49">
        <v>3</v>
      </c>
    </row>
    <row r="633" spans="1:34" x14ac:dyDescent="0.25">
      <c r="A633" s="78"/>
      <c r="B633" s="79"/>
      <c r="C633" s="80" t="s">
        <v>5715</v>
      </c>
      <c r="D633" s="80" t="s">
        <v>5716</v>
      </c>
      <c r="E633" s="81" t="s">
        <v>5717</v>
      </c>
      <c r="F633" s="81" t="s">
        <v>5718</v>
      </c>
      <c r="G633" s="80" t="s">
        <v>5719</v>
      </c>
      <c r="H633" s="80" t="s">
        <v>5720</v>
      </c>
      <c r="I633" s="80" t="s">
        <v>5575</v>
      </c>
      <c r="J633" s="80" t="s">
        <v>7904</v>
      </c>
      <c r="K633" s="80" t="s">
        <v>7905</v>
      </c>
      <c r="L633" s="80" t="s">
        <v>8680</v>
      </c>
      <c r="M633" s="82"/>
      <c r="N633" s="82"/>
      <c r="O633" s="83"/>
      <c r="P633" s="203" t="s">
        <v>5585</v>
      </c>
      <c r="Q633" s="203" t="s">
        <v>5584</v>
      </c>
      <c r="R633" s="203" t="s">
        <v>5586</v>
      </c>
      <c r="S633" s="200"/>
      <c r="T633" s="156"/>
      <c r="U633" s="201" t="str">
        <f>IF(W631="","",VLOOKUP(W631,Leeftijdscat,2,FALSE))</f>
        <v/>
      </c>
      <c r="V633" s="201" t="str">
        <f>IF(W631="","",VLOOKUP(W631,Leeftijdscat,3,FALSE))</f>
        <v/>
      </c>
      <c r="W633" s="201" t="str">
        <f>IF(W631="","",VLOOKUP(W631,Leeftijdscat,4,FALSE))</f>
        <v/>
      </c>
      <c r="X633" s="49">
        <v>4</v>
      </c>
      <c r="Y633" s="78">
        <f>LEN(Y634&amp;Y635&amp;Y636&amp;Y637&amp;Y638&amp;Y639&amp;Y640&amp;Y641&amp;Y642&amp;Y643&amp;Y644&amp;Y645&amp;Y646&amp;Y647&amp;Y648)</f>
        <v>0</v>
      </c>
      <c r="Z633" s="78">
        <f>LEN(Z634&amp;Z635&amp;Z636&amp;Z637&amp;Z638&amp;Z639&amp;Z640&amp;Z641&amp;Z642&amp;Z643&amp;Z644&amp;Z645&amp;Z646&amp;Z647&amp;Z648)</f>
        <v>0</v>
      </c>
      <c r="AA633" s="78">
        <f>LEN(AA634&amp;AA635&amp;AA636&amp;AA637&amp;AA638&amp;AA639&amp;AA640&amp;AA641&amp;AA642&amp;AA643&amp;AA644&amp;AA645&amp;AA646&amp;AA647&amp;AA648)</f>
        <v>0</v>
      </c>
      <c r="AB633" s="78">
        <f>SUM(Y633:AA633)</f>
        <v>0</v>
      </c>
    </row>
    <row r="634" spans="1:34" x14ac:dyDescent="0.25">
      <c r="A634" s="31" t="str">
        <f>C631&amp;"x"&amp;B634</f>
        <v>x1</v>
      </c>
      <c r="B634" s="60">
        <v>1</v>
      </c>
      <c r="C634" s="84" t="str">
        <f t="shared" ref="C634:C648" si="555">IF(LEFT($A634,1)="x","",IFERROR(VLOOKUP($A634,LedenV,6,0),""))</f>
        <v/>
      </c>
      <c r="D634" s="84" t="str">
        <f t="shared" ref="D634:D648" si="556">IF(LEFT($A634,1)="x","",IFERROR(VLOOKUP($A634,LedenV,7,0),""))</f>
        <v/>
      </c>
      <c r="E634" s="85" t="str">
        <f t="shared" ref="E634:E648" si="557">IF(LEFT($A634,1)="x","",IFERROR(VLOOKUP($A634,LedenV,8,0),""))</f>
        <v/>
      </c>
      <c r="F634" s="85" t="str">
        <f t="shared" ref="F634:F648" si="558">IF(LEFT($A634,1)="x","",IFERROR(VLOOKUP($A634,LedenV,9,0),""))</f>
        <v/>
      </c>
      <c r="G634" s="86" t="str">
        <f t="shared" ref="G634:G648" si="559">IF(LEFT($A634,1)="x","",IFERROR(VLOOKUP($A634,LedenV,10,0),""))</f>
        <v/>
      </c>
      <c r="H634" s="87" t="str">
        <f t="shared" ref="H634:H648" si="560">IF(AND(ISNUMBER(G634),G634&lt;&gt;0),DATEDIF(G634,Peildatum,"Y"),"")</f>
        <v/>
      </c>
      <c r="I634" s="88"/>
      <c r="J634" s="84" t="str">
        <f t="shared" ref="J634:J648" si="561">IF(LEFT($A634,1)="x","",IFERROR(VLOOKUP($A634,LedenV,16,0),""))</f>
        <v/>
      </c>
      <c r="K634" s="84" t="str">
        <f t="shared" ref="K634:K648" si="562">IF(LEFT($A634,1)="x","",IFERROR(VLOOKUP($A634,LedenV,17,0),""))</f>
        <v/>
      </c>
      <c r="L634" s="84" t="str">
        <f t="shared" ref="L634:L648" si="563">IF(LEFT($A634,1)="x","",IFERROR(VLOOKUP($A634,LedenV,18,0),""))</f>
        <v/>
      </c>
      <c r="M634" s="89"/>
      <c r="N634" s="89"/>
      <c r="P634" s="199"/>
      <c r="Q634" s="199"/>
      <c r="R634" s="199"/>
      <c r="S634" s="204"/>
      <c r="T634" s="273">
        <f t="shared" ref="T634:T648" si="564">IF(LEN(C634&amp;D634&amp;E634&amp;F634)&gt;0,1,0)</f>
        <v>0</v>
      </c>
      <c r="U634" s="202">
        <f t="shared" ref="U634:U648" si="565">MIN(LEN(Y634&amp;Z634&amp;AA634),1)</f>
        <v>0</v>
      </c>
      <c r="V634" s="205" t="str">
        <f t="shared" ref="V634:V648" si="566">V633</f>
        <v/>
      </c>
      <c r="W634" s="205" t="str">
        <f t="shared" ref="W634:W648" si="567">W633</f>
        <v/>
      </c>
      <c r="X634" s="49">
        <v>5</v>
      </c>
      <c r="Y634" s="84" t="str">
        <f t="shared" ref="Y634:Y648" si="568">IF(LEFT($A634,1)="x","",IFERROR(VLOOKUP($A634,LedenV,34,0),""))</f>
        <v/>
      </c>
      <c r="Z634" s="84" t="str">
        <f t="shared" ref="Z634:Z648" si="569">IF(LEFT($A634,1)="x","",IFERROR(VLOOKUP($A634,LedenV,35,0),""))</f>
        <v/>
      </c>
      <c r="AA634" s="84" t="str">
        <f t="shared" ref="AA634:AA648" si="570">IF(LEFT($A634,1)="x","",IFERROR(VLOOKUP($A634,LedenV,36,0),""))</f>
        <v/>
      </c>
      <c r="AB634" s="31">
        <f t="shared" ref="AB634:AB648" si="571">LEN(Y634&amp;Z634&amp;AA634)</f>
        <v>0</v>
      </c>
      <c r="AH634" s="332" t="str">
        <f t="shared" ref="AH634:AH648" si="572">lft(G634,Peildatum)</f>
        <v/>
      </c>
    </row>
    <row r="635" spans="1:34" x14ac:dyDescent="0.25">
      <c r="A635" s="31" t="str">
        <f>C631&amp;"x"&amp;B635</f>
        <v>x2</v>
      </c>
      <c r="B635" s="60">
        <v>2</v>
      </c>
      <c r="C635" s="84" t="str">
        <f t="shared" si="555"/>
        <v/>
      </c>
      <c r="D635" s="84" t="str">
        <f t="shared" si="556"/>
        <v/>
      </c>
      <c r="E635" s="85" t="str">
        <f t="shared" si="557"/>
        <v/>
      </c>
      <c r="F635" s="85" t="str">
        <f t="shared" si="558"/>
        <v/>
      </c>
      <c r="G635" s="86" t="str">
        <f t="shared" si="559"/>
        <v/>
      </c>
      <c r="H635" s="87" t="str">
        <f t="shared" si="560"/>
        <v/>
      </c>
      <c r="I635" s="88"/>
      <c r="J635" s="84" t="str">
        <f t="shared" si="561"/>
        <v/>
      </c>
      <c r="K635" s="84" t="str">
        <f t="shared" si="562"/>
        <v/>
      </c>
      <c r="L635" s="84" t="str">
        <f t="shared" si="563"/>
        <v/>
      </c>
      <c r="M635" s="89"/>
      <c r="N635" s="89"/>
      <c r="P635" s="199"/>
      <c r="Q635" s="199"/>
      <c r="R635" s="199"/>
      <c r="S635" s="204"/>
      <c r="T635" s="273">
        <f t="shared" si="564"/>
        <v>0</v>
      </c>
      <c r="U635" s="202">
        <f t="shared" si="565"/>
        <v>0</v>
      </c>
      <c r="V635" s="205" t="str">
        <f t="shared" si="566"/>
        <v/>
      </c>
      <c r="W635" s="205" t="str">
        <f t="shared" si="567"/>
        <v/>
      </c>
      <c r="X635" s="49">
        <v>6</v>
      </c>
      <c r="Y635" s="84" t="str">
        <f t="shared" si="568"/>
        <v/>
      </c>
      <c r="Z635" s="84" t="str">
        <f t="shared" si="569"/>
        <v/>
      </c>
      <c r="AA635" s="84" t="str">
        <f t="shared" si="570"/>
        <v/>
      </c>
      <c r="AB635" s="31">
        <f t="shared" si="571"/>
        <v>0</v>
      </c>
      <c r="AH635" s="332" t="str">
        <f t="shared" si="572"/>
        <v/>
      </c>
    </row>
    <row r="636" spans="1:34" x14ac:dyDescent="0.25">
      <c r="A636" s="31" t="str">
        <f>C631&amp;"x"&amp;B636</f>
        <v>x3</v>
      </c>
      <c r="B636" s="60">
        <v>3</v>
      </c>
      <c r="C636" s="84" t="str">
        <f t="shared" si="555"/>
        <v/>
      </c>
      <c r="D636" s="84" t="str">
        <f t="shared" si="556"/>
        <v/>
      </c>
      <c r="E636" s="85" t="str">
        <f t="shared" si="557"/>
        <v/>
      </c>
      <c r="F636" s="85" t="str">
        <f t="shared" si="558"/>
        <v/>
      </c>
      <c r="G636" s="86" t="str">
        <f t="shared" si="559"/>
        <v/>
      </c>
      <c r="H636" s="87" t="str">
        <f t="shared" si="560"/>
        <v/>
      </c>
      <c r="I636" s="88"/>
      <c r="J636" s="84" t="str">
        <f t="shared" si="561"/>
        <v/>
      </c>
      <c r="K636" s="84" t="str">
        <f t="shared" si="562"/>
        <v/>
      </c>
      <c r="L636" s="84" t="str">
        <f t="shared" si="563"/>
        <v/>
      </c>
      <c r="M636" s="89"/>
      <c r="N636" s="89"/>
      <c r="P636" s="199"/>
      <c r="Q636" s="199"/>
      <c r="R636" s="199"/>
      <c r="S636" s="204"/>
      <c r="T636" s="273">
        <f t="shared" si="564"/>
        <v>0</v>
      </c>
      <c r="U636" s="202">
        <f t="shared" si="565"/>
        <v>0</v>
      </c>
      <c r="V636" s="205" t="str">
        <f t="shared" si="566"/>
        <v/>
      </c>
      <c r="W636" s="205" t="str">
        <f t="shared" si="567"/>
        <v/>
      </c>
      <c r="X636" s="49">
        <v>7</v>
      </c>
      <c r="Y636" s="84" t="str">
        <f t="shared" si="568"/>
        <v/>
      </c>
      <c r="Z636" s="84" t="str">
        <f t="shared" si="569"/>
        <v/>
      </c>
      <c r="AA636" s="84" t="str">
        <f t="shared" si="570"/>
        <v/>
      </c>
      <c r="AB636" s="31">
        <f t="shared" si="571"/>
        <v>0</v>
      </c>
      <c r="AH636" s="332" t="str">
        <f t="shared" si="572"/>
        <v/>
      </c>
    </row>
    <row r="637" spans="1:34" x14ac:dyDescent="0.25">
      <c r="A637" s="31" t="str">
        <f>C631&amp;"x"&amp;B637</f>
        <v>x4</v>
      </c>
      <c r="B637" s="60">
        <v>4</v>
      </c>
      <c r="C637" s="84" t="str">
        <f t="shared" si="555"/>
        <v/>
      </c>
      <c r="D637" s="84" t="str">
        <f t="shared" si="556"/>
        <v/>
      </c>
      <c r="E637" s="85" t="str">
        <f t="shared" si="557"/>
        <v/>
      </c>
      <c r="F637" s="85" t="str">
        <f t="shared" si="558"/>
        <v/>
      </c>
      <c r="G637" s="86" t="str">
        <f t="shared" si="559"/>
        <v/>
      </c>
      <c r="H637" s="87" t="str">
        <f t="shared" si="560"/>
        <v/>
      </c>
      <c r="I637" s="88"/>
      <c r="J637" s="84" t="str">
        <f t="shared" si="561"/>
        <v/>
      </c>
      <c r="K637" s="84" t="str">
        <f t="shared" si="562"/>
        <v/>
      </c>
      <c r="L637" s="84" t="str">
        <f t="shared" si="563"/>
        <v/>
      </c>
      <c r="M637" s="89"/>
      <c r="N637" s="89"/>
      <c r="P637" s="199"/>
      <c r="Q637" s="199"/>
      <c r="R637" s="199"/>
      <c r="S637" s="204"/>
      <c r="T637" s="273">
        <f t="shared" si="564"/>
        <v>0</v>
      </c>
      <c r="U637" s="202">
        <f t="shared" si="565"/>
        <v>0</v>
      </c>
      <c r="V637" s="205" t="str">
        <f t="shared" si="566"/>
        <v/>
      </c>
      <c r="W637" s="205" t="str">
        <f t="shared" si="567"/>
        <v/>
      </c>
      <c r="X637" s="49">
        <v>8</v>
      </c>
      <c r="Y637" s="84" t="str">
        <f t="shared" si="568"/>
        <v/>
      </c>
      <c r="Z637" s="84" t="str">
        <f t="shared" si="569"/>
        <v/>
      </c>
      <c r="AA637" s="84" t="str">
        <f t="shared" si="570"/>
        <v/>
      </c>
      <c r="AB637" s="31">
        <f t="shared" si="571"/>
        <v>0</v>
      </c>
      <c r="AH637" s="332" t="str">
        <f t="shared" si="572"/>
        <v/>
      </c>
    </row>
    <row r="638" spans="1:34" x14ac:dyDescent="0.25">
      <c r="A638" s="31" t="str">
        <f>C631&amp;"x"&amp;B638</f>
        <v>x5</v>
      </c>
      <c r="B638" s="60">
        <v>5</v>
      </c>
      <c r="C638" s="84" t="str">
        <f t="shared" si="555"/>
        <v/>
      </c>
      <c r="D638" s="84" t="str">
        <f t="shared" si="556"/>
        <v/>
      </c>
      <c r="E638" s="85" t="str">
        <f t="shared" si="557"/>
        <v/>
      </c>
      <c r="F638" s="85" t="str">
        <f t="shared" si="558"/>
        <v/>
      </c>
      <c r="G638" s="86" t="str">
        <f t="shared" si="559"/>
        <v/>
      </c>
      <c r="H638" s="87" t="str">
        <f t="shared" si="560"/>
        <v/>
      </c>
      <c r="I638" s="88"/>
      <c r="J638" s="84" t="str">
        <f t="shared" si="561"/>
        <v/>
      </c>
      <c r="K638" s="84" t="str">
        <f t="shared" si="562"/>
        <v/>
      </c>
      <c r="L638" s="84" t="str">
        <f t="shared" si="563"/>
        <v/>
      </c>
      <c r="M638" s="89"/>
      <c r="N638" s="89"/>
      <c r="P638" s="199"/>
      <c r="Q638" s="199"/>
      <c r="R638" s="199"/>
      <c r="S638" s="204"/>
      <c r="T638" s="273">
        <f t="shared" si="564"/>
        <v>0</v>
      </c>
      <c r="U638" s="202">
        <f t="shared" si="565"/>
        <v>0</v>
      </c>
      <c r="V638" s="205" t="str">
        <f t="shared" si="566"/>
        <v/>
      </c>
      <c r="W638" s="205" t="str">
        <f t="shared" si="567"/>
        <v/>
      </c>
      <c r="X638" s="49">
        <v>9</v>
      </c>
      <c r="Y638" s="84" t="str">
        <f t="shared" si="568"/>
        <v/>
      </c>
      <c r="Z638" s="84" t="str">
        <f t="shared" si="569"/>
        <v/>
      </c>
      <c r="AA638" s="84" t="str">
        <f t="shared" si="570"/>
        <v/>
      </c>
      <c r="AB638" s="31">
        <f t="shared" si="571"/>
        <v>0</v>
      </c>
      <c r="AH638" s="332" t="str">
        <f t="shared" si="572"/>
        <v/>
      </c>
    </row>
    <row r="639" spans="1:34" x14ac:dyDescent="0.25">
      <c r="A639" s="31" t="str">
        <f>C631&amp;"x"&amp;B639</f>
        <v>x6</v>
      </c>
      <c r="B639" s="60">
        <v>6</v>
      </c>
      <c r="C639" s="84" t="str">
        <f t="shared" si="555"/>
        <v/>
      </c>
      <c r="D639" s="84" t="str">
        <f t="shared" si="556"/>
        <v/>
      </c>
      <c r="E639" s="85" t="str">
        <f t="shared" si="557"/>
        <v/>
      </c>
      <c r="F639" s="85" t="str">
        <f t="shared" si="558"/>
        <v/>
      </c>
      <c r="G639" s="86" t="str">
        <f t="shared" si="559"/>
        <v/>
      </c>
      <c r="H639" s="87" t="str">
        <f t="shared" si="560"/>
        <v/>
      </c>
      <c r="I639" s="88"/>
      <c r="J639" s="84" t="str">
        <f t="shared" si="561"/>
        <v/>
      </c>
      <c r="K639" s="84" t="str">
        <f t="shared" si="562"/>
        <v/>
      </c>
      <c r="L639" s="84" t="str">
        <f t="shared" si="563"/>
        <v/>
      </c>
      <c r="M639" s="89"/>
      <c r="N639" s="89"/>
      <c r="P639" s="199"/>
      <c r="Q639" s="199"/>
      <c r="R639" s="199"/>
      <c r="S639" s="204"/>
      <c r="T639" s="273">
        <f t="shared" si="564"/>
        <v>0</v>
      </c>
      <c r="U639" s="202">
        <f t="shared" si="565"/>
        <v>0</v>
      </c>
      <c r="V639" s="205" t="str">
        <f t="shared" si="566"/>
        <v/>
      </c>
      <c r="W639" s="205" t="str">
        <f t="shared" si="567"/>
        <v/>
      </c>
      <c r="X639" s="49">
        <v>10</v>
      </c>
      <c r="Y639" s="84" t="str">
        <f t="shared" si="568"/>
        <v/>
      </c>
      <c r="Z639" s="84" t="str">
        <f t="shared" si="569"/>
        <v/>
      </c>
      <c r="AA639" s="84" t="str">
        <f t="shared" si="570"/>
        <v/>
      </c>
      <c r="AB639" s="31">
        <f t="shared" si="571"/>
        <v>0</v>
      </c>
      <c r="AH639" s="332" t="str">
        <f t="shared" si="572"/>
        <v/>
      </c>
    </row>
    <row r="640" spans="1:34" x14ac:dyDescent="0.25">
      <c r="A640" s="31" t="str">
        <f>C631&amp;"x"&amp;B640</f>
        <v>x7</v>
      </c>
      <c r="B640" s="60">
        <v>7</v>
      </c>
      <c r="C640" s="84" t="str">
        <f t="shared" si="555"/>
        <v/>
      </c>
      <c r="D640" s="84" t="str">
        <f t="shared" si="556"/>
        <v/>
      </c>
      <c r="E640" s="85" t="str">
        <f t="shared" si="557"/>
        <v/>
      </c>
      <c r="F640" s="85" t="str">
        <f t="shared" si="558"/>
        <v/>
      </c>
      <c r="G640" s="86" t="str">
        <f t="shared" si="559"/>
        <v/>
      </c>
      <c r="H640" s="87" t="str">
        <f t="shared" si="560"/>
        <v/>
      </c>
      <c r="I640" s="88"/>
      <c r="J640" s="84" t="str">
        <f t="shared" si="561"/>
        <v/>
      </c>
      <c r="K640" s="84" t="str">
        <f t="shared" si="562"/>
        <v/>
      </c>
      <c r="L640" s="84" t="str">
        <f t="shared" si="563"/>
        <v/>
      </c>
      <c r="M640" s="89"/>
      <c r="N640" s="89"/>
      <c r="P640" s="199"/>
      <c r="Q640" s="199"/>
      <c r="R640" s="199"/>
      <c r="S640" s="204"/>
      <c r="T640" s="273">
        <f t="shared" si="564"/>
        <v>0</v>
      </c>
      <c r="U640" s="202">
        <f t="shared" si="565"/>
        <v>0</v>
      </c>
      <c r="V640" s="205" t="str">
        <f t="shared" si="566"/>
        <v/>
      </c>
      <c r="W640" s="205" t="str">
        <f t="shared" si="567"/>
        <v/>
      </c>
      <c r="X640" s="49">
        <v>11</v>
      </c>
      <c r="Y640" s="84" t="str">
        <f t="shared" si="568"/>
        <v/>
      </c>
      <c r="Z640" s="84" t="str">
        <f t="shared" si="569"/>
        <v/>
      </c>
      <c r="AA640" s="84" t="str">
        <f t="shared" si="570"/>
        <v/>
      </c>
      <c r="AB640" s="31">
        <f t="shared" si="571"/>
        <v>0</v>
      </c>
      <c r="AH640" s="332" t="str">
        <f t="shared" si="572"/>
        <v/>
      </c>
    </row>
    <row r="641" spans="1:34" x14ac:dyDescent="0.25">
      <c r="A641" s="31" t="str">
        <f>C631&amp;"x"&amp;B641</f>
        <v>x8</v>
      </c>
      <c r="B641" s="60">
        <v>8</v>
      </c>
      <c r="C641" s="84" t="str">
        <f t="shared" si="555"/>
        <v/>
      </c>
      <c r="D641" s="84" t="str">
        <f t="shared" si="556"/>
        <v/>
      </c>
      <c r="E641" s="85" t="str">
        <f t="shared" si="557"/>
        <v/>
      </c>
      <c r="F641" s="85" t="str">
        <f t="shared" si="558"/>
        <v/>
      </c>
      <c r="G641" s="86" t="str">
        <f t="shared" si="559"/>
        <v/>
      </c>
      <c r="H641" s="87" t="str">
        <f t="shared" si="560"/>
        <v/>
      </c>
      <c r="I641" s="88"/>
      <c r="J641" s="84" t="str">
        <f t="shared" si="561"/>
        <v/>
      </c>
      <c r="K641" s="84" t="str">
        <f t="shared" si="562"/>
        <v/>
      </c>
      <c r="L641" s="84" t="str">
        <f t="shared" si="563"/>
        <v/>
      </c>
      <c r="M641" s="89"/>
      <c r="N641" s="89"/>
      <c r="P641" s="199"/>
      <c r="Q641" s="199"/>
      <c r="R641" s="199"/>
      <c r="S641" s="204"/>
      <c r="T641" s="273">
        <f t="shared" si="564"/>
        <v>0</v>
      </c>
      <c r="U641" s="202">
        <f t="shared" si="565"/>
        <v>0</v>
      </c>
      <c r="V641" s="205" t="str">
        <f t="shared" si="566"/>
        <v/>
      </c>
      <c r="W641" s="205" t="str">
        <f t="shared" si="567"/>
        <v/>
      </c>
      <c r="X641" s="49">
        <v>12</v>
      </c>
      <c r="Y641" s="84" t="str">
        <f t="shared" si="568"/>
        <v/>
      </c>
      <c r="Z641" s="84" t="str">
        <f t="shared" si="569"/>
        <v/>
      </c>
      <c r="AA641" s="84" t="str">
        <f t="shared" si="570"/>
        <v/>
      </c>
      <c r="AB641" s="31">
        <f t="shared" si="571"/>
        <v>0</v>
      </c>
      <c r="AH641" s="332" t="str">
        <f t="shared" si="572"/>
        <v/>
      </c>
    </row>
    <row r="642" spans="1:34" x14ac:dyDescent="0.25">
      <c r="A642" s="31" t="str">
        <f>C631&amp;"x"&amp;B642</f>
        <v>x9</v>
      </c>
      <c r="B642" s="60">
        <v>9</v>
      </c>
      <c r="C642" s="84" t="str">
        <f t="shared" si="555"/>
        <v/>
      </c>
      <c r="D642" s="84" t="str">
        <f t="shared" si="556"/>
        <v/>
      </c>
      <c r="E642" s="85" t="str">
        <f t="shared" si="557"/>
        <v/>
      </c>
      <c r="F642" s="85" t="str">
        <f t="shared" si="558"/>
        <v/>
      </c>
      <c r="G642" s="86" t="str">
        <f t="shared" si="559"/>
        <v/>
      </c>
      <c r="H642" s="87" t="str">
        <f t="shared" si="560"/>
        <v/>
      </c>
      <c r="I642" s="88"/>
      <c r="J642" s="84" t="str">
        <f t="shared" si="561"/>
        <v/>
      </c>
      <c r="K642" s="84" t="str">
        <f t="shared" si="562"/>
        <v/>
      </c>
      <c r="L642" s="84" t="str">
        <f t="shared" si="563"/>
        <v/>
      </c>
      <c r="M642" s="89"/>
      <c r="N642" s="89"/>
      <c r="P642" s="199"/>
      <c r="Q642" s="199"/>
      <c r="R642" s="199"/>
      <c r="S642" s="204"/>
      <c r="T642" s="273">
        <f t="shared" si="564"/>
        <v>0</v>
      </c>
      <c r="U642" s="202">
        <f t="shared" si="565"/>
        <v>0</v>
      </c>
      <c r="V642" s="205" t="str">
        <f t="shared" si="566"/>
        <v/>
      </c>
      <c r="W642" s="205" t="str">
        <f t="shared" si="567"/>
        <v/>
      </c>
      <c r="X642" s="49">
        <v>13</v>
      </c>
      <c r="Y642" s="84" t="str">
        <f t="shared" si="568"/>
        <v/>
      </c>
      <c r="Z642" s="84" t="str">
        <f t="shared" si="569"/>
        <v/>
      </c>
      <c r="AA642" s="84" t="str">
        <f t="shared" si="570"/>
        <v/>
      </c>
      <c r="AB642" s="31">
        <f t="shared" si="571"/>
        <v>0</v>
      </c>
      <c r="AH642" s="332" t="str">
        <f t="shared" si="572"/>
        <v/>
      </c>
    </row>
    <row r="643" spans="1:34" x14ac:dyDescent="0.25">
      <c r="A643" s="31" t="str">
        <f>C631&amp;"x"&amp;B643</f>
        <v>x10</v>
      </c>
      <c r="B643" s="60">
        <v>10</v>
      </c>
      <c r="C643" s="84" t="str">
        <f t="shared" si="555"/>
        <v/>
      </c>
      <c r="D643" s="84" t="str">
        <f t="shared" si="556"/>
        <v/>
      </c>
      <c r="E643" s="85" t="str">
        <f t="shared" si="557"/>
        <v/>
      </c>
      <c r="F643" s="85" t="str">
        <f t="shared" si="558"/>
        <v/>
      </c>
      <c r="G643" s="86" t="str">
        <f t="shared" si="559"/>
        <v/>
      </c>
      <c r="H643" s="87" t="str">
        <f t="shared" si="560"/>
        <v/>
      </c>
      <c r="I643" s="88"/>
      <c r="J643" s="84" t="str">
        <f t="shared" si="561"/>
        <v/>
      </c>
      <c r="K643" s="84" t="str">
        <f t="shared" si="562"/>
        <v/>
      </c>
      <c r="L643" s="84" t="str">
        <f t="shared" si="563"/>
        <v/>
      </c>
      <c r="M643" s="89"/>
      <c r="N643" s="89"/>
      <c r="P643" s="199"/>
      <c r="Q643" s="199"/>
      <c r="R643" s="199"/>
      <c r="S643" s="204"/>
      <c r="T643" s="273">
        <f t="shared" si="564"/>
        <v>0</v>
      </c>
      <c r="U643" s="202">
        <f t="shared" si="565"/>
        <v>0</v>
      </c>
      <c r="V643" s="205" t="str">
        <f t="shared" si="566"/>
        <v/>
      </c>
      <c r="W643" s="205" t="str">
        <f t="shared" si="567"/>
        <v/>
      </c>
      <c r="X643" s="49">
        <v>14</v>
      </c>
      <c r="Y643" s="84" t="str">
        <f t="shared" si="568"/>
        <v/>
      </c>
      <c r="Z643" s="84" t="str">
        <f t="shared" si="569"/>
        <v/>
      </c>
      <c r="AA643" s="84" t="str">
        <f t="shared" si="570"/>
        <v/>
      </c>
      <c r="AB643" s="31">
        <f t="shared" si="571"/>
        <v>0</v>
      </c>
      <c r="AH643" s="332" t="str">
        <f t="shared" si="572"/>
        <v/>
      </c>
    </row>
    <row r="644" spans="1:34" x14ac:dyDescent="0.25">
      <c r="A644" s="31" t="str">
        <f>C631&amp;"x"&amp;B644</f>
        <v>x11</v>
      </c>
      <c r="B644" s="60">
        <v>11</v>
      </c>
      <c r="C644" s="84" t="str">
        <f t="shared" si="555"/>
        <v/>
      </c>
      <c r="D644" s="84" t="str">
        <f t="shared" si="556"/>
        <v/>
      </c>
      <c r="E644" s="85" t="str">
        <f t="shared" si="557"/>
        <v/>
      </c>
      <c r="F644" s="85" t="str">
        <f t="shared" si="558"/>
        <v/>
      </c>
      <c r="G644" s="86" t="str">
        <f t="shared" si="559"/>
        <v/>
      </c>
      <c r="H644" s="87" t="str">
        <f t="shared" si="560"/>
        <v/>
      </c>
      <c r="I644" s="88"/>
      <c r="J644" s="84" t="str">
        <f t="shared" si="561"/>
        <v/>
      </c>
      <c r="K644" s="84" t="str">
        <f t="shared" si="562"/>
        <v/>
      </c>
      <c r="L644" s="84" t="str">
        <f t="shared" si="563"/>
        <v/>
      </c>
      <c r="M644" s="89"/>
      <c r="N644" s="89"/>
      <c r="P644" s="199"/>
      <c r="Q644" s="199"/>
      <c r="R644" s="199"/>
      <c r="T644" s="273">
        <f t="shared" si="564"/>
        <v>0</v>
      </c>
      <c r="U644" s="202">
        <f t="shared" si="565"/>
        <v>0</v>
      </c>
      <c r="V644" s="205" t="str">
        <f t="shared" si="566"/>
        <v/>
      </c>
      <c r="W644" s="205" t="str">
        <f t="shared" si="567"/>
        <v/>
      </c>
      <c r="X644" s="49">
        <v>15</v>
      </c>
      <c r="Y644" s="84" t="str">
        <f t="shared" si="568"/>
        <v/>
      </c>
      <c r="Z644" s="84" t="str">
        <f t="shared" si="569"/>
        <v/>
      </c>
      <c r="AA644" s="84" t="str">
        <f t="shared" si="570"/>
        <v/>
      </c>
      <c r="AB644" s="31">
        <f t="shared" si="571"/>
        <v>0</v>
      </c>
      <c r="AH644" s="332" t="str">
        <f t="shared" si="572"/>
        <v/>
      </c>
    </row>
    <row r="645" spans="1:34" x14ac:dyDescent="0.25">
      <c r="A645" s="31" t="str">
        <f>C631&amp;"x"&amp;B645</f>
        <v>x12</v>
      </c>
      <c r="B645" s="60">
        <v>12</v>
      </c>
      <c r="C645" s="84" t="str">
        <f t="shared" si="555"/>
        <v/>
      </c>
      <c r="D645" s="84" t="str">
        <f t="shared" si="556"/>
        <v/>
      </c>
      <c r="E645" s="85" t="str">
        <f t="shared" si="557"/>
        <v/>
      </c>
      <c r="F645" s="85" t="str">
        <f t="shared" si="558"/>
        <v/>
      </c>
      <c r="G645" s="86" t="str">
        <f t="shared" si="559"/>
        <v/>
      </c>
      <c r="H645" s="87" t="str">
        <f t="shared" si="560"/>
        <v/>
      </c>
      <c r="I645" s="88"/>
      <c r="J645" s="84" t="str">
        <f t="shared" si="561"/>
        <v/>
      </c>
      <c r="K645" s="84" t="str">
        <f t="shared" si="562"/>
        <v/>
      </c>
      <c r="L645" s="84" t="str">
        <f t="shared" si="563"/>
        <v/>
      </c>
      <c r="M645" s="89"/>
      <c r="N645" s="89"/>
      <c r="P645" s="199"/>
      <c r="Q645" s="199"/>
      <c r="R645" s="199"/>
      <c r="T645" s="273">
        <f t="shared" si="564"/>
        <v>0</v>
      </c>
      <c r="U645" s="202">
        <f t="shared" si="565"/>
        <v>0</v>
      </c>
      <c r="V645" s="205" t="str">
        <f t="shared" si="566"/>
        <v/>
      </c>
      <c r="W645" s="205" t="str">
        <f t="shared" si="567"/>
        <v/>
      </c>
      <c r="X645" s="49">
        <v>16</v>
      </c>
      <c r="Y645" s="84" t="str">
        <f t="shared" si="568"/>
        <v/>
      </c>
      <c r="Z645" s="84" t="str">
        <f t="shared" si="569"/>
        <v/>
      </c>
      <c r="AA645" s="84" t="str">
        <f t="shared" si="570"/>
        <v/>
      </c>
      <c r="AB645" s="31">
        <f t="shared" si="571"/>
        <v>0</v>
      </c>
      <c r="AH645" s="332" t="str">
        <f t="shared" si="572"/>
        <v/>
      </c>
    </row>
    <row r="646" spans="1:34" x14ac:dyDescent="0.25">
      <c r="A646" s="31" t="str">
        <f>C631&amp;"x"&amp;B646</f>
        <v>x13</v>
      </c>
      <c r="B646" s="60">
        <v>13</v>
      </c>
      <c r="C646" s="84" t="str">
        <f t="shared" si="555"/>
        <v/>
      </c>
      <c r="D646" s="84" t="str">
        <f t="shared" si="556"/>
        <v/>
      </c>
      <c r="E646" s="85" t="str">
        <f t="shared" si="557"/>
        <v/>
      </c>
      <c r="F646" s="85" t="str">
        <f t="shared" si="558"/>
        <v/>
      </c>
      <c r="G646" s="86" t="str">
        <f t="shared" si="559"/>
        <v/>
      </c>
      <c r="H646" s="87" t="str">
        <f t="shared" si="560"/>
        <v/>
      </c>
      <c r="I646" s="88"/>
      <c r="J646" s="84" t="str">
        <f t="shared" si="561"/>
        <v/>
      </c>
      <c r="K646" s="84" t="str">
        <f t="shared" si="562"/>
        <v/>
      </c>
      <c r="L646" s="84" t="str">
        <f t="shared" si="563"/>
        <v/>
      </c>
      <c r="M646" s="89"/>
      <c r="N646" s="89"/>
      <c r="P646" s="199"/>
      <c r="Q646" s="199"/>
      <c r="R646" s="199"/>
      <c r="T646" s="273">
        <f t="shared" si="564"/>
        <v>0</v>
      </c>
      <c r="U646" s="202">
        <f t="shared" si="565"/>
        <v>0</v>
      </c>
      <c r="V646" s="205" t="str">
        <f t="shared" si="566"/>
        <v/>
      </c>
      <c r="W646" s="205" t="str">
        <f t="shared" si="567"/>
        <v/>
      </c>
      <c r="X646" s="49">
        <v>17</v>
      </c>
      <c r="Y646" s="84" t="str">
        <f t="shared" si="568"/>
        <v/>
      </c>
      <c r="Z646" s="84" t="str">
        <f t="shared" si="569"/>
        <v/>
      </c>
      <c r="AA646" s="84" t="str">
        <f t="shared" si="570"/>
        <v/>
      </c>
      <c r="AB646" s="31">
        <f t="shared" si="571"/>
        <v>0</v>
      </c>
      <c r="AH646" s="332" t="str">
        <f t="shared" si="572"/>
        <v/>
      </c>
    </row>
    <row r="647" spans="1:34" x14ac:dyDescent="0.25">
      <c r="A647" s="31" t="str">
        <f>C631&amp;"x"&amp;B647</f>
        <v>x14</v>
      </c>
      <c r="B647" s="60">
        <v>14</v>
      </c>
      <c r="C647" s="84" t="str">
        <f t="shared" si="555"/>
        <v/>
      </c>
      <c r="D647" s="84" t="str">
        <f t="shared" si="556"/>
        <v/>
      </c>
      <c r="E647" s="85" t="str">
        <f t="shared" si="557"/>
        <v/>
      </c>
      <c r="F647" s="85" t="str">
        <f t="shared" si="558"/>
        <v/>
      </c>
      <c r="G647" s="86" t="str">
        <f t="shared" si="559"/>
        <v/>
      </c>
      <c r="H647" s="87" t="str">
        <f t="shared" si="560"/>
        <v/>
      </c>
      <c r="I647" s="88"/>
      <c r="J647" s="84" t="str">
        <f t="shared" si="561"/>
        <v/>
      </c>
      <c r="K647" s="84" t="str">
        <f t="shared" si="562"/>
        <v/>
      </c>
      <c r="L647" s="84" t="str">
        <f t="shared" si="563"/>
        <v/>
      </c>
      <c r="M647" s="89"/>
      <c r="N647" s="89"/>
      <c r="P647" s="199"/>
      <c r="Q647" s="199"/>
      <c r="R647" s="199"/>
      <c r="T647" s="273">
        <f t="shared" si="564"/>
        <v>0</v>
      </c>
      <c r="U647" s="202">
        <f t="shared" si="565"/>
        <v>0</v>
      </c>
      <c r="V647" s="205" t="str">
        <f t="shared" si="566"/>
        <v/>
      </c>
      <c r="W647" s="205" t="str">
        <f t="shared" si="567"/>
        <v/>
      </c>
      <c r="X647" s="49">
        <v>18</v>
      </c>
      <c r="Y647" s="84" t="str">
        <f t="shared" si="568"/>
        <v/>
      </c>
      <c r="Z647" s="84" t="str">
        <f t="shared" si="569"/>
        <v/>
      </c>
      <c r="AA647" s="84" t="str">
        <f t="shared" si="570"/>
        <v/>
      </c>
      <c r="AB647" s="31">
        <f t="shared" si="571"/>
        <v>0</v>
      </c>
      <c r="AH647" s="332" t="str">
        <f t="shared" si="572"/>
        <v/>
      </c>
    </row>
    <row r="648" spans="1:34" x14ac:dyDescent="0.25">
      <c r="A648" s="31" t="str">
        <f>C631&amp;"x"&amp;B648</f>
        <v>x15</v>
      </c>
      <c r="B648" s="60">
        <v>15</v>
      </c>
      <c r="C648" s="84" t="str">
        <f t="shared" si="555"/>
        <v/>
      </c>
      <c r="D648" s="84" t="str">
        <f t="shared" si="556"/>
        <v/>
      </c>
      <c r="E648" s="85" t="str">
        <f t="shared" si="557"/>
        <v/>
      </c>
      <c r="F648" s="85" t="str">
        <f t="shared" si="558"/>
        <v/>
      </c>
      <c r="G648" s="86" t="str">
        <f t="shared" si="559"/>
        <v/>
      </c>
      <c r="H648" s="87" t="str">
        <f t="shared" si="560"/>
        <v/>
      </c>
      <c r="I648" s="88"/>
      <c r="J648" s="84" t="str">
        <f t="shared" si="561"/>
        <v/>
      </c>
      <c r="K648" s="84" t="str">
        <f t="shared" si="562"/>
        <v/>
      </c>
      <c r="L648" s="84" t="str">
        <f t="shared" si="563"/>
        <v/>
      </c>
      <c r="M648" s="89"/>
      <c r="N648" s="89"/>
      <c r="P648" s="199"/>
      <c r="Q648" s="199"/>
      <c r="R648" s="199"/>
      <c r="T648" s="273">
        <f t="shared" si="564"/>
        <v>0</v>
      </c>
      <c r="U648" s="202">
        <f t="shared" si="565"/>
        <v>0</v>
      </c>
      <c r="V648" s="205" t="str">
        <f t="shared" si="566"/>
        <v/>
      </c>
      <c r="W648" s="205" t="str">
        <f t="shared" si="567"/>
        <v/>
      </c>
      <c r="X648" s="49">
        <v>19</v>
      </c>
      <c r="Y648" s="84" t="str">
        <f t="shared" si="568"/>
        <v/>
      </c>
      <c r="Z648" s="84" t="str">
        <f t="shared" si="569"/>
        <v/>
      </c>
      <c r="AA648" s="84" t="str">
        <f t="shared" si="570"/>
        <v/>
      </c>
      <c r="AB648" s="31">
        <f t="shared" si="571"/>
        <v>0</v>
      </c>
      <c r="AH648" s="332" t="str">
        <f t="shared" si="572"/>
        <v/>
      </c>
    </row>
    <row r="649" spans="1:34" ht="13.8" thickBot="1" x14ac:dyDescent="0.3">
      <c r="B649" s="90"/>
      <c r="C649" s="91"/>
      <c r="D649" s="90"/>
      <c r="E649" s="90"/>
      <c r="F649" s="90"/>
      <c r="G649" s="92"/>
      <c r="H649" s="92"/>
      <c r="I649" s="92"/>
      <c r="J649" s="91"/>
      <c r="K649" s="91"/>
      <c r="L649" s="91"/>
      <c r="M649" s="89"/>
      <c r="N649" s="89"/>
      <c r="X649" s="49">
        <v>20</v>
      </c>
    </row>
    <row r="650" spans="1:34" ht="13.8" thickTop="1" x14ac:dyDescent="0.25">
      <c r="A650" s="59"/>
      <c r="B650" s="60"/>
      <c r="C650" s="416" t="s">
        <v>5707</v>
      </c>
      <c r="D650" s="416"/>
      <c r="E650" s="162" t="s">
        <v>5708</v>
      </c>
      <c r="F650" s="162" t="s">
        <v>5709</v>
      </c>
      <c r="G650" s="62" t="s">
        <v>5710</v>
      </c>
      <c r="H650" s="63"/>
      <c r="I650" s="64"/>
      <c r="J650" s="65" t="s">
        <v>5711</v>
      </c>
      <c r="K650" s="65" t="s">
        <v>5712</v>
      </c>
      <c r="L650" s="65" t="s">
        <v>5713</v>
      </c>
      <c r="M650" s="66"/>
      <c r="N650" s="66"/>
      <c r="O650" s="67"/>
      <c r="P650" s="68">
        <f>COUNT(P654:P668)</f>
        <v>0</v>
      </c>
      <c r="Q650" s="68">
        <f>COUNT(Q654:Q668)</f>
        <v>0</v>
      </c>
      <c r="R650" s="68">
        <f>COUNT(R654:R668)</f>
        <v>0</v>
      </c>
      <c r="S650" s="69"/>
      <c r="T650" s="344">
        <f>T651-SUM(U654:U668)</f>
        <v>0</v>
      </c>
      <c r="U650" s="67"/>
      <c r="V650" s="67"/>
      <c r="W650" s="67"/>
      <c r="X650" s="67">
        <v>1</v>
      </c>
      <c r="Y650" s="59"/>
      <c r="Z650" s="59"/>
      <c r="AA650" s="59"/>
      <c r="AB650" s="59"/>
    </row>
    <row r="651" spans="1:34" x14ac:dyDescent="0.25">
      <c r="A651" s="40">
        <v>36</v>
      </c>
      <c r="B651" s="70"/>
      <c r="C651" s="415" t="str">
        <f>Leden!AQ38</f>
        <v/>
      </c>
      <c r="D651" s="415"/>
      <c r="E651" s="161" t="str">
        <f>IF($C651="","",LEFT(IFERROR(VLOOKUP($C651,TeamsV,2,0),"")&amp;"??",2))</f>
        <v/>
      </c>
      <c r="F651" s="342" t="str">
        <f>IF($C651="","",IFERROR(VLOOKUP($C651,TeamsV,3,0),"??"))</f>
        <v/>
      </c>
      <c r="G651" s="161" t="str">
        <f>IF($C651="","",LEFT(IFERROR(VLOOKUP($C651,TeamsV,4,0),"")&amp;"?",1))</f>
        <v/>
      </c>
      <c r="H651" s="72"/>
      <c r="I651" s="73"/>
      <c r="J651" s="265">
        <f>COUNTIF(C654:C668,"V")</f>
        <v>0</v>
      </c>
      <c r="K651" s="268">
        <f>COUNTIF(C654:C668,"M")</f>
        <v>0</v>
      </c>
      <c r="L651" s="74" t="str">
        <f>IFERROR(AVERAGE(H654:H668),"")</f>
        <v/>
      </c>
      <c r="M651" s="75"/>
      <c r="N651" s="75"/>
      <c r="O651" s="76" t="s">
        <v>5714</v>
      </c>
      <c r="P651" s="346"/>
      <c r="Q651" s="346"/>
      <c r="R651" s="346"/>
      <c r="S651" s="347"/>
      <c r="T651" s="344">
        <f>SUM(T654:T668)</f>
        <v>0</v>
      </c>
      <c r="U651" s="201" t="str">
        <f>MID($C651,1,1)</f>
        <v/>
      </c>
      <c r="V651" s="201" t="str">
        <f>MID($C651,1,1)</f>
        <v/>
      </c>
      <c r="W651" s="201" t="str">
        <f>MID($C651,1,1)</f>
        <v/>
      </c>
      <c r="X651" s="49">
        <v>2</v>
      </c>
      <c r="Y651" s="40"/>
      <c r="Z651" s="40"/>
      <c r="AA651" s="40"/>
      <c r="AB651" s="40"/>
      <c r="AD651" s="17" t="str">
        <f>IF($C651="","",IFERROR(VLOOKUP($C651,TeamsV,6,0),""))</f>
        <v/>
      </c>
      <c r="AE651" s="17" t="str">
        <f>TRIM(IF($AD651="","",IFERROR(VLOOKUP($AD651,Teams!$B$4:$G$8,2,0),"")))</f>
        <v/>
      </c>
      <c r="AF651" s="17" t="str">
        <f>TRIM(IF($AD651="","",IFERROR(VLOOKUP($AD651,Teams!$B$4:$G$8,4,0),"")))</f>
        <v/>
      </c>
      <c r="AH651" s="335" t="str">
        <f>IFERROR(AVERAGE(AH654:AH668),"")</f>
        <v/>
      </c>
    </row>
    <row r="652" spans="1:34" x14ac:dyDescent="0.25">
      <c r="B652" s="60"/>
      <c r="C652" s="162"/>
      <c r="D652" s="60"/>
      <c r="E652" s="60"/>
      <c r="F652" s="60"/>
      <c r="G652" s="64"/>
      <c r="H652" s="64"/>
      <c r="I652" s="64"/>
      <c r="J652" s="266"/>
      <c r="K652" s="266"/>
      <c r="L652" s="266"/>
      <c r="M652" s="77"/>
      <c r="N652" s="77"/>
      <c r="P652" s="200"/>
      <c r="Q652" s="200"/>
      <c r="R652" s="200"/>
      <c r="S652" s="200"/>
      <c r="T652" s="156"/>
      <c r="U652" s="202"/>
      <c r="V652" s="202"/>
      <c r="W652" s="202"/>
      <c r="X652" s="49">
        <v>3</v>
      </c>
    </row>
    <row r="653" spans="1:34" x14ac:dyDescent="0.25">
      <c r="A653" s="78"/>
      <c r="B653" s="79"/>
      <c r="C653" s="80" t="s">
        <v>5715</v>
      </c>
      <c r="D653" s="80" t="s">
        <v>5716</v>
      </c>
      <c r="E653" s="81" t="s">
        <v>5717</v>
      </c>
      <c r="F653" s="81" t="s">
        <v>5718</v>
      </c>
      <c r="G653" s="80" t="s">
        <v>5719</v>
      </c>
      <c r="H653" s="80" t="s">
        <v>5720</v>
      </c>
      <c r="I653" s="80" t="s">
        <v>5575</v>
      </c>
      <c r="J653" s="80" t="s">
        <v>7904</v>
      </c>
      <c r="K653" s="80" t="s">
        <v>7905</v>
      </c>
      <c r="L653" s="80" t="s">
        <v>8680</v>
      </c>
      <c r="M653" s="82"/>
      <c r="N653" s="82"/>
      <c r="O653" s="83"/>
      <c r="P653" s="203" t="s">
        <v>5585</v>
      </c>
      <c r="Q653" s="203" t="s">
        <v>5584</v>
      </c>
      <c r="R653" s="203" t="s">
        <v>5586</v>
      </c>
      <c r="S653" s="200"/>
      <c r="T653" s="156"/>
      <c r="U653" s="201" t="str">
        <f>IF(W651="","",VLOOKUP(W651,Leeftijdscat,2,FALSE))</f>
        <v/>
      </c>
      <c r="V653" s="201" t="str">
        <f>IF(W651="","",VLOOKUP(W651,Leeftijdscat,3,FALSE))</f>
        <v/>
      </c>
      <c r="W653" s="201" t="str">
        <f>IF(W651="","",VLOOKUP(W651,Leeftijdscat,4,FALSE))</f>
        <v/>
      </c>
      <c r="X653" s="49">
        <v>4</v>
      </c>
      <c r="Y653" s="78">
        <f>LEN(Y654&amp;Y655&amp;Y656&amp;Y657&amp;Y658&amp;Y659&amp;Y660&amp;Y661&amp;Y662&amp;Y663&amp;Y664&amp;Y665&amp;Y666&amp;Y667&amp;Y668)</f>
        <v>0</v>
      </c>
      <c r="Z653" s="78">
        <f>LEN(Z654&amp;Z655&amp;Z656&amp;Z657&amp;Z658&amp;Z659&amp;Z660&amp;Z661&amp;Z662&amp;Z663&amp;Z664&amp;Z665&amp;Z666&amp;Z667&amp;Z668)</f>
        <v>0</v>
      </c>
      <c r="AA653" s="78">
        <f>LEN(AA654&amp;AA655&amp;AA656&amp;AA657&amp;AA658&amp;AA659&amp;AA660&amp;AA661&amp;AA662&amp;AA663&amp;AA664&amp;AA665&amp;AA666&amp;AA667&amp;AA668)</f>
        <v>0</v>
      </c>
      <c r="AB653" s="78">
        <f>SUM(Y653:AA653)</f>
        <v>0</v>
      </c>
    </row>
    <row r="654" spans="1:34" x14ac:dyDescent="0.25">
      <c r="A654" s="31" t="str">
        <f>C651&amp;"x"&amp;B654</f>
        <v>x1</v>
      </c>
      <c r="B654" s="60">
        <v>1</v>
      </c>
      <c r="C654" s="84" t="str">
        <f t="shared" ref="C654:C668" si="573">IF(LEFT($A654,1)="x","",IFERROR(VLOOKUP($A654,LedenV,6,0),""))</f>
        <v/>
      </c>
      <c r="D654" s="84" t="str">
        <f t="shared" ref="D654:D668" si="574">IF(LEFT($A654,1)="x","",IFERROR(VLOOKUP($A654,LedenV,7,0),""))</f>
        <v/>
      </c>
      <c r="E654" s="85" t="str">
        <f t="shared" ref="E654:E668" si="575">IF(LEFT($A654,1)="x","",IFERROR(VLOOKUP($A654,LedenV,8,0),""))</f>
        <v/>
      </c>
      <c r="F654" s="85" t="str">
        <f t="shared" ref="F654:F668" si="576">IF(LEFT($A654,1)="x","",IFERROR(VLOOKUP($A654,LedenV,9,0),""))</f>
        <v/>
      </c>
      <c r="G654" s="86" t="str">
        <f t="shared" ref="G654:G668" si="577">IF(LEFT($A654,1)="x","",IFERROR(VLOOKUP($A654,LedenV,10,0),""))</f>
        <v/>
      </c>
      <c r="H654" s="87" t="str">
        <f t="shared" ref="H654:H668" si="578">IF(AND(ISNUMBER(G654),G654&lt;&gt;0),DATEDIF(G654,Peildatum,"Y"),"")</f>
        <v/>
      </c>
      <c r="I654" s="88"/>
      <c r="J654" s="84" t="str">
        <f t="shared" ref="J654:J668" si="579">IF(LEFT($A654,1)="x","",IFERROR(VLOOKUP($A654,LedenV,16,0),""))</f>
        <v/>
      </c>
      <c r="K654" s="84" t="str">
        <f t="shared" ref="K654:K668" si="580">IF(LEFT($A654,1)="x","",IFERROR(VLOOKUP($A654,LedenV,17,0),""))</f>
        <v/>
      </c>
      <c r="L654" s="84" t="str">
        <f t="shared" ref="L654:L668" si="581">IF(LEFT($A654,1)="x","",IFERROR(VLOOKUP($A654,LedenV,18,0),""))</f>
        <v/>
      </c>
      <c r="M654" s="89"/>
      <c r="N654" s="89"/>
      <c r="P654" s="199"/>
      <c r="Q654" s="199"/>
      <c r="R654" s="199"/>
      <c r="S654" s="204"/>
      <c r="T654" s="273">
        <f t="shared" ref="T654:T668" si="582">IF(LEN(C654&amp;D654&amp;E654&amp;F654)&gt;0,1,0)</f>
        <v>0</v>
      </c>
      <c r="U654" s="202">
        <f t="shared" ref="U654:U668" si="583">MIN(LEN(Y654&amp;Z654&amp;AA654),1)</f>
        <v>0</v>
      </c>
      <c r="V654" s="205" t="str">
        <f t="shared" ref="V654:V668" si="584">V653</f>
        <v/>
      </c>
      <c r="W654" s="205" t="str">
        <f t="shared" ref="W654:W668" si="585">W653</f>
        <v/>
      </c>
      <c r="X654" s="49">
        <v>5</v>
      </c>
      <c r="Y654" s="84" t="str">
        <f t="shared" ref="Y654:Y668" si="586">IF(LEFT($A654,1)="x","",IFERROR(VLOOKUP($A654,LedenV,34,0),""))</f>
        <v/>
      </c>
      <c r="Z654" s="84" t="str">
        <f t="shared" ref="Z654:Z668" si="587">IF(LEFT($A654,1)="x","",IFERROR(VLOOKUP($A654,LedenV,35,0),""))</f>
        <v/>
      </c>
      <c r="AA654" s="84" t="str">
        <f t="shared" ref="AA654:AA668" si="588">IF(LEFT($A654,1)="x","",IFERROR(VLOOKUP($A654,LedenV,36,0),""))</f>
        <v/>
      </c>
      <c r="AB654" s="31">
        <f t="shared" ref="AB654:AB668" si="589">LEN(Y654&amp;Z654&amp;AA654)</f>
        <v>0</v>
      </c>
      <c r="AH654" s="332" t="str">
        <f t="shared" ref="AH654:AH668" si="590">lft(G654,Peildatum)</f>
        <v/>
      </c>
    </row>
    <row r="655" spans="1:34" x14ac:dyDescent="0.25">
      <c r="A655" s="31" t="str">
        <f>C651&amp;"x"&amp;B655</f>
        <v>x2</v>
      </c>
      <c r="B655" s="60">
        <v>2</v>
      </c>
      <c r="C655" s="84" t="str">
        <f t="shared" si="573"/>
        <v/>
      </c>
      <c r="D655" s="84" t="str">
        <f t="shared" si="574"/>
        <v/>
      </c>
      <c r="E655" s="85" t="str">
        <f t="shared" si="575"/>
        <v/>
      </c>
      <c r="F655" s="85" t="str">
        <f t="shared" si="576"/>
        <v/>
      </c>
      <c r="G655" s="86" t="str">
        <f t="shared" si="577"/>
        <v/>
      </c>
      <c r="H655" s="87" t="str">
        <f t="shared" si="578"/>
        <v/>
      </c>
      <c r="I655" s="88"/>
      <c r="J655" s="84" t="str">
        <f t="shared" si="579"/>
        <v/>
      </c>
      <c r="K655" s="84" t="str">
        <f t="shared" si="580"/>
        <v/>
      </c>
      <c r="L655" s="84" t="str">
        <f t="shared" si="581"/>
        <v/>
      </c>
      <c r="M655" s="89"/>
      <c r="N655" s="89"/>
      <c r="P655" s="199"/>
      <c r="Q655" s="199"/>
      <c r="R655" s="199"/>
      <c r="S655" s="204"/>
      <c r="T655" s="273">
        <f t="shared" si="582"/>
        <v>0</v>
      </c>
      <c r="U655" s="202">
        <f t="shared" si="583"/>
        <v>0</v>
      </c>
      <c r="V655" s="205" t="str">
        <f t="shared" si="584"/>
        <v/>
      </c>
      <c r="W655" s="205" t="str">
        <f t="shared" si="585"/>
        <v/>
      </c>
      <c r="X655" s="49">
        <v>6</v>
      </c>
      <c r="Y655" s="84" t="str">
        <f t="shared" si="586"/>
        <v/>
      </c>
      <c r="Z655" s="84" t="str">
        <f t="shared" si="587"/>
        <v/>
      </c>
      <c r="AA655" s="84" t="str">
        <f t="shared" si="588"/>
        <v/>
      </c>
      <c r="AB655" s="31">
        <f t="shared" si="589"/>
        <v>0</v>
      </c>
      <c r="AH655" s="332" t="str">
        <f t="shared" si="590"/>
        <v/>
      </c>
    </row>
    <row r="656" spans="1:34" x14ac:dyDescent="0.25">
      <c r="A656" s="31" t="str">
        <f>C651&amp;"x"&amp;B656</f>
        <v>x3</v>
      </c>
      <c r="B656" s="60">
        <v>3</v>
      </c>
      <c r="C656" s="84" t="str">
        <f t="shared" si="573"/>
        <v/>
      </c>
      <c r="D656" s="84" t="str">
        <f t="shared" si="574"/>
        <v/>
      </c>
      <c r="E656" s="85" t="str">
        <f t="shared" si="575"/>
        <v/>
      </c>
      <c r="F656" s="85" t="str">
        <f t="shared" si="576"/>
        <v/>
      </c>
      <c r="G656" s="86" t="str">
        <f t="shared" si="577"/>
        <v/>
      </c>
      <c r="H656" s="87" t="str">
        <f t="shared" si="578"/>
        <v/>
      </c>
      <c r="I656" s="88"/>
      <c r="J656" s="84" t="str">
        <f t="shared" si="579"/>
        <v/>
      </c>
      <c r="K656" s="84" t="str">
        <f t="shared" si="580"/>
        <v/>
      </c>
      <c r="L656" s="84" t="str">
        <f t="shared" si="581"/>
        <v/>
      </c>
      <c r="M656" s="89"/>
      <c r="N656" s="89"/>
      <c r="P656" s="199"/>
      <c r="Q656" s="199"/>
      <c r="R656" s="199"/>
      <c r="S656" s="204"/>
      <c r="T656" s="273">
        <f t="shared" si="582"/>
        <v>0</v>
      </c>
      <c r="U656" s="202">
        <f t="shared" si="583"/>
        <v>0</v>
      </c>
      <c r="V656" s="205" t="str">
        <f t="shared" si="584"/>
        <v/>
      </c>
      <c r="W656" s="205" t="str">
        <f t="shared" si="585"/>
        <v/>
      </c>
      <c r="X656" s="49">
        <v>7</v>
      </c>
      <c r="Y656" s="84" t="str">
        <f t="shared" si="586"/>
        <v/>
      </c>
      <c r="Z656" s="84" t="str">
        <f t="shared" si="587"/>
        <v/>
      </c>
      <c r="AA656" s="84" t="str">
        <f t="shared" si="588"/>
        <v/>
      </c>
      <c r="AB656" s="31">
        <f t="shared" si="589"/>
        <v>0</v>
      </c>
      <c r="AH656" s="332" t="str">
        <f t="shared" si="590"/>
        <v/>
      </c>
    </row>
    <row r="657" spans="1:34" x14ac:dyDescent="0.25">
      <c r="A657" s="31" t="str">
        <f>C651&amp;"x"&amp;B657</f>
        <v>x4</v>
      </c>
      <c r="B657" s="60">
        <v>4</v>
      </c>
      <c r="C657" s="84" t="str">
        <f t="shared" si="573"/>
        <v/>
      </c>
      <c r="D657" s="84" t="str">
        <f t="shared" si="574"/>
        <v/>
      </c>
      <c r="E657" s="85" t="str">
        <f t="shared" si="575"/>
        <v/>
      </c>
      <c r="F657" s="85" t="str">
        <f t="shared" si="576"/>
        <v/>
      </c>
      <c r="G657" s="86" t="str">
        <f t="shared" si="577"/>
        <v/>
      </c>
      <c r="H657" s="87" t="str">
        <f t="shared" si="578"/>
        <v/>
      </c>
      <c r="I657" s="88"/>
      <c r="J657" s="84" t="str">
        <f t="shared" si="579"/>
        <v/>
      </c>
      <c r="K657" s="84" t="str">
        <f t="shared" si="580"/>
        <v/>
      </c>
      <c r="L657" s="84" t="str">
        <f t="shared" si="581"/>
        <v/>
      </c>
      <c r="M657" s="89"/>
      <c r="N657" s="89"/>
      <c r="P657" s="199"/>
      <c r="Q657" s="199"/>
      <c r="R657" s="199"/>
      <c r="S657" s="204"/>
      <c r="T657" s="273">
        <f t="shared" si="582"/>
        <v>0</v>
      </c>
      <c r="U657" s="202">
        <f t="shared" si="583"/>
        <v>0</v>
      </c>
      <c r="V657" s="205" t="str">
        <f t="shared" si="584"/>
        <v/>
      </c>
      <c r="W657" s="205" t="str">
        <f t="shared" si="585"/>
        <v/>
      </c>
      <c r="X657" s="49">
        <v>8</v>
      </c>
      <c r="Y657" s="84" t="str">
        <f t="shared" si="586"/>
        <v/>
      </c>
      <c r="Z657" s="84" t="str">
        <f t="shared" si="587"/>
        <v/>
      </c>
      <c r="AA657" s="84" t="str">
        <f t="shared" si="588"/>
        <v/>
      </c>
      <c r="AB657" s="31">
        <f t="shared" si="589"/>
        <v>0</v>
      </c>
      <c r="AH657" s="332" t="str">
        <f t="shared" si="590"/>
        <v/>
      </c>
    </row>
    <row r="658" spans="1:34" x14ac:dyDescent="0.25">
      <c r="A658" s="31" t="str">
        <f>C651&amp;"x"&amp;B658</f>
        <v>x5</v>
      </c>
      <c r="B658" s="60">
        <v>5</v>
      </c>
      <c r="C658" s="84" t="str">
        <f t="shared" si="573"/>
        <v/>
      </c>
      <c r="D658" s="84" t="str">
        <f t="shared" si="574"/>
        <v/>
      </c>
      <c r="E658" s="85" t="str">
        <f t="shared" si="575"/>
        <v/>
      </c>
      <c r="F658" s="85" t="str">
        <f t="shared" si="576"/>
        <v/>
      </c>
      <c r="G658" s="86" t="str">
        <f t="shared" si="577"/>
        <v/>
      </c>
      <c r="H658" s="87" t="str">
        <f t="shared" si="578"/>
        <v/>
      </c>
      <c r="I658" s="88"/>
      <c r="J658" s="84" t="str">
        <f t="shared" si="579"/>
        <v/>
      </c>
      <c r="K658" s="84" t="str">
        <f t="shared" si="580"/>
        <v/>
      </c>
      <c r="L658" s="84" t="str">
        <f t="shared" si="581"/>
        <v/>
      </c>
      <c r="M658" s="89"/>
      <c r="N658" s="89"/>
      <c r="P658" s="199"/>
      <c r="Q658" s="199"/>
      <c r="R658" s="199"/>
      <c r="S658" s="204"/>
      <c r="T658" s="273">
        <f t="shared" si="582"/>
        <v>0</v>
      </c>
      <c r="U658" s="202">
        <f t="shared" si="583"/>
        <v>0</v>
      </c>
      <c r="V658" s="205" t="str">
        <f t="shared" si="584"/>
        <v/>
      </c>
      <c r="W658" s="205" t="str">
        <f t="shared" si="585"/>
        <v/>
      </c>
      <c r="X658" s="49">
        <v>9</v>
      </c>
      <c r="Y658" s="84" t="str">
        <f t="shared" si="586"/>
        <v/>
      </c>
      <c r="Z658" s="84" t="str">
        <f t="shared" si="587"/>
        <v/>
      </c>
      <c r="AA658" s="84" t="str">
        <f t="shared" si="588"/>
        <v/>
      </c>
      <c r="AB658" s="31">
        <f t="shared" si="589"/>
        <v>0</v>
      </c>
      <c r="AH658" s="332" t="str">
        <f t="shared" si="590"/>
        <v/>
      </c>
    </row>
    <row r="659" spans="1:34" x14ac:dyDescent="0.25">
      <c r="A659" s="31" t="str">
        <f>C651&amp;"x"&amp;B659</f>
        <v>x6</v>
      </c>
      <c r="B659" s="60">
        <v>6</v>
      </c>
      <c r="C659" s="84" t="str">
        <f t="shared" si="573"/>
        <v/>
      </c>
      <c r="D659" s="84" t="str">
        <f t="shared" si="574"/>
        <v/>
      </c>
      <c r="E659" s="85" t="str">
        <f t="shared" si="575"/>
        <v/>
      </c>
      <c r="F659" s="85" t="str">
        <f t="shared" si="576"/>
        <v/>
      </c>
      <c r="G659" s="86" t="str">
        <f t="shared" si="577"/>
        <v/>
      </c>
      <c r="H659" s="87" t="str">
        <f t="shared" si="578"/>
        <v/>
      </c>
      <c r="I659" s="88"/>
      <c r="J659" s="84" t="str">
        <f t="shared" si="579"/>
        <v/>
      </c>
      <c r="K659" s="84" t="str">
        <f t="shared" si="580"/>
        <v/>
      </c>
      <c r="L659" s="84" t="str">
        <f t="shared" si="581"/>
        <v/>
      </c>
      <c r="M659" s="89"/>
      <c r="N659" s="89"/>
      <c r="P659" s="199"/>
      <c r="Q659" s="199"/>
      <c r="R659" s="199"/>
      <c r="S659" s="204"/>
      <c r="T659" s="273">
        <f t="shared" si="582"/>
        <v>0</v>
      </c>
      <c r="U659" s="202">
        <f t="shared" si="583"/>
        <v>0</v>
      </c>
      <c r="V659" s="205" t="str">
        <f t="shared" si="584"/>
        <v/>
      </c>
      <c r="W659" s="205" t="str">
        <f t="shared" si="585"/>
        <v/>
      </c>
      <c r="X659" s="49">
        <v>10</v>
      </c>
      <c r="Y659" s="84" t="str">
        <f t="shared" si="586"/>
        <v/>
      </c>
      <c r="Z659" s="84" t="str">
        <f t="shared" si="587"/>
        <v/>
      </c>
      <c r="AA659" s="84" t="str">
        <f t="shared" si="588"/>
        <v/>
      </c>
      <c r="AB659" s="31">
        <f t="shared" si="589"/>
        <v>0</v>
      </c>
      <c r="AH659" s="332" t="str">
        <f t="shared" si="590"/>
        <v/>
      </c>
    </row>
    <row r="660" spans="1:34" x14ac:dyDescent="0.25">
      <c r="A660" s="31" t="str">
        <f>C651&amp;"x"&amp;B660</f>
        <v>x7</v>
      </c>
      <c r="B660" s="60">
        <v>7</v>
      </c>
      <c r="C660" s="84" t="str">
        <f t="shared" si="573"/>
        <v/>
      </c>
      <c r="D660" s="84" t="str">
        <f t="shared" si="574"/>
        <v/>
      </c>
      <c r="E660" s="85" t="str">
        <f t="shared" si="575"/>
        <v/>
      </c>
      <c r="F660" s="85" t="str">
        <f t="shared" si="576"/>
        <v/>
      </c>
      <c r="G660" s="86" t="str">
        <f t="shared" si="577"/>
        <v/>
      </c>
      <c r="H660" s="87" t="str">
        <f t="shared" si="578"/>
        <v/>
      </c>
      <c r="I660" s="88"/>
      <c r="J660" s="84" t="str">
        <f t="shared" si="579"/>
        <v/>
      </c>
      <c r="K660" s="84" t="str">
        <f t="shared" si="580"/>
        <v/>
      </c>
      <c r="L660" s="84" t="str">
        <f t="shared" si="581"/>
        <v/>
      </c>
      <c r="M660" s="89"/>
      <c r="N660" s="89"/>
      <c r="P660" s="199"/>
      <c r="Q660" s="199"/>
      <c r="R660" s="199"/>
      <c r="S660" s="204"/>
      <c r="T660" s="273">
        <f t="shared" si="582"/>
        <v>0</v>
      </c>
      <c r="U660" s="202">
        <f t="shared" si="583"/>
        <v>0</v>
      </c>
      <c r="V660" s="205" t="str">
        <f t="shared" si="584"/>
        <v/>
      </c>
      <c r="W660" s="205" t="str">
        <f t="shared" si="585"/>
        <v/>
      </c>
      <c r="X660" s="49">
        <v>11</v>
      </c>
      <c r="Y660" s="84" t="str">
        <f t="shared" si="586"/>
        <v/>
      </c>
      <c r="Z660" s="84" t="str">
        <f t="shared" si="587"/>
        <v/>
      </c>
      <c r="AA660" s="84" t="str">
        <f t="shared" si="588"/>
        <v/>
      </c>
      <c r="AB660" s="31">
        <f t="shared" si="589"/>
        <v>0</v>
      </c>
      <c r="AH660" s="332" t="str">
        <f t="shared" si="590"/>
        <v/>
      </c>
    </row>
    <row r="661" spans="1:34" x14ac:dyDescent="0.25">
      <c r="A661" s="31" t="str">
        <f>C651&amp;"x"&amp;B661</f>
        <v>x8</v>
      </c>
      <c r="B661" s="60">
        <v>8</v>
      </c>
      <c r="C661" s="84" t="str">
        <f t="shared" si="573"/>
        <v/>
      </c>
      <c r="D661" s="84" t="str">
        <f t="shared" si="574"/>
        <v/>
      </c>
      <c r="E661" s="85" t="str">
        <f t="shared" si="575"/>
        <v/>
      </c>
      <c r="F661" s="85" t="str">
        <f t="shared" si="576"/>
        <v/>
      </c>
      <c r="G661" s="86" t="str">
        <f t="shared" si="577"/>
        <v/>
      </c>
      <c r="H661" s="87" t="str">
        <f t="shared" si="578"/>
        <v/>
      </c>
      <c r="I661" s="88"/>
      <c r="J661" s="84" t="str">
        <f t="shared" si="579"/>
        <v/>
      </c>
      <c r="K661" s="84" t="str">
        <f t="shared" si="580"/>
        <v/>
      </c>
      <c r="L661" s="84" t="str">
        <f t="shared" si="581"/>
        <v/>
      </c>
      <c r="M661" s="89"/>
      <c r="N661" s="89"/>
      <c r="P661" s="199"/>
      <c r="Q661" s="199"/>
      <c r="R661" s="199"/>
      <c r="S661" s="204"/>
      <c r="T661" s="273">
        <f t="shared" si="582"/>
        <v>0</v>
      </c>
      <c r="U661" s="202">
        <f t="shared" si="583"/>
        <v>0</v>
      </c>
      <c r="V661" s="205" t="str">
        <f t="shared" si="584"/>
        <v/>
      </c>
      <c r="W661" s="205" t="str">
        <f t="shared" si="585"/>
        <v/>
      </c>
      <c r="X661" s="49">
        <v>12</v>
      </c>
      <c r="Y661" s="84" t="str">
        <f t="shared" si="586"/>
        <v/>
      </c>
      <c r="Z661" s="84" t="str">
        <f t="shared" si="587"/>
        <v/>
      </c>
      <c r="AA661" s="84" t="str">
        <f t="shared" si="588"/>
        <v/>
      </c>
      <c r="AB661" s="31">
        <f t="shared" si="589"/>
        <v>0</v>
      </c>
      <c r="AH661" s="332" t="str">
        <f t="shared" si="590"/>
        <v/>
      </c>
    </row>
    <row r="662" spans="1:34" x14ac:dyDescent="0.25">
      <c r="A662" s="31" t="str">
        <f>C651&amp;"x"&amp;B662</f>
        <v>x9</v>
      </c>
      <c r="B662" s="60">
        <v>9</v>
      </c>
      <c r="C662" s="84" t="str">
        <f t="shared" si="573"/>
        <v/>
      </c>
      <c r="D662" s="84" t="str">
        <f t="shared" si="574"/>
        <v/>
      </c>
      <c r="E662" s="85" t="str">
        <f t="shared" si="575"/>
        <v/>
      </c>
      <c r="F662" s="85" t="str">
        <f t="shared" si="576"/>
        <v/>
      </c>
      <c r="G662" s="86" t="str">
        <f t="shared" si="577"/>
        <v/>
      </c>
      <c r="H662" s="87" t="str">
        <f t="shared" si="578"/>
        <v/>
      </c>
      <c r="I662" s="88"/>
      <c r="J662" s="84" t="str">
        <f t="shared" si="579"/>
        <v/>
      </c>
      <c r="K662" s="84" t="str">
        <f t="shared" si="580"/>
        <v/>
      </c>
      <c r="L662" s="84" t="str">
        <f t="shared" si="581"/>
        <v/>
      </c>
      <c r="M662" s="89"/>
      <c r="N662" s="89"/>
      <c r="P662" s="199"/>
      <c r="Q662" s="199"/>
      <c r="R662" s="199"/>
      <c r="S662" s="204"/>
      <c r="T662" s="273">
        <f t="shared" si="582"/>
        <v>0</v>
      </c>
      <c r="U662" s="202">
        <f t="shared" si="583"/>
        <v>0</v>
      </c>
      <c r="V662" s="205" t="str">
        <f t="shared" si="584"/>
        <v/>
      </c>
      <c r="W662" s="205" t="str">
        <f t="shared" si="585"/>
        <v/>
      </c>
      <c r="X662" s="49">
        <v>13</v>
      </c>
      <c r="Y662" s="84" t="str">
        <f t="shared" si="586"/>
        <v/>
      </c>
      <c r="Z662" s="84" t="str">
        <f t="shared" si="587"/>
        <v/>
      </c>
      <c r="AA662" s="84" t="str">
        <f t="shared" si="588"/>
        <v/>
      </c>
      <c r="AB662" s="31">
        <f t="shared" si="589"/>
        <v>0</v>
      </c>
      <c r="AH662" s="332" t="str">
        <f t="shared" si="590"/>
        <v/>
      </c>
    </row>
    <row r="663" spans="1:34" x14ac:dyDescent="0.25">
      <c r="A663" s="31" t="str">
        <f>C651&amp;"x"&amp;B663</f>
        <v>x10</v>
      </c>
      <c r="B663" s="60">
        <v>10</v>
      </c>
      <c r="C663" s="84" t="str">
        <f t="shared" si="573"/>
        <v/>
      </c>
      <c r="D663" s="84" t="str">
        <f t="shared" si="574"/>
        <v/>
      </c>
      <c r="E663" s="85" t="str">
        <f t="shared" si="575"/>
        <v/>
      </c>
      <c r="F663" s="85" t="str">
        <f t="shared" si="576"/>
        <v/>
      </c>
      <c r="G663" s="86" t="str">
        <f t="shared" si="577"/>
        <v/>
      </c>
      <c r="H663" s="87" t="str">
        <f t="shared" si="578"/>
        <v/>
      </c>
      <c r="I663" s="88"/>
      <c r="J663" s="84" t="str">
        <f t="shared" si="579"/>
        <v/>
      </c>
      <c r="K663" s="84" t="str">
        <f t="shared" si="580"/>
        <v/>
      </c>
      <c r="L663" s="84" t="str">
        <f t="shared" si="581"/>
        <v/>
      </c>
      <c r="M663" s="89"/>
      <c r="N663" s="89"/>
      <c r="P663" s="199"/>
      <c r="Q663" s="199"/>
      <c r="R663" s="199"/>
      <c r="S663" s="204"/>
      <c r="T663" s="273">
        <f t="shared" si="582"/>
        <v>0</v>
      </c>
      <c r="U663" s="202">
        <f t="shared" si="583"/>
        <v>0</v>
      </c>
      <c r="V663" s="205" t="str">
        <f t="shared" si="584"/>
        <v/>
      </c>
      <c r="W663" s="205" t="str">
        <f t="shared" si="585"/>
        <v/>
      </c>
      <c r="X663" s="49">
        <v>14</v>
      </c>
      <c r="Y663" s="84" t="str">
        <f t="shared" si="586"/>
        <v/>
      </c>
      <c r="Z663" s="84" t="str">
        <f t="shared" si="587"/>
        <v/>
      </c>
      <c r="AA663" s="84" t="str">
        <f t="shared" si="588"/>
        <v/>
      </c>
      <c r="AB663" s="31">
        <f t="shared" si="589"/>
        <v>0</v>
      </c>
      <c r="AH663" s="332" t="str">
        <f t="shared" si="590"/>
        <v/>
      </c>
    </row>
    <row r="664" spans="1:34" x14ac:dyDescent="0.25">
      <c r="A664" s="31" t="str">
        <f>C651&amp;"x"&amp;B664</f>
        <v>x11</v>
      </c>
      <c r="B664" s="60">
        <v>11</v>
      </c>
      <c r="C664" s="84" t="str">
        <f t="shared" si="573"/>
        <v/>
      </c>
      <c r="D664" s="84" t="str">
        <f t="shared" si="574"/>
        <v/>
      </c>
      <c r="E664" s="85" t="str">
        <f t="shared" si="575"/>
        <v/>
      </c>
      <c r="F664" s="85" t="str">
        <f t="shared" si="576"/>
        <v/>
      </c>
      <c r="G664" s="86" t="str">
        <f t="shared" si="577"/>
        <v/>
      </c>
      <c r="H664" s="87" t="str">
        <f t="shared" si="578"/>
        <v/>
      </c>
      <c r="I664" s="88"/>
      <c r="J664" s="84" t="str">
        <f t="shared" si="579"/>
        <v/>
      </c>
      <c r="K664" s="84" t="str">
        <f t="shared" si="580"/>
        <v/>
      </c>
      <c r="L664" s="84" t="str">
        <f t="shared" si="581"/>
        <v/>
      </c>
      <c r="M664" s="89"/>
      <c r="N664" s="89"/>
      <c r="P664" s="199"/>
      <c r="Q664" s="199"/>
      <c r="R664" s="199"/>
      <c r="T664" s="273">
        <f t="shared" si="582"/>
        <v>0</v>
      </c>
      <c r="U664" s="202">
        <f t="shared" si="583"/>
        <v>0</v>
      </c>
      <c r="V664" s="205" t="str">
        <f t="shared" si="584"/>
        <v/>
      </c>
      <c r="W664" s="205" t="str">
        <f t="shared" si="585"/>
        <v/>
      </c>
      <c r="X664" s="49">
        <v>15</v>
      </c>
      <c r="Y664" s="84" t="str">
        <f t="shared" si="586"/>
        <v/>
      </c>
      <c r="Z664" s="84" t="str">
        <f t="shared" si="587"/>
        <v/>
      </c>
      <c r="AA664" s="84" t="str">
        <f t="shared" si="588"/>
        <v/>
      </c>
      <c r="AB664" s="31">
        <f t="shared" si="589"/>
        <v>0</v>
      </c>
      <c r="AH664" s="332" t="str">
        <f t="shared" si="590"/>
        <v/>
      </c>
    </row>
    <row r="665" spans="1:34" x14ac:dyDescent="0.25">
      <c r="A665" s="31" t="str">
        <f>C651&amp;"x"&amp;B665</f>
        <v>x12</v>
      </c>
      <c r="B665" s="60">
        <v>12</v>
      </c>
      <c r="C665" s="84" t="str">
        <f t="shared" si="573"/>
        <v/>
      </c>
      <c r="D665" s="84" t="str">
        <f t="shared" si="574"/>
        <v/>
      </c>
      <c r="E665" s="85" t="str">
        <f t="shared" si="575"/>
        <v/>
      </c>
      <c r="F665" s="85" t="str">
        <f t="shared" si="576"/>
        <v/>
      </c>
      <c r="G665" s="86" t="str">
        <f t="shared" si="577"/>
        <v/>
      </c>
      <c r="H665" s="87" t="str">
        <f t="shared" si="578"/>
        <v/>
      </c>
      <c r="I665" s="88"/>
      <c r="J665" s="84" t="str">
        <f t="shared" si="579"/>
        <v/>
      </c>
      <c r="K665" s="84" t="str">
        <f t="shared" si="580"/>
        <v/>
      </c>
      <c r="L665" s="84" t="str">
        <f t="shared" si="581"/>
        <v/>
      </c>
      <c r="M665" s="89"/>
      <c r="N665" s="89"/>
      <c r="P665" s="199"/>
      <c r="Q665" s="199"/>
      <c r="R665" s="199"/>
      <c r="T665" s="273">
        <f t="shared" si="582"/>
        <v>0</v>
      </c>
      <c r="U665" s="202">
        <f t="shared" si="583"/>
        <v>0</v>
      </c>
      <c r="V665" s="205" t="str">
        <f t="shared" si="584"/>
        <v/>
      </c>
      <c r="W665" s="205" t="str">
        <f t="shared" si="585"/>
        <v/>
      </c>
      <c r="X665" s="49">
        <v>16</v>
      </c>
      <c r="Y665" s="84" t="str">
        <f t="shared" si="586"/>
        <v/>
      </c>
      <c r="Z665" s="84" t="str">
        <f t="shared" si="587"/>
        <v/>
      </c>
      <c r="AA665" s="84" t="str">
        <f t="shared" si="588"/>
        <v/>
      </c>
      <c r="AB665" s="31">
        <f t="shared" si="589"/>
        <v>0</v>
      </c>
      <c r="AH665" s="332" t="str">
        <f t="shared" si="590"/>
        <v/>
      </c>
    </row>
    <row r="666" spans="1:34" x14ac:dyDescent="0.25">
      <c r="A666" s="31" t="str">
        <f>C651&amp;"x"&amp;B666</f>
        <v>x13</v>
      </c>
      <c r="B666" s="60">
        <v>13</v>
      </c>
      <c r="C666" s="84" t="str">
        <f t="shared" si="573"/>
        <v/>
      </c>
      <c r="D666" s="84" t="str">
        <f t="shared" si="574"/>
        <v/>
      </c>
      <c r="E666" s="85" t="str">
        <f t="shared" si="575"/>
        <v/>
      </c>
      <c r="F666" s="85" t="str">
        <f t="shared" si="576"/>
        <v/>
      </c>
      <c r="G666" s="86" t="str">
        <f t="shared" si="577"/>
        <v/>
      </c>
      <c r="H666" s="87" t="str">
        <f t="shared" si="578"/>
        <v/>
      </c>
      <c r="I666" s="88"/>
      <c r="J666" s="84" t="str">
        <f t="shared" si="579"/>
        <v/>
      </c>
      <c r="K666" s="84" t="str">
        <f t="shared" si="580"/>
        <v/>
      </c>
      <c r="L666" s="84" t="str">
        <f t="shared" si="581"/>
        <v/>
      </c>
      <c r="M666" s="89"/>
      <c r="N666" s="89"/>
      <c r="P666" s="199"/>
      <c r="Q666" s="199"/>
      <c r="R666" s="199"/>
      <c r="T666" s="273">
        <f t="shared" si="582"/>
        <v>0</v>
      </c>
      <c r="U666" s="202">
        <f t="shared" si="583"/>
        <v>0</v>
      </c>
      <c r="V666" s="205" t="str">
        <f t="shared" si="584"/>
        <v/>
      </c>
      <c r="W666" s="205" t="str">
        <f t="shared" si="585"/>
        <v/>
      </c>
      <c r="X666" s="49">
        <v>17</v>
      </c>
      <c r="Y666" s="84" t="str">
        <f t="shared" si="586"/>
        <v/>
      </c>
      <c r="Z666" s="84" t="str">
        <f t="shared" si="587"/>
        <v/>
      </c>
      <c r="AA666" s="84" t="str">
        <f t="shared" si="588"/>
        <v/>
      </c>
      <c r="AB666" s="31">
        <f t="shared" si="589"/>
        <v>0</v>
      </c>
      <c r="AH666" s="332" t="str">
        <f t="shared" si="590"/>
        <v/>
      </c>
    </row>
    <row r="667" spans="1:34" x14ac:dyDescent="0.25">
      <c r="A667" s="31" t="str">
        <f>C651&amp;"x"&amp;B667</f>
        <v>x14</v>
      </c>
      <c r="B667" s="60">
        <v>14</v>
      </c>
      <c r="C667" s="84" t="str">
        <f t="shared" si="573"/>
        <v/>
      </c>
      <c r="D667" s="84" t="str">
        <f t="shared" si="574"/>
        <v/>
      </c>
      <c r="E667" s="85" t="str">
        <f t="shared" si="575"/>
        <v/>
      </c>
      <c r="F667" s="85" t="str">
        <f t="shared" si="576"/>
        <v/>
      </c>
      <c r="G667" s="86" t="str">
        <f t="shared" si="577"/>
        <v/>
      </c>
      <c r="H667" s="87" t="str">
        <f t="shared" si="578"/>
        <v/>
      </c>
      <c r="I667" s="88"/>
      <c r="J667" s="84" t="str">
        <f t="shared" si="579"/>
        <v/>
      </c>
      <c r="K667" s="84" t="str">
        <f t="shared" si="580"/>
        <v/>
      </c>
      <c r="L667" s="84" t="str">
        <f t="shared" si="581"/>
        <v/>
      </c>
      <c r="M667" s="89"/>
      <c r="N667" s="89"/>
      <c r="P667" s="199"/>
      <c r="Q667" s="199"/>
      <c r="R667" s="199"/>
      <c r="T667" s="273">
        <f t="shared" si="582"/>
        <v>0</v>
      </c>
      <c r="U667" s="202">
        <f t="shared" si="583"/>
        <v>0</v>
      </c>
      <c r="V667" s="205" t="str">
        <f t="shared" si="584"/>
        <v/>
      </c>
      <c r="W667" s="205" t="str">
        <f t="shared" si="585"/>
        <v/>
      </c>
      <c r="X667" s="49">
        <v>18</v>
      </c>
      <c r="Y667" s="84" t="str">
        <f t="shared" si="586"/>
        <v/>
      </c>
      <c r="Z667" s="84" t="str">
        <f t="shared" si="587"/>
        <v/>
      </c>
      <c r="AA667" s="84" t="str">
        <f t="shared" si="588"/>
        <v/>
      </c>
      <c r="AB667" s="31">
        <f t="shared" si="589"/>
        <v>0</v>
      </c>
      <c r="AH667" s="332" t="str">
        <f t="shared" si="590"/>
        <v/>
      </c>
    </row>
    <row r="668" spans="1:34" x14ac:dyDescent="0.25">
      <c r="A668" s="31" t="str">
        <f>C651&amp;"x"&amp;B668</f>
        <v>x15</v>
      </c>
      <c r="B668" s="60">
        <v>15</v>
      </c>
      <c r="C668" s="84" t="str">
        <f t="shared" si="573"/>
        <v/>
      </c>
      <c r="D668" s="84" t="str">
        <f t="shared" si="574"/>
        <v/>
      </c>
      <c r="E668" s="85" t="str">
        <f t="shared" si="575"/>
        <v/>
      </c>
      <c r="F668" s="85" t="str">
        <f t="shared" si="576"/>
        <v/>
      </c>
      <c r="G668" s="86" t="str">
        <f t="shared" si="577"/>
        <v/>
      </c>
      <c r="H668" s="87" t="str">
        <f t="shared" si="578"/>
        <v/>
      </c>
      <c r="I668" s="88"/>
      <c r="J668" s="84" t="str">
        <f t="shared" si="579"/>
        <v/>
      </c>
      <c r="K668" s="84" t="str">
        <f t="shared" si="580"/>
        <v/>
      </c>
      <c r="L668" s="84" t="str">
        <f t="shared" si="581"/>
        <v/>
      </c>
      <c r="M668" s="89"/>
      <c r="N668" s="89"/>
      <c r="P668" s="199"/>
      <c r="Q668" s="199"/>
      <c r="R668" s="199"/>
      <c r="T668" s="273">
        <f t="shared" si="582"/>
        <v>0</v>
      </c>
      <c r="U668" s="202">
        <f t="shared" si="583"/>
        <v>0</v>
      </c>
      <c r="V668" s="205" t="str">
        <f t="shared" si="584"/>
        <v/>
      </c>
      <c r="W668" s="205" t="str">
        <f t="shared" si="585"/>
        <v/>
      </c>
      <c r="X668" s="49">
        <v>19</v>
      </c>
      <c r="Y668" s="84" t="str">
        <f t="shared" si="586"/>
        <v/>
      </c>
      <c r="Z668" s="84" t="str">
        <f t="shared" si="587"/>
        <v/>
      </c>
      <c r="AA668" s="84" t="str">
        <f t="shared" si="588"/>
        <v/>
      </c>
      <c r="AB668" s="31">
        <f t="shared" si="589"/>
        <v>0</v>
      </c>
      <c r="AH668" s="332" t="str">
        <f t="shared" si="590"/>
        <v/>
      </c>
    </row>
    <row r="669" spans="1:34" ht="13.8" thickBot="1" x14ac:dyDescent="0.3">
      <c r="B669" s="90"/>
      <c r="C669" s="91"/>
      <c r="D669" s="90"/>
      <c r="E669" s="90"/>
      <c r="F669" s="90"/>
      <c r="G669" s="92"/>
      <c r="H669" s="92"/>
      <c r="I669" s="92"/>
      <c r="J669" s="91"/>
      <c r="K669" s="91"/>
      <c r="L669" s="91"/>
      <c r="M669" s="89"/>
      <c r="N669" s="89"/>
      <c r="X669" s="49">
        <v>20</v>
      </c>
    </row>
    <row r="670" spans="1:34" ht="13.8" thickTop="1" x14ac:dyDescent="0.25">
      <c r="A670" s="59"/>
      <c r="B670" s="60"/>
      <c r="C670" s="416" t="s">
        <v>5707</v>
      </c>
      <c r="D670" s="416"/>
      <c r="E670" s="162" t="s">
        <v>5708</v>
      </c>
      <c r="F670" s="162" t="s">
        <v>5709</v>
      </c>
      <c r="G670" s="62" t="s">
        <v>5710</v>
      </c>
      <c r="H670" s="63"/>
      <c r="I670" s="64"/>
      <c r="J670" s="65" t="s">
        <v>5711</v>
      </c>
      <c r="K670" s="65" t="s">
        <v>5712</v>
      </c>
      <c r="L670" s="65" t="s">
        <v>5713</v>
      </c>
      <c r="M670" s="66"/>
      <c r="N670" s="66"/>
      <c r="O670" s="67"/>
      <c r="P670" s="68">
        <f>COUNT(P674:P688)</f>
        <v>0</v>
      </c>
      <c r="Q670" s="68">
        <f>COUNT(Q674:Q688)</f>
        <v>0</v>
      </c>
      <c r="R670" s="68">
        <f>COUNT(R674:R688)</f>
        <v>0</v>
      </c>
      <c r="S670" s="69"/>
      <c r="T670" s="344">
        <f>T671-SUM(U674:U688)</f>
        <v>0</v>
      </c>
      <c r="U670" s="67"/>
      <c r="V670" s="67"/>
      <c r="W670" s="67"/>
      <c r="X670" s="67">
        <v>1</v>
      </c>
      <c r="Y670" s="59"/>
      <c r="Z670" s="59"/>
      <c r="AA670" s="59"/>
      <c r="AB670" s="59"/>
    </row>
    <row r="671" spans="1:34" x14ac:dyDescent="0.25">
      <c r="A671" s="40">
        <v>37</v>
      </c>
      <c r="B671" s="70"/>
      <c r="C671" s="415" t="str">
        <f>Leden!AQ39</f>
        <v/>
      </c>
      <c r="D671" s="415"/>
      <c r="E671" s="161" t="str">
        <f>IF($C671="","",LEFT(IFERROR(VLOOKUP($C671,TeamsV,2,0),"")&amp;"??",2))</f>
        <v/>
      </c>
      <c r="F671" s="342" t="str">
        <f>IF($C671="","",IFERROR(VLOOKUP($C671,TeamsV,3,0),"??"))</f>
        <v/>
      </c>
      <c r="G671" s="161" t="str">
        <f>IF($C671="","",LEFT(IFERROR(VLOOKUP($C671,TeamsV,4,0),"")&amp;"?",1))</f>
        <v/>
      </c>
      <c r="H671" s="72"/>
      <c r="I671" s="73"/>
      <c r="J671" s="265">
        <f>COUNTIF(C674:C688,"V")</f>
        <v>0</v>
      </c>
      <c r="K671" s="268">
        <f>COUNTIF(C674:C688,"M")</f>
        <v>0</v>
      </c>
      <c r="L671" s="74" t="str">
        <f>IFERROR(AVERAGE(H674:H688),"")</f>
        <v/>
      </c>
      <c r="M671" s="75"/>
      <c r="N671" s="75"/>
      <c r="O671" s="76" t="s">
        <v>5714</v>
      </c>
      <c r="P671" s="346"/>
      <c r="Q671" s="346"/>
      <c r="R671" s="346"/>
      <c r="S671" s="347"/>
      <c r="T671" s="344">
        <f>SUM(T674:T688)</f>
        <v>0</v>
      </c>
      <c r="U671" s="201" t="str">
        <f>MID($C671,1,1)</f>
        <v/>
      </c>
      <c r="V671" s="201" t="str">
        <f>MID($C671,1,1)</f>
        <v/>
      </c>
      <c r="W671" s="201" t="str">
        <f>MID($C671,1,1)</f>
        <v/>
      </c>
      <c r="X671" s="49">
        <v>2</v>
      </c>
      <c r="Y671" s="40"/>
      <c r="Z671" s="40"/>
      <c r="AA671" s="40"/>
      <c r="AB671" s="40"/>
      <c r="AD671" s="17" t="str">
        <f>IF($C671="","",IFERROR(VLOOKUP($C671,TeamsV,6,0),""))</f>
        <v/>
      </c>
      <c r="AE671" s="17" t="str">
        <f>TRIM(IF($AD671="","",IFERROR(VLOOKUP($AD671,Teams!$B$4:$G$8,2,0),"")))</f>
        <v/>
      </c>
      <c r="AF671" s="17" t="str">
        <f>TRIM(IF($AD671="","",IFERROR(VLOOKUP($AD671,Teams!$B$4:$G$8,4,0),"")))</f>
        <v/>
      </c>
      <c r="AH671" s="335" t="str">
        <f>IFERROR(AVERAGE(AH674:AH688),"")</f>
        <v/>
      </c>
    </row>
    <row r="672" spans="1:34" x14ac:dyDescent="0.25">
      <c r="B672" s="60"/>
      <c r="C672" s="162"/>
      <c r="D672" s="60"/>
      <c r="E672" s="60"/>
      <c r="F672" s="60"/>
      <c r="G672" s="64"/>
      <c r="H672" s="64"/>
      <c r="I672" s="64"/>
      <c r="J672" s="266"/>
      <c r="K672" s="266"/>
      <c r="L672" s="266"/>
      <c r="M672" s="77"/>
      <c r="N672" s="77"/>
      <c r="P672" s="200"/>
      <c r="Q672" s="200"/>
      <c r="R672" s="200"/>
      <c r="S672" s="200"/>
      <c r="T672" s="156"/>
      <c r="U672" s="202"/>
      <c r="V672" s="202"/>
      <c r="W672" s="202"/>
      <c r="X672" s="49">
        <v>3</v>
      </c>
    </row>
    <row r="673" spans="1:34" x14ac:dyDescent="0.25">
      <c r="A673" s="78"/>
      <c r="B673" s="79"/>
      <c r="C673" s="80" t="s">
        <v>5715</v>
      </c>
      <c r="D673" s="80" t="s">
        <v>5716</v>
      </c>
      <c r="E673" s="81" t="s">
        <v>5717</v>
      </c>
      <c r="F673" s="81" t="s">
        <v>5718</v>
      </c>
      <c r="G673" s="80" t="s">
        <v>5719</v>
      </c>
      <c r="H673" s="80" t="s">
        <v>5720</v>
      </c>
      <c r="I673" s="80" t="s">
        <v>5575</v>
      </c>
      <c r="J673" s="80" t="s">
        <v>7904</v>
      </c>
      <c r="K673" s="80" t="s">
        <v>7905</v>
      </c>
      <c r="L673" s="80" t="s">
        <v>8680</v>
      </c>
      <c r="M673" s="82"/>
      <c r="N673" s="82"/>
      <c r="O673" s="83"/>
      <c r="P673" s="203" t="s">
        <v>5585</v>
      </c>
      <c r="Q673" s="203" t="s">
        <v>5584</v>
      </c>
      <c r="R673" s="203" t="s">
        <v>5586</v>
      </c>
      <c r="S673" s="200"/>
      <c r="T673" s="156"/>
      <c r="U673" s="201" t="str">
        <f>IF(W671="","",VLOOKUP(W671,Leeftijdscat,2,FALSE))</f>
        <v/>
      </c>
      <c r="V673" s="201" t="str">
        <f>IF(W671="","",VLOOKUP(W671,Leeftijdscat,3,FALSE))</f>
        <v/>
      </c>
      <c r="W673" s="201" t="str">
        <f>IF(W671="","",VLOOKUP(W671,Leeftijdscat,4,FALSE))</f>
        <v/>
      </c>
      <c r="X673" s="49">
        <v>4</v>
      </c>
      <c r="Y673" s="78">
        <f>LEN(Y674&amp;Y675&amp;Y676&amp;Y677&amp;Y678&amp;Y679&amp;Y680&amp;Y681&amp;Y682&amp;Y683&amp;Y684&amp;Y685&amp;Y686&amp;Y687&amp;Y688)</f>
        <v>0</v>
      </c>
      <c r="Z673" s="78">
        <f>LEN(Z674&amp;Z675&amp;Z676&amp;Z677&amp;Z678&amp;Z679&amp;Z680&amp;Z681&amp;Z682&amp;Z683&amp;Z684&amp;Z685&amp;Z686&amp;Z687&amp;Z688)</f>
        <v>0</v>
      </c>
      <c r="AA673" s="78">
        <f>LEN(AA674&amp;AA675&amp;AA676&amp;AA677&amp;AA678&amp;AA679&amp;AA680&amp;AA681&amp;AA682&amp;AA683&amp;AA684&amp;AA685&amp;AA686&amp;AA687&amp;AA688)</f>
        <v>0</v>
      </c>
      <c r="AB673" s="78">
        <f>SUM(Y673:AA673)</f>
        <v>0</v>
      </c>
    </row>
    <row r="674" spans="1:34" x14ac:dyDescent="0.25">
      <c r="A674" s="31" t="str">
        <f>C671&amp;"x"&amp;B674</f>
        <v>x1</v>
      </c>
      <c r="B674" s="60">
        <v>1</v>
      </c>
      <c r="C674" s="84" t="str">
        <f t="shared" ref="C674:C688" si="591">IF(LEFT($A674,1)="x","",IFERROR(VLOOKUP($A674,LedenV,6,0),""))</f>
        <v/>
      </c>
      <c r="D674" s="84" t="str">
        <f t="shared" ref="D674:D688" si="592">IF(LEFT($A674,1)="x","",IFERROR(VLOOKUP($A674,LedenV,7,0),""))</f>
        <v/>
      </c>
      <c r="E674" s="85" t="str">
        <f t="shared" ref="E674:E688" si="593">IF(LEFT($A674,1)="x","",IFERROR(VLOOKUP($A674,LedenV,8,0),""))</f>
        <v/>
      </c>
      <c r="F674" s="85" t="str">
        <f t="shared" ref="F674:F688" si="594">IF(LEFT($A674,1)="x","",IFERROR(VLOOKUP($A674,LedenV,9,0),""))</f>
        <v/>
      </c>
      <c r="G674" s="86" t="str">
        <f t="shared" ref="G674:G688" si="595">IF(LEFT($A674,1)="x","",IFERROR(VLOOKUP($A674,LedenV,10,0),""))</f>
        <v/>
      </c>
      <c r="H674" s="87" t="str">
        <f t="shared" ref="H674:H688" si="596">IF(AND(ISNUMBER(G674),G674&lt;&gt;0),DATEDIF(G674,Peildatum,"Y"),"")</f>
        <v/>
      </c>
      <c r="I674" s="88"/>
      <c r="J674" s="84" t="str">
        <f t="shared" ref="J674:J688" si="597">IF(LEFT($A674,1)="x","",IFERROR(VLOOKUP($A674,LedenV,16,0),""))</f>
        <v/>
      </c>
      <c r="K674" s="84" t="str">
        <f t="shared" ref="K674:K688" si="598">IF(LEFT($A674,1)="x","",IFERROR(VLOOKUP($A674,LedenV,17,0),""))</f>
        <v/>
      </c>
      <c r="L674" s="84" t="str">
        <f t="shared" ref="L674:L688" si="599">IF(LEFT($A674,1)="x","",IFERROR(VLOOKUP($A674,LedenV,18,0),""))</f>
        <v/>
      </c>
      <c r="M674" s="89"/>
      <c r="N674" s="89"/>
      <c r="P674" s="199"/>
      <c r="Q674" s="199"/>
      <c r="R674" s="199"/>
      <c r="S674" s="204"/>
      <c r="T674" s="273">
        <f t="shared" ref="T674:T688" si="600">IF(LEN(C674&amp;D674&amp;E674&amp;F674)&gt;0,1,0)</f>
        <v>0</v>
      </c>
      <c r="U674" s="202">
        <f t="shared" ref="U674:U688" si="601">MIN(LEN(Y674&amp;Z674&amp;AA674),1)</f>
        <v>0</v>
      </c>
      <c r="V674" s="205" t="str">
        <f t="shared" ref="V674:V688" si="602">V673</f>
        <v/>
      </c>
      <c r="W674" s="205" t="str">
        <f t="shared" ref="W674:W688" si="603">W673</f>
        <v/>
      </c>
      <c r="X674" s="49">
        <v>5</v>
      </c>
      <c r="Y674" s="84" t="str">
        <f t="shared" ref="Y674:Y688" si="604">IF(LEFT($A674,1)="x","",IFERROR(VLOOKUP($A674,LedenV,34,0),""))</f>
        <v/>
      </c>
      <c r="Z674" s="84" t="str">
        <f t="shared" ref="Z674:Z688" si="605">IF(LEFT($A674,1)="x","",IFERROR(VLOOKUP($A674,LedenV,35,0),""))</f>
        <v/>
      </c>
      <c r="AA674" s="84" t="str">
        <f t="shared" ref="AA674:AA688" si="606">IF(LEFT($A674,1)="x","",IFERROR(VLOOKUP($A674,LedenV,36,0),""))</f>
        <v/>
      </c>
      <c r="AB674" s="31">
        <f t="shared" ref="AB674:AB688" si="607">LEN(Y674&amp;Z674&amp;AA674)</f>
        <v>0</v>
      </c>
      <c r="AH674" s="332" t="str">
        <f t="shared" ref="AH674:AH688" si="608">lft(G674,Peildatum)</f>
        <v/>
      </c>
    </row>
    <row r="675" spans="1:34" x14ac:dyDescent="0.25">
      <c r="A675" s="31" t="str">
        <f>C671&amp;"x"&amp;B675</f>
        <v>x2</v>
      </c>
      <c r="B675" s="60">
        <v>2</v>
      </c>
      <c r="C675" s="84" t="str">
        <f t="shared" si="591"/>
        <v/>
      </c>
      <c r="D675" s="84" t="str">
        <f t="shared" si="592"/>
        <v/>
      </c>
      <c r="E675" s="85" t="str">
        <f t="shared" si="593"/>
        <v/>
      </c>
      <c r="F675" s="85" t="str">
        <f t="shared" si="594"/>
        <v/>
      </c>
      <c r="G675" s="86" t="str">
        <f t="shared" si="595"/>
        <v/>
      </c>
      <c r="H675" s="87" t="str">
        <f t="shared" si="596"/>
        <v/>
      </c>
      <c r="I675" s="88"/>
      <c r="J675" s="84" t="str">
        <f t="shared" si="597"/>
        <v/>
      </c>
      <c r="K675" s="84" t="str">
        <f t="shared" si="598"/>
        <v/>
      </c>
      <c r="L675" s="84" t="str">
        <f t="shared" si="599"/>
        <v/>
      </c>
      <c r="M675" s="89"/>
      <c r="N675" s="89"/>
      <c r="P675" s="199"/>
      <c r="Q675" s="199"/>
      <c r="R675" s="199"/>
      <c r="S675" s="204"/>
      <c r="T675" s="273">
        <f t="shared" si="600"/>
        <v>0</v>
      </c>
      <c r="U675" s="202">
        <f t="shared" si="601"/>
        <v>0</v>
      </c>
      <c r="V675" s="205" t="str">
        <f t="shared" si="602"/>
        <v/>
      </c>
      <c r="W675" s="205" t="str">
        <f t="shared" si="603"/>
        <v/>
      </c>
      <c r="X675" s="49">
        <v>6</v>
      </c>
      <c r="Y675" s="84" t="str">
        <f t="shared" si="604"/>
        <v/>
      </c>
      <c r="Z675" s="84" t="str">
        <f t="shared" si="605"/>
        <v/>
      </c>
      <c r="AA675" s="84" t="str">
        <f t="shared" si="606"/>
        <v/>
      </c>
      <c r="AB675" s="31">
        <f t="shared" si="607"/>
        <v>0</v>
      </c>
      <c r="AH675" s="332" t="str">
        <f t="shared" si="608"/>
        <v/>
      </c>
    </row>
    <row r="676" spans="1:34" x14ac:dyDescent="0.25">
      <c r="A676" s="31" t="str">
        <f>C671&amp;"x"&amp;B676</f>
        <v>x3</v>
      </c>
      <c r="B676" s="60">
        <v>3</v>
      </c>
      <c r="C676" s="84" t="str">
        <f t="shared" si="591"/>
        <v/>
      </c>
      <c r="D676" s="84" t="str">
        <f t="shared" si="592"/>
        <v/>
      </c>
      <c r="E676" s="85" t="str">
        <f t="shared" si="593"/>
        <v/>
      </c>
      <c r="F676" s="85" t="str">
        <f t="shared" si="594"/>
        <v/>
      </c>
      <c r="G676" s="86" t="str">
        <f t="shared" si="595"/>
        <v/>
      </c>
      <c r="H676" s="87" t="str">
        <f t="shared" si="596"/>
        <v/>
      </c>
      <c r="I676" s="88"/>
      <c r="J676" s="84" t="str">
        <f t="shared" si="597"/>
        <v/>
      </c>
      <c r="K676" s="84" t="str">
        <f t="shared" si="598"/>
        <v/>
      </c>
      <c r="L676" s="84" t="str">
        <f t="shared" si="599"/>
        <v/>
      </c>
      <c r="M676" s="89"/>
      <c r="N676" s="89"/>
      <c r="P676" s="199"/>
      <c r="Q676" s="199"/>
      <c r="R676" s="199"/>
      <c r="S676" s="204"/>
      <c r="T676" s="273">
        <f t="shared" si="600"/>
        <v>0</v>
      </c>
      <c r="U676" s="202">
        <f t="shared" si="601"/>
        <v>0</v>
      </c>
      <c r="V676" s="205" t="str">
        <f t="shared" si="602"/>
        <v/>
      </c>
      <c r="W676" s="205" t="str">
        <f t="shared" si="603"/>
        <v/>
      </c>
      <c r="X676" s="49">
        <v>7</v>
      </c>
      <c r="Y676" s="84" t="str">
        <f t="shared" si="604"/>
        <v/>
      </c>
      <c r="Z676" s="84" t="str">
        <f t="shared" si="605"/>
        <v/>
      </c>
      <c r="AA676" s="84" t="str">
        <f t="shared" si="606"/>
        <v/>
      </c>
      <c r="AB676" s="31">
        <f t="shared" si="607"/>
        <v>0</v>
      </c>
      <c r="AH676" s="332" t="str">
        <f t="shared" si="608"/>
        <v/>
      </c>
    </row>
    <row r="677" spans="1:34" x14ac:dyDescent="0.25">
      <c r="A677" s="31" t="str">
        <f>C671&amp;"x"&amp;B677</f>
        <v>x4</v>
      </c>
      <c r="B677" s="60">
        <v>4</v>
      </c>
      <c r="C677" s="84" t="str">
        <f t="shared" si="591"/>
        <v/>
      </c>
      <c r="D677" s="84" t="str">
        <f t="shared" si="592"/>
        <v/>
      </c>
      <c r="E677" s="85" t="str">
        <f t="shared" si="593"/>
        <v/>
      </c>
      <c r="F677" s="85" t="str">
        <f t="shared" si="594"/>
        <v/>
      </c>
      <c r="G677" s="86" t="str">
        <f t="shared" si="595"/>
        <v/>
      </c>
      <c r="H677" s="87" t="str">
        <f t="shared" si="596"/>
        <v/>
      </c>
      <c r="I677" s="88"/>
      <c r="J677" s="84" t="str">
        <f t="shared" si="597"/>
        <v/>
      </c>
      <c r="K677" s="84" t="str">
        <f t="shared" si="598"/>
        <v/>
      </c>
      <c r="L677" s="84" t="str">
        <f t="shared" si="599"/>
        <v/>
      </c>
      <c r="M677" s="89"/>
      <c r="N677" s="89"/>
      <c r="P677" s="199"/>
      <c r="Q677" s="199"/>
      <c r="R677" s="199"/>
      <c r="S677" s="204"/>
      <c r="T677" s="273">
        <f t="shared" si="600"/>
        <v>0</v>
      </c>
      <c r="U677" s="202">
        <f t="shared" si="601"/>
        <v>0</v>
      </c>
      <c r="V677" s="205" t="str">
        <f t="shared" si="602"/>
        <v/>
      </c>
      <c r="W677" s="205" t="str">
        <f t="shared" si="603"/>
        <v/>
      </c>
      <c r="X677" s="49">
        <v>8</v>
      </c>
      <c r="Y677" s="84" t="str">
        <f t="shared" si="604"/>
        <v/>
      </c>
      <c r="Z677" s="84" t="str">
        <f t="shared" si="605"/>
        <v/>
      </c>
      <c r="AA677" s="84" t="str">
        <f t="shared" si="606"/>
        <v/>
      </c>
      <c r="AB677" s="31">
        <f t="shared" si="607"/>
        <v>0</v>
      </c>
      <c r="AH677" s="332" t="str">
        <f t="shared" si="608"/>
        <v/>
      </c>
    </row>
    <row r="678" spans="1:34" x14ac:dyDescent="0.25">
      <c r="A678" s="31" t="str">
        <f>C671&amp;"x"&amp;B678</f>
        <v>x5</v>
      </c>
      <c r="B678" s="60">
        <v>5</v>
      </c>
      <c r="C678" s="84" t="str">
        <f t="shared" si="591"/>
        <v/>
      </c>
      <c r="D678" s="84" t="str">
        <f t="shared" si="592"/>
        <v/>
      </c>
      <c r="E678" s="85" t="str">
        <f t="shared" si="593"/>
        <v/>
      </c>
      <c r="F678" s="85" t="str">
        <f t="shared" si="594"/>
        <v/>
      </c>
      <c r="G678" s="86" t="str">
        <f t="shared" si="595"/>
        <v/>
      </c>
      <c r="H678" s="87" t="str">
        <f t="shared" si="596"/>
        <v/>
      </c>
      <c r="I678" s="88"/>
      <c r="J678" s="84" t="str">
        <f t="shared" si="597"/>
        <v/>
      </c>
      <c r="K678" s="84" t="str">
        <f t="shared" si="598"/>
        <v/>
      </c>
      <c r="L678" s="84" t="str">
        <f t="shared" si="599"/>
        <v/>
      </c>
      <c r="M678" s="89"/>
      <c r="N678" s="89"/>
      <c r="P678" s="199"/>
      <c r="Q678" s="199"/>
      <c r="R678" s="199"/>
      <c r="S678" s="204"/>
      <c r="T678" s="273">
        <f t="shared" si="600"/>
        <v>0</v>
      </c>
      <c r="U678" s="202">
        <f t="shared" si="601"/>
        <v>0</v>
      </c>
      <c r="V678" s="205" t="str">
        <f t="shared" si="602"/>
        <v/>
      </c>
      <c r="W678" s="205" t="str">
        <f t="shared" si="603"/>
        <v/>
      </c>
      <c r="X678" s="49">
        <v>9</v>
      </c>
      <c r="Y678" s="84" t="str">
        <f t="shared" si="604"/>
        <v/>
      </c>
      <c r="Z678" s="84" t="str">
        <f t="shared" si="605"/>
        <v/>
      </c>
      <c r="AA678" s="84" t="str">
        <f t="shared" si="606"/>
        <v/>
      </c>
      <c r="AB678" s="31">
        <f t="shared" si="607"/>
        <v>0</v>
      </c>
      <c r="AH678" s="332" t="str">
        <f t="shared" si="608"/>
        <v/>
      </c>
    </row>
    <row r="679" spans="1:34" x14ac:dyDescent="0.25">
      <c r="A679" s="31" t="str">
        <f>C671&amp;"x"&amp;B679</f>
        <v>x6</v>
      </c>
      <c r="B679" s="60">
        <v>6</v>
      </c>
      <c r="C679" s="84" t="str">
        <f t="shared" si="591"/>
        <v/>
      </c>
      <c r="D679" s="84" t="str">
        <f t="shared" si="592"/>
        <v/>
      </c>
      <c r="E679" s="85" t="str">
        <f t="shared" si="593"/>
        <v/>
      </c>
      <c r="F679" s="85" t="str">
        <f t="shared" si="594"/>
        <v/>
      </c>
      <c r="G679" s="86" t="str">
        <f t="shared" si="595"/>
        <v/>
      </c>
      <c r="H679" s="87" t="str">
        <f t="shared" si="596"/>
        <v/>
      </c>
      <c r="I679" s="88"/>
      <c r="J679" s="84" t="str">
        <f t="shared" si="597"/>
        <v/>
      </c>
      <c r="K679" s="84" t="str">
        <f t="shared" si="598"/>
        <v/>
      </c>
      <c r="L679" s="84" t="str">
        <f t="shared" si="599"/>
        <v/>
      </c>
      <c r="M679" s="89"/>
      <c r="N679" s="89"/>
      <c r="P679" s="199"/>
      <c r="Q679" s="199"/>
      <c r="R679" s="199"/>
      <c r="S679" s="204"/>
      <c r="T679" s="273">
        <f t="shared" si="600"/>
        <v>0</v>
      </c>
      <c r="U679" s="202">
        <f t="shared" si="601"/>
        <v>0</v>
      </c>
      <c r="V679" s="205" t="str">
        <f t="shared" si="602"/>
        <v/>
      </c>
      <c r="W679" s="205" t="str">
        <f t="shared" si="603"/>
        <v/>
      </c>
      <c r="X679" s="49">
        <v>10</v>
      </c>
      <c r="Y679" s="84" t="str">
        <f t="shared" si="604"/>
        <v/>
      </c>
      <c r="Z679" s="84" t="str">
        <f t="shared" si="605"/>
        <v/>
      </c>
      <c r="AA679" s="84" t="str">
        <f t="shared" si="606"/>
        <v/>
      </c>
      <c r="AB679" s="31">
        <f t="shared" si="607"/>
        <v>0</v>
      </c>
      <c r="AH679" s="332" t="str">
        <f t="shared" si="608"/>
        <v/>
      </c>
    </row>
    <row r="680" spans="1:34" x14ac:dyDescent="0.25">
      <c r="A680" s="31" t="str">
        <f>C671&amp;"x"&amp;B680</f>
        <v>x7</v>
      </c>
      <c r="B680" s="60">
        <v>7</v>
      </c>
      <c r="C680" s="84" t="str">
        <f t="shared" si="591"/>
        <v/>
      </c>
      <c r="D680" s="84" t="str">
        <f t="shared" si="592"/>
        <v/>
      </c>
      <c r="E680" s="85" t="str">
        <f t="shared" si="593"/>
        <v/>
      </c>
      <c r="F680" s="85" t="str">
        <f t="shared" si="594"/>
        <v/>
      </c>
      <c r="G680" s="86" t="str">
        <f t="shared" si="595"/>
        <v/>
      </c>
      <c r="H680" s="87" t="str">
        <f t="shared" si="596"/>
        <v/>
      </c>
      <c r="I680" s="88"/>
      <c r="J680" s="84" t="str">
        <f t="shared" si="597"/>
        <v/>
      </c>
      <c r="K680" s="84" t="str">
        <f t="shared" si="598"/>
        <v/>
      </c>
      <c r="L680" s="84" t="str">
        <f t="shared" si="599"/>
        <v/>
      </c>
      <c r="M680" s="89"/>
      <c r="N680" s="89"/>
      <c r="P680" s="199"/>
      <c r="Q680" s="199"/>
      <c r="R680" s="199"/>
      <c r="S680" s="204"/>
      <c r="T680" s="273">
        <f t="shared" si="600"/>
        <v>0</v>
      </c>
      <c r="U680" s="202">
        <f t="shared" si="601"/>
        <v>0</v>
      </c>
      <c r="V680" s="205" t="str">
        <f t="shared" si="602"/>
        <v/>
      </c>
      <c r="W680" s="205" t="str">
        <f t="shared" si="603"/>
        <v/>
      </c>
      <c r="X680" s="49">
        <v>11</v>
      </c>
      <c r="Y680" s="84" t="str">
        <f t="shared" si="604"/>
        <v/>
      </c>
      <c r="Z680" s="84" t="str">
        <f t="shared" si="605"/>
        <v/>
      </c>
      <c r="AA680" s="84" t="str">
        <f t="shared" si="606"/>
        <v/>
      </c>
      <c r="AB680" s="31">
        <f t="shared" si="607"/>
        <v>0</v>
      </c>
      <c r="AH680" s="332" t="str">
        <f t="shared" si="608"/>
        <v/>
      </c>
    </row>
    <row r="681" spans="1:34" x14ac:dyDescent="0.25">
      <c r="A681" s="31" t="str">
        <f>C671&amp;"x"&amp;B681</f>
        <v>x8</v>
      </c>
      <c r="B681" s="60">
        <v>8</v>
      </c>
      <c r="C681" s="84" t="str">
        <f t="shared" si="591"/>
        <v/>
      </c>
      <c r="D681" s="84" t="str">
        <f t="shared" si="592"/>
        <v/>
      </c>
      <c r="E681" s="85" t="str">
        <f t="shared" si="593"/>
        <v/>
      </c>
      <c r="F681" s="85" t="str">
        <f t="shared" si="594"/>
        <v/>
      </c>
      <c r="G681" s="86" t="str">
        <f t="shared" si="595"/>
        <v/>
      </c>
      <c r="H681" s="87" t="str">
        <f t="shared" si="596"/>
        <v/>
      </c>
      <c r="I681" s="88"/>
      <c r="J681" s="84" t="str">
        <f t="shared" si="597"/>
        <v/>
      </c>
      <c r="K681" s="84" t="str">
        <f t="shared" si="598"/>
        <v/>
      </c>
      <c r="L681" s="84" t="str">
        <f t="shared" si="599"/>
        <v/>
      </c>
      <c r="M681" s="89"/>
      <c r="N681" s="89"/>
      <c r="P681" s="199"/>
      <c r="Q681" s="199"/>
      <c r="R681" s="199"/>
      <c r="S681" s="204"/>
      <c r="T681" s="273">
        <f t="shared" si="600"/>
        <v>0</v>
      </c>
      <c r="U681" s="202">
        <f t="shared" si="601"/>
        <v>0</v>
      </c>
      <c r="V681" s="205" t="str">
        <f t="shared" si="602"/>
        <v/>
      </c>
      <c r="W681" s="205" t="str">
        <f t="shared" si="603"/>
        <v/>
      </c>
      <c r="X681" s="49">
        <v>12</v>
      </c>
      <c r="Y681" s="84" t="str">
        <f t="shared" si="604"/>
        <v/>
      </c>
      <c r="Z681" s="84" t="str">
        <f t="shared" si="605"/>
        <v/>
      </c>
      <c r="AA681" s="84" t="str">
        <f t="shared" si="606"/>
        <v/>
      </c>
      <c r="AB681" s="31">
        <f t="shared" si="607"/>
        <v>0</v>
      </c>
      <c r="AH681" s="332" t="str">
        <f t="shared" si="608"/>
        <v/>
      </c>
    </row>
    <row r="682" spans="1:34" x14ac:dyDescent="0.25">
      <c r="A682" s="31" t="str">
        <f>C671&amp;"x"&amp;B682</f>
        <v>x9</v>
      </c>
      <c r="B682" s="60">
        <v>9</v>
      </c>
      <c r="C682" s="84" t="str">
        <f t="shared" si="591"/>
        <v/>
      </c>
      <c r="D682" s="84" t="str">
        <f t="shared" si="592"/>
        <v/>
      </c>
      <c r="E682" s="85" t="str">
        <f t="shared" si="593"/>
        <v/>
      </c>
      <c r="F682" s="85" t="str">
        <f t="shared" si="594"/>
        <v/>
      </c>
      <c r="G682" s="86" t="str">
        <f t="shared" si="595"/>
        <v/>
      </c>
      <c r="H682" s="87" t="str">
        <f t="shared" si="596"/>
        <v/>
      </c>
      <c r="I682" s="88"/>
      <c r="J682" s="84" t="str">
        <f t="shared" si="597"/>
        <v/>
      </c>
      <c r="K682" s="84" t="str">
        <f t="shared" si="598"/>
        <v/>
      </c>
      <c r="L682" s="84" t="str">
        <f t="shared" si="599"/>
        <v/>
      </c>
      <c r="M682" s="89"/>
      <c r="N682" s="89"/>
      <c r="P682" s="199"/>
      <c r="Q682" s="199"/>
      <c r="R682" s="199"/>
      <c r="S682" s="204"/>
      <c r="T682" s="273">
        <f t="shared" si="600"/>
        <v>0</v>
      </c>
      <c r="U682" s="202">
        <f t="shared" si="601"/>
        <v>0</v>
      </c>
      <c r="V682" s="205" t="str">
        <f t="shared" si="602"/>
        <v/>
      </c>
      <c r="W682" s="205" t="str">
        <f t="shared" si="603"/>
        <v/>
      </c>
      <c r="X682" s="49">
        <v>13</v>
      </c>
      <c r="Y682" s="84" t="str">
        <f t="shared" si="604"/>
        <v/>
      </c>
      <c r="Z682" s="84" t="str">
        <f t="shared" si="605"/>
        <v/>
      </c>
      <c r="AA682" s="84" t="str">
        <f t="shared" si="606"/>
        <v/>
      </c>
      <c r="AB682" s="31">
        <f t="shared" si="607"/>
        <v>0</v>
      </c>
      <c r="AH682" s="332" t="str">
        <f t="shared" si="608"/>
        <v/>
      </c>
    </row>
    <row r="683" spans="1:34" x14ac:dyDescent="0.25">
      <c r="A683" s="31" t="str">
        <f>C671&amp;"x"&amp;B683</f>
        <v>x10</v>
      </c>
      <c r="B683" s="60">
        <v>10</v>
      </c>
      <c r="C683" s="84" t="str">
        <f t="shared" si="591"/>
        <v/>
      </c>
      <c r="D683" s="84" t="str">
        <f t="shared" si="592"/>
        <v/>
      </c>
      <c r="E683" s="85" t="str">
        <f t="shared" si="593"/>
        <v/>
      </c>
      <c r="F683" s="85" t="str">
        <f t="shared" si="594"/>
        <v/>
      </c>
      <c r="G683" s="86" t="str">
        <f t="shared" si="595"/>
        <v/>
      </c>
      <c r="H683" s="87" t="str">
        <f t="shared" si="596"/>
        <v/>
      </c>
      <c r="I683" s="88"/>
      <c r="J683" s="84" t="str">
        <f t="shared" si="597"/>
        <v/>
      </c>
      <c r="K683" s="84" t="str">
        <f t="shared" si="598"/>
        <v/>
      </c>
      <c r="L683" s="84" t="str">
        <f t="shared" si="599"/>
        <v/>
      </c>
      <c r="M683" s="89"/>
      <c r="N683" s="89"/>
      <c r="P683" s="199"/>
      <c r="Q683" s="199"/>
      <c r="R683" s="199"/>
      <c r="S683" s="204"/>
      <c r="T683" s="273">
        <f t="shared" si="600"/>
        <v>0</v>
      </c>
      <c r="U683" s="202">
        <f t="shared" si="601"/>
        <v>0</v>
      </c>
      <c r="V683" s="205" t="str">
        <f t="shared" si="602"/>
        <v/>
      </c>
      <c r="W683" s="205" t="str">
        <f t="shared" si="603"/>
        <v/>
      </c>
      <c r="X683" s="49">
        <v>14</v>
      </c>
      <c r="Y683" s="84" t="str">
        <f t="shared" si="604"/>
        <v/>
      </c>
      <c r="Z683" s="84" t="str">
        <f t="shared" si="605"/>
        <v/>
      </c>
      <c r="AA683" s="84" t="str">
        <f t="shared" si="606"/>
        <v/>
      </c>
      <c r="AB683" s="31">
        <f t="shared" si="607"/>
        <v>0</v>
      </c>
      <c r="AH683" s="332" t="str">
        <f t="shared" si="608"/>
        <v/>
      </c>
    </row>
    <row r="684" spans="1:34" x14ac:dyDescent="0.25">
      <c r="A684" s="31" t="str">
        <f>C671&amp;"x"&amp;B684</f>
        <v>x11</v>
      </c>
      <c r="B684" s="60">
        <v>11</v>
      </c>
      <c r="C684" s="84" t="str">
        <f t="shared" si="591"/>
        <v/>
      </c>
      <c r="D684" s="84" t="str">
        <f t="shared" si="592"/>
        <v/>
      </c>
      <c r="E684" s="85" t="str">
        <f t="shared" si="593"/>
        <v/>
      </c>
      <c r="F684" s="85" t="str">
        <f t="shared" si="594"/>
        <v/>
      </c>
      <c r="G684" s="86" t="str">
        <f t="shared" si="595"/>
        <v/>
      </c>
      <c r="H684" s="87" t="str">
        <f t="shared" si="596"/>
        <v/>
      </c>
      <c r="I684" s="88"/>
      <c r="J684" s="84" t="str">
        <f t="shared" si="597"/>
        <v/>
      </c>
      <c r="K684" s="84" t="str">
        <f t="shared" si="598"/>
        <v/>
      </c>
      <c r="L684" s="84" t="str">
        <f t="shared" si="599"/>
        <v/>
      </c>
      <c r="M684" s="89"/>
      <c r="N684" s="89"/>
      <c r="P684" s="199"/>
      <c r="Q684" s="199"/>
      <c r="R684" s="199"/>
      <c r="T684" s="273">
        <f t="shared" si="600"/>
        <v>0</v>
      </c>
      <c r="U684" s="202">
        <f t="shared" si="601"/>
        <v>0</v>
      </c>
      <c r="V684" s="205" t="str">
        <f t="shared" si="602"/>
        <v/>
      </c>
      <c r="W684" s="205" t="str">
        <f t="shared" si="603"/>
        <v/>
      </c>
      <c r="X684" s="49">
        <v>15</v>
      </c>
      <c r="Y684" s="84" t="str">
        <f t="shared" si="604"/>
        <v/>
      </c>
      <c r="Z684" s="84" t="str">
        <f t="shared" si="605"/>
        <v/>
      </c>
      <c r="AA684" s="84" t="str">
        <f t="shared" si="606"/>
        <v/>
      </c>
      <c r="AB684" s="31">
        <f t="shared" si="607"/>
        <v>0</v>
      </c>
      <c r="AH684" s="332" t="str">
        <f t="shared" si="608"/>
        <v/>
      </c>
    </row>
    <row r="685" spans="1:34" x14ac:dyDescent="0.25">
      <c r="A685" s="31" t="str">
        <f>C671&amp;"x"&amp;B685</f>
        <v>x12</v>
      </c>
      <c r="B685" s="60">
        <v>12</v>
      </c>
      <c r="C685" s="84" t="str">
        <f t="shared" si="591"/>
        <v/>
      </c>
      <c r="D685" s="84" t="str">
        <f t="shared" si="592"/>
        <v/>
      </c>
      <c r="E685" s="85" t="str">
        <f t="shared" si="593"/>
        <v/>
      </c>
      <c r="F685" s="85" t="str">
        <f t="shared" si="594"/>
        <v/>
      </c>
      <c r="G685" s="86" t="str">
        <f t="shared" si="595"/>
        <v/>
      </c>
      <c r="H685" s="87" t="str">
        <f t="shared" si="596"/>
        <v/>
      </c>
      <c r="I685" s="88"/>
      <c r="J685" s="84" t="str">
        <f t="shared" si="597"/>
        <v/>
      </c>
      <c r="K685" s="84" t="str">
        <f t="shared" si="598"/>
        <v/>
      </c>
      <c r="L685" s="84" t="str">
        <f t="shared" si="599"/>
        <v/>
      </c>
      <c r="M685" s="89"/>
      <c r="N685" s="89"/>
      <c r="P685" s="199"/>
      <c r="Q685" s="199"/>
      <c r="R685" s="199"/>
      <c r="T685" s="273">
        <f t="shared" si="600"/>
        <v>0</v>
      </c>
      <c r="U685" s="202">
        <f t="shared" si="601"/>
        <v>0</v>
      </c>
      <c r="V685" s="205" t="str">
        <f t="shared" si="602"/>
        <v/>
      </c>
      <c r="W685" s="205" t="str">
        <f t="shared" si="603"/>
        <v/>
      </c>
      <c r="X685" s="49">
        <v>16</v>
      </c>
      <c r="Y685" s="84" t="str">
        <f t="shared" si="604"/>
        <v/>
      </c>
      <c r="Z685" s="84" t="str">
        <f t="shared" si="605"/>
        <v/>
      </c>
      <c r="AA685" s="84" t="str">
        <f t="shared" si="606"/>
        <v/>
      </c>
      <c r="AB685" s="31">
        <f t="shared" si="607"/>
        <v>0</v>
      </c>
      <c r="AH685" s="332" t="str">
        <f t="shared" si="608"/>
        <v/>
      </c>
    </row>
    <row r="686" spans="1:34" x14ac:dyDescent="0.25">
      <c r="A686" s="31" t="str">
        <f>C671&amp;"x"&amp;B686</f>
        <v>x13</v>
      </c>
      <c r="B686" s="60">
        <v>13</v>
      </c>
      <c r="C686" s="84" t="str">
        <f t="shared" si="591"/>
        <v/>
      </c>
      <c r="D686" s="84" t="str">
        <f t="shared" si="592"/>
        <v/>
      </c>
      <c r="E686" s="85" t="str">
        <f t="shared" si="593"/>
        <v/>
      </c>
      <c r="F686" s="85" t="str">
        <f t="shared" si="594"/>
        <v/>
      </c>
      <c r="G686" s="86" t="str">
        <f t="shared" si="595"/>
        <v/>
      </c>
      <c r="H686" s="87" t="str">
        <f t="shared" si="596"/>
        <v/>
      </c>
      <c r="I686" s="88"/>
      <c r="J686" s="84" t="str">
        <f t="shared" si="597"/>
        <v/>
      </c>
      <c r="K686" s="84" t="str">
        <f t="shared" si="598"/>
        <v/>
      </c>
      <c r="L686" s="84" t="str">
        <f t="shared" si="599"/>
        <v/>
      </c>
      <c r="M686" s="89"/>
      <c r="N686" s="89"/>
      <c r="P686" s="199"/>
      <c r="Q686" s="199"/>
      <c r="R686" s="199"/>
      <c r="T686" s="273">
        <f t="shared" si="600"/>
        <v>0</v>
      </c>
      <c r="U686" s="202">
        <f t="shared" si="601"/>
        <v>0</v>
      </c>
      <c r="V686" s="205" t="str">
        <f t="shared" si="602"/>
        <v/>
      </c>
      <c r="W686" s="205" t="str">
        <f t="shared" si="603"/>
        <v/>
      </c>
      <c r="X686" s="49">
        <v>17</v>
      </c>
      <c r="Y686" s="84" t="str">
        <f t="shared" si="604"/>
        <v/>
      </c>
      <c r="Z686" s="84" t="str">
        <f t="shared" si="605"/>
        <v/>
      </c>
      <c r="AA686" s="84" t="str">
        <f t="shared" si="606"/>
        <v/>
      </c>
      <c r="AB686" s="31">
        <f t="shared" si="607"/>
        <v>0</v>
      </c>
      <c r="AH686" s="332" t="str">
        <f t="shared" si="608"/>
        <v/>
      </c>
    </row>
    <row r="687" spans="1:34" x14ac:dyDescent="0.25">
      <c r="A687" s="31" t="str">
        <f>C671&amp;"x"&amp;B687</f>
        <v>x14</v>
      </c>
      <c r="B687" s="60">
        <v>14</v>
      </c>
      <c r="C687" s="84" t="str">
        <f t="shared" si="591"/>
        <v/>
      </c>
      <c r="D687" s="84" t="str">
        <f t="shared" si="592"/>
        <v/>
      </c>
      <c r="E687" s="85" t="str">
        <f t="shared" si="593"/>
        <v/>
      </c>
      <c r="F687" s="85" t="str">
        <f t="shared" si="594"/>
        <v/>
      </c>
      <c r="G687" s="86" t="str">
        <f t="shared" si="595"/>
        <v/>
      </c>
      <c r="H687" s="87" t="str">
        <f t="shared" si="596"/>
        <v/>
      </c>
      <c r="I687" s="88"/>
      <c r="J687" s="84" t="str">
        <f t="shared" si="597"/>
        <v/>
      </c>
      <c r="K687" s="84" t="str">
        <f t="shared" si="598"/>
        <v/>
      </c>
      <c r="L687" s="84" t="str">
        <f t="shared" si="599"/>
        <v/>
      </c>
      <c r="M687" s="89"/>
      <c r="N687" s="89"/>
      <c r="P687" s="199"/>
      <c r="Q687" s="199"/>
      <c r="R687" s="199"/>
      <c r="T687" s="273">
        <f t="shared" si="600"/>
        <v>0</v>
      </c>
      <c r="U687" s="202">
        <f t="shared" si="601"/>
        <v>0</v>
      </c>
      <c r="V687" s="205" t="str">
        <f t="shared" si="602"/>
        <v/>
      </c>
      <c r="W687" s="205" t="str">
        <f t="shared" si="603"/>
        <v/>
      </c>
      <c r="X687" s="49">
        <v>18</v>
      </c>
      <c r="Y687" s="84" t="str">
        <f t="shared" si="604"/>
        <v/>
      </c>
      <c r="Z687" s="84" t="str">
        <f t="shared" si="605"/>
        <v/>
      </c>
      <c r="AA687" s="84" t="str">
        <f t="shared" si="606"/>
        <v/>
      </c>
      <c r="AB687" s="31">
        <f t="shared" si="607"/>
        <v>0</v>
      </c>
      <c r="AH687" s="332" t="str">
        <f t="shared" si="608"/>
        <v/>
      </c>
    </row>
    <row r="688" spans="1:34" x14ac:dyDescent="0.25">
      <c r="A688" s="31" t="str">
        <f>C671&amp;"x"&amp;B688</f>
        <v>x15</v>
      </c>
      <c r="B688" s="60">
        <v>15</v>
      </c>
      <c r="C688" s="84" t="str">
        <f t="shared" si="591"/>
        <v/>
      </c>
      <c r="D688" s="84" t="str">
        <f t="shared" si="592"/>
        <v/>
      </c>
      <c r="E688" s="85" t="str">
        <f t="shared" si="593"/>
        <v/>
      </c>
      <c r="F688" s="85" t="str">
        <f t="shared" si="594"/>
        <v/>
      </c>
      <c r="G688" s="86" t="str">
        <f t="shared" si="595"/>
        <v/>
      </c>
      <c r="H688" s="87" t="str">
        <f t="shared" si="596"/>
        <v/>
      </c>
      <c r="I688" s="88"/>
      <c r="J688" s="84" t="str">
        <f t="shared" si="597"/>
        <v/>
      </c>
      <c r="K688" s="84" t="str">
        <f t="shared" si="598"/>
        <v/>
      </c>
      <c r="L688" s="84" t="str">
        <f t="shared" si="599"/>
        <v/>
      </c>
      <c r="M688" s="89"/>
      <c r="N688" s="89"/>
      <c r="P688" s="199"/>
      <c r="Q688" s="199"/>
      <c r="R688" s="199"/>
      <c r="T688" s="273">
        <f t="shared" si="600"/>
        <v>0</v>
      </c>
      <c r="U688" s="202">
        <f t="shared" si="601"/>
        <v>0</v>
      </c>
      <c r="V688" s="205" t="str">
        <f t="shared" si="602"/>
        <v/>
      </c>
      <c r="W688" s="205" t="str">
        <f t="shared" si="603"/>
        <v/>
      </c>
      <c r="X688" s="49">
        <v>19</v>
      </c>
      <c r="Y688" s="84" t="str">
        <f t="shared" si="604"/>
        <v/>
      </c>
      <c r="Z688" s="84" t="str">
        <f t="shared" si="605"/>
        <v/>
      </c>
      <c r="AA688" s="84" t="str">
        <f t="shared" si="606"/>
        <v/>
      </c>
      <c r="AB688" s="31">
        <f t="shared" si="607"/>
        <v>0</v>
      </c>
      <c r="AH688" s="332" t="str">
        <f t="shared" si="608"/>
        <v/>
      </c>
    </row>
    <row r="689" spans="1:34" ht="13.8" thickBot="1" x14ac:dyDescent="0.3">
      <c r="B689" s="90"/>
      <c r="C689" s="91"/>
      <c r="D689" s="90"/>
      <c r="E689" s="90"/>
      <c r="F689" s="90"/>
      <c r="G689" s="92"/>
      <c r="H689" s="92"/>
      <c r="I689" s="92"/>
      <c r="J689" s="91"/>
      <c r="K689" s="91"/>
      <c r="L689" s="91"/>
      <c r="M689" s="89"/>
      <c r="N689" s="89"/>
      <c r="X689" s="49">
        <v>20</v>
      </c>
    </row>
    <row r="690" spans="1:34" ht="13.8" thickTop="1" x14ac:dyDescent="0.25">
      <c r="A690" s="59"/>
      <c r="B690" s="60"/>
      <c r="C690" s="416" t="s">
        <v>5707</v>
      </c>
      <c r="D690" s="416"/>
      <c r="E690" s="162" t="s">
        <v>5708</v>
      </c>
      <c r="F690" s="162" t="s">
        <v>5709</v>
      </c>
      <c r="G690" s="62" t="s">
        <v>5710</v>
      </c>
      <c r="H690" s="63"/>
      <c r="I690" s="64"/>
      <c r="J690" s="65" t="s">
        <v>5711</v>
      </c>
      <c r="K690" s="65" t="s">
        <v>5712</v>
      </c>
      <c r="L690" s="65" t="s">
        <v>5713</v>
      </c>
      <c r="M690" s="66"/>
      <c r="N690" s="66"/>
      <c r="O690" s="67"/>
      <c r="P690" s="68">
        <f>COUNT(P694:P708)</f>
        <v>0</v>
      </c>
      <c r="Q690" s="68">
        <f>COUNT(Q694:Q708)</f>
        <v>0</v>
      </c>
      <c r="R690" s="68">
        <f>COUNT(R694:R708)</f>
        <v>0</v>
      </c>
      <c r="S690" s="69"/>
      <c r="T690" s="344">
        <f>T691-SUM(U694:U708)</f>
        <v>0</v>
      </c>
      <c r="U690" s="67"/>
      <c r="V690" s="67"/>
      <c r="W690" s="67"/>
      <c r="X690" s="67">
        <v>1</v>
      </c>
      <c r="Y690" s="59"/>
      <c r="Z690" s="59"/>
      <c r="AA690" s="59"/>
      <c r="AB690" s="59"/>
    </row>
    <row r="691" spans="1:34" x14ac:dyDescent="0.25">
      <c r="A691" s="40">
        <v>38</v>
      </c>
      <c r="B691" s="70"/>
      <c r="C691" s="415" t="str">
        <f>Leden!AQ40</f>
        <v/>
      </c>
      <c r="D691" s="415"/>
      <c r="E691" s="161" t="str">
        <f>IF($C691="","",LEFT(IFERROR(VLOOKUP($C691,TeamsV,2,0),"")&amp;"??",2))</f>
        <v/>
      </c>
      <c r="F691" s="342" t="str">
        <f>IF($C691="","",IFERROR(VLOOKUP($C691,TeamsV,3,0),"??"))</f>
        <v/>
      </c>
      <c r="G691" s="161" t="str">
        <f>IF($C691="","",LEFT(IFERROR(VLOOKUP($C691,TeamsV,4,0),"")&amp;"?",1))</f>
        <v/>
      </c>
      <c r="H691" s="72"/>
      <c r="I691" s="73"/>
      <c r="J691" s="265">
        <f>COUNTIF(C694:C708,"V")</f>
        <v>0</v>
      </c>
      <c r="K691" s="268">
        <f>COUNTIF(C694:C708,"M")</f>
        <v>0</v>
      </c>
      <c r="L691" s="74" t="str">
        <f>IFERROR(AVERAGE(H694:H708),"")</f>
        <v/>
      </c>
      <c r="M691" s="75"/>
      <c r="N691" s="75"/>
      <c r="O691" s="76" t="s">
        <v>5714</v>
      </c>
      <c r="P691" s="346"/>
      <c r="Q691" s="346"/>
      <c r="R691" s="346"/>
      <c r="S691" s="347"/>
      <c r="T691" s="344">
        <f>SUM(T694:T708)</f>
        <v>0</v>
      </c>
      <c r="U691" s="201" t="str">
        <f>MID($C691,1,1)</f>
        <v/>
      </c>
      <c r="V691" s="201" t="str">
        <f>MID($C691,1,1)</f>
        <v/>
      </c>
      <c r="W691" s="201" t="str">
        <f>MID($C691,1,1)</f>
        <v/>
      </c>
      <c r="X691" s="49">
        <v>2</v>
      </c>
      <c r="Y691" s="40"/>
      <c r="Z691" s="40"/>
      <c r="AA691" s="40"/>
      <c r="AB691" s="40"/>
      <c r="AD691" s="17" t="str">
        <f>IF($C691="","",IFERROR(VLOOKUP($C691,TeamsV,6,0),""))</f>
        <v/>
      </c>
      <c r="AE691" s="17" t="str">
        <f>TRIM(IF($AD691="","",IFERROR(VLOOKUP($AD691,Teams!$B$4:$G$8,2,0),"")))</f>
        <v/>
      </c>
      <c r="AF691" s="17" t="str">
        <f>TRIM(IF($AD691="","",IFERROR(VLOOKUP($AD691,Teams!$B$4:$G$8,4,0),"")))</f>
        <v/>
      </c>
      <c r="AH691" s="335" t="str">
        <f>IFERROR(AVERAGE(AH694:AH708),"")</f>
        <v/>
      </c>
    </row>
    <row r="692" spans="1:34" x14ac:dyDescent="0.25">
      <c r="B692" s="60"/>
      <c r="C692" s="162"/>
      <c r="D692" s="60"/>
      <c r="E692" s="60"/>
      <c r="F692" s="60"/>
      <c r="G692" s="64"/>
      <c r="H692" s="64"/>
      <c r="I692" s="64"/>
      <c r="J692" s="266"/>
      <c r="K692" s="266"/>
      <c r="L692" s="266"/>
      <c r="M692" s="77"/>
      <c r="N692" s="77"/>
      <c r="P692" s="200"/>
      <c r="Q692" s="200"/>
      <c r="R692" s="200"/>
      <c r="S692" s="200"/>
      <c r="T692" s="156"/>
      <c r="U692" s="202"/>
      <c r="V692" s="202"/>
      <c r="W692" s="202"/>
      <c r="X692" s="49">
        <v>3</v>
      </c>
    </row>
    <row r="693" spans="1:34" x14ac:dyDescent="0.25">
      <c r="A693" s="78"/>
      <c r="B693" s="79"/>
      <c r="C693" s="80" t="s">
        <v>5715</v>
      </c>
      <c r="D693" s="80" t="s">
        <v>5716</v>
      </c>
      <c r="E693" s="81" t="s">
        <v>5717</v>
      </c>
      <c r="F693" s="81" t="s">
        <v>5718</v>
      </c>
      <c r="G693" s="80" t="s">
        <v>5719</v>
      </c>
      <c r="H693" s="80" t="s">
        <v>5720</v>
      </c>
      <c r="I693" s="80" t="s">
        <v>5575</v>
      </c>
      <c r="J693" s="80" t="s">
        <v>7904</v>
      </c>
      <c r="K693" s="80" t="s">
        <v>7905</v>
      </c>
      <c r="L693" s="80" t="s">
        <v>8680</v>
      </c>
      <c r="M693" s="82"/>
      <c r="N693" s="82"/>
      <c r="O693" s="83"/>
      <c r="P693" s="203" t="s">
        <v>5585</v>
      </c>
      <c r="Q693" s="203" t="s">
        <v>5584</v>
      </c>
      <c r="R693" s="203" t="s">
        <v>5586</v>
      </c>
      <c r="S693" s="200"/>
      <c r="T693" s="156"/>
      <c r="U693" s="201" t="str">
        <f>IF(W691="","",VLOOKUP(W691,Leeftijdscat,2,FALSE))</f>
        <v/>
      </c>
      <c r="V693" s="201" t="str">
        <f>IF(W691="","",VLOOKUP(W691,Leeftijdscat,3,FALSE))</f>
        <v/>
      </c>
      <c r="W693" s="201" t="str">
        <f>IF(W691="","",VLOOKUP(W691,Leeftijdscat,4,FALSE))</f>
        <v/>
      </c>
      <c r="X693" s="49">
        <v>4</v>
      </c>
      <c r="Y693" s="78">
        <f>LEN(Y694&amp;Y695&amp;Y696&amp;Y697&amp;Y698&amp;Y699&amp;Y700&amp;Y701&amp;Y702&amp;Y703&amp;Y704&amp;Y705&amp;Y706&amp;Y707&amp;Y708)</f>
        <v>0</v>
      </c>
      <c r="Z693" s="78">
        <f>LEN(Z694&amp;Z695&amp;Z696&amp;Z697&amp;Z698&amp;Z699&amp;Z700&amp;Z701&amp;Z702&amp;Z703&amp;Z704&amp;Z705&amp;Z706&amp;Z707&amp;Z708)</f>
        <v>0</v>
      </c>
      <c r="AA693" s="78">
        <f>LEN(AA694&amp;AA695&amp;AA696&amp;AA697&amp;AA698&amp;AA699&amp;AA700&amp;AA701&amp;AA702&amp;AA703&amp;AA704&amp;AA705&amp;AA706&amp;AA707&amp;AA708)</f>
        <v>0</v>
      </c>
      <c r="AB693" s="78">
        <f>SUM(Y693:AA693)</f>
        <v>0</v>
      </c>
    </row>
    <row r="694" spans="1:34" x14ac:dyDescent="0.25">
      <c r="A694" s="31" t="str">
        <f>C691&amp;"x"&amp;B694</f>
        <v>x1</v>
      </c>
      <c r="B694" s="60">
        <v>1</v>
      </c>
      <c r="C694" s="84" t="str">
        <f t="shared" ref="C694:C708" si="609">IF(LEFT($A694,1)="x","",IFERROR(VLOOKUP($A694,LedenV,6,0),""))</f>
        <v/>
      </c>
      <c r="D694" s="84" t="str">
        <f t="shared" ref="D694:D708" si="610">IF(LEFT($A694,1)="x","",IFERROR(VLOOKUP($A694,LedenV,7,0),""))</f>
        <v/>
      </c>
      <c r="E694" s="85" t="str">
        <f t="shared" ref="E694:E708" si="611">IF(LEFT($A694,1)="x","",IFERROR(VLOOKUP($A694,LedenV,8,0),""))</f>
        <v/>
      </c>
      <c r="F694" s="85" t="str">
        <f t="shared" ref="F694:F708" si="612">IF(LEFT($A694,1)="x","",IFERROR(VLOOKUP($A694,LedenV,9,0),""))</f>
        <v/>
      </c>
      <c r="G694" s="86" t="str">
        <f t="shared" ref="G694:G708" si="613">IF(LEFT($A694,1)="x","",IFERROR(VLOOKUP($A694,LedenV,10,0),""))</f>
        <v/>
      </c>
      <c r="H694" s="87" t="str">
        <f t="shared" ref="H694:H708" si="614">IF(AND(ISNUMBER(G694),G694&lt;&gt;0),DATEDIF(G694,Peildatum,"Y"),"")</f>
        <v/>
      </c>
      <c r="I694" s="88"/>
      <c r="J694" s="84" t="str">
        <f t="shared" ref="J694:J708" si="615">IF(LEFT($A694,1)="x","",IFERROR(VLOOKUP($A694,LedenV,16,0),""))</f>
        <v/>
      </c>
      <c r="K694" s="84" t="str">
        <f t="shared" ref="K694:K708" si="616">IF(LEFT($A694,1)="x","",IFERROR(VLOOKUP($A694,LedenV,17,0),""))</f>
        <v/>
      </c>
      <c r="L694" s="84" t="str">
        <f t="shared" ref="L694:L708" si="617">IF(LEFT($A694,1)="x","",IFERROR(VLOOKUP($A694,LedenV,18,0),""))</f>
        <v/>
      </c>
      <c r="M694" s="89"/>
      <c r="N694" s="89"/>
      <c r="P694" s="199"/>
      <c r="Q694" s="199"/>
      <c r="R694" s="199"/>
      <c r="S694" s="204"/>
      <c r="T694" s="273">
        <f t="shared" ref="T694:T708" si="618">IF(LEN(C694&amp;D694&amp;E694&amp;F694)&gt;0,1,0)</f>
        <v>0</v>
      </c>
      <c r="U694" s="202">
        <f t="shared" ref="U694:U708" si="619">MIN(LEN(Y694&amp;Z694&amp;AA694),1)</f>
        <v>0</v>
      </c>
      <c r="V694" s="205" t="str">
        <f t="shared" ref="V694:V708" si="620">V693</f>
        <v/>
      </c>
      <c r="W694" s="205" t="str">
        <f t="shared" ref="W694:W708" si="621">W693</f>
        <v/>
      </c>
      <c r="X694" s="49">
        <v>5</v>
      </c>
      <c r="Y694" s="84" t="str">
        <f t="shared" ref="Y694:Y708" si="622">IF(LEFT($A694,1)="x","",IFERROR(VLOOKUP($A694,LedenV,34,0),""))</f>
        <v/>
      </c>
      <c r="Z694" s="84" t="str">
        <f t="shared" ref="Z694:Z708" si="623">IF(LEFT($A694,1)="x","",IFERROR(VLOOKUP($A694,LedenV,35,0),""))</f>
        <v/>
      </c>
      <c r="AA694" s="84" t="str">
        <f t="shared" ref="AA694:AA708" si="624">IF(LEFT($A694,1)="x","",IFERROR(VLOOKUP($A694,LedenV,36,0),""))</f>
        <v/>
      </c>
      <c r="AB694" s="31">
        <f t="shared" ref="AB694:AB708" si="625">LEN(Y694&amp;Z694&amp;AA694)</f>
        <v>0</v>
      </c>
      <c r="AH694" s="332" t="str">
        <f t="shared" ref="AH694:AH708" si="626">lft(G694,Peildatum)</f>
        <v/>
      </c>
    </row>
    <row r="695" spans="1:34" x14ac:dyDescent="0.25">
      <c r="A695" s="31" t="str">
        <f>C691&amp;"x"&amp;B695</f>
        <v>x2</v>
      </c>
      <c r="B695" s="60">
        <v>2</v>
      </c>
      <c r="C695" s="84" t="str">
        <f t="shared" si="609"/>
        <v/>
      </c>
      <c r="D695" s="84" t="str">
        <f t="shared" si="610"/>
        <v/>
      </c>
      <c r="E695" s="85" t="str">
        <f t="shared" si="611"/>
        <v/>
      </c>
      <c r="F695" s="85" t="str">
        <f t="shared" si="612"/>
        <v/>
      </c>
      <c r="G695" s="86" t="str">
        <f t="shared" si="613"/>
        <v/>
      </c>
      <c r="H695" s="87" t="str">
        <f t="shared" si="614"/>
        <v/>
      </c>
      <c r="I695" s="88"/>
      <c r="J695" s="84" t="str">
        <f t="shared" si="615"/>
        <v/>
      </c>
      <c r="K695" s="84" t="str">
        <f t="shared" si="616"/>
        <v/>
      </c>
      <c r="L695" s="84" t="str">
        <f t="shared" si="617"/>
        <v/>
      </c>
      <c r="M695" s="89"/>
      <c r="N695" s="89"/>
      <c r="P695" s="199"/>
      <c r="Q695" s="199"/>
      <c r="R695" s="199"/>
      <c r="S695" s="204"/>
      <c r="T695" s="273">
        <f t="shared" si="618"/>
        <v>0</v>
      </c>
      <c r="U695" s="202">
        <f t="shared" si="619"/>
        <v>0</v>
      </c>
      <c r="V695" s="205" t="str">
        <f t="shared" si="620"/>
        <v/>
      </c>
      <c r="W695" s="205" t="str">
        <f t="shared" si="621"/>
        <v/>
      </c>
      <c r="X695" s="49">
        <v>6</v>
      </c>
      <c r="Y695" s="84" t="str">
        <f t="shared" si="622"/>
        <v/>
      </c>
      <c r="Z695" s="84" t="str">
        <f t="shared" si="623"/>
        <v/>
      </c>
      <c r="AA695" s="84" t="str">
        <f t="shared" si="624"/>
        <v/>
      </c>
      <c r="AB695" s="31">
        <f t="shared" si="625"/>
        <v>0</v>
      </c>
      <c r="AH695" s="332" t="str">
        <f t="shared" si="626"/>
        <v/>
      </c>
    </row>
    <row r="696" spans="1:34" x14ac:dyDescent="0.25">
      <c r="A696" s="31" t="str">
        <f>C691&amp;"x"&amp;B696</f>
        <v>x3</v>
      </c>
      <c r="B696" s="60">
        <v>3</v>
      </c>
      <c r="C696" s="84" t="str">
        <f t="shared" si="609"/>
        <v/>
      </c>
      <c r="D696" s="84" t="str">
        <f t="shared" si="610"/>
        <v/>
      </c>
      <c r="E696" s="85" t="str">
        <f t="shared" si="611"/>
        <v/>
      </c>
      <c r="F696" s="85" t="str">
        <f t="shared" si="612"/>
        <v/>
      </c>
      <c r="G696" s="86" t="str">
        <f t="shared" si="613"/>
        <v/>
      </c>
      <c r="H696" s="87" t="str">
        <f t="shared" si="614"/>
        <v/>
      </c>
      <c r="I696" s="88"/>
      <c r="J696" s="84" t="str">
        <f t="shared" si="615"/>
        <v/>
      </c>
      <c r="K696" s="84" t="str">
        <f t="shared" si="616"/>
        <v/>
      </c>
      <c r="L696" s="84" t="str">
        <f t="shared" si="617"/>
        <v/>
      </c>
      <c r="M696" s="89"/>
      <c r="N696" s="89"/>
      <c r="P696" s="199"/>
      <c r="Q696" s="199"/>
      <c r="R696" s="199"/>
      <c r="S696" s="204"/>
      <c r="T696" s="273">
        <f t="shared" si="618"/>
        <v>0</v>
      </c>
      <c r="U696" s="202">
        <f t="shared" si="619"/>
        <v>0</v>
      </c>
      <c r="V696" s="205" t="str">
        <f t="shared" si="620"/>
        <v/>
      </c>
      <c r="W696" s="205" t="str">
        <f t="shared" si="621"/>
        <v/>
      </c>
      <c r="X696" s="49">
        <v>7</v>
      </c>
      <c r="Y696" s="84" t="str">
        <f t="shared" si="622"/>
        <v/>
      </c>
      <c r="Z696" s="84" t="str">
        <f t="shared" si="623"/>
        <v/>
      </c>
      <c r="AA696" s="84" t="str">
        <f t="shared" si="624"/>
        <v/>
      </c>
      <c r="AB696" s="31">
        <f t="shared" si="625"/>
        <v>0</v>
      </c>
      <c r="AH696" s="332" t="str">
        <f t="shared" si="626"/>
        <v/>
      </c>
    </row>
    <row r="697" spans="1:34" x14ac:dyDescent="0.25">
      <c r="A697" s="31" t="str">
        <f>C691&amp;"x"&amp;B697</f>
        <v>x4</v>
      </c>
      <c r="B697" s="60">
        <v>4</v>
      </c>
      <c r="C697" s="84" t="str">
        <f t="shared" si="609"/>
        <v/>
      </c>
      <c r="D697" s="84" t="str">
        <f t="shared" si="610"/>
        <v/>
      </c>
      <c r="E697" s="85" t="str">
        <f t="shared" si="611"/>
        <v/>
      </c>
      <c r="F697" s="85" t="str">
        <f t="shared" si="612"/>
        <v/>
      </c>
      <c r="G697" s="86" t="str">
        <f t="shared" si="613"/>
        <v/>
      </c>
      <c r="H697" s="87" t="str">
        <f t="shared" si="614"/>
        <v/>
      </c>
      <c r="I697" s="88"/>
      <c r="J697" s="84" t="str">
        <f t="shared" si="615"/>
        <v/>
      </c>
      <c r="K697" s="84" t="str">
        <f t="shared" si="616"/>
        <v/>
      </c>
      <c r="L697" s="84" t="str">
        <f t="shared" si="617"/>
        <v/>
      </c>
      <c r="M697" s="89"/>
      <c r="N697" s="89"/>
      <c r="P697" s="199"/>
      <c r="Q697" s="199"/>
      <c r="R697" s="199"/>
      <c r="S697" s="204"/>
      <c r="T697" s="273">
        <f t="shared" si="618"/>
        <v>0</v>
      </c>
      <c r="U697" s="202">
        <f t="shared" si="619"/>
        <v>0</v>
      </c>
      <c r="V697" s="205" t="str">
        <f t="shared" si="620"/>
        <v/>
      </c>
      <c r="W697" s="205" t="str">
        <f t="shared" si="621"/>
        <v/>
      </c>
      <c r="X697" s="49">
        <v>8</v>
      </c>
      <c r="Y697" s="84" t="str">
        <f t="shared" si="622"/>
        <v/>
      </c>
      <c r="Z697" s="84" t="str">
        <f t="shared" si="623"/>
        <v/>
      </c>
      <c r="AA697" s="84" t="str">
        <f t="shared" si="624"/>
        <v/>
      </c>
      <c r="AB697" s="31">
        <f t="shared" si="625"/>
        <v>0</v>
      </c>
      <c r="AH697" s="332" t="str">
        <f t="shared" si="626"/>
        <v/>
      </c>
    </row>
    <row r="698" spans="1:34" x14ac:dyDescent="0.25">
      <c r="A698" s="31" t="str">
        <f>C691&amp;"x"&amp;B698</f>
        <v>x5</v>
      </c>
      <c r="B698" s="60">
        <v>5</v>
      </c>
      <c r="C698" s="84" t="str">
        <f t="shared" si="609"/>
        <v/>
      </c>
      <c r="D698" s="84" t="str">
        <f t="shared" si="610"/>
        <v/>
      </c>
      <c r="E698" s="85" t="str">
        <f t="shared" si="611"/>
        <v/>
      </c>
      <c r="F698" s="85" t="str">
        <f t="shared" si="612"/>
        <v/>
      </c>
      <c r="G698" s="86" t="str">
        <f t="shared" si="613"/>
        <v/>
      </c>
      <c r="H698" s="87" t="str">
        <f t="shared" si="614"/>
        <v/>
      </c>
      <c r="I698" s="88"/>
      <c r="J698" s="84" t="str">
        <f t="shared" si="615"/>
        <v/>
      </c>
      <c r="K698" s="84" t="str">
        <f t="shared" si="616"/>
        <v/>
      </c>
      <c r="L698" s="84" t="str">
        <f t="shared" si="617"/>
        <v/>
      </c>
      <c r="M698" s="89"/>
      <c r="N698" s="89"/>
      <c r="P698" s="199"/>
      <c r="Q698" s="199"/>
      <c r="R698" s="199"/>
      <c r="S698" s="204"/>
      <c r="T698" s="273">
        <f t="shared" si="618"/>
        <v>0</v>
      </c>
      <c r="U698" s="202">
        <f t="shared" si="619"/>
        <v>0</v>
      </c>
      <c r="V698" s="205" t="str">
        <f t="shared" si="620"/>
        <v/>
      </c>
      <c r="W698" s="205" t="str">
        <f t="shared" si="621"/>
        <v/>
      </c>
      <c r="X698" s="49">
        <v>9</v>
      </c>
      <c r="Y698" s="84" t="str">
        <f t="shared" si="622"/>
        <v/>
      </c>
      <c r="Z698" s="84" t="str">
        <f t="shared" si="623"/>
        <v/>
      </c>
      <c r="AA698" s="84" t="str">
        <f t="shared" si="624"/>
        <v/>
      </c>
      <c r="AB698" s="31">
        <f t="shared" si="625"/>
        <v>0</v>
      </c>
      <c r="AH698" s="332" t="str">
        <f t="shared" si="626"/>
        <v/>
      </c>
    </row>
    <row r="699" spans="1:34" x14ac:dyDescent="0.25">
      <c r="A699" s="31" t="str">
        <f>C691&amp;"x"&amp;B699</f>
        <v>x6</v>
      </c>
      <c r="B699" s="60">
        <v>6</v>
      </c>
      <c r="C699" s="84" t="str">
        <f t="shared" si="609"/>
        <v/>
      </c>
      <c r="D699" s="84" t="str">
        <f t="shared" si="610"/>
        <v/>
      </c>
      <c r="E699" s="85" t="str">
        <f t="shared" si="611"/>
        <v/>
      </c>
      <c r="F699" s="85" t="str">
        <f t="shared" si="612"/>
        <v/>
      </c>
      <c r="G699" s="86" t="str">
        <f t="shared" si="613"/>
        <v/>
      </c>
      <c r="H699" s="87" t="str">
        <f t="shared" si="614"/>
        <v/>
      </c>
      <c r="I699" s="88"/>
      <c r="J699" s="84" t="str">
        <f t="shared" si="615"/>
        <v/>
      </c>
      <c r="K699" s="84" t="str">
        <f t="shared" si="616"/>
        <v/>
      </c>
      <c r="L699" s="84" t="str">
        <f t="shared" si="617"/>
        <v/>
      </c>
      <c r="M699" s="89"/>
      <c r="N699" s="89"/>
      <c r="P699" s="199"/>
      <c r="Q699" s="199"/>
      <c r="R699" s="199"/>
      <c r="S699" s="204"/>
      <c r="T699" s="273">
        <f t="shared" si="618"/>
        <v>0</v>
      </c>
      <c r="U699" s="202">
        <f t="shared" si="619"/>
        <v>0</v>
      </c>
      <c r="V699" s="205" t="str">
        <f t="shared" si="620"/>
        <v/>
      </c>
      <c r="W699" s="205" t="str">
        <f t="shared" si="621"/>
        <v/>
      </c>
      <c r="X699" s="49">
        <v>10</v>
      </c>
      <c r="Y699" s="84" t="str">
        <f t="shared" si="622"/>
        <v/>
      </c>
      <c r="Z699" s="84" t="str">
        <f t="shared" si="623"/>
        <v/>
      </c>
      <c r="AA699" s="84" t="str">
        <f t="shared" si="624"/>
        <v/>
      </c>
      <c r="AB699" s="31">
        <f t="shared" si="625"/>
        <v>0</v>
      </c>
      <c r="AH699" s="332" t="str">
        <f t="shared" si="626"/>
        <v/>
      </c>
    </row>
    <row r="700" spans="1:34" x14ac:dyDescent="0.25">
      <c r="A700" s="31" t="str">
        <f>C691&amp;"x"&amp;B700</f>
        <v>x7</v>
      </c>
      <c r="B700" s="60">
        <v>7</v>
      </c>
      <c r="C700" s="84" t="str">
        <f t="shared" si="609"/>
        <v/>
      </c>
      <c r="D700" s="84" t="str">
        <f t="shared" si="610"/>
        <v/>
      </c>
      <c r="E700" s="85" t="str">
        <f t="shared" si="611"/>
        <v/>
      </c>
      <c r="F700" s="85" t="str">
        <f t="shared" si="612"/>
        <v/>
      </c>
      <c r="G700" s="86" t="str">
        <f t="shared" si="613"/>
        <v/>
      </c>
      <c r="H700" s="87" t="str">
        <f t="shared" si="614"/>
        <v/>
      </c>
      <c r="I700" s="88"/>
      <c r="J700" s="84" t="str">
        <f t="shared" si="615"/>
        <v/>
      </c>
      <c r="K700" s="84" t="str">
        <f t="shared" si="616"/>
        <v/>
      </c>
      <c r="L700" s="84" t="str">
        <f t="shared" si="617"/>
        <v/>
      </c>
      <c r="M700" s="89"/>
      <c r="N700" s="89"/>
      <c r="P700" s="199"/>
      <c r="Q700" s="199"/>
      <c r="R700" s="199"/>
      <c r="S700" s="204"/>
      <c r="T700" s="273">
        <f t="shared" si="618"/>
        <v>0</v>
      </c>
      <c r="U700" s="202">
        <f t="shared" si="619"/>
        <v>0</v>
      </c>
      <c r="V700" s="205" t="str">
        <f t="shared" si="620"/>
        <v/>
      </c>
      <c r="W700" s="205" t="str">
        <f t="shared" si="621"/>
        <v/>
      </c>
      <c r="X700" s="49">
        <v>11</v>
      </c>
      <c r="Y700" s="84" t="str">
        <f t="shared" si="622"/>
        <v/>
      </c>
      <c r="Z700" s="84" t="str">
        <f t="shared" si="623"/>
        <v/>
      </c>
      <c r="AA700" s="84" t="str">
        <f t="shared" si="624"/>
        <v/>
      </c>
      <c r="AB700" s="31">
        <f t="shared" si="625"/>
        <v>0</v>
      </c>
      <c r="AH700" s="332" t="str">
        <f t="shared" si="626"/>
        <v/>
      </c>
    </row>
    <row r="701" spans="1:34" x14ac:dyDescent="0.25">
      <c r="A701" s="31" t="str">
        <f>C691&amp;"x"&amp;B701</f>
        <v>x8</v>
      </c>
      <c r="B701" s="60">
        <v>8</v>
      </c>
      <c r="C701" s="84" t="str">
        <f t="shared" si="609"/>
        <v/>
      </c>
      <c r="D701" s="84" t="str">
        <f t="shared" si="610"/>
        <v/>
      </c>
      <c r="E701" s="85" t="str">
        <f t="shared" si="611"/>
        <v/>
      </c>
      <c r="F701" s="85" t="str">
        <f t="shared" si="612"/>
        <v/>
      </c>
      <c r="G701" s="86" t="str">
        <f t="shared" si="613"/>
        <v/>
      </c>
      <c r="H701" s="87" t="str">
        <f t="shared" si="614"/>
        <v/>
      </c>
      <c r="I701" s="88"/>
      <c r="J701" s="84" t="str">
        <f t="shared" si="615"/>
        <v/>
      </c>
      <c r="K701" s="84" t="str">
        <f t="shared" si="616"/>
        <v/>
      </c>
      <c r="L701" s="84" t="str">
        <f t="shared" si="617"/>
        <v/>
      </c>
      <c r="M701" s="89"/>
      <c r="N701" s="89"/>
      <c r="P701" s="199"/>
      <c r="Q701" s="199"/>
      <c r="R701" s="199"/>
      <c r="S701" s="204"/>
      <c r="T701" s="273">
        <f t="shared" si="618"/>
        <v>0</v>
      </c>
      <c r="U701" s="202">
        <f t="shared" si="619"/>
        <v>0</v>
      </c>
      <c r="V701" s="205" t="str">
        <f t="shared" si="620"/>
        <v/>
      </c>
      <c r="W701" s="205" t="str">
        <f t="shared" si="621"/>
        <v/>
      </c>
      <c r="X701" s="49">
        <v>12</v>
      </c>
      <c r="Y701" s="84" t="str">
        <f t="shared" si="622"/>
        <v/>
      </c>
      <c r="Z701" s="84" t="str">
        <f t="shared" si="623"/>
        <v/>
      </c>
      <c r="AA701" s="84" t="str">
        <f t="shared" si="624"/>
        <v/>
      </c>
      <c r="AB701" s="31">
        <f t="shared" si="625"/>
        <v>0</v>
      </c>
      <c r="AH701" s="332" t="str">
        <f t="shared" si="626"/>
        <v/>
      </c>
    </row>
    <row r="702" spans="1:34" x14ac:dyDescent="0.25">
      <c r="A702" s="31" t="str">
        <f>C691&amp;"x"&amp;B702</f>
        <v>x9</v>
      </c>
      <c r="B702" s="60">
        <v>9</v>
      </c>
      <c r="C702" s="84" t="str">
        <f t="shared" si="609"/>
        <v/>
      </c>
      <c r="D702" s="84" t="str">
        <f t="shared" si="610"/>
        <v/>
      </c>
      <c r="E702" s="85" t="str">
        <f t="shared" si="611"/>
        <v/>
      </c>
      <c r="F702" s="85" t="str">
        <f t="shared" si="612"/>
        <v/>
      </c>
      <c r="G702" s="86" t="str">
        <f t="shared" si="613"/>
        <v/>
      </c>
      <c r="H702" s="87" t="str">
        <f t="shared" si="614"/>
        <v/>
      </c>
      <c r="I702" s="88"/>
      <c r="J702" s="84" t="str">
        <f t="shared" si="615"/>
        <v/>
      </c>
      <c r="K702" s="84" t="str">
        <f t="shared" si="616"/>
        <v/>
      </c>
      <c r="L702" s="84" t="str">
        <f t="shared" si="617"/>
        <v/>
      </c>
      <c r="M702" s="89"/>
      <c r="N702" s="89"/>
      <c r="P702" s="199"/>
      <c r="Q702" s="199"/>
      <c r="R702" s="199"/>
      <c r="S702" s="204"/>
      <c r="T702" s="273">
        <f t="shared" si="618"/>
        <v>0</v>
      </c>
      <c r="U702" s="202">
        <f t="shared" si="619"/>
        <v>0</v>
      </c>
      <c r="V702" s="205" t="str">
        <f t="shared" si="620"/>
        <v/>
      </c>
      <c r="W702" s="205" t="str">
        <f t="shared" si="621"/>
        <v/>
      </c>
      <c r="X702" s="49">
        <v>13</v>
      </c>
      <c r="Y702" s="84" t="str">
        <f t="shared" si="622"/>
        <v/>
      </c>
      <c r="Z702" s="84" t="str">
        <f t="shared" si="623"/>
        <v/>
      </c>
      <c r="AA702" s="84" t="str">
        <f t="shared" si="624"/>
        <v/>
      </c>
      <c r="AB702" s="31">
        <f t="shared" si="625"/>
        <v>0</v>
      </c>
      <c r="AH702" s="332" t="str">
        <f t="shared" si="626"/>
        <v/>
      </c>
    </row>
    <row r="703" spans="1:34" x14ac:dyDescent="0.25">
      <c r="A703" s="31" t="str">
        <f>C691&amp;"x"&amp;B703</f>
        <v>x10</v>
      </c>
      <c r="B703" s="60">
        <v>10</v>
      </c>
      <c r="C703" s="84" t="str">
        <f t="shared" si="609"/>
        <v/>
      </c>
      <c r="D703" s="84" t="str">
        <f t="shared" si="610"/>
        <v/>
      </c>
      <c r="E703" s="85" t="str">
        <f t="shared" si="611"/>
        <v/>
      </c>
      <c r="F703" s="85" t="str">
        <f t="shared" si="612"/>
        <v/>
      </c>
      <c r="G703" s="86" t="str">
        <f t="shared" si="613"/>
        <v/>
      </c>
      <c r="H703" s="87" t="str">
        <f t="shared" si="614"/>
        <v/>
      </c>
      <c r="I703" s="88"/>
      <c r="J703" s="84" t="str">
        <f t="shared" si="615"/>
        <v/>
      </c>
      <c r="K703" s="84" t="str">
        <f t="shared" si="616"/>
        <v/>
      </c>
      <c r="L703" s="84" t="str">
        <f t="shared" si="617"/>
        <v/>
      </c>
      <c r="M703" s="89"/>
      <c r="N703" s="89"/>
      <c r="P703" s="199"/>
      <c r="Q703" s="199"/>
      <c r="R703" s="199"/>
      <c r="S703" s="204"/>
      <c r="T703" s="273">
        <f t="shared" si="618"/>
        <v>0</v>
      </c>
      <c r="U703" s="202">
        <f t="shared" si="619"/>
        <v>0</v>
      </c>
      <c r="V703" s="205" t="str">
        <f t="shared" si="620"/>
        <v/>
      </c>
      <c r="W703" s="205" t="str">
        <f t="shared" si="621"/>
        <v/>
      </c>
      <c r="X703" s="49">
        <v>14</v>
      </c>
      <c r="Y703" s="84" t="str">
        <f t="shared" si="622"/>
        <v/>
      </c>
      <c r="Z703" s="84" t="str">
        <f t="shared" si="623"/>
        <v/>
      </c>
      <c r="AA703" s="84" t="str">
        <f t="shared" si="624"/>
        <v/>
      </c>
      <c r="AB703" s="31">
        <f t="shared" si="625"/>
        <v>0</v>
      </c>
      <c r="AH703" s="332" t="str">
        <f t="shared" si="626"/>
        <v/>
      </c>
    </row>
    <row r="704" spans="1:34" x14ac:dyDescent="0.25">
      <c r="A704" s="31" t="str">
        <f>C691&amp;"x"&amp;B704</f>
        <v>x11</v>
      </c>
      <c r="B704" s="60">
        <v>11</v>
      </c>
      <c r="C704" s="84" t="str">
        <f t="shared" si="609"/>
        <v/>
      </c>
      <c r="D704" s="84" t="str">
        <f t="shared" si="610"/>
        <v/>
      </c>
      <c r="E704" s="85" t="str">
        <f t="shared" si="611"/>
        <v/>
      </c>
      <c r="F704" s="85" t="str">
        <f t="shared" si="612"/>
        <v/>
      </c>
      <c r="G704" s="86" t="str">
        <f t="shared" si="613"/>
        <v/>
      </c>
      <c r="H704" s="87" t="str">
        <f t="shared" si="614"/>
        <v/>
      </c>
      <c r="I704" s="88"/>
      <c r="J704" s="84" t="str">
        <f t="shared" si="615"/>
        <v/>
      </c>
      <c r="K704" s="84" t="str">
        <f t="shared" si="616"/>
        <v/>
      </c>
      <c r="L704" s="84" t="str">
        <f t="shared" si="617"/>
        <v/>
      </c>
      <c r="M704" s="89"/>
      <c r="N704" s="89"/>
      <c r="P704" s="199"/>
      <c r="Q704" s="199"/>
      <c r="R704" s="199"/>
      <c r="T704" s="273">
        <f t="shared" si="618"/>
        <v>0</v>
      </c>
      <c r="U704" s="202">
        <f t="shared" si="619"/>
        <v>0</v>
      </c>
      <c r="V704" s="205" t="str">
        <f t="shared" si="620"/>
        <v/>
      </c>
      <c r="W704" s="205" t="str">
        <f t="shared" si="621"/>
        <v/>
      </c>
      <c r="X704" s="49">
        <v>15</v>
      </c>
      <c r="Y704" s="84" t="str">
        <f t="shared" si="622"/>
        <v/>
      </c>
      <c r="Z704" s="84" t="str">
        <f t="shared" si="623"/>
        <v/>
      </c>
      <c r="AA704" s="84" t="str">
        <f t="shared" si="624"/>
        <v/>
      </c>
      <c r="AB704" s="31">
        <f t="shared" si="625"/>
        <v>0</v>
      </c>
      <c r="AH704" s="332" t="str">
        <f t="shared" si="626"/>
        <v/>
      </c>
    </row>
    <row r="705" spans="1:34" x14ac:dyDescent="0.25">
      <c r="A705" s="31" t="str">
        <f>C691&amp;"x"&amp;B705</f>
        <v>x12</v>
      </c>
      <c r="B705" s="60">
        <v>12</v>
      </c>
      <c r="C705" s="84" t="str">
        <f t="shared" si="609"/>
        <v/>
      </c>
      <c r="D705" s="84" t="str">
        <f t="shared" si="610"/>
        <v/>
      </c>
      <c r="E705" s="85" t="str">
        <f t="shared" si="611"/>
        <v/>
      </c>
      <c r="F705" s="85" t="str">
        <f t="shared" si="612"/>
        <v/>
      </c>
      <c r="G705" s="86" t="str">
        <f t="shared" si="613"/>
        <v/>
      </c>
      <c r="H705" s="87" t="str">
        <f t="shared" si="614"/>
        <v/>
      </c>
      <c r="I705" s="88"/>
      <c r="J705" s="84" t="str">
        <f t="shared" si="615"/>
        <v/>
      </c>
      <c r="K705" s="84" t="str">
        <f t="shared" si="616"/>
        <v/>
      </c>
      <c r="L705" s="84" t="str">
        <f t="shared" si="617"/>
        <v/>
      </c>
      <c r="M705" s="89"/>
      <c r="N705" s="89"/>
      <c r="P705" s="199"/>
      <c r="Q705" s="199"/>
      <c r="R705" s="199"/>
      <c r="T705" s="273">
        <f t="shared" si="618"/>
        <v>0</v>
      </c>
      <c r="U705" s="202">
        <f t="shared" si="619"/>
        <v>0</v>
      </c>
      <c r="V705" s="205" t="str">
        <f t="shared" si="620"/>
        <v/>
      </c>
      <c r="W705" s="205" t="str">
        <f t="shared" si="621"/>
        <v/>
      </c>
      <c r="X705" s="49">
        <v>16</v>
      </c>
      <c r="Y705" s="84" t="str">
        <f t="shared" si="622"/>
        <v/>
      </c>
      <c r="Z705" s="84" t="str">
        <f t="shared" si="623"/>
        <v/>
      </c>
      <c r="AA705" s="84" t="str">
        <f t="shared" si="624"/>
        <v/>
      </c>
      <c r="AB705" s="31">
        <f t="shared" si="625"/>
        <v>0</v>
      </c>
      <c r="AH705" s="332" t="str">
        <f t="shared" si="626"/>
        <v/>
      </c>
    </row>
    <row r="706" spans="1:34" x14ac:dyDescent="0.25">
      <c r="A706" s="31" t="str">
        <f>C691&amp;"x"&amp;B706</f>
        <v>x13</v>
      </c>
      <c r="B706" s="60">
        <v>13</v>
      </c>
      <c r="C706" s="84" t="str">
        <f t="shared" si="609"/>
        <v/>
      </c>
      <c r="D706" s="84" t="str">
        <f t="shared" si="610"/>
        <v/>
      </c>
      <c r="E706" s="85" t="str">
        <f t="shared" si="611"/>
        <v/>
      </c>
      <c r="F706" s="85" t="str">
        <f t="shared" si="612"/>
        <v/>
      </c>
      <c r="G706" s="86" t="str">
        <f t="shared" si="613"/>
        <v/>
      </c>
      <c r="H706" s="87" t="str">
        <f t="shared" si="614"/>
        <v/>
      </c>
      <c r="I706" s="88"/>
      <c r="J706" s="84" t="str">
        <f t="shared" si="615"/>
        <v/>
      </c>
      <c r="K706" s="84" t="str">
        <f t="shared" si="616"/>
        <v/>
      </c>
      <c r="L706" s="84" t="str">
        <f t="shared" si="617"/>
        <v/>
      </c>
      <c r="M706" s="89"/>
      <c r="N706" s="89"/>
      <c r="P706" s="199"/>
      <c r="Q706" s="199"/>
      <c r="R706" s="199"/>
      <c r="T706" s="273">
        <f t="shared" si="618"/>
        <v>0</v>
      </c>
      <c r="U706" s="202">
        <f t="shared" si="619"/>
        <v>0</v>
      </c>
      <c r="V706" s="205" t="str">
        <f t="shared" si="620"/>
        <v/>
      </c>
      <c r="W706" s="205" t="str">
        <f t="shared" si="621"/>
        <v/>
      </c>
      <c r="X706" s="49">
        <v>17</v>
      </c>
      <c r="Y706" s="84" t="str">
        <f t="shared" si="622"/>
        <v/>
      </c>
      <c r="Z706" s="84" t="str">
        <f t="shared" si="623"/>
        <v/>
      </c>
      <c r="AA706" s="84" t="str">
        <f t="shared" si="624"/>
        <v/>
      </c>
      <c r="AB706" s="31">
        <f t="shared" si="625"/>
        <v>0</v>
      </c>
      <c r="AH706" s="332" t="str">
        <f t="shared" si="626"/>
        <v/>
      </c>
    </row>
    <row r="707" spans="1:34" x14ac:dyDescent="0.25">
      <c r="A707" s="31" t="str">
        <f>C691&amp;"x"&amp;B707</f>
        <v>x14</v>
      </c>
      <c r="B707" s="60">
        <v>14</v>
      </c>
      <c r="C707" s="84" t="str">
        <f t="shared" si="609"/>
        <v/>
      </c>
      <c r="D707" s="84" t="str">
        <f t="shared" si="610"/>
        <v/>
      </c>
      <c r="E707" s="85" t="str">
        <f t="shared" si="611"/>
        <v/>
      </c>
      <c r="F707" s="85" t="str">
        <f t="shared" si="612"/>
        <v/>
      </c>
      <c r="G707" s="86" t="str">
        <f t="shared" si="613"/>
        <v/>
      </c>
      <c r="H707" s="87" t="str">
        <f t="shared" si="614"/>
        <v/>
      </c>
      <c r="I707" s="88"/>
      <c r="J707" s="84" t="str">
        <f t="shared" si="615"/>
        <v/>
      </c>
      <c r="K707" s="84" t="str">
        <f t="shared" si="616"/>
        <v/>
      </c>
      <c r="L707" s="84" t="str">
        <f t="shared" si="617"/>
        <v/>
      </c>
      <c r="M707" s="89"/>
      <c r="N707" s="89"/>
      <c r="P707" s="199"/>
      <c r="Q707" s="199"/>
      <c r="R707" s="199"/>
      <c r="T707" s="273">
        <f t="shared" si="618"/>
        <v>0</v>
      </c>
      <c r="U707" s="202">
        <f t="shared" si="619"/>
        <v>0</v>
      </c>
      <c r="V707" s="205" t="str">
        <f t="shared" si="620"/>
        <v/>
      </c>
      <c r="W707" s="205" t="str">
        <f t="shared" si="621"/>
        <v/>
      </c>
      <c r="X707" s="49">
        <v>18</v>
      </c>
      <c r="Y707" s="84" t="str">
        <f t="shared" si="622"/>
        <v/>
      </c>
      <c r="Z707" s="84" t="str">
        <f t="shared" si="623"/>
        <v/>
      </c>
      <c r="AA707" s="84" t="str">
        <f t="shared" si="624"/>
        <v/>
      </c>
      <c r="AB707" s="31">
        <f t="shared" si="625"/>
        <v>0</v>
      </c>
      <c r="AH707" s="332" t="str">
        <f t="shared" si="626"/>
        <v/>
      </c>
    </row>
    <row r="708" spans="1:34" x14ac:dyDescent="0.25">
      <c r="A708" s="31" t="str">
        <f>C691&amp;"x"&amp;B708</f>
        <v>x15</v>
      </c>
      <c r="B708" s="60">
        <v>15</v>
      </c>
      <c r="C708" s="84" t="str">
        <f t="shared" si="609"/>
        <v/>
      </c>
      <c r="D708" s="84" t="str">
        <f t="shared" si="610"/>
        <v/>
      </c>
      <c r="E708" s="85" t="str">
        <f t="shared" si="611"/>
        <v/>
      </c>
      <c r="F708" s="85" t="str">
        <f t="shared" si="612"/>
        <v/>
      </c>
      <c r="G708" s="86" t="str">
        <f t="shared" si="613"/>
        <v/>
      </c>
      <c r="H708" s="87" t="str">
        <f t="shared" si="614"/>
        <v/>
      </c>
      <c r="I708" s="88"/>
      <c r="J708" s="84" t="str">
        <f t="shared" si="615"/>
        <v/>
      </c>
      <c r="K708" s="84" t="str">
        <f t="shared" si="616"/>
        <v/>
      </c>
      <c r="L708" s="84" t="str">
        <f t="shared" si="617"/>
        <v/>
      </c>
      <c r="M708" s="89"/>
      <c r="N708" s="89"/>
      <c r="P708" s="199"/>
      <c r="Q708" s="199"/>
      <c r="R708" s="199"/>
      <c r="T708" s="273">
        <f t="shared" si="618"/>
        <v>0</v>
      </c>
      <c r="U708" s="202">
        <f t="shared" si="619"/>
        <v>0</v>
      </c>
      <c r="V708" s="205" t="str">
        <f t="shared" si="620"/>
        <v/>
      </c>
      <c r="W708" s="205" t="str">
        <f t="shared" si="621"/>
        <v/>
      </c>
      <c r="X708" s="49">
        <v>19</v>
      </c>
      <c r="Y708" s="84" t="str">
        <f t="shared" si="622"/>
        <v/>
      </c>
      <c r="Z708" s="84" t="str">
        <f t="shared" si="623"/>
        <v/>
      </c>
      <c r="AA708" s="84" t="str">
        <f t="shared" si="624"/>
        <v/>
      </c>
      <c r="AB708" s="31">
        <f t="shared" si="625"/>
        <v>0</v>
      </c>
      <c r="AH708" s="332" t="str">
        <f t="shared" si="626"/>
        <v/>
      </c>
    </row>
    <row r="709" spans="1:34" ht="13.8" thickBot="1" x14ac:dyDescent="0.3">
      <c r="B709" s="90"/>
      <c r="C709" s="91"/>
      <c r="D709" s="90"/>
      <c r="E709" s="90"/>
      <c r="F709" s="90"/>
      <c r="G709" s="92"/>
      <c r="H709" s="92"/>
      <c r="I709" s="92"/>
      <c r="J709" s="91"/>
      <c r="K709" s="91"/>
      <c r="L709" s="91"/>
      <c r="M709" s="89"/>
      <c r="N709" s="89"/>
      <c r="X709" s="49">
        <v>20</v>
      </c>
    </row>
    <row r="710" spans="1:34" ht="13.8" thickTop="1" x14ac:dyDescent="0.25">
      <c r="A710" s="59"/>
      <c r="B710" s="60"/>
      <c r="C710" s="416" t="s">
        <v>5707</v>
      </c>
      <c r="D710" s="416"/>
      <c r="E710" s="162" t="s">
        <v>5708</v>
      </c>
      <c r="F710" s="162" t="s">
        <v>5709</v>
      </c>
      <c r="G710" s="62" t="s">
        <v>5710</v>
      </c>
      <c r="H710" s="63"/>
      <c r="I710" s="64"/>
      <c r="J710" s="65" t="s">
        <v>5711</v>
      </c>
      <c r="K710" s="65" t="s">
        <v>5712</v>
      </c>
      <c r="L710" s="65" t="s">
        <v>5713</v>
      </c>
      <c r="M710" s="66"/>
      <c r="N710" s="66"/>
      <c r="O710" s="67"/>
      <c r="P710" s="68">
        <f>COUNT(P714:P728)</f>
        <v>0</v>
      </c>
      <c r="Q710" s="68">
        <f>COUNT(Q714:Q728)</f>
        <v>0</v>
      </c>
      <c r="R710" s="68">
        <f>COUNT(R714:R728)</f>
        <v>0</v>
      </c>
      <c r="S710" s="69"/>
      <c r="T710" s="344">
        <f>T711-SUM(U714:U728)</f>
        <v>0</v>
      </c>
      <c r="U710" s="67"/>
      <c r="V710" s="67"/>
      <c r="W710" s="67"/>
      <c r="X710" s="67">
        <v>1</v>
      </c>
      <c r="Y710" s="59"/>
      <c r="Z710" s="59"/>
      <c r="AA710" s="59"/>
      <c r="AB710" s="59"/>
    </row>
    <row r="711" spans="1:34" x14ac:dyDescent="0.25">
      <c r="A711" s="40">
        <v>39</v>
      </c>
      <c r="B711" s="70"/>
      <c r="C711" s="415" t="str">
        <f>Leden!AQ41</f>
        <v/>
      </c>
      <c r="D711" s="415"/>
      <c r="E711" s="161" t="str">
        <f>IF($C711="","",LEFT(IFERROR(VLOOKUP($C711,TeamsV,2,0),"")&amp;"??",2))</f>
        <v/>
      </c>
      <c r="F711" s="342" t="str">
        <f>IF($C711="","",IFERROR(VLOOKUP($C711,TeamsV,3,0),"??"))</f>
        <v/>
      </c>
      <c r="G711" s="161" t="str">
        <f>IF($C711="","",LEFT(IFERROR(VLOOKUP($C711,TeamsV,4,0),"")&amp;"?",1))</f>
        <v/>
      </c>
      <c r="H711" s="72"/>
      <c r="I711" s="73"/>
      <c r="J711" s="265">
        <f>COUNTIF(C714:C728,"V")</f>
        <v>0</v>
      </c>
      <c r="K711" s="268">
        <f>COUNTIF(C714:C728,"M")</f>
        <v>0</v>
      </c>
      <c r="L711" s="74" t="str">
        <f>IFERROR(AVERAGE(H714:H728),"")</f>
        <v/>
      </c>
      <c r="M711" s="75"/>
      <c r="N711" s="75"/>
      <c r="O711" s="76" t="s">
        <v>5714</v>
      </c>
      <c r="P711" s="346"/>
      <c r="Q711" s="346"/>
      <c r="R711" s="346"/>
      <c r="S711" s="347"/>
      <c r="T711" s="344">
        <f>SUM(T714:T728)</f>
        <v>0</v>
      </c>
      <c r="U711" s="201" t="str">
        <f>MID($C711,1,1)</f>
        <v/>
      </c>
      <c r="V711" s="201" t="str">
        <f>MID($C711,1,1)</f>
        <v/>
      </c>
      <c r="W711" s="201" t="str">
        <f>MID($C711,1,1)</f>
        <v/>
      </c>
      <c r="X711" s="49">
        <v>2</v>
      </c>
      <c r="Y711" s="40"/>
      <c r="Z711" s="40"/>
      <c r="AA711" s="40"/>
      <c r="AB711" s="40"/>
      <c r="AD711" s="17" t="str">
        <f>IF($C711="","",IFERROR(VLOOKUP($C711,TeamsV,6,0),""))</f>
        <v/>
      </c>
      <c r="AE711" s="17" t="str">
        <f>TRIM(IF($AD711="","",IFERROR(VLOOKUP($AD711,Teams!$B$4:$G$8,2,0),"")))</f>
        <v/>
      </c>
      <c r="AF711" s="17" t="str">
        <f>TRIM(IF($AD711="","",IFERROR(VLOOKUP($AD711,Teams!$B$4:$G$8,4,0),"")))</f>
        <v/>
      </c>
      <c r="AH711" s="335" t="str">
        <f>IFERROR(AVERAGE(AH714:AH728),"")</f>
        <v/>
      </c>
    </row>
    <row r="712" spans="1:34" x14ac:dyDescent="0.25">
      <c r="B712" s="60"/>
      <c r="C712" s="162"/>
      <c r="D712" s="60"/>
      <c r="E712" s="60"/>
      <c r="F712" s="60"/>
      <c r="G712" s="64"/>
      <c r="H712" s="64"/>
      <c r="I712" s="64"/>
      <c r="J712" s="266"/>
      <c r="K712" s="266"/>
      <c r="L712" s="266"/>
      <c r="M712" s="77"/>
      <c r="N712" s="77"/>
      <c r="P712" s="200"/>
      <c r="Q712" s="200"/>
      <c r="R712" s="200"/>
      <c r="S712" s="200"/>
      <c r="T712" s="156"/>
      <c r="U712" s="202"/>
      <c r="V712" s="202"/>
      <c r="W712" s="202"/>
      <c r="X712" s="49">
        <v>3</v>
      </c>
    </row>
    <row r="713" spans="1:34" x14ac:dyDescent="0.25">
      <c r="A713" s="78"/>
      <c r="B713" s="79"/>
      <c r="C713" s="80" t="s">
        <v>5715</v>
      </c>
      <c r="D713" s="80" t="s">
        <v>5716</v>
      </c>
      <c r="E713" s="81" t="s">
        <v>5717</v>
      </c>
      <c r="F713" s="81" t="s">
        <v>5718</v>
      </c>
      <c r="G713" s="80" t="s">
        <v>5719</v>
      </c>
      <c r="H713" s="80" t="s">
        <v>5720</v>
      </c>
      <c r="I713" s="80" t="s">
        <v>5575</v>
      </c>
      <c r="J713" s="80" t="s">
        <v>7904</v>
      </c>
      <c r="K713" s="80" t="s">
        <v>7905</v>
      </c>
      <c r="L713" s="80" t="s">
        <v>8680</v>
      </c>
      <c r="M713" s="82"/>
      <c r="N713" s="82"/>
      <c r="O713" s="83"/>
      <c r="P713" s="203" t="s">
        <v>5585</v>
      </c>
      <c r="Q713" s="203" t="s">
        <v>5584</v>
      </c>
      <c r="R713" s="203" t="s">
        <v>5586</v>
      </c>
      <c r="S713" s="200"/>
      <c r="T713" s="156"/>
      <c r="U713" s="201" t="str">
        <f>IF(W711="","",VLOOKUP(W711,Leeftijdscat,2,FALSE))</f>
        <v/>
      </c>
      <c r="V713" s="201" t="str">
        <f>IF(W711="","",VLOOKUP(W711,Leeftijdscat,3,FALSE))</f>
        <v/>
      </c>
      <c r="W713" s="201" t="str">
        <f>IF(W711="","",VLOOKUP(W711,Leeftijdscat,4,FALSE))</f>
        <v/>
      </c>
      <c r="X713" s="49">
        <v>4</v>
      </c>
      <c r="Y713" s="78">
        <f>LEN(Y714&amp;Y715&amp;Y716&amp;Y717&amp;Y718&amp;Y719&amp;Y720&amp;Y721&amp;Y722&amp;Y723&amp;Y724&amp;Y725&amp;Y726&amp;Y727&amp;Y728)</f>
        <v>0</v>
      </c>
      <c r="Z713" s="78">
        <f>LEN(Z714&amp;Z715&amp;Z716&amp;Z717&amp;Z718&amp;Z719&amp;Z720&amp;Z721&amp;Z722&amp;Z723&amp;Z724&amp;Z725&amp;Z726&amp;Z727&amp;Z728)</f>
        <v>0</v>
      </c>
      <c r="AA713" s="78">
        <f>LEN(AA714&amp;AA715&amp;AA716&amp;AA717&amp;AA718&amp;AA719&amp;AA720&amp;AA721&amp;AA722&amp;AA723&amp;AA724&amp;AA725&amp;AA726&amp;AA727&amp;AA728)</f>
        <v>0</v>
      </c>
      <c r="AB713" s="78">
        <f>SUM(Y713:AA713)</f>
        <v>0</v>
      </c>
    </row>
    <row r="714" spans="1:34" x14ac:dyDescent="0.25">
      <c r="A714" s="31" t="str">
        <f>C711&amp;"x"&amp;B714</f>
        <v>x1</v>
      </c>
      <c r="B714" s="60">
        <v>1</v>
      </c>
      <c r="C714" s="84" t="str">
        <f t="shared" ref="C714:C728" si="627">IF(LEFT($A714,1)="x","",IFERROR(VLOOKUP($A714,LedenV,6,0),""))</f>
        <v/>
      </c>
      <c r="D714" s="84" t="str">
        <f t="shared" ref="D714:D728" si="628">IF(LEFT($A714,1)="x","",IFERROR(VLOOKUP($A714,LedenV,7,0),""))</f>
        <v/>
      </c>
      <c r="E714" s="85" t="str">
        <f t="shared" ref="E714:E728" si="629">IF(LEFT($A714,1)="x","",IFERROR(VLOOKUP($A714,LedenV,8,0),""))</f>
        <v/>
      </c>
      <c r="F714" s="85" t="str">
        <f t="shared" ref="F714:F728" si="630">IF(LEFT($A714,1)="x","",IFERROR(VLOOKUP($A714,LedenV,9,0),""))</f>
        <v/>
      </c>
      <c r="G714" s="86" t="str">
        <f t="shared" ref="G714:G728" si="631">IF(LEFT($A714,1)="x","",IFERROR(VLOOKUP($A714,LedenV,10,0),""))</f>
        <v/>
      </c>
      <c r="H714" s="87" t="str">
        <f t="shared" ref="H714:H728" si="632">IF(AND(ISNUMBER(G714),G714&lt;&gt;0),DATEDIF(G714,Peildatum,"Y"),"")</f>
        <v/>
      </c>
      <c r="I714" s="88"/>
      <c r="J714" s="84" t="str">
        <f t="shared" ref="J714:J728" si="633">IF(LEFT($A714,1)="x","",IFERROR(VLOOKUP($A714,LedenV,16,0),""))</f>
        <v/>
      </c>
      <c r="K714" s="84" t="str">
        <f t="shared" ref="K714:K728" si="634">IF(LEFT($A714,1)="x","",IFERROR(VLOOKUP($A714,LedenV,17,0),""))</f>
        <v/>
      </c>
      <c r="L714" s="84" t="str">
        <f t="shared" ref="L714:L728" si="635">IF(LEFT($A714,1)="x","",IFERROR(VLOOKUP($A714,LedenV,18,0),""))</f>
        <v/>
      </c>
      <c r="M714" s="89"/>
      <c r="N714" s="89"/>
      <c r="P714" s="199"/>
      <c r="Q714" s="199"/>
      <c r="R714" s="199"/>
      <c r="S714" s="204"/>
      <c r="T714" s="273">
        <f t="shared" ref="T714:T728" si="636">IF(LEN(C714&amp;D714&amp;E714&amp;F714)&gt;0,1,0)</f>
        <v>0</v>
      </c>
      <c r="U714" s="202">
        <f t="shared" ref="U714:U728" si="637">MIN(LEN(Y714&amp;Z714&amp;AA714),1)</f>
        <v>0</v>
      </c>
      <c r="V714" s="205" t="str">
        <f t="shared" ref="V714:V728" si="638">V713</f>
        <v/>
      </c>
      <c r="W714" s="205" t="str">
        <f t="shared" ref="W714:W728" si="639">W713</f>
        <v/>
      </c>
      <c r="X714" s="49">
        <v>5</v>
      </c>
      <c r="Y714" s="84" t="str">
        <f t="shared" ref="Y714:Y728" si="640">IF(LEFT($A714,1)="x","",IFERROR(VLOOKUP($A714,LedenV,34,0),""))</f>
        <v/>
      </c>
      <c r="Z714" s="84" t="str">
        <f t="shared" ref="Z714:Z728" si="641">IF(LEFT($A714,1)="x","",IFERROR(VLOOKUP($A714,LedenV,35,0),""))</f>
        <v/>
      </c>
      <c r="AA714" s="84" t="str">
        <f t="shared" ref="AA714:AA728" si="642">IF(LEFT($A714,1)="x","",IFERROR(VLOOKUP($A714,LedenV,36,0),""))</f>
        <v/>
      </c>
      <c r="AB714" s="31">
        <f t="shared" ref="AB714:AB728" si="643">LEN(Y714&amp;Z714&amp;AA714)</f>
        <v>0</v>
      </c>
      <c r="AH714" s="332" t="str">
        <f t="shared" ref="AH714:AH728" si="644">lft(G714,Peildatum)</f>
        <v/>
      </c>
    </row>
    <row r="715" spans="1:34" x14ac:dyDescent="0.25">
      <c r="A715" s="31" t="str">
        <f>C711&amp;"x"&amp;B715</f>
        <v>x2</v>
      </c>
      <c r="B715" s="60">
        <v>2</v>
      </c>
      <c r="C715" s="84" t="str">
        <f t="shared" si="627"/>
        <v/>
      </c>
      <c r="D715" s="84" t="str">
        <f t="shared" si="628"/>
        <v/>
      </c>
      <c r="E715" s="85" t="str">
        <f t="shared" si="629"/>
        <v/>
      </c>
      <c r="F715" s="85" t="str">
        <f t="shared" si="630"/>
        <v/>
      </c>
      <c r="G715" s="86" t="str">
        <f t="shared" si="631"/>
        <v/>
      </c>
      <c r="H715" s="87" t="str">
        <f t="shared" si="632"/>
        <v/>
      </c>
      <c r="I715" s="88"/>
      <c r="J715" s="84" t="str">
        <f t="shared" si="633"/>
        <v/>
      </c>
      <c r="K715" s="84" t="str">
        <f t="shared" si="634"/>
        <v/>
      </c>
      <c r="L715" s="84" t="str">
        <f t="shared" si="635"/>
        <v/>
      </c>
      <c r="M715" s="89"/>
      <c r="N715" s="89"/>
      <c r="P715" s="199"/>
      <c r="Q715" s="199"/>
      <c r="R715" s="199"/>
      <c r="S715" s="204"/>
      <c r="T715" s="273">
        <f t="shared" si="636"/>
        <v>0</v>
      </c>
      <c r="U715" s="202">
        <f t="shared" si="637"/>
        <v>0</v>
      </c>
      <c r="V715" s="205" t="str">
        <f t="shared" si="638"/>
        <v/>
      </c>
      <c r="W715" s="205" t="str">
        <f t="shared" si="639"/>
        <v/>
      </c>
      <c r="X715" s="49">
        <v>6</v>
      </c>
      <c r="Y715" s="84" t="str">
        <f t="shared" si="640"/>
        <v/>
      </c>
      <c r="Z715" s="84" t="str">
        <f t="shared" si="641"/>
        <v/>
      </c>
      <c r="AA715" s="84" t="str">
        <f t="shared" si="642"/>
        <v/>
      </c>
      <c r="AB715" s="31">
        <f t="shared" si="643"/>
        <v>0</v>
      </c>
      <c r="AH715" s="332" t="str">
        <f t="shared" si="644"/>
        <v/>
      </c>
    </row>
    <row r="716" spans="1:34" x14ac:dyDescent="0.25">
      <c r="A716" s="31" t="str">
        <f>C711&amp;"x"&amp;B716</f>
        <v>x3</v>
      </c>
      <c r="B716" s="60">
        <v>3</v>
      </c>
      <c r="C716" s="84" t="str">
        <f t="shared" si="627"/>
        <v/>
      </c>
      <c r="D716" s="84" t="str">
        <f t="shared" si="628"/>
        <v/>
      </c>
      <c r="E716" s="85" t="str">
        <f t="shared" si="629"/>
        <v/>
      </c>
      <c r="F716" s="85" t="str">
        <f t="shared" si="630"/>
        <v/>
      </c>
      <c r="G716" s="86" t="str">
        <f t="shared" si="631"/>
        <v/>
      </c>
      <c r="H716" s="87" t="str">
        <f t="shared" si="632"/>
        <v/>
      </c>
      <c r="I716" s="88"/>
      <c r="J716" s="84" t="str">
        <f t="shared" si="633"/>
        <v/>
      </c>
      <c r="K716" s="84" t="str">
        <f t="shared" si="634"/>
        <v/>
      </c>
      <c r="L716" s="84" t="str">
        <f t="shared" si="635"/>
        <v/>
      </c>
      <c r="M716" s="89"/>
      <c r="N716" s="89"/>
      <c r="P716" s="199"/>
      <c r="Q716" s="199"/>
      <c r="R716" s="199"/>
      <c r="S716" s="204"/>
      <c r="T716" s="273">
        <f t="shared" si="636"/>
        <v>0</v>
      </c>
      <c r="U716" s="202">
        <f t="shared" si="637"/>
        <v>0</v>
      </c>
      <c r="V716" s="205" t="str">
        <f t="shared" si="638"/>
        <v/>
      </c>
      <c r="W716" s="205" t="str">
        <f t="shared" si="639"/>
        <v/>
      </c>
      <c r="X716" s="49">
        <v>7</v>
      </c>
      <c r="Y716" s="84" t="str">
        <f t="shared" si="640"/>
        <v/>
      </c>
      <c r="Z716" s="84" t="str">
        <f t="shared" si="641"/>
        <v/>
      </c>
      <c r="AA716" s="84" t="str">
        <f t="shared" si="642"/>
        <v/>
      </c>
      <c r="AB716" s="31">
        <f t="shared" si="643"/>
        <v>0</v>
      </c>
      <c r="AH716" s="332" t="str">
        <f t="shared" si="644"/>
        <v/>
      </c>
    </row>
    <row r="717" spans="1:34" x14ac:dyDescent="0.25">
      <c r="A717" s="31" t="str">
        <f>C711&amp;"x"&amp;B717</f>
        <v>x4</v>
      </c>
      <c r="B717" s="60">
        <v>4</v>
      </c>
      <c r="C717" s="84" t="str">
        <f t="shared" si="627"/>
        <v/>
      </c>
      <c r="D717" s="84" t="str">
        <f t="shared" si="628"/>
        <v/>
      </c>
      <c r="E717" s="85" t="str">
        <f t="shared" si="629"/>
        <v/>
      </c>
      <c r="F717" s="85" t="str">
        <f t="shared" si="630"/>
        <v/>
      </c>
      <c r="G717" s="86" t="str">
        <f t="shared" si="631"/>
        <v/>
      </c>
      <c r="H717" s="87" t="str">
        <f t="shared" si="632"/>
        <v/>
      </c>
      <c r="I717" s="88"/>
      <c r="J717" s="84" t="str">
        <f t="shared" si="633"/>
        <v/>
      </c>
      <c r="K717" s="84" t="str">
        <f t="shared" si="634"/>
        <v/>
      </c>
      <c r="L717" s="84" t="str">
        <f t="shared" si="635"/>
        <v/>
      </c>
      <c r="M717" s="89"/>
      <c r="N717" s="89"/>
      <c r="P717" s="199"/>
      <c r="Q717" s="199"/>
      <c r="R717" s="199"/>
      <c r="S717" s="204"/>
      <c r="T717" s="273">
        <f t="shared" si="636"/>
        <v>0</v>
      </c>
      <c r="U717" s="202">
        <f t="shared" si="637"/>
        <v>0</v>
      </c>
      <c r="V717" s="205" t="str">
        <f t="shared" si="638"/>
        <v/>
      </c>
      <c r="W717" s="205" t="str">
        <f t="shared" si="639"/>
        <v/>
      </c>
      <c r="X717" s="49">
        <v>8</v>
      </c>
      <c r="Y717" s="84" t="str">
        <f t="shared" si="640"/>
        <v/>
      </c>
      <c r="Z717" s="84" t="str">
        <f t="shared" si="641"/>
        <v/>
      </c>
      <c r="AA717" s="84" t="str">
        <f t="shared" si="642"/>
        <v/>
      </c>
      <c r="AB717" s="31">
        <f t="shared" si="643"/>
        <v>0</v>
      </c>
      <c r="AH717" s="332" t="str">
        <f t="shared" si="644"/>
        <v/>
      </c>
    </row>
    <row r="718" spans="1:34" x14ac:dyDescent="0.25">
      <c r="A718" s="31" t="str">
        <f>C711&amp;"x"&amp;B718</f>
        <v>x5</v>
      </c>
      <c r="B718" s="60">
        <v>5</v>
      </c>
      <c r="C718" s="84" t="str">
        <f t="shared" si="627"/>
        <v/>
      </c>
      <c r="D718" s="84" t="str">
        <f t="shared" si="628"/>
        <v/>
      </c>
      <c r="E718" s="85" t="str">
        <f t="shared" si="629"/>
        <v/>
      </c>
      <c r="F718" s="85" t="str">
        <f t="shared" si="630"/>
        <v/>
      </c>
      <c r="G718" s="86" t="str">
        <f t="shared" si="631"/>
        <v/>
      </c>
      <c r="H718" s="87" t="str">
        <f t="shared" si="632"/>
        <v/>
      </c>
      <c r="I718" s="88"/>
      <c r="J718" s="84" t="str">
        <f t="shared" si="633"/>
        <v/>
      </c>
      <c r="K718" s="84" t="str">
        <f t="shared" si="634"/>
        <v/>
      </c>
      <c r="L718" s="84" t="str">
        <f t="shared" si="635"/>
        <v/>
      </c>
      <c r="M718" s="89"/>
      <c r="N718" s="89"/>
      <c r="P718" s="199"/>
      <c r="Q718" s="199"/>
      <c r="R718" s="199"/>
      <c r="S718" s="204"/>
      <c r="T718" s="273">
        <f t="shared" si="636"/>
        <v>0</v>
      </c>
      <c r="U718" s="202">
        <f t="shared" si="637"/>
        <v>0</v>
      </c>
      <c r="V718" s="205" t="str">
        <f t="shared" si="638"/>
        <v/>
      </c>
      <c r="W718" s="205" t="str">
        <f t="shared" si="639"/>
        <v/>
      </c>
      <c r="X718" s="49">
        <v>9</v>
      </c>
      <c r="Y718" s="84" t="str">
        <f t="shared" si="640"/>
        <v/>
      </c>
      <c r="Z718" s="84" t="str">
        <f t="shared" si="641"/>
        <v/>
      </c>
      <c r="AA718" s="84" t="str">
        <f t="shared" si="642"/>
        <v/>
      </c>
      <c r="AB718" s="31">
        <f t="shared" si="643"/>
        <v>0</v>
      </c>
      <c r="AH718" s="332" t="str">
        <f t="shared" si="644"/>
        <v/>
      </c>
    </row>
    <row r="719" spans="1:34" x14ac:dyDescent="0.25">
      <c r="A719" s="31" t="str">
        <f>C711&amp;"x"&amp;B719</f>
        <v>x6</v>
      </c>
      <c r="B719" s="60">
        <v>6</v>
      </c>
      <c r="C719" s="84" t="str">
        <f t="shared" si="627"/>
        <v/>
      </c>
      <c r="D719" s="84" t="str">
        <f t="shared" si="628"/>
        <v/>
      </c>
      <c r="E719" s="85" t="str">
        <f t="shared" si="629"/>
        <v/>
      </c>
      <c r="F719" s="85" t="str">
        <f t="shared" si="630"/>
        <v/>
      </c>
      <c r="G719" s="86" t="str">
        <f t="shared" si="631"/>
        <v/>
      </c>
      <c r="H719" s="87" t="str">
        <f t="shared" si="632"/>
        <v/>
      </c>
      <c r="I719" s="88"/>
      <c r="J719" s="84" t="str">
        <f t="shared" si="633"/>
        <v/>
      </c>
      <c r="K719" s="84" t="str">
        <f t="shared" si="634"/>
        <v/>
      </c>
      <c r="L719" s="84" t="str">
        <f t="shared" si="635"/>
        <v/>
      </c>
      <c r="M719" s="89"/>
      <c r="N719" s="89"/>
      <c r="P719" s="199"/>
      <c r="Q719" s="199"/>
      <c r="R719" s="199"/>
      <c r="S719" s="204"/>
      <c r="T719" s="273">
        <f t="shared" si="636"/>
        <v>0</v>
      </c>
      <c r="U719" s="202">
        <f t="shared" si="637"/>
        <v>0</v>
      </c>
      <c r="V719" s="205" t="str">
        <f t="shared" si="638"/>
        <v/>
      </c>
      <c r="W719" s="205" t="str">
        <f t="shared" si="639"/>
        <v/>
      </c>
      <c r="X719" s="49">
        <v>10</v>
      </c>
      <c r="Y719" s="84" t="str">
        <f t="shared" si="640"/>
        <v/>
      </c>
      <c r="Z719" s="84" t="str">
        <f t="shared" si="641"/>
        <v/>
      </c>
      <c r="AA719" s="84" t="str">
        <f t="shared" si="642"/>
        <v/>
      </c>
      <c r="AB719" s="31">
        <f t="shared" si="643"/>
        <v>0</v>
      </c>
      <c r="AH719" s="332" t="str">
        <f t="shared" si="644"/>
        <v/>
      </c>
    </row>
    <row r="720" spans="1:34" x14ac:dyDescent="0.25">
      <c r="A720" s="31" t="str">
        <f>C711&amp;"x"&amp;B720</f>
        <v>x7</v>
      </c>
      <c r="B720" s="60">
        <v>7</v>
      </c>
      <c r="C720" s="84" t="str">
        <f t="shared" si="627"/>
        <v/>
      </c>
      <c r="D720" s="84" t="str">
        <f t="shared" si="628"/>
        <v/>
      </c>
      <c r="E720" s="85" t="str">
        <f t="shared" si="629"/>
        <v/>
      </c>
      <c r="F720" s="85" t="str">
        <f t="shared" si="630"/>
        <v/>
      </c>
      <c r="G720" s="86" t="str">
        <f t="shared" si="631"/>
        <v/>
      </c>
      <c r="H720" s="87" t="str">
        <f t="shared" si="632"/>
        <v/>
      </c>
      <c r="I720" s="88"/>
      <c r="J720" s="84" t="str">
        <f t="shared" si="633"/>
        <v/>
      </c>
      <c r="K720" s="84" t="str">
        <f t="shared" si="634"/>
        <v/>
      </c>
      <c r="L720" s="84" t="str">
        <f t="shared" si="635"/>
        <v/>
      </c>
      <c r="M720" s="89"/>
      <c r="N720" s="89"/>
      <c r="P720" s="199"/>
      <c r="Q720" s="199"/>
      <c r="R720" s="199"/>
      <c r="S720" s="204"/>
      <c r="T720" s="273">
        <f t="shared" si="636"/>
        <v>0</v>
      </c>
      <c r="U720" s="202">
        <f t="shared" si="637"/>
        <v>0</v>
      </c>
      <c r="V720" s="205" t="str">
        <f t="shared" si="638"/>
        <v/>
      </c>
      <c r="W720" s="205" t="str">
        <f t="shared" si="639"/>
        <v/>
      </c>
      <c r="X720" s="49">
        <v>11</v>
      </c>
      <c r="Y720" s="84" t="str">
        <f t="shared" si="640"/>
        <v/>
      </c>
      <c r="Z720" s="84" t="str">
        <f t="shared" si="641"/>
        <v/>
      </c>
      <c r="AA720" s="84" t="str">
        <f t="shared" si="642"/>
        <v/>
      </c>
      <c r="AB720" s="31">
        <f t="shared" si="643"/>
        <v>0</v>
      </c>
      <c r="AH720" s="332" t="str">
        <f t="shared" si="644"/>
        <v/>
      </c>
    </row>
    <row r="721" spans="1:34" x14ac:dyDescent="0.25">
      <c r="A721" s="31" t="str">
        <f>C711&amp;"x"&amp;B721</f>
        <v>x8</v>
      </c>
      <c r="B721" s="60">
        <v>8</v>
      </c>
      <c r="C721" s="84" t="str">
        <f t="shared" si="627"/>
        <v/>
      </c>
      <c r="D721" s="84" t="str">
        <f t="shared" si="628"/>
        <v/>
      </c>
      <c r="E721" s="85" t="str">
        <f t="shared" si="629"/>
        <v/>
      </c>
      <c r="F721" s="85" t="str">
        <f t="shared" si="630"/>
        <v/>
      </c>
      <c r="G721" s="86" t="str">
        <f t="shared" si="631"/>
        <v/>
      </c>
      <c r="H721" s="87" t="str">
        <f t="shared" si="632"/>
        <v/>
      </c>
      <c r="I721" s="88"/>
      <c r="J721" s="84" t="str">
        <f t="shared" si="633"/>
        <v/>
      </c>
      <c r="K721" s="84" t="str">
        <f t="shared" si="634"/>
        <v/>
      </c>
      <c r="L721" s="84" t="str">
        <f t="shared" si="635"/>
        <v/>
      </c>
      <c r="M721" s="89"/>
      <c r="N721" s="89"/>
      <c r="P721" s="199"/>
      <c r="Q721" s="199"/>
      <c r="R721" s="199"/>
      <c r="S721" s="204"/>
      <c r="T721" s="273">
        <f t="shared" si="636"/>
        <v>0</v>
      </c>
      <c r="U721" s="202">
        <f t="shared" si="637"/>
        <v>0</v>
      </c>
      <c r="V721" s="205" t="str">
        <f t="shared" si="638"/>
        <v/>
      </c>
      <c r="W721" s="205" t="str">
        <f t="shared" si="639"/>
        <v/>
      </c>
      <c r="X721" s="49">
        <v>12</v>
      </c>
      <c r="Y721" s="84" t="str">
        <f t="shared" si="640"/>
        <v/>
      </c>
      <c r="Z721" s="84" t="str">
        <f t="shared" si="641"/>
        <v/>
      </c>
      <c r="AA721" s="84" t="str">
        <f t="shared" si="642"/>
        <v/>
      </c>
      <c r="AB721" s="31">
        <f t="shared" si="643"/>
        <v>0</v>
      </c>
      <c r="AH721" s="332" t="str">
        <f t="shared" si="644"/>
        <v/>
      </c>
    </row>
    <row r="722" spans="1:34" x14ac:dyDescent="0.25">
      <c r="A722" s="31" t="str">
        <f>C711&amp;"x"&amp;B722</f>
        <v>x9</v>
      </c>
      <c r="B722" s="60">
        <v>9</v>
      </c>
      <c r="C722" s="84" t="str">
        <f t="shared" si="627"/>
        <v/>
      </c>
      <c r="D722" s="84" t="str">
        <f t="shared" si="628"/>
        <v/>
      </c>
      <c r="E722" s="85" t="str">
        <f t="shared" si="629"/>
        <v/>
      </c>
      <c r="F722" s="85" t="str">
        <f t="shared" si="630"/>
        <v/>
      </c>
      <c r="G722" s="86" t="str">
        <f t="shared" si="631"/>
        <v/>
      </c>
      <c r="H722" s="87" t="str">
        <f t="shared" si="632"/>
        <v/>
      </c>
      <c r="I722" s="88"/>
      <c r="J722" s="84" t="str">
        <f t="shared" si="633"/>
        <v/>
      </c>
      <c r="K722" s="84" t="str">
        <f t="shared" si="634"/>
        <v/>
      </c>
      <c r="L722" s="84" t="str">
        <f t="shared" si="635"/>
        <v/>
      </c>
      <c r="M722" s="89"/>
      <c r="N722" s="89"/>
      <c r="P722" s="199"/>
      <c r="Q722" s="199"/>
      <c r="R722" s="199"/>
      <c r="S722" s="204"/>
      <c r="T722" s="273">
        <f t="shared" si="636"/>
        <v>0</v>
      </c>
      <c r="U722" s="202">
        <f t="shared" si="637"/>
        <v>0</v>
      </c>
      <c r="V722" s="205" t="str">
        <f t="shared" si="638"/>
        <v/>
      </c>
      <c r="W722" s="205" t="str">
        <f t="shared" si="639"/>
        <v/>
      </c>
      <c r="X722" s="49">
        <v>13</v>
      </c>
      <c r="Y722" s="84" t="str">
        <f t="shared" si="640"/>
        <v/>
      </c>
      <c r="Z722" s="84" t="str">
        <f t="shared" si="641"/>
        <v/>
      </c>
      <c r="AA722" s="84" t="str">
        <f t="shared" si="642"/>
        <v/>
      </c>
      <c r="AB722" s="31">
        <f t="shared" si="643"/>
        <v>0</v>
      </c>
      <c r="AH722" s="332" t="str">
        <f t="shared" si="644"/>
        <v/>
      </c>
    </row>
    <row r="723" spans="1:34" x14ac:dyDescent="0.25">
      <c r="A723" s="31" t="str">
        <f>C711&amp;"x"&amp;B723</f>
        <v>x10</v>
      </c>
      <c r="B723" s="60">
        <v>10</v>
      </c>
      <c r="C723" s="84" t="str">
        <f t="shared" si="627"/>
        <v/>
      </c>
      <c r="D723" s="84" t="str">
        <f t="shared" si="628"/>
        <v/>
      </c>
      <c r="E723" s="85" t="str">
        <f t="shared" si="629"/>
        <v/>
      </c>
      <c r="F723" s="85" t="str">
        <f t="shared" si="630"/>
        <v/>
      </c>
      <c r="G723" s="86" t="str">
        <f t="shared" si="631"/>
        <v/>
      </c>
      <c r="H723" s="87" t="str">
        <f t="shared" si="632"/>
        <v/>
      </c>
      <c r="I723" s="88"/>
      <c r="J723" s="84" t="str">
        <f t="shared" si="633"/>
        <v/>
      </c>
      <c r="K723" s="84" t="str">
        <f t="shared" si="634"/>
        <v/>
      </c>
      <c r="L723" s="84" t="str">
        <f t="shared" si="635"/>
        <v/>
      </c>
      <c r="M723" s="89"/>
      <c r="N723" s="89"/>
      <c r="P723" s="199"/>
      <c r="Q723" s="199"/>
      <c r="R723" s="199"/>
      <c r="S723" s="204"/>
      <c r="T723" s="273">
        <f t="shared" si="636"/>
        <v>0</v>
      </c>
      <c r="U723" s="202">
        <f t="shared" si="637"/>
        <v>0</v>
      </c>
      <c r="V723" s="205" t="str">
        <f t="shared" si="638"/>
        <v/>
      </c>
      <c r="W723" s="205" t="str">
        <f t="shared" si="639"/>
        <v/>
      </c>
      <c r="X723" s="49">
        <v>14</v>
      </c>
      <c r="Y723" s="84" t="str">
        <f t="shared" si="640"/>
        <v/>
      </c>
      <c r="Z723" s="84" t="str">
        <f t="shared" si="641"/>
        <v/>
      </c>
      <c r="AA723" s="84" t="str">
        <f t="shared" si="642"/>
        <v/>
      </c>
      <c r="AB723" s="31">
        <f t="shared" si="643"/>
        <v>0</v>
      </c>
      <c r="AH723" s="332" t="str">
        <f t="shared" si="644"/>
        <v/>
      </c>
    </row>
    <row r="724" spans="1:34" x14ac:dyDescent="0.25">
      <c r="A724" s="31" t="str">
        <f>C711&amp;"x"&amp;B724</f>
        <v>x11</v>
      </c>
      <c r="B724" s="60">
        <v>11</v>
      </c>
      <c r="C724" s="84" t="str">
        <f t="shared" si="627"/>
        <v/>
      </c>
      <c r="D724" s="84" t="str">
        <f t="shared" si="628"/>
        <v/>
      </c>
      <c r="E724" s="85" t="str">
        <f t="shared" si="629"/>
        <v/>
      </c>
      <c r="F724" s="85" t="str">
        <f t="shared" si="630"/>
        <v/>
      </c>
      <c r="G724" s="86" t="str">
        <f t="shared" si="631"/>
        <v/>
      </c>
      <c r="H724" s="87" t="str">
        <f t="shared" si="632"/>
        <v/>
      </c>
      <c r="I724" s="88"/>
      <c r="J724" s="84" t="str">
        <f t="shared" si="633"/>
        <v/>
      </c>
      <c r="K724" s="84" t="str">
        <f t="shared" si="634"/>
        <v/>
      </c>
      <c r="L724" s="84" t="str">
        <f t="shared" si="635"/>
        <v/>
      </c>
      <c r="M724" s="89"/>
      <c r="N724" s="89"/>
      <c r="P724" s="199"/>
      <c r="Q724" s="199"/>
      <c r="R724" s="199"/>
      <c r="T724" s="273">
        <f t="shared" si="636"/>
        <v>0</v>
      </c>
      <c r="U724" s="202">
        <f t="shared" si="637"/>
        <v>0</v>
      </c>
      <c r="V724" s="205" t="str">
        <f t="shared" si="638"/>
        <v/>
      </c>
      <c r="W724" s="205" t="str">
        <f t="shared" si="639"/>
        <v/>
      </c>
      <c r="X724" s="49">
        <v>15</v>
      </c>
      <c r="Y724" s="84" t="str">
        <f t="shared" si="640"/>
        <v/>
      </c>
      <c r="Z724" s="84" t="str">
        <f t="shared" si="641"/>
        <v/>
      </c>
      <c r="AA724" s="84" t="str">
        <f t="shared" si="642"/>
        <v/>
      </c>
      <c r="AB724" s="31">
        <f t="shared" si="643"/>
        <v>0</v>
      </c>
      <c r="AH724" s="332" t="str">
        <f t="shared" si="644"/>
        <v/>
      </c>
    </row>
    <row r="725" spans="1:34" x14ac:dyDescent="0.25">
      <c r="A725" s="31" t="str">
        <f>C711&amp;"x"&amp;B725</f>
        <v>x12</v>
      </c>
      <c r="B725" s="60">
        <v>12</v>
      </c>
      <c r="C725" s="84" t="str">
        <f t="shared" si="627"/>
        <v/>
      </c>
      <c r="D725" s="84" t="str">
        <f t="shared" si="628"/>
        <v/>
      </c>
      <c r="E725" s="85" t="str">
        <f t="shared" si="629"/>
        <v/>
      </c>
      <c r="F725" s="85" t="str">
        <f t="shared" si="630"/>
        <v/>
      </c>
      <c r="G725" s="86" t="str">
        <f t="shared" si="631"/>
        <v/>
      </c>
      <c r="H725" s="87" t="str">
        <f t="shared" si="632"/>
        <v/>
      </c>
      <c r="I725" s="88"/>
      <c r="J725" s="84" t="str">
        <f t="shared" si="633"/>
        <v/>
      </c>
      <c r="K725" s="84" t="str">
        <f t="shared" si="634"/>
        <v/>
      </c>
      <c r="L725" s="84" t="str">
        <f t="shared" si="635"/>
        <v/>
      </c>
      <c r="M725" s="89"/>
      <c r="N725" s="89"/>
      <c r="P725" s="199"/>
      <c r="Q725" s="199"/>
      <c r="R725" s="199"/>
      <c r="T725" s="273">
        <f t="shared" si="636"/>
        <v>0</v>
      </c>
      <c r="U725" s="202">
        <f t="shared" si="637"/>
        <v>0</v>
      </c>
      <c r="V725" s="205" t="str">
        <f t="shared" si="638"/>
        <v/>
      </c>
      <c r="W725" s="205" t="str">
        <f t="shared" si="639"/>
        <v/>
      </c>
      <c r="X725" s="49">
        <v>16</v>
      </c>
      <c r="Y725" s="84" t="str">
        <f t="shared" si="640"/>
        <v/>
      </c>
      <c r="Z725" s="84" t="str">
        <f t="shared" si="641"/>
        <v/>
      </c>
      <c r="AA725" s="84" t="str">
        <f t="shared" si="642"/>
        <v/>
      </c>
      <c r="AB725" s="31">
        <f t="shared" si="643"/>
        <v>0</v>
      </c>
      <c r="AH725" s="332" t="str">
        <f t="shared" si="644"/>
        <v/>
      </c>
    </row>
    <row r="726" spans="1:34" x14ac:dyDescent="0.25">
      <c r="A726" s="31" t="str">
        <f>C711&amp;"x"&amp;B726</f>
        <v>x13</v>
      </c>
      <c r="B726" s="60">
        <v>13</v>
      </c>
      <c r="C726" s="84" t="str">
        <f t="shared" si="627"/>
        <v/>
      </c>
      <c r="D726" s="84" t="str">
        <f t="shared" si="628"/>
        <v/>
      </c>
      <c r="E726" s="85" t="str">
        <f t="shared" si="629"/>
        <v/>
      </c>
      <c r="F726" s="85" t="str">
        <f t="shared" si="630"/>
        <v/>
      </c>
      <c r="G726" s="86" t="str">
        <f t="shared" si="631"/>
        <v/>
      </c>
      <c r="H726" s="87" t="str">
        <f t="shared" si="632"/>
        <v/>
      </c>
      <c r="I726" s="88"/>
      <c r="J726" s="84" t="str">
        <f t="shared" si="633"/>
        <v/>
      </c>
      <c r="K726" s="84" t="str">
        <f t="shared" si="634"/>
        <v/>
      </c>
      <c r="L726" s="84" t="str">
        <f t="shared" si="635"/>
        <v/>
      </c>
      <c r="M726" s="89"/>
      <c r="N726" s="89"/>
      <c r="P726" s="199"/>
      <c r="Q726" s="199"/>
      <c r="R726" s="199"/>
      <c r="T726" s="273">
        <f t="shared" si="636"/>
        <v>0</v>
      </c>
      <c r="U726" s="202">
        <f t="shared" si="637"/>
        <v>0</v>
      </c>
      <c r="V726" s="205" t="str">
        <f t="shared" si="638"/>
        <v/>
      </c>
      <c r="W726" s="205" t="str">
        <f t="shared" si="639"/>
        <v/>
      </c>
      <c r="X726" s="49">
        <v>17</v>
      </c>
      <c r="Y726" s="84" t="str">
        <f t="shared" si="640"/>
        <v/>
      </c>
      <c r="Z726" s="84" t="str">
        <f t="shared" si="641"/>
        <v/>
      </c>
      <c r="AA726" s="84" t="str">
        <f t="shared" si="642"/>
        <v/>
      </c>
      <c r="AB726" s="31">
        <f t="shared" si="643"/>
        <v>0</v>
      </c>
      <c r="AH726" s="332" t="str">
        <f t="shared" si="644"/>
        <v/>
      </c>
    </row>
    <row r="727" spans="1:34" x14ac:dyDescent="0.25">
      <c r="A727" s="31" t="str">
        <f>C711&amp;"x"&amp;B727</f>
        <v>x14</v>
      </c>
      <c r="B727" s="60">
        <v>14</v>
      </c>
      <c r="C727" s="84" t="str">
        <f t="shared" si="627"/>
        <v/>
      </c>
      <c r="D727" s="84" t="str">
        <f t="shared" si="628"/>
        <v/>
      </c>
      <c r="E727" s="85" t="str">
        <f t="shared" si="629"/>
        <v/>
      </c>
      <c r="F727" s="85" t="str">
        <f t="shared" si="630"/>
        <v/>
      </c>
      <c r="G727" s="86" t="str">
        <f t="shared" si="631"/>
        <v/>
      </c>
      <c r="H727" s="87" t="str">
        <f t="shared" si="632"/>
        <v/>
      </c>
      <c r="I727" s="88"/>
      <c r="J727" s="84" t="str">
        <f t="shared" si="633"/>
        <v/>
      </c>
      <c r="K727" s="84" t="str">
        <f t="shared" si="634"/>
        <v/>
      </c>
      <c r="L727" s="84" t="str">
        <f t="shared" si="635"/>
        <v/>
      </c>
      <c r="M727" s="89"/>
      <c r="N727" s="89"/>
      <c r="P727" s="199"/>
      <c r="Q727" s="199"/>
      <c r="R727" s="199"/>
      <c r="T727" s="273">
        <f t="shared" si="636"/>
        <v>0</v>
      </c>
      <c r="U727" s="202">
        <f t="shared" si="637"/>
        <v>0</v>
      </c>
      <c r="V727" s="205" t="str">
        <f t="shared" si="638"/>
        <v/>
      </c>
      <c r="W727" s="205" t="str">
        <f t="shared" si="639"/>
        <v/>
      </c>
      <c r="X727" s="49">
        <v>18</v>
      </c>
      <c r="Y727" s="84" t="str">
        <f t="shared" si="640"/>
        <v/>
      </c>
      <c r="Z727" s="84" t="str">
        <f t="shared" si="641"/>
        <v/>
      </c>
      <c r="AA727" s="84" t="str">
        <f t="shared" si="642"/>
        <v/>
      </c>
      <c r="AB727" s="31">
        <f t="shared" si="643"/>
        <v>0</v>
      </c>
      <c r="AH727" s="332" t="str">
        <f t="shared" si="644"/>
        <v/>
      </c>
    </row>
    <row r="728" spans="1:34" x14ac:dyDescent="0.25">
      <c r="A728" s="31" t="str">
        <f>C711&amp;"x"&amp;B728</f>
        <v>x15</v>
      </c>
      <c r="B728" s="60">
        <v>15</v>
      </c>
      <c r="C728" s="84" t="str">
        <f t="shared" si="627"/>
        <v/>
      </c>
      <c r="D728" s="84" t="str">
        <f t="shared" si="628"/>
        <v/>
      </c>
      <c r="E728" s="85" t="str">
        <f t="shared" si="629"/>
        <v/>
      </c>
      <c r="F728" s="85" t="str">
        <f t="shared" si="630"/>
        <v/>
      </c>
      <c r="G728" s="86" t="str">
        <f t="shared" si="631"/>
        <v/>
      </c>
      <c r="H728" s="87" t="str">
        <f t="shared" si="632"/>
        <v/>
      </c>
      <c r="I728" s="88"/>
      <c r="J728" s="84" t="str">
        <f t="shared" si="633"/>
        <v/>
      </c>
      <c r="K728" s="84" t="str">
        <f t="shared" si="634"/>
        <v/>
      </c>
      <c r="L728" s="84" t="str">
        <f t="shared" si="635"/>
        <v/>
      </c>
      <c r="M728" s="89"/>
      <c r="N728" s="89"/>
      <c r="P728" s="199"/>
      <c r="Q728" s="199"/>
      <c r="R728" s="199"/>
      <c r="T728" s="273">
        <f t="shared" si="636"/>
        <v>0</v>
      </c>
      <c r="U728" s="202">
        <f t="shared" si="637"/>
        <v>0</v>
      </c>
      <c r="V728" s="205" t="str">
        <f t="shared" si="638"/>
        <v/>
      </c>
      <c r="W728" s="205" t="str">
        <f t="shared" si="639"/>
        <v/>
      </c>
      <c r="X728" s="49">
        <v>19</v>
      </c>
      <c r="Y728" s="84" t="str">
        <f t="shared" si="640"/>
        <v/>
      </c>
      <c r="Z728" s="84" t="str">
        <f t="shared" si="641"/>
        <v/>
      </c>
      <c r="AA728" s="84" t="str">
        <f t="shared" si="642"/>
        <v/>
      </c>
      <c r="AB728" s="31">
        <f t="shared" si="643"/>
        <v>0</v>
      </c>
      <c r="AH728" s="332" t="str">
        <f t="shared" si="644"/>
        <v/>
      </c>
    </row>
    <row r="729" spans="1:34" ht="13.8" thickBot="1" x14ac:dyDescent="0.3">
      <c r="B729" s="90"/>
      <c r="C729" s="91"/>
      <c r="D729" s="90"/>
      <c r="E729" s="90"/>
      <c r="F729" s="90"/>
      <c r="G729" s="92"/>
      <c r="H729" s="92"/>
      <c r="I729" s="92"/>
      <c r="J729" s="91"/>
      <c r="K729" s="91"/>
      <c r="L729" s="91"/>
      <c r="M729" s="89"/>
      <c r="N729" s="89"/>
      <c r="X729" s="49">
        <v>20</v>
      </c>
    </row>
    <row r="730" spans="1:34" ht="13.8" thickTop="1" x14ac:dyDescent="0.25">
      <c r="A730" s="59"/>
      <c r="B730" s="60"/>
      <c r="C730" s="416" t="s">
        <v>5707</v>
      </c>
      <c r="D730" s="416"/>
      <c r="E730" s="162" t="s">
        <v>5708</v>
      </c>
      <c r="F730" s="162" t="s">
        <v>5709</v>
      </c>
      <c r="G730" s="62" t="s">
        <v>5710</v>
      </c>
      <c r="H730" s="63"/>
      <c r="I730" s="64"/>
      <c r="J730" s="65" t="s">
        <v>5711</v>
      </c>
      <c r="K730" s="65" t="s">
        <v>5712</v>
      </c>
      <c r="L730" s="65" t="s">
        <v>5713</v>
      </c>
      <c r="M730" s="66"/>
      <c r="N730" s="66"/>
      <c r="O730" s="67"/>
      <c r="P730" s="68">
        <f>COUNT(P734:P748)</f>
        <v>0</v>
      </c>
      <c r="Q730" s="68">
        <f>COUNT(Q734:Q748)</f>
        <v>0</v>
      </c>
      <c r="R730" s="68">
        <f>COUNT(R734:R748)</f>
        <v>0</v>
      </c>
      <c r="S730" s="69"/>
      <c r="T730" s="344">
        <f>T731-SUM(U734:U748)</f>
        <v>0</v>
      </c>
      <c r="U730" s="67"/>
      <c r="V730" s="67"/>
      <c r="W730" s="67"/>
      <c r="X730" s="67">
        <v>1</v>
      </c>
      <c r="Y730" s="59"/>
      <c r="Z730" s="59"/>
      <c r="AA730" s="59"/>
      <c r="AB730" s="59"/>
    </row>
    <row r="731" spans="1:34" x14ac:dyDescent="0.25">
      <c r="A731" s="40">
        <v>40</v>
      </c>
      <c r="B731" s="70"/>
      <c r="C731" s="415" t="str">
        <f>Leden!AQ42</f>
        <v/>
      </c>
      <c r="D731" s="415"/>
      <c r="E731" s="161" t="str">
        <f>IF($C731="","",LEFT(IFERROR(VLOOKUP($C731,TeamsV,2,0),"")&amp;"??",2))</f>
        <v/>
      </c>
      <c r="F731" s="342" t="str">
        <f>IF($C731="","",IFERROR(VLOOKUP($C731,TeamsV,3,0),"??"))</f>
        <v/>
      </c>
      <c r="G731" s="161" t="str">
        <f>IF($C731="","",LEFT(IFERROR(VLOOKUP($C731,TeamsV,4,0),"")&amp;"?",1))</f>
        <v/>
      </c>
      <c r="H731" s="72"/>
      <c r="I731" s="73"/>
      <c r="J731" s="265">
        <f>COUNTIF(C734:C748,"V")</f>
        <v>0</v>
      </c>
      <c r="K731" s="268">
        <f>COUNTIF(C734:C748,"M")</f>
        <v>0</v>
      </c>
      <c r="L731" s="74" t="str">
        <f>IFERROR(AVERAGE(H734:H748),"")</f>
        <v/>
      </c>
      <c r="M731" s="75"/>
      <c r="N731" s="75"/>
      <c r="O731" s="76" t="s">
        <v>5714</v>
      </c>
      <c r="P731" s="346"/>
      <c r="Q731" s="346"/>
      <c r="R731" s="346"/>
      <c r="S731" s="347"/>
      <c r="T731" s="344">
        <f>SUM(T734:T748)</f>
        <v>0</v>
      </c>
      <c r="U731" s="201" t="str">
        <f>MID($C731,1,1)</f>
        <v/>
      </c>
      <c r="V731" s="201" t="str">
        <f>MID($C731,1,1)</f>
        <v/>
      </c>
      <c r="W731" s="201" t="str">
        <f>MID($C731,1,1)</f>
        <v/>
      </c>
      <c r="X731" s="49">
        <v>2</v>
      </c>
      <c r="Y731" s="40"/>
      <c r="Z731" s="40"/>
      <c r="AA731" s="40"/>
      <c r="AB731" s="40"/>
      <c r="AD731" s="17" t="str">
        <f>IF($C731="","",IFERROR(VLOOKUP($C731,TeamsV,6,0),""))</f>
        <v/>
      </c>
      <c r="AE731" s="17" t="str">
        <f>TRIM(IF($AD731="","",IFERROR(VLOOKUP($AD731,Teams!$B$4:$G$8,2,0),"")))</f>
        <v/>
      </c>
      <c r="AF731" s="17" t="str">
        <f>TRIM(IF($AD731="","",IFERROR(VLOOKUP($AD731,Teams!$B$4:$G$8,4,0),"")))</f>
        <v/>
      </c>
      <c r="AH731" s="335" t="str">
        <f>IFERROR(AVERAGE(AH734:AH748),"")</f>
        <v/>
      </c>
    </row>
    <row r="732" spans="1:34" x14ac:dyDescent="0.25">
      <c r="B732" s="60"/>
      <c r="C732" s="162"/>
      <c r="D732" s="60"/>
      <c r="E732" s="60"/>
      <c r="F732" s="60"/>
      <c r="G732" s="64"/>
      <c r="H732" s="64"/>
      <c r="I732" s="64"/>
      <c r="J732" s="266"/>
      <c r="K732" s="266"/>
      <c r="L732" s="266"/>
      <c r="M732" s="77"/>
      <c r="N732" s="77"/>
      <c r="P732" s="200"/>
      <c r="Q732" s="200"/>
      <c r="R732" s="200"/>
      <c r="S732" s="200"/>
      <c r="T732" s="156"/>
      <c r="U732" s="202"/>
      <c r="V732" s="202"/>
      <c r="W732" s="202"/>
      <c r="X732" s="49">
        <v>3</v>
      </c>
    </row>
    <row r="733" spans="1:34" x14ac:dyDescent="0.25">
      <c r="A733" s="78"/>
      <c r="B733" s="79"/>
      <c r="C733" s="80" t="s">
        <v>5715</v>
      </c>
      <c r="D733" s="80" t="s">
        <v>5716</v>
      </c>
      <c r="E733" s="81" t="s">
        <v>5717</v>
      </c>
      <c r="F733" s="81" t="s">
        <v>5718</v>
      </c>
      <c r="G733" s="80" t="s">
        <v>5719</v>
      </c>
      <c r="H733" s="80" t="s">
        <v>5720</v>
      </c>
      <c r="I733" s="80" t="s">
        <v>5575</v>
      </c>
      <c r="J733" s="80" t="s">
        <v>7904</v>
      </c>
      <c r="K733" s="80" t="s">
        <v>7905</v>
      </c>
      <c r="L733" s="80" t="s">
        <v>8680</v>
      </c>
      <c r="M733" s="82"/>
      <c r="N733" s="82"/>
      <c r="O733" s="83"/>
      <c r="P733" s="203" t="s">
        <v>5585</v>
      </c>
      <c r="Q733" s="203" t="s">
        <v>5584</v>
      </c>
      <c r="R733" s="203" t="s">
        <v>5586</v>
      </c>
      <c r="S733" s="200"/>
      <c r="T733" s="156"/>
      <c r="U733" s="201" t="str">
        <f>IF(W731="","",VLOOKUP(W731,Leeftijdscat,2,FALSE))</f>
        <v/>
      </c>
      <c r="V733" s="201" t="str">
        <f>IF(W731="","",VLOOKUP(W731,Leeftijdscat,3,FALSE))</f>
        <v/>
      </c>
      <c r="W733" s="201" t="str">
        <f>IF(W731="","",VLOOKUP(W731,Leeftijdscat,4,FALSE))</f>
        <v/>
      </c>
      <c r="X733" s="49">
        <v>4</v>
      </c>
      <c r="Y733" s="78">
        <f>LEN(Y734&amp;Y735&amp;Y736&amp;Y737&amp;Y738&amp;Y739&amp;Y740&amp;Y741&amp;Y742&amp;Y743&amp;Y744&amp;Y745&amp;Y746&amp;Y747&amp;Y748)</f>
        <v>0</v>
      </c>
      <c r="Z733" s="78">
        <f>LEN(Z734&amp;Z735&amp;Z736&amp;Z737&amp;Z738&amp;Z739&amp;Z740&amp;Z741&amp;Z742&amp;Z743&amp;Z744&amp;Z745&amp;Z746&amp;Z747&amp;Z748)</f>
        <v>0</v>
      </c>
      <c r="AA733" s="78">
        <f>LEN(AA734&amp;AA735&amp;AA736&amp;AA737&amp;AA738&amp;AA739&amp;AA740&amp;AA741&amp;AA742&amp;AA743&amp;AA744&amp;AA745&amp;AA746&amp;AA747&amp;AA748)</f>
        <v>0</v>
      </c>
      <c r="AB733" s="78">
        <f>SUM(Y733:AA733)</f>
        <v>0</v>
      </c>
    </row>
    <row r="734" spans="1:34" x14ac:dyDescent="0.25">
      <c r="A734" s="31" t="str">
        <f>C731&amp;"x"&amp;B734</f>
        <v>x1</v>
      </c>
      <c r="B734" s="60">
        <v>1</v>
      </c>
      <c r="C734" s="84" t="str">
        <f t="shared" ref="C734:C748" si="645">IF(LEFT($A734,1)="x","",IFERROR(VLOOKUP($A734,LedenV,6,0),""))</f>
        <v/>
      </c>
      <c r="D734" s="84" t="str">
        <f t="shared" ref="D734:D748" si="646">IF(LEFT($A734,1)="x","",IFERROR(VLOOKUP($A734,LedenV,7,0),""))</f>
        <v/>
      </c>
      <c r="E734" s="85" t="str">
        <f t="shared" ref="E734:E748" si="647">IF(LEFT($A734,1)="x","",IFERROR(VLOOKUP($A734,LedenV,8,0),""))</f>
        <v/>
      </c>
      <c r="F734" s="85" t="str">
        <f t="shared" ref="F734:F748" si="648">IF(LEFT($A734,1)="x","",IFERROR(VLOOKUP($A734,LedenV,9,0),""))</f>
        <v/>
      </c>
      <c r="G734" s="86" t="str">
        <f t="shared" ref="G734:G748" si="649">IF(LEFT($A734,1)="x","",IFERROR(VLOOKUP($A734,LedenV,10,0),""))</f>
        <v/>
      </c>
      <c r="H734" s="87" t="str">
        <f t="shared" ref="H734:H748" si="650">IF(AND(ISNUMBER(G734),G734&lt;&gt;0),DATEDIF(G734,Peildatum,"Y"),"")</f>
        <v/>
      </c>
      <c r="I734" s="88"/>
      <c r="J734" s="84" t="str">
        <f t="shared" ref="J734:J748" si="651">IF(LEFT($A734,1)="x","",IFERROR(VLOOKUP($A734,LedenV,16,0),""))</f>
        <v/>
      </c>
      <c r="K734" s="84" t="str">
        <f t="shared" ref="K734:K748" si="652">IF(LEFT($A734,1)="x","",IFERROR(VLOOKUP($A734,LedenV,17,0),""))</f>
        <v/>
      </c>
      <c r="L734" s="84" t="str">
        <f t="shared" ref="L734:L748" si="653">IF(LEFT($A734,1)="x","",IFERROR(VLOOKUP($A734,LedenV,18,0),""))</f>
        <v/>
      </c>
      <c r="M734" s="89"/>
      <c r="N734" s="89"/>
      <c r="P734" s="199"/>
      <c r="Q734" s="199"/>
      <c r="R734" s="199"/>
      <c r="S734" s="204"/>
      <c r="T734" s="273">
        <f t="shared" ref="T734:T748" si="654">IF(LEN(C734&amp;D734&amp;E734&amp;F734)&gt;0,1,0)</f>
        <v>0</v>
      </c>
      <c r="U734" s="202">
        <f t="shared" ref="U734:U748" si="655">MIN(LEN(Y734&amp;Z734&amp;AA734),1)</f>
        <v>0</v>
      </c>
      <c r="V734" s="205" t="str">
        <f t="shared" ref="V734:V748" si="656">V733</f>
        <v/>
      </c>
      <c r="W734" s="205" t="str">
        <f t="shared" ref="W734:W748" si="657">W733</f>
        <v/>
      </c>
      <c r="X734" s="49">
        <v>5</v>
      </c>
      <c r="Y734" s="84" t="str">
        <f t="shared" ref="Y734:Y748" si="658">IF(LEFT($A734,1)="x","",IFERROR(VLOOKUP($A734,LedenV,34,0),""))</f>
        <v/>
      </c>
      <c r="Z734" s="84" t="str">
        <f t="shared" ref="Z734:Z748" si="659">IF(LEFT($A734,1)="x","",IFERROR(VLOOKUP($A734,LedenV,35,0),""))</f>
        <v/>
      </c>
      <c r="AA734" s="84" t="str">
        <f t="shared" ref="AA734:AA748" si="660">IF(LEFT($A734,1)="x","",IFERROR(VLOOKUP($A734,LedenV,36,0),""))</f>
        <v/>
      </c>
      <c r="AB734" s="31">
        <f t="shared" ref="AB734:AB748" si="661">LEN(Y734&amp;Z734&amp;AA734)</f>
        <v>0</v>
      </c>
      <c r="AH734" s="332" t="str">
        <f t="shared" ref="AH734:AH748" si="662">lft(G734,Peildatum)</f>
        <v/>
      </c>
    </row>
    <row r="735" spans="1:34" x14ac:dyDescent="0.25">
      <c r="A735" s="31" t="str">
        <f>C731&amp;"x"&amp;B735</f>
        <v>x2</v>
      </c>
      <c r="B735" s="60">
        <v>2</v>
      </c>
      <c r="C735" s="84" t="str">
        <f t="shared" si="645"/>
        <v/>
      </c>
      <c r="D735" s="84" t="str">
        <f t="shared" si="646"/>
        <v/>
      </c>
      <c r="E735" s="85" t="str">
        <f t="shared" si="647"/>
        <v/>
      </c>
      <c r="F735" s="85" t="str">
        <f t="shared" si="648"/>
        <v/>
      </c>
      <c r="G735" s="86" t="str">
        <f t="shared" si="649"/>
        <v/>
      </c>
      <c r="H735" s="87" t="str">
        <f t="shared" si="650"/>
        <v/>
      </c>
      <c r="I735" s="88"/>
      <c r="J735" s="84" t="str">
        <f t="shared" si="651"/>
        <v/>
      </c>
      <c r="K735" s="84" t="str">
        <f t="shared" si="652"/>
        <v/>
      </c>
      <c r="L735" s="84" t="str">
        <f t="shared" si="653"/>
        <v/>
      </c>
      <c r="M735" s="89"/>
      <c r="N735" s="89"/>
      <c r="P735" s="199"/>
      <c r="Q735" s="199"/>
      <c r="R735" s="199"/>
      <c r="S735" s="204"/>
      <c r="T735" s="273">
        <f t="shared" si="654"/>
        <v>0</v>
      </c>
      <c r="U735" s="202">
        <f t="shared" si="655"/>
        <v>0</v>
      </c>
      <c r="V735" s="205" t="str">
        <f t="shared" si="656"/>
        <v/>
      </c>
      <c r="W735" s="205" t="str">
        <f t="shared" si="657"/>
        <v/>
      </c>
      <c r="X735" s="49">
        <v>6</v>
      </c>
      <c r="Y735" s="84" t="str">
        <f t="shared" si="658"/>
        <v/>
      </c>
      <c r="Z735" s="84" t="str">
        <f t="shared" si="659"/>
        <v/>
      </c>
      <c r="AA735" s="84" t="str">
        <f t="shared" si="660"/>
        <v/>
      </c>
      <c r="AB735" s="31">
        <f t="shared" si="661"/>
        <v>0</v>
      </c>
      <c r="AH735" s="332" t="str">
        <f t="shared" si="662"/>
        <v/>
      </c>
    </row>
    <row r="736" spans="1:34" x14ac:dyDescent="0.25">
      <c r="A736" s="31" t="str">
        <f>C731&amp;"x"&amp;B736</f>
        <v>x3</v>
      </c>
      <c r="B736" s="60">
        <v>3</v>
      </c>
      <c r="C736" s="84" t="str">
        <f t="shared" si="645"/>
        <v/>
      </c>
      <c r="D736" s="84" t="str">
        <f t="shared" si="646"/>
        <v/>
      </c>
      <c r="E736" s="85" t="str">
        <f t="shared" si="647"/>
        <v/>
      </c>
      <c r="F736" s="85" t="str">
        <f t="shared" si="648"/>
        <v/>
      </c>
      <c r="G736" s="86" t="str">
        <f t="shared" si="649"/>
        <v/>
      </c>
      <c r="H736" s="87" t="str">
        <f t="shared" si="650"/>
        <v/>
      </c>
      <c r="I736" s="88"/>
      <c r="J736" s="84" t="str">
        <f t="shared" si="651"/>
        <v/>
      </c>
      <c r="K736" s="84" t="str">
        <f t="shared" si="652"/>
        <v/>
      </c>
      <c r="L736" s="84" t="str">
        <f t="shared" si="653"/>
        <v/>
      </c>
      <c r="M736" s="89"/>
      <c r="N736" s="89"/>
      <c r="P736" s="199"/>
      <c r="Q736" s="199"/>
      <c r="R736" s="199"/>
      <c r="S736" s="204"/>
      <c r="T736" s="273">
        <f t="shared" si="654"/>
        <v>0</v>
      </c>
      <c r="U736" s="202">
        <f t="shared" si="655"/>
        <v>0</v>
      </c>
      <c r="V736" s="205" t="str">
        <f t="shared" si="656"/>
        <v/>
      </c>
      <c r="W736" s="205" t="str">
        <f t="shared" si="657"/>
        <v/>
      </c>
      <c r="X736" s="49">
        <v>7</v>
      </c>
      <c r="Y736" s="84" t="str">
        <f t="shared" si="658"/>
        <v/>
      </c>
      <c r="Z736" s="84" t="str">
        <f t="shared" si="659"/>
        <v/>
      </c>
      <c r="AA736" s="84" t="str">
        <f t="shared" si="660"/>
        <v/>
      </c>
      <c r="AB736" s="31">
        <f t="shared" si="661"/>
        <v>0</v>
      </c>
      <c r="AH736" s="332" t="str">
        <f t="shared" si="662"/>
        <v/>
      </c>
    </row>
    <row r="737" spans="1:34" x14ac:dyDescent="0.25">
      <c r="A737" s="31" t="str">
        <f>C731&amp;"x"&amp;B737</f>
        <v>x4</v>
      </c>
      <c r="B737" s="60">
        <v>4</v>
      </c>
      <c r="C737" s="84" t="str">
        <f t="shared" si="645"/>
        <v/>
      </c>
      <c r="D737" s="84" t="str">
        <f t="shared" si="646"/>
        <v/>
      </c>
      <c r="E737" s="85" t="str">
        <f t="shared" si="647"/>
        <v/>
      </c>
      <c r="F737" s="85" t="str">
        <f t="shared" si="648"/>
        <v/>
      </c>
      <c r="G737" s="86" t="str">
        <f t="shared" si="649"/>
        <v/>
      </c>
      <c r="H737" s="87" t="str">
        <f t="shared" si="650"/>
        <v/>
      </c>
      <c r="I737" s="88"/>
      <c r="J737" s="84" t="str">
        <f t="shared" si="651"/>
        <v/>
      </c>
      <c r="K737" s="84" t="str">
        <f t="shared" si="652"/>
        <v/>
      </c>
      <c r="L737" s="84" t="str">
        <f t="shared" si="653"/>
        <v/>
      </c>
      <c r="M737" s="89"/>
      <c r="N737" s="89"/>
      <c r="P737" s="199"/>
      <c r="Q737" s="199"/>
      <c r="R737" s="199"/>
      <c r="S737" s="204"/>
      <c r="T737" s="273">
        <f t="shared" si="654"/>
        <v>0</v>
      </c>
      <c r="U737" s="202">
        <f t="shared" si="655"/>
        <v>0</v>
      </c>
      <c r="V737" s="205" t="str">
        <f t="shared" si="656"/>
        <v/>
      </c>
      <c r="W737" s="205" t="str">
        <f t="shared" si="657"/>
        <v/>
      </c>
      <c r="X737" s="49">
        <v>8</v>
      </c>
      <c r="Y737" s="84" t="str">
        <f t="shared" si="658"/>
        <v/>
      </c>
      <c r="Z737" s="84" t="str">
        <f t="shared" si="659"/>
        <v/>
      </c>
      <c r="AA737" s="84" t="str">
        <f t="shared" si="660"/>
        <v/>
      </c>
      <c r="AB737" s="31">
        <f t="shared" si="661"/>
        <v>0</v>
      </c>
      <c r="AH737" s="332" t="str">
        <f t="shared" si="662"/>
        <v/>
      </c>
    </row>
    <row r="738" spans="1:34" x14ac:dyDescent="0.25">
      <c r="A738" s="31" t="str">
        <f>C731&amp;"x"&amp;B738</f>
        <v>x5</v>
      </c>
      <c r="B738" s="60">
        <v>5</v>
      </c>
      <c r="C738" s="84" t="str">
        <f t="shared" si="645"/>
        <v/>
      </c>
      <c r="D738" s="84" t="str">
        <f t="shared" si="646"/>
        <v/>
      </c>
      <c r="E738" s="85" t="str">
        <f t="shared" si="647"/>
        <v/>
      </c>
      <c r="F738" s="85" t="str">
        <f t="shared" si="648"/>
        <v/>
      </c>
      <c r="G738" s="86" t="str">
        <f t="shared" si="649"/>
        <v/>
      </c>
      <c r="H738" s="87" t="str">
        <f t="shared" si="650"/>
        <v/>
      </c>
      <c r="I738" s="88"/>
      <c r="J738" s="84" t="str">
        <f t="shared" si="651"/>
        <v/>
      </c>
      <c r="K738" s="84" t="str">
        <f t="shared" si="652"/>
        <v/>
      </c>
      <c r="L738" s="84" t="str">
        <f t="shared" si="653"/>
        <v/>
      </c>
      <c r="M738" s="89"/>
      <c r="N738" s="89"/>
      <c r="P738" s="199"/>
      <c r="Q738" s="199"/>
      <c r="R738" s="199"/>
      <c r="S738" s="204"/>
      <c r="T738" s="273">
        <f t="shared" si="654"/>
        <v>0</v>
      </c>
      <c r="U738" s="202">
        <f t="shared" si="655"/>
        <v>0</v>
      </c>
      <c r="V738" s="205" t="str">
        <f t="shared" si="656"/>
        <v/>
      </c>
      <c r="W738" s="205" t="str">
        <f t="shared" si="657"/>
        <v/>
      </c>
      <c r="X738" s="49">
        <v>9</v>
      </c>
      <c r="Y738" s="84" t="str">
        <f t="shared" si="658"/>
        <v/>
      </c>
      <c r="Z738" s="84" t="str">
        <f t="shared" si="659"/>
        <v/>
      </c>
      <c r="AA738" s="84" t="str">
        <f t="shared" si="660"/>
        <v/>
      </c>
      <c r="AB738" s="31">
        <f t="shared" si="661"/>
        <v>0</v>
      </c>
      <c r="AH738" s="332" t="str">
        <f t="shared" si="662"/>
        <v/>
      </c>
    </row>
    <row r="739" spans="1:34" x14ac:dyDescent="0.25">
      <c r="A739" s="31" t="str">
        <f>C731&amp;"x"&amp;B739</f>
        <v>x6</v>
      </c>
      <c r="B739" s="60">
        <v>6</v>
      </c>
      <c r="C739" s="84" t="str">
        <f t="shared" si="645"/>
        <v/>
      </c>
      <c r="D739" s="84" t="str">
        <f t="shared" si="646"/>
        <v/>
      </c>
      <c r="E739" s="85" t="str">
        <f t="shared" si="647"/>
        <v/>
      </c>
      <c r="F739" s="85" t="str">
        <f t="shared" si="648"/>
        <v/>
      </c>
      <c r="G739" s="86" t="str">
        <f t="shared" si="649"/>
        <v/>
      </c>
      <c r="H739" s="87" t="str">
        <f t="shared" si="650"/>
        <v/>
      </c>
      <c r="I739" s="88"/>
      <c r="J739" s="84" t="str">
        <f t="shared" si="651"/>
        <v/>
      </c>
      <c r="K739" s="84" t="str">
        <f t="shared" si="652"/>
        <v/>
      </c>
      <c r="L739" s="84" t="str">
        <f t="shared" si="653"/>
        <v/>
      </c>
      <c r="M739" s="89"/>
      <c r="N739" s="89"/>
      <c r="P739" s="199"/>
      <c r="Q739" s="199"/>
      <c r="R739" s="199"/>
      <c r="S739" s="204"/>
      <c r="T739" s="273">
        <f t="shared" si="654"/>
        <v>0</v>
      </c>
      <c r="U739" s="202">
        <f t="shared" si="655"/>
        <v>0</v>
      </c>
      <c r="V739" s="205" t="str">
        <f t="shared" si="656"/>
        <v/>
      </c>
      <c r="W739" s="205" t="str">
        <f t="shared" si="657"/>
        <v/>
      </c>
      <c r="X739" s="49">
        <v>10</v>
      </c>
      <c r="Y739" s="84" t="str">
        <f t="shared" si="658"/>
        <v/>
      </c>
      <c r="Z739" s="84" t="str">
        <f t="shared" si="659"/>
        <v/>
      </c>
      <c r="AA739" s="84" t="str">
        <f t="shared" si="660"/>
        <v/>
      </c>
      <c r="AB739" s="31">
        <f t="shared" si="661"/>
        <v>0</v>
      </c>
      <c r="AH739" s="332" t="str">
        <f t="shared" si="662"/>
        <v/>
      </c>
    </row>
    <row r="740" spans="1:34" x14ac:dyDescent="0.25">
      <c r="A740" s="31" t="str">
        <f>C731&amp;"x"&amp;B740</f>
        <v>x7</v>
      </c>
      <c r="B740" s="60">
        <v>7</v>
      </c>
      <c r="C740" s="84" t="str">
        <f t="shared" si="645"/>
        <v/>
      </c>
      <c r="D740" s="84" t="str">
        <f t="shared" si="646"/>
        <v/>
      </c>
      <c r="E740" s="85" t="str">
        <f t="shared" si="647"/>
        <v/>
      </c>
      <c r="F740" s="85" t="str">
        <f t="shared" si="648"/>
        <v/>
      </c>
      <c r="G740" s="86" t="str">
        <f t="shared" si="649"/>
        <v/>
      </c>
      <c r="H740" s="87" t="str">
        <f t="shared" si="650"/>
        <v/>
      </c>
      <c r="I740" s="88"/>
      <c r="J740" s="84" t="str">
        <f t="shared" si="651"/>
        <v/>
      </c>
      <c r="K740" s="84" t="str">
        <f t="shared" si="652"/>
        <v/>
      </c>
      <c r="L740" s="84" t="str">
        <f t="shared" si="653"/>
        <v/>
      </c>
      <c r="M740" s="89"/>
      <c r="N740" s="89"/>
      <c r="P740" s="199"/>
      <c r="Q740" s="199"/>
      <c r="R740" s="199"/>
      <c r="S740" s="204"/>
      <c r="T740" s="273">
        <f t="shared" si="654"/>
        <v>0</v>
      </c>
      <c r="U740" s="202">
        <f t="shared" si="655"/>
        <v>0</v>
      </c>
      <c r="V740" s="205" t="str">
        <f t="shared" si="656"/>
        <v/>
      </c>
      <c r="W740" s="205" t="str">
        <f t="shared" si="657"/>
        <v/>
      </c>
      <c r="X740" s="49">
        <v>11</v>
      </c>
      <c r="Y740" s="84" t="str">
        <f t="shared" si="658"/>
        <v/>
      </c>
      <c r="Z740" s="84" t="str">
        <f t="shared" si="659"/>
        <v/>
      </c>
      <c r="AA740" s="84" t="str">
        <f t="shared" si="660"/>
        <v/>
      </c>
      <c r="AB740" s="31">
        <f t="shared" si="661"/>
        <v>0</v>
      </c>
      <c r="AH740" s="332" t="str">
        <f t="shared" si="662"/>
        <v/>
      </c>
    </row>
    <row r="741" spans="1:34" x14ac:dyDescent="0.25">
      <c r="A741" s="31" t="str">
        <f>C731&amp;"x"&amp;B741</f>
        <v>x8</v>
      </c>
      <c r="B741" s="60">
        <v>8</v>
      </c>
      <c r="C741" s="84" t="str">
        <f t="shared" si="645"/>
        <v/>
      </c>
      <c r="D741" s="84" t="str">
        <f t="shared" si="646"/>
        <v/>
      </c>
      <c r="E741" s="85" t="str">
        <f t="shared" si="647"/>
        <v/>
      </c>
      <c r="F741" s="85" t="str">
        <f t="shared" si="648"/>
        <v/>
      </c>
      <c r="G741" s="86" t="str">
        <f t="shared" si="649"/>
        <v/>
      </c>
      <c r="H741" s="87" t="str">
        <f t="shared" si="650"/>
        <v/>
      </c>
      <c r="I741" s="88"/>
      <c r="J741" s="84" t="str">
        <f t="shared" si="651"/>
        <v/>
      </c>
      <c r="K741" s="84" t="str">
        <f t="shared" si="652"/>
        <v/>
      </c>
      <c r="L741" s="84" t="str">
        <f t="shared" si="653"/>
        <v/>
      </c>
      <c r="M741" s="89"/>
      <c r="N741" s="89"/>
      <c r="P741" s="199"/>
      <c r="Q741" s="199"/>
      <c r="R741" s="199"/>
      <c r="S741" s="204"/>
      <c r="T741" s="273">
        <f t="shared" si="654"/>
        <v>0</v>
      </c>
      <c r="U741" s="202">
        <f t="shared" si="655"/>
        <v>0</v>
      </c>
      <c r="V741" s="205" t="str">
        <f t="shared" si="656"/>
        <v/>
      </c>
      <c r="W741" s="205" t="str">
        <f t="shared" si="657"/>
        <v/>
      </c>
      <c r="X741" s="49">
        <v>12</v>
      </c>
      <c r="Y741" s="84" t="str">
        <f t="shared" si="658"/>
        <v/>
      </c>
      <c r="Z741" s="84" t="str">
        <f t="shared" si="659"/>
        <v/>
      </c>
      <c r="AA741" s="84" t="str">
        <f t="shared" si="660"/>
        <v/>
      </c>
      <c r="AB741" s="31">
        <f t="shared" si="661"/>
        <v>0</v>
      </c>
      <c r="AH741" s="332" t="str">
        <f t="shared" si="662"/>
        <v/>
      </c>
    </row>
    <row r="742" spans="1:34" x14ac:dyDescent="0.25">
      <c r="A742" s="31" t="str">
        <f>C731&amp;"x"&amp;B742</f>
        <v>x9</v>
      </c>
      <c r="B742" s="60">
        <v>9</v>
      </c>
      <c r="C742" s="84" t="str">
        <f t="shared" si="645"/>
        <v/>
      </c>
      <c r="D742" s="84" t="str">
        <f t="shared" si="646"/>
        <v/>
      </c>
      <c r="E742" s="85" t="str">
        <f t="shared" si="647"/>
        <v/>
      </c>
      <c r="F742" s="85" t="str">
        <f t="shared" si="648"/>
        <v/>
      </c>
      <c r="G742" s="86" t="str">
        <f t="shared" si="649"/>
        <v/>
      </c>
      <c r="H742" s="87" t="str">
        <f t="shared" si="650"/>
        <v/>
      </c>
      <c r="I742" s="88"/>
      <c r="J742" s="84" t="str">
        <f t="shared" si="651"/>
        <v/>
      </c>
      <c r="K742" s="84" t="str">
        <f t="shared" si="652"/>
        <v/>
      </c>
      <c r="L742" s="84" t="str">
        <f t="shared" si="653"/>
        <v/>
      </c>
      <c r="M742" s="89"/>
      <c r="N742" s="89"/>
      <c r="P742" s="199"/>
      <c r="Q742" s="199"/>
      <c r="R742" s="199"/>
      <c r="S742" s="204"/>
      <c r="T742" s="273">
        <f t="shared" si="654"/>
        <v>0</v>
      </c>
      <c r="U742" s="202">
        <f t="shared" si="655"/>
        <v>0</v>
      </c>
      <c r="V742" s="205" t="str">
        <f t="shared" si="656"/>
        <v/>
      </c>
      <c r="W742" s="205" t="str">
        <f t="shared" si="657"/>
        <v/>
      </c>
      <c r="X742" s="49">
        <v>13</v>
      </c>
      <c r="Y742" s="84" t="str">
        <f t="shared" si="658"/>
        <v/>
      </c>
      <c r="Z742" s="84" t="str">
        <f t="shared" si="659"/>
        <v/>
      </c>
      <c r="AA742" s="84" t="str">
        <f t="shared" si="660"/>
        <v/>
      </c>
      <c r="AB742" s="31">
        <f t="shared" si="661"/>
        <v>0</v>
      </c>
      <c r="AH742" s="332" t="str">
        <f t="shared" si="662"/>
        <v/>
      </c>
    </row>
    <row r="743" spans="1:34" x14ac:dyDescent="0.25">
      <c r="A743" s="31" t="str">
        <f>C731&amp;"x"&amp;B743</f>
        <v>x10</v>
      </c>
      <c r="B743" s="60">
        <v>10</v>
      </c>
      <c r="C743" s="84" t="str">
        <f t="shared" si="645"/>
        <v/>
      </c>
      <c r="D743" s="84" t="str">
        <f t="shared" si="646"/>
        <v/>
      </c>
      <c r="E743" s="85" t="str">
        <f t="shared" si="647"/>
        <v/>
      </c>
      <c r="F743" s="85" t="str">
        <f t="shared" si="648"/>
        <v/>
      </c>
      <c r="G743" s="86" t="str">
        <f t="shared" si="649"/>
        <v/>
      </c>
      <c r="H743" s="87" t="str">
        <f t="shared" si="650"/>
        <v/>
      </c>
      <c r="I743" s="88"/>
      <c r="J743" s="84" t="str">
        <f t="shared" si="651"/>
        <v/>
      </c>
      <c r="K743" s="84" t="str">
        <f t="shared" si="652"/>
        <v/>
      </c>
      <c r="L743" s="84" t="str">
        <f t="shared" si="653"/>
        <v/>
      </c>
      <c r="M743" s="89"/>
      <c r="N743" s="89"/>
      <c r="P743" s="199"/>
      <c r="Q743" s="199"/>
      <c r="R743" s="199"/>
      <c r="S743" s="204"/>
      <c r="T743" s="273">
        <f t="shared" si="654"/>
        <v>0</v>
      </c>
      <c r="U743" s="202">
        <f t="shared" si="655"/>
        <v>0</v>
      </c>
      <c r="V743" s="205" t="str">
        <f t="shared" si="656"/>
        <v/>
      </c>
      <c r="W743" s="205" t="str">
        <f t="shared" si="657"/>
        <v/>
      </c>
      <c r="X743" s="49">
        <v>14</v>
      </c>
      <c r="Y743" s="84" t="str">
        <f t="shared" si="658"/>
        <v/>
      </c>
      <c r="Z743" s="84" t="str">
        <f t="shared" si="659"/>
        <v/>
      </c>
      <c r="AA743" s="84" t="str">
        <f t="shared" si="660"/>
        <v/>
      </c>
      <c r="AB743" s="31">
        <f t="shared" si="661"/>
        <v>0</v>
      </c>
      <c r="AH743" s="332" t="str">
        <f t="shared" si="662"/>
        <v/>
      </c>
    </row>
    <row r="744" spans="1:34" x14ac:dyDescent="0.25">
      <c r="A744" s="31" t="str">
        <f>C731&amp;"x"&amp;B744</f>
        <v>x11</v>
      </c>
      <c r="B744" s="60">
        <v>11</v>
      </c>
      <c r="C744" s="84" t="str">
        <f t="shared" si="645"/>
        <v/>
      </c>
      <c r="D744" s="84" t="str">
        <f t="shared" si="646"/>
        <v/>
      </c>
      <c r="E744" s="85" t="str">
        <f t="shared" si="647"/>
        <v/>
      </c>
      <c r="F744" s="85" t="str">
        <f t="shared" si="648"/>
        <v/>
      </c>
      <c r="G744" s="86" t="str">
        <f t="shared" si="649"/>
        <v/>
      </c>
      <c r="H744" s="87" t="str">
        <f t="shared" si="650"/>
        <v/>
      </c>
      <c r="I744" s="88"/>
      <c r="J744" s="84" t="str">
        <f t="shared" si="651"/>
        <v/>
      </c>
      <c r="K744" s="84" t="str">
        <f t="shared" si="652"/>
        <v/>
      </c>
      <c r="L744" s="84" t="str">
        <f t="shared" si="653"/>
        <v/>
      </c>
      <c r="M744" s="89"/>
      <c r="N744" s="89"/>
      <c r="P744" s="199"/>
      <c r="Q744" s="199"/>
      <c r="R744" s="199"/>
      <c r="T744" s="273">
        <f t="shared" si="654"/>
        <v>0</v>
      </c>
      <c r="U744" s="202">
        <f t="shared" si="655"/>
        <v>0</v>
      </c>
      <c r="V744" s="205" t="str">
        <f t="shared" si="656"/>
        <v/>
      </c>
      <c r="W744" s="205" t="str">
        <f t="shared" si="657"/>
        <v/>
      </c>
      <c r="X744" s="49">
        <v>15</v>
      </c>
      <c r="Y744" s="84" t="str">
        <f t="shared" si="658"/>
        <v/>
      </c>
      <c r="Z744" s="84" t="str">
        <f t="shared" si="659"/>
        <v/>
      </c>
      <c r="AA744" s="84" t="str">
        <f t="shared" si="660"/>
        <v/>
      </c>
      <c r="AB744" s="31">
        <f t="shared" si="661"/>
        <v>0</v>
      </c>
      <c r="AH744" s="332" t="str">
        <f t="shared" si="662"/>
        <v/>
      </c>
    </row>
    <row r="745" spans="1:34" x14ac:dyDescent="0.25">
      <c r="A745" s="31" t="str">
        <f>C731&amp;"x"&amp;B745</f>
        <v>x12</v>
      </c>
      <c r="B745" s="60">
        <v>12</v>
      </c>
      <c r="C745" s="84" t="str">
        <f t="shared" si="645"/>
        <v/>
      </c>
      <c r="D745" s="84" t="str">
        <f t="shared" si="646"/>
        <v/>
      </c>
      <c r="E745" s="85" t="str">
        <f t="shared" si="647"/>
        <v/>
      </c>
      <c r="F745" s="85" t="str">
        <f t="shared" si="648"/>
        <v/>
      </c>
      <c r="G745" s="86" t="str">
        <f t="shared" si="649"/>
        <v/>
      </c>
      <c r="H745" s="87" t="str">
        <f t="shared" si="650"/>
        <v/>
      </c>
      <c r="I745" s="88"/>
      <c r="J745" s="84" t="str">
        <f t="shared" si="651"/>
        <v/>
      </c>
      <c r="K745" s="84" t="str">
        <f t="shared" si="652"/>
        <v/>
      </c>
      <c r="L745" s="84" t="str">
        <f t="shared" si="653"/>
        <v/>
      </c>
      <c r="M745" s="89"/>
      <c r="N745" s="89"/>
      <c r="P745" s="199"/>
      <c r="Q745" s="199"/>
      <c r="R745" s="199"/>
      <c r="T745" s="273">
        <f t="shared" si="654"/>
        <v>0</v>
      </c>
      <c r="U745" s="202">
        <f t="shared" si="655"/>
        <v>0</v>
      </c>
      <c r="V745" s="205" t="str">
        <f t="shared" si="656"/>
        <v/>
      </c>
      <c r="W745" s="205" t="str">
        <f t="shared" si="657"/>
        <v/>
      </c>
      <c r="X745" s="49">
        <v>16</v>
      </c>
      <c r="Y745" s="84" t="str">
        <f t="shared" si="658"/>
        <v/>
      </c>
      <c r="Z745" s="84" t="str">
        <f t="shared" si="659"/>
        <v/>
      </c>
      <c r="AA745" s="84" t="str">
        <f t="shared" si="660"/>
        <v/>
      </c>
      <c r="AB745" s="31">
        <f t="shared" si="661"/>
        <v>0</v>
      </c>
      <c r="AH745" s="332" t="str">
        <f t="shared" si="662"/>
        <v/>
      </c>
    </row>
    <row r="746" spans="1:34" x14ac:dyDescent="0.25">
      <c r="A746" s="31" t="str">
        <f>C731&amp;"x"&amp;B746</f>
        <v>x13</v>
      </c>
      <c r="B746" s="60">
        <v>13</v>
      </c>
      <c r="C746" s="84" t="str">
        <f t="shared" si="645"/>
        <v/>
      </c>
      <c r="D746" s="84" t="str">
        <f t="shared" si="646"/>
        <v/>
      </c>
      <c r="E746" s="85" t="str">
        <f t="shared" si="647"/>
        <v/>
      </c>
      <c r="F746" s="85" t="str">
        <f t="shared" si="648"/>
        <v/>
      </c>
      <c r="G746" s="86" t="str">
        <f t="shared" si="649"/>
        <v/>
      </c>
      <c r="H746" s="87" t="str">
        <f t="shared" si="650"/>
        <v/>
      </c>
      <c r="I746" s="88"/>
      <c r="J746" s="84" t="str">
        <f t="shared" si="651"/>
        <v/>
      </c>
      <c r="K746" s="84" t="str">
        <f t="shared" si="652"/>
        <v/>
      </c>
      <c r="L746" s="84" t="str">
        <f t="shared" si="653"/>
        <v/>
      </c>
      <c r="M746" s="89"/>
      <c r="N746" s="89"/>
      <c r="P746" s="199"/>
      <c r="Q746" s="199"/>
      <c r="R746" s="199"/>
      <c r="T746" s="273">
        <f t="shared" si="654"/>
        <v>0</v>
      </c>
      <c r="U746" s="202">
        <f t="shared" si="655"/>
        <v>0</v>
      </c>
      <c r="V746" s="205" t="str">
        <f t="shared" si="656"/>
        <v/>
      </c>
      <c r="W746" s="205" t="str">
        <f t="shared" si="657"/>
        <v/>
      </c>
      <c r="X746" s="49">
        <v>17</v>
      </c>
      <c r="Y746" s="84" t="str">
        <f t="shared" si="658"/>
        <v/>
      </c>
      <c r="Z746" s="84" t="str">
        <f t="shared" si="659"/>
        <v/>
      </c>
      <c r="AA746" s="84" t="str">
        <f t="shared" si="660"/>
        <v/>
      </c>
      <c r="AB746" s="31">
        <f t="shared" si="661"/>
        <v>0</v>
      </c>
      <c r="AH746" s="332" t="str">
        <f t="shared" si="662"/>
        <v/>
      </c>
    </row>
    <row r="747" spans="1:34" x14ac:dyDescent="0.25">
      <c r="A747" s="31" t="str">
        <f>C731&amp;"x"&amp;B747</f>
        <v>x14</v>
      </c>
      <c r="B747" s="60">
        <v>14</v>
      </c>
      <c r="C747" s="84" t="str">
        <f t="shared" si="645"/>
        <v/>
      </c>
      <c r="D747" s="84" t="str">
        <f t="shared" si="646"/>
        <v/>
      </c>
      <c r="E747" s="85" t="str">
        <f t="shared" si="647"/>
        <v/>
      </c>
      <c r="F747" s="85" t="str">
        <f t="shared" si="648"/>
        <v/>
      </c>
      <c r="G747" s="86" t="str">
        <f t="shared" si="649"/>
        <v/>
      </c>
      <c r="H747" s="87" t="str">
        <f t="shared" si="650"/>
        <v/>
      </c>
      <c r="I747" s="88"/>
      <c r="J747" s="84" t="str">
        <f t="shared" si="651"/>
        <v/>
      </c>
      <c r="K747" s="84" t="str">
        <f t="shared" si="652"/>
        <v/>
      </c>
      <c r="L747" s="84" t="str">
        <f t="shared" si="653"/>
        <v/>
      </c>
      <c r="M747" s="89"/>
      <c r="N747" s="89"/>
      <c r="P747" s="199"/>
      <c r="Q747" s="199"/>
      <c r="R747" s="199"/>
      <c r="T747" s="273">
        <f t="shared" si="654"/>
        <v>0</v>
      </c>
      <c r="U747" s="202">
        <f t="shared" si="655"/>
        <v>0</v>
      </c>
      <c r="V747" s="205" t="str">
        <f t="shared" si="656"/>
        <v/>
      </c>
      <c r="W747" s="205" t="str">
        <f t="shared" si="657"/>
        <v/>
      </c>
      <c r="X747" s="49">
        <v>18</v>
      </c>
      <c r="Y747" s="84" t="str">
        <f t="shared" si="658"/>
        <v/>
      </c>
      <c r="Z747" s="84" t="str">
        <f t="shared" si="659"/>
        <v/>
      </c>
      <c r="AA747" s="84" t="str">
        <f t="shared" si="660"/>
        <v/>
      </c>
      <c r="AB747" s="31">
        <f t="shared" si="661"/>
        <v>0</v>
      </c>
      <c r="AH747" s="332" t="str">
        <f t="shared" si="662"/>
        <v/>
      </c>
    </row>
    <row r="748" spans="1:34" x14ac:dyDescent="0.25">
      <c r="A748" s="31" t="str">
        <f>C731&amp;"x"&amp;B748</f>
        <v>x15</v>
      </c>
      <c r="B748" s="60">
        <v>15</v>
      </c>
      <c r="C748" s="84" t="str">
        <f t="shared" si="645"/>
        <v/>
      </c>
      <c r="D748" s="84" t="str">
        <f t="shared" si="646"/>
        <v/>
      </c>
      <c r="E748" s="85" t="str">
        <f t="shared" si="647"/>
        <v/>
      </c>
      <c r="F748" s="85" t="str">
        <f t="shared" si="648"/>
        <v/>
      </c>
      <c r="G748" s="86" t="str">
        <f t="shared" si="649"/>
        <v/>
      </c>
      <c r="H748" s="87" t="str">
        <f t="shared" si="650"/>
        <v/>
      </c>
      <c r="I748" s="88"/>
      <c r="J748" s="84" t="str">
        <f t="shared" si="651"/>
        <v/>
      </c>
      <c r="K748" s="84" t="str">
        <f t="shared" si="652"/>
        <v/>
      </c>
      <c r="L748" s="84" t="str">
        <f t="shared" si="653"/>
        <v/>
      </c>
      <c r="M748" s="89"/>
      <c r="N748" s="89"/>
      <c r="P748" s="199"/>
      <c r="Q748" s="199"/>
      <c r="R748" s="199"/>
      <c r="T748" s="273">
        <f t="shared" si="654"/>
        <v>0</v>
      </c>
      <c r="U748" s="202">
        <f t="shared" si="655"/>
        <v>0</v>
      </c>
      <c r="V748" s="205" t="str">
        <f t="shared" si="656"/>
        <v/>
      </c>
      <c r="W748" s="205" t="str">
        <f t="shared" si="657"/>
        <v/>
      </c>
      <c r="X748" s="49">
        <v>19</v>
      </c>
      <c r="Y748" s="84" t="str">
        <f t="shared" si="658"/>
        <v/>
      </c>
      <c r="Z748" s="84" t="str">
        <f t="shared" si="659"/>
        <v/>
      </c>
      <c r="AA748" s="84" t="str">
        <f t="shared" si="660"/>
        <v/>
      </c>
      <c r="AB748" s="31">
        <f t="shared" si="661"/>
        <v>0</v>
      </c>
      <c r="AH748" s="332" t="str">
        <f t="shared" si="662"/>
        <v/>
      </c>
    </row>
    <row r="749" spans="1:34" ht="13.8" thickBot="1" x14ac:dyDescent="0.3">
      <c r="B749" s="90"/>
      <c r="C749" s="91"/>
      <c r="D749" s="90"/>
      <c r="E749" s="90"/>
      <c r="F749" s="90"/>
      <c r="G749" s="92"/>
      <c r="H749" s="92"/>
      <c r="I749" s="92"/>
      <c r="J749" s="91"/>
      <c r="K749" s="91"/>
      <c r="L749" s="91"/>
      <c r="M749" s="89"/>
      <c r="N749" s="89"/>
      <c r="X749" s="49">
        <v>20</v>
      </c>
    </row>
    <row r="750" spans="1:34" ht="13.8" thickTop="1" x14ac:dyDescent="0.25">
      <c r="A750" s="59"/>
      <c r="B750" s="60"/>
      <c r="C750" s="416" t="s">
        <v>5707</v>
      </c>
      <c r="D750" s="416"/>
      <c r="E750" s="162" t="s">
        <v>5708</v>
      </c>
      <c r="F750" s="162" t="s">
        <v>5709</v>
      </c>
      <c r="G750" s="62" t="s">
        <v>5710</v>
      </c>
      <c r="H750" s="63"/>
      <c r="I750" s="64"/>
      <c r="J750" s="65" t="s">
        <v>5711</v>
      </c>
      <c r="K750" s="65" t="s">
        <v>5712</v>
      </c>
      <c r="L750" s="65" t="s">
        <v>5713</v>
      </c>
      <c r="M750" s="66"/>
      <c r="N750" s="66"/>
      <c r="O750" s="67"/>
      <c r="P750" s="68">
        <f>COUNT(P754:P768)</f>
        <v>0</v>
      </c>
      <c r="Q750" s="68">
        <f>COUNT(Q754:Q768)</f>
        <v>0</v>
      </c>
      <c r="R750" s="68">
        <f>COUNT(R754:R768)</f>
        <v>0</v>
      </c>
      <c r="S750" s="69"/>
      <c r="T750" s="344">
        <f>T751-SUM(U754:U768)</f>
        <v>0</v>
      </c>
      <c r="U750" s="67"/>
      <c r="V750" s="67"/>
      <c r="W750" s="67"/>
      <c r="X750" s="67">
        <v>1</v>
      </c>
      <c r="Y750" s="59"/>
      <c r="Z750" s="59"/>
      <c r="AA750" s="59"/>
      <c r="AB750" s="59"/>
    </row>
    <row r="751" spans="1:34" x14ac:dyDescent="0.25">
      <c r="A751" s="40">
        <v>41</v>
      </c>
      <c r="B751" s="70"/>
      <c r="C751" s="415" t="str">
        <f>Leden!AQ43</f>
        <v/>
      </c>
      <c r="D751" s="415"/>
      <c r="E751" s="161" t="str">
        <f>IF($C751="","",LEFT(IFERROR(VLOOKUP($C751,TeamsV,2,0),"")&amp;"??",2))</f>
        <v/>
      </c>
      <c r="F751" s="342" t="str">
        <f>IF($C751="","",IFERROR(VLOOKUP($C751,TeamsV,3,0),"??"))</f>
        <v/>
      </c>
      <c r="G751" s="161" t="str">
        <f>IF($C751="","",LEFT(IFERROR(VLOOKUP($C751,TeamsV,4,0),"")&amp;"?",1))</f>
        <v/>
      </c>
      <c r="H751" s="72"/>
      <c r="I751" s="73"/>
      <c r="J751" s="265">
        <f>COUNTIF(C754:C768,"V")</f>
        <v>0</v>
      </c>
      <c r="K751" s="268">
        <f>COUNTIF(C754:C768,"M")</f>
        <v>0</v>
      </c>
      <c r="L751" s="74" t="str">
        <f>IFERROR(AVERAGE(H754:H768),"")</f>
        <v/>
      </c>
      <c r="M751" s="75"/>
      <c r="N751" s="75"/>
      <c r="O751" s="76" t="s">
        <v>5714</v>
      </c>
      <c r="P751" s="346"/>
      <c r="Q751" s="346"/>
      <c r="R751" s="346"/>
      <c r="S751" s="347"/>
      <c r="T751" s="344">
        <f>SUM(T754:T768)</f>
        <v>0</v>
      </c>
      <c r="U751" s="201" t="str">
        <f>MID($C751,1,1)</f>
        <v/>
      </c>
      <c r="V751" s="201" t="str">
        <f>MID($C751,1,1)</f>
        <v/>
      </c>
      <c r="W751" s="201" t="str">
        <f>MID($C751,1,1)</f>
        <v/>
      </c>
      <c r="X751" s="49">
        <v>2</v>
      </c>
      <c r="Y751" s="40"/>
      <c r="Z751" s="40"/>
      <c r="AA751" s="40"/>
      <c r="AB751" s="40"/>
      <c r="AD751" s="17" t="str">
        <f>IF($C751="","",IFERROR(VLOOKUP($C751,TeamsV,6,0),""))</f>
        <v/>
      </c>
      <c r="AE751" s="17" t="str">
        <f>TRIM(IF($AD751="","",IFERROR(VLOOKUP($AD751,Teams!$B$4:$G$8,2,0),"")))</f>
        <v/>
      </c>
      <c r="AF751" s="17" t="str">
        <f>TRIM(IF($AD751="","",IFERROR(VLOOKUP($AD751,Teams!$B$4:$G$8,4,0),"")))</f>
        <v/>
      </c>
      <c r="AH751" s="335" t="str">
        <f>IFERROR(AVERAGE(AH754:AH768),"")</f>
        <v/>
      </c>
    </row>
    <row r="752" spans="1:34" x14ac:dyDescent="0.25">
      <c r="B752" s="60"/>
      <c r="C752" s="162"/>
      <c r="D752" s="60"/>
      <c r="E752" s="60"/>
      <c r="F752" s="60"/>
      <c r="G752" s="64"/>
      <c r="H752" s="64"/>
      <c r="I752" s="64"/>
      <c r="J752" s="266"/>
      <c r="K752" s="266"/>
      <c r="L752" s="266"/>
      <c r="M752" s="77"/>
      <c r="N752" s="77"/>
      <c r="P752" s="200"/>
      <c r="Q752" s="200"/>
      <c r="R752" s="200"/>
      <c r="S752" s="200"/>
      <c r="T752" s="156"/>
      <c r="U752" s="202"/>
      <c r="V752" s="202"/>
      <c r="W752" s="202"/>
      <c r="X752" s="49">
        <v>3</v>
      </c>
    </row>
    <row r="753" spans="1:34" x14ac:dyDescent="0.25">
      <c r="A753" s="78"/>
      <c r="B753" s="79"/>
      <c r="C753" s="80" t="s">
        <v>5715</v>
      </c>
      <c r="D753" s="80" t="s">
        <v>5716</v>
      </c>
      <c r="E753" s="81" t="s">
        <v>5717</v>
      </c>
      <c r="F753" s="81" t="s">
        <v>5718</v>
      </c>
      <c r="G753" s="80" t="s">
        <v>5719</v>
      </c>
      <c r="H753" s="80" t="s">
        <v>5720</v>
      </c>
      <c r="I753" s="80" t="s">
        <v>5575</v>
      </c>
      <c r="J753" s="80" t="s">
        <v>7904</v>
      </c>
      <c r="K753" s="80" t="s">
        <v>7905</v>
      </c>
      <c r="L753" s="80" t="s">
        <v>8680</v>
      </c>
      <c r="M753" s="82"/>
      <c r="N753" s="82"/>
      <c r="O753" s="83"/>
      <c r="P753" s="203" t="s">
        <v>5585</v>
      </c>
      <c r="Q753" s="203" t="s">
        <v>5584</v>
      </c>
      <c r="R753" s="203" t="s">
        <v>5586</v>
      </c>
      <c r="S753" s="200"/>
      <c r="T753" s="156"/>
      <c r="U753" s="201" t="str">
        <f>IF(W751="","",VLOOKUP(W751,Leeftijdscat,2,FALSE))</f>
        <v/>
      </c>
      <c r="V753" s="201" t="str">
        <f>IF(W751="","",VLOOKUP(W751,Leeftijdscat,3,FALSE))</f>
        <v/>
      </c>
      <c r="W753" s="201" t="str">
        <f>IF(W751="","",VLOOKUP(W751,Leeftijdscat,4,FALSE))</f>
        <v/>
      </c>
      <c r="X753" s="49">
        <v>4</v>
      </c>
      <c r="Y753" s="78">
        <f>LEN(Y754&amp;Y755&amp;Y756&amp;Y757&amp;Y758&amp;Y759&amp;Y760&amp;Y761&amp;Y762&amp;Y763&amp;Y764&amp;Y765&amp;Y766&amp;Y767&amp;Y768)</f>
        <v>0</v>
      </c>
      <c r="Z753" s="78">
        <f>LEN(Z754&amp;Z755&amp;Z756&amp;Z757&amp;Z758&amp;Z759&amp;Z760&amp;Z761&amp;Z762&amp;Z763&amp;Z764&amp;Z765&amp;Z766&amp;Z767&amp;Z768)</f>
        <v>0</v>
      </c>
      <c r="AA753" s="78">
        <f>LEN(AA754&amp;AA755&amp;AA756&amp;AA757&amp;AA758&amp;AA759&amp;AA760&amp;AA761&amp;AA762&amp;AA763&amp;AA764&amp;AA765&amp;AA766&amp;AA767&amp;AA768)</f>
        <v>0</v>
      </c>
      <c r="AB753" s="78">
        <f>SUM(Y753:AA753)</f>
        <v>0</v>
      </c>
    </row>
    <row r="754" spans="1:34" x14ac:dyDescent="0.25">
      <c r="A754" s="31" t="str">
        <f>C751&amp;"x"&amp;B754</f>
        <v>x1</v>
      </c>
      <c r="B754" s="60">
        <v>1</v>
      </c>
      <c r="C754" s="84" t="str">
        <f t="shared" ref="C754:C768" si="663">IF(LEFT($A754,1)="x","",IFERROR(VLOOKUP($A754,LedenV,6,0),""))</f>
        <v/>
      </c>
      <c r="D754" s="84" t="str">
        <f t="shared" ref="D754:D768" si="664">IF(LEFT($A754,1)="x","",IFERROR(VLOOKUP($A754,LedenV,7,0),""))</f>
        <v/>
      </c>
      <c r="E754" s="85" t="str">
        <f t="shared" ref="E754:E768" si="665">IF(LEFT($A754,1)="x","",IFERROR(VLOOKUP($A754,LedenV,8,0),""))</f>
        <v/>
      </c>
      <c r="F754" s="85" t="str">
        <f t="shared" ref="F754:F768" si="666">IF(LEFT($A754,1)="x","",IFERROR(VLOOKUP($A754,LedenV,9,0),""))</f>
        <v/>
      </c>
      <c r="G754" s="86" t="str">
        <f t="shared" ref="G754:G768" si="667">IF(LEFT($A754,1)="x","",IFERROR(VLOOKUP($A754,LedenV,10,0),""))</f>
        <v/>
      </c>
      <c r="H754" s="87" t="str">
        <f t="shared" ref="H754:H768" si="668">IF(AND(ISNUMBER(G754),G754&lt;&gt;0),DATEDIF(G754,Peildatum,"Y"),"")</f>
        <v/>
      </c>
      <c r="I754" s="88"/>
      <c r="J754" s="84" t="str">
        <f t="shared" ref="J754:J768" si="669">IF(LEFT($A754,1)="x","",IFERROR(VLOOKUP($A754,LedenV,16,0),""))</f>
        <v/>
      </c>
      <c r="K754" s="84" t="str">
        <f t="shared" ref="K754:K768" si="670">IF(LEFT($A754,1)="x","",IFERROR(VLOOKUP($A754,LedenV,17,0),""))</f>
        <v/>
      </c>
      <c r="L754" s="84" t="str">
        <f t="shared" ref="L754:L768" si="671">IF(LEFT($A754,1)="x","",IFERROR(VLOOKUP($A754,LedenV,18,0),""))</f>
        <v/>
      </c>
      <c r="M754" s="89"/>
      <c r="N754" s="89"/>
      <c r="P754" s="199"/>
      <c r="Q754" s="199"/>
      <c r="R754" s="199"/>
      <c r="S754" s="204"/>
      <c r="T754" s="273">
        <f t="shared" ref="T754:T768" si="672">IF(LEN(C754&amp;D754&amp;E754&amp;F754)&gt;0,1,0)</f>
        <v>0</v>
      </c>
      <c r="U754" s="202">
        <f t="shared" ref="U754:U768" si="673">MIN(LEN(Y754&amp;Z754&amp;AA754),1)</f>
        <v>0</v>
      </c>
      <c r="V754" s="205" t="str">
        <f t="shared" ref="V754:V768" si="674">V753</f>
        <v/>
      </c>
      <c r="W754" s="205" t="str">
        <f t="shared" ref="W754:W768" si="675">W753</f>
        <v/>
      </c>
      <c r="X754" s="49">
        <v>5</v>
      </c>
      <c r="Y754" s="84" t="str">
        <f t="shared" ref="Y754:Y768" si="676">IF(LEFT($A754,1)="x","",IFERROR(VLOOKUP($A754,LedenV,34,0),""))</f>
        <v/>
      </c>
      <c r="Z754" s="84" t="str">
        <f t="shared" ref="Z754:Z768" si="677">IF(LEFT($A754,1)="x","",IFERROR(VLOOKUP($A754,LedenV,35,0),""))</f>
        <v/>
      </c>
      <c r="AA754" s="84" t="str">
        <f t="shared" ref="AA754:AA768" si="678">IF(LEFT($A754,1)="x","",IFERROR(VLOOKUP($A754,LedenV,36,0),""))</f>
        <v/>
      </c>
      <c r="AB754" s="31">
        <f t="shared" ref="AB754:AB768" si="679">LEN(Y754&amp;Z754&amp;AA754)</f>
        <v>0</v>
      </c>
      <c r="AH754" s="332" t="str">
        <f t="shared" ref="AH754:AH768" si="680">lft(G754,Peildatum)</f>
        <v/>
      </c>
    </row>
    <row r="755" spans="1:34" x14ac:dyDescent="0.25">
      <c r="A755" s="31" t="str">
        <f>C751&amp;"x"&amp;B755</f>
        <v>x2</v>
      </c>
      <c r="B755" s="60">
        <v>2</v>
      </c>
      <c r="C755" s="84" t="str">
        <f t="shared" si="663"/>
        <v/>
      </c>
      <c r="D755" s="84" t="str">
        <f t="shared" si="664"/>
        <v/>
      </c>
      <c r="E755" s="85" t="str">
        <f t="shared" si="665"/>
        <v/>
      </c>
      <c r="F755" s="85" t="str">
        <f t="shared" si="666"/>
        <v/>
      </c>
      <c r="G755" s="86" t="str">
        <f t="shared" si="667"/>
        <v/>
      </c>
      <c r="H755" s="87" t="str">
        <f t="shared" si="668"/>
        <v/>
      </c>
      <c r="I755" s="88"/>
      <c r="J755" s="84" t="str">
        <f t="shared" si="669"/>
        <v/>
      </c>
      <c r="K755" s="84" t="str">
        <f t="shared" si="670"/>
        <v/>
      </c>
      <c r="L755" s="84" t="str">
        <f t="shared" si="671"/>
        <v/>
      </c>
      <c r="M755" s="89"/>
      <c r="N755" s="89"/>
      <c r="P755" s="199"/>
      <c r="Q755" s="199"/>
      <c r="R755" s="199"/>
      <c r="S755" s="204"/>
      <c r="T755" s="273">
        <f t="shared" si="672"/>
        <v>0</v>
      </c>
      <c r="U755" s="202">
        <f t="shared" si="673"/>
        <v>0</v>
      </c>
      <c r="V755" s="205" t="str">
        <f t="shared" si="674"/>
        <v/>
      </c>
      <c r="W755" s="205" t="str">
        <f t="shared" si="675"/>
        <v/>
      </c>
      <c r="X755" s="49">
        <v>6</v>
      </c>
      <c r="Y755" s="84" t="str">
        <f t="shared" si="676"/>
        <v/>
      </c>
      <c r="Z755" s="84" t="str">
        <f t="shared" si="677"/>
        <v/>
      </c>
      <c r="AA755" s="84" t="str">
        <f t="shared" si="678"/>
        <v/>
      </c>
      <c r="AB755" s="31">
        <f t="shared" si="679"/>
        <v>0</v>
      </c>
      <c r="AH755" s="332" t="str">
        <f t="shared" si="680"/>
        <v/>
      </c>
    </row>
    <row r="756" spans="1:34" x14ac:dyDescent="0.25">
      <c r="A756" s="31" t="str">
        <f>C751&amp;"x"&amp;B756</f>
        <v>x3</v>
      </c>
      <c r="B756" s="60">
        <v>3</v>
      </c>
      <c r="C756" s="84" t="str">
        <f t="shared" si="663"/>
        <v/>
      </c>
      <c r="D756" s="84" t="str">
        <f t="shared" si="664"/>
        <v/>
      </c>
      <c r="E756" s="85" t="str">
        <f t="shared" si="665"/>
        <v/>
      </c>
      <c r="F756" s="85" t="str">
        <f t="shared" si="666"/>
        <v/>
      </c>
      <c r="G756" s="86" t="str">
        <f t="shared" si="667"/>
        <v/>
      </c>
      <c r="H756" s="87" t="str">
        <f t="shared" si="668"/>
        <v/>
      </c>
      <c r="I756" s="88"/>
      <c r="J756" s="84" t="str">
        <f t="shared" si="669"/>
        <v/>
      </c>
      <c r="K756" s="84" t="str">
        <f t="shared" si="670"/>
        <v/>
      </c>
      <c r="L756" s="84" t="str">
        <f t="shared" si="671"/>
        <v/>
      </c>
      <c r="M756" s="89"/>
      <c r="N756" s="89"/>
      <c r="P756" s="199"/>
      <c r="Q756" s="199"/>
      <c r="R756" s="199"/>
      <c r="S756" s="204"/>
      <c r="T756" s="273">
        <f t="shared" si="672"/>
        <v>0</v>
      </c>
      <c r="U756" s="202">
        <f t="shared" si="673"/>
        <v>0</v>
      </c>
      <c r="V756" s="205" t="str">
        <f t="shared" si="674"/>
        <v/>
      </c>
      <c r="W756" s="205" t="str">
        <f t="shared" si="675"/>
        <v/>
      </c>
      <c r="X756" s="49">
        <v>7</v>
      </c>
      <c r="Y756" s="84" t="str">
        <f t="shared" si="676"/>
        <v/>
      </c>
      <c r="Z756" s="84" t="str">
        <f t="shared" si="677"/>
        <v/>
      </c>
      <c r="AA756" s="84" t="str">
        <f t="shared" si="678"/>
        <v/>
      </c>
      <c r="AB756" s="31">
        <f t="shared" si="679"/>
        <v>0</v>
      </c>
      <c r="AH756" s="332" t="str">
        <f t="shared" si="680"/>
        <v/>
      </c>
    </row>
    <row r="757" spans="1:34" x14ac:dyDescent="0.25">
      <c r="A757" s="31" t="str">
        <f>C751&amp;"x"&amp;B757</f>
        <v>x4</v>
      </c>
      <c r="B757" s="60">
        <v>4</v>
      </c>
      <c r="C757" s="84" t="str">
        <f t="shared" si="663"/>
        <v/>
      </c>
      <c r="D757" s="84" t="str">
        <f t="shared" si="664"/>
        <v/>
      </c>
      <c r="E757" s="85" t="str">
        <f t="shared" si="665"/>
        <v/>
      </c>
      <c r="F757" s="85" t="str">
        <f t="shared" si="666"/>
        <v/>
      </c>
      <c r="G757" s="86" t="str">
        <f t="shared" si="667"/>
        <v/>
      </c>
      <c r="H757" s="87" t="str">
        <f t="shared" si="668"/>
        <v/>
      </c>
      <c r="I757" s="88"/>
      <c r="J757" s="84" t="str">
        <f t="shared" si="669"/>
        <v/>
      </c>
      <c r="K757" s="84" t="str">
        <f t="shared" si="670"/>
        <v/>
      </c>
      <c r="L757" s="84" t="str">
        <f t="shared" si="671"/>
        <v/>
      </c>
      <c r="M757" s="89"/>
      <c r="N757" s="89"/>
      <c r="P757" s="199"/>
      <c r="Q757" s="199"/>
      <c r="R757" s="199"/>
      <c r="S757" s="204"/>
      <c r="T757" s="273">
        <f t="shared" si="672"/>
        <v>0</v>
      </c>
      <c r="U757" s="202">
        <f t="shared" si="673"/>
        <v>0</v>
      </c>
      <c r="V757" s="205" t="str">
        <f t="shared" si="674"/>
        <v/>
      </c>
      <c r="W757" s="205" t="str">
        <f t="shared" si="675"/>
        <v/>
      </c>
      <c r="X757" s="49">
        <v>8</v>
      </c>
      <c r="Y757" s="84" t="str">
        <f t="shared" si="676"/>
        <v/>
      </c>
      <c r="Z757" s="84" t="str">
        <f t="shared" si="677"/>
        <v/>
      </c>
      <c r="AA757" s="84" t="str">
        <f t="shared" si="678"/>
        <v/>
      </c>
      <c r="AB757" s="31">
        <f t="shared" si="679"/>
        <v>0</v>
      </c>
      <c r="AH757" s="332" t="str">
        <f t="shared" si="680"/>
        <v/>
      </c>
    </row>
    <row r="758" spans="1:34" x14ac:dyDescent="0.25">
      <c r="A758" s="31" t="str">
        <f>C751&amp;"x"&amp;B758</f>
        <v>x5</v>
      </c>
      <c r="B758" s="60">
        <v>5</v>
      </c>
      <c r="C758" s="84" t="str">
        <f t="shared" si="663"/>
        <v/>
      </c>
      <c r="D758" s="84" t="str">
        <f t="shared" si="664"/>
        <v/>
      </c>
      <c r="E758" s="85" t="str">
        <f t="shared" si="665"/>
        <v/>
      </c>
      <c r="F758" s="85" t="str">
        <f t="shared" si="666"/>
        <v/>
      </c>
      <c r="G758" s="86" t="str">
        <f t="shared" si="667"/>
        <v/>
      </c>
      <c r="H758" s="87" t="str">
        <f t="shared" si="668"/>
        <v/>
      </c>
      <c r="I758" s="88"/>
      <c r="J758" s="84" t="str">
        <f t="shared" si="669"/>
        <v/>
      </c>
      <c r="K758" s="84" t="str">
        <f t="shared" si="670"/>
        <v/>
      </c>
      <c r="L758" s="84" t="str">
        <f t="shared" si="671"/>
        <v/>
      </c>
      <c r="M758" s="89"/>
      <c r="N758" s="89"/>
      <c r="P758" s="199"/>
      <c r="Q758" s="199"/>
      <c r="R758" s="199"/>
      <c r="S758" s="204"/>
      <c r="T758" s="273">
        <f t="shared" si="672"/>
        <v>0</v>
      </c>
      <c r="U758" s="202">
        <f t="shared" si="673"/>
        <v>0</v>
      </c>
      <c r="V758" s="205" t="str">
        <f t="shared" si="674"/>
        <v/>
      </c>
      <c r="W758" s="205" t="str">
        <f t="shared" si="675"/>
        <v/>
      </c>
      <c r="X758" s="49">
        <v>9</v>
      </c>
      <c r="Y758" s="84" t="str">
        <f t="shared" si="676"/>
        <v/>
      </c>
      <c r="Z758" s="84" t="str">
        <f t="shared" si="677"/>
        <v/>
      </c>
      <c r="AA758" s="84" t="str">
        <f t="shared" si="678"/>
        <v/>
      </c>
      <c r="AB758" s="31">
        <f t="shared" si="679"/>
        <v>0</v>
      </c>
      <c r="AH758" s="332" t="str">
        <f t="shared" si="680"/>
        <v/>
      </c>
    </row>
    <row r="759" spans="1:34" x14ac:dyDescent="0.25">
      <c r="A759" s="31" t="str">
        <f>C751&amp;"x"&amp;B759</f>
        <v>x6</v>
      </c>
      <c r="B759" s="60">
        <v>6</v>
      </c>
      <c r="C759" s="84" t="str">
        <f t="shared" si="663"/>
        <v/>
      </c>
      <c r="D759" s="84" t="str">
        <f t="shared" si="664"/>
        <v/>
      </c>
      <c r="E759" s="85" t="str">
        <f t="shared" si="665"/>
        <v/>
      </c>
      <c r="F759" s="85" t="str">
        <f t="shared" si="666"/>
        <v/>
      </c>
      <c r="G759" s="86" t="str">
        <f t="shared" si="667"/>
        <v/>
      </c>
      <c r="H759" s="87" t="str">
        <f t="shared" si="668"/>
        <v/>
      </c>
      <c r="I759" s="88"/>
      <c r="J759" s="84" t="str">
        <f t="shared" si="669"/>
        <v/>
      </c>
      <c r="K759" s="84" t="str">
        <f t="shared" si="670"/>
        <v/>
      </c>
      <c r="L759" s="84" t="str">
        <f t="shared" si="671"/>
        <v/>
      </c>
      <c r="M759" s="89"/>
      <c r="N759" s="89"/>
      <c r="P759" s="199"/>
      <c r="Q759" s="199"/>
      <c r="R759" s="199"/>
      <c r="S759" s="204"/>
      <c r="T759" s="273">
        <f t="shared" si="672"/>
        <v>0</v>
      </c>
      <c r="U759" s="202">
        <f t="shared" si="673"/>
        <v>0</v>
      </c>
      <c r="V759" s="205" t="str">
        <f t="shared" si="674"/>
        <v/>
      </c>
      <c r="W759" s="205" t="str">
        <f t="shared" si="675"/>
        <v/>
      </c>
      <c r="X759" s="49">
        <v>10</v>
      </c>
      <c r="Y759" s="84" t="str">
        <f t="shared" si="676"/>
        <v/>
      </c>
      <c r="Z759" s="84" t="str">
        <f t="shared" si="677"/>
        <v/>
      </c>
      <c r="AA759" s="84" t="str">
        <f t="shared" si="678"/>
        <v/>
      </c>
      <c r="AB759" s="31">
        <f t="shared" si="679"/>
        <v>0</v>
      </c>
      <c r="AH759" s="332" t="str">
        <f t="shared" si="680"/>
        <v/>
      </c>
    </row>
    <row r="760" spans="1:34" x14ac:dyDescent="0.25">
      <c r="A760" s="31" t="str">
        <f>C751&amp;"x"&amp;B760</f>
        <v>x7</v>
      </c>
      <c r="B760" s="60">
        <v>7</v>
      </c>
      <c r="C760" s="84" t="str">
        <f t="shared" si="663"/>
        <v/>
      </c>
      <c r="D760" s="84" t="str">
        <f t="shared" si="664"/>
        <v/>
      </c>
      <c r="E760" s="85" t="str">
        <f t="shared" si="665"/>
        <v/>
      </c>
      <c r="F760" s="85" t="str">
        <f t="shared" si="666"/>
        <v/>
      </c>
      <c r="G760" s="86" t="str">
        <f t="shared" si="667"/>
        <v/>
      </c>
      <c r="H760" s="87" t="str">
        <f t="shared" si="668"/>
        <v/>
      </c>
      <c r="I760" s="88"/>
      <c r="J760" s="84" t="str">
        <f t="shared" si="669"/>
        <v/>
      </c>
      <c r="K760" s="84" t="str">
        <f t="shared" si="670"/>
        <v/>
      </c>
      <c r="L760" s="84" t="str">
        <f t="shared" si="671"/>
        <v/>
      </c>
      <c r="M760" s="89"/>
      <c r="N760" s="89"/>
      <c r="P760" s="199"/>
      <c r="Q760" s="199"/>
      <c r="R760" s="199"/>
      <c r="S760" s="204"/>
      <c r="T760" s="273">
        <f t="shared" si="672"/>
        <v>0</v>
      </c>
      <c r="U760" s="202">
        <f t="shared" si="673"/>
        <v>0</v>
      </c>
      <c r="V760" s="205" t="str">
        <f t="shared" si="674"/>
        <v/>
      </c>
      <c r="W760" s="205" t="str">
        <f t="shared" si="675"/>
        <v/>
      </c>
      <c r="X760" s="49">
        <v>11</v>
      </c>
      <c r="Y760" s="84" t="str">
        <f t="shared" si="676"/>
        <v/>
      </c>
      <c r="Z760" s="84" t="str">
        <f t="shared" si="677"/>
        <v/>
      </c>
      <c r="AA760" s="84" t="str">
        <f t="shared" si="678"/>
        <v/>
      </c>
      <c r="AB760" s="31">
        <f t="shared" si="679"/>
        <v>0</v>
      </c>
      <c r="AH760" s="332" t="str">
        <f t="shared" si="680"/>
        <v/>
      </c>
    </row>
    <row r="761" spans="1:34" x14ac:dyDescent="0.25">
      <c r="A761" s="31" t="str">
        <f>C751&amp;"x"&amp;B761</f>
        <v>x8</v>
      </c>
      <c r="B761" s="60">
        <v>8</v>
      </c>
      <c r="C761" s="84" t="str">
        <f t="shared" si="663"/>
        <v/>
      </c>
      <c r="D761" s="84" t="str">
        <f t="shared" si="664"/>
        <v/>
      </c>
      <c r="E761" s="85" t="str">
        <f t="shared" si="665"/>
        <v/>
      </c>
      <c r="F761" s="85" t="str">
        <f t="shared" si="666"/>
        <v/>
      </c>
      <c r="G761" s="86" t="str">
        <f t="shared" si="667"/>
        <v/>
      </c>
      <c r="H761" s="87" t="str">
        <f t="shared" si="668"/>
        <v/>
      </c>
      <c r="I761" s="88"/>
      <c r="J761" s="84" t="str">
        <f t="shared" si="669"/>
        <v/>
      </c>
      <c r="K761" s="84" t="str">
        <f t="shared" si="670"/>
        <v/>
      </c>
      <c r="L761" s="84" t="str">
        <f t="shared" si="671"/>
        <v/>
      </c>
      <c r="M761" s="89"/>
      <c r="N761" s="89"/>
      <c r="P761" s="199"/>
      <c r="Q761" s="199"/>
      <c r="R761" s="199"/>
      <c r="S761" s="204"/>
      <c r="T761" s="273">
        <f t="shared" si="672"/>
        <v>0</v>
      </c>
      <c r="U761" s="202">
        <f t="shared" si="673"/>
        <v>0</v>
      </c>
      <c r="V761" s="205" t="str">
        <f t="shared" si="674"/>
        <v/>
      </c>
      <c r="W761" s="205" t="str">
        <f t="shared" si="675"/>
        <v/>
      </c>
      <c r="X761" s="49">
        <v>12</v>
      </c>
      <c r="Y761" s="84" t="str">
        <f t="shared" si="676"/>
        <v/>
      </c>
      <c r="Z761" s="84" t="str">
        <f t="shared" si="677"/>
        <v/>
      </c>
      <c r="AA761" s="84" t="str">
        <f t="shared" si="678"/>
        <v/>
      </c>
      <c r="AB761" s="31">
        <f t="shared" si="679"/>
        <v>0</v>
      </c>
      <c r="AH761" s="332" t="str">
        <f t="shared" si="680"/>
        <v/>
      </c>
    </row>
    <row r="762" spans="1:34" x14ac:dyDescent="0.25">
      <c r="A762" s="31" t="str">
        <f>C751&amp;"x"&amp;B762</f>
        <v>x9</v>
      </c>
      <c r="B762" s="60">
        <v>9</v>
      </c>
      <c r="C762" s="84" t="str">
        <f t="shared" si="663"/>
        <v/>
      </c>
      <c r="D762" s="84" t="str">
        <f t="shared" si="664"/>
        <v/>
      </c>
      <c r="E762" s="85" t="str">
        <f t="shared" si="665"/>
        <v/>
      </c>
      <c r="F762" s="85" t="str">
        <f t="shared" si="666"/>
        <v/>
      </c>
      <c r="G762" s="86" t="str">
        <f t="shared" si="667"/>
        <v/>
      </c>
      <c r="H762" s="87" t="str">
        <f t="shared" si="668"/>
        <v/>
      </c>
      <c r="I762" s="88"/>
      <c r="J762" s="84" t="str">
        <f t="shared" si="669"/>
        <v/>
      </c>
      <c r="K762" s="84" t="str">
        <f t="shared" si="670"/>
        <v/>
      </c>
      <c r="L762" s="84" t="str">
        <f t="shared" si="671"/>
        <v/>
      </c>
      <c r="M762" s="89"/>
      <c r="N762" s="89"/>
      <c r="P762" s="199"/>
      <c r="Q762" s="199"/>
      <c r="R762" s="199"/>
      <c r="S762" s="204"/>
      <c r="T762" s="273">
        <f t="shared" si="672"/>
        <v>0</v>
      </c>
      <c r="U762" s="202">
        <f t="shared" si="673"/>
        <v>0</v>
      </c>
      <c r="V762" s="205" t="str">
        <f t="shared" si="674"/>
        <v/>
      </c>
      <c r="W762" s="205" t="str">
        <f t="shared" si="675"/>
        <v/>
      </c>
      <c r="X762" s="49">
        <v>13</v>
      </c>
      <c r="Y762" s="84" t="str">
        <f t="shared" si="676"/>
        <v/>
      </c>
      <c r="Z762" s="84" t="str">
        <f t="shared" si="677"/>
        <v/>
      </c>
      <c r="AA762" s="84" t="str">
        <f t="shared" si="678"/>
        <v/>
      </c>
      <c r="AB762" s="31">
        <f t="shared" si="679"/>
        <v>0</v>
      </c>
      <c r="AH762" s="332" t="str">
        <f t="shared" si="680"/>
        <v/>
      </c>
    </row>
    <row r="763" spans="1:34" x14ac:dyDescent="0.25">
      <c r="A763" s="31" t="str">
        <f>C751&amp;"x"&amp;B763</f>
        <v>x10</v>
      </c>
      <c r="B763" s="60">
        <v>10</v>
      </c>
      <c r="C763" s="84" t="str">
        <f t="shared" si="663"/>
        <v/>
      </c>
      <c r="D763" s="84" t="str">
        <f t="shared" si="664"/>
        <v/>
      </c>
      <c r="E763" s="85" t="str">
        <f t="shared" si="665"/>
        <v/>
      </c>
      <c r="F763" s="85" t="str">
        <f t="shared" si="666"/>
        <v/>
      </c>
      <c r="G763" s="86" t="str">
        <f t="shared" si="667"/>
        <v/>
      </c>
      <c r="H763" s="87" t="str">
        <f t="shared" si="668"/>
        <v/>
      </c>
      <c r="I763" s="88"/>
      <c r="J763" s="84" t="str">
        <f t="shared" si="669"/>
        <v/>
      </c>
      <c r="K763" s="84" t="str">
        <f t="shared" si="670"/>
        <v/>
      </c>
      <c r="L763" s="84" t="str">
        <f t="shared" si="671"/>
        <v/>
      </c>
      <c r="M763" s="89"/>
      <c r="N763" s="89"/>
      <c r="P763" s="199"/>
      <c r="Q763" s="199"/>
      <c r="R763" s="199"/>
      <c r="S763" s="204"/>
      <c r="T763" s="273">
        <f t="shared" si="672"/>
        <v>0</v>
      </c>
      <c r="U763" s="202">
        <f t="shared" si="673"/>
        <v>0</v>
      </c>
      <c r="V763" s="205" t="str">
        <f t="shared" si="674"/>
        <v/>
      </c>
      <c r="W763" s="205" t="str">
        <f t="shared" si="675"/>
        <v/>
      </c>
      <c r="X763" s="49">
        <v>14</v>
      </c>
      <c r="Y763" s="84" t="str">
        <f t="shared" si="676"/>
        <v/>
      </c>
      <c r="Z763" s="84" t="str">
        <f t="shared" si="677"/>
        <v/>
      </c>
      <c r="AA763" s="84" t="str">
        <f t="shared" si="678"/>
        <v/>
      </c>
      <c r="AB763" s="31">
        <f t="shared" si="679"/>
        <v>0</v>
      </c>
      <c r="AH763" s="332" t="str">
        <f t="shared" si="680"/>
        <v/>
      </c>
    </row>
    <row r="764" spans="1:34" x14ac:dyDescent="0.25">
      <c r="A764" s="31" t="str">
        <f>C751&amp;"x"&amp;B764</f>
        <v>x11</v>
      </c>
      <c r="B764" s="60">
        <v>11</v>
      </c>
      <c r="C764" s="84" t="str">
        <f t="shared" si="663"/>
        <v/>
      </c>
      <c r="D764" s="84" t="str">
        <f t="shared" si="664"/>
        <v/>
      </c>
      <c r="E764" s="85" t="str">
        <f t="shared" si="665"/>
        <v/>
      </c>
      <c r="F764" s="85" t="str">
        <f t="shared" si="666"/>
        <v/>
      </c>
      <c r="G764" s="86" t="str">
        <f t="shared" si="667"/>
        <v/>
      </c>
      <c r="H764" s="87" t="str">
        <f t="shared" si="668"/>
        <v/>
      </c>
      <c r="I764" s="88"/>
      <c r="J764" s="84" t="str">
        <f t="shared" si="669"/>
        <v/>
      </c>
      <c r="K764" s="84" t="str">
        <f t="shared" si="670"/>
        <v/>
      </c>
      <c r="L764" s="84" t="str">
        <f t="shared" si="671"/>
        <v/>
      </c>
      <c r="M764" s="89"/>
      <c r="N764" s="89"/>
      <c r="P764" s="199"/>
      <c r="Q764" s="199"/>
      <c r="R764" s="199"/>
      <c r="T764" s="273">
        <f t="shared" si="672"/>
        <v>0</v>
      </c>
      <c r="U764" s="202">
        <f t="shared" si="673"/>
        <v>0</v>
      </c>
      <c r="V764" s="205" t="str">
        <f t="shared" si="674"/>
        <v/>
      </c>
      <c r="W764" s="205" t="str">
        <f t="shared" si="675"/>
        <v/>
      </c>
      <c r="X764" s="49">
        <v>15</v>
      </c>
      <c r="Y764" s="84" t="str">
        <f t="shared" si="676"/>
        <v/>
      </c>
      <c r="Z764" s="84" t="str">
        <f t="shared" si="677"/>
        <v/>
      </c>
      <c r="AA764" s="84" t="str">
        <f t="shared" si="678"/>
        <v/>
      </c>
      <c r="AB764" s="31">
        <f t="shared" si="679"/>
        <v>0</v>
      </c>
      <c r="AH764" s="332" t="str">
        <f t="shared" si="680"/>
        <v/>
      </c>
    </row>
    <row r="765" spans="1:34" x14ac:dyDescent="0.25">
      <c r="A765" s="31" t="str">
        <f>C751&amp;"x"&amp;B765</f>
        <v>x12</v>
      </c>
      <c r="B765" s="60">
        <v>12</v>
      </c>
      <c r="C765" s="84" t="str">
        <f t="shared" si="663"/>
        <v/>
      </c>
      <c r="D765" s="84" t="str">
        <f t="shared" si="664"/>
        <v/>
      </c>
      <c r="E765" s="85" t="str">
        <f t="shared" si="665"/>
        <v/>
      </c>
      <c r="F765" s="85" t="str">
        <f t="shared" si="666"/>
        <v/>
      </c>
      <c r="G765" s="86" t="str">
        <f t="shared" si="667"/>
        <v/>
      </c>
      <c r="H765" s="87" t="str">
        <f t="shared" si="668"/>
        <v/>
      </c>
      <c r="I765" s="88"/>
      <c r="J765" s="84" t="str">
        <f t="shared" si="669"/>
        <v/>
      </c>
      <c r="K765" s="84" t="str">
        <f t="shared" si="670"/>
        <v/>
      </c>
      <c r="L765" s="84" t="str">
        <f t="shared" si="671"/>
        <v/>
      </c>
      <c r="M765" s="89"/>
      <c r="N765" s="89"/>
      <c r="P765" s="199"/>
      <c r="Q765" s="199"/>
      <c r="R765" s="199"/>
      <c r="T765" s="273">
        <f t="shared" si="672"/>
        <v>0</v>
      </c>
      <c r="U765" s="202">
        <f t="shared" si="673"/>
        <v>0</v>
      </c>
      <c r="V765" s="205" t="str">
        <f t="shared" si="674"/>
        <v/>
      </c>
      <c r="W765" s="205" t="str">
        <f t="shared" si="675"/>
        <v/>
      </c>
      <c r="X765" s="49">
        <v>16</v>
      </c>
      <c r="Y765" s="84" t="str">
        <f t="shared" si="676"/>
        <v/>
      </c>
      <c r="Z765" s="84" t="str">
        <f t="shared" si="677"/>
        <v/>
      </c>
      <c r="AA765" s="84" t="str">
        <f t="shared" si="678"/>
        <v/>
      </c>
      <c r="AB765" s="31">
        <f t="shared" si="679"/>
        <v>0</v>
      </c>
      <c r="AH765" s="332" t="str">
        <f t="shared" si="680"/>
        <v/>
      </c>
    </row>
    <row r="766" spans="1:34" x14ac:dyDescent="0.25">
      <c r="A766" s="31" t="str">
        <f>C751&amp;"x"&amp;B766</f>
        <v>x13</v>
      </c>
      <c r="B766" s="60">
        <v>13</v>
      </c>
      <c r="C766" s="84" t="str">
        <f t="shared" si="663"/>
        <v/>
      </c>
      <c r="D766" s="84" t="str">
        <f t="shared" si="664"/>
        <v/>
      </c>
      <c r="E766" s="85" t="str">
        <f t="shared" si="665"/>
        <v/>
      </c>
      <c r="F766" s="85" t="str">
        <f t="shared" si="666"/>
        <v/>
      </c>
      <c r="G766" s="86" t="str">
        <f t="shared" si="667"/>
        <v/>
      </c>
      <c r="H766" s="87" t="str">
        <f t="shared" si="668"/>
        <v/>
      </c>
      <c r="I766" s="88"/>
      <c r="J766" s="84" t="str">
        <f t="shared" si="669"/>
        <v/>
      </c>
      <c r="K766" s="84" t="str">
        <f t="shared" si="670"/>
        <v/>
      </c>
      <c r="L766" s="84" t="str">
        <f t="shared" si="671"/>
        <v/>
      </c>
      <c r="M766" s="89"/>
      <c r="N766" s="89"/>
      <c r="P766" s="199"/>
      <c r="Q766" s="199"/>
      <c r="R766" s="199"/>
      <c r="T766" s="273">
        <f t="shared" si="672"/>
        <v>0</v>
      </c>
      <c r="U766" s="202">
        <f t="shared" si="673"/>
        <v>0</v>
      </c>
      <c r="V766" s="205" t="str">
        <f t="shared" si="674"/>
        <v/>
      </c>
      <c r="W766" s="205" t="str">
        <f t="shared" si="675"/>
        <v/>
      </c>
      <c r="X766" s="49">
        <v>17</v>
      </c>
      <c r="Y766" s="84" t="str">
        <f t="shared" si="676"/>
        <v/>
      </c>
      <c r="Z766" s="84" t="str">
        <f t="shared" si="677"/>
        <v/>
      </c>
      <c r="AA766" s="84" t="str">
        <f t="shared" si="678"/>
        <v/>
      </c>
      <c r="AB766" s="31">
        <f t="shared" si="679"/>
        <v>0</v>
      </c>
      <c r="AH766" s="332" t="str">
        <f t="shared" si="680"/>
        <v/>
      </c>
    </row>
    <row r="767" spans="1:34" x14ac:dyDescent="0.25">
      <c r="A767" s="31" t="str">
        <f>C751&amp;"x"&amp;B767</f>
        <v>x14</v>
      </c>
      <c r="B767" s="60">
        <v>14</v>
      </c>
      <c r="C767" s="84" t="str">
        <f t="shared" si="663"/>
        <v/>
      </c>
      <c r="D767" s="84" t="str">
        <f t="shared" si="664"/>
        <v/>
      </c>
      <c r="E767" s="85" t="str">
        <f t="shared" si="665"/>
        <v/>
      </c>
      <c r="F767" s="85" t="str">
        <f t="shared" si="666"/>
        <v/>
      </c>
      <c r="G767" s="86" t="str">
        <f t="shared" si="667"/>
        <v/>
      </c>
      <c r="H767" s="87" t="str">
        <f t="shared" si="668"/>
        <v/>
      </c>
      <c r="I767" s="88"/>
      <c r="J767" s="84" t="str">
        <f t="shared" si="669"/>
        <v/>
      </c>
      <c r="K767" s="84" t="str">
        <f t="shared" si="670"/>
        <v/>
      </c>
      <c r="L767" s="84" t="str">
        <f t="shared" si="671"/>
        <v/>
      </c>
      <c r="M767" s="89"/>
      <c r="N767" s="89"/>
      <c r="P767" s="199"/>
      <c r="Q767" s="199"/>
      <c r="R767" s="199"/>
      <c r="T767" s="273">
        <f t="shared" si="672"/>
        <v>0</v>
      </c>
      <c r="U767" s="202">
        <f t="shared" si="673"/>
        <v>0</v>
      </c>
      <c r="V767" s="205" t="str">
        <f t="shared" si="674"/>
        <v/>
      </c>
      <c r="W767" s="205" t="str">
        <f t="shared" si="675"/>
        <v/>
      </c>
      <c r="X767" s="49">
        <v>18</v>
      </c>
      <c r="Y767" s="84" t="str">
        <f t="shared" si="676"/>
        <v/>
      </c>
      <c r="Z767" s="84" t="str">
        <f t="shared" si="677"/>
        <v/>
      </c>
      <c r="AA767" s="84" t="str">
        <f t="shared" si="678"/>
        <v/>
      </c>
      <c r="AB767" s="31">
        <f t="shared" si="679"/>
        <v>0</v>
      </c>
      <c r="AH767" s="332" t="str">
        <f t="shared" si="680"/>
        <v/>
      </c>
    </row>
    <row r="768" spans="1:34" x14ac:dyDescent="0.25">
      <c r="A768" s="31" t="str">
        <f>C751&amp;"x"&amp;B768</f>
        <v>x15</v>
      </c>
      <c r="B768" s="60">
        <v>15</v>
      </c>
      <c r="C768" s="84" t="str">
        <f t="shared" si="663"/>
        <v/>
      </c>
      <c r="D768" s="84" t="str">
        <f t="shared" si="664"/>
        <v/>
      </c>
      <c r="E768" s="85" t="str">
        <f t="shared" si="665"/>
        <v/>
      </c>
      <c r="F768" s="85" t="str">
        <f t="shared" si="666"/>
        <v/>
      </c>
      <c r="G768" s="86" t="str">
        <f t="shared" si="667"/>
        <v/>
      </c>
      <c r="H768" s="87" t="str">
        <f t="shared" si="668"/>
        <v/>
      </c>
      <c r="I768" s="88"/>
      <c r="J768" s="84" t="str">
        <f t="shared" si="669"/>
        <v/>
      </c>
      <c r="K768" s="84" t="str">
        <f t="shared" si="670"/>
        <v/>
      </c>
      <c r="L768" s="84" t="str">
        <f t="shared" si="671"/>
        <v/>
      </c>
      <c r="M768" s="89"/>
      <c r="N768" s="89"/>
      <c r="P768" s="199"/>
      <c r="Q768" s="199"/>
      <c r="R768" s="199"/>
      <c r="T768" s="273">
        <f t="shared" si="672"/>
        <v>0</v>
      </c>
      <c r="U768" s="202">
        <f t="shared" si="673"/>
        <v>0</v>
      </c>
      <c r="V768" s="205" t="str">
        <f t="shared" si="674"/>
        <v/>
      </c>
      <c r="W768" s="205" t="str">
        <f t="shared" si="675"/>
        <v/>
      </c>
      <c r="X768" s="49">
        <v>19</v>
      </c>
      <c r="Y768" s="84" t="str">
        <f t="shared" si="676"/>
        <v/>
      </c>
      <c r="Z768" s="84" t="str">
        <f t="shared" si="677"/>
        <v/>
      </c>
      <c r="AA768" s="84" t="str">
        <f t="shared" si="678"/>
        <v/>
      </c>
      <c r="AB768" s="31">
        <f t="shared" si="679"/>
        <v>0</v>
      </c>
      <c r="AH768" s="332" t="str">
        <f t="shared" si="680"/>
        <v/>
      </c>
    </row>
    <row r="769" spans="1:34" ht="13.8" thickBot="1" x14ac:dyDescent="0.3">
      <c r="B769" s="90"/>
      <c r="C769" s="91"/>
      <c r="D769" s="90"/>
      <c r="E769" s="90"/>
      <c r="F769" s="90"/>
      <c r="G769" s="92"/>
      <c r="H769" s="92"/>
      <c r="I769" s="92"/>
      <c r="J769" s="91"/>
      <c r="K769" s="91"/>
      <c r="L769" s="91"/>
      <c r="M769" s="89"/>
      <c r="N769" s="89"/>
      <c r="X769" s="49">
        <v>20</v>
      </c>
    </row>
    <row r="770" spans="1:34" ht="13.8" thickTop="1" x14ac:dyDescent="0.25">
      <c r="A770" s="59"/>
      <c r="B770" s="60"/>
      <c r="C770" s="416" t="s">
        <v>5707</v>
      </c>
      <c r="D770" s="416"/>
      <c r="E770" s="162" t="s">
        <v>5708</v>
      </c>
      <c r="F770" s="162" t="s">
        <v>5709</v>
      </c>
      <c r="G770" s="62" t="s">
        <v>5710</v>
      </c>
      <c r="H770" s="63"/>
      <c r="I770" s="64"/>
      <c r="J770" s="65" t="s">
        <v>5711</v>
      </c>
      <c r="K770" s="65" t="s">
        <v>5712</v>
      </c>
      <c r="L770" s="65" t="s">
        <v>5713</v>
      </c>
      <c r="M770" s="66"/>
      <c r="N770" s="66"/>
      <c r="O770" s="67"/>
      <c r="P770" s="68">
        <f>COUNT(P774:P788)</f>
        <v>0</v>
      </c>
      <c r="Q770" s="68">
        <f>COUNT(Q774:Q788)</f>
        <v>0</v>
      </c>
      <c r="R770" s="68">
        <f>COUNT(R774:R788)</f>
        <v>0</v>
      </c>
      <c r="S770" s="69"/>
      <c r="T770" s="344">
        <f>T771-SUM(U774:U788)</f>
        <v>0</v>
      </c>
      <c r="U770" s="67"/>
      <c r="V770" s="67"/>
      <c r="W770" s="67"/>
      <c r="X770" s="67">
        <v>1</v>
      </c>
      <c r="Y770" s="59"/>
      <c r="Z770" s="59"/>
      <c r="AA770" s="59"/>
      <c r="AB770" s="59"/>
    </row>
    <row r="771" spans="1:34" x14ac:dyDescent="0.25">
      <c r="A771" s="40">
        <v>42</v>
      </c>
      <c r="B771" s="70"/>
      <c r="C771" s="415" t="str">
        <f>Leden!AQ44</f>
        <v/>
      </c>
      <c r="D771" s="415"/>
      <c r="E771" s="161" t="str">
        <f>IF($C771="","",LEFT(IFERROR(VLOOKUP($C771,TeamsV,2,0),"")&amp;"??",2))</f>
        <v/>
      </c>
      <c r="F771" s="342" t="str">
        <f>IF($C771="","",IFERROR(VLOOKUP($C771,TeamsV,3,0),"??"))</f>
        <v/>
      </c>
      <c r="G771" s="161" t="str">
        <f>IF($C771="","",LEFT(IFERROR(VLOOKUP($C771,TeamsV,4,0),"")&amp;"?",1))</f>
        <v/>
      </c>
      <c r="H771" s="72"/>
      <c r="I771" s="73"/>
      <c r="J771" s="265">
        <f>COUNTIF(C774:C788,"V")</f>
        <v>0</v>
      </c>
      <c r="K771" s="268">
        <f>COUNTIF(C774:C788,"M")</f>
        <v>0</v>
      </c>
      <c r="L771" s="74" t="str">
        <f>IFERROR(AVERAGE(H774:H788),"")</f>
        <v/>
      </c>
      <c r="M771" s="75"/>
      <c r="N771" s="75"/>
      <c r="O771" s="76" t="s">
        <v>5714</v>
      </c>
      <c r="P771" s="346"/>
      <c r="Q771" s="346"/>
      <c r="R771" s="346"/>
      <c r="S771" s="347"/>
      <c r="T771" s="344">
        <f>SUM(T774:T788)</f>
        <v>0</v>
      </c>
      <c r="U771" s="201" t="str">
        <f>MID($C771,1,1)</f>
        <v/>
      </c>
      <c r="V771" s="201" t="str">
        <f>MID($C771,1,1)</f>
        <v/>
      </c>
      <c r="W771" s="201" t="str">
        <f>MID($C771,1,1)</f>
        <v/>
      </c>
      <c r="X771" s="49">
        <v>2</v>
      </c>
      <c r="Y771" s="40"/>
      <c r="Z771" s="40"/>
      <c r="AA771" s="40"/>
      <c r="AB771" s="40"/>
      <c r="AD771" s="17" t="str">
        <f>IF($C771="","",IFERROR(VLOOKUP($C771,TeamsV,6,0),""))</f>
        <v/>
      </c>
      <c r="AE771" s="17" t="str">
        <f>TRIM(IF($AD771="","",IFERROR(VLOOKUP($AD771,Teams!$B$4:$G$8,2,0),"")))</f>
        <v/>
      </c>
      <c r="AF771" s="17" t="str">
        <f>TRIM(IF($AD771="","",IFERROR(VLOOKUP($AD771,Teams!$B$4:$G$8,4,0),"")))</f>
        <v/>
      </c>
      <c r="AH771" s="335" t="str">
        <f>IFERROR(AVERAGE(AH774:AH788),"")</f>
        <v/>
      </c>
    </row>
    <row r="772" spans="1:34" x14ac:dyDescent="0.25">
      <c r="B772" s="60"/>
      <c r="C772" s="162"/>
      <c r="D772" s="60"/>
      <c r="E772" s="60"/>
      <c r="F772" s="60"/>
      <c r="G772" s="64"/>
      <c r="H772" s="64"/>
      <c r="I772" s="64"/>
      <c r="J772" s="266"/>
      <c r="K772" s="266"/>
      <c r="L772" s="266"/>
      <c r="M772" s="77"/>
      <c r="N772" s="77"/>
      <c r="P772" s="200"/>
      <c r="Q772" s="200"/>
      <c r="R772" s="200"/>
      <c r="S772" s="200"/>
      <c r="T772" s="156"/>
      <c r="U772" s="202"/>
      <c r="V772" s="202"/>
      <c r="W772" s="202"/>
      <c r="X772" s="49">
        <v>3</v>
      </c>
    </row>
    <row r="773" spans="1:34" x14ac:dyDescent="0.25">
      <c r="A773" s="78"/>
      <c r="B773" s="79"/>
      <c r="C773" s="80" t="s">
        <v>5715</v>
      </c>
      <c r="D773" s="80" t="s">
        <v>5716</v>
      </c>
      <c r="E773" s="81" t="s">
        <v>5717</v>
      </c>
      <c r="F773" s="81" t="s">
        <v>5718</v>
      </c>
      <c r="G773" s="80" t="s">
        <v>5719</v>
      </c>
      <c r="H773" s="80" t="s">
        <v>5720</v>
      </c>
      <c r="I773" s="80" t="s">
        <v>5575</v>
      </c>
      <c r="J773" s="80" t="s">
        <v>7904</v>
      </c>
      <c r="K773" s="80" t="s">
        <v>7905</v>
      </c>
      <c r="L773" s="80" t="s">
        <v>8680</v>
      </c>
      <c r="M773" s="82"/>
      <c r="N773" s="82"/>
      <c r="O773" s="83"/>
      <c r="P773" s="203" t="s">
        <v>5585</v>
      </c>
      <c r="Q773" s="203" t="s">
        <v>5584</v>
      </c>
      <c r="R773" s="203" t="s">
        <v>5586</v>
      </c>
      <c r="S773" s="200"/>
      <c r="T773" s="156"/>
      <c r="U773" s="201" t="str">
        <f>IF(W771="","",VLOOKUP(W771,Leeftijdscat,2,FALSE))</f>
        <v/>
      </c>
      <c r="V773" s="201" t="str">
        <f>IF(W771="","",VLOOKUP(W771,Leeftijdscat,3,FALSE))</f>
        <v/>
      </c>
      <c r="W773" s="201" t="str">
        <f>IF(W771="","",VLOOKUP(W771,Leeftijdscat,4,FALSE))</f>
        <v/>
      </c>
      <c r="X773" s="49">
        <v>4</v>
      </c>
      <c r="Y773" s="78">
        <f>LEN(Y774&amp;Y775&amp;Y776&amp;Y777&amp;Y778&amp;Y779&amp;Y780&amp;Y781&amp;Y782&amp;Y783&amp;Y784&amp;Y785&amp;Y786&amp;Y787&amp;Y788)</f>
        <v>0</v>
      </c>
      <c r="Z773" s="78">
        <f>LEN(Z774&amp;Z775&amp;Z776&amp;Z777&amp;Z778&amp;Z779&amp;Z780&amp;Z781&amp;Z782&amp;Z783&amp;Z784&amp;Z785&amp;Z786&amp;Z787&amp;Z788)</f>
        <v>0</v>
      </c>
      <c r="AA773" s="78">
        <f>LEN(AA774&amp;AA775&amp;AA776&amp;AA777&amp;AA778&amp;AA779&amp;AA780&amp;AA781&amp;AA782&amp;AA783&amp;AA784&amp;AA785&amp;AA786&amp;AA787&amp;AA788)</f>
        <v>0</v>
      </c>
      <c r="AB773" s="78">
        <f>SUM(Y773:AA773)</f>
        <v>0</v>
      </c>
    </row>
    <row r="774" spans="1:34" x14ac:dyDescent="0.25">
      <c r="A774" s="31" t="str">
        <f>C771&amp;"x"&amp;B774</f>
        <v>x1</v>
      </c>
      <c r="B774" s="60">
        <v>1</v>
      </c>
      <c r="C774" s="84" t="str">
        <f t="shared" ref="C774:C788" si="681">IF(LEFT($A774,1)="x","",IFERROR(VLOOKUP($A774,LedenV,6,0),""))</f>
        <v/>
      </c>
      <c r="D774" s="84" t="str">
        <f t="shared" ref="D774:D788" si="682">IF(LEFT($A774,1)="x","",IFERROR(VLOOKUP($A774,LedenV,7,0),""))</f>
        <v/>
      </c>
      <c r="E774" s="85" t="str">
        <f t="shared" ref="E774:E788" si="683">IF(LEFT($A774,1)="x","",IFERROR(VLOOKUP($A774,LedenV,8,0),""))</f>
        <v/>
      </c>
      <c r="F774" s="85" t="str">
        <f t="shared" ref="F774:F788" si="684">IF(LEFT($A774,1)="x","",IFERROR(VLOOKUP($A774,LedenV,9,0),""))</f>
        <v/>
      </c>
      <c r="G774" s="86" t="str">
        <f t="shared" ref="G774:G788" si="685">IF(LEFT($A774,1)="x","",IFERROR(VLOOKUP($A774,LedenV,10,0),""))</f>
        <v/>
      </c>
      <c r="H774" s="87" t="str">
        <f t="shared" ref="H774:H788" si="686">IF(AND(ISNUMBER(G774),G774&lt;&gt;0),DATEDIF(G774,Peildatum,"Y"),"")</f>
        <v/>
      </c>
      <c r="I774" s="88"/>
      <c r="J774" s="84" t="str">
        <f t="shared" ref="J774:J788" si="687">IF(LEFT($A774,1)="x","",IFERROR(VLOOKUP($A774,LedenV,16,0),""))</f>
        <v/>
      </c>
      <c r="K774" s="84" t="str">
        <f t="shared" ref="K774:K788" si="688">IF(LEFT($A774,1)="x","",IFERROR(VLOOKUP($A774,LedenV,17,0),""))</f>
        <v/>
      </c>
      <c r="L774" s="84" t="str">
        <f t="shared" ref="L774:L788" si="689">IF(LEFT($A774,1)="x","",IFERROR(VLOOKUP($A774,LedenV,18,0),""))</f>
        <v/>
      </c>
      <c r="M774" s="89"/>
      <c r="N774" s="89"/>
      <c r="P774" s="199"/>
      <c r="Q774" s="199"/>
      <c r="R774" s="199"/>
      <c r="S774" s="204"/>
      <c r="T774" s="273">
        <f t="shared" ref="T774:T788" si="690">IF(LEN(C774&amp;D774&amp;E774&amp;F774)&gt;0,1,0)</f>
        <v>0</v>
      </c>
      <c r="U774" s="202">
        <f t="shared" ref="U774:U788" si="691">MIN(LEN(Y774&amp;Z774&amp;AA774),1)</f>
        <v>0</v>
      </c>
      <c r="V774" s="205" t="str">
        <f t="shared" ref="V774:V788" si="692">V773</f>
        <v/>
      </c>
      <c r="W774" s="205" t="str">
        <f t="shared" ref="W774:W788" si="693">W773</f>
        <v/>
      </c>
      <c r="X774" s="49">
        <v>5</v>
      </c>
      <c r="Y774" s="84" t="str">
        <f t="shared" ref="Y774:Y788" si="694">IF(LEFT($A774,1)="x","",IFERROR(VLOOKUP($A774,LedenV,34,0),""))</f>
        <v/>
      </c>
      <c r="Z774" s="84" t="str">
        <f t="shared" ref="Z774:Z788" si="695">IF(LEFT($A774,1)="x","",IFERROR(VLOOKUP($A774,LedenV,35,0),""))</f>
        <v/>
      </c>
      <c r="AA774" s="84" t="str">
        <f t="shared" ref="AA774:AA788" si="696">IF(LEFT($A774,1)="x","",IFERROR(VLOOKUP($A774,LedenV,36,0),""))</f>
        <v/>
      </c>
      <c r="AB774" s="31">
        <f t="shared" ref="AB774:AB788" si="697">LEN(Y774&amp;Z774&amp;AA774)</f>
        <v>0</v>
      </c>
      <c r="AH774" s="332" t="str">
        <f t="shared" ref="AH774:AH788" si="698">lft(G774,Peildatum)</f>
        <v/>
      </c>
    </row>
    <row r="775" spans="1:34" x14ac:dyDescent="0.25">
      <c r="A775" s="31" t="str">
        <f>C771&amp;"x"&amp;B775</f>
        <v>x2</v>
      </c>
      <c r="B775" s="60">
        <v>2</v>
      </c>
      <c r="C775" s="84" t="str">
        <f t="shared" si="681"/>
        <v/>
      </c>
      <c r="D775" s="84" t="str">
        <f t="shared" si="682"/>
        <v/>
      </c>
      <c r="E775" s="85" t="str">
        <f t="shared" si="683"/>
        <v/>
      </c>
      <c r="F775" s="85" t="str">
        <f t="shared" si="684"/>
        <v/>
      </c>
      <c r="G775" s="86" t="str">
        <f t="shared" si="685"/>
        <v/>
      </c>
      <c r="H775" s="87" t="str">
        <f t="shared" si="686"/>
        <v/>
      </c>
      <c r="I775" s="88"/>
      <c r="J775" s="84" t="str">
        <f t="shared" si="687"/>
        <v/>
      </c>
      <c r="K775" s="84" t="str">
        <f t="shared" si="688"/>
        <v/>
      </c>
      <c r="L775" s="84" t="str">
        <f t="shared" si="689"/>
        <v/>
      </c>
      <c r="M775" s="89"/>
      <c r="N775" s="89"/>
      <c r="P775" s="199"/>
      <c r="Q775" s="199"/>
      <c r="R775" s="199"/>
      <c r="S775" s="204"/>
      <c r="T775" s="273">
        <f t="shared" si="690"/>
        <v>0</v>
      </c>
      <c r="U775" s="202">
        <f t="shared" si="691"/>
        <v>0</v>
      </c>
      <c r="V775" s="205" t="str">
        <f t="shared" si="692"/>
        <v/>
      </c>
      <c r="W775" s="205" t="str">
        <f t="shared" si="693"/>
        <v/>
      </c>
      <c r="X775" s="49">
        <v>6</v>
      </c>
      <c r="Y775" s="84" t="str">
        <f t="shared" si="694"/>
        <v/>
      </c>
      <c r="Z775" s="84" t="str">
        <f t="shared" si="695"/>
        <v/>
      </c>
      <c r="AA775" s="84" t="str">
        <f t="shared" si="696"/>
        <v/>
      </c>
      <c r="AB775" s="31">
        <f t="shared" si="697"/>
        <v>0</v>
      </c>
      <c r="AH775" s="332" t="str">
        <f t="shared" si="698"/>
        <v/>
      </c>
    </row>
    <row r="776" spans="1:34" x14ac:dyDescent="0.25">
      <c r="A776" s="31" t="str">
        <f>C771&amp;"x"&amp;B776</f>
        <v>x3</v>
      </c>
      <c r="B776" s="60">
        <v>3</v>
      </c>
      <c r="C776" s="84" t="str">
        <f t="shared" si="681"/>
        <v/>
      </c>
      <c r="D776" s="84" t="str">
        <f t="shared" si="682"/>
        <v/>
      </c>
      <c r="E776" s="85" t="str">
        <f t="shared" si="683"/>
        <v/>
      </c>
      <c r="F776" s="85" t="str">
        <f t="shared" si="684"/>
        <v/>
      </c>
      <c r="G776" s="86" t="str">
        <f t="shared" si="685"/>
        <v/>
      </c>
      <c r="H776" s="87" t="str">
        <f t="shared" si="686"/>
        <v/>
      </c>
      <c r="I776" s="88"/>
      <c r="J776" s="84" t="str">
        <f t="shared" si="687"/>
        <v/>
      </c>
      <c r="K776" s="84" t="str">
        <f t="shared" si="688"/>
        <v/>
      </c>
      <c r="L776" s="84" t="str">
        <f t="shared" si="689"/>
        <v/>
      </c>
      <c r="M776" s="89"/>
      <c r="N776" s="89"/>
      <c r="P776" s="199"/>
      <c r="Q776" s="199"/>
      <c r="R776" s="199"/>
      <c r="S776" s="204"/>
      <c r="T776" s="273">
        <f t="shared" si="690"/>
        <v>0</v>
      </c>
      <c r="U776" s="202">
        <f t="shared" si="691"/>
        <v>0</v>
      </c>
      <c r="V776" s="205" t="str">
        <f t="shared" si="692"/>
        <v/>
      </c>
      <c r="W776" s="205" t="str">
        <f t="shared" si="693"/>
        <v/>
      </c>
      <c r="X776" s="49">
        <v>7</v>
      </c>
      <c r="Y776" s="84" t="str">
        <f t="shared" si="694"/>
        <v/>
      </c>
      <c r="Z776" s="84" t="str">
        <f t="shared" si="695"/>
        <v/>
      </c>
      <c r="AA776" s="84" t="str">
        <f t="shared" si="696"/>
        <v/>
      </c>
      <c r="AB776" s="31">
        <f t="shared" si="697"/>
        <v>0</v>
      </c>
      <c r="AH776" s="332" t="str">
        <f t="shared" si="698"/>
        <v/>
      </c>
    </row>
    <row r="777" spans="1:34" x14ac:dyDescent="0.25">
      <c r="A777" s="31" t="str">
        <f>C771&amp;"x"&amp;B777</f>
        <v>x4</v>
      </c>
      <c r="B777" s="60">
        <v>4</v>
      </c>
      <c r="C777" s="84" t="str">
        <f t="shared" si="681"/>
        <v/>
      </c>
      <c r="D777" s="84" t="str">
        <f t="shared" si="682"/>
        <v/>
      </c>
      <c r="E777" s="85" t="str">
        <f t="shared" si="683"/>
        <v/>
      </c>
      <c r="F777" s="85" t="str">
        <f t="shared" si="684"/>
        <v/>
      </c>
      <c r="G777" s="86" t="str">
        <f t="shared" si="685"/>
        <v/>
      </c>
      <c r="H777" s="87" t="str">
        <f t="shared" si="686"/>
        <v/>
      </c>
      <c r="I777" s="88"/>
      <c r="J777" s="84" t="str">
        <f t="shared" si="687"/>
        <v/>
      </c>
      <c r="K777" s="84" t="str">
        <f t="shared" si="688"/>
        <v/>
      </c>
      <c r="L777" s="84" t="str">
        <f t="shared" si="689"/>
        <v/>
      </c>
      <c r="M777" s="89"/>
      <c r="N777" s="89"/>
      <c r="P777" s="199"/>
      <c r="Q777" s="199"/>
      <c r="R777" s="199"/>
      <c r="S777" s="204"/>
      <c r="T777" s="273">
        <f t="shared" si="690"/>
        <v>0</v>
      </c>
      <c r="U777" s="202">
        <f t="shared" si="691"/>
        <v>0</v>
      </c>
      <c r="V777" s="205" t="str">
        <f t="shared" si="692"/>
        <v/>
      </c>
      <c r="W777" s="205" t="str">
        <f t="shared" si="693"/>
        <v/>
      </c>
      <c r="X777" s="49">
        <v>8</v>
      </c>
      <c r="Y777" s="84" t="str">
        <f t="shared" si="694"/>
        <v/>
      </c>
      <c r="Z777" s="84" t="str">
        <f t="shared" si="695"/>
        <v/>
      </c>
      <c r="AA777" s="84" t="str">
        <f t="shared" si="696"/>
        <v/>
      </c>
      <c r="AB777" s="31">
        <f t="shared" si="697"/>
        <v>0</v>
      </c>
      <c r="AH777" s="332" t="str">
        <f t="shared" si="698"/>
        <v/>
      </c>
    </row>
    <row r="778" spans="1:34" x14ac:dyDescent="0.25">
      <c r="A778" s="31" t="str">
        <f>C771&amp;"x"&amp;B778</f>
        <v>x5</v>
      </c>
      <c r="B778" s="60">
        <v>5</v>
      </c>
      <c r="C778" s="84" t="str">
        <f t="shared" si="681"/>
        <v/>
      </c>
      <c r="D778" s="84" t="str">
        <f t="shared" si="682"/>
        <v/>
      </c>
      <c r="E778" s="85" t="str">
        <f t="shared" si="683"/>
        <v/>
      </c>
      <c r="F778" s="85" t="str">
        <f t="shared" si="684"/>
        <v/>
      </c>
      <c r="G778" s="86" t="str">
        <f t="shared" si="685"/>
        <v/>
      </c>
      <c r="H778" s="87" t="str">
        <f t="shared" si="686"/>
        <v/>
      </c>
      <c r="I778" s="88"/>
      <c r="J778" s="84" t="str">
        <f t="shared" si="687"/>
        <v/>
      </c>
      <c r="K778" s="84" t="str">
        <f t="shared" si="688"/>
        <v/>
      </c>
      <c r="L778" s="84" t="str">
        <f t="shared" si="689"/>
        <v/>
      </c>
      <c r="M778" s="89"/>
      <c r="N778" s="89"/>
      <c r="P778" s="199"/>
      <c r="Q778" s="199"/>
      <c r="R778" s="199"/>
      <c r="S778" s="204"/>
      <c r="T778" s="273">
        <f t="shared" si="690"/>
        <v>0</v>
      </c>
      <c r="U778" s="202">
        <f t="shared" si="691"/>
        <v>0</v>
      </c>
      <c r="V778" s="205" t="str">
        <f t="shared" si="692"/>
        <v/>
      </c>
      <c r="W778" s="205" t="str">
        <f t="shared" si="693"/>
        <v/>
      </c>
      <c r="X778" s="49">
        <v>9</v>
      </c>
      <c r="Y778" s="84" t="str">
        <f t="shared" si="694"/>
        <v/>
      </c>
      <c r="Z778" s="84" t="str">
        <f t="shared" si="695"/>
        <v/>
      </c>
      <c r="AA778" s="84" t="str">
        <f t="shared" si="696"/>
        <v/>
      </c>
      <c r="AB778" s="31">
        <f t="shared" si="697"/>
        <v>0</v>
      </c>
      <c r="AH778" s="332" t="str">
        <f t="shared" si="698"/>
        <v/>
      </c>
    </row>
    <row r="779" spans="1:34" x14ac:dyDescent="0.25">
      <c r="A779" s="31" t="str">
        <f>C771&amp;"x"&amp;B779</f>
        <v>x6</v>
      </c>
      <c r="B779" s="60">
        <v>6</v>
      </c>
      <c r="C779" s="84" t="str">
        <f t="shared" si="681"/>
        <v/>
      </c>
      <c r="D779" s="84" t="str">
        <f t="shared" si="682"/>
        <v/>
      </c>
      <c r="E779" s="85" t="str">
        <f t="shared" si="683"/>
        <v/>
      </c>
      <c r="F779" s="85" t="str">
        <f t="shared" si="684"/>
        <v/>
      </c>
      <c r="G779" s="86" t="str">
        <f t="shared" si="685"/>
        <v/>
      </c>
      <c r="H779" s="87" t="str">
        <f t="shared" si="686"/>
        <v/>
      </c>
      <c r="I779" s="88"/>
      <c r="J779" s="84" t="str">
        <f t="shared" si="687"/>
        <v/>
      </c>
      <c r="K779" s="84" t="str">
        <f t="shared" si="688"/>
        <v/>
      </c>
      <c r="L779" s="84" t="str">
        <f t="shared" si="689"/>
        <v/>
      </c>
      <c r="M779" s="89"/>
      <c r="N779" s="89"/>
      <c r="P779" s="199"/>
      <c r="Q779" s="199"/>
      <c r="R779" s="199"/>
      <c r="S779" s="204"/>
      <c r="T779" s="273">
        <f t="shared" si="690"/>
        <v>0</v>
      </c>
      <c r="U779" s="202">
        <f t="shared" si="691"/>
        <v>0</v>
      </c>
      <c r="V779" s="205" t="str">
        <f t="shared" si="692"/>
        <v/>
      </c>
      <c r="W779" s="205" t="str">
        <f t="shared" si="693"/>
        <v/>
      </c>
      <c r="X779" s="49">
        <v>10</v>
      </c>
      <c r="Y779" s="84" t="str">
        <f t="shared" si="694"/>
        <v/>
      </c>
      <c r="Z779" s="84" t="str">
        <f t="shared" si="695"/>
        <v/>
      </c>
      <c r="AA779" s="84" t="str">
        <f t="shared" si="696"/>
        <v/>
      </c>
      <c r="AB779" s="31">
        <f t="shared" si="697"/>
        <v>0</v>
      </c>
      <c r="AH779" s="332" t="str">
        <f t="shared" si="698"/>
        <v/>
      </c>
    </row>
    <row r="780" spans="1:34" x14ac:dyDescent="0.25">
      <c r="A780" s="31" t="str">
        <f>C771&amp;"x"&amp;B780</f>
        <v>x7</v>
      </c>
      <c r="B780" s="60">
        <v>7</v>
      </c>
      <c r="C780" s="84" t="str">
        <f t="shared" si="681"/>
        <v/>
      </c>
      <c r="D780" s="84" t="str">
        <f t="shared" si="682"/>
        <v/>
      </c>
      <c r="E780" s="85" t="str">
        <f t="shared" si="683"/>
        <v/>
      </c>
      <c r="F780" s="85" t="str">
        <f t="shared" si="684"/>
        <v/>
      </c>
      <c r="G780" s="86" t="str">
        <f t="shared" si="685"/>
        <v/>
      </c>
      <c r="H780" s="87" t="str">
        <f t="shared" si="686"/>
        <v/>
      </c>
      <c r="I780" s="88"/>
      <c r="J780" s="84" t="str">
        <f t="shared" si="687"/>
        <v/>
      </c>
      <c r="K780" s="84" t="str">
        <f t="shared" si="688"/>
        <v/>
      </c>
      <c r="L780" s="84" t="str">
        <f t="shared" si="689"/>
        <v/>
      </c>
      <c r="M780" s="89"/>
      <c r="N780" s="89"/>
      <c r="P780" s="199"/>
      <c r="Q780" s="199"/>
      <c r="R780" s="199"/>
      <c r="S780" s="204"/>
      <c r="T780" s="273">
        <f t="shared" si="690"/>
        <v>0</v>
      </c>
      <c r="U780" s="202">
        <f t="shared" si="691"/>
        <v>0</v>
      </c>
      <c r="V780" s="205" t="str">
        <f t="shared" si="692"/>
        <v/>
      </c>
      <c r="W780" s="205" t="str">
        <f t="shared" si="693"/>
        <v/>
      </c>
      <c r="X780" s="49">
        <v>11</v>
      </c>
      <c r="Y780" s="84" t="str">
        <f t="shared" si="694"/>
        <v/>
      </c>
      <c r="Z780" s="84" t="str">
        <f t="shared" si="695"/>
        <v/>
      </c>
      <c r="AA780" s="84" t="str">
        <f t="shared" si="696"/>
        <v/>
      </c>
      <c r="AB780" s="31">
        <f t="shared" si="697"/>
        <v>0</v>
      </c>
      <c r="AH780" s="332" t="str">
        <f t="shared" si="698"/>
        <v/>
      </c>
    </row>
    <row r="781" spans="1:34" x14ac:dyDescent="0.25">
      <c r="A781" s="31" t="str">
        <f>C771&amp;"x"&amp;B781</f>
        <v>x8</v>
      </c>
      <c r="B781" s="60">
        <v>8</v>
      </c>
      <c r="C781" s="84" t="str">
        <f t="shared" si="681"/>
        <v/>
      </c>
      <c r="D781" s="84" t="str">
        <f t="shared" si="682"/>
        <v/>
      </c>
      <c r="E781" s="85" t="str">
        <f t="shared" si="683"/>
        <v/>
      </c>
      <c r="F781" s="85" t="str">
        <f t="shared" si="684"/>
        <v/>
      </c>
      <c r="G781" s="86" t="str">
        <f t="shared" si="685"/>
        <v/>
      </c>
      <c r="H781" s="87" t="str">
        <f t="shared" si="686"/>
        <v/>
      </c>
      <c r="I781" s="88"/>
      <c r="J781" s="84" t="str">
        <f t="shared" si="687"/>
        <v/>
      </c>
      <c r="K781" s="84" t="str">
        <f t="shared" si="688"/>
        <v/>
      </c>
      <c r="L781" s="84" t="str">
        <f t="shared" si="689"/>
        <v/>
      </c>
      <c r="M781" s="89"/>
      <c r="N781" s="89"/>
      <c r="P781" s="199"/>
      <c r="Q781" s="199"/>
      <c r="R781" s="199"/>
      <c r="S781" s="204"/>
      <c r="T781" s="273">
        <f t="shared" si="690"/>
        <v>0</v>
      </c>
      <c r="U781" s="202">
        <f t="shared" si="691"/>
        <v>0</v>
      </c>
      <c r="V781" s="205" t="str">
        <f t="shared" si="692"/>
        <v/>
      </c>
      <c r="W781" s="205" t="str">
        <f t="shared" si="693"/>
        <v/>
      </c>
      <c r="X781" s="49">
        <v>12</v>
      </c>
      <c r="Y781" s="84" t="str">
        <f t="shared" si="694"/>
        <v/>
      </c>
      <c r="Z781" s="84" t="str">
        <f t="shared" si="695"/>
        <v/>
      </c>
      <c r="AA781" s="84" t="str">
        <f t="shared" si="696"/>
        <v/>
      </c>
      <c r="AB781" s="31">
        <f t="shared" si="697"/>
        <v>0</v>
      </c>
      <c r="AH781" s="332" t="str">
        <f t="shared" si="698"/>
        <v/>
      </c>
    </row>
    <row r="782" spans="1:34" x14ac:dyDescent="0.25">
      <c r="A782" s="31" t="str">
        <f>C771&amp;"x"&amp;B782</f>
        <v>x9</v>
      </c>
      <c r="B782" s="60">
        <v>9</v>
      </c>
      <c r="C782" s="84" t="str">
        <f t="shared" si="681"/>
        <v/>
      </c>
      <c r="D782" s="84" t="str">
        <f t="shared" si="682"/>
        <v/>
      </c>
      <c r="E782" s="85" t="str">
        <f t="shared" si="683"/>
        <v/>
      </c>
      <c r="F782" s="85" t="str">
        <f t="shared" si="684"/>
        <v/>
      </c>
      <c r="G782" s="86" t="str">
        <f t="shared" si="685"/>
        <v/>
      </c>
      <c r="H782" s="87" t="str">
        <f t="shared" si="686"/>
        <v/>
      </c>
      <c r="I782" s="88"/>
      <c r="J782" s="84" t="str">
        <f t="shared" si="687"/>
        <v/>
      </c>
      <c r="K782" s="84" t="str">
        <f t="shared" si="688"/>
        <v/>
      </c>
      <c r="L782" s="84" t="str">
        <f t="shared" si="689"/>
        <v/>
      </c>
      <c r="M782" s="89"/>
      <c r="N782" s="89"/>
      <c r="P782" s="199"/>
      <c r="Q782" s="199"/>
      <c r="R782" s="199"/>
      <c r="S782" s="204"/>
      <c r="T782" s="273">
        <f t="shared" si="690"/>
        <v>0</v>
      </c>
      <c r="U782" s="202">
        <f t="shared" si="691"/>
        <v>0</v>
      </c>
      <c r="V782" s="205" t="str">
        <f t="shared" si="692"/>
        <v/>
      </c>
      <c r="W782" s="205" t="str">
        <f t="shared" si="693"/>
        <v/>
      </c>
      <c r="X782" s="49">
        <v>13</v>
      </c>
      <c r="Y782" s="84" t="str">
        <f t="shared" si="694"/>
        <v/>
      </c>
      <c r="Z782" s="84" t="str">
        <f t="shared" si="695"/>
        <v/>
      </c>
      <c r="AA782" s="84" t="str">
        <f t="shared" si="696"/>
        <v/>
      </c>
      <c r="AB782" s="31">
        <f t="shared" si="697"/>
        <v>0</v>
      </c>
      <c r="AH782" s="332" t="str">
        <f t="shared" si="698"/>
        <v/>
      </c>
    </row>
    <row r="783" spans="1:34" x14ac:dyDescent="0.25">
      <c r="A783" s="31" t="str">
        <f>C771&amp;"x"&amp;B783</f>
        <v>x10</v>
      </c>
      <c r="B783" s="60">
        <v>10</v>
      </c>
      <c r="C783" s="84" t="str">
        <f t="shared" si="681"/>
        <v/>
      </c>
      <c r="D783" s="84" t="str">
        <f t="shared" si="682"/>
        <v/>
      </c>
      <c r="E783" s="85" t="str">
        <f t="shared" si="683"/>
        <v/>
      </c>
      <c r="F783" s="85" t="str">
        <f t="shared" si="684"/>
        <v/>
      </c>
      <c r="G783" s="86" t="str">
        <f t="shared" si="685"/>
        <v/>
      </c>
      <c r="H783" s="87" t="str">
        <f t="shared" si="686"/>
        <v/>
      </c>
      <c r="I783" s="88"/>
      <c r="J783" s="84" t="str">
        <f t="shared" si="687"/>
        <v/>
      </c>
      <c r="K783" s="84" t="str">
        <f t="shared" si="688"/>
        <v/>
      </c>
      <c r="L783" s="84" t="str">
        <f t="shared" si="689"/>
        <v/>
      </c>
      <c r="M783" s="89"/>
      <c r="N783" s="89"/>
      <c r="P783" s="199"/>
      <c r="Q783" s="199"/>
      <c r="R783" s="199"/>
      <c r="S783" s="204"/>
      <c r="T783" s="273">
        <f t="shared" si="690"/>
        <v>0</v>
      </c>
      <c r="U783" s="202">
        <f t="shared" si="691"/>
        <v>0</v>
      </c>
      <c r="V783" s="205" t="str">
        <f t="shared" si="692"/>
        <v/>
      </c>
      <c r="W783" s="205" t="str">
        <f t="shared" si="693"/>
        <v/>
      </c>
      <c r="X783" s="49">
        <v>14</v>
      </c>
      <c r="Y783" s="84" t="str">
        <f t="shared" si="694"/>
        <v/>
      </c>
      <c r="Z783" s="84" t="str">
        <f t="shared" si="695"/>
        <v/>
      </c>
      <c r="AA783" s="84" t="str">
        <f t="shared" si="696"/>
        <v/>
      </c>
      <c r="AB783" s="31">
        <f t="shared" si="697"/>
        <v>0</v>
      </c>
      <c r="AH783" s="332" t="str">
        <f t="shared" si="698"/>
        <v/>
      </c>
    </row>
    <row r="784" spans="1:34" x14ac:dyDescent="0.25">
      <c r="A784" s="31" t="str">
        <f>C771&amp;"x"&amp;B784</f>
        <v>x11</v>
      </c>
      <c r="B784" s="60">
        <v>11</v>
      </c>
      <c r="C784" s="84" t="str">
        <f t="shared" si="681"/>
        <v/>
      </c>
      <c r="D784" s="84" t="str">
        <f t="shared" si="682"/>
        <v/>
      </c>
      <c r="E784" s="85" t="str">
        <f t="shared" si="683"/>
        <v/>
      </c>
      <c r="F784" s="85" t="str">
        <f t="shared" si="684"/>
        <v/>
      </c>
      <c r="G784" s="86" t="str">
        <f t="shared" si="685"/>
        <v/>
      </c>
      <c r="H784" s="87" t="str">
        <f t="shared" si="686"/>
        <v/>
      </c>
      <c r="I784" s="88"/>
      <c r="J784" s="84" t="str">
        <f t="shared" si="687"/>
        <v/>
      </c>
      <c r="K784" s="84" t="str">
        <f t="shared" si="688"/>
        <v/>
      </c>
      <c r="L784" s="84" t="str">
        <f t="shared" si="689"/>
        <v/>
      </c>
      <c r="M784" s="89"/>
      <c r="N784" s="89"/>
      <c r="P784" s="199"/>
      <c r="Q784" s="199"/>
      <c r="R784" s="199"/>
      <c r="T784" s="273">
        <f t="shared" si="690"/>
        <v>0</v>
      </c>
      <c r="U784" s="202">
        <f t="shared" si="691"/>
        <v>0</v>
      </c>
      <c r="V784" s="205" t="str">
        <f t="shared" si="692"/>
        <v/>
      </c>
      <c r="W784" s="205" t="str">
        <f t="shared" si="693"/>
        <v/>
      </c>
      <c r="X784" s="49">
        <v>15</v>
      </c>
      <c r="Y784" s="84" t="str">
        <f t="shared" si="694"/>
        <v/>
      </c>
      <c r="Z784" s="84" t="str">
        <f t="shared" si="695"/>
        <v/>
      </c>
      <c r="AA784" s="84" t="str">
        <f t="shared" si="696"/>
        <v/>
      </c>
      <c r="AB784" s="31">
        <f t="shared" si="697"/>
        <v>0</v>
      </c>
      <c r="AH784" s="332" t="str">
        <f t="shared" si="698"/>
        <v/>
      </c>
    </row>
    <row r="785" spans="1:34" x14ac:dyDescent="0.25">
      <c r="A785" s="31" t="str">
        <f>C771&amp;"x"&amp;B785</f>
        <v>x12</v>
      </c>
      <c r="B785" s="60">
        <v>12</v>
      </c>
      <c r="C785" s="84" t="str">
        <f t="shared" si="681"/>
        <v/>
      </c>
      <c r="D785" s="84" t="str">
        <f t="shared" si="682"/>
        <v/>
      </c>
      <c r="E785" s="85" t="str">
        <f t="shared" si="683"/>
        <v/>
      </c>
      <c r="F785" s="85" t="str">
        <f t="shared" si="684"/>
        <v/>
      </c>
      <c r="G785" s="86" t="str">
        <f t="shared" si="685"/>
        <v/>
      </c>
      <c r="H785" s="87" t="str">
        <f t="shared" si="686"/>
        <v/>
      </c>
      <c r="I785" s="88"/>
      <c r="J785" s="84" t="str">
        <f t="shared" si="687"/>
        <v/>
      </c>
      <c r="K785" s="84" t="str">
        <f t="shared" si="688"/>
        <v/>
      </c>
      <c r="L785" s="84" t="str">
        <f t="shared" si="689"/>
        <v/>
      </c>
      <c r="M785" s="89"/>
      <c r="N785" s="89"/>
      <c r="P785" s="199"/>
      <c r="Q785" s="199"/>
      <c r="R785" s="199"/>
      <c r="T785" s="273">
        <f t="shared" si="690"/>
        <v>0</v>
      </c>
      <c r="U785" s="202">
        <f t="shared" si="691"/>
        <v>0</v>
      </c>
      <c r="V785" s="205" t="str">
        <f t="shared" si="692"/>
        <v/>
      </c>
      <c r="W785" s="205" t="str">
        <f t="shared" si="693"/>
        <v/>
      </c>
      <c r="X785" s="49">
        <v>16</v>
      </c>
      <c r="Y785" s="84" t="str">
        <f t="shared" si="694"/>
        <v/>
      </c>
      <c r="Z785" s="84" t="str">
        <f t="shared" si="695"/>
        <v/>
      </c>
      <c r="AA785" s="84" t="str">
        <f t="shared" si="696"/>
        <v/>
      </c>
      <c r="AB785" s="31">
        <f t="shared" si="697"/>
        <v>0</v>
      </c>
      <c r="AH785" s="332" t="str">
        <f t="shared" si="698"/>
        <v/>
      </c>
    </row>
    <row r="786" spans="1:34" x14ac:dyDescent="0.25">
      <c r="A786" s="31" t="str">
        <f>C771&amp;"x"&amp;B786</f>
        <v>x13</v>
      </c>
      <c r="B786" s="60">
        <v>13</v>
      </c>
      <c r="C786" s="84" t="str">
        <f t="shared" si="681"/>
        <v/>
      </c>
      <c r="D786" s="84" t="str">
        <f t="shared" si="682"/>
        <v/>
      </c>
      <c r="E786" s="85" t="str">
        <f t="shared" si="683"/>
        <v/>
      </c>
      <c r="F786" s="85" t="str">
        <f t="shared" si="684"/>
        <v/>
      </c>
      <c r="G786" s="86" t="str">
        <f t="shared" si="685"/>
        <v/>
      </c>
      <c r="H786" s="87" t="str">
        <f t="shared" si="686"/>
        <v/>
      </c>
      <c r="I786" s="88"/>
      <c r="J786" s="84" t="str">
        <f t="shared" si="687"/>
        <v/>
      </c>
      <c r="K786" s="84" t="str">
        <f t="shared" si="688"/>
        <v/>
      </c>
      <c r="L786" s="84" t="str">
        <f t="shared" si="689"/>
        <v/>
      </c>
      <c r="M786" s="89"/>
      <c r="N786" s="89"/>
      <c r="P786" s="199"/>
      <c r="Q786" s="199"/>
      <c r="R786" s="199"/>
      <c r="T786" s="273">
        <f t="shared" si="690"/>
        <v>0</v>
      </c>
      <c r="U786" s="202">
        <f t="shared" si="691"/>
        <v>0</v>
      </c>
      <c r="V786" s="205" t="str">
        <f t="shared" si="692"/>
        <v/>
      </c>
      <c r="W786" s="205" t="str">
        <f t="shared" si="693"/>
        <v/>
      </c>
      <c r="X786" s="49">
        <v>17</v>
      </c>
      <c r="Y786" s="84" t="str">
        <f t="shared" si="694"/>
        <v/>
      </c>
      <c r="Z786" s="84" t="str">
        <f t="shared" si="695"/>
        <v/>
      </c>
      <c r="AA786" s="84" t="str">
        <f t="shared" si="696"/>
        <v/>
      </c>
      <c r="AB786" s="31">
        <f t="shared" si="697"/>
        <v>0</v>
      </c>
      <c r="AH786" s="332" t="str">
        <f t="shared" si="698"/>
        <v/>
      </c>
    </row>
    <row r="787" spans="1:34" x14ac:dyDescent="0.25">
      <c r="A787" s="31" t="str">
        <f>C771&amp;"x"&amp;B787</f>
        <v>x14</v>
      </c>
      <c r="B787" s="60">
        <v>14</v>
      </c>
      <c r="C787" s="84" t="str">
        <f t="shared" si="681"/>
        <v/>
      </c>
      <c r="D787" s="84" t="str">
        <f t="shared" si="682"/>
        <v/>
      </c>
      <c r="E787" s="85" t="str">
        <f t="shared" si="683"/>
        <v/>
      </c>
      <c r="F787" s="85" t="str">
        <f t="shared" si="684"/>
        <v/>
      </c>
      <c r="G787" s="86" t="str">
        <f t="shared" si="685"/>
        <v/>
      </c>
      <c r="H787" s="87" t="str">
        <f t="shared" si="686"/>
        <v/>
      </c>
      <c r="I787" s="88"/>
      <c r="J787" s="84" t="str">
        <f t="shared" si="687"/>
        <v/>
      </c>
      <c r="K787" s="84" t="str">
        <f t="shared" si="688"/>
        <v/>
      </c>
      <c r="L787" s="84" t="str">
        <f t="shared" si="689"/>
        <v/>
      </c>
      <c r="M787" s="89"/>
      <c r="N787" s="89"/>
      <c r="P787" s="199"/>
      <c r="Q787" s="199"/>
      <c r="R787" s="199"/>
      <c r="T787" s="273">
        <f t="shared" si="690"/>
        <v>0</v>
      </c>
      <c r="U787" s="202">
        <f t="shared" si="691"/>
        <v>0</v>
      </c>
      <c r="V787" s="205" t="str">
        <f t="shared" si="692"/>
        <v/>
      </c>
      <c r="W787" s="205" t="str">
        <f t="shared" si="693"/>
        <v/>
      </c>
      <c r="X787" s="49">
        <v>18</v>
      </c>
      <c r="Y787" s="84" t="str">
        <f t="shared" si="694"/>
        <v/>
      </c>
      <c r="Z787" s="84" t="str">
        <f t="shared" si="695"/>
        <v/>
      </c>
      <c r="AA787" s="84" t="str">
        <f t="shared" si="696"/>
        <v/>
      </c>
      <c r="AB787" s="31">
        <f t="shared" si="697"/>
        <v>0</v>
      </c>
      <c r="AH787" s="332" t="str">
        <f t="shared" si="698"/>
        <v/>
      </c>
    </row>
    <row r="788" spans="1:34" x14ac:dyDescent="0.25">
      <c r="A788" s="31" t="str">
        <f>C771&amp;"x"&amp;B788</f>
        <v>x15</v>
      </c>
      <c r="B788" s="60">
        <v>15</v>
      </c>
      <c r="C788" s="84" t="str">
        <f t="shared" si="681"/>
        <v/>
      </c>
      <c r="D788" s="84" t="str">
        <f t="shared" si="682"/>
        <v/>
      </c>
      <c r="E788" s="85" t="str">
        <f t="shared" si="683"/>
        <v/>
      </c>
      <c r="F788" s="85" t="str">
        <f t="shared" si="684"/>
        <v/>
      </c>
      <c r="G788" s="86" t="str">
        <f t="shared" si="685"/>
        <v/>
      </c>
      <c r="H788" s="87" t="str">
        <f t="shared" si="686"/>
        <v/>
      </c>
      <c r="I788" s="88"/>
      <c r="J788" s="84" t="str">
        <f t="shared" si="687"/>
        <v/>
      </c>
      <c r="K788" s="84" t="str">
        <f t="shared" si="688"/>
        <v/>
      </c>
      <c r="L788" s="84" t="str">
        <f t="shared" si="689"/>
        <v/>
      </c>
      <c r="M788" s="89"/>
      <c r="N788" s="89"/>
      <c r="P788" s="199"/>
      <c r="Q788" s="199"/>
      <c r="R788" s="199"/>
      <c r="T788" s="273">
        <f t="shared" si="690"/>
        <v>0</v>
      </c>
      <c r="U788" s="202">
        <f t="shared" si="691"/>
        <v>0</v>
      </c>
      <c r="V788" s="205" t="str">
        <f t="shared" si="692"/>
        <v/>
      </c>
      <c r="W788" s="205" t="str">
        <f t="shared" si="693"/>
        <v/>
      </c>
      <c r="X788" s="49">
        <v>19</v>
      </c>
      <c r="Y788" s="84" t="str">
        <f t="shared" si="694"/>
        <v/>
      </c>
      <c r="Z788" s="84" t="str">
        <f t="shared" si="695"/>
        <v/>
      </c>
      <c r="AA788" s="84" t="str">
        <f t="shared" si="696"/>
        <v/>
      </c>
      <c r="AB788" s="31">
        <f t="shared" si="697"/>
        <v>0</v>
      </c>
      <c r="AH788" s="332" t="str">
        <f t="shared" si="698"/>
        <v/>
      </c>
    </row>
    <row r="789" spans="1:34" ht="13.8" thickBot="1" x14ac:dyDescent="0.3">
      <c r="B789" s="90"/>
      <c r="C789" s="91"/>
      <c r="D789" s="90"/>
      <c r="E789" s="90"/>
      <c r="F789" s="90"/>
      <c r="G789" s="92"/>
      <c r="H789" s="92"/>
      <c r="I789" s="92"/>
      <c r="J789" s="91"/>
      <c r="K789" s="91"/>
      <c r="L789" s="91"/>
      <c r="M789" s="89"/>
      <c r="N789" s="89"/>
      <c r="X789" s="49">
        <v>20</v>
      </c>
    </row>
    <row r="790" spans="1:34" ht="13.8" thickTop="1" x14ac:dyDescent="0.25">
      <c r="A790" s="59"/>
      <c r="B790" s="60"/>
      <c r="C790" s="416" t="s">
        <v>5707</v>
      </c>
      <c r="D790" s="416"/>
      <c r="E790" s="162" t="s">
        <v>5708</v>
      </c>
      <c r="F790" s="162" t="s">
        <v>5709</v>
      </c>
      <c r="G790" s="62" t="s">
        <v>5710</v>
      </c>
      <c r="H790" s="63"/>
      <c r="I790" s="64"/>
      <c r="J790" s="65" t="s">
        <v>5711</v>
      </c>
      <c r="K790" s="65" t="s">
        <v>5712</v>
      </c>
      <c r="L790" s="65" t="s">
        <v>5713</v>
      </c>
      <c r="M790" s="66"/>
      <c r="N790" s="66"/>
      <c r="O790" s="67"/>
      <c r="P790" s="68">
        <f>COUNT(P794:P808)</f>
        <v>0</v>
      </c>
      <c r="Q790" s="68">
        <f>COUNT(Q794:Q808)</f>
        <v>0</v>
      </c>
      <c r="R790" s="68">
        <f>COUNT(R794:R808)</f>
        <v>0</v>
      </c>
      <c r="S790" s="69"/>
      <c r="T790" s="344">
        <f>T791-SUM(U794:U808)</f>
        <v>0</v>
      </c>
      <c r="U790" s="67"/>
      <c r="V790" s="67"/>
      <c r="W790" s="67"/>
      <c r="X790" s="67">
        <v>1</v>
      </c>
      <c r="Y790" s="59"/>
      <c r="Z790" s="59"/>
      <c r="AA790" s="59"/>
      <c r="AB790" s="59"/>
    </row>
    <row r="791" spans="1:34" x14ac:dyDescent="0.25">
      <c r="A791" s="40">
        <v>43</v>
      </c>
      <c r="B791" s="70"/>
      <c r="C791" s="415" t="str">
        <f>Leden!AQ45</f>
        <v/>
      </c>
      <c r="D791" s="415"/>
      <c r="E791" s="161" t="str">
        <f>IF($C791="","",LEFT(IFERROR(VLOOKUP($C791,TeamsV,2,0),"")&amp;"??",2))</f>
        <v/>
      </c>
      <c r="F791" s="342" t="str">
        <f>IF($C791="","",IFERROR(VLOOKUP($C791,TeamsV,3,0),"??"))</f>
        <v/>
      </c>
      <c r="G791" s="161" t="str">
        <f>IF($C791="","",LEFT(IFERROR(VLOOKUP($C791,TeamsV,4,0),"")&amp;"?",1))</f>
        <v/>
      </c>
      <c r="H791" s="72"/>
      <c r="I791" s="73"/>
      <c r="J791" s="265">
        <f>COUNTIF(C794:C808,"V")</f>
        <v>0</v>
      </c>
      <c r="K791" s="268">
        <f>COUNTIF(C794:C808,"M")</f>
        <v>0</v>
      </c>
      <c r="L791" s="74" t="str">
        <f>IFERROR(AVERAGE(H794:H808),"")</f>
        <v/>
      </c>
      <c r="M791" s="75"/>
      <c r="N791" s="75"/>
      <c r="O791" s="76" t="s">
        <v>5714</v>
      </c>
      <c r="P791" s="346"/>
      <c r="Q791" s="346"/>
      <c r="R791" s="346"/>
      <c r="S791" s="347"/>
      <c r="T791" s="344">
        <f>SUM(T794:T808)</f>
        <v>0</v>
      </c>
      <c r="U791" s="201" t="str">
        <f>MID($C791,1,1)</f>
        <v/>
      </c>
      <c r="V791" s="201" t="str">
        <f>MID($C791,1,1)</f>
        <v/>
      </c>
      <c r="W791" s="201" t="str">
        <f>MID($C791,1,1)</f>
        <v/>
      </c>
      <c r="X791" s="49">
        <v>2</v>
      </c>
      <c r="Y791" s="40"/>
      <c r="Z791" s="40"/>
      <c r="AA791" s="40"/>
      <c r="AB791" s="40"/>
      <c r="AD791" s="17" t="str">
        <f>IF($C791="","",IFERROR(VLOOKUP($C791,TeamsV,6,0),""))</f>
        <v/>
      </c>
      <c r="AE791" s="17" t="str">
        <f>TRIM(IF($AD791="","",IFERROR(VLOOKUP($AD791,Teams!$B$4:$G$8,2,0),"")))</f>
        <v/>
      </c>
      <c r="AF791" s="17" t="str">
        <f>TRIM(IF($AD791="","",IFERROR(VLOOKUP($AD791,Teams!$B$4:$G$8,4,0),"")))</f>
        <v/>
      </c>
      <c r="AH791" s="335" t="str">
        <f>IFERROR(AVERAGE(AH794:AH808),"")</f>
        <v/>
      </c>
    </row>
    <row r="792" spans="1:34" x14ac:dyDescent="0.25">
      <c r="B792" s="60"/>
      <c r="C792" s="162"/>
      <c r="D792" s="60"/>
      <c r="E792" s="60"/>
      <c r="F792" s="60"/>
      <c r="G792" s="64"/>
      <c r="H792" s="64"/>
      <c r="I792" s="64"/>
      <c r="J792" s="266"/>
      <c r="K792" s="266"/>
      <c r="L792" s="266"/>
      <c r="M792" s="77"/>
      <c r="N792" s="77"/>
      <c r="P792" s="200"/>
      <c r="Q792" s="200"/>
      <c r="R792" s="200"/>
      <c r="S792" s="200"/>
      <c r="T792" s="156"/>
      <c r="U792" s="202"/>
      <c r="V792" s="202"/>
      <c r="W792" s="202"/>
      <c r="X792" s="49">
        <v>3</v>
      </c>
    </row>
    <row r="793" spans="1:34" x14ac:dyDescent="0.25">
      <c r="A793" s="78"/>
      <c r="B793" s="79"/>
      <c r="C793" s="80" t="s">
        <v>5715</v>
      </c>
      <c r="D793" s="80" t="s">
        <v>5716</v>
      </c>
      <c r="E793" s="81" t="s">
        <v>5717</v>
      </c>
      <c r="F793" s="81" t="s">
        <v>5718</v>
      </c>
      <c r="G793" s="80" t="s">
        <v>5719</v>
      </c>
      <c r="H793" s="80" t="s">
        <v>5720</v>
      </c>
      <c r="I793" s="80" t="s">
        <v>5575</v>
      </c>
      <c r="J793" s="80" t="s">
        <v>7904</v>
      </c>
      <c r="K793" s="80" t="s">
        <v>7905</v>
      </c>
      <c r="L793" s="80" t="s">
        <v>8680</v>
      </c>
      <c r="M793" s="82"/>
      <c r="N793" s="82"/>
      <c r="O793" s="83"/>
      <c r="P793" s="203" t="s">
        <v>5585</v>
      </c>
      <c r="Q793" s="203" t="s">
        <v>5584</v>
      </c>
      <c r="R793" s="203" t="s">
        <v>5586</v>
      </c>
      <c r="S793" s="200"/>
      <c r="T793" s="156"/>
      <c r="U793" s="201" t="str">
        <f>IF(W791="","",VLOOKUP(W791,Leeftijdscat,2,FALSE))</f>
        <v/>
      </c>
      <c r="V793" s="201" t="str">
        <f>IF(W791="","",VLOOKUP(W791,Leeftijdscat,3,FALSE))</f>
        <v/>
      </c>
      <c r="W793" s="201" t="str">
        <f>IF(W791="","",VLOOKUP(W791,Leeftijdscat,4,FALSE))</f>
        <v/>
      </c>
      <c r="X793" s="49">
        <v>4</v>
      </c>
      <c r="Y793" s="78">
        <f>LEN(Y794&amp;Y795&amp;Y796&amp;Y797&amp;Y798&amp;Y799&amp;Y800&amp;Y801&amp;Y802&amp;Y803&amp;Y804&amp;Y805&amp;Y806&amp;Y807&amp;Y808)</f>
        <v>0</v>
      </c>
      <c r="Z793" s="78">
        <f>LEN(Z794&amp;Z795&amp;Z796&amp;Z797&amp;Z798&amp;Z799&amp;Z800&amp;Z801&amp;Z802&amp;Z803&amp;Z804&amp;Z805&amp;Z806&amp;Z807&amp;Z808)</f>
        <v>0</v>
      </c>
      <c r="AA793" s="78">
        <f>LEN(AA794&amp;AA795&amp;AA796&amp;AA797&amp;AA798&amp;AA799&amp;AA800&amp;AA801&amp;AA802&amp;AA803&amp;AA804&amp;AA805&amp;AA806&amp;AA807&amp;AA808)</f>
        <v>0</v>
      </c>
      <c r="AB793" s="78">
        <f>SUM(Y793:AA793)</f>
        <v>0</v>
      </c>
    </row>
    <row r="794" spans="1:34" x14ac:dyDescent="0.25">
      <c r="A794" s="31" t="str">
        <f>C791&amp;"x"&amp;B794</f>
        <v>x1</v>
      </c>
      <c r="B794" s="60">
        <v>1</v>
      </c>
      <c r="C794" s="84" t="str">
        <f t="shared" ref="C794:C808" si="699">IF(LEFT($A794,1)="x","",IFERROR(VLOOKUP($A794,LedenV,6,0),""))</f>
        <v/>
      </c>
      <c r="D794" s="84" t="str">
        <f t="shared" ref="D794:D808" si="700">IF(LEFT($A794,1)="x","",IFERROR(VLOOKUP($A794,LedenV,7,0),""))</f>
        <v/>
      </c>
      <c r="E794" s="85" t="str">
        <f t="shared" ref="E794:E808" si="701">IF(LEFT($A794,1)="x","",IFERROR(VLOOKUP($A794,LedenV,8,0),""))</f>
        <v/>
      </c>
      <c r="F794" s="85" t="str">
        <f t="shared" ref="F794:F808" si="702">IF(LEFT($A794,1)="x","",IFERROR(VLOOKUP($A794,LedenV,9,0),""))</f>
        <v/>
      </c>
      <c r="G794" s="86" t="str">
        <f t="shared" ref="G794:G808" si="703">IF(LEFT($A794,1)="x","",IFERROR(VLOOKUP($A794,LedenV,10,0),""))</f>
        <v/>
      </c>
      <c r="H794" s="87" t="str">
        <f t="shared" ref="H794:H808" si="704">IF(AND(ISNUMBER(G794),G794&lt;&gt;0),DATEDIF(G794,Peildatum,"Y"),"")</f>
        <v/>
      </c>
      <c r="I794" s="88"/>
      <c r="J794" s="84" t="str">
        <f t="shared" ref="J794:J808" si="705">IF(LEFT($A794,1)="x","",IFERROR(VLOOKUP($A794,LedenV,16,0),""))</f>
        <v/>
      </c>
      <c r="K794" s="84" t="str">
        <f t="shared" ref="K794:K808" si="706">IF(LEFT($A794,1)="x","",IFERROR(VLOOKUP($A794,LedenV,17,0),""))</f>
        <v/>
      </c>
      <c r="L794" s="84" t="str">
        <f t="shared" ref="L794:L808" si="707">IF(LEFT($A794,1)="x","",IFERROR(VLOOKUP($A794,LedenV,18,0),""))</f>
        <v/>
      </c>
      <c r="M794" s="89"/>
      <c r="N794" s="89"/>
      <c r="P794" s="199"/>
      <c r="Q794" s="199"/>
      <c r="R794" s="199"/>
      <c r="S794" s="204"/>
      <c r="T794" s="273">
        <f t="shared" ref="T794:T808" si="708">IF(LEN(C794&amp;D794&amp;E794&amp;F794)&gt;0,1,0)</f>
        <v>0</v>
      </c>
      <c r="U794" s="202">
        <f t="shared" ref="U794:U808" si="709">MIN(LEN(Y794&amp;Z794&amp;AA794),1)</f>
        <v>0</v>
      </c>
      <c r="V794" s="205" t="str">
        <f t="shared" ref="V794:V808" si="710">V793</f>
        <v/>
      </c>
      <c r="W794" s="205" t="str">
        <f t="shared" ref="W794:W808" si="711">W793</f>
        <v/>
      </c>
      <c r="X794" s="49">
        <v>5</v>
      </c>
      <c r="Y794" s="84" t="str">
        <f t="shared" ref="Y794:Y808" si="712">IF(LEFT($A794,1)="x","",IFERROR(VLOOKUP($A794,LedenV,34,0),""))</f>
        <v/>
      </c>
      <c r="Z794" s="84" t="str">
        <f t="shared" ref="Z794:Z808" si="713">IF(LEFT($A794,1)="x","",IFERROR(VLOOKUP($A794,LedenV,35,0),""))</f>
        <v/>
      </c>
      <c r="AA794" s="84" t="str">
        <f t="shared" ref="AA794:AA808" si="714">IF(LEFT($A794,1)="x","",IFERROR(VLOOKUP($A794,LedenV,36,0),""))</f>
        <v/>
      </c>
      <c r="AB794" s="31">
        <f t="shared" ref="AB794:AB808" si="715">LEN(Y794&amp;Z794&amp;AA794)</f>
        <v>0</v>
      </c>
      <c r="AH794" s="332" t="str">
        <f t="shared" ref="AH794:AH808" si="716">lft(G794,Peildatum)</f>
        <v/>
      </c>
    </row>
    <row r="795" spans="1:34" x14ac:dyDescent="0.25">
      <c r="A795" s="31" t="str">
        <f>C791&amp;"x"&amp;B795</f>
        <v>x2</v>
      </c>
      <c r="B795" s="60">
        <v>2</v>
      </c>
      <c r="C795" s="84" t="str">
        <f t="shared" si="699"/>
        <v/>
      </c>
      <c r="D795" s="84" t="str">
        <f t="shared" si="700"/>
        <v/>
      </c>
      <c r="E795" s="85" t="str">
        <f t="shared" si="701"/>
        <v/>
      </c>
      <c r="F795" s="85" t="str">
        <f t="shared" si="702"/>
        <v/>
      </c>
      <c r="G795" s="86" t="str">
        <f t="shared" si="703"/>
        <v/>
      </c>
      <c r="H795" s="87" t="str">
        <f t="shared" si="704"/>
        <v/>
      </c>
      <c r="I795" s="88"/>
      <c r="J795" s="84" t="str">
        <f t="shared" si="705"/>
        <v/>
      </c>
      <c r="K795" s="84" t="str">
        <f t="shared" si="706"/>
        <v/>
      </c>
      <c r="L795" s="84" t="str">
        <f t="shared" si="707"/>
        <v/>
      </c>
      <c r="M795" s="89"/>
      <c r="N795" s="89"/>
      <c r="P795" s="199"/>
      <c r="Q795" s="199"/>
      <c r="R795" s="199"/>
      <c r="S795" s="204"/>
      <c r="T795" s="273">
        <f t="shared" si="708"/>
        <v>0</v>
      </c>
      <c r="U795" s="202">
        <f t="shared" si="709"/>
        <v>0</v>
      </c>
      <c r="V795" s="205" t="str">
        <f t="shared" si="710"/>
        <v/>
      </c>
      <c r="W795" s="205" t="str">
        <f t="shared" si="711"/>
        <v/>
      </c>
      <c r="X795" s="49">
        <v>6</v>
      </c>
      <c r="Y795" s="84" t="str">
        <f t="shared" si="712"/>
        <v/>
      </c>
      <c r="Z795" s="84" t="str">
        <f t="shared" si="713"/>
        <v/>
      </c>
      <c r="AA795" s="84" t="str">
        <f t="shared" si="714"/>
        <v/>
      </c>
      <c r="AB795" s="31">
        <f t="shared" si="715"/>
        <v>0</v>
      </c>
      <c r="AH795" s="332" t="str">
        <f t="shared" si="716"/>
        <v/>
      </c>
    </row>
    <row r="796" spans="1:34" x14ac:dyDescent="0.25">
      <c r="A796" s="31" t="str">
        <f>C791&amp;"x"&amp;B796</f>
        <v>x3</v>
      </c>
      <c r="B796" s="60">
        <v>3</v>
      </c>
      <c r="C796" s="84" t="str">
        <f t="shared" si="699"/>
        <v/>
      </c>
      <c r="D796" s="84" t="str">
        <f t="shared" si="700"/>
        <v/>
      </c>
      <c r="E796" s="85" t="str">
        <f t="shared" si="701"/>
        <v/>
      </c>
      <c r="F796" s="85" t="str">
        <f t="shared" si="702"/>
        <v/>
      </c>
      <c r="G796" s="86" t="str">
        <f t="shared" si="703"/>
        <v/>
      </c>
      <c r="H796" s="87" t="str">
        <f t="shared" si="704"/>
        <v/>
      </c>
      <c r="I796" s="88"/>
      <c r="J796" s="84" t="str">
        <f t="shared" si="705"/>
        <v/>
      </c>
      <c r="K796" s="84" t="str">
        <f t="shared" si="706"/>
        <v/>
      </c>
      <c r="L796" s="84" t="str">
        <f t="shared" si="707"/>
        <v/>
      </c>
      <c r="M796" s="89"/>
      <c r="N796" s="89"/>
      <c r="P796" s="199"/>
      <c r="Q796" s="199"/>
      <c r="R796" s="199"/>
      <c r="S796" s="204"/>
      <c r="T796" s="273">
        <f t="shared" si="708"/>
        <v>0</v>
      </c>
      <c r="U796" s="202">
        <f t="shared" si="709"/>
        <v>0</v>
      </c>
      <c r="V796" s="205" t="str">
        <f t="shared" si="710"/>
        <v/>
      </c>
      <c r="W796" s="205" t="str">
        <f t="shared" si="711"/>
        <v/>
      </c>
      <c r="X796" s="49">
        <v>7</v>
      </c>
      <c r="Y796" s="84" t="str">
        <f t="shared" si="712"/>
        <v/>
      </c>
      <c r="Z796" s="84" t="str">
        <f t="shared" si="713"/>
        <v/>
      </c>
      <c r="AA796" s="84" t="str">
        <f t="shared" si="714"/>
        <v/>
      </c>
      <c r="AB796" s="31">
        <f t="shared" si="715"/>
        <v>0</v>
      </c>
      <c r="AH796" s="332" t="str">
        <f t="shared" si="716"/>
        <v/>
      </c>
    </row>
    <row r="797" spans="1:34" x14ac:dyDescent="0.25">
      <c r="A797" s="31" t="str">
        <f>C791&amp;"x"&amp;B797</f>
        <v>x4</v>
      </c>
      <c r="B797" s="60">
        <v>4</v>
      </c>
      <c r="C797" s="84" t="str">
        <f t="shared" si="699"/>
        <v/>
      </c>
      <c r="D797" s="84" t="str">
        <f t="shared" si="700"/>
        <v/>
      </c>
      <c r="E797" s="85" t="str">
        <f t="shared" si="701"/>
        <v/>
      </c>
      <c r="F797" s="85" t="str">
        <f t="shared" si="702"/>
        <v/>
      </c>
      <c r="G797" s="86" t="str">
        <f t="shared" si="703"/>
        <v/>
      </c>
      <c r="H797" s="87" t="str">
        <f t="shared" si="704"/>
        <v/>
      </c>
      <c r="I797" s="88"/>
      <c r="J797" s="84" t="str">
        <f t="shared" si="705"/>
        <v/>
      </c>
      <c r="K797" s="84" t="str">
        <f t="shared" si="706"/>
        <v/>
      </c>
      <c r="L797" s="84" t="str">
        <f t="shared" si="707"/>
        <v/>
      </c>
      <c r="M797" s="89"/>
      <c r="N797" s="89"/>
      <c r="P797" s="199"/>
      <c r="Q797" s="199"/>
      <c r="R797" s="199"/>
      <c r="S797" s="204"/>
      <c r="T797" s="273">
        <f t="shared" si="708"/>
        <v>0</v>
      </c>
      <c r="U797" s="202">
        <f t="shared" si="709"/>
        <v>0</v>
      </c>
      <c r="V797" s="205" t="str">
        <f t="shared" si="710"/>
        <v/>
      </c>
      <c r="W797" s="205" t="str">
        <f t="shared" si="711"/>
        <v/>
      </c>
      <c r="X797" s="49">
        <v>8</v>
      </c>
      <c r="Y797" s="84" t="str">
        <f t="shared" si="712"/>
        <v/>
      </c>
      <c r="Z797" s="84" t="str">
        <f t="shared" si="713"/>
        <v/>
      </c>
      <c r="AA797" s="84" t="str">
        <f t="shared" si="714"/>
        <v/>
      </c>
      <c r="AB797" s="31">
        <f t="shared" si="715"/>
        <v>0</v>
      </c>
      <c r="AH797" s="332" t="str">
        <f t="shared" si="716"/>
        <v/>
      </c>
    </row>
    <row r="798" spans="1:34" x14ac:dyDescent="0.25">
      <c r="A798" s="31" t="str">
        <f>C791&amp;"x"&amp;B798</f>
        <v>x5</v>
      </c>
      <c r="B798" s="60">
        <v>5</v>
      </c>
      <c r="C798" s="84" t="str">
        <f t="shared" si="699"/>
        <v/>
      </c>
      <c r="D798" s="84" t="str">
        <f t="shared" si="700"/>
        <v/>
      </c>
      <c r="E798" s="85" t="str">
        <f t="shared" si="701"/>
        <v/>
      </c>
      <c r="F798" s="85" t="str">
        <f t="shared" si="702"/>
        <v/>
      </c>
      <c r="G798" s="86" t="str">
        <f t="shared" si="703"/>
        <v/>
      </c>
      <c r="H798" s="87" t="str">
        <f t="shared" si="704"/>
        <v/>
      </c>
      <c r="I798" s="88"/>
      <c r="J798" s="84" t="str">
        <f t="shared" si="705"/>
        <v/>
      </c>
      <c r="K798" s="84" t="str">
        <f t="shared" si="706"/>
        <v/>
      </c>
      <c r="L798" s="84" t="str">
        <f t="shared" si="707"/>
        <v/>
      </c>
      <c r="M798" s="89"/>
      <c r="N798" s="89"/>
      <c r="P798" s="199"/>
      <c r="Q798" s="199"/>
      <c r="R798" s="199"/>
      <c r="S798" s="204"/>
      <c r="T798" s="273">
        <f t="shared" si="708"/>
        <v>0</v>
      </c>
      <c r="U798" s="202">
        <f t="shared" si="709"/>
        <v>0</v>
      </c>
      <c r="V798" s="205" t="str">
        <f t="shared" si="710"/>
        <v/>
      </c>
      <c r="W798" s="205" t="str">
        <f t="shared" si="711"/>
        <v/>
      </c>
      <c r="X798" s="49">
        <v>9</v>
      </c>
      <c r="Y798" s="84" t="str">
        <f t="shared" si="712"/>
        <v/>
      </c>
      <c r="Z798" s="84" t="str">
        <f t="shared" si="713"/>
        <v/>
      </c>
      <c r="AA798" s="84" t="str">
        <f t="shared" si="714"/>
        <v/>
      </c>
      <c r="AB798" s="31">
        <f t="shared" si="715"/>
        <v>0</v>
      </c>
      <c r="AH798" s="332" t="str">
        <f t="shared" si="716"/>
        <v/>
      </c>
    </row>
    <row r="799" spans="1:34" x14ac:dyDescent="0.25">
      <c r="A799" s="31" t="str">
        <f>C791&amp;"x"&amp;B799</f>
        <v>x6</v>
      </c>
      <c r="B799" s="60">
        <v>6</v>
      </c>
      <c r="C799" s="84" t="str">
        <f t="shared" si="699"/>
        <v/>
      </c>
      <c r="D799" s="84" t="str">
        <f t="shared" si="700"/>
        <v/>
      </c>
      <c r="E799" s="85" t="str">
        <f t="shared" si="701"/>
        <v/>
      </c>
      <c r="F799" s="85" t="str">
        <f t="shared" si="702"/>
        <v/>
      </c>
      <c r="G799" s="86" t="str">
        <f t="shared" si="703"/>
        <v/>
      </c>
      <c r="H799" s="87" t="str">
        <f t="shared" si="704"/>
        <v/>
      </c>
      <c r="I799" s="88"/>
      <c r="J799" s="84" t="str">
        <f t="shared" si="705"/>
        <v/>
      </c>
      <c r="K799" s="84" t="str">
        <f t="shared" si="706"/>
        <v/>
      </c>
      <c r="L799" s="84" t="str">
        <f t="shared" si="707"/>
        <v/>
      </c>
      <c r="M799" s="89"/>
      <c r="N799" s="89"/>
      <c r="P799" s="199"/>
      <c r="Q799" s="199"/>
      <c r="R799" s="199"/>
      <c r="S799" s="204"/>
      <c r="T799" s="273">
        <f t="shared" si="708"/>
        <v>0</v>
      </c>
      <c r="U799" s="202">
        <f t="shared" si="709"/>
        <v>0</v>
      </c>
      <c r="V799" s="205" t="str">
        <f t="shared" si="710"/>
        <v/>
      </c>
      <c r="W799" s="205" t="str">
        <f t="shared" si="711"/>
        <v/>
      </c>
      <c r="X799" s="49">
        <v>10</v>
      </c>
      <c r="Y799" s="84" t="str">
        <f t="shared" si="712"/>
        <v/>
      </c>
      <c r="Z799" s="84" t="str">
        <f t="shared" si="713"/>
        <v/>
      </c>
      <c r="AA799" s="84" t="str">
        <f t="shared" si="714"/>
        <v/>
      </c>
      <c r="AB799" s="31">
        <f t="shared" si="715"/>
        <v>0</v>
      </c>
      <c r="AH799" s="332" t="str">
        <f t="shared" si="716"/>
        <v/>
      </c>
    </row>
    <row r="800" spans="1:34" x14ac:dyDescent="0.25">
      <c r="A800" s="31" t="str">
        <f>C791&amp;"x"&amp;B800</f>
        <v>x7</v>
      </c>
      <c r="B800" s="60">
        <v>7</v>
      </c>
      <c r="C800" s="84" t="str">
        <f t="shared" si="699"/>
        <v/>
      </c>
      <c r="D800" s="84" t="str">
        <f t="shared" si="700"/>
        <v/>
      </c>
      <c r="E800" s="85" t="str">
        <f t="shared" si="701"/>
        <v/>
      </c>
      <c r="F800" s="85" t="str">
        <f t="shared" si="702"/>
        <v/>
      </c>
      <c r="G800" s="86" t="str">
        <f t="shared" si="703"/>
        <v/>
      </c>
      <c r="H800" s="87" t="str">
        <f t="shared" si="704"/>
        <v/>
      </c>
      <c r="I800" s="88"/>
      <c r="J800" s="84" t="str">
        <f t="shared" si="705"/>
        <v/>
      </c>
      <c r="K800" s="84" t="str">
        <f t="shared" si="706"/>
        <v/>
      </c>
      <c r="L800" s="84" t="str">
        <f t="shared" si="707"/>
        <v/>
      </c>
      <c r="M800" s="89"/>
      <c r="N800" s="89"/>
      <c r="P800" s="199"/>
      <c r="Q800" s="199"/>
      <c r="R800" s="199"/>
      <c r="S800" s="204"/>
      <c r="T800" s="273">
        <f t="shared" si="708"/>
        <v>0</v>
      </c>
      <c r="U800" s="202">
        <f t="shared" si="709"/>
        <v>0</v>
      </c>
      <c r="V800" s="205" t="str">
        <f t="shared" si="710"/>
        <v/>
      </c>
      <c r="W800" s="205" t="str">
        <f t="shared" si="711"/>
        <v/>
      </c>
      <c r="X800" s="49">
        <v>11</v>
      </c>
      <c r="Y800" s="84" t="str">
        <f t="shared" si="712"/>
        <v/>
      </c>
      <c r="Z800" s="84" t="str">
        <f t="shared" si="713"/>
        <v/>
      </c>
      <c r="AA800" s="84" t="str">
        <f t="shared" si="714"/>
        <v/>
      </c>
      <c r="AB800" s="31">
        <f t="shared" si="715"/>
        <v>0</v>
      </c>
      <c r="AH800" s="332" t="str">
        <f t="shared" si="716"/>
        <v/>
      </c>
    </row>
    <row r="801" spans="1:34" x14ac:dyDescent="0.25">
      <c r="A801" s="31" t="str">
        <f>C791&amp;"x"&amp;B801</f>
        <v>x8</v>
      </c>
      <c r="B801" s="60">
        <v>8</v>
      </c>
      <c r="C801" s="84" t="str">
        <f t="shared" si="699"/>
        <v/>
      </c>
      <c r="D801" s="84" t="str">
        <f t="shared" si="700"/>
        <v/>
      </c>
      <c r="E801" s="85" t="str">
        <f t="shared" si="701"/>
        <v/>
      </c>
      <c r="F801" s="85" t="str">
        <f t="shared" si="702"/>
        <v/>
      </c>
      <c r="G801" s="86" t="str">
        <f t="shared" si="703"/>
        <v/>
      </c>
      <c r="H801" s="87" t="str">
        <f t="shared" si="704"/>
        <v/>
      </c>
      <c r="I801" s="88"/>
      <c r="J801" s="84" t="str">
        <f t="shared" si="705"/>
        <v/>
      </c>
      <c r="K801" s="84" t="str">
        <f t="shared" si="706"/>
        <v/>
      </c>
      <c r="L801" s="84" t="str">
        <f t="shared" si="707"/>
        <v/>
      </c>
      <c r="M801" s="89"/>
      <c r="N801" s="89"/>
      <c r="P801" s="199"/>
      <c r="Q801" s="199"/>
      <c r="R801" s="199"/>
      <c r="S801" s="204"/>
      <c r="T801" s="273">
        <f t="shared" si="708"/>
        <v>0</v>
      </c>
      <c r="U801" s="202">
        <f t="shared" si="709"/>
        <v>0</v>
      </c>
      <c r="V801" s="205" t="str">
        <f t="shared" si="710"/>
        <v/>
      </c>
      <c r="W801" s="205" t="str">
        <f t="shared" si="711"/>
        <v/>
      </c>
      <c r="X801" s="49">
        <v>12</v>
      </c>
      <c r="Y801" s="84" t="str">
        <f t="shared" si="712"/>
        <v/>
      </c>
      <c r="Z801" s="84" t="str">
        <f t="shared" si="713"/>
        <v/>
      </c>
      <c r="AA801" s="84" t="str">
        <f t="shared" si="714"/>
        <v/>
      </c>
      <c r="AB801" s="31">
        <f t="shared" si="715"/>
        <v>0</v>
      </c>
      <c r="AH801" s="332" t="str">
        <f t="shared" si="716"/>
        <v/>
      </c>
    </row>
    <row r="802" spans="1:34" x14ac:dyDescent="0.25">
      <c r="A802" s="31" t="str">
        <f>C791&amp;"x"&amp;B802</f>
        <v>x9</v>
      </c>
      <c r="B802" s="60">
        <v>9</v>
      </c>
      <c r="C802" s="84" t="str">
        <f t="shared" si="699"/>
        <v/>
      </c>
      <c r="D802" s="84" t="str">
        <f t="shared" si="700"/>
        <v/>
      </c>
      <c r="E802" s="85" t="str">
        <f t="shared" si="701"/>
        <v/>
      </c>
      <c r="F802" s="85" t="str">
        <f t="shared" si="702"/>
        <v/>
      </c>
      <c r="G802" s="86" t="str">
        <f t="shared" si="703"/>
        <v/>
      </c>
      <c r="H802" s="87" t="str">
        <f t="shared" si="704"/>
        <v/>
      </c>
      <c r="I802" s="88"/>
      <c r="J802" s="84" t="str">
        <f t="shared" si="705"/>
        <v/>
      </c>
      <c r="K802" s="84" t="str">
        <f t="shared" si="706"/>
        <v/>
      </c>
      <c r="L802" s="84" t="str">
        <f t="shared" si="707"/>
        <v/>
      </c>
      <c r="M802" s="89"/>
      <c r="N802" s="89"/>
      <c r="P802" s="199"/>
      <c r="Q802" s="199"/>
      <c r="R802" s="199"/>
      <c r="S802" s="204"/>
      <c r="T802" s="273">
        <f t="shared" si="708"/>
        <v>0</v>
      </c>
      <c r="U802" s="202">
        <f t="shared" si="709"/>
        <v>0</v>
      </c>
      <c r="V802" s="205" t="str">
        <f t="shared" si="710"/>
        <v/>
      </c>
      <c r="W802" s="205" t="str">
        <f t="shared" si="711"/>
        <v/>
      </c>
      <c r="X802" s="49">
        <v>13</v>
      </c>
      <c r="Y802" s="84" t="str">
        <f t="shared" si="712"/>
        <v/>
      </c>
      <c r="Z802" s="84" t="str">
        <f t="shared" si="713"/>
        <v/>
      </c>
      <c r="AA802" s="84" t="str">
        <f t="shared" si="714"/>
        <v/>
      </c>
      <c r="AB802" s="31">
        <f t="shared" si="715"/>
        <v>0</v>
      </c>
      <c r="AH802" s="332" t="str">
        <f t="shared" si="716"/>
        <v/>
      </c>
    </row>
    <row r="803" spans="1:34" x14ac:dyDescent="0.25">
      <c r="A803" s="31" t="str">
        <f>C791&amp;"x"&amp;B803</f>
        <v>x10</v>
      </c>
      <c r="B803" s="60">
        <v>10</v>
      </c>
      <c r="C803" s="84" t="str">
        <f t="shared" si="699"/>
        <v/>
      </c>
      <c r="D803" s="84" t="str">
        <f t="shared" si="700"/>
        <v/>
      </c>
      <c r="E803" s="85" t="str">
        <f t="shared" si="701"/>
        <v/>
      </c>
      <c r="F803" s="85" t="str">
        <f t="shared" si="702"/>
        <v/>
      </c>
      <c r="G803" s="86" t="str">
        <f t="shared" si="703"/>
        <v/>
      </c>
      <c r="H803" s="87" t="str">
        <f t="shared" si="704"/>
        <v/>
      </c>
      <c r="I803" s="88"/>
      <c r="J803" s="84" t="str">
        <f t="shared" si="705"/>
        <v/>
      </c>
      <c r="K803" s="84" t="str">
        <f t="shared" si="706"/>
        <v/>
      </c>
      <c r="L803" s="84" t="str">
        <f t="shared" si="707"/>
        <v/>
      </c>
      <c r="M803" s="89"/>
      <c r="N803" s="89"/>
      <c r="P803" s="199"/>
      <c r="Q803" s="199"/>
      <c r="R803" s="199"/>
      <c r="S803" s="204"/>
      <c r="T803" s="273">
        <f t="shared" si="708"/>
        <v>0</v>
      </c>
      <c r="U803" s="202">
        <f t="shared" si="709"/>
        <v>0</v>
      </c>
      <c r="V803" s="205" t="str">
        <f t="shared" si="710"/>
        <v/>
      </c>
      <c r="W803" s="205" t="str">
        <f t="shared" si="711"/>
        <v/>
      </c>
      <c r="X803" s="49">
        <v>14</v>
      </c>
      <c r="Y803" s="84" t="str">
        <f t="shared" si="712"/>
        <v/>
      </c>
      <c r="Z803" s="84" t="str">
        <f t="shared" si="713"/>
        <v/>
      </c>
      <c r="AA803" s="84" t="str">
        <f t="shared" si="714"/>
        <v/>
      </c>
      <c r="AB803" s="31">
        <f t="shared" si="715"/>
        <v>0</v>
      </c>
      <c r="AH803" s="332" t="str">
        <f t="shared" si="716"/>
        <v/>
      </c>
    </row>
    <row r="804" spans="1:34" x14ac:dyDescent="0.25">
      <c r="A804" s="31" t="str">
        <f>C791&amp;"x"&amp;B804</f>
        <v>x11</v>
      </c>
      <c r="B804" s="60">
        <v>11</v>
      </c>
      <c r="C804" s="84" t="str">
        <f t="shared" si="699"/>
        <v/>
      </c>
      <c r="D804" s="84" t="str">
        <f t="shared" si="700"/>
        <v/>
      </c>
      <c r="E804" s="85" t="str">
        <f t="shared" si="701"/>
        <v/>
      </c>
      <c r="F804" s="85" t="str">
        <f t="shared" si="702"/>
        <v/>
      </c>
      <c r="G804" s="86" t="str">
        <f t="shared" si="703"/>
        <v/>
      </c>
      <c r="H804" s="87" t="str">
        <f t="shared" si="704"/>
        <v/>
      </c>
      <c r="I804" s="88"/>
      <c r="J804" s="84" t="str">
        <f t="shared" si="705"/>
        <v/>
      </c>
      <c r="K804" s="84" t="str">
        <f t="shared" si="706"/>
        <v/>
      </c>
      <c r="L804" s="84" t="str">
        <f t="shared" si="707"/>
        <v/>
      </c>
      <c r="M804" s="89"/>
      <c r="N804" s="89"/>
      <c r="P804" s="199"/>
      <c r="Q804" s="199"/>
      <c r="R804" s="199"/>
      <c r="T804" s="273">
        <f t="shared" si="708"/>
        <v>0</v>
      </c>
      <c r="U804" s="202">
        <f t="shared" si="709"/>
        <v>0</v>
      </c>
      <c r="V804" s="205" t="str">
        <f t="shared" si="710"/>
        <v/>
      </c>
      <c r="W804" s="205" t="str">
        <f t="shared" si="711"/>
        <v/>
      </c>
      <c r="X804" s="49">
        <v>15</v>
      </c>
      <c r="Y804" s="84" t="str">
        <f t="shared" si="712"/>
        <v/>
      </c>
      <c r="Z804" s="84" t="str">
        <f t="shared" si="713"/>
        <v/>
      </c>
      <c r="AA804" s="84" t="str">
        <f t="shared" si="714"/>
        <v/>
      </c>
      <c r="AB804" s="31">
        <f t="shared" si="715"/>
        <v>0</v>
      </c>
      <c r="AH804" s="332" t="str">
        <f t="shared" si="716"/>
        <v/>
      </c>
    </row>
    <row r="805" spans="1:34" x14ac:dyDescent="0.25">
      <c r="A805" s="31" t="str">
        <f>C791&amp;"x"&amp;B805</f>
        <v>x12</v>
      </c>
      <c r="B805" s="60">
        <v>12</v>
      </c>
      <c r="C805" s="84" t="str">
        <f t="shared" si="699"/>
        <v/>
      </c>
      <c r="D805" s="84" t="str">
        <f t="shared" si="700"/>
        <v/>
      </c>
      <c r="E805" s="85" t="str">
        <f t="shared" si="701"/>
        <v/>
      </c>
      <c r="F805" s="85" t="str">
        <f t="shared" si="702"/>
        <v/>
      </c>
      <c r="G805" s="86" t="str">
        <f t="shared" si="703"/>
        <v/>
      </c>
      <c r="H805" s="87" t="str">
        <f t="shared" si="704"/>
        <v/>
      </c>
      <c r="I805" s="88"/>
      <c r="J805" s="84" t="str">
        <f t="shared" si="705"/>
        <v/>
      </c>
      <c r="K805" s="84" t="str">
        <f t="shared" si="706"/>
        <v/>
      </c>
      <c r="L805" s="84" t="str">
        <f t="shared" si="707"/>
        <v/>
      </c>
      <c r="M805" s="89"/>
      <c r="N805" s="89"/>
      <c r="P805" s="199"/>
      <c r="Q805" s="199"/>
      <c r="R805" s="199"/>
      <c r="T805" s="273">
        <f t="shared" si="708"/>
        <v>0</v>
      </c>
      <c r="U805" s="202">
        <f t="shared" si="709"/>
        <v>0</v>
      </c>
      <c r="V805" s="205" t="str">
        <f t="shared" si="710"/>
        <v/>
      </c>
      <c r="W805" s="205" t="str">
        <f t="shared" si="711"/>
        <v/>
      </c>
      <c r="X805" s="49">
        <v>16</v>
      </c>
      <c r="Y805" s="84" t="str">
        <f t="shared" si="712"/>
        <v/>
      </c>
      <c r="Z805" s="84" t="str">
        <f t="shared" si="713"/>
        <v/>
      </c>
      <c r="AA805" s="84" t="str">
        <f t="shared" si="714"/>
        <v/>
      </c>
      <c r="AB805" s="31">
        <f t="shared" si="715"/>
        <v>0</v>
      </c>
      <c r="AH805" s="332" t="str">
        <f t="shared" si="716"/>
        <v/>
      </c>
    </row>
    <row r="806" spans="1:34" x14ac:dyDescent="0.25">
      <c r="A806" s="31" t="str">
        <f>C791&amp;"x"&amp;B806</f>
        <v>x13</v>
      </c>
      <c r="B806" s="60">
        <v>13</v>
      </c>
      <c r="C806" s="84" t="str">
        <f t="shared" si="699"/>
        <v/>
      </c>
      <c r="D806" s="84" t="str">
        <f t="shared" si="700"/>
        <v/>
      </c>
      <c r="E806" s="85" t="str">
        <f t="shared" si="701"/>
        <v/>
      </c>
      <c r="F806" s="85" t="str">
        <f t="shared" si="702"/>
        <v/>
      </c>
      <c r="G806" s="86" t="str">
        <f t="shared" si="703"/>
        <v/>
      </c>
      <c r="H806" s="87" t="str">
        <f t="shared" si="704"/>
        <v/>
      </c>
      <c r="I806" s="88"/>
      <c r="J806" s="84" t="str">
        <f t="shared" si="705"/>
        <v/>
      </c>
      <c r="K806" s="84" t="str">
        <f t="shared" si="706"/>
        <v/>
      </c>
      <c r="L806" s="84" t="str">
        <f t="shared" si="707"/>
        <v/>
      </c>
      <c r="M806" s="89"/>
      <c r="N806" s="89"/>
      <c r="P806" s="199"/>
      <c r="Q806" s="199"/>
      <c r="R806" s="199"/>
      <c r="T806" s="273">
        <f t="shared" si="708"/>
        <v>0</v>
      </c>
      <c r="U806" s="202">
        <f t="shared" si="709"/>
        <v>0</v>
      </c>
      <c r="V806" s="205" t="str">
        <f t="shared" si="710"/>
        <v/>
      </c>
      <c r="W806" s="205" t="str">
        <f t="shared" si="711"/>
        <v/>
      </c>
      <c r="X806" s="49">
        <v>17</v>
      </c>
      <c r="Y806" s="84" t="str">
        <f t="shared" si="712"/>
        <v/>
      </c>
      <c r="Z806" s="84" t="str">
        <f t="shared" si="713"/>
        <v/>
      </c>
      <c r="AA806" s="84" t="str">
        <f t="shared" si="714"/>
        <v/>
      </c>
      <c r="AB806" s="31">
        <f t="shared" si="715"/>
        <v>0</v>
      </c>
      <c r="AH806" s="332" t="str">
        <f t="shared" si="716"/>
        <v/>
      </c>
    </row>
    <row r="807" spans="1:34" x14ac:dyDescent="0.25">
      <c r="A807" s="31" t="str">
        <f>C791&amp;"x"&amp;B807</f>
        <v>x14</v>
      </c>
      <c r="B807" s="60">
        <v>14</v>
      </c>
      <c r="C807" s="84" t="str">
        <f t="shared" si="699"/>
        <v/>
      </c>
      <c r="D807" s="84" t="str">
        <f t="shared" si="700"/>
        <v/>
      </c>
      <c r="E807" s="85" t="str">
        <f t="shared" si="701"/>
        <v/>
      </c>
      <c r="F807" s="85" t="str">
        <f t="shared" si="702"/>
        <v/>
      </c>
      <c r="G807" s="86" t="str">
        <f t="shared" si="703"/>
        <v/>
      </c>
      <c r="H807" s="87" t="str">
        <f t="shared" si="704"/>
        <v/>
      </c>
      <c r="I807" s="88"/>
      <c r="J807" s="84" t="str">
        <f t="shared" si="705"/>
        <v/>
      </c>
      <c r="K807" s="84" t="str">
        <f t="shared" si="706"/>
        <v/>
      </c>
      <c r="L807" s="84" t="str">
        <f t="shared" si="707"/>
        <v/>
      </c>
      <c r="M807" s="89"/>
      <c r="N807" s="89"/>
      <c r="P807" s="199"/>
      <c r="Q807" s="199"/>
      <c r="R807" s="199"/>
      <c r="T807" s="273">
        <f t="shared" si="708"/>
        <v>0</v>
      </c>
      <c r="U807" s="202">
        <f t="shared" si="709"/>
        <v>0</v>
      </c>
      <c r="V807" s="205" t="str">
        <f t="shared" si="710"/>
        <v/>
      </c>
      <c r="W807" s="205" t="str">
        <f t="shared" si="711"/>
        <v/>
      </c>
      <c r="X807" s="49">
        <v>18</v>
      </c>
      <c r="Y807" s="84" t="str">
        <f t="shared" si="712"/>
        <v/>
      </c>
      <c r="Z807" s="84" t="str">
        <f t="shared" si="713"/>
        <v/>
      </c>
      <c r="AA807" s="84" t="str">
        <f t="shared" si="714"/>
        <v/>
      </c>
      <c r="AB807" s="31">
        <f t="shared" si="715"/>
        <v>0</v>
      </c>
      <c r="AH807" s="332" t="str">
        <f t="shared" si="716"/>
        <v/>
      </c>
    </row>
    <row r="808" spans="1:34" x14ac:dyDescent="0.25">
      <c r="A808" s="31" t="str">
        <f>C791&amp;"x"&amp;B808</f>
        <v>x15</v>
      </c>
      <c r="B808" s="60">
        <v>15</v>
      </c>
      <c r="C808" s="84" t="str">
        <f t="shared" si="699"/>
        <v/>
      </c>
      <c r="D808" s="84" t="str">
        <f t="shared" si="700"/>
        <v/>
      </c>
      <c r="E808" s="85" t="str">
        <f t="shared" si="701"/>
        <v/>
      </c>
      <c r="F808" s="85" t="str">
        <f t="shared" si="702"/>
        <v/>
      </c>
      <c r="G808" s="86" t="str">
        <f t="shared" si="703"/>
        <v/>
      </c>
      <c r="H808" s="87" t="str">
        <f t="shared" si="704"/>
        <v/>
      </c>
      <c r="I808" s="88"/>
      <c r="J808" s="84" t="str">
        <f t="shared" si="705"/>
        <v/>
      </c>
      <c r="K808" s="84" t="str">
        <f t="shared" si="706"/>
        <v/>
      </c>
      <c r="L808" s="84" t="str">
        <f t="shared" si="707"/>
        <v/>
      </c>
      <c r="M808" s="89"/>
      <c r="N808" s="89"/>
      <c r="P808" s="199"/>
      <c r="Q808" s="199"/>
      <c r="R808" s="199"/>
      <c r="T808" s="273">
        <f t="shared" si="708"/>
        <v>0</v>
      </c>
      <c r="U808" s="202">
        <f t="shared" si="709"/>
        <v>0</v>
      </c>
      <c r="V808" s="205" t="str">
        <f t="shared" si="710"/>
        <v/>
      </c>
      <c r="W808" s="205" t="str">
        <f t="shared" si="711"/>
        <v/>
      </c>
      <c r="X808" s="49">
        <v>19</v>
      </c>
      <c r="Y808" s="84" t="str">
        <f t="shared" si="712"/>
        <v/>
      </c>
      <c r="Z808" s="84" t="str">
        <f t="shared" si="713"/>
        <v/>
      </c>
      <c r="AA808" s="84" t="str">
        <f t="shared" si="714"/>
        <v/>
      </c>
      <c r="AB808" s="31">
        <f t="shared" si="715"/>
        <v>0</v>
      </c>
      <c r="AH808" s="332" t="str">
        <f t="shared" si="716"/>
        <v/>
      </c>
    </row>
    <row r="809" spans="1:34" ht="13.8" thickBot="1" x14ac:dyDescent="0.3">
      <c r="B809" s="90"/>
      <c r="C809" s="91"/>
      <c r="D809" s="90"/>
      <c r="E809" s="90"/>
      <c r="F809" s="90"/>
      <c r="G809" s="92"/>
      <c r="H809" s="92"/>
      <c r="I809" s="92"/>
      <c r="J809" s="91"/>
      <c r="K809" s="91"/>
      <c r="L809" s="91"/>
      <c r="M809" s="89"/>
      <c r="N809" s="89"/>
      <c r="X809" s="49">
        <v>20</v>
      </c>
    </row>
    <row r="810" spans="1:34" ht="13.8" thickTop="1" x14ac:dyDescent="0.25">
      <c r="A810" s="59"/>
      <c r="B810" s="60"/>
      <c r="C810" s="416" t="s">
        <v>5707</v>
      </c>
      <c r="D810" s="416"/>
      <c r="E810" s="162" t="s">
        <v>5708</v>
      </c>
      <c r="F810" s="162" t="s">
        <v>5709</v>
      </c>
      <c r="G810" s="62" t="s">
        <v>5710</v>
      </c>
      <c r="H810" s="63"/>
      <c r="I810" s="64"/>
      <c r="J810" s="65" t="s">
        <v>5711</v>
      </c>
      <c r="K810" s="65" t="s">
        <v>5712</v>
      </c>
      <c r="L810" s="65" t="s">
        <v>5713</v>
      </c>
      <c r="M810" s="66"/>
      <c r="N810" s="66"/>
      <c r="O810" s="67"/>
      <c r="P810" s="68">
        <f>COUNT(P814:P828)</f>
        <v>0</v>
      </c>
      <c r="Q810" s="68">
        <f>COUNT(Q814:Q828)</f>
        <v>0</v>
      </c>
      <c r="R810" s="68">
        <f>COUNT(R814:R828)</f>
        <v>0</v>
      </c>
      <c r="S810" s="69"/>
      <c r="T810" s="344">
        <f>T811-SUM(U814:U828)</f>
        <v>0</v>
      </c>
      <c r="U810" s="67"/>
      <c r="V810" s="67"/>
      <c r="W810" s="67"/>
      <c r="X810" s="67">
        <v>1</v>
      </c>
      <c r="Y810" s="59"/>
      <c r="Z810" s="59"/>
      <c r="AA810" s="59"/>
      <c r="AB810" s="59"/>
    </row>
    <row r="811" spans="1:34" x14ac:dyDescent="0.25">
      <c r="A811" s="40">
        <v>44</v>
      </c>
      <c r="B811" s="70"/>
      <c r="C811" s="415" t="str">
        <f>Leden!AQ46</f>
        <v/>
      </c>
      <c r="D811" s="415"/>
      <c r="E811" s="161" t="str">
        <f>IF($C811="","",LEFT(IFERROR(VLOOKUP($C811,TeamsV,2,0),"")&amp;"??",2))</f>
        <v/>
      </c>
      <c r="F811" s="342" t="str">
        <f>IF($C811="","",IFERROR(VLOOKUP($C811,TeamsV,3,0),"??"))</f>
        <v/>
      </c>
      <c r="G811" s="161" t="str">
        <f>IF($C811="","",LEFT(IFERROR(VLOOKUP($C811,TeamsV,4,0),"")&amp;"?",1))</f>
        <v/>
      </c>
      <c r="H811" s="72"/>
      <c r="I811" s="73"/>
      <c r="J811" s="265">
        <f>COUNTIF(C814:C828,"V")</f>
        <v>0</v>
      </c>
      <c r="K811" s="268">
        <f>COUNTIF(C814:C828,"M")</f>
        <v>0</v>
      </c>
      <c r="L811" s="74" t="str">
        <f>IFERROR(AVERAGE(H814:H828),"")</f>
        <v/>
      </c>
      <c r="M811" s="75"/>
      <c r="N811" s="75"/>
      <c r="O811" s="76" t="s">
        <v>5714</v>
      </c>
      <c r="P811" s="346"/>
      <c r="Q811" s="346"/>
      <c r="R811" s="346"/>
      <c r="S811" s="347"/>
      <c r="T811" s="344">
        <f>SUM(T814:T828)</f>
        <v>0</v>
      </c>
      <c r="U811" s="201" t="str">
        <f>MID($C811,1,1)</f>
        <v/>
      </c>
      <c r="V811" s="201" t="str">
        <f>MID($C811,1,1)</f>
        <v/>
      </c>
      <c r="W811" s="201" t="str">
        <f>MID($C811,1,1)</f>
        <v/>
      </c>
      <c r="X811" s="49">
        <v>2</v>
      </c>
      <c r="Y811" s="40"/>
      <c r="Z811" s="40"/>
      <c r="AA811" s="40"/>
      <c r="AB811" s="40"/>
      <c r="AD811" s="17" t="str">
        <f>IF($C811="","",IFERROR(VLOOKUP($C811,TeamsV,6,0),""))</f>
        <v/>
      </c>
      <c r="AE811" s="17" t="str">
        <f>TRIM(IF($AD811="","",IFERROR(VLOOKUP($AD811,Teams!$B$4:$G$8,2,0),"")))</f>
        <v/>
      </c>
      <c r="AF811" s="17" t="str">
        <f>TRIM(IF($AD811="","",IFERROR(VLOOKUP($AD811,Teams!$B$4:$G$8,4,0),"")))</f>
        <v/>
      </c>
      <c r="AH811" s="335" t="str">
        <f>IFERROR(AVERAGE(AH814:AH828),"")</f>
        <v/>
      </c>
    </row>
    <row r="812" spans="1:34" x14ac:dyDescent="0.25">
      <c r="B812" s="60"/>
      <c r="C812" s="162"/>
      <c r="D812" s="60"/>
      <c r="E812" s="60"/>
      <c r="F812" s="60"/>
      <c r="G812" s="64"/>
      <c r="H812" s="64"/>
      <c r="I812" s="64"/>
      <c r="J812" s="266"/>
      <c r="K812" s="266"/>
      <c r="L812" s="266"/>
      <c r="M812" s="77"/>
      <c r="N812" s="77"/>
      <c r="P812" s="200"/>
      <c r="Q812" s="200"/>
      <c r="R812" s="200"/>
      <c r="S812" s="200"/>
      <c r="T812" s="156"/>
      <c r="U812" s="202"/>
      <c r="V812" s="202"/>
      <c r="W812" s="202"/>
      <c r="X812" s="49">
        <v>3</v>
      </c>
    </row>
    <row r="813" spans="1:34" x14ac:dyDescent="0.25">
      <c r="A813" s="78"/>
      <c r="B813" s="79"/>
      <c r="C813" s="80" t="s">
        <v>5715</v>
      </c>
      <c r="D813" s="80" t="s">
        <v>5716</v>
      </c>
      <c r="E813" s="81" t="s">
        <v>5717</v>
      </c>
      <c r="F813" s="81" t="s">
        <v>5718</v>
      </c>
      <c r="G813" s="80" t="s">
        <v>5719</v>
      </c>
      <c r="H813" s="80" t="s">
        <v>5720</v>
      </c>
      <c r="I813" s="80" t="s">
        <v>5575</v>
      </c>
      <c r="J813" s="80" t="s">
        <v>7904</v>
      </c>
      <c r="K813" s="80" t="s">
        <v>7905</v>
      </c>
      <c r="L813" s="80" t="s">
        <v>8680</v>
      </c>
      <c r="M813" s="82"/>
      <c r="N813" s="82"/>
      <c r="O813" s="83"/>
      <c r="P813" s="203" t="s">
        <v>5585</v>
      </c>
      <c r="Q813" s="203" t="s">
        <v>5584</v>
      </c>
      <c r="R813" s="203" t="s">
        <v>5586</v>
      </c>
      <c r="S813" s="200"/>
      <c r="T813" s="156"/>
      <c r="U813" s="201" t="str">
        <f>IF(W811="","",VLOOKUP(W811,Leeftijdscat,2,FALSE))</f>
        <v/>
      </c>
      <c r="V813" s="201" t="str">
        <f>IF(W811="","",VLOOKUP(W811,Leeftijdscat,3,FALSE))</f>
        <v/>
      </c>
      <c r="W813" s="201" t="str">
        <f>IF(W811="","",VLOOKUP(W811,Leeftijdscat,4,FALSE))</f>
        <v/>
      </c>
      <c r="X813" s="49">
        <v>4</v>
      </c>
      <c r="Y813" s="78">
        <f>LEN(Y814&amp;Y815&amp;Y816&amp;Y817&amp;Y818&amp;Y819&amp;Y820&amp;Y821&amp;Y822&amp;Y823&amp;Y824&amp;Y825&amp;Y826&amp;Y827&amp;Y828)</f>
        <v>0</v>
      </c>
      <c r="Z813" s="78">
        <f>LEN(Z814&amp;Z815&amp;Z816&amp;Z817&amp;Z818&amp;Z819&amp;Z820&amp;Z821&amp;Z822&amp;Z823&amp;Z824&amp;Z825&amp;Z826&amp;Z827&amp;Z828)</f>
        <v>0</v>
      </c>
      <c r="AA813" s="78">
        <f>LEN(AA814&amp;AA815&amp;AA816&amp;AA817&amp;AA818&amp;AA819&amp;AA820&amp;AA821&amp;AA822&amp;AA823&amp;AA824&amp;AA825&amp;AA826&amp;AA827&amp;AA828)</f>
        <v>0</v>
      </c>
      <c r="AB813" s="78">
        <f>SUM(Y813:AA813)</f>
        <v>0</v>
      </c>
    </row>
    <row r="814" spans="1:34" x14ac:dyDescent="0.25">
      <c r="A814" s="31" t="str">
        <f>C811&amp;"x"&amp;B814</f>
        <v>x1</v>
      </c>
      <c r="B814" s="60">
        <v>1</v>
      </c>
      <c r="C814" s="84" t="str">
        <f t="shared" ref="C814:C828" si="717">IF(LEFT($A814,1)="x","",IFERROR(VLOOKUP($A814,LedenV,6,0),""))</f>
        <v/>
      </c>
      <c r="D814" s="84" t="str">
        <f t="shared" ref="D814:D828" si="718">IF(LEFT($A814,1)="x","",IFERROR(VLOOKUP($A814,LedenV,7,0),""))</f>
        <v/>
      </c>
      <c r="E814" s="85" t="str">
        <f t="shared" ref="E814:E828" si="719">IF(LEFT($A814,1)="x","",IFERROR(VLOOKUP($A814,LedenV,8,0),""))</f>
        <v/>
      </c>
      <c r="F814" s="85" t="str">
        <f t="shared" ref="F814:F828" si="720">IF(LEFT($A814,1)="x","",IFERROR(VLOOKUP($A814,LedenV,9,0),""))</f>
        <v/>
      </c>
      <c r="G814" s="86" t="str">
        <f t="shared" ref="G814:G828" si="721">IF(LEFT($A814,1)="x","",IFERROR(VLOOKUP($A814,LedenV,10,0),""))</f>
        <v/>
      </c>
      <c r="H814" s="87" t="str">
        <f t="shared" ref="H814:H828" si="722">IF(AND(ISNUMBER(G814),G814&lt;&gt;0),DATEDIF(G814,Peildatum,"Y"),"")</f>
        <v/>
      </c>
      <c r="I814" s="88"/>
      <c r="J814" s="84" t="str">
        <f t="shared" ref="J814:J828" si="723">IF(LEFT($A814,1)="x","",IFERROR(VLOOKUP($A814,LedenV,16,0),""))</f>
        <v/>
      </c>
      <c r="K814" s="84" t="str">
        <f t="shared" ref="K814:K828" si="724">IF(LEFT($A814,1)="x","",IFERROR(VLOOKUP($A814,LedenV,17,0),""))</f>
        <v/>
      </c>
      <c r="L814" s="84" t="str">
        <f t="shared" ref="L814:L828" si="725">IF(LEFT($A814,1)="x","",IFERROR(VLOOKUP($A814,LedenV,18,0),""))</f>
        <v/>
      </c>
      <c r="M814" s="89"/>
      <c r="N814" s="89"/>
      <c r="P814" s="199"/>
      <c r="Q814" s="199"/>
      <c r="R814" s="199"/>
      <c r="S814" s="204"/>
      <c r="T814" s="273">
        <f t="shared" ref="T814:T828" si="726">IF(LEN(C814&amp;D814&amp;E814&amp;F814)&gt;0,1,0)</f>
        <v>0</v>
      </c>
      <c r="U814" s="202">
        <f t="shared" ref="U814:U828" si="727">MIN(LEN(Y814&amp;Z814&amp;AA814),1)</f>
        <v>0</v>
      </c>
      <c r="V814" s="205" t="str">
        <f t="shared" ref="V814:V828" si="728">V813</f>
        <v/>
      </c>
      <c r="W814" s="205" t="str">
        <f t="shared" ref="W814:W828" si="729">W813</f>
        <v/>
      </c>
      <c r="X814" s="49">
        <v>5</v>
      </c>
      <c r="Y814" s="84" t="str">
        <f t="shared" ref="Y814:Y828" si="730">IF(LEFT($A814,1)="x","",IFERROR(VLOOKUP($A814,LedenV,34,0),""))</f>
        <v/>
      </c>
      <c r="Z814" s="84" t="str">
        <f t="shared" ref="Z814:Z828" si="731">IF(LEFT($A814,1)="x","",IFERROR(VLOOKUP($A814,LedenV,35,0),""))</f>
        <v/>
      </c>
      <c r="AA814" s="84" t="str">
        <f t="shared" ref="AA814:AA828" si="732">IF(LEFT($A814,1)="x","",IFERROR(VLOOKUP($A814,LedenV,36,0),""))</f>
        <v/>
      </c>
      <c r="AB814" s="31">
        <f t="shared" ref="AB814:AB828" si="733">LEN(Y814&amp;Z814&amp;AA814)</f>
        <v>0</v>
      </c>
      <c r="AH814" s="332" t="str">
        <f t="shared" ref="AH814:AH828" si="734">lft(G814,Peildatum)</f>
        <v/>
      </c>
    </row>
    <row r="815" spans="1:34" x14ac:dyDescent="0.25">
      <c r="A815" s="31" t="str">
        <f>C811&amp;"x"&amp;B815</f>
        <v>x2</v>
      </c>
      <c r="B815" s="60">
        <v>2</v>
      </c>
      <c r="C815" s="84" t="str">
        <f t="shared" si="717"/>
        <v/>
      </c>
      <c r="D815" s="84" t="str">
        <f t="shared" si="718"/>
        <v/>
      </c>
      <c r="E815" s="85" t="str">
        <f t="shared" si="719"/>
        <v/>
      </c>
      <c r="F815" s="85" t="str">
        <f t="shared" si="720"/>
        <v/>
      </c>
      <c r="G815" s="86" t="str">
        <f t="shared" si="721"/>
        <v/>
      </c>
      <c r="H815" s="87" t="str">
        <f t="shared" si="722"/>
        <v/>
      </c>
      <c r="I815" s="88"/>
      <c r="J815" s="84" t="str">
        <f t="shared" si="723"/>
        <v/>
      </c>
      <c r="K815" s="84" t="str">
        <f t="shared" si="724"/>
        <v/>
      </c>
      <c r="L815" s="84" t="str">
        <f t="shared" si="725"/>
        <v/>
      </c>
      <c r="M815" s="89"/>
      <c r="N815" s="89"/>
      <c r="P815" s="199"/>
      <c r="Q815" s="199"/>
      <c r="R815" s="199"/>
      <c r="S815" s="204"/>
      <c r="T815" s="273">
        <f t="shared" si="726"/>
        <v>0</v>
      </c>
      <c r="U815" s="202">
        <f t="shared" si="727"/>
        <v>0</v>
      </c>
      <c r="V815" s="205" t="str">
        <f t="shared" si="728"/>
        <v/>
      </c>
      <c r="W815" s="205" t="str">
        <f t="shared" si="729"/>
        <v/>
      </c>
      <c r="X815" s="49">
        <v>6</v>
      </c>
      <c r="Y815" s="84" t="str">
        <f t="shared" si="730"/>
        <v/>
      </c>
      <c r="Z815" s="84" t="str">
        <f t="shared" si="731"/>
        <v/>
      </c>
      <c r="AA815" s="84" t="str">
        <f t="shared" si="732"/>
        <v/>
      </c>
      <c r="AB815" s="31">
        <f t="shared" si="733"/>
        <v>0</v>
      </c>
      <c r="AH815" s="332" t="str">
        <f t="shared" si="734"/>
        <v/>
      </c>
    </row>
    <row r="816" spans="1:34" x14ac:dyDescent="0.25">
      <c r="A816" s="31" t="str">
        <f>C811&amp;"x"&amp;B816</f>
        <v>x3</v>
      </c>
      <c r="B816" s="60">
        <v>3</v>
      </c>
      <c r="C816" s="84" t="str">
        <f t="shared" si="717"/>
        <v/>
      </c>
      <c r="D816" s="84" t="str">
        <f t="shared" si="718"/>
        <v/>
      </c>
      <c r="E816" s="85" t="str">
        <f t="shared" si="719"/>
        <v/>
      </c>
      <c r="F816" s="85" t="str">
        <f t="shared" si="720"/>
        <v/>
      </c>
      <c r="G816" s="86" t="str">
        <f t="shared" si="721"/>
        <v/>
      </c>
      <c r="H816" s="87" t="str">
        <f t="shared" si="722"/>
        <v/>
      </c>
      <c r="I816" s="88"/>
      <c r="J816" s="84" t="str">
        <f t="shared" si="723"/>
        <v/>
      </c>
      <c r="K816" s="84" t="str">
        <f t="shared" si="724"/>
        <v/>
      </c>
      <c r="L816" s="84" t="str">
        <f t="shared" si="725"/>
        <v/>
      </c>
      <c r="M816" s="89"/>
      <c r="N816" s="89"/>
      <c r="P816" s="199"/>
      <c r="Q816" s="199"/>
      <c r="R816" s="199"/>
      <c r="S816" s="204"/>
      <c r="T816" s="273">
        <f t="shared" si="726"/>
        <v>0</v>
      </c>
      <c r="U816" s="202">
        <f t="shared" si="727"/>
        <v>0</v>
      </c>
      <c r="V816" s="205" t="str">
        <f t="shared" si="728"/>
        <v/>
      </c>
      <c r="W816" s="205" t="str">
        <f t="shared" si="729"/>
        <v/>
      </c>
      <c r="X816" s="49">
        <v>7</v>
      </c>
      <c r="Y816" s="84" t="str">
        <f t="shared" si="730"/>
        <v/>
      </c>
      <c r="Z816" s="84" t="str">
        <f t="shared" si="731"/>
        <v/>
      </c>
      <c r="AA816" s="84" t="str">
        <f t="shared" si="732"/>
        <v/>
      </c>
      <c r="AB816" s="31">
        <f t="shared" si="733"/>
        <v>0</v>
      </c>
      <c r="AH816" s="332" t="str">
        <f t="shared" si="734"/>
        <v/>
      </c>
    </row>
    <row r="817" spans="1:34" x14ac:dyDescent="0.25">
      <c r="A817" s="31" t="str">
        <f>C811&amp;"x"&amp;B817</f>
        <v>x4</v>
      </c>
      <c r="B817" s="60">
        <v>4</v>
      </c>
      <c r="C817" s="84" t="str">
        <f t="shared" si="717"/>
        <v/>
      </c>
      <c r="D817" s="84" t="str">
        <f t="shared" si="718"/>
        <v/>
      </c>
      <c r="E817" s="85" t="str">
        <f t="shared" si="719"/>
        <v/>
      </c>
      <c r="F817" s="85" t="str">
        <f t="shared" si="720"/>
        <v/>
      </c>
      <c r="G817" s="86" t="str">
        <f t="shared" si="721"/>
        <v/>
      </c>
      <c r="H817" s="87" t="str">
        <f t="shared" si="722"/>
        <v/>
      </c>
      <c r="I817" s="88"/>
      <c r="J817" s="84" t="str">
        <f t="shared" si="723"/>
        <v/>
      </c>
      <c r="K817" s="84" t="str">
        <f t="shared" si="724"/>
        <v/>
      </c>
      <c r="L817" s="84" t="str">
        <f t="shared" si="725"/>
        <v/>
      </c>
      <c r="M817" s="89"/>
      <c r="N817" s="89"/>
      <c r="P817" s="199"/>
      <c r="Q817" s="199"/>
      <c r="R817" s="199"/>
      <c r="S817" s="204"/>
      <c r="T817" s="273">
        <f t="shared" si="726"/>
        <v>0</v>
      </c>
      <c r="U817" s="202">
        <f t="shared" si="727"/>
        <v>0</v>
      </c>
      <c r="V817" s="205" t="str">
        <f t="shared" si="728"/>
        <v/>
      </c>
      <c r="W817" s="205" t="str">
        <f t="shared" si="729"/>
        <v/>
      </c>
      <c r="X817" s="49">
        <v>8</v>
      </c>
      <c r="Y817" s="84" t="str">
        <f t="shared" si="730"/>
        <v/>
      </c>
      <c r="Z817" s="84" t="str">
        <f t="shared" si="731"/>
        <v/>
      </c>
      <c r="AA817" s="84" t="str">
        <f t="shared" si="732"/>
        <v/>
      </c>
      <c r="AB817" s="31">
        <f t="shared" si="733"/>
        <v>0</v>
      </c>
      <c r="AH817" s="332" t="str">
        <f t="shared" si="734"/>
        <v/>
      </c>
    </row>
    <row r="818" spans="1:34" x14ac:dyDescent="0.25">
      <c r="A818" s="31" t="str">
        <f>C811&amp;"x"&amp;B818</f>
        <v>x5</v>
      </c>
      <c r="B818" s="60">
        <v>5</v>
      </c>
      <c r="C818" s="84" t="str">
        <f t="shared" si="717"/>
        <v/>
      </c>
      <c r="D818" s="84" t="str">
        <f t="shared" si="718"/>
        <v/>
      </c>
      <c r="E818" s="85" t="str">
        <f t="shared" si="719"/>
        <v/>
      </c>
      <c r="F818" s="85" t="str">
        <f t="shared" si="720"/>
        <v/>
      </c>
      <c r="G818" s="86" t="str">
        <f t="shared" si="721"/>
        <v/>
      </c>
      <c r="H818" s="87" t="str">
        <f t="shared" si="722"/>
        <v/>
      </c>
      <c r="I818" s="88"/>
      <c r="J818" s="84" t="str">
        <f t="shared" si="723"/>
        <v/>
      </c>
      <c r="K818" s="84" t="str">
        <f t="shared" si="724"/>
        <v/>
      </c>
      <c r="L818" s="84" t="str">
        <f t="shared" si="725"/>
        <v/>
      </c>
      <c r="M818" s="89"/>
      <c r="N818" s="89"/>
      <c r="P818" s="199"/>
      <c r="Q818" s="199"/>
      <c r="R818" s="199"/>
      <c r="S818" s="204"/>
      <c r="T818" s="273">
        <f t="shared" si="726"/>
        <v>0</v>
      </c>
      <c r="U818" s="202">
        <f t="shared" si="727"/>
        <v>0</v>
      </c>
      <c r="V818" s="205" t="str">
        <f t="shared" si="728"/>
        <v/>
      </c>
      <c r="W818" s="205" t="str">
        <f t="shared" si="729"/>
        <v/>
      </c>
      <c r="X818" s="49">
        <v>9</v>
      </c>
      <c r="Y818" s="84" t="str">
        <f t="shared" si="730"/>
        <v/>
      </c>
      <c r="Z818" s="84" t="str">
        <f t="shared" si="731"/>
        <v/>
      </c>
      <c r="AA818" s="84" t="str">
        <f t="shared" si="732"/>
        <v/>
      </c>
      <c r="AB818" s="31">
        <f t="shared" si="733"/>
        <v>0</v>
      </c>
      <c r="AH818" s="332" t="str">
        <f t="shared" si="734"/>
        <v/>
      </c>
    </row>
    <row r="819" spans="1:34" x14ac:dyDescent="0.25">
      <c r="A819" s="31" t="str">
        <f>C811&amp;"x"&amp;B819</f>
        <v>x6</v>
      </c>
      <c r="B819" s="60">
        <v>6</v>
      </c>
      <c r="C819" s="84" t="str">
        <f t="shared" si="717"/>
        <v/>
      </c>
      <c r="D819" s="84" t="str">
        <f t="shared" si="718"/>
        <v/>
      </c>
      <c r="E819" s="85" t="str">
        <f t="shared" si="719"/>
        <v/>
      </c>
      <c r="F819" s="85" t="str">
        <f t="shared" si="720"/>
        <v/>
      </c>
      <c r="G819" s="86" t="str">
        <f t="shared" si="721"/>
        <v/>
      </c>
      <c r="H819" s="87" t="str">
        <f t="shared" si="722"/>
        <v/>
      </c>
      <c r="I819" s="88"/>
      <c r="J819" s="84" t="str">
        <f t="shared" si="723"/>
        <v/>
      </c>
      <c r="K819" s="84" t="str">
        <f t="shared" si="724"/>
        <v/>
      </c>
      <c r="L819" s="84" t="str">
        <f t="shared" si="725"/>
        <v/>
      </c>
      <c r="M819" s="89"/>
      <c r="N819" s="89"/>
      <c r="P819" s="199"/>
      <c r="Q819" s="199"/>
      <c r="R819" s="199"/>
      <c r="S819" s="204"/>
      <c r="T819" s="273">
        <f t="shared" si="726"/>
        <v>0</v>
      </c>
      <c r="U819" s="202">
        <f t="shared" si="727"/>
        <v>0</v>
      </c>
      <c r="V819" s="205" t="str">
        <f t="shared" si="728"/>
        <v/>
      </c>
      <c r="W819" s="205" t="str">
        <f t="shared" si="729"/>
        <v/>
      </c>
      <c r="X819" s="49">
        <v>10</v>
      </c>
      <c r="Y819" s="84" t="str">
        <f t="shared" si="730"/>
        <v/>
      </c>
      <c r="Z819" s="84" t="str">
        <f t="shared" si="731"/>
        <v/>
      </c>
      <c r="AA819" s="84" t="str">
        <f t="shared" si="732"/>
        <v/>
      </c>
      <c r="AB819" s="31">
        <f t="shared" si="733"/>
        <v>0</v>
      </c>
      <c r="AH819" s="332" t="str">
        <f t="shared" si="734"/>
        <v/>
      </c>
    </row>
    <row r="820" spans="1:34" x14ac:dyDescent="0.25">
      <c r="A820" s="31" t="str">
        <f>C811&amp;"x"&amp;B820</f>
        <v>x7</v>
      </c>
      <c r="B820" s="60">
        <v>7</v>
      </c>
      <c r="C820" s="84" t="str">
        <f t="shared" si="717"/>
        <v/>
      </c>
      <c r="D820" s="84" t="str">
        <f t="shared" si="718"/>
        <v/>
      </c>
      <c r="E820" s="85" t="str">
        <f t="shared" si="719"/>
        <v/>
      </c>
      <c r="F820" s="85" t="str">
        <f t="shared" si="720"/>
        <v/>
      </c>
      <c r="G820" s="86" t="str">
        <f t="shared" si="721"/>
        <v/>
      </c>
      <c r="H820" s="87" t="str">
        <f t="shared" si="722"/>
        <v/>
      </c>
      <c r="I820" s="88"/>
      <c r="J820" s="84" t="str">
        <f t="shared" si="723"/>
        <v/>
      </c>
      <c r="K820" s="84" t="str">
        <f t="shared" si="724"/>
        <v/>
      </c>
      <c r="L820" s="84" t="str">
        <f t="shared" si="725"/>
        <v/>
      </c>
      <c r="M820" s="89"/>
      <c r="N820" s="89"/>
      <c r="P820" s="199"/>
      <c r="Q820" s="199"/>
      <c r="R820" s="199"/>
      <c r="S820" s="204"/>
      <c r="T820" s="273">
        <f t="shared" si="726"/>
        <v>0</v>
      </c>
      <c r="U820" s="202">
        <f t="shared" si="727"/>
        <v>0</v>
      </c>
      <c r="V820" s="205" t="str">
        <f t="shared" si="728"/>
        <v/>
      </c>
      <c r="W820" s="205" t="str">
        <f t="shared" si="729"/>
        <v/>
      </c>
      <c r="X820" s="49">
        <v>11</v>
      </c>
      <c r="Y820" s="84" t="str">
        <f t="shared" si="730"/>
        <v/>
      </c>
      <c r="Z820" s="84" t="str">
        <f t="shared" si="731"/>
        <v/>
      </c>
      <c r="AA820" s="84" t="str">
        <f t="shared" si="732"/>
        <v/>
      </c>
      <c r="AB820" s="31">
        <f t="shared" si="733"/>
        <v>0</v>
      </c>
      <c r="AH820" s="332" t="str">
        <f t="shared" si="734"/>
        <v/>
      </c>
    </row>
    <row r="821" spans="1:34" x14ac:dyDescent="0.25">
      <c r="A821" s="31" t="str">
        <f>C811&amp;"x"&amp;B821</f>
        <v>x8</v>
      </c>
      <c r="B821" s="60">
        <v>8</v>
      </c>
      <c r="C821" s="84" t="str">
        <f t="shared" si="717"/>
        <v/>
      </c>
      <c r="D821" s="84" t="str">
        <f t="shared" si="718"/>
        <v/>
      </c>
      <c r="E821" s="85" t="str">
        <f t="shared" si="719"/>
        <v/>
      </c>
      <c r="F821" s="85" t="str">
        <f t="shared" si="720"/>
        <v/>
      </c>
      <c r="G821" s="86" t="str">
        <f t="shared" si="721"/>
        <v/>
      </c>
      <c r="H821" s="87" t="str">
        <f t="shared" si="722"/>
        <v/>
      </c>
      <c r="I821" s="88"/>
      <c r="J821" s="84" t="str">
        <f t="shared" si="723"/>
        <v/>
      </c>
      <c r="K821" s="84" t="str">
        <f t="shared" si="724"/>
        <v/>
      </c>
      <c r="L821" s="84" t="str">
        <f t="shared" si="725"/>
        <v/>
      </c>
      <c r="M821" s="89"/>
      <c r="N821" s="89"/>
      <c r="P821" s="199"/>
      <c r="Q821" s="199"/>
      <c r="R821" s="199"/>
      <c r="S821" s="204"/>
      <c r="T821" s="273">
        <f t="shared" si="726"/>
        <v>0</v>
      </c>
      <c r="U821" s="202">
        <f t="shared" si="727"/>
        <v>0</v>
      </c>
      <c r="V821" s="205" t="str">
        <f t="shared" si="728"/>
        <v/>
      </c>
      <c r="W821" s="205" t="str">
        <f t="shared" si="729"/>
        <v/>
      </c>
      <c r="X821" s="49">
        <v>12</v>
      </c>
      <c r="Y821" s="84" t="str">
        <f t="shared" si="730"/>
        <v/>
      </c>
      <c r="Z821" s="84" t="str">
        <f t="shared" si="731"/>
        <v/>
      </c>
      <c r="AA821" s="84" t="str">
        <f t="shared" si="732"/>
        <v/>
      </c>
      <c r="AB821" s="31">
        <f t="shared" si="733"/>
        <v>0</v>
      </c>
      <c r="AH821" s="332" t="str">
        <f t="shared" si="734"/>
        <v/>
      </c>
    </row>
    <row r="822" spans="1:34" x14ac:dyDescent="0.25">
      <c r="A822" s="31" t="str">
        <f>C811&amp;"x"&amp;B822</f>
        <v>x9</v>
      </c>
      <c r="B822" s="60">
        <v>9</v>
      </c>
      <c r="C822" s="84" t="str">
        <f t="shared" si="717"/>
        <v/>
      </c>
      <c r="D822" s="84" t="str">
        <f t="shared" si="718"/>
        <v/>
      </c>
      <c r="E822" s="85" t="str">
        <f t="shared" si="719"/>
        <v/>
      </c>
      <c r="F822" s="85" t="str">
        <f t="shared" si="720"/>
        <v/>
      </c>
      <c r="G822" s="86" t="str">
        <f t="shared" si="721"/>
        <v/>
      </c>
      <c r="H822" s="87" t="str">
        <f t="shared" si="722"/>
        <v/>
      </c>
      <c r="I822" s="88"/>
      <c r="J822" s="84" t="str">
        <f t="shared" si="723"/>
        <v/>
      </c>
      <c r="K822" s="84" t="str">
        <f t="shared" si="724"/>
        <v/>
      </c>
      <c r="L822" s="84" t="str">
        <f t="shared" si="725"/>
        <v/>
      </c>
      <c r="M822" s="89"/>
      <c r="N822" s="89"/>
      <c r="P822" s="199"/>
      <c r="Q822" s="199"/>
      <c r="R822" s="199"/>
      <c r="S822" s="204"/>
      <c r="T822" s="273">
        <f t="shared" si="726"/>
        <v>0</v>
      </c>
      <c r="U822" s="202">
        <f t="shared" si="727"/>
        <v>0</v>
      </c>
      <c r="V822" s="205" t="str">
        <f t="shared" si="728"/>
        <v/>
      </c>
      <c r="W822" s="205" t="str">
        <f t="shared" si="729"/>
        <v/>
      </c>
      <c r="X822" s="49">
        <v>13</v>
      </c>
      <c r="Y822" s="84" t="str">
        <f t="shared" si="730"/>
        <v/>
      </c>
      <c r="Z822" s="84" t="str">
        <f t="shared" si="731"/>
        <v/>
      </c>
      <c r="AA822" s="84" t="str">
        <f t="shared" si="732"/>
        <v/>
      </c>
      <c r="AB822" s="31">
        <f t="shared" si="733"/>
        <v>0</v>
      </c>
      <c r="AH822" s="332" t="str">
        <f t="shared" si="734"/>
        <v/>
      </c>
    </row>
    <row r="823" spans="1:34" x14ac:dyDescent="0.25">
      <c r="A823" s="31" t="str">
        <f>C811&amp;"x"&amp;B823</f>
        <v>x10</v>
      </c>
      <c r="B823" s="60">
        <v>10</v>
      </c>
      <c r="C823" s="84" t="str">
        <f t="shared" si="717"/>
        <v/>
      </c>
      <c r="D823" s="84" t="str">
        <f t="shared" si="718"/>
        <v/>
      </c>
      <c r="E823" s="85" t="str">
        <f t="shared" si="719"/>
        <v/>
      </c>
      <c r="F823" s="85" t="str">
        <f t="shared" si="720"/>
        <v/>
      </c>
      <c r="G823" s="86" t="str">
        <f t="shared" si="721"/>
        <v/>
      </c>
      <c r="H823" s="87" t="str">
        <f t="shared" si="722"/>
        <v/>
      </c>
      <c r="I823" s="88"/>
      <c r="J823" s="84" t="str">
        <f t="shared" si="723"/>
        <v/>
      </c>
      <c r="K823" s="84" t="str">
        <f t="shared" si="724"/>
        <v/>
      </c>
      <c r="L823" s="84" t="str">
        <f t="shared" si="725"/>
        <v/>
      </c>
      <c r="M823" s="89"/>
      <c r="N823" s="89"/>
      <c r="P823" s="199"/>
      <c r="Q823" s="199"/>
      <c r="R823" s="199"/>
      <c r="S823" s="204"/>
      <c r="T823" s="273">
        <f t="shared" si="726"/>
        <v>0</v>
      </c>
      <c r="U823" s="202">
        <f t="shared" si="727"/>
        <v>0</v>
      </c>
      <c r="V823" s="205" t="str">
        <f t="shared" si="728"/>
        <v/>
      </c>
      <c r="W823" s="205" t="str">
        <f t="shared" si="729"/>
        <v/>
      </c>
      <c r="X823" s="49">
        <v>14</v>
      </c>
      <c r="Y823" s="84" t="str">
        <f t="shared" si="730"/>
        <v/>
      </c>
      <c r="Z823" s="84" t="str">
        <f t="shared" si="731"/>
        <v/>
      </c>
      <c r="AA823" s="84" t="str">
        <f t="shared" si="732"/>
        <v/>
      </c>
      <c r="AB823" s="31">
        <f t="shared" si="733"/>
        <v>0</v>
      </c>
      <c r="AH823" s="332" t="str">
        <f t="shared" si="734"/>
        <v/>
      </c>
    </row>
    <row r="824" spans="1:34" x14ac:dyDescent="0.25">
      <c r="A824" s="31" t="str">
        <f>C811&amp;"x"&amp;B824</f>
        <v>x11</v>
      </c>
      <c r="B824" s="60">
        <v>11</v>
      </c>
      <c r="C824" s="84" t="str">
        <f t="shared" si="717"/>
        <v/>
      </c>
      <c r="D824" s="84" t="str">
        <f t="shared" si="718"/>
        <v/>
      </c>
      <c r="E824" s="85" t="str">
        <f t="shared" si="719"/>
        <v/>
      </c>
      <c r="F824" s="85" t="str">
        <f t="shared" si="720"/>
        <v/>
      </c>
      <c r="G824" s="86" t="str">
        <f t="shared" si="721"/>
        <v/>
      </c>
      <c r="H824" s="87" t="str">
        <f t="shared" si="722"/>
        <v/>
      </c>
      <c r="I824" s="88"/>
      <c r="J824" s="84" t="str">
        <f t="shared" si="723"/>
        <v/>
      </c>
      <c r="K824" s="84" t="str">
        <f t="shared" si="724"/>
        <v/>
      </c>
      <c r="L824" s="84" t="str">
        <f t="shared" si="725"/>
        <v/>
      </c>
      <c r="M824" s="89"/>
      <c r="N824" s="89"/>
      <c r="P824" s="199"/>
      <c r="Q824" s="199"/>
      <c r="R824" s="199"/>
      <c r="T824" s="273">
        <f t="shared" si="726"/>
        <v>0</v>
      </c>
      <c r="U824" s="202">
        <f t="shared" si="727"/>
        <v>0</v>
      </c>
      <c r="V824" s="205" t="str">
        <f t="shared" si="728"/>
        <v/>
      </c>
      <c r="W824" s="205" t="str">
        <f t="shared" si="729"/>
        <v/>
      </c>
      <c r="X824" s="49">
        <v>15</v>
      </c>
      <c r="Y824" s="84" t="str">
        <f t="shared" si="730"/>
        <v/>
      </c>
      <c r="Z824" s="84" t="str">
        <f t="shared" si="731"/>
        <v/>
      </c>
      <c r="AA824" s="84" t="str">
        <f t="shared" si="732"/>
        <v/>
      </c>
      <c r="AB824" s="31">
        <f t="shared" si="733"/>
        <v>0</v>
      </c>
      <c r="AH824" s="332" t="str">
        <f t="shared" si="734"/>
        <v/>
      </c>
    </row>
    <row r="825" spans="1:34" x14ac:dyDescent="0.25">
      <c r="A825" s="31" t="str">
        <f>C811&amp;"x"&amp;B825</f>
        <v>x12</v>
      </c>
      <c r="B825" s="60">
        <v>12</v>
      </c>
      <c r="C825" s="84" t="str">
        <f t="shared" si="717"/>
        <v/>
      </c>
      <c r="D825" s="84" t="str">
        <f t="shared" si="718"/>
        <v/>
      </c>
      <c r="E825" s="85" t="str">
        <f t="shared" si="719"/>
        <v/>
      </c>
      <c r="F825" s="85" t="str">
        <f t="shared" si="720"/>
        <v/>
      </c>
      <c r="G825" s="86" t="str">
        <f t="shared" si="721"/>
        <v/>
      </c>
      <c r="H825" s="87" t="str">
        <f t="shared" si="722"/>
        <v/>
      </c>
      <c r="I825" s="88"/>
      <c r="J825" s="84" t="str">
        <f t="shared" si="723"/>
        <v/>
      </c>
      <c r="K825" s="84" t="str">
        <f t="shared" si="724"/>
        <v/>
      </c>
      <c r="L825" s="84" t="str">
        <f t="shared" si="725"/>
        <v/>
      </c>
      <c r="M825" s="89"/>
      <c r="N825" s="89"/>
      <c r="P825" s="199"/>
      <c r="Q825" s="199"/>
      <c r="R825" s="199"/>
      <c r="T825" s="273">
        <f t="shared" si="726"/>
        <v>0</v>
      </c>
      <c r="U825" s="202">
        <f t="shared" si="727"/>
        <v>0</v>
      </c>
      <c r="V825" s="205" t="str">
        <f t="shared" si="728"/>
        <v/>
      </c>
      <c r="W825" s="205" t="str">
        <f t="shared" si="729"/>
        <v/>
      </c>
      <c r="X825" s="49">
        <v>16</v>
      </c>
      <c r="Y825" s="84" t="str">
        <f t="shared" si="730"/>
        <v/>
      </c>
      <c r="Z825" s="84" t="str">
        <f t="shared" si="731"/>
        <v/>
      </c>
      <c r="AA825" s="84" t="str">
        <f t="shared" si="732"/>
        <v/>
      </c>
      <c r="AB825" s="31">
        <f t="shared" si="733"/>
        <v>0</v>
      </c>
      <c r="AH825" s="332" t="str">
        <f t="shared" si="734"/>
        <v/>
      </c>
    </row>
    <row r="826" spans="1:34" x14ac:dyDescent="0.25">
      <c r="A826" s="31" t="str">
        <f>C811&amp;"x"&amp;B826</f>
        <v>x13</v>
      </c>
      <c r="B826" s="60">
        <v>13</v>
      </c>
      <c r="C826" s="84" t="str">
        <f t="shared" si="717"/>
        <v/>
      </c>
      <c r="D826" s="84" t="str">
        <f t="shared" si="718"/>
        <v/>
      </c>
      <c r="E826" s="85" t="str">
        <f t="shared" si="719"/>
        <v/>
      </c>
      <c r="F826" s="85" t="str">
        <f t="shared" si="720"/>
        <v/>
      </c>
      <c r="G826" s="86" t="str">
        <f t="shared" si="721"/>
        <v/>
      </c>
      <c r="H826" s="87" t="str">
        <f t="shared" si="722"/>
        <v/>
      </c>
      <c r="I826" s="88"/>
      <c r="J826" s="84" t="str">
        <f t="shared" si="723"/>
        <v/>
      </c>
      <c r="K826" s="84" t="str">
        <f t="shared" si="724"/>
        <v/>
      </c>
      <c r="L826" s="84" t="str">
        <f t="shared" si="725"/>
        <v/>
      </c>
      <c r="M826" s="89"/>
      <c r="N826" s="89"/>
      <c r="P826" s="199"/>
      <c r="Q826" s="199"/>
      <c r="R826" s="199"/>
      <c r="T826" s="273">
        <f t="shared" si="726"/>
        <v>0</v>
      </c>
      <c r="U826" s="202">
        <f t="shared" si="727"/>
        <v>0</v>
      </c>
      <c r="V826" s="205" t="str">
        <f t="shared" si="728"/>
        <v/>
      </c>
      <c r="W826" s="205" t="str">
        <f t="shared" si="729"/>
        <v/>
      </c>
      <c r="X826" s="49">
        <v>17</v>
      </c>
      <c r="Y826" s="84" t="str">
        <f t="shared" si="730"/>
        <v/>
      </c>
      <c r="Z826" s="84" t="str">
        <f t="shared" si="731"/>
        <v/>
      </c>
      <c r="AA826" s="84" t="str">
        <f t="shared" si="732"/>
        <v/>
      </c>
      <c r="AB826" s="31">
        <f t="shared" si="733"/>
        <v>0</v>
      </c>
      <c r="AH826" s="332" t="str">
        <f t="shared" si="734"/>
        <v/>
      </c>
    </row>
    <row r="827" spans="1:34" x14ac:dyDescent="0.25">
      <c r="A827" s="31" t="str">
        <f>C811&amp;"x"&amp;B827</f>
        <v>x14</v>
      </c>
      <c r="B827" s="60">
        <v>14</v>
      </c>
      <c r="C827" s="84" t="str">
        <f t="shared" si="717"/>
        <v/>
      </c>
      <c r="D827" s="84" t="str">
        <f t="shared" si="718"/>
        <v/>
      </c>
      <c r="E827" s="85" t="str">
        <f t="shared" si="719"/>
        <v/>
      </c>
      <c r="F827" s="85" t="str">
        <f t="shared" si="720"/>
        <v/>
      </c>
      <c r="G827" s="86" t="str">
        <f t="shared" si="721"/>
        <v/>
      </c>
      <c r="H827" s="87" t="str">
        <f t="shared" si="722"/>
        <v/>
      </c>
      <c r="I827" s="88"/>
      <c r="J827" s="84" t="str">
        <f t="shared" si="723"/>
        <v/>
      </c>
      <c r="K827" s="84" t="str">
        <f t="shared" si="724"/>
        <v/>
      </c>
      <c r="L827" s="84" t="str">
        <f t="shared" si="725"/>
        <v/>
      </c>
      <c r="M827" s="89"/>
      <c r="N827" s="89"/>
      <c r="P827" s="199"/>
      <c r="Q827" s="199"/>
      <c r="R827" s="199"/>
      <c r="T827" s="273">
        <f t="shared" si="726"/>
        <v>0</v>
      </c>
      <c r="U827" s="202">
        <f t="shared" si="727"/>
        <v>0</v>
      </c>
      <c r="V827" s="205" t="str">
        <f t="shared" si="728"/>
        <v/>
      </c>
      <c r="W827" s="205" t="str">
        <f t="shared" si="729"/>
        <v/>
      </c>
      <c r="X827" s="49">
        <v>18</v>
      </c>
      <c r="Y827" s="84" t="str">
        <f t="shared" si="730"/>
        <v/>
      </c>
      <c r="Z827" s="84" t="str">
        <f t="shared" si="731"/>
        <v/>
      </c>
      <c r="AA827" s="84" t="str">
        <f t="shared" si="732"/>
        <v/>
      </c>
      <c r="AB827" s="31">
        <f t="shared" si="733"/>
        <v>0</v>
      </c>
      <c r="AH827" s="332" t="str">
        <f t="shared" si="734"/>
        <v/>
      </c>
    </row>
    <row r="828" spans="1:34" x14ac:dyDescent="0.25">
      <c r="A828" s="31" t="str">
        <f>C811&amp;"x"&amp;B828</f>
        <v>x15</v>
      </c>
      <c r="B828" s="60">
        <v>15</v>
      </c>
      <c r="C828" s="84" t="str">
        <f t="shared" si="717"/>
        <v/>
      </c>
      <c r="D828" s="84" t="str">
        <f t="shared" si="718"/>
        <v/>
      </c>
      <c r="E828" s="85" t="str">
        <f t="shared" si="719"/>
        <v/>
      </c>
      <c r="F828" s="85" t="str">
        <f t="shared" si="720"/>
        <v/>
      </c>
      <c r="G828" s="86" t="str">
        <f t="shared" si="721"/>
        <v/>
      </c>
      <c r="H828" s="87" t="str">
        <f t="shared" si="722"/>
        <v/>
      </c>
      <c r="I828" s="88"/>
      <c r="J828" s="84" t="str">
        <f t="shared" si="723"/>
        <v/>
      </c>
      <c r="K828" s="84" t="str">
        <f t="shared" si="724"/>
        <v/>
      </c>
      <c r="L828" s="84" t="str">
        <f t="shared" si="725"/>
        <v/>
      </c>
      <c r="M828" s="89"/>
      <c r="N828" s="89"/>
      <c r="P828" s="199"/>
      <c r="Q828" s="199"/>
      <c r="R828" s="199"/>
      <c r="T828" s="273">
        <f t="shared" si="726"/>
        <v>0</v>
      </c>
      <c r="U828" s="202">
        <f t="shared" si="727"/>
        <v>0</v>
      </c>
      <c r="V828" s="205" t="str">
        <f t="shared" si="728"/>
        <v/>
      </c>
      <c r="W828" s="205" t="str">
        <f t="shared" si="729"/>
        <v/>
      </c>
      <c r="X828" s="49">
        <v>19</v>
      </c>
      <c r="Y828" s="84" t="str">
        <f t="shared" si="730"/>
        <v/>
      </c>
      <c r="Z828" s="84" t="str">
        <f t="shared" si="731"/>
        <v/>
      </c>
      <c r="AA828" s="84" t="str">
        <f t="shared" si="732"/>
        <v/>
      </c>
      <c r="AB828" s="31">
        <f t="shared" si="733"/>
        <v>0</v>
      </c>
      <c r="AH828" s="332" t="str">
        <f t="shared" si="734"/>
        <v/>
      </c>
    </row>
    <row r="829" spans="1:34" ht="13.8" thickBot="1" x14ac:dyDescent="0.3">
      <c r="B829" s="90"/>
      <c r="C829" s="91"/>
      <c r="D829" s="90"/>
      <c r="E829" s="90"/>
      <c r="F829" s="90"/>
      <c r="G829" s="92"/>
      <c r="H829" s="92"/>
      <c r="I829" s="92"/>
      <c r="J829" s="91"/>
      <c r="K829" s="91"/>
      <c r="L829" s="91"/>
      <c r="M829" s="89"/>
      <c r="N829" s="89"/>
      <c r="X829" s="49">
        <v>20</v>
      </c>
    </row>
    <row r="830" spans="1:34" ht="13.8" thickTop="1" x14ac:dyDescent="0.25">
      <c r="A830" s="59"/>
      <c r="B830" s="60"/>
      <c r="C830" s="416" t="s">
        <v>5707</v>
      </c>
      <c r="D830" s="416"/>
      <c r="E830" s="162" t="s">
        <v>5708</v>
      </c>
      <c r="F830" s="162" t="s">
        <v>5709</v>
      </c>
      <c r="G830" s="62" t="s">
        <v>5710</v>
      </c>
      <c r="H830" s="63"/>
      <c r="I830" s="64"/>
      <c r="J830" s="65" t="s">
        <v>5711</v>
      </c>
      <c r="K830" s="65" t="s">
        <v>5712</v>
      </c>
      <c r="L830" s="65" t="s">
        <v>5713</v>
      </c>
      <c r="M830" s="66"/>
      <c r="N830" s="66"/>
      <c r="O830" s="67"/>
      <c r="P830" s="68">
        <f>COUNT(P834:P848)</f>
        <v>0</v>
      </c>
      <c r="Q830" s="68">
        <f>COUNT(Q834:Q848)</f>
        <v>0</v>
      </c>
      <c r="R830" s="68">
        <f>COUNT(R834:R848)</f>
        <v>0</v>
      </c>
      <c r="S830" s="69"/>
      <c r="T830" s="344">
        <f>T831-SUM(U834:U848)</f>
        <v>0</v>
      </c>
      <c r="U830" s="67"/>
      <c r="V830" s="67"/>
      <c r="W830" s="67"/>
      <c r="X830" s="67">
        <v>1</v>
      </c>
      <c r="Y830" s="59"/>
      <c r="Z830" s="59"/>
      <c r="AA830" s="59"/>
      <c r="AB830" s="59"/>
    </row>
    <row r="831" spans="1:34" x14ac:dyDescent="0.25">
      <c r="A831" s="40">
        <v>45</v>
      </c>
      <c r="B831" s="70"/>
      <c r="C831" s="415" t="str">
        <f>Leden!AQ47</f>
        <v/>
      </c>
      <c r="D831" s="415"/>
      <c r="E831" s="161" t="str">
        <f>IF($C831="","",LEFT(IFERROR(VLOOKUP($C831,TeamsV,2,0),"")&amp;"??",2))</f>
        <v/>
      </c>
      <c r="F831" s="342" t="str">
        <f>IF($C831="","",IFERROR(VLOOKUP($C831,TeamsV,3,0),"??"))</f>
        <v/>
      </c>
      <c r="G831" s="161" t="str">
        <f>IF($C831="","",LEFT(IFERROR(VLOOKUP($C831,TeamsV,4,0),"")&amp;"?",1))</f>
        <v/>
      </c>
      <c r="H831" s="72"/>
      <c r="I831" s="73"/>
      <c r="J831" s="265">
        <f>COUNTIF(C834:C848,"V")</f>
        <v>0</v>
      </c>
      <c r="K831" s="268">
        <f>COUNTIF(C834:C848,"M")</f>
        <v>0</v>
      </c>
      <c r="L831" s="74" t="str">
        <f>IFERROR(AVERAGE(H834:H848),"")</f>
        <v/>
      </c>
      <c r="M831" s="75"/>
      <c r="N831" s="75"/>
      <c r="O831" s="76" t="s">
        <v>5714</v>
      </c>
      <c r="P831" s="346"/>
      <c r="Q831" s="346"/>
      <c r="R831" s="346"/>
      <c r="S831" s="347"/>
      <c r="T831" s="344">
        <f>SUM(T834:T848)</f>
        <v>0</v>
      </c>
      <c r="U831" s="201" t="str">
        <f>MID($C831,1,1)</f>
        <v/>
      </c>
      <c r="V831" s="201" t="str">
        <f>MID($C831,1,1)</f>
        <v/>
      </c>
      <c r="W831" s="201" t="str">
        <f>MID($C831,1,1)</f>
        <v/>
      </c>
      <c r="X831" s="49">
        <v>2</v>
      </c>
      <c r="Y831" s="40"/>
      <c r="Z831" s="40"/>
      <c r="AA831" s="40"/>
      <c r="AB831" s="40"/>
      <c r="AD831" s="17" t="str">
        <f>IF($C831="","",IFERROR(VLOOKUP($C831,TeamsV,6,0),""))</f>
        <v/>
      </c>
      <c r="AE831" s="17" t="str">
        <f>TRIM(IF($AD831="","",IFERROR(VLOOKUP($AD831,Teams!$B$4:$G$8,2,0),"")))</f>
        <v/>
      </c>
      <c r="AF831" s="17" t="str">
        <f>TRIM(IF($AD831="","",IFERROR(VLOOKUP($AD831,Teams!$B$4:$G$8,4,0),"")))</f>
        <v/>
      </c>
      <c r="AH831" s="335" t="str">
        <f>IFERROR(AVERAGE(AH834:AH848),"")</f>
        <v/>
      </c>
    </row>
    <row r="832" spans="1:34" x14ac:dyDescent="0.25">
      <c r="B832" s="60"/>
      <c r="C832" s="162"/>
      <c r="D832" s="60"/>
      <c r="E832" s="60"/>
      <c r="F832" s="60"/>
      <c r="G832" s="64"/>
      <c r="H832" s="64"/>
      <c r="I832" s="64"/>
      <c r="J832" s="266"/>
      <c r="K832" s="266"/>
      <c r="L832" s="266"/>
      <c r="M832" s="77"/>
      <c r="N832" s="77"/>
      <c r="P832" s="200"/>
      <c r="Q832" s="200"/>
      <c r="R832" s="200"/>
      <c r="S832" s="200"/>
      <c r="T832" s="156"/>
      <c r="U832" s="202"/>
      <c r="V832" s="202"/>
      <c r="W832" s="202"/>
      <c r="X832" s="49">
        <v>3</v>
      </c>
    </row>
    <row r="833" spans="1:34" x14ac:dyDescent="0.25">
      <c r="A833" s="78"/>
      <c r="B833" s="79"/>
      <c r="C833" s="80" t="s">
        <v>5715</v>
      </c>
      <c r="D833" s="80" t="s">
        <v>5716</v>
      </c>
      <c r="E833" s="81" t="s">
        <v>5717</v>
      </c>
      <c r="F833" s="81" t="s">
        <v>5718</v>
      </c>
      <c r="G833" s="80" t="s">
        <v>5719</v>
      </c>
      <c r="H833" s="80" t="s">
        <v>5720</v>
      </c>
      <c r="I833" s="80" t="s">
        <v>5575</v>
      </c>
      <c r="J833" s="80" t="s">
        <v>7904</v>
      </c>
      <c r="K833" s="80" t="s">
        <v>7905</v>
      </c>
      <c r="L833" s="80" t="s">
        <v>8680</v>
      </c>
      <c r="M833" s="82"/>
      <c r="N833" s="82"/>
      <c r="O833" s="83"/>
      <c r="P833" s="203" t="s">
        <v>5585</v>
      </c>
      <c r="Q833" s="203" t="s">
        <v>5584</v>
      </c>
      <c r="R833" s="203" t="s">
        <v>5586</v>
      </c>
      <c r="S833" s="200"/>
      <c r="T833" s="156"/>
      <c r="U833" s="201" t="str">
        <f>IF(W831="","",VLOOKUP(W831,Leeftijdscat,2,FALSE))</f>
        <v/>
      </c>
      <c r="V833" s="201" t="str">
        <f>IF(W831="","",VLOOKUP(W831,Leeftijdscat,3,FALSE))</f>
        <v/>
      </c>
      <c r="W833" s="201" t="str">
        <f>IF(W831="","",VLOOKUP(W831,Leeftijdscat,4,FALSE))</f>
        <v/>
      </c>
      <c r="X833" s="49">
        <v>4</v>
      </c>
      <c r="Y833" s="78">
        <f>LEN(Y834&amp;Y835&amp;Y836&amp;Y837&amp;Y838&amp;Y839&amp;Y840&amp;Y841&amp;Y842&amp;Y843&amp;Y844&amp;Y845&amp;Y846&amp;Y847&amp;Y848)</f>
        <v>0</v>
      </c>
      <c r="Z833" s="78">
        <f>LEN(Z834&amp;Z835&amp;Z836&amp;Z837&amp;Z838&amp;Z839&amp;Z840&amp;Z841&amp;Z842&amp;Z843&amp;Z844&amp;Z845&amp;Z846&amp;Z847&amp;Z848)</f>
        <v>0</v>
      </c>
      <c r="AA833" s="78">
        <f>LEN(AA834&amp;AA835&amp;AA836&amp;AA837&amp;AA838&amp;AA839&amp;AA840&amp;AA841&amp;AA842&amp;AA843&amp;AA844&amp;AA845&amp;AA846&amp;AA847&amp;AA848)</f>
        <v>0</v>
      </c>
      <c r="AB833" s="78">
        <f>SUM(Y833:AA833)</f>
        <v>0</v>
      </c>
    </row>
    <row r="834" spans="1:34" x14ac:dyDescent="0.25">
      <c r="A834" s="31" t="str">
        <f>C831&amp;"x"&amp;B834</f>
        <v>x1</v>
      </c>
      <c r="B834" s="60">
        <v>1</v>
      </c>
      <c r="C834" s="84" t="str">
        <f t="shared" ref="C834:C848" si="735">IF(LEFT($A834,1)="x","",IFERROR(VLOOKUP($A834,LedenV,6,0),""))</f>
        <v/>
      </c>
      <c r="D834" s="84" t="str">
        <f t="shared" ref="D834:D848" si="736">IF(LEFT($A834,1)="x","",IFERROR(VLOOKUP($A834,LedenV,7,0),""))</f>
        <v/>
      </c>
      <c r="E834" s="85" t="str">
        <f t="shared" ref="E834:E848" si="737">IF(LEFT($A834,1)="x","",IFERROR(VLOOKUP($A834,LedenV,8,0),""))</f>
        <v/>
      </c>
      <c r="F834" s="85" t="str">
        <f t="shared" ref="F834:F848" si="738">IF(LEFT($A834,1)="x","",IFERROR(VLOOKUP($A834,LedenV,9,0),""))</f>
        <v/>
      </c>
      <c r="G834" s="86" t="str">
        <f t="shared" ref="G834:G848" si="739">IF(LEFT($A834,1)="x","",IFERROR(VLOOKUP($A834,LedenV,10,0),""))</f>
        <v/>
      </c>
      <c r="H834" s="87" t="str">
        <f t="shared" ref="H834:H848" si="740">IF(AND(ISNUMBER(G834),G834&lt;&gt;0),DATEDIF(G834,Peildatum,"Y"),"")</f>
        <v/>
      </c>
      <c r="I834" s="88"/>
      <c r="J834" s="84" t="str">
        <f t="shared" ref="J834:J848" si="741">IF(LEFT($A834,1)="x","",IFERROR(VLOOKUP($A834,LedenV,16,0),""))</f>
        <v/>
      </c>
      <c r="K834" s="84" t="str">
        <f t="shared" ref="K834:K848" si="742">IF(LEFT($A834,1)="x","",IFERROR(VLOOKUP($A834,LedenV,17,0),""))</f>
        <v/>
      </c>
      <c r="L834" s="84" t="str">
        <f t="shared" ref="L834:L848" si="743">IF(LEFT($A834,1)="x","",IFERROR(VLOOKUP($A834,LedenV,18,0),""))</f>
        <v/>
      </c>
      <c r="M834" s="89"/>
      <c r="N834" s="89"/>
      <c r="P834" s="199"/>
      <c r="Q834" s="199"/>
      <c r="R834" s="199"/>
      <c r="S834" s="204"/>
      <c r="T834" s="273">
        <f t="shared" ref="T834:T848" si="744">IF(LEN(C834&amp;D834&amp;E834&amp;F834)&gt;0,1,0)</f>
        <v>0</v>
      </c>
      <c r="U834" s="202">
        <f t="shared" ref="U834:U848" si="745">MIN(LEN(Y834&amp;Z834&amp;AA834),1)</f>
        <v>0</v>
      </c>
      <c r="V834" s="205" t="str">
        <f t="shared" ref="V834:V848" si="746">V833</f>
        <v/>
      </c>
      <c r="W834" s="205" t="str">
        <f t="shared" ref="W834:W848" si="747">W833</f>
        <v/>
      </c>
      <c r="X834" s="49">
        <v>5</v>
      </c>
      <c r="Y834" s="84" t="str">
        <f t="shared" ref="Y834:Y848" si="748">IF(LEFT($A834,1)="x","",IFERROR(VLOOKUP($A834,LedenV,34,0),""))</f>
        <v/>
      </c>
      <c r="Z834" s="84" t="str">
        <f t="shared" ref="Z834:Z848" si="749">IF(LEFT($A834,1)="x","",IFERROR(VLOOKUP($A834,LedenV,35,0),""))</f>
        <v/>
      </c>
      <c r="AA834" s="84" t="str">
        <f t="shared" ref="AA834:AA848" si="750">IF(LEFT($A834,1)="x","",IFERROR(VLOOKUP($A834,LedenV,36,0),""))</f>
        <v/>
      </c>
      <c r="AB834" s="31">
        <f t="shared" ref="AB834:AB848" si="751">LEN(Y834&amp;Z834&amp;AA834)</f>
        <v>0</v>
      </c>
      <c r="AH834" s="332" t="str">
        <f t="shared" ref="AH834:AH848" si="752">lft(G834,Peildatum)</f>
        <v/>
      </c>
    </row>
    <row r="835" spans="1:34" x14ac:dyDescent="0.25">
      <c r="A835" s="31" t="str">
        <f>C831&amp;"x"&amp;B835</f>
        <v>x2</v>
      </c>
      <c r="B835" s="60">
        <v>2</v>
      </c>
      <c r="C835" s="84" t="str">
        <f t="shared" si="735"/>
        <v/>
      </c>
      <c r="D835" s="84" t="str">
        <f t="shared" si="736"/>
        <v/>
      </c>
      <c r="E835" s="85" t="str">
        <f t="shared" si="737"/>
        <v/>
      </c>
      <c r="F835" s="85" t="str">
        <f t="shared" si="738"/>
        <v/>
      </c>
      <c r="G835" s="86" t="str">
        <f t="shared" si="739"/>
        <v/>
      </c>
      <c r="H835" s="87" t="str">
        <f t="shared" si="740"/>
        <v/>
      </c>
      <c r="I835" s="88"/>
      <c r="J835" s="84" t="str">
        <f t="shared" si="741"/>
        <v/>
      </c>
      <c r="K835" s="84" t="str">
        <f t="shared" si="742"/>
        <v/>
      </c>
      <c r="L835" s="84" t="str">
        <f t="shared" si="743"/>
        <v/>
      </c>
      <c r="M835" s="89"/>
      <c r="N835" s="89"/>
      <c r="P835" s="199"/>
      <c r="Q835" s="199"/>
      <c r="R835" s="199"/>
      <c r="S835" s="204"/>
      <c r="T835" s="273">
        <f t="shared" si="744"/>
        <v>0</v>
      </c>
      <c r="U835" s="202">
        <f t="shared" si="745"/>
        <v>0</v>
      </c>
      <c r="V835" s="205" t="str">
        <f t="shared" si="746"/>
        <v/>
      </c>
      <c r="W835" s="205" t="str">
        <f t="shared" si="747"/>
        <v/>
      </c>
      <c r="X835" s="49">
        <v>6</v>
      </c>
      <c r="Y835" s="84" t="str">
        <f t="shared" si="748"/>
        <v/>
      </c>
      <c r="Z835" s="84" t="str">
        <f t="shared" si="749"/>
        <v/>
      </c>
      <c r="AA835" s="84" t="str">
        <f t="shared" si="750"/>
        <v/>
      </c>
      <c r="AB835" s="31">
        <f t="shared" si="751"/>
        <v>0</v>
      </c>
      <c r="AH835" s="332" t="str">
        <f t="shared" si="752"/>
        <v/>
      </c>
    </row>
    <row r="836" spans="1:34" x14ac:dyDescent="0.25">
      <c r="A836" s="31" t="str">
        <f>C831&amp;"x"&amp;B836</f>
        <v>x3</v>
      </c>
      <c r="B836" s="60">
        <v>3</v>
      </c>
      <c r="C836" s="84" t="str">
        <f t="shared" si="735"/>
        <v/>
      </c>
      <c r="D836" s="84" t="str">
        <f t="shared" si="736"/>
        <v/>
      </c>
      <c r="E836" s="85" t="str">
        <f t="shared" si="737"/>
        <v/>
      </c>
      <c r="F836" s="85" t="str">
        <f t="shared" si="738"/>
        <v/>
      </c>
      <c r="G836" s="86" t="str">
        <f t="shared" si="739"/>
        <v/>
      </c>
      <c r="H836" s="87" t="str">
        <f t="shared" si="740"/>
        <v/>
      </c>
      <c r="I836" s="88"/>
      <c r="J836" s="84" t="str">
        <f t="shared" si="741"/>
        <v/>
      </c>
      <c r="K836" s="84" t="str">
        <f t="shared" si="742"/>
        <v/>
      </c>
      <c r="L836" s="84" t="str">
        <f t="shared" si="743"/>
        <v/>
      </c>
      <c r="M836" s="89"/>
      <c r="N836" s="89"/>
      <c r="P836" s="199"/>
      <c r="Q836" s="199"/>
      <c r="R836" s="199"/>
      <c r="S836" s="204"/>
      <c r="T836" s="273">
        <f t="shared" si="744"/>
        <v>0</v>
      </c>
      <c r="U836" s="202">
        <f t="shared" si="745"/>
        <v>0</v>
      </c>
      <c r="V836" s="205" t="str">
        <f t="shared" si="746"/>
        <v/>
      </c>
      <c r="W836" s="205" t="str">
        <f t="shared" si="747"/>
        <v/>
      </c>
      <c r="X836" s="49">
        <v>7</v>
      </c>
      <c r="Y836" s="84" t="str">
        <f t="shared" si="748"/>
        <v/>
      </c>
      <c r="Z836" s="84" t="str">
        <f t="shared" si="749"/>
        <v/>
      </c>
      <c r="AA836" s="84" t="str">
        <f t="shared" si="750"/>
        <v/>
      </c>
      <c r="AB836" s="31">
        <f t="shared" si="751"/>
        <v>0</v>
      </c>
      <c r="AH836" s="332" t="str">
        <f t="shared" si="752"/>
        <v/>
      </c>
    </row>
    <row r="837" spans="1:34" x14ac:dyDescent="0.25">
      <c r="A837" s="31" t="str">
        <f>C831&amp;"x"&amp;B837</f>
        <v>x4</v>
      </c>
      <c r="B837" s="60">
        <v>4</v>
      </c>
      <c r="C837" s="84" t="str">
        <f t="shared" si="735"/>
        <v/>
      </c>
      <c r="D837" s="84" t="str">
        <f t="shared" si="736"/>
        <v/>
      </c>
      <c r="E837" s="85" t="str">
        <f t="shared" si="737"/>
        <v/>
      </c>
      <c r="F837" s="85" t="str">
        <f t="shared" si="738"/>
        <v/>
      </c>
      <c r="G837" s="86" t="str">
        <f t="shared" si="739"/>
        <v/>
      </c>
      <c r="H837" s="87" t="str">
        <f t="shared" si="740"/>
        <v/>
      </c>
      <c r="I837" s="88"/>
      <c r="J837" s="84" t="str">
        <f t="shared" si="741"/>
        <v/>
      </c>
      <c r="K837" s="84" t="str">
        <f t="shared" si="742"/>
        <v/>
      </c>
      <c r="L837" s="84" t="str">
        <f t="shared" si="743"/>
        <v/>
      </c>
      <c r="M837" s="89"/>
      <c r="N837" s="89"/>
      <c r="P837" s="199"/>
      <c r="Q837" s="199"/>
      <c r="R837" s="199"/>
      <c r="S837" s="204"/>
      <c r="T837" s="273">
        <f t="shared" si="744"/>
        <v>0</v>
      </c>
      <c r="U837" s="202">
        <f t="shared" si="745"/>
        <v>0</v>
      </c>
      <c r="V837" s="205" t="str">
        <f t="shared" si="746"/>
        <v/>
      </c>
      <c r="W837" s="205" t="str">
        <f t="shared" si="747"/>
        <v/>
      </c>
      <c r="X837" s="49">
        <v>8</v>
      </c>
      <c r="Y837" s="84" t="str">
        <f t="shared" si="748"/>
        <v/>
      </c>
      <c r="Z837" s="84" t="str">
        <f t="shared" si="749"/>
        <v/>
      </c>
      <c r="AA837" s="84" t="str">
        <f t="shared" si="750"/>
        <v/>
      </c>
      <c r="AB837" s="31">
        <f t="shared" si="751"/>
        <v>0</v>
      </c>
      <c r="AH837" s="332" t="str">
        <f t="shared" si="752"/>
        <v/>
      </c>
    </row>
    <row r="838" spans="1:34" x14ac:dyDescent="0.25">
      <c r="A838" s="31" t="str">
        <f>C831&amp;"x"&amp;B838</f>
        <v>x5</v>
      </c>
      <c r="B838" s="60">
        <v>5</v>
      </c>
      <c r="C838" s="84" t="str">
        <f t="shared" si="735"/>
        <v/>
      </c>
      <c r="D838" s="84" t="str">
        <f t="shared" si="736"/>
        <v/>
      </c>
      <c r="E838" s="85" t="str">
        <f t="shared" si="737"/>
        <v/>
      </c>
      <c r="F838" s="85" t="str">
        <f t="shared" si="738"/>
        <v/>
      </c>
      <c r="G838" s="86" t="str">
        <f t="shared" si="739"/>
        <v/>
      </c>
      <c r="H838" s="87" t="str">
        <f t="shared" si="740"/>
        <v/>
      </c>
      <c r="I838" s="88"/>
      <c r="J838" s="84" t="str">
        <f t="shared" si="741"/>
        <v/>
      </c>
      <c r="K838" s="84" t="str">
        <f t="shared" si="742"/>
        <v/>
      </c>
      <c r="L838" s="84" t="str">
        <f t="shared" si="743"/>
        <v/>
      </c>
      <c r="M838" s="89"/>
      <c r="N838" s="89"/>
      <c r="P838" s="199"/>
      <c r="Q838" s="199"/>
      <c r="R838" s="199"/>
      <c r="S838" s="204"/>
      <c r="T838" s="273">
        <f t="shared" si="744"/>
        <v>0</v>
      </c>
      <c r="U838" s="202">
        <f t="shared" si="745"/>
        <v>0</v>
      </c>
      <c r="V838" s="205" t="str">
        <f t="shared" si="746"/>
        <v/>
      </c>
      <c r="W838" s="205" t="str">
        <f t="shared" si="747"/>
        <v/>
      </c>
      <c r="X838" s="49">
        <v>9</v>
      </c>
      <c r="Y838" s="84" t="str">
        <f t="shared" si="748"/>
        <v/>
      </c>
      <c r="Z838" s="84" t="str">
        <f t="shared" si="749"/>
        <v/>
      </c>
      <c r="AA838" s="84" t="str">
        <f t="shared" si="750"/>
        <v/>
      </c>
      <c r="AB838" s="31">
        <f t="shared" si="751"/>
        <v>0</v>
      </c>
      <c r="AH838" s="332" t="str">
        <f t="shared" si="752"/>
        <v/>
      </c>
    </row>
    <row r="839" spans="1:34" x14ac:dyDescent="0.25">
      <c r="A839" s="31" t="str">
        <f>C831&amp;"x"&amp;B839</f>
        <v>x6</v>
      </c>
      <c r="B839" s="60">
        <v>6</v>
      </c>
      <c r="C839" s="84" t="str">
        <f t="shared" si="735"/>
        <v/>
      </c>
      <c r="D839" s="84" t="str">
        <f t="shared" si="736"/>
        <v/>
      </c>
      <c r="E839" s="85" t="str">
        <f t="shared" si="737"/>
        <v/>
      </c>
      <c r="F839" s="85" t="str">
        <f t="shared" si="738"/>
        <v/>
      </c>
      <c r="G839" s="86" t="str">
        <f t="shared" si="739"/>
        <v/>
      </c>
      <c r="H839" s="87" t="str">
        <f t="shared" si="740"/>
        <v/>
      </c>
      <c r="I839" s="88"/>
      <c r="J839" s="84" t="str">
        <f t="shared" si="741"/>
        <v/>
      </c>
      <c r="K839" s="84" t="str">
        <f t="shared" si="742"/>
        <v/>
      </c>
      <c r="L839" s="84" t="str">
        <f t="shared" si="743"/>
        <v/>
      </c>
      <c r="M839" s="89"/>
      <c r="N839" s="89"/>
      <c r="P839" s="199"/>
      <c r="Q839" s="199"/>
      <c r="R839" s="199"/>
      <c r="S839" s="204"/>
      <c r="T839" s="273">
        <f t="shared" si="744"/>
        <v>0</v>
      </c>
      <c r="U839" s="202">
        <f t="shared" si="745"/>
        <v>0</v>
      </c>
      <c r="V839" s="205" t="str">
        <f t="shared" si="746"/>
        <v/>
      </c>
      <c r="W839" s="205" t="str">
        <f t="shared" si="747"/>
        <v/>
      </c>
      <c r="X839" s="49">
        <v>10</v>
      </c>
      <c r="Y839" s="84" t="str">
        <f t="shared" si="748"/>
        <v/>
      </c>
      <c r="Z839" s="84" t="str">
        <f t="shared" si="749"/>
        <v/>
      </c>
      <c r="AA839" s="84" t="str">
        <f t="shared" si="750"/>
        <v/>
      </c>
      <c r="AB839" s="31">
        <f t="shared" si="751"/>
        <v>0</v>
      </c>
      <c r="AH839" s="332" t="str">
        <f t="shared" si="752"/>
        <v/>
      </c>
    </row>
    <row r="840" spans="1:34" x14ac:dyDescent="0.25">
      <c r="A840" s="31" t="str">
        <f>C831&amp;"x"&amp;B840</f>
        <v>x7</v>
      </c>
      <c r="B840" s="60">
        <v>7</v>
      </c>
      <c r="C840" s="84" t="str">
        <f t="shared" si="735"/>
        <v/>
      </c>
      <c r="D840" s="84" t="str">
        <f t="shared" si="736"/>
        <v/>
      </c>
      <c r="E840" s="85" t="str">
        <f t="shared" si="737"/>
        <v/>
      </c>
      <c r="F840" s="85" t="str">
        <f t="shared" si="738"/>
        <v/>
      </c>
      <c r="G840" s="86" t="str">
        <f t="shared" si="739"/>
        <v/>
      </c>
      <c r="H840" s="87" t="str">
        <f t="shared" si="740"/>
        <v/>
      </c>
      <c r="I840" s="88"/>
      <c r="J840" s="84" t="str">
        <f t="shared" si="741"/>
        <v/>
      </c>
      <c r="K840" s="84" t="str">
        <f t="shared" si="742"/>
        <v/>
      </c>
      <c r="L840" s="84" t="str">
        <f t="shared" si="743"/>
        <v/>
      </c>
      <c r="M840" s="89"/>
      <c r="N840" s="89"/>
      <c r="P840" s="199"/>
      <c r="Q840" s="199"/>
      <c r="R840" s="199"/>
      <c r="S840" s="204"/>
      <c r="T840" s="273">
        <f t="shared" si="744"/>
        <v>0</v>
      </c>
      <c r="U840" s="202">
        <f t="shared" si="745"/>
        <v>0</v>
      </c>
      <c r="V840" s="205" t="str">
        <f t="shared" si="746"/>
        <v/>
      </c>
      <c r="W840" s="205" t="str">
        <f t="shared" si="747"/>
        <v/>
      </c>
      <c r="X840" s="49">
        <v>11</v>
      </c>
      <c r="Y840" s="84" t="str">
        <f t="shared" si="748"/>
        <v/>
      </c>
      <c r="Z840" s="84" t="str">
        <f t="shared" si="749"/>
        <v/>
      </c>
      <c r="AA840" s="84" t="str">
        <f t="shared" si="750"/>
        <v/>
      </c>
      <c r="AB840" s="31">
        <f t="shared" si="751"/>
        <v>0</v>
      </c>
      <c r="AH840" s="332" t="str">
        <f t="shared" si="752"/>
        <v/>
      </c>
    </row>
    <row r="841" spans="1:34" x14ac:dyDescent="0.25">
      <c r="A841" s="31" t="str">
        <f>C831&amp;"x"&amp;B841</f>
        <v>x8</v>
      </c>
      <c r="B841" s="60">
        <v>8</v>
      </c>
      <c r="C841" s="84" t="str">
        <f t="shared" si="735"/>
        <v/>
      </c>
      <c r="D841" s="84" t="str">
        <f t="shared" si="736"/>
        <v/>
      </c>
      <c r="E841" s="85" t="str">
        <f t="shared" si="737"/>
        <v/>
      </c>
      <c r="F841" s="85" t="str">
        <f t="shared" si="738"/>
        <v/>
      </c>
      <c r="G841" s="86" t="str">
        <f t="shared" si="739"/>
        <v/>
      </c>
      <c r="H841" s="87" t="str">
        <f t="shared" si="740"/>
        <v/>
      </c>
      <c r="I841" s="88"/>
      <c r="J841" s="84" t="str">
        <f t="shared" si="741"/>
        <v/>
      </c>
      <c r="K841" s="84" t="str">
        <f t="shared" si="742"/>
        <v/>
      </c>
      <c r="L841" s="84" t="str">
        <f t="shared" si="743"/>
        <v/>
      </c>
      <c r="M841" s="89"/>
      <c r="N841" s="89"/>
      <c r="P841" s="199"/>
      <c r="Q841" s="199"/>
      <c r="R841" s="199"/>
      <c r="S841" s="204"/>
      <c r="T841" s="273">
        <f t="shared" si="744"/>
        <v>0</v>
      </c>
      <c r="U841" s="202">
        <f t="shared" si="745"/>
        <v>0</v>
      </c>
      <c r="V841" s="205" t="str">
        <f t="shared" si="746"/>
        <v/>
      </c>
      <c r="W841" s="205" t="str">
        <f t="shared" si="747"/>
        <v/>
      </c>
      <c r="X841" s="49">
        <v>12</v>
      </c>
      <c r="Y841" s="84" t="str">
        <f t="shared" si="748"/>
        <v/>
      </c>
      <c r="Z841" s="84" t="str">
        <f t="shared" si="749"/>
        <v/>
      </c>
      <c r="AA841" s="84" t="str">
        <f t="shared" si="750"/>
        <v/>
      </c>
      <c r="AB841" s="31">
        <f t="shared" si="751"/>
        <v>0</v>
      </c>
      <c r="AH841" s="332" t="str">
        <f t="shared" si="752"/>
        <v/>
      </c>
    </row>
    <row r="842" spans="1:34" x14ac:dyDescent="0.25">
      <c r="A842" s="31" t="str">
        <f>C831&amp;"x"&amp;B842</f>
        <v>x9</v>
      </c>
      <c r="B842" s="60">
        <v>9</v>
      </c>
      <c r="C842" s="84" t="str">
        <f t="shared" si="735"/>
        <v/>
      </c>
      <c r="D842" s="84" t="str">
        <f t="shared" si="736"/>
        <v/>
      </c>
      <c r="E842" s="85" t="str">
        <f t="shared" si="737"/>
        <v/>
      </c>
      <c r="F842" s="85" t="str">
        <f t="shared" si="738"/>
        <v/>
      </c>
      <c r="G842" s="86" t="str">
        <f t="shared" si="739"/>
        <v/>
      </c>
      <c r="H842" s="87" t="str">
        <f t="shared" si="740"/>
        <v/>
      </c>
      <c r="I842" s="88"/>
      <c r="J842" s="84" t="str">
        <f t="shared" si="741"/>
        <v/>
      </c>
      <c r="K842" s="84" t="str">
        <f t="shared" si="742"/>
        <v/>
      </c>
      <c r="L842" s="84" t="str">
        <f t="shared" si="743"/>
        <v/>
      </c>
      <c r="M842" s="89"/>
      <c r="N842" s="89"/>
      <c r="P842" s="199"/>
      <c r="Q842" s="199"/>
      <c r="R842" s="199"/>
      <c r="S842" s="204"/>
      <c r="T842" s="273">
        <f t="shared" si="744"/>
        <v>0</v>
      </c>
      <c r="U842" s="202">
        <f t="shared" si="745"/>
        <v>0</v>
      </c>
      <c r="V842" s="205" t="str">
        <f t="shared" si="746"/>
        <v/>
      </c>
      <c r="W842" s="205" t="str">
        <f t="shared" si="747"/>
        <v/>
      </c>
      <c r="X842" s="49">
        <v>13</v>
      </c>
      <c r="Y842" s="84" t="str">
        <f t="shared" si="748"/>
        <v/>
      </c>
      <c r="Z842" s="84" t="str">
        <f t="shared" si="749"/>
        <v/>
      </c>
      <c r="AA842" s="84" t="str">
        <f t="shared" si="750"/>
        <v/>
      </c>
      <c r="AB842" s="31">
        <f t="shared" si="751"/>
        <v>0</v>
      </c>
      <c r="AH842" s="332" t="str">
        <f t="shared" si="752"/>
        <v/>
      </c>
    </row>
    <row r="843" spans="1:34" x14ac:dyDescent="0.25">
      <c r="A843" s="31" t="str">
        <f>C831&amp;"x"&amp;B843</f>
        <v>x10</v>
      </c>
      <c r="B843" s="60">
        <v>10</v>
      </c>
      <c r="C843" s="84" t="str">
        <f t="shared" si="735"/>
        <v/>
      </c>
      <c r="D843" s="84" t="str">
        <f t="shared" si="736"/>
        <v/>
      </c>
      <c r="E843" s="85" t="str">
        <f t="shared" si="737"/>
        <v/>
      </c>
      <c r="F843" s="85" t="str">
        <f t="shared" si="738"/>
        <v/>
      </c>
      <c r="G843" s="86" t="str">
        <f t="shared" si="739"/>
        <v/>
      </c>
      <c r="H843" s="87" t="str">
        <f t="shared" si="740"/>
        <v/>
      </c>
      <c r="I843" s="88"/>
      <c r="J843" s="84" t="str">
        <f t="shared" si="741"/>
        <v/>
      </c>
      <c r="K843" s="84" t="str">
        <f t="shared" si="742"/>
        <v/>
      </c>
      <c r="L843" s="84" t="str">
        <f t="shared" si="743"/>
        <v/>
      </c>
      <c r="M843" s="89"/>
      <c r="N843" s="89"/>
      <c r="P843" s="199"/>
      <c r="Q843" s="199"/>
      <c r="R843" s="199"/>
      <c r="S843" s="204"/>
      <c r="T843" s="273">
        <f t="shared" si="744"/>
        <v>0</v>
      </c>
      <c r="U843" s="202">
        <f t="shared" si="745"/>
        <v>0</v>
      </c>
      <c r="V843" s="205" t="str">
        <f t="shared" si="746"/>
        <v/>
      </c>
      <c r="W843" s="205" t="str">
        <f t="shared" si="747"/>
        <v/>
      </c>
      <c r="X843" s="49">
        <v>14</v>
      </c>
      <c r="Y843" s="84" t="str">
        <f t="shared" si="748"/>
        <v/>
      </c>
      <c r="Z843" s="84" t="str">
        <f t="shared" si="749"/>
        <v/>
      </c>
      <c r="AA843" s="84" t="str">
        <f t="shared" si="750"/>
        <v/>
      </c>
      <c r="AB843" s="31">
        <f t="shared" si="751"/>
        <v>0</v>
      </c>
      <c r="AH843" s="332" t="str">
        <f t="shared" si="752"/>
        <v/>
      </c>
    </row>
    <row r="844" spans="1:34" x14ac:dyDescent="0.25">
      <c r="A844" s="31" t="str">
        <f>C831&amp;"x"&amp;B844</f>
        <v>x11</v>
      </c>
      <c r="B844" s="60">
        <v>11</v>
      </c>
      <c r="C844" s="84" t="str">
        <f t="shared" si="735"/>
        <v/>
      </c>
      <c r="D844" s="84" t="str">
        <f t="shared" si="736"/>
        <v/>
      </c>
      <c r="E844" s="85" t="str">
        <f t="shared" si="737"/>
        <v/>
      </c>
      <c r="F844" s="85" t="str">
        <f t="shared" si="738"/>
        <v/>
      </c>
      <c r="G844" s="86" t="str">
        <f t="shared" si="739"/>
        <v/>
      </c>
      <c r="H844" s="87" t="str">
        <f t="shared" si="740"/>
        <v/>
      </c>
      <c r="I844" s="88"/>
      <c r="J844" s="84" t="str">
        <f t="shared" si="741"/>
        <v/>
      </c>
      <c r="K844" s="84" t="str">
        <f t="shared" si="742"/>
        <v/>
      </c>
      <c r="L844" s="84" t="str">
        <f t="shared" si="743"/>
        <v/>
      </c>
      <c r="M844" s="89"/>
      <c r="N844" s="89"/>
      <c r="P844" s="199"/>
      <c r="Q844" s="199"/>
      <c r="R844" s="199"/>
      <c r="T844" s="273">
        <f t="shared" si="744"/>
        <v>0</v>
      </c>
      <c r="U844" s="202">
        <f t="shared" si="745"/>
        <v>0</v>
      </c>
      <c r="V844" s="205" t="str">
        <f t="shared" si="746"/>
        <v/>
      </c>
      <c r="W844" s="205" t="str">
        <f t="shared" si="747"/>
        <v/>
      </c>
      <c r="X844" s="49">
        <v>15</v>
      </c>
      <c r="Y844" s="84" t="str">
        <f t="shared" si="748"/>
        <v/>
      </c>
      <c r="Z844" s="84" t="str">
        <f t="shared" si="749"/>
        <v/>
      </c>
      <c r="AA844" s="84" t="str">
        <f t="shared" si="750"/>
        <v/>
      </c>
      <c r="AB844" s="31">
        <f t="shared" si="751"/>
        <v>0</v>
      </c>
      <c r="AH844" s="332" t="str">
        <f t="shared" si="752"/>
        <v/>
      </c>
    </row>
    <row r="845" spans="1:34" x14ac:dyDescent="0.25">
      <c r="A845" s="31" t="str">
        <f>C831&amp;"x"&amp;B845</f>
        <v>x12</v>
      </c>
      <c r="B845" s="60">
        <v>12</v>
      </c>
      <c r="C845" s="84" t="str">
        <f t="shared" si="735"/>
        <v/>
      </c>
      <c r="D845" s="84" t="str">
        <f t="shared" si="736"/>
        <v/>
      </c>
      <c r="E845" s="85" t="str">
        <f t="shared" si="737"/>
        <v/>
      </c>
      <c r="F845" s="85" t="str">
        <f t="shared" si="738"/>
        <v/>
      </c>
      <c r="G845" s="86" t="str">
        <f t="shared" si="739"/>
        <v/>
      </c>
      <c r="H845" s="87" t="str">
        <f t="shared" si="740"/>
        <v/>
      </c>
      <c r="I845" s="88"/>
      <c r="J845" s="84" t="str">
        <f t="shared" si="741"/>
        <v/>
      </c>
      <c r="K845" s="84" t="str">
        <f t="shared" si="742"/>
        <v/>
      </c>
      <c r="L845" s="84" t="str">
        <f t="shared" si="743"/>
        <v/>
      </c>
      <c r="M845" s="89"/>
      <c r="N845" s="89"/>
      <c r="P845" s="199"/>
      <c r="Q845" s="199"/>
      <c r="R845" s="199"/>
      <c r="T845" s="273">
        <f t="shared" si="744"/>
        <v>0</v>
      </c>
      <c r="U845" s="202">
        <f t="shared" si="745"/>
        <v>0</v>
      </c>
      <c r="V845" s="205" t="str">
        <f t="shared" si="746"/>
        <v/>
      </c>
      <c r="W845" s="205" t="str">
        <f t="shared" si="747"/>
        <v/>
      </c>
      <c r="X845" s="49">
        <v>16</v>
      </c>
      <c r="Y845" s="84" t="str">
        <f t="shared" si="748"/>
        <v/>
      </c>
      <c r="Z845" s="84" t="str">
        <f t="shared" si="749"/>
        <v/>
      </c>
      <c r="AA845" s="84" t="str">
        <f t="shared" si="750"/>
        <v/>
      </c>
      <c r="AB845" s="31">
        <f t="shared" si="751"/>
        <v>0</v>
      </c>
      <c r="AH845" s="332" t="str">
        <f t="shared" si="752"/>
        <v/>
      </c>
    </row>
    <row r="846" spans="1:34" x14ac:dyDescent="0.25">
      <c r="A846" s="31" t="str">
        <f>C831&amp;"x"&amp;B846</f>
        <v>x13</v>
      </c>
      <c r="B846" s="60">
        <v>13</v>
      </c>
      <c r="C846" s="84" t="str">
        <f t="shared" si="735"/>
        <v/>
      </c>
      <c r="D846" s="84" t="str">
        <f t="shared" si="736"/>
        <v/>
      </c>
      <c r="E846" s="85" t="str">
        <f t="shared" si="737"/>
        <v/>
      </c>
      <c r="F846" s="85" t="str">
        <f t="shared" si="738"/>
        <v/>
      </c>
      <c r="G846" s="86" t="str">
        <f t="shared" si="739"/>
        <v/>
      </c>
      <c r="H846" s="87" t="str">
        <f t="shared" si="740"/>
        <v/>
      </c>
      <c r="I846" s="88"/>
      <c r="J846" s="84" t="str">
        <f t="shared" si="741"/>
        <v/>
      </c>
      <c r="K846" s="84" t="str">
        <f t="shared" si="742"/>
        <v/>
      </c>
      <c r="L846" s="84" t="str">
        <f t="shared" si="743"/>
        <v/>
      </c>
      <c r="M846" s="89"/>
      <c r="N846" s="89"/>
      <c r="P846" s="199"/>
      <c r="Q846" s="199"/>
      <c r="R846" s="199"/>
      <c r="T846" s="273">
        <f t="shared" si="744"/>
        <v>0</v>
      </c>
      <c r="U846" s="202">
        <f t="shared" si="745"/>
        <v>0</v>
      </c>
      <c r="V846" s="205" t="str">
        <f t="shared" si="746"/>
        <v/>
      </c>
      <c r="W846" s="205" t="str">
        <f t="shared" si="747"/>
        <v/>
      </c>
      <c r="X846" s="49">
        <v>17</v>
      </c>
      <c r="Y846" s="84" t="str">
        <f t="shared" si="748"/>
        <v/>
      </c>
      <c r="Z846" s="84" t="str">
        <f t="shared" si="749"/>
        <v/>
      </c>
      <c r="AA846" s="84" t="str">
        <f t="shared" si="750"/>
        <v/>
      </c>
      <c r="AB846" s="31">
        <f t="shared" si="751"/>
        <v>0</v>
      </c>
      <c r="AH846" s="332" t="str">
        <f t="shared" si="752"/>
        <v/>
      </c>
    </row>
    <row r="847" spans="1:34" x14ac:dyDescent="0.25">
      <c r="A847" s="31" t="str">
        <f>C831&amp;"x"&amp;B847</f>
        <v>x14</v>
      </c>
      <c r="B847" s="60">
        <v>14</v>
      </c>
      <c r="C847" s="84" t="str">
        <f t="shared" si="735"/>
        <v/>
      </c>
      <c r="D847" s="84" t="str">
        <f t="shared" si="736"/>
        <v/>
      </c>
      <c r="E847" s="85" t="str">
        <f t="shared" si="737"/>
        <v/>
      </c>
      <c r="F847" s="85" t="str">
        <f t="shared" si="738"/>
        <v/>
      </c>
      <c r="G847" s="86" t="str">
        <f t="shared" si="739"/>
        <v/>
      </c>
      <c r="H847" s="87" t="str">
        <f t="shared" si="740"/>
        <v/>
      </c>
      <c r="I847" s="88"/>
      <c r="J847" s="84" t="str">
        <f t="shared" si="741"/>
        <v/>
      </c>
      <c r="K847" s="84" t="str">
        <f t="shared" si="742"/>
        <v/>
      </c>
      <c r="L847" s="84" t="str">
        <f t="shared" si="743"/>
        <v/>
      </c>
      <c r="M847" s="89"/>
      <c r="N847" s="89"/>
      <c r="P847" s="199"/>
      <c r="Q847" s="199"/>
      <c r="R847" s="199"/>
      <c r="T847" s="273">
        <f t="shared" si="744"/>
        <v>0</v>
      </c>
      <c r="U847" s="202">
        <f t="shared" si="745"/>
        <v>0</v>
      </c>
      <c r="V847" s="205" t="str">
        <f t="shared" si="746"/>
        <v/>
      </c>
      <c r="W847" s="205" t="str">
        <f t="shared" si="747"/>
        <v/>
      </c>
      <c r="X847" s="49">
        <v>18</v>
      </c>
      <c r="Y847" s="84" t="str">
        <f t="shared" si="748"/>
        <v/>
      </c>
      <c r="Z847" s="84" t="str">
        <f t="shared" si="749"/>
        <v/>
      </c>
      <c r="AA847" s="84" t="str">
        <f t="shared" si="750"/>
        <v/>
      </c>
      <c r="AB847" s="31">
        <f t="shared" si="751"/>
        <v>0</v>
      </c>
      <c r="AH847" s="332" t="str">
        <f t="shared" si="752"/>
        <v/>
      </c>
    </row>
    <row r="848" spans="1:34" x14ac:dyDescent="0.25">
      <c r="A848" s="31" t="str">
        <f>C831&amp;"x"&amp;B848</f>
        <v>x15</v>
      </c>
      <c r="B848" s="60">
        <v>15</v>
      </c>
      <c r="C848" s="84" t="str">
        <f t="shared" si="735"/>
        <v/>
      </c>
      <c r="D848" s="84" t="str">
        <f t="shared" si="736"/>
        <v/>
      </c>
      <c r="E848" s="85" t="str">
        <f t="shared" si="737"/>
        <v/>
      </c>
      <c r="F848" s="85" t="str">
        <f t="shared" si="738"/>
        <v/>
      </c>
      <c r="G848" s="86" t="str">
        <f t="shared" si="739"/>
        <v/>
      </c>
      <c r="H848" s="87" t="str">
        <f t="shared" si="740"/>
        <v/>
      </c>
      <c r="I848" s="88"/>
      <c r="J848" s="84" t="str">
        <f t="shared" si="741"/>
        <v/>
      </c>
      <c r="K848" s="84" t="str">
        <f t="shared" si="742"/>
        <v/>
      </c>
      <c r="L848" s="84" t="str">
        <f t="shared" si="743"/>
        <v/>
      </c>
      <c r="M848" s="89"/>
      <c r="N848" s="89"/>
      <c r="P848" s="199"/>
      <c r="Q848" s="199"/>
      <c r="R848" s="199"/>
      <c r="T848" s="273">
        <f t="shared" si="744"/>
        <v>0</v>
      </c>
      <c r="U848" s="202">
        <f t="shared" si="745"/>
        <v>0</v>
      </c>
      <c r="V848" s="205" t="str">
        <f t="shared" si="746"/>
        <v/>
      </c>
      <c r="W848" s="205" t="str">
        <f t="shared" si="747"/>
        <v/>
      </c>
      <c r="X848" s="49">
        <v>19</v>
      </c>
      <c r="Y848" s="84" t="str">
        <f t="shared" si="748"/>
        <v/>
      </c>
      <c r="Z848" s="84" t="str">
        <f t="shared" si="749"/>
        <v/>
      </c>
      <c r="AA848" s="84" t="str">
        <f t="shared" si="750"/>
        <v/>
      </c>
      <c r="AB848" s="31">
        <f t="shared" si="751"/>
        <v>0</v>
      </c>
      <c r="AH848" s="332" t="str">
        <f t="shared" si="752"/>
        <v/>
      </c>
    </row>
    <row r="849" spans="1:34" ht="13.8" thickBot="1" x14ac:dyDescent="0.3">
      <c r="B849" s="90"/>
      <c r="C849" s="91"/>
      <c r="D849" s="90"/>
      <c r="E849" s="90"/>
      <c r="F849" s="90"/>
      <c r="G849" s="92"/>
      <c r="H849" s="92"/>
      <c r="I849" s="92"/>
      <c r="J849" s="91"/>
      <c r="K849" s="91"/>
      <c r="L849" s="91"/>
      <c r="M849" s="89"/>
      <c r="N849" s="89"/>
      <c r="X849" s="49">
        <v>20</v>
      </c>
    </row>
    <row r="850" spans="1:34" ht="13.8" thickTop="1" x14ac:dyDescent="0.25">
      <c r="A850" s="59"/>
      <c r="B850" s="60"/>
      <c r="C850" s="416" t="s">
        <v>5707</v>
      </c>
      <c r="D850" s="416"/>
      <c r="E850" s="162" t="s">
        <v>5708</v>
      </c>
      <c r="F850" s="162" t="s">
        <v>5709</v>
      </c>
      <c r="G850" s="62" t="s">
        <v>5710</v>
      </c>
      <c r="H850" s="63"/>
      <c r="I850" s="64"/>
      <c r="J850" s="65" t="s">
        <v>5711</v>
      </c>
      <c r="K850" s="65" t="s">
        <v>5712</v>
      </c>
      <c r="L850" s="65" t="s">
        <v>5713</v>
      </c>
      <c r="M850" s="66"/>
      <c r="N850" s="66"/>
      <c r="O850" s="67"/>
      <c r="P850" s="68">
        <f>COUNT(P854:P868)</f>
        <v>0</v>
      </c>
      <c r="Q850" s="68">
        <f>COUNT(Q854:Q868)</f>
        <v>0</v>
      </c>
      <c r="R850" s="68">
        <f>COUNT(R854:R868)</f>
        <v>0</v>
      </c>
      <c r="S850" s="69"/>
      <c r="T850" s="344">
        <f>T851-SUM(U854:U868)</f>
        <v>0</v>
      </c>
      <c r="U850" s="67"/>
      <c r="V850" s="67"/>
      <c r="W850" s="67"/>
      <c r="X850" s="67">
        <v>1</v>
      </c>
      <c r="Y850" s="59"/>
      <c r="Z850" s="59"/>
      <c r="AA850" s="59"/>
      <c r="AB850" s="59"/>
    </row>
    <row r="851" spans="1:34" x14ac:dyDescent="0.25">
      <c r="A851" s="40">
        <v>46</v>
      </c>
      <c r="B851" s="70"/>
      <c r="C851" s="415" t="str">
        <f>Leden!AQ48</f>
        <v/>
      </c>
      <c r="D851" s="415"/>
      <c r="E851" s="161" t="str">
        <f>IF($C851="","",LEFT(IFERROR(VLOOKUP($C851,TeamsV,2,0),"")&amp;"??",2))</f>
        <v/>
      </c>
      <c r="F851" s="342" t="str">
        <f>IF($C851="","",IFERROR(VLOOKUP($C851,TeamsV,3,0),"??"))</f>
        <v/>
      </c>
      <c r="G851" s="161" t="str">
        <f>IF($C851="","",LEFT(IFERROR(VLOOKUP($C851,TeamsV,4,0),"")&amp;"?",1))</f>
        <v/>
      </c>
      <c r="H851" s="72"/>
      <c r="I851" s="73"/>
      <c r="J851" s="265">
        <f>COUNTIF(C854:C868,"V")</f>
        <v>0</v>
      </c>
      <c r="K851" s="268">
        <f>COUNTIF(C854:C868,"M")</f>
        <v>0</v>
      </c>
      <c r="L851" s="74" t="str">
        <f>IFERROR(AVERAGE(H854:H868),"")</f>
        <v/>
      </c>
      <c r="M851" s="75"/>
      <c r="N851" s="75"/>
      <c r="O851" s="76" t="s">
        <v>5714</v>
      </c>
      <c r="P851" s="346"/>
      <c r="Q851" s="346"/>
      <c r="R851" s="346"/>
      <c r="S851" s="347"/>
      <c r="T851" s="344">
        <f>SUM(T854:T868)</f>
        <v>0</v>
      </c>
      <c r="U851" s="201" t="str">
        <f>MID($C851,1,1)</f>
        <v/>
      </c>
      <c r="V851" s="201" t="str">
        <f>MID($C851,1,1)</f>
        <v/>
      </c>
      <c r="W851" s="201" t="str">
        <f>MID($C851,1,1)</f>
        <v/>
      </c>
      <c r="X851" s="49">
        <v>2</v>
      </c>
      <c r="Y851" s="40"/>
      <c r="Z851" s="40"/>
      <c r="AA851" s="40"/>
      <c r="AB851" s="40"/>
      <c r="AD851" s="17" t="str">
        <f>IF($C851="","",IFERROR(VLOOKUP($C851,TeamsV,6,0),""))</f>
        <v/>
      </c>
      <c r="AE851" s="17" t="str">
        <f>TRIM(IF($AD851="","",IFERROR(VLOOKUP($AD851,Teams!$B$4:$G$8,2,0),"")))</f>
        <v/>
      </c>
      <c r="AF851" s="17" t="str">
        <f>TRIM(IF($AD851="","",IFERROR(VLOOKUP($AD851,Teams!$B$4:$G$8,4,0),"")))</f>
        <v/>
      </c>
      <c r="AH851" s="335" t="str">
        <f>IFERROR(AVERAGE(AH854:AH868),"")</f>
        <v/>
      </c>
    </row>
    <row r="852" spans="1:34" x14ac:dyDescent="0.25">
      <c r="B852" s="60"/>
      <c r="C852" s="162"/>
      <c r="D852" s="60"/>
      <c r="E852" s="60"/>
      <c r="F852" s="60"/>
      <c r="G852" s="64"/>
      <c r="H852" s="64"/>
      <c r="I852" s="64"/>
      <c r="J852" s="266"/>
      <c r="K852" s="266"/>
      <c r="L852" s="266"/>
      <c r="M852" s="77"/>
      <c r="N852" s="77"/>
      <c r="P852" s="200"/>
      <c r="Q852" s="200"/>
      <c r="R852" s="200"/>
      <c r="S852" s="200"/>
      <c r="T852" s="156"/>
      <c r="U852" s="202"/>
      <c r="V852" s="202"/>
      <c r="W852" s="202"/>
      <c r="X852" s="49">
        <v>3</v>
      </c>
    </row>
    <row r="853" spans="1:34" x14ac:dyDescent="0.25">
      <c r="A853" s="78"/>
      <c r="B853" s="79"/>
      <c r="C853" s="80" t="s">
        <v>5715</v>
      </c>
      <c r="D853" s="80" t="s">
        <v>5716</v>
      </c>
      <c r="E853" s="81" t="s">
        <v>5717</v>
      </c>
      <c r="F853" s="81" t="s">
        <v>5718</v>
      </c>
      <c r="G853" s="80" t="s">
        <v>5719</v>
      </c>
      <c r="H853" s="80" t="s">
        <v>5720</v>
      </c>
      <c r="I853" s="80" t="s">
        <v>5575</v>
      </c>
      <c r="J853" s="80" t="s">
        <v>7904</v>
      </c>
      <c r="K853" s="80" t="s">
        <v>7905</v>
      </c>
      <c r="L853" s="80" t="s">
        <v>8680</v>
      </c>
      <c r="M853" s="82"/>
      <c r="N853" s="82"/>
      <c r="O853" s="83"/>
      <c r="P853" s="203" t="s">
        <v>5585</v>
      </c>
      <c r="Q853" s="203" t="s">
        <v>5584</v>
      </c>
      <c r="R853" s="203" t="s">
        <v>5586</v>
      </c>
      <c r="S853" s="200"/>
      <c r="T853" s="156"/>
      <c r="U853" s="201" t="str">
        <f>IF(W851="","",VLOOKUP(W851,Leeftijdscat,2,FALSE))</f>
        <v/>
      </c>
      <c r="V853" s="201" t="str">
        <f>IF(W851="","",VLOOKUP(W851,Leeftijdscat,3,FALSE))</f>
        <v/>
      </c>
      <c r="W853" s="201" t="str">
        <f>IF(W851="","",VLOOKUP(W851,Leeftijdscat,4,FALSE))</f>
        <v/>
      </c>
      <c r="X853" s="49">
        <v>4</v>
      </c>
      <c r="Y853" s="78">
        <f>LEN(Y854&amp;Y855&amp;Y856&amp;Y857&amp;Y858&amp;Y859&amp;Y860&amp;Y861&amp;Y862&amp;Y863&amp;Y864&amp;Y865&amp;Y866&amp;Y867&amp;Y868)</f>
        <v>0</v>
      </c>
      <c r="Z853" s="78">
        <f>LEN(Z854&amp;Z855&amp;Z856&amp;Z857&amp;Z858&amp;Z859&amp;Z860&amp;Z861&amp;Z862&amp;Z863&amp;Z864&amp;Z865&amp;Z866&amp;Z867&amp;Z868)</f>
        <v>0</v>
      </c>
      <c r="AA853" s="78">
        <f>LEN(AA854&amp;AA855&amp;AA856&amp;AA857&amp;AA858&amp;AA859&amp;AA860&amp;AA861&amp;AA862&amp;AA863&amp;AA864&amp;AA865&amp;AA866&amp;AA867&amp;AA868)</f>
        <v>0</v>
      </c>
      <c r="AB853" s="78">
        <f>SUM(Y853:AA853)</f>
        <v>0</v>
      </c>
    </row>
    <row r="854" spans="1:34" x14ac:dyDescent="0.25">
      <c r="A854" s="31" t="str">
        <f>C851&amp;"x"&amp;B854</f>
        <v>x1</v>
      </c>
      <c r="B854" s="60">
        <v>1</v>
      </c>
      <c r="C854" s="84" t="str">
        <f t="shared" ref="C854:C868" si="753">IF(LEFT($A854,1)="x","",IFERROR(VLOOKUP($A854,LedenV,6,0),""))</f>
        <v/>
      </c>
      <c r="D854" s="84" t="str">
        <f t="shared" ref="D854:D868" si="754">IF(LEFT($A854,1)="x","",IFERROR(VLOOKUP($A854,LedenV,7,0),""))</f>
        <v/>
      </c>
      <c r="E854" s="85" t="str">
        <f t="shared" ref="E854:E868" si="755">IF(LEFT($A854,1)="x","",IFERROR(VLOOKUP($A854,LedenV,8,0),""))</f>
        <v/>
      </c>
      <c r="F854" s="85" t="str">
        <f t="shared" ref="F854:F868" si="756">IF(LEFT($A854,1)="x","",IFERROR(VLOOKUP($A854,LedenV,9,0),""))</f>
        <v/>
      </c>
      <c r="G854" s="86" t="str">
        <f t="shared" ref="G854:G868" si="757">IF(LEFT($A854,1)="x","",IFERROR(VLOOKUP($A854,LedenV,10,0),""))</f>
        <v/>
      </c>
      <c r="H854" s="87" t="str">
        <f t="shared" ref="H854:H868" si="758">IF(AND(ISNUMBER(G854),G854&lt;&gt;0),DATEDIF(G854,Peildatum,"Y"),"")</f>
        <v/>
      </c>
      <c r="I854" s="88"/>
      <c r="J854" s="84" t="str">
        <f t="shared" ref="J854:J868" si="759">IF(LEFT($A854,1)="x","",IFERROR(VLOOKUP($A854,LedenV,16,0),""))</f>
        <v/>
      </c>
      <c r="K854" s="84" t="str">
        <f t="shared" ref="K854:K868" si="760">IF(LEFT($A854,1)="x","",IFERROR(VLOOKUP($A854,LedenV,17,0),""))</f>
        <v/>
      </c>
      <c r="L854" s="84" t="str">
        <f t="shared" ref="L854:L868" si="761">IF(LEFT($A854,1)="x","",IFERROR(VLOOKUP($A854,LedenV,18,0),""))</f>
        <v/>
      </c>
      <c r="M854" s="89"/>
      <c r="N854" s="89"/>
      <c r="P854" s="199"/>
      <c r="Q854" s="199"/>
      <c r="R854" s="199"/>
      <c r="S854" s="204"/>
      <c r="T854" s="273">
        <f t="shared" ref="T854:T868" si="762">IF(LEN(C854&amp;D854&amp;E854&amp;F854)&gt;0,1,0)</f>
        <v>0</v>
      </c>
      <c r="U854" s="202">
        <f t="shared" ref="U854:U868" si="763">MIN(LEN(Y854&amp;Z854&amp;AA854),1)</f>
        <v>0</v>
      </c>
      <c r="V854" s="205" t="str">
        <f t="shared" ref="V854:V868" si="764">V853</f>
        <v/>
      </c>
      <c r="W854" s="205" t="str">
        <f t="shared" ref="W854:W868" si="765">W853</f>
        <v/>
      </c>
      <c r="X854" s="49">
        <v>5</v>
      </c>
      <c r="Y854" s="84" t="str">
        <f t="shared" ref="Y854:Y868" si="766">IF(LEFT($A854,1)="x","",IFERROR(VLOOKUP($A854,LedenV,34,0),""))</f>
        <v/>
      </c>
      <c r="Z854" s="84" t="str">
        <f t="shared" ref="Z854:Z868" si="767">IF(LEFT($A854,1)="x","",IFERROR(VLOOKUP($A854,LedenV,35,0),""))</f>
        <v/>
      </c>
      <c r="AA854" s="84" t="str">
        <f t="shared" ref="AA854:AA868" si="768">IF(LEFT($A854,1)="x","",IFERROR(VLOOKUP($A854,LedenV,36,0),""))</f>
        <v/>
      </c>
      <c r="AB854" s="31">
        <f t="shared" ref="AB854:AB868" si="769">LEN(Y854&amp;Z854&amp;AA854)</f>
        <v>0</v>
      </c>
      <c r="AH854" s="332" t="str">
        <f t="shared" ref="AH854:AH868" si="770">lft(G854,Peildatum)</f>
        <v/>
      </c>
    </row>
    <row r="855" spans="1:34" x14ac:dyDescent="0.25">
      <c r="A855" s="31" t="str">
        <f>C851&amp;"x"&amp;B855</f>
        <v>x2</v>
      </c>
      <c r="B855" s="60">
        <v>2</v>
      </c>
      <c r="C855" s="84" t="str">
        <f t="shared" si="753"/>
        <v/>
      </c>
      <c r="D855" s="84" t="str">
        <f t="shared" si="754"/>
        <v/>
      </c>
      <c r="E855" s="85" t="str">
        <f t="shared" si="755"/>
        <v/>
      </c>
      <c r="F855" s="85" t="str">
        <f t="shared" si="756"/>
        <v/>
      </c>
      <c r="G855" s="86" t="str">
        <f t="shared" si="757"/>
        <v/>
      </c>
      <c r="H855" s="87" t="str">
        <f t="shared" si="758"/>
        <v/>
      </c>
      <c r="I855" s="88"/>
      <c r="J855" s="84" t="str">
        <f t="shared" si="759"/>
        <v/>
      </c>
      <c r="K855" s="84" t="str">
        <f t="shared" si="760"/>
        <v/>
      </c>
      <c r="L855" s="84" t="str">
        <f t="shared" si="761"/>
        <v/>
      </c>
      <c r="M855" s="89"/>
      <c r="N855" s="89"/>
      <c r="P855" s="199"/>
      <c r="Q855" s="199"/>
      <c r="R855" s="199"/>
      <c r="S855" s="204"/>
      <c r="T855" s="273">
        <f t="shared" si="762"/>
        <v>0</v>
      </c>
      <c r="U855" s="202">
        <f t="shared" si="763"/>
        <v>0</v>
      </c>
      <c r="V855" s="205" t="str">
        <f t="shared" si="764"/>
        <v/>
      </c>
      <c r="W855" s="205" t="str">
        <f t="shared" si="765"/>
        <v/>
      </c>
      <c r="X855" s="49">
        <v>6</v>
      </c>
      <c r="Y855" s="84" t="str">
        <f t="shared" si="766"/>
        <v/>
      </c>
      <c r="Z855" s="84" t="str">
        <f t="shared" si="767"/>
        <v/>
      </c>
      <c r="AA855" s="84" t="str">
        <f t="shared" si="768"/>
        <v/>
      </c>
      <c r="AB855" s="31">
        <f t="shared" si="769"/>
        <v>0</v>
      </c>
      <c r="AH855" s="332" t="str">
        <f t="shared" si="770"/>
        <v/>
      </c>
    </row>
    <row r="856" spans="1:34" x14ac:dyDescent="0.25">
      <c r="A856" s="31" t="str">
        <f>C851&amp;"x"&amp;B856</f>
        <v>x3</v>
      </c>
      <c r="B856" s="60">
        <v>3</v>
      </c>
      <c r="C856" s="84" t="str">
        <f t="shared" si="753"/>
        <v/>
      </c>
      <c r="D856" s="84" t="str">
        <f t="shared" si="754"/>
        <v/>
      </c>
      <c r="E856" s="85" t="str">
        <f t="shared" si="755"/>
        <v/>
      </c>
      <c r="F856" s="85" t="str">
        <f t="shared" si="756"/>
        <v/>
      </c>
      <c r="G856" s="86" t="str">
        <f t="shared" si="757"/>
        <v/>
      </c>
      <c r="H856" s="87" t="str">
        <f t="shared" si="758"/>
        <v/>
      </c>
      <c r="I856" s="88"/>
      <c r="J856" s="84" t="str">
        <f t="shared" si="759"/>
        <v/>
      </c>
      <c r="K856" s="84" t="str">
        <f t="shared" si="760"/>
        <v/>
      </c>
      <c r="L856" s="84" t="str">
        <f t="shared" si="761"/>
        <v/>
      </c>
      <c r="M856" s="89"/>
      <c r="N856" s="89"/>
      <c r="P856" s="199"/>
      <c r="Q856" s="199"/>
      <c r="R856" s="199"/>
      <c r="S856" s="204"/>
      <c r="T856" s="273">
        <f t="shared" si="762"/>
        <v>0</v>
      </c>
      <c r="U856" s="202">
        <f t="shared" si="763"/>
        <v>0</v>
      </c>
      <c r="V856" s="205" t="str">
        <f t="shared" si="764"/>
        <v/>
      </c>
      <c r="W856" s="205" t="str">
        <f t="shared" si="765"/>
        <v/>
      </c>
      <c r="X856" s="49">
        <v>7</v>
      </c>
      <c r="Y856" s="84" t="str">
        <f t="shared" si="766"/>
        <v/>
      </c>
      <c r="Z856" s="84" t="str">
        <f t="shared" si="767"/>
        <v/>
      </c>
      <c r="AA856" s="84" t="str">
        <f t="shared" si="768"/>
        <v/>
      </c>
      <c r="AB856" s="31">
        <f t="shared" si="769"/>
        <v>0</v>
      </c>
      <c r="AH856" s="332" t="str">
        <f t="shared" si="770"/>
        <v/>
      </c>
    </row>
    <row r="857" spans="1:34" x14ac:dyDescent="0.25">
      <c r="A857" s="31" t="str">
        <f>C851&amp;"x"&amp;B857</f>
        <v>x4</v>
      </c>
      <c r="B857" s="60">
        <v>4</v>
      </c>
      <c r="C857" s="84" t="str">
        <f t="shared" si="753"/>
        <v/>
      </c>
      <c r="D857" s="84" t="str">
        <f t="shared" si="754"/>
        <v/>
      </c>
      <c r="E857" s="85" t="str">
        <f t="shared" si="755"/>
        <v/>
      </c>
      <c r="F857" s="85" t="str">
        <f t="shared" si="756"/>
        <v/>
      </c>
      <c r="G857" s="86" t="str">
        <f t="shared" si="757"/>
        <v/>
      </c>
      <c r="H857" s="87" t="str">
        <f t="shared" si="758"/>
        <v/>
      </c>
      <c r="I857" s="88"/>
      <c r="J857" s="84" t="str">
        <f t="shared" si="759"/>
        <v/>
      </c>
      <c r="K857" s="84" t="str">
        <f t="shared" si="760"/>
        <v/>
      </c>
      <c r="L857" s="84" t="str">
        <f t="shared" si="761"/>
        <v/>
      </c>
      <c r="M857" s="89"/>
      <c r="N857" s="89"/>
      <c r="P857" s="199"/>
      <c r="Q857" s="199"/>
      <c r="R857" s="199"/>
      <c r="S857" s="204"/>
      <c r="T857" s="273">
        <f t="shared" si="762"/>
        <v>0</v>
      </c>
      <c r="U857" s="202">
        <f t="shared" si="763"/>
        <v>0</v>
      </c>
      <c r="V857" s="205" t="str">
        <f t="shared" si="764"/>
        <v/>
      </c>
      <c r="W857" s="205" t="str">
        <f t="shared" si="765"/>
        <v/>
      </c>
      <c r="X857" s="49">
        <v>8</v>
      </c>
      <c r="Y857" s="84" t="str">
        <f t="shared" si="766"/>
        <v/>
      </c>
      <c r="Z857" s="84" t="str">
        <f t="shared" si="767"/>
        <v/>
      </c>
      <c r="AA857" s="84" t="str">
        <f t="shared" si="768"/>
        <v/>
      </c>
      <c r="AB857" s="31">
        <f t="shared" si="769"/>
        <v>0</v>
      </c>
      <c r="AH857" s="332" t="str">
        <f t="shared" si="770"/>
        <v/>
      </c>
    </row>
    <row r="858" spans="1:34" x14ac:dyDescent="0.25">
      <c r="A858" s="31" t="str">
        <f>C851&amp;"x"&amp;B858</f>
        <v>x5</v>
      </c>
      <c r="B858" s="60">
        <v>5</v>
      </c>
      <c r="C858" s="84" t="str">
        <f t="shared" si="753"/>
        <v/>
      </c>
      <c r="D858" s="84" t="str">
        <f t="shared" si="754"/>
        <v/>
      </c>
      <c r="E858" s="85" t="str">
        <f t="shared" si="755"/>
        <v/>
      </c>
      <c r="F858" s="85" t="str">
        <f t="shared" si="756"/>
        <v/>
      </c>
      <c r="G858" s="86" t="str">
        <f t="shared" si="757"/>
        <v/>
      </c>
      <c r="H858" s="87" t="str">
        <f t="shared" si="758"/>
        <v/>
      </c>
      <c r="I858" s="88"/>
      <c r="J858" s="84" t="str">
        <f t="shared" si="759"/>
        <v/>
      </c>
      <c r="K858" s="84" t="str">
        <f t="shared" si="760"/>
        <v/>
      </c>
      <c r="L858" s="84" t="str">
        <f t="shared" si="761"/>
        <v/>
      </c>
      <c r="M858" s="89"/>
      <c r="N858" s="89"/>
      <c r="P858" s="199"/>
      <c r="Q858" s="199"/>
      <c r="R858" s="199"/>
      <c r="S858" s="204"/>
      <c r="T858" s="273">
        <f t="shared" si="762"/>
        <v>0</v>
      </c>
      <c r="U858" s="202">
        <f t="shared" si="763"/>
        <v>0</v>
      </c>
      <c r="V858" s="205" t="str">
        <f t="shared" si="764"/>
        <v/>
      </c>
      <c r="W858" s="205" t="str">
        <f t="shared" si="765"/>
        <v/>
      </c>
      <c r="X858" s="49">
        <v>9</v>
      </c>
      <c r="Y858" s="84" t="str">
        <f t="shared" si="766"/>
        <v/>
      </c>
      <c r="Z858" s="84" t="str">
        <f t="shared" si="767"/>
        <v/>
      </c>
      <c r="AA858" s="84" t="str">
        <f t="shared" si="768"/>
        <v/>
      </c>
      <c r="AB858" s="31">
        <f t="shared" si="769"/>
        <v>0</v>
      </c>
      <c r="AH858" s="332" t="str">
        <f t="shared" si="770"/>
        <v/>
      </c>
    </row>
    <row r="859" spans="1:34" x14ac:dyDescent="0.25">
      <c r="A859" s="31" t="str">
        <f>C851&amp;"x"&amp;B859</f>
        <v>x6</v>
      </c>
      <c r="B859" s="60">
        <v>6</v>
      </c>
      <c r="C859" s="84" t="str">
        <f t="shared" si="753"/>
        <v/>
      </c>
      <c r="D859" s="84" t="str">
        <f t="shared" si="754"/>
        <v/>
      </c>
      <c r="E859" s="85" t="str">
        <f t="shared" si="755"/>
        <v/>
      </c>
      <c r="F859" s="85" t="str">
        <f t="shared" si="756"/>
        <v/>
      </c>
      <c r="G859" s="86" t="str">
        <f t="shared" si="757"/>
        <v/>
      </c>
      <c r="H859" s="87" t="str">
        <f t="shared" si="758"/>
        <v/>
      </c>
      <c r="I859" s="88"/>
      <c r="J859" s="84" t="str">
        <f t="shared" si="759"/>
        <v/>
      </c>
      <c r="K859" s="84" t="str">
        <f t="shared" si="760"/>
        <v/>
      </c>
      <c r="L859" s="84" t="str">
        <f t="shared" si="761"/>
        <v/>
      </c>
      <c r="M859" s="89"/>
      <c r="N859" s="89"/>
      <c r="P859" s="199"/>
      <c r="Q859" s="199"/>
      <c r="R859" s="199"/>
      <c r="S859" s="204"/>
      <c r="T859" s="273">
        <f t="shared" si="762"/>
        <v>0</v>
      </c>
      <c r="U859" s="202">
        <f t="shared" si="763"/>
        <v>0</v>
      </c>
      <c r="V859" s="205" t="str">
        <f t="shared" si="764"/>
        <v/>
      </c>
      <c r="W859" s="205" t="str">
        <f t="shared" si="765"/>
        <v/>
      </c>
      <c r="X859" s="49">
        <v>10</v>
      </c>
      <c r="Y859" s="84" t="str">
        <f t="shared" si="766"/>
        <v/>
      </c>
      <c r="Z859" s="84" t="str">
        <f t="shared" si="767"/>
        <v/>
      </c>
      <c r="AA859" s="84" t="str">
        <f t="shared" si="768"/>
        <v/>
      </c>
      <c r="AB859" s="31">
        <f t="shared" si="769"/>
        <v>0</v>
      </c>
      <c r="AH859" s="332" t="str">
        <f t="shared" si="770"/>
        <v/>
      </c>
    </row>
    <row r="860" spans="1:34" x14ac:dyDescent="0.25">
      <c r="A860" s="31" t="str">
        <f>C851&amp;"x"&amp;B860</f>
        <v>x7</v>
      </c>
      <c r="B860" s="60">
        <v>7</v>
      </c>
      <c r="C860" s="84" t="str">
        <f t="shared" si="753"/>
        <v/>
      </c>
      <c r="D860" s="84" t="str">
        <f t="shared" si="754"/>
        <v/>
      </c>
      <c r="E860" s="85" t="str">
        <f t="shared" si="755"/>
        <v/>
      </c>
      <c r="F860" s="85" t="str">
        <f t="shared" si="756"/>
        <v/>
      </c>
      <c r="G860" s="86" t="str">
        <f t="shared" si="757"/>
        <v/>
      </c>
      <c r="H860" s="87" t="str">
        <f t="shared" si="758"/>
        <v/>
      </c>
      <c r="I860" s="88"/>
      <c r="J860" s="84" t="str">
        <f t="shared" si="759"/>
        <v/>
      </c>
      <c r="K860" s="84" t="str">
        <f t="shared" si="760"/>
        <v/>
      </c>
      <c r="L860" s="84" t="str">
        <f t="shared" si="761"/>
        <v/>
      </c>
      <c r="M860" s="89"/>
      <c r="N860" s="89"/>
      <c r="P860" s="199"/>
      <c r="Q860" s="199"/>
      <c r="R860" s="199"/>
      <c r="S860" s="204"/>
      <c r="T860" s="273">
        <f t="shared" si="762"/>
        <v>0</v>
      </c>
      <c r="U860" s="202">
        <f t="shared" si="763"/>
        <v>0</v>
      </c>
      <c r="V860" s="205" t="str">
        <f t="shared" si="764"/>
        <v/>
      </c>
      <c r="W860" s="205" t="str">
        <f t="shared" si="765"/>
        <v/>
      </c>
      <c r="X860" s="49">
        <v>11</v>
      </c>
      <c r="Y860" s="84" t="str">
        <f t="shared" si="766"/>
        <v/>
      </c>
      <c r="Z860" s="84" t="str">
        <f t="shared" si="767"/>
        <v/>
      </c>
      <c r="AA860" s="84" t="str">
        <f t="shared" si="768"/>
        <v/>
      </c>
      <c r="AB860" s="31">
        <f t="shared" si="769"/>
        <v>0</v>
      </c>
      <c r="AH860" s="332" t="str">
        <f t="shared" si="770"/>
        <v/>
      </c>
    </row>
    <row r="861" spans="1:34" x14ac:dyDescent="0.25">
      <c r="A861" s="31" t="str">
        <f>C851&amp;"x"&amp;B861</f>
        <v>x8</v>
      </c>
      <c r="B861" s="60">
        <v>8</v>
      </c>
      <c r="C861" s="84" t="str">
        <f t="shared" si="753"/>
        <v/>
      </c>
      <c r="D861" s="84" t="str">
        <f t="shared" si="754"/>
        <v/>
      </c>
      <c r="E861" s="85" t="str">
        <f t="shared" si="755"/>
        <v/>
      </c>
      <c r="F861" s="85" t="str">
        <f t="shared" si="756"/>
        <v/>
      </c>
      <c r="G861" s="86" t="str">
        <f t="shared" si="757"/>
        <v/>
      </c>
      <c r="H861" s="87" t="str">
        <f t="shared" si="758"/>
        <v/>
      </c>
      <c r="I861" s="88"/>
      <c r="J861" s="84" t="str">
        <f t="shared" si="759"/>
        <v/>
      </c>
      <c r="K861" s="84" t="str">
        <f t="shared" si="760"/>
        <v/>
      </c>
      <c r="L861" s="84" t="str">
        <f t="shared" si="761"/>
        <v/>
      </c>
      <c r="M861" s="89"/>
      <c r="N861" s="89"/>
      <c r="P861" s="199"/>
      <c r="Q861" s="199"/>
      <c r="R861" s="199"/>
      <c r="S861" s="204"/>
      <c r="T861" s="273">
        <f t="shared" si="762"/>
        <v>0</v>
      </c>
      <c r="U861" s="202">
        <f t="shared" si="763"/>
        <v>0</v>
      </c>
      <c r="V861" s="205" t="str">
        <f t="shared" si="764"/>
        <v/>
      </c>
      <c r="W861" s="205" t="str">
        <f t="shared" si="765"/>
        <v/>
      </c>
      <c r="X861" s="49">
        <v>12</v>
      </c>
      <c r="Y861" s="84" t="str">
        <f t="shared" si="766"/>
        <v/>
      </c>
      <c r="Z861" s="84" t="str">
        <f t="shared" si="767"/>
        <v/>
      </c>
      <c r="AA861" s="84" t="str">
        <f t="shared" si="768"/>
        <v/>
      </c>
      <c r="AB861" s="31">
        <f t="shared" si="769"/>
        <v>0</v>
      </c>
      <c r="AH861" s="332" t="str">
        <f t="shared" si="770"/>
        <v/>
      </c>
    </row>
    <row r="862" spans="1:34" x14ac:dyDescent="0.25">
      <c r="A862" s="31" t="str">
        <f>C851&amp;"x"&amp;B862</f>
        <v>x9</v>
      </c>
      <c r="B862" s="60">
        <v>9</v>
      </c>
      <c r="C862" s="84" t="str">
        <f t="shared" si="753"/>
        <v/>
      </c>
      <c r="D862" s="84" t="str">
        <f t="shared" si="754"/>
        <v/>
      </c>
      <c r="E862" s="85" t="str">
        <f t="shared" si="755"/>
        <v/>
      </c>
      <c r="F862" s="85" t="str">
        <f t="shared" si="756"/>
        <v/>
      </c>
      <c r="G862" s="86" t="str">
        <f t="shared" si="757"/>
        <v/>
      </c>
      <c r="H862" s="87" t="str">
        <f t="shared" si="758"/>
        <v/>
      </c>
      <c r="I862" s="88"/>
      <c r="J862" s="84" t="str">
        <f t="shared" si="759"/>
        <v/>
      </c>
      <c r="K862" s="84" t="str">
        <f t="shared" si="760"/>
        <v/>
      </c>
      <c r="L862" s="84" t="str">
        <f t="shared" si="761"/>
        <v/>
      </c>
      <c r="M862" s="89"/>
      <c r="N862" s="89"/>
      <c r="P862" s="199"/>
      <c r="Q862" s="199"/>
      <c r="R862" s="199"/>
      <c r="S862" s="204"/>
      <c r="T862" s="273">
        <f t="shared" si="762"/>
        <v>0</v>
      </c>
      <c r="U862" s="202">
        <f t="shared" si="763"/>
        <v>0</v>
      </c>
      <c r="V862" s="205" t="str">
        <f t="shared" si="764"/>
        <v/>
      </c>
      <c r="W862" s="205" t="str">
        <f t="shared" si="765"/>
        <v/>
      </c>
      <c r="X862" s="49">
        <v>13</v>
      </c>
      <c r="Y862" s="84" t="str">
        <f t="shared" si="766"/>
        <v/>
      </c>
      <c r="Z862" s="84" t="str">
        <f t="shared" si="767"/>
        <v/>
      </c>
      <c r="AA862" s="84" t="str">
        <f t="shared" si="768"/>
        <v/>
      </c>
      <c r="AB862" s="31">
        <f t="shared" si="769"/>
        <v>0</v>
      </c>
      <c r="AH862" s="332" t="str">
        <f t="shared" si="770"/>
        <v/>
      </c>
    </row>
    <row r="863" spans="1:34" x14ac:dyDescent="0.25">
      <c r="A863" s="31" t="str">
        <f>C851&amp;"x"&amp;B863</f>
        <v>x10</v>
      </c>
      <c r="B863" s="60">
        <v>10</v>
      </c>
      <c r="C863" s="84" t="str">
        <f t="shared" si="753"/>
        <v/>
      </c>
      <c r="D863" s="84" t="str">
        <f t="shared" si="754"/>
        <v/>
      </c>
      <c r="E863" s="85" t="str">
        <f t="shared" si="755"/>
        <v/>
      </c>
      <c r="F863" s="85" t="str">
        <f t="shared" si="756"/>
        <v/>
      </c>
      <c r="G863" s="86" t="str">
        <f t="shared" si="757"/>
        <v/>
      </c>
      <c r="H863" s="87" t="str">
        <f t="shared" si="758"/>
        <v/>
      </c>
      <c r="I863" s="88"/>
      <c r="J863" s="84" t="str">
        <f t="shared" si="759"/>
        <v/>
      </c>
      <c r="K863" s="84" t="str">
        <f t="shared" si="760"/>
        <v/>
      </c>
      <c r="L863" s="84" t="str">
        <f t="shared" si="761"/>
        <v/>
      </c>
      <c r="M863" s="89"/>
      <c r="N863" s="89"/>
      <c r="P863" s="199"/>
      <c r="Q863" s="199"/>
      <c r="R863" s="199"/>
      <c r="S863" s="204"/>
      <c r="T863" s="273">
        <f t="shared" si="762"/>
        <v>0</v>
      </c>
      <c r="U863" s="202">
        <f t="shared" si="763"/>
        <v>0</v>
      </c>
      <c r="V863" s="205" t="str">
        <f t="shared" si="764"/>
        <v/>
      </c>
      <c r="W863" s="205" t="str">
        <f t="shared" si="765"/>
        <v/>
      </c>
      <c r="X863" s="49">
        <v>14</v>
      </c>
      <c r="Y863" s="84" t="str">
        <f t="shared" si="766"/>
        <v/>
      </c>
      <c r="Z863" s="84" t="str">
        <f t="shared" si="767"/>
        <v/>
      </c>
      <c r="AA863" s="84" t="str">
        <f t="shared" si="768"/>
        <v/>
      </c>
      <c r="AB863" s="31">
        <f t="shared" si="769"/>
        <v>0</v>
      </c>
      <c r="AH863" s="332" t="str">
        <f t="shared" si="770"/>
        <v/>
      </c>
    </row>
    <row r="864" spans="1:34" x14ac:dyDescent="0.25">
      <c r="A864" s="31" t="str">
        <f>C851&amp;"x"&amp;B864</f>
        <v>x11</v>
      </c>
      <c r="B864" s="60">
        <v>11</v>
      </c>
      <c r="C864" s="84" t="str">
        <f t="shared" si="753"/>
        <v/>
      </c>
      <c r="D864" s="84" t="str">
        <f t="shared" si="754"/>
        <v/>
      </c>
      <c r="E864" s="85" t="str">
        <f t="shared" si="755"/>
        <v/>
      </c>
      <c r="F864" s="85" t="str">
        <f t="shared" si="756"/>
        <v/>
      </c>
      <c r="G864" s="86" t="str">
        <f t="shared" si="757"/>
        <v/>
      </c>
      <c r="H864" s="87" t="str">
        <f t="shared" si="758"/>
        <v/>
      </c>
      <c r="I864" s="88"/>
      <c r="J864" s="84" t="str">
        <f t="shared" si="759"/>
        <v/>
      </c>
      <c r="K864" s="84" t="str">
        <f t="shared" si="760"/>
        <v/>
      </c>
      <c r="L864" s="84" t="str">
        <f t="shared" si="761"/>
        <v/>
      </c>
      <c r="M864" s="89"/>
      <c r="N864" s="89"/>
      <c r="P864" s="199"/>
      <c r="Q864" s="199"/>
      <c r="R864" s="199"/>
      <c r="T864" s="273">
        <f t="shared" si="762"/>
        <v>0</v>
      </c>
      <c r="U864" s="202">
        <f t="shared" si="763"/>
        <v>0</v>
      </c>
      <c r="V864" s="205" t="str">
        <f t="shared" si="764"/>
        <v/>
      </c>
      <c r="W864" s="205" t="str">
        <f t="shared" si="765"/>
        <v/>
      </c>
      <c r="X864" s="49">
        <v>15</v>
      </c>
      <c r="Y864" s="84" t="str">
        <f t="shared" si="766"/>
        <v/>
      </c>
      <c r="Z864" s="84" t="str">
        <f t="shared" si="767"/>
        <v/>
      </c>
      <c r="AA864" s="84" t="str">
        <f t="shared" si="768"/>
        <v/>
      </c>
      <c r="AB864" s="31">
        <f t="shared" si="769"/>
        <v>0</v>
      </c>
      <c r="AH864" s="332" t="str">
        <f t="shared" si="770"/>
        <v/>
      </c>
    </row>
    <row r="865" spans="1:34" x14ac:dyDescent="0.25">
      <c r="A865" s="31" t="str">
        <f>C851&amp;"x"&amp;B865</f>
        <v>x12</v>
      </c>
      <c r="B865" s="60">
        <v>12</v>
      </c>
      <c r="C865" s="84" t="str">
        <f t="shared" si="753"/>
        <v/>
      </c>
      <c r="D865" s="84" t="str">
        <f t="shared" si="754"/>
        <v/>
      </c>
      <c r="E865" s="85" t="str">
        <f t="shared" si="755"/>
        <v/>
      </c>
      <c r="F865" s="85" t="str">
        <f t="shared" si="756"/>
        <v/>
      </c>
      <c r="G865" s="86" t="str">
        <f t="shared" si="757"/>
        <v/>
      </c>
      <c r="H865" s="87" t="str">
        <f t="shared" si="758"/>
        <v/>
      </c>
      <c r="I865" s="88"/>
      <c r="J865" s="84" t="str">
        <f t="shared" si="759"/>
        <v/>
      </c>
      <c r="K865" s="84" t="str">
        <f t="shared" si="760"/>
        <v/>
      </c>
      <c r="L865" s="84" t="str">
        <f t="shared" si="761"/>
        <v/>
      </c>
      <c r="M865" s="89"/>
      <c r="N865" s="89"/>
      <c r="P865" s="199"/>
      <c r="Q865" s="199"/>
      <c r="R865" s="199"/>
      <c r="T865" s="273">
        <f t="shared" si="762"/>
        <v>0</v>
      </c>
      <c r="U865" s="202">
        <f t="shared" si="763"/>
        <v>0</v>
      </c>
      <c r="V865" s="205" t="str">
        <f t="shared" si="764"/>
        <v/>
      </c>
      <c r="W865" s="205" t="str">
        <f t="shared" si="765"/>
        <v/>
      </c>
      <c r="X865" s="49">
        <v>16</v>
      </c>
      <c r="Y865" s="84" t="str">
        <f t="shared" si="766"/>
        <v/>
      </c>
      <c r="Z865" s="84" t="str">
        <f t="shared" si="767"/>
        <v/>
      </c>
      <c r="AA865" s="84" t="str">
        <f t="shared" si="768"/>
        <v/>
      </c>
      <c r="AB865" s="31">
        <f t="shared" si="769"/>
        <v>0</v>
      </c>
      <c r="AH865" s="332" t="str">
        <f t="shared" si="770"/>
        <v/>
      </c>
    </row>
    <row r="866" spans="1:34" x14ac:dyDescent="0.25">
      <c r="A866" s="31" t="str">
        <f>C851&amp;"x"&amp;B866</f>
        <v>x13</v>
      </c>
      <c r="B866" s="60">
        <v>13</v>
      </c>
      <c r="C866" s="84" t="str">
        <f t="shared" si="753"/>
        <v/>
      </c>
      <c r="D866" s="84" t="str">
        <f t="shared" si="754"/>
        <v/>
      </c>
      <c r="E866" s="85" t="str">
        <f t="shared" si="755"/>
        <v/>
      </c>
      <c r="F866" s="85" t="str">
        <f t="shared" si="756"/>
        <v/>
      </c>
      <c r="G866" s="86" t="str">
        <f t="shared" si="757"/>
        <v/>
      </c>
      <c r="H866" s="87" t="str">
        <f t="shared" si="758"/>
        <v/>
      </c>
      <c r="I866" s="88"/>
      <c r="J866" s="84" t="str">
        <f t="shared" si="759"/>
        <v/>
      </c>
      <c r="K866" s="84" t="str">
        <f t="shared" si="760"/>
        <v/>
      </c>
      <c r="L866" s="84" t="str">
        <f t="shared" si="761"/>
        <v/>
      </c>
      <c r="M866" s="89"/>
      <c r="N866" s="89"/>
      <c r="P866" s="199"/>
      <c r="Q866" s="199"/>
      <c r="R866" s="199"/>
      <c r="T866" s="273">
        <f t="shared" si="762"/>
        <v>0</v>
      </c>
      <c r="U866" s="202">
        <f t="shared" si="763"/>
        <v>0</v>
      </c>
      <c r="V866" s="205" t="str">
        <f t="shared" si="764"/>
        <v/>
      </c>
      <c r="W866" s="205" t="str">
        <f t="shared" si="765"/>
        <v/>
      </c>
      <c r="X866" s="49">
        <v>17</v>
      </c>
      <c r="Y866" s="84" t="str">
        <f t="shared" si="766"/>
        <v/>
      </c>
      <c r="Z866" s="84" t="str">
        <f t="shared" si="767"/>
        <v/>
      </c>
      <c r="AA866" s="84" t="str">
        <f t="shared" si="768"/>
        <v/>
      </c>
      <c r="AB866" s="31">
        <f t="shared" si="769"/>
        <v>0</v>
      </c>
      <c r="AH866" s="332" t="str">
        <f t="shared" si="770"/>
        <v/>
      </c>
    </row>
    <row r="867" spans="1:34" x14ac:dyDescent="0.25">
      <c r="A867" s="31" t="str">
        <f>C851&amp;"x"&amp;B867</f>
        <v>x14</v>
      </c>
      <c r="B867" s="60">
        <v>14</v>
      </c>
      <c r="C867" s="84" t="str">
        <f t="shared" si="753"/>
        <v/>
      </c>
      <c r="D867" s="84" t="str">
        <f t="shared" si="754"/>
        <v/>
      </c>
      <c r="E867" s="85" t="str">
        <f t="shared" si="755"/>
        <v/>
      </c>
      <c r="F867" s="85" t="str">
        <f t="shared" si="756"/>
        <v/>
      </c>
      <c r="G867" s="86" t="str">
        <f t="shared" si="757"/>
        <v/>
      </c>
      <c r="H867" s="87" t="str">
        <f t="shared" si="758"/>
        <v/>
      </c>
      <c r="I867" s="88"/>
      <c r="J867" s="84" t="str">
        <f t="shared" si="759"/>
        <v/>
      </c>
      <c r="K867" s="84" t="str">
        <f t="shared" si="760"/>
        <v/>
      </c>
      <c r="L867" s="84" t="str">
        <f t="shared" si="761"/>
        <v/>
      </c>
      <c r="M867" s="89"/>
      <c r="N867" s="89"/>
      <c r="P867" s="199"/>
      <c r="Q867" s="199"/>
      <c r="R867" s="199"/>
      <c r="T867" s="273">
        <f t="shared" si="762"/>
        <v>0</v>
      </c>
      <c r="U867" s="202">
        <f t="shared" si="763"/>
        <v>0</v>
      </c>
      <c r="V867" s="205" t="str">
        <f t="shared" si="764"/>
        <v/>
      </c>
      <c r="W867" s="205" t="str">
        <f t="shared" si="765"/>
        <v/>
      </c>
      <c r="X867" s="49">
        <v>18</v>
      </c>
      <c r="Y867" s="84" t="str">
        <f t="shared" si="766"/>
        <v/>
      </c>
      <c r="Z867" s="84" t="str">
        <f t="shared" si="767"/>
        <v/>
      </c>
      <c r="AA867" s="84" t="str">
        <f t="shared" si="768"/>
        <v/>
      </c>
      <c r="AB867" s="31">
        <f t="shared" si="769"/>
        <v>0</v>
      </c>
      <c r="AH867" s="332" t="str">
        <f t="shared" si="770"/>
        <v/>
      </c>
    </row>
    <row r="868" spans="1:34" x14ac:dyDescent="0.25">
      <c r="A868" s="31" t="str">
        <f>C851&amp;"x"&amp;B868</f>
        <v>x15</v>
      </c>
      <c r="B868" s="60">
        <v>15</v>
      </c>
      <c r="C868" s="84" t="str">
        <f t="shared" si="753"/>
        <v/>
      </c>
      <c r="D868" s="84" t="str">
        <f t="shared" si="754"/>
        <v/>
      </c>
      <c r="E868" s="85" t="str">
        <f t="shared" si="755"/>
        <v/>
      </c>
      <c r="F868" s="85" t="str">
        <f t="shared" si="756"/>
        <v/>
      </c>
      <c r="G868" s="86" t="str">
        <f t="shared" si="757"/>
        <v/>
      </c>
      <c r="H868" s="87" t="str">
        <f t="shared" si="758"/>
        <v/>
      </c>
      <c r="I868" s="88"/>
      <c r="J868" s="84" t="str">
        <f t="shared" si="759"/>
        <v/>
      </c>
      <c r="K868" s="84" t="str">
        <f t="shared" si="760"/>
        <v/>
      </c>
      <c r="L868" s="84" t="str">
        <f t="shared" si="761"/>
        <v/>
      </c>
      <c r="M868" s="89"/>
      <c r="N868" s="89"/>
      <c r="P868" s="199"/>
      <c r="Q868" s="199"/>
      <c r="R868" s="199"/>
      <c r="T868" s="273">
        <f t="shared" si="762"/>
        <v>0</v>
      </c>
      <c r="U868" s="202">
        <f t="shared" si="763"/>
        <v>0</v>
      </c>
      <c r="V868" s="205" t="str">
        <f t="shared" si="764"/>
        <v/>
      </c>
      <c r="W868" s="205" t="str">
        <f t="shared" si="765"/>
        <v/>
      </c>
      <c r="X868" s="49">
        <v>19</v>
      </c>
      <c r="Y868" s="84" t="str">
        <f t="shared" si="766"/>
        <v/>
      </c>
      <c r="Z868" s="84" t="str">
        <f t="shared" si="767"/>
        <v/>
      </c>
      <c r="AA868" s="84" t="str">
        <f t="shared" si="768"/>
        <v/>
      </c>
      <c r="AB868" s="31">
        <f t="shared" si="769"/>
        <v>0</v>
      </c>
      <c r="AH868" s="332" t="str">
        <f t="shared" si="770"/>
        <v/>
      </c>
    </row>
    <row r="869" spans="1:34" ht="13.8" thickBot="1" x14ac:dyDescent="0.3">
      <c r="B869" s="90"/>
      <c r="C869" s="91"/>
      <c r="D869" s="90"/>
      <c r="E869" s="90"/>
      <c r="F869" s="90"/>
      <c r="G869" s="92"/>
      <c r="H869" s="92"/>
      <c r="I869" s="92"/>
      <c r="J869" s="91"/>
      <c r="K869" s="91"/>
      <c r="L869" s="91"/>
      <c r="M869" s="89"/>
      <c r="N869" s="89"/>
      <c r="X869" s="49">
        <v>20</v>
      </c>
    </row>
    <row r="870" spans="1:34" ht="13.8" thickTop="1" x14ac:dyDescent="0.25">
      <c r="A870" s="59"/>
      <c r="B870" s="60"/>
      <c r="C870" s="416" t="s">
        <v>5707</v>
      </c>
      <c r="D870" s="416"/>
      <c r="E870" s="162" t="s">
        <v>5708</v>
      </c>
      <c r="F870" s="162" t="s">
        <v>5709</v>
      </c>
      <c r="G870" s="62" t="s">
        <v>5710</v>
      </c>
      <c r="H870" s="63"/>
      <c r="I870" s="64"/>
      <c r="J870" s="65" t="s">
        <v>5711</v>
      </c>
      <c r="K870" s="65" t="s">
        <v>5712</v>
      </c>
      <c r="L870" s="65" t="s">
        <v>5713</v>
      </c>
      <c r="M870" s="66"/>
      <c r="N870" s="66"/>
      <c r="O870" s="67"/>
      <c r="P870" s="68">
        <f>COUNT(P874:P888)</f>
        <v>0</v>
      </c>
      <c r="Q870" s="68">
        <f>COUNT(Q874:Q888)</f>
        <v>0</v>
      </c>
      <c r="R870" s="68">
        <f>COUNT(R874:R888)</f>
        <v>0</v>
      </c>
      <c r="S870" s="69"/>
      <c r="T870" s="344">
        <f>T871-SUM(U874:U888)</f>
        <v>0</v>
      </c>
      <c r="U870" s="67"/>
      <c r="V870" s="67"/>
      <c r="W870" s="67"/>
      <c r="X870" s="67">
        <v>1</v>
      </c>
      <c r="Y870" s="59"/>
      <c r="Z870" s="59"/>
      <c r="AA870" s="59"/>
      <c r="AB870" s="59"/>
    </row>
    <row r="871" spans="1:34" x14ac:dyDescent="0.25">
      <c r="A871" s="40">
        <v>47</v>
      </c>
      <c r="B871" s="70"/>
      <c r="C871" s="415" t="str">
        <f>Leden!AQ49</f>
        <v/>
      </c>
      <c r="D871" s="415"/>
      <c r="E871" s="161" t="str">
        <f>IF($C871="","",LEFT(IFERROR(VLOOKUP($C871,TeamsV,2,0),"")&amp;"??",2))</f>
        <v/>
      </c>
      <c r="F871" s="342" t="str">
        <f>IF($C871="","",IFERROR(VLOOKUP($C871,TeamsV,3,0),"??"))</f>
        <v/>
      </c>
      <c r="G871" s="161" t="str">
        <f>IF($C871="","",LEFT(IFERROR(VLOOKUP($C871,TeamsV,4,0),"")&amp;"?",1))</f>
        <v/>
      </c>
      <c r="H871" s="72"/>
      <c r="I871" s="73"/>
      <c r="J871" s="265">
        <f>COUNTIF(C874:C888,"V")</f>
        <v>0</v>
      </c>
      <c r="K871" s="268">
        <f>COUNTIF(C874:C888,"M")</f>
        <v>0</v>
      </c>
      <c r="L871" s="74" t="str">
        <f>IFERROR(AVERAGE(H874:H888),"")</f>
        <v/>
      </c>
      <c r="M871" s="75"/>
      <c r="N871" s="75"/>
      <c r="O871" s="76" t="s">
        <v>5714</v>
      </c>
      <c r="P871" s="346"/>
      <c r="Q871" s="346"/>
      <c r="R871" s="346"/>
      <c r="S871" s="347"/>
      <c r="T871" s="344">
        <f>SUM(T874:T888)</f>
        <v>0</v>
      </c>
      <c r="U871" s="201" t="str">
        <f>MID($C871,1,1)</f>
        <v/>
      </c>
      <c r="V871" s="201" t="str">
        <f>MID($C871,1,1)</f>
        <v/>
      </c>
      <c r="W871" s="201" t="str">
        <f>MID($C871,1,1)</f>
        <v/>
      </c>
      <c r="X871" s="49">
        <v>2</v>
      </c>
      <c r="Y871" s="40"/>
      <c r="Z871" s="40"/>
      <c r="AA871" s="40"/>
      <c r="AB871" s="40"/>
      <c r="AD871" s="17" t="str">
        <f>IF($C871="","",IFERROR(VLOOKUP($C871,TeamsV,6,0),""))</f>
        <v/>
      </c>
      <c r="AE871" s="17" t="str">
        <f>TRIM(IF($AD871="","",IFERROR(VLOOKUP($AD871,Teams!$B$4:$G$8,2,0),"")))</f>
        <v/>
      </c>
      <c r="AF871" s="17" t="str">
        <f>TRIM(IF($AD871="","",IFERROR(VLOOKUP($AD871,Teams!$B$4:$G$8,4,0),"")))</f>
        <v/>
      </c>
      <c r="AH871" s="335" t="str">
        <f>IFERROR(AVERAGE(AH874:AH888),"")</f>
        <v/>
      </c>
    </row>
    <row r="872" spans="1:34" x14ac:dyDescent="0.25">
      <c r="B872" s="60"/>
      <c r="C872" s="162"/>
      <c r="D872" s="60"/>
      <c r="E872" s="60"/>
      <c r="F872" s="60"/>
      <c r="G872" s="64"/>
      <c r="H872" s="64"/>
      <c r="I872" s="64"/>
      <c r="J872" s="266"/>
      <c r="K872" s="266"/>
      <c r="L872" s="266"/>
      <c r="M872" s="77"/>
      <c r="N872" s="77"/>
      <c r="P872" s="200"/>
      <c r="Q872" s="200"/>
      <c r="R872" s="200"/>
      <c r="S872" s="200"/>
      <c r="T872" s="156"/>
      <c r="U872" s="202"/>
      <c r="V872" s="202"/>
      <c r="W872" s="202"/>
      <c r="X872" s="49">
        <v>3</v>
      </c>
    </row>
    <row r="873" spans="1:34" x14ac:dyDescent="0.25">
      <c r="A873" s="78"/>
      <c r="B873" s="79"/>
      <c r="C873" s="80" t="s">
        <v>5715</v>
      </c>
      <c r="D873" s="80" t="s">
        <v>5716</v>
      </c>
      <c r="E873" s="81" t="s">
        <v>5717</v>
      </c>
      <c r="F873" s="81" t="s">
        <v>5718</v>
      </c>
      <c r="G873" s="80" t="s">
        <v>5719</v>
      </c>
      <c r="H873" s="80" t="s">
        <v>5720</v>
      </c>
      <c r="I873" s="80" t="s">
        <v>5575</v>
      </c>
      <c r="J873" s="80" t="s">
        <v>7904</v>
      </c>
      <c r="K873" s="80" t="s">
        <v>7905</v>
      </c>
      <c r="L873" s="80" t="s">
        <v>8680</v>
      </c>
      <c r="M873" s="82"/>
      <c r="N873" s="82"/>
      <c r="O873" s="83"/>
      <c r="P873" s="203" t="s">
        <v>5585</v>
      </c>
      <c r="Q873" s="203" t="s">
        <v>5584</v>
      </c>
      <c r="R873" s="203" t="s">
        <v>5586</v>
      </c>
      <c r="S873" s="200"/>
      <c r="T873" s="156"/>
      <c r="U873" s="201" t="str">
        <f>IF(W871="","",VLOOKUP(W871,Leeftijdscat,2,FALSE))</f>
        <v/>
      </c>
      <c r="V873" s="201" t="str">
        <f>IF(W871="","",VLOOKUP(W871,Leeftijdscat,3,FALSE))</f>
        <v/>
      </c>
      <c r="W873" s="201" t="str">
        <f>IF(W871="","",VLOOKUP(W871,Leeftijdscat,4,FALSE))</f>
        <v/>
      </c>
      <c r="X873" s="49">
        <v>4</v>
      </c>
      <c r="Y873" s="78">
        <f>LEN(Y874&amp;Y875&amp;Y876&amp;Y877&amp;Y878&amp;Y879&amp;Y880&amp;Y881&amp;Y882&amp;Y883&amp;Y884&amp;Y885&amp;Y886&amp;Y887&amp;Y888)</f>
        <v>0</v>
      </c>
      <c r="Z873" s="78">
        <f>LEN(Z874&amp;Z875&amp;Z876&amp;Z877&amp;Z878&amp;Z879&amp;Z880&amp;Z881&amp;Z882&amp;Z883&amp;Z884&amp;Z885&amp;Z886&amp;Z887&amp;Z888)</f>
        <v>0</v>
      </c>
      <c r="AA873" s="78">
        <f>LEN(AA874&amp;AA875&amp;AA876&amp;AA877&amp;AA878&amp;AA879&amp;AA880&amp;AA881&amp;AA882&amp;AA883&amp;AA884&amp;AA885&amp;AA886&amp;AA887&amp;AA888)</f>
        <v>0</v>
      </c>
      <c r="AB873" s="78">
        <f>SUM(Y873:AA873)</f>
        <v>0</v>
      </c>
    </row>
    <row r="874" spans="1:34" x14ac:dyDescent="0.25">
      <c r="A874" s="31" t="str">
        <f>C871&amp;"x"&amp;B874</f>
        <v>x1</v>
      </c>
      <c r="B874" s="60">
        <v>1</v>
      </c>
      <c r="C874" s="84" t="str">
        <f t="shared" ref="C874:C888" si="771">IF(LEFT($A874,1)="x","",IFERROR(VLOOKUP($A874,LedenV,6,0),""))</f>
        <v/>
      </c>
      <c r="D874" s="84" t="str">
        <f t="shared" ref="D874:D888" si="772">IF(LEFT($A874,1)="x","",IFERROR(VLOOKUP($A874,LedenV,7,0),""))</f>
        <v/>
      </c>
      <c r="E874" s="85" t="str">
        <f t="shared" ref="E874:E888" si="773">IF(LEFT($A874,1)="x","",IFERROR(VLOOKUP($A874,LedenV,8,0),""))</f>
        <v/>
      </c>
      <c r="F874" s="85" t="str">
        <f t="shared" ref="F874:F888" si="774">IF(LEFT($A874,1)="x","",IFERROR(VLOOKUP($A874,LedenV,9,0),""))</f>
        <v/>
      </c>
      <c r="G874" s="86" t="str">
        <f t="shared" ref="G874:G888" si="775">IF(LEFT($A874,1)="x","",IFERROR(VLOOKUP($A874,LedenV,10,0),""))</f>
        <v/>
      </c>
      <c r="H874" s="87" t="str">
        <f t="shared" ref="H874:H888" si="776">IF(AND(ISNUMBER(G874),G874&lt;&gt;0),DATEDIF(G874,Peildatum,"Y"),"")</f>
        <v/>
      </c>
      <c r="I874" s="88"/>
      <c r="J874" s="84" t="str">
        <f t="shared" ref="J874:J888" si="777">IF(LEFT($A874,1)="x","",IFERROR(VLOOKUP($A874,LedenV,16,0),""))</f>
        <v/>
      </c>
      <c r="K874" s="84" t="str">
        <f t="shared" ref="K874:K888" si="778">IF(LEFT($A874,1)="x","",IFERROR(VLOOKUP($A874,LedenV,17,0),""))</f>
        <v/>
      </c>
      <c r="L874" s="84" t="str">
        <f t="shared" ref="L874:L888" si="779">IF(LEFT($A874,1)="x","",IFERROR(VLOOKUP($A874,LedenV,18,0),""))</f>
        <v/>
      </c>
      <c r="M874" s="89"/>
      <c r="N874" s="89"/>
      <c r="P874" s="199"/>
      <c r="Q874" s="199"/>
      <c r="R874" s="199"/>
      <c r="S874" s="204"/>
      <c r="T874" s="273">
        <f t="shared" ref="T874:T888" si="780">IF(LEN(C874&amp;D874&amp;E874&amp;F874)&gt;0,1,0)</f>
        <v>0</v>
      </c>
      <c r="U874" s="202">
        <f t="shared" ref="U874:U888" si="781">MIN(LEN(Y874&amp;Z874&amp;AA874),1)</f>
        <v>0</v>
      </c>
      <c r="V874" s="205" t="str">
        <f t="shared" ref="V874:V888" si="782">V873</f>
        <v/>
      </c>
      <c r="W874" s="205" t="str">
        <f t="shared" ref="W874:W888" si="783">W873</f>
        <v/>
      </c>
      <c r="X874" s="49">
        <v>5</v>
      </c>
      <c r="Y874" s="84" t="str">
        <f t="shared" ref="Y874:Y888" si="784">IF(LEFT($A874,1)="x","",IFERROR(VLOOKUP($A874,LedenV,34,0),""))</f>
        <v/>
      </c>
      <c r="Z874" s="84" t="str">
        <f t="shared" ref="Z874:Z888" si="785">IF(LEFT($A874,1)="x","",IFERROR(VLOOKUP($A874,LedenV,35,0),""))</f>
        <v/>
      </c>
      <c r="AA874" s="84" t="str">
        <f t="shared" ref="AA874:AA888" si="786">IF(LEFT($A874,1)="x","",IFERROR(VLOOKUP($A874,LedenV,36,0),""))</f>
        <v/>
      </c>
      <c r="AB874" s="31">
        <f t="shared" ref="AB874:AB888" si="787">LEN(Y874&amp;Z874&amp;AA874)</f>
        <v>0</v>
      </c>
      <c r="AH874" s="332" t="str">
        <f t="shared" ref="AH874:AH888" si="788">lft(G874,Peildatum)</f>
        <v/>
      </c>
    </row>
    <row r="875" spans="1:34" x14ac:dyDescent="0.25">
      <c r="A875" s="31" t="str">
        <f>C871&amp;"x"&amp;B875</f>
        <v>x2</v>
      </c>
      <c r="B875" s="60">
        <v>2</v>
      </c>
      <c r="C875" s="84" t="str">
        <f t="shared" si="771"/>
        <v/>
      </c>
      <c r="D875" s="84" t="str">
        <f t="shared" si="772"/>
        <v/>
      </c>
      <c r="E875" s="85" t="str">
        <f t="shared" si="773"/>
        <v/>
      </c>
      <c r="F875" s="85" t="str">
        <f t="shared" si="774"/>
        <v/>
      </c>
      <c r="G875" s="86" t="str">
        <f t="shared" si="775"/>
        <v/>
      </c>
      <c r="H875" s="87" t="str">
        <f t="shared" si="776"/>
        <v/>
      </c>
      <c r="I875" s="88"/>
      <c r="J875" s="84" t="str">
        <f t="shared" si="777"/>
        <v/>
      </c>
      <c r="K875" s="84" t="str">
        <f t="shared" si="778"/>
        <v/>
      </c>
      <c r="L875" s="84" t="str">
        <f t="shared" si="779"/>
        <v/>
      </c>
      <c r="M875" s="89"/>
      <c r="N875" s="89"/>
      <c r="P875" s="199"/>
      <c r="Q875" s="199"/>
      <c r="R875" s="199"/>
      <c r="S875" s="204"/>
      <c r="T875" s="273">
        <f t="shared" si="780"/>
        <v>0</v>
      </c>
      <c r="U875" s="202">
        <f t="shared" si="781"/>
        <v>0</v>
      </c>
      <c r="V875" s="205" t="str">
        <f t="shared" si="782"/>
        <v/>
      </c>
      <c r="W875" s="205" t="str">
        <f t="shared" si="783"/>
        <v/>
      </c>
      <c r="X875" s="49">
        <v>6</v>
      </c>
      <c r="Y875" s="84" t="str">
        <f t="shared" si="784"/>
        <v/>
      </c>
      <c r="Z875" s="84" t="str">
        <f t="shared" si="785"/>
        <v/>
      </c>
      <c r="AA875" s="84" t="str">
        <f t="shared" si="786"/>
        <v/>
      </c>
      <c r="AB875" s="31">
        <f t="shared" si="787"/>
        <v>0</v>
      </c>
      <c r="AH875" s="332" t="str">
        <f t="shared" si="788"/>
        <v/>
      </c>
    </row>
    <row r="876" spans="1:34" x14ac:dyDescent="0.25">
      <c r="A876" s="31" t="str">
        <f>C871&amp;"x"&amp;B876</f>
        <v>x3</v>
      </c>
      <c r="B876" s="60">
        <v>3</v>
      </c>
      <c r="C876" s="84" t="str">
        <f t="shared" si="771"/>
        <v/>
      </c>
      <c r="D876" s="84" t="str">
        <f t="shared" si="772"/>
        <v/>
      </c>
      <c r="E876" s="85" t="str">
        <f t="shared" si="773"/>
        <v/>
      </c>
      <c r="F876" s="85" t="str">
        <f t="shared" si="774"/>
        <v/>
      </c>
      <c r="G876" s="86" t="str">
        <f t="shared" si="775"/>
        <v/>
      </c>
      <c r="H876" s="87" t="str">
        <f t="shared" si="776"/>
        <v/>
      </c>
      <c r="I876" s="88"/>
      <c r="J876" s="84" t="str">
        <f t="shared" si="777"/>
        <v/>
      </c>
      <c r="K876" s="84" t="str">
        <f t="shared" si="778"/>
        <v/>
      </c>
      <c r="L876" s="84" t="str">
        <f t="shared" si="779"/>
        <v/>
      </c>
      <c r="M876" s="89"/>
      <c r="N876" s="89"/>
      <c r="P876" s="199"/>
      <c r="Q876" s="199"/>
      <c r="R876" s="199"/>
      <c r="S876" s="204"/>
      <c r="T876" s="273">
        <f t="shared" si="780"/>
        <v>0</v>
      </c>
      <c r="U876" s="202">
        <f t="shared" si="781"/>
        <v>0</v>
      </c>
      <c r="V876" s="205" t="str">
        <f t="shared" si="782"/>
        <v/>
      </c>
      <c r="W876" s="205" t="str">
        <f t="shared" si="783"/>
        <v/>
      </c>
      <c r="X876" s="49">
        <v>7</v>
      </c>
      <c r="Y876" s="84" t="str">
        <f t="shared" si="784"/>
        <v/>
      </c>
      <c r="Z876" s="84" t="str">
        <f t="shared" si="785"/>
        <v/>
      </c>
      <c r="AA876" s="84" t="str">
        <f t="shared" si="786"/>
        <v/>
      </c>
      <c r="AB876" s="31">
        <f t="shared" si="787"/>
        <v>0</v>
      </c>
      <c r="AH876" s="332" t="str">
        <f t="shared" si="788"/>
        <v/>
      </c>
    </row>
    <row r="877" spans="1:34" x14ac:dyDescent="0.25">
      <c r="A877" s="31" t="str">
        <f>C871&amp;"x"&amp;B877</f>
        <v>x4</v>
      </c>
      <c r="B877" s="60">
        <v>4</v>
      </c>
      <c r="C877" s="84" t="str">
        <f t="shared" si="771"/>
        <v/>
      </c>
      <c r="D877" s="84" t="str">
        <f t="shared" si="772"/>
        <v/>
      </c>
      <c r="E877" s="85" t="str">
        <f t="shared" si="773"/>
        <v/>
      </c>
      <c r="F877" s="85" t="str">
        <f t="shared" si="774"/>
        <v/>
      </c>
      <c r="G877" s="86" t="str">
        <f t="shared" si="775"/>
        <v/>
      </c>
      <c r="H877" s="87" t="str">
        <f t="shared" si="776"/>
        <v/>
      </c>
      <c r="I877" s="88"/>
      <c r="J877" s="84" t="str">
        <f t="shared" si="777"/>
        <v/>
      </c>
      <c r="K877" s="84" t="str">
        <f t="shared" si="778"/>
        <v/>
      </c>
      <c r="L877" s="84" t="str">
        <f t="shared" si="779"/>
        <v/>
      </c>
      <c r="M877" s="89"/>
      <c r="N877" s="89"/>
      <c r="P877" s="199"/>
      <c r="Q877" s="199"/>
      <c r="R877" s="199"/>
      <c r="S877" s="204"/>
      <c r="T877" s="273">
        <f t="shared" si="780"/>
        <v>0</v>
      </c>
      <c r="U877" s="202">
        <f t="shared" si="781"/>
        <v>0</v>
      </c>
      <c r="V877" s="205" t="str">
        <f t="shared" si="782"/>
        <v/>
      </c>
      <c r="W877" s="205" t="str">
        <f t="shared" si="783"/>
        <v/>
      </c>
      <c r="X877" s="49">
        <v>8</v>
      </c>
      <c r="Y877" s="84" t="str">
        <f t="shared" si="784"/>
        <v/>
      </c>
      <c r="Z877" s="84" t="str">
        <f t="shared" si="785"/>
        <v/>
      </c>
      <c r="AA877" s="84" t="str">
        <f t="shared" si="786"/>
        <v/>
      </c>
      <c r="AB877" s="31">
        <f t="shared" si="787"/>
        <v>0</v>
      </c>
      <c r="AH877" s="332" t="str">
        <f t="shared" si="788"/>
        <v/>
      </c>
    </row>
    <row r="878" spans="1:34" x14ac:dyDescent="0.25">
      <c r="A878" s="31" t="str">
        <f>C871&amp;"x"&amp;B878</f>
        <v>x5</v>
      </c>
      <c r="B878" s="60">
        <v>5</v>
      </c>
      <c r="C878" s="84" t="str">
        <f t="shared" si="771"/>
        <v/>
      </c>
      <c r="D878" s="84" t="str">
        <f t="shared" si="772"/>
        <v/>
      </c>
      <c r="E878" s="85" t="str">
        <f t="shared" si="773"/>
        <v/>
      </c>
      <c r="F878" s="85" t="str">
        <f t="shared" si="774"/>
        <v/>
      </c>
      <c r="G878" s="86" t="str">
        <f t="shared" si="775"/>
        <v/>
      </c>
      <c r="H878" s="87" t="str">
        <f t="shared" si="776"/>
        <v/>
      </c>
      <c r="I878" s="88"/>
      <c r="J878" s="84" t="str">
        <f t="shared" si="777"/>
        <v/>
      </c>
      <c r="K878" s="84" t="str">
        <f t="shared" si="778"/>
        <v/>
      </c>
      <c r="L878" s="84" t="str">
        <f t="shared" si="779"/>
        <v/>
      </c>
      <c r="M878" s="89"/>
      <c r="N878" s="89"/>
      <c r="P878" s="199"/>
      <c r="Q878" s="199"/>
      <c r="R878" s="199"/>
      <c r="S878" s="204"/>
      <c r="T878" s="273">
        <f t="shared" si="780"/>
        <v>0</v>
      </c>
      <c r="U878" s="202">
        <f t="shared" si="781"/>
        <v>0</v>
      </c>
      <c r="V878" s="205" t="str">
        <f t="shared" si="782"/>
        <v/>
      </c>
      <c r="W878" s="205" t="str">
        <f t="shared" si="783"/>
        <v/>
      </c>
      <c r="X878" s="49">
        <v>9</v>
      </c>
      <c r="Y878" s="84" t="str">
        <f t="shared" si="784"/>
        <v/>
      </c>
      <c r="Z878" s="84" t="str">
        <f t="shared" si="785"/>
        <v/>
      </c>
      <c r="AA878" s="84" t="str">
        <f t="shared" si="786"/>
        <v/>
      </c>
      <c r="AB878" s="31">
        <f t="shared" si="787"/>
        <v>0</v>
      </c>
      <c r="AH878" s="332" t="str">
        <f t="shared" si="788"/>
        <v/>
      </c>
    </row>
    <row r="879" spans="1:34" x14ac:dyDescent="0.25">
      <c r="A879" s="31" t="str">
        <f>C871&amp;"x"&amp;B879</f>
        <v>x6</v>
      </c>
      <c r="B879" s="60">
        <v>6</v>
      </c>
      <c r="C879" s="84" t="str">
        <f t="shared" si="771"/>
        <v/>
      </c>
      <c r="D879" s="84" t="str">
        <f t="shared" si="772"/>
        <v/>
      </c>
      <c r="E879" s="85" t="str">
        <f t="shared" si="773"/>
        <v/>
      </c>
      <c r="F879" s="85" t="str">
        <f t="shared" si="774"/>
        <v/>
      </c>
      <c r="G879" s="86" t="str">
        <f t="shared" si="775"/>
        <v/>
      </c>
      <c r="H879" s="87" t="str">
        <f t="shared" si="776"/>
        <v/>
      </c>
      <c r="I879" s="88"/>
      <c r="J879" s="84" t="str">
        <f t="shared" si="777"/>
        <v/>
      </c>
      <c r="K879" s="84" t="str">
        <f t="shared" si="778"/>
        <v/>
      </c>
      <c r="L879" s="84" t="str">
        <f t="shared" si="779"/>
        <v/>
      </c>
      <c r="M879" s="89"/>
      <c r="N879" s="89"/>
      <c r="P879" s="199"/>
      <c r="Q879" s="199"/>
      <c r="R879" s="199"/>
      <c r="S879" s="204"/>
      <c r="T879" s="273">
        <f t="shared" si="780"/>
        <v>0</v>
      </c>
      <c r="U879" s="202">
        <f t="shared" si="781"/>
        <v>0</v>
      </c>
      <c r="V879" s="205" t="str">
        <f t="shared" si="782"/>
        <v/>
      </c>
      <c r="W879" s="205" t="str">
        <f t="shared" si="783"/>
        <v/>
      </c>
      <c r="X879" s="49">
        <v>10</v>
      </c>
      <c r="Y879" s="84" t="str">
        <f t="shared" si="784"/>
        <v/>
      </c>
      <c r="Z879" s="84" t="str">
        <f t="shared" si="785"/>
        <v/>
      </c>
      <c r="AA879" s="84" t="str">
        <f t="shared" si="786"/>
        <v/>
      </c>
      <c r="AB879" s="31">
        <f t="shared" si="787"/>
        <v>0</v>
      </c>
      <c r="AH879" s="332" t="str">
        <f t="shared" si="788"/>
        <v/>
      </c>
    </row>
    <row r="880" spans="1:34" x14ac:dyDescent="0.25">
      <c r="A880" s="31" t="str">
        <f>C871&amp;"x"&amp;B880</f>
        <v>x7</v>
      </c>
      <c r="B880" s="60">
        <v>7</v>
      </c>
      <c r="C880" s="84" t="str">
        <f t="shared" si="771"/>
        <v/>
      </c>
      <c r="D880" s="84" t="str">
        <f t="shared" si="772"/>
        <v/>
      </c>
      <c r="E880" s="85" t="str">
        <f t="shared" si="773"/>
        <v/>
      </c>
      <c r="F880" s="85" t="str">
        <f t="shared" si="774"/>
        <v/>
      </c>
      <c r="G880" s="86" t="str">
        <f t="shared" si="775"/>
        <v/>
      </c>
      <c r="H880" s="87" t="str">
        <f t="shared" si="776"/>
        <v/>
      </c>
      <c r="I880" s="88"/>
      <c r="J880" s="84" t="str">
        <f t="shared" si="777"/>
        <v/>
      </c>
      <c r="K880" s="84" t="str">
        <f t="shared" si="778"/>
        <v/>
      </c>
      <c r="L880" s="84" t="str">
        <f t="shared" si="779"/>
        <v/>
      </c>
      <c r="M880" s="89"/>
      <c r="N880" s="89"/>
      <c r="P880" s="199"/>
      <c r="Q880" s="199"/>
      <c r="R880" s="199"/>
      <c r="S880" s="204"/>
      <c r="T880" s="273">
        <f t="shared" si="780"/>
        <v>0</v>
      </c>
      <c r="U880" s="202">
        <f t="shared" si="781"/>
        <v>0</v>
      </c>
      <c r="V880" s="205" t="str">
        <f t="shared" si="782"/>
        <v/>
      </c>
      <c r="W880" s="205" t="str">
        <f t="shared" si="783"/>
        <v/>
      </c>
      <c r="X880" s="49">
        <v>11</v>
      </c>
      <c r="Y880" s="84" t="str">
        <f t="shared" si="784"/>
        <v/>
      </c>
      <c r="Z880" s="84" t="str">
        <f t="shared" si="785"/>
        <v/>
      </c>
      <c r="AA880" s="84" t="str">
        <f t="shared" si="786"/>
        <v/>
      </c>
      <c r="AB880" s="31">
        <f t="shared" si="787"/>
        <v>0</v>
      </c>
      <c r="AH880" s="332" t="str">
        <f t="shared" si="788"/>
        <v/>
      </c>
    </row>
    <row r="881" spans="1:34" x14ac:dyDescent="0.25">
      <c r="A881" s="31" t="str">
        <f>C871&amp;"x"&amp;B881</f>
        <v>x8</v>
      </c>
      <c r="B881" s="60">
        <v>8</v>
      </c>
      <c r="C881" s="84" t="str">
        <f t="shared" si="771"/>
        <v/>
      </c>
      <c r="D881" s="84" t="str">
        <f t="shared" si="772"/>
        <v/>
      </c>
      <c r="E881" s="85" t="str">
        <f t="shared" si="773"/>
        <v/>
      </c>
      <c r="F881" s="85" t="str">
        <f t="shared" si="774"/>
        <v/>
      </c>
      <c r="G881" s="86" t="str">
        <f t="shared" si="775"/>
        <v/>
      </c>
      <c r="H881" s="87" t="str">
        <f t="shared" si="776"/>
        <v/>
      </c>
      <c r="I881" s="88"/>
      <c r="J881" s="84" t="str">
        <f t="shared" si="777"/>
        <v/>
      </c>
      <c r="K881" s="84" t="str">
        <f t="shared" si="778"/>
        <v/>
      </c>
      <c r="L881" s="84" t="str">
        <f t="shared" si="779"/>
        <v/>
      </c>
      <c r="M881" s="89"/>
      <c r="N881" s="89"/>
      <c r="P881" s="199"/>
      <c r="Q881" s="199"/>
      <c r="R881" s="199"/>
      <c r="S881" s="204"/>
      <c r="T881" s="273">
        <f t="shared" si="780"/>
        <v>0</v>
      </c>
      <c r="U881" s="202">
        <f t="shared" si="781"/>
        <v>0</v>
      </c>
      <c r="V881" s="205" t="str">
        <f t="shared" si="782"/>
        <v/>
      </c>
      <c r="W881" s="205" t="str">
        <f t="shared" si="783"/>
        <v/>
      </c>
      <c r="X881" s="49">
        <v>12</v>
      </c>
      <c r="Y881" s="84" t="str">
        <f t="shared" si="784"/>
        <v/>
      </c>
      <c r="Z881" s="84" t="str">
        <f t="shared" si="785"/>
        <v/>
      </c>
      <c r="AA881" s="84" t="str">
        <f t="shared" si="786"/>
        <v/>
      </c>
      <c r="AB881" s="31">
        <f t="shared" si="787"/>
        <v>0</v>
      </c>
      <c r="AH881" s="332" t="str">
        <f t="shared" si="788"/>
        <v/>
      </c>
    </row>
    <row r="882" spans="1:34" x14ac:dyDescent="0.25">
      <c r="A882" s="31" t="str">
        <f>C871&amp;"x"&amp;B882</f>
        <v>x9</v>
      </c>
      <c r="B882" s="60">
        <v>9</v>
      </c>
      <c r="C882" s="84" t="str">
        <f t="shared" si="771"/>
        <v/>
      </c>
      <c r="D882" s="84" t="str">
        <f t="shared" si="772"/>
        <v/>
      </c>
      <c r="E882" s="85" t="str">
        <f t="shared" si="773"/>
        <v/>
      </c>
      <c r="F882" s="85" t="str">
        <f t="shared" si="774"/>
        <v/>
      </c>
      <c r="G882" s="86" t="str">
        <f t="shared" si="775"/>
        <v/>
      </c>
      <c r="H882" s="87" t="str">
        <f t="shared" si="776"/>
        <v/>
      </c>
      <c r="I882" s="88"/>
      <c r="J882" s="84" t="str">
        <f t="shared" si="777"/>
        <v/>
      </c>
      <c r="K882" s="84" t="str">
        <f t="shared" si="778"/>
        <v/>
      </c>
      <c r="L882" s="84" t="str">
        <f t="shared" si="779"/>
        <v/>
      </c>
      <c r="M882" s="89"/>
      <c r="N882" s="89"/>
      <c r="P882" s="199"/>
      <c r="Q882" s="199"/>
      <c r="R882" s="199"/>
      <c r="S882" s="204"/>
      <c r="T882" s="273">
        <f t="shared" si="780"/>
        <v>0</v>
      </c>
      <c r="U882" s="202">
        <f t="shared" si="781"/>
        <v>0</v>
      </c>
      <c r="V882" s="205" t="str">
        <f t="shared" si="782"/>
        <v/>
      </c>
      <c r="W882" s="205" t="str">
        <f t="shared" si="783"/>
        <v/>
      </c>
      <c r="X882" s="49">
        <v>13</v>
      </c>
      <c r="Y882" s="84" t="str">
        <f t="shared" si="784"/>
        <v/>
      </c>
      <c r="Z882" s="84" t="str">
        <f t="shared" si="785"/>
        <v/>
      </c>
      <c r="AA882" s="84" t="str">
        <f t="shared" si="786"/>
        <v/>
      </c>
      <c r="AB882" s="31">
        <f t="shared" si="787"/>
        <v>0</v>
      </c>
      <c r="AH882" s="332" t="str">
        <f t="shared" si="788"/>
        <v/>
      </c>
    </row>
    <row r="883" spans="1:34" x14ac:dyDescent="0.25">
      <c r="A883" s="31" t="str">
        <f>C871&amp;"x"&amp;B883</f>
        <v>x10</v>
      </c>
      <c r="B883" s="60">
        <v>10</v>
      </c>
      <c r="C883" s="84" t="str">
        <f t="shared" si="771"/>
        <v/>
      </c>
      <c r="D883" s="84" t="str">
        <f t="shared" si="772"/>
        <v/>
      </c>
      <c r="E883" s="85" t="str">
        <f t="shared" si="773"/>
        <v/>
      </c>
      <c r="F883" s="85" t="str">
        <f t="shared" si="774"/>
        <v/>
      </c>
      <c r="G883" s="86" t="str">
        <f t="shared" si="775"/>
        <v/>
      </c>
      <c r="H883" s="87" t="str">
        <f t="shared" si="776"/>
        <v/>
      </c>
      <c r="I883" s="88"/>
      <c r="J883" s="84" t="str">
        <f t="shared" si="777"/>
        <v/>
      </c>
      <c r="K883" s="84" t="str">
        <f t="shared" si="778"/>
        <v/>
      </c>
      <c r="L883" s="84" t="str">
        <f t="shared" si="779"/>
        <v/>
      </c>
      <c r="M883" s="89"/>
      <c r="N883" s="89"/>
      <c r="P883" s="199"/>
      <c r="Q883" s="199"/>
      <c r="R883" s="199"/>
      <c r="S883" s="204"/>
      <c r="T883" s="273">
        <f t="shared" si="780"/>
        <v>0</v>
      </c>
      <c r="U883" s="202">
        <f t="shared" si="781"/>
        <v>0</v>
      </c>
      <c r="V883" s="205" t="str">
        <f t="shared" si="782"/>
        <v/>
      </c>
      <c r="W883" s="205" t="str">
        <f t="shared" si="783"/>
        <v/>
      </c>
      <c r="X883" s="49">
        <v>14</v>
      </c>
      <c r="Y883" s="84" t="str">
        <f t="shared" si="784"/>
        <v/>
      </c>
      <c r="Z883" s="84" t="str">
        <f t="shared" si="785"/>
        <v/>
      </c>
      <c r="AA883" s="84" t="str">
        <f t="shared" si="786"/>
        <v/>
      </c>
      <c r="AB883" s="31">
        <f t="shared" si="787"/>
        <v>0</v>
      </c>
      <c r="AH883" s="332" t="str">
        <f t="shared" si="788"/>
        <v/>
      </c>
    </row>
    <row r="884" spans="1:34" x14ac:dyDescent="0.25">
      <c r="A884" s="31" t="str">
        <f>C871&amp;"x"&amp;B884</f>
        <v>x11</v>
      </c>
      <c r="B884" s="60">
        <v>11</v>
      </c>
      <c r="C884" s="84" t="str">
        <f t="shared" si="771"/>
        <v/>
      </c>
      <c r="D884" s="84" t="str">
        <f t="shared" si="772"/>
        <v/>
      </c>
      <c r="E884" s="85" t="str">
        <f t="shared" si="773"/>
        <v/>
      </c>
      <c r="F884" s="85" t="str">
        <f t="shared" si="774"/>
        <v/>
      </c>
      <c r="G884" s="86" t="str">
        <f t="shared" si="775"/>
        <v/>
      </c>
      <c r="H884" s="87" t="str">
        <f t="shared" si="776"/>
        <v/>
      </c>
      <c r="I884" s="88"/>
      <c r="J884" s="84" t="str">
        <f t="shared" si="777"/>
        <v/>
      </c>
      <c r="K884" s="84" t="str">
        <f t="shared" si="778"/>
        <v/>
      </c>
      <c r="L884" s="84" t="str">
        <f t="shared" si="779"/>
        <v/>
      </c>
      <c r="M884" s="89"/>
      <c r="N884" s="89"/>
      <c r="P884" s="199"/>
      <c r="Q884" s="199"/>
      <c r="R884" s="199"/>
      <c r="T884" s="273">
        <f t="shared" si="780"/>
        <v>0</v>
      </c>
      <c r="U884" s="202">
        <f t="shared" si="781"/>
        <v>0</v>
      </c>
      <c r="V884" s="205" t="str">
        <f t="shared" si="782"/>
        <v/>
      </c>
      <c r="W884" s="205" t="str">
        <f t="shared" si="783"/>
        <v/>
      </c>
      <c r="X884" s="49">
        <v>15</v>
      </c>
      <c r="Y884" s="84" t="str">
        <f t="shared" si="784"/>
        <v/>
      </c>
      <c r="Z884" s="84" t="str">
        <f t="shared" si="785"/>
        <v/>
      </c>
      <c r="AA884" s="84" t="str">
        <f t="shared" si="786"/>
        <v/>
      </c>
      <c r="AB884" s="31">
        <f t="shared" si="787"/>
        <v>0</v>
      </c>
      <c r="AH884" s="332" t="str">
        <f t="shared" si="788"/>
        <v/>
      </c>
    </row>
    <row r="885" spans="1:34" x14ac:dyDescent="0.25">
      <c r="A885" s="31" t="str">
        <f>C871&amp;"x"&amp;B885</f>
        <v>x12</v>
      </c>
      <c r="B885" s="60">
        <v>12</v>
      </c>
      <c r="C885" s="84" t="str">
        <f t="shared" si="771"/>
        <v/>
      </c>
      <c r="D885" s="84" t="str">
        <f t="shared" si="772"/>
        <v/>
      </c>
      <c r="E885" s="85" t="str">
        <f t="shared" si="773"/>
        <v/>
      </c>
      <c r="F885" s="85" t="str">
        <f t="shared" si="774"/>
        <v/>
      </c>
      <c r="G885" s="86" t="str">
        <f t="shared" si="775"/>
        <v/>
      </c>
      <c r="H885" s="87" t="str">
        <f t="shared" si="776"/>
        <v/>
      </c>
      <c r="I885" s="88"/>
      <c r="J885" s="84" t="str">
        <f t="shared" si="777"/>
        <v/>
      </c>
      <c r="K885" s="84" t="str">
        <f t="shared" si="778"/>
        <v/>
      </c>
      <c r="L885" s="84" t="str">
        <f t="shared" si="779"/>
        <v/>
      </c>
      <c r="M885" s="89"/>
      <c r="N885" s="89"/>
      <c r="P885" s="199"/>
      <c r="Q885" s="199"/>
      <c r="R885" s="199"/>
      <c r="T885" s="273">
        <f t="shared" si="780"/>
        <v>0</v>
      </c>
      <c r="U885" s="202">
        <f t="shared" si="781"/>
        <v>0</v>
      </c>
      <c r="V885" s="205" t="str">
        <f t="shared" si="782"/>
        <v/>
      </c>
      <c r="W885" s="205" t="str">
        <f t="shared" si="783"/>
        <v/>
      </c>
      <c r="X885" s="49">
        <v>16</v>
      </c>
      <c r="Y885" s="84" t="str">
        <f t="shared" si="784"/>
        <v/>
      </c>
      <c r="Z885" s="84" t="str">
        <f t="shared" si="785"/>
        <v/>
      </c>
      <c r="AA885" s="84" t="str">
        <f t="shared" si="786"/>
        <v/>
      </c>
      <c r="AB885" s="31">
        <f t="shared" si="787"/>
        <v>0</v>
      </c>
      <c r="AH885" s="332" t="str">
        <f t="shared" si="788"/>
        <v/>
      </c>
    </row>
    <row r="886" spans="1:34" x14ac:dyDescent="0.25">
      <c r="A886" s="31" t="str">
        <f>C871&amp;"x"&amp;B886</f>
        <v>x13</v>
      </c>
      <c r="B886" s="60">
        <v>13</v>
      </c>
      <c r="C886" s="84" t="str">
        <f t="shared" si="771"/>
        <v/>
      </c>
      <c r="D886" s="84" t="str">
        <f t="shared" si="772"/>
        <v/>
      </c>
      <c r="E886" s="85" t="str">
        <f t="shared" si="773"/>
        <v/>
      </c>
      <c r="F886" s="85" t="str">
        <f t="shared" si="774"/>
        <v/>
      </c>
      <c r="G886" s="86" t="str">
        <f t="shared" si="775"/>
        <v/>
      </c>
      <c r="H886" s="87" t="str">
        <f t="shared" si="776"/>
        <v/>
      </c>
      <c r="I886" s="88"/>
      <c r="J886" s="84" t="str">
        <f t="shared" si="777"/>
        <v/>
      </c>
      <c r="K886" s="84" t="str">
        <f t="shared" si="778"/>
        <v/>
      </c>
      <c r="L886" s="84" t="str">
        <f t="shared" si="779"/>
        <v/>
      </c>
      <c r="M886" s="89"/>
      <c r="N886" s="89"/>
      <c r="P886" s="199"/>
      <c r="Q886" s="199"/>
      <c r="R886" s="199"/>
      <c r="T886" s="273">
        <f t="shared" si="780"/>
        <v>0</v>
      </c>
      <c r="U886" s="202">
        <f t="shared" si="781"/>
        <v>0</v>
      </c>
      <c r="V886" s="205" t="str">
        <f t="shared" si="782"/>
        <v/>
      </c>
      <c r="W886" s="205" t="str">
        <f t="shared" si="783"/>
        <v/>
      </c>
      <c r="X886" s="49">
        <v>17</v>
      </c>
      <c r="Y886" s="84" t="str">
        <f t="shared" si="784"/>
        <v/>
      </c>
      <c r="Z886" s="84" t="str">
        <f t="shared" si="785"/>
        <v/>
      </c>
      <c r="AA886" s="84" t="str">
        <f t="shared" si="786"/>
        <v/>
      </c>
      <c r="AB886" s="31">
        <f t="shared" si="787"/>
        <v>0</v>
      </c>
      <c r="AH886" s="332" t="str">
        <f t="shared" si="788"/>
        <v/>
      </c>
    </row>
    <row r="887" spans="1:34" x14ac:dyDescent="0.25">
      <c r="A887" s="31" t="str">
        <f>C871&amp;"x"&amp;B887</f>
        <v>x14</v>
      </c>
      <c r="B887" s="60">
        <v>14</v>
      </c>
      <c r="C887" s="84" t="str">
        <f t="shared" si="771"/>
        <v/>
      </c>
      <c r="D887" s="84" t="str">
        <f t="shared" si="772"/>
        <v/>
      </c>
      <c r="E887" s="85" t="str">
        <f t="shared" si="773"/>
        <v/>
      </c>
      <c r="F887" s="85" t="str">
        <f t="shared" si="774"/>
        <v/>
      </c>
      <c r="G887" s="86" t="str">
        <f t="shared" si="775"/>
        <v/>
      </c>
      <c r="H887" s="87" t="str">
        <f t="shared" si="776"/>
        <v/>
      </c>
      <c r="I887" s="88"/>
      <c r="J887" s="84" t="str">
        <f t="shared" si="777"/>
        <v/>
      </c>
      <c r="K887" s="84" t="str">
        <f t="shared" si="778"/>
        <v/>
      </c>
      <c r="L887" s="84" t="str">
        <f t="shared" si="779"/>
        <v/>
      </c>
      <c r="M887" s="89"/>
      <c r="N887" s="89"/>
      <c r="P887" s="199"/>
      <c r="Q887" s="199"/>
      <c r="R887" s="199"/>
      <c r="T887" s="273">
        <f t="shared" si="780"/>
        <v>0</v>
      </c>
      <c r="U887" s="202">
        <f t="shared" si="781"/>
        <v>0</v>
      </c>
      <c r="V887" s="205" t="str">
        <f t="shared" si="782"/>
        <v/>
      </c>
      <c r="W887" s="205" t="str">
        <f t="shared" si="783"/>
        <v/>
      </c>
      <c r="X887" s="49">
        <v>18</v>
      </c>
      <c r="Y887" s="84" t="str">
        <f t="shared" si="784"/>
        <v/>
      </c>
      <c r="Z887" s="84" t="str">
        <f t="shared" si="785"/>
        <v/>
      </c>
      <c r="AA887" s="84" t="str">
        <f t="shared" si="786"/>
        <v/>
      </c>
      <c r="AB887" s="31">
        <f t="shared" si="787"/>
        <v>0</v>
      </c>
      <c r="AH887" s="332" t="str">
        <f t="shared" si="788"/>
        <v/>
      </c>
    </row>
    <row r="888" spans="1:34" x14ac:dyDescent="0.25">
      <c r="A888" s="31" t="str">
        <f>C871&amp;"x"&amp;B888</f>
        <v>x15</v>
      </c>
      <c r="B888" s="60">
        <v>15</v>
      </c>
      <c r="C888" s="84" t="str">
        <f t="shared" si="771"/>
        <v/>
      </c>
      <c r="D888" s="84" t="str">
        <f t="shared" si="772"/>
        <v/>
      </c>
      <c r="E888" s="85" t="str">
        <f t="shared" si="773"/>
        <v/>
      </c>
      <c r="F888" s="85" t="str">
        <f t="shared" si="774"/>
        <v/>
      </c>
      <c r="G888" s="86" t="str">
        <f t="shared" si="775"/>
        <v/>
      </c>
      <c r="H888" s="87" t="str">
        <f t="shared" si="776"/>
        <v/>
      </c>
      <c r="I888" s="88"/>
      <c r="J888" s="84" t="str">
        <f t="shared" si="777"/>
        <v/>
      </c>
      <c r="K888" s="84" t="str">
        <f t="shared" si="778"/>
        <v/>
      </c>
      <c r="L888" s="84" t="str">
        <f t="shared" si="779"/>
        <v/>
      </c>
      <c r="M888" s="89"/>
      <c r="N888" s="89"/>
      <c r="P888" s="199"/>
      <c r="Q888" s="199"/>
      <c r="R888" s="199"/>
      <c r="T888" s="273">
        <f t="shared" si="780"/>
        <v>0</v>
      </c>
      <c r="U888" s="202">
        <f t="shared" si="781"/>
        <v>0</v>
      </c>
      <c r="V888" s="205" t="str">
        <f t="shared" si="782"/>
        <v/>
      </c>
      <c r="W888" s="205" t="str">
        <f t="shared" si="783"/>
        <v/>
      </c>
      <c r="X888" s="49">
        <v>19</v>
      </c>
      <c r="Y888" s="84" t="str">
        <f t="shared" si="784"/>
        <v/>
      </c>
      <c r="Z888" s="84" t="str">
        <f t="shared" si="785"/>
        <v/>
      </c>
      <c r="AA888" s="84" t="str">
        <f t="shared" si="786"/>
        <v/>
      </c>
      <c r="AB888" s="31">
        <f t="shared" si="787"/>
        <v>0</v>
      </c>
      <c r="AH888" s="332" t="str">
        <f t="shared" si="788"/>
        <v/>
      </c>
    </row>
    <row r="889" spans="1:34" ht="13.8" thickBot="1" x14ac:dyDescent="0.3">
      <c r="B889" s="90"/>
      <c r="C889" s="91"/>
      <c r="D889" s="90"/>
      <c r="E889" s="90"/>
      <c r="F889" s="90"/>
      <c r="G889" s="92"/>
      <c r="H889" s="92"/>
      <c r="I889" s="92"/>
      <c r="J889" s="91"/>
      <c r="K889" s="91"/>
      <c r="L889" s="91"/>
      <c r="M889" s="89"/>
      <c r="N889" s="89"/>
      <c r="X889" s="49">
        <v>20</v>
      </c>
    </row>
    <row r="890" spans="1:34" ht="13.8" thickTop="1" x14ac:dyDescent="0.25">
      <c r="A890" s="59"/>
      <c r="B890" s="60"/>
      <c r="C890" s="416" t="s">
        <v>5707</v>
      </c>
      <c r="D890" s="416"/>
      <c r="E890" s="162" t="s">
        <v>5708</v>
      </c>
      <c r="F890" s="162" t="s">
        <v>5709</v>
      </c>
      <c r="G890" s="62" t="s">
        <v>5710</v>
      </c>
      <c r="H890" s="63"/>
      <c r="I890" s="64"/>
      <c r="J890" s="65" t="s">
        <v>5711</v>
      </c>
      <c r="K890" s="65" t="s">
        <v>5712</v>
      </c>
      <c r="L890" s="65" t="s">
        <v>5713</v>
      </c>
      <c r="M890" s="66"/>
      <c r="N890" s="66"/>
      <c r="O890" s="67"/>
      <c r="P890" s="68">
        <f>COUNT(P894:P908)</f>
        <v>0</v>
      </c>
      <c r="Q890" s="68">
        <f>COUNT(Q894:Q908)</f>
        <v>0</v>
      </c>
      <c r="R890" s="68">
        <f>COUNT(R894:R908)</f>
        <v>0</v>
      </c>
      <c r="S890" s="69"/>
      <c r="T890" s="344">
        <f>T891-SUM(U894:U908)</f>
        <v>0</v>
      </c>
      <c r="U890" s="67"/>
      <c r="V890" s="67"/>
      <c r="W890" s="67"/>
      <c r="X890" s="67">
        <v>1</v>
      </c>
      <c r="Y890" s="59"/>
      <c r="Z890" s="59"/>
      <c r="AA890" s="59"/>
      <c r="AB890" s="59"/>
    </row>
    <row r="891" spans="1:34" x14ac:dyDescent="0.25">
      <c r="A891" s="40">
        <v>48</v>
      </c>
      <c r="B891" s="70"/>
      <c r="C891" s="415" t="str">
        <f>Leden!AQ50</f>
        <v/>
      </c>
      <c r="D891" s="415"/>
      <c r="E891" s="161" t="str">
        <f>IF($C891="","",LEFT(IFERROR(VLOOKUP($C891,TeamsV,2,0),"")&amp;"??",2))</f>
        <v/>
      </c>
      <c r="F891" s="342" t="str">
        <f>IF($C891="","",IFERROR(VLOOKUP($C891,TeamsV,3,0),"??"))</f>
        <v/>
      </c>
      <c r="G891" s="161" t="str">
        <f>IF($C891="","",LEFT(IFERROR(VLOOKUP($C891,TeamsV,4,0),"")&amp;"?",1))</f>
        <v/>
      </c>
      <c r="H891" s="72"/>
      <c r="I891" s="73"/>
      <c r="J891" s="265">
        <f>COUNTIF(C894:C908,"V")</f>
        <v>0</v>
      </c>
      <c r="K891" s="268">
        <f>COUNTIF(C894:C908,"M")</f>
        <v>0</v>
      </c>
      <c r="L891" s="74" t="str">
        <f>IFERROR(AVERAGE(H894:H908),"")</f>
        <v/>
      </c>
      <c r="M891" s="75"/>
      <c r="N891" s="75"/>
      <c r="O891" s="76" t="s">
        <v>5714</v>
      </c>
      <c r="P891" s="346"/>
      <c r="Q891" s="346"/>
      <c r="R891" s="346"/>
      <c r="S891" s="347"/>
      <c r="T891" s="344">
        <f>SUM(T894:T908)</f>
        <v>0</v>
      </c>
      <c r="U891" s="201" t="str">
        <f>MID($C891,1,1)</f>
        <v/>
      </c>
      <c r="V891" s="201" t="str">
        <f>MID($C891,1,1)</f>
        <v/>
      </c>
      <c r="W891" s="201" t="str">
        <f>MID($C891,1,1)</f>
        <v/>
      </c>
      <c r="X891" s="49">
        <v>2</v>
      </c>
      <c r="Y891" s="40"/>
      <c r="Z891" s="40"/>
      <c r="AA891" s="40"/>
      <c r="AB891" s="40"/>
      <c r="AD891" s="17" t="str">
        <f>IF($C891="","",IFERROR(VLOOKUP($C891,TeamsV,6,0),""))</f>
        <v/>
      </c>
      <c r="AE891" s="17" t="str">
        <f>TRIM(IF($AD891="","",IFERROR(VLOOKUP($AD891,Teams!$B$4:$G$8,2,0),"")))</f>
        <v/>
      </c>
      <c r="AF891" s="17" t="str">
        <f>TRIM(IF($AD891="","",IFERROR(VLOOKUP($AD891,Teams!$B$4:$G$8,4,0),"")))</f>
        <v/>
      </c>
      <c r="AH891" s="335" t="str">
        <f>IFERROR(AVERAGE(AH894:AH908),"")</f>
        <v/>
      </c>
    </row>
    <row r="892" spans="1:34" x14ac:dyDescent="0.25">
      <c r="B892" s="60"/>
      <c r="C892" s="162"/>
      <c r="D892" s="60"/>
      <c r="E892" s="60"/>
      <c r="F892" s="60"/>
      <c r="G892" s="64"/>
      <c r="H892" s="64"/>
      <c r="I892" s="64"/>
      <c r="J892" s="266"/>
      <c r="K892" s="266"/>
      <c r="L892" s="266"/>
      <c r="M892" s="77"/>
      <c r="N892" s="77"/>
      <c r="P892" s="200"/>
      <c r="Q892" s="200"/>
      <c r="R892" s="200"/>
      <c r="S892" s="200"/>
      <c r="T892" s="156"/>
      <c r="U892" s="202"/>
      <c r="V892" s="202"/>
      <c r="W892" s="202"/>
      <c r="X892" s="49">
        <v>3</v>
      </c>
    </row>
    <row r="893" spans="1:34" x14ac:dyDescent="0.25">
      <c r="A893" s="78"/>
      <c r="B893" s="79"/>
      <c r="C893" s="80" t="s">
        <v>5715</v>
      </c>
      <c r="D893" s="80" t="s">
        <v>5716</v>
      </c>
      <c r="E893" s="81" t="s">
        <v>5717</v>
      </c>
      <c r="F893" s="81" t="s">
        <v>5718</v>
      </c>
      <c r="G893" s="80" t="s">
        <v>5719</v>
      </c>
      <c r="H893" s="80" t="s">
        <v>5720</v>
      </c>
      <c r="I893" s="80" t="s">
        <v>5575</v>
      </c>
      <c r="J893" s="80" t="s">
        <v>7904</v>
      </c>
      <c r="K893" s="80" t="s">
        <v>7905</v>
      </c>
      <c r="L893" s="80" t="s">
        <v>8680</v>
      </c>
      <c r="M893" s="82"/>
      <c r="N893" s="82"/>
      <c r="O893" s="83"/>
      <c r="P893" s="203" t="s">
        <v>5585</v>
      </c>
      <c r="Q893" s="203" t="s">
        <v>5584</v>
      </c>
      <c r="R893" s="203" t="s">
        <v>5586</v>
      </c>
      <c r="S893" s="200"/>
      <c r="T893" s="156"/>
      <c r="U893" s="201" t="str">
        <f>IF(W891="","",VLOOKUP(W891,Leeftijdscat,2,FALSE))</f>
        <v/>
      </c>
      <c r="V893" s="201" t="str">
        <f>IF(W891="","",VLOOKUP(W891,Leeftijdscat,3,FALSE))</f>
        <v/>
      </c>
      <c r="W893" s="201" t="str">
        <f>IF(W891="","",VLOOKUP(W891,Leeftijdscat,4,FALSE))</f>
        <v/>
      </c>
      <c r="X893" s="49">
        <v>4</v>
      </c>
      <c r="Y893" s="78">
        <f>LEN(Y894&amp;Y895&amp;Y896&amp;Y897&amp;Y898&amp;Y899&amp;Y900&amp;Y901&amp;Y902&amp;Y903&amp;Y904&amp;Y905&amp;Y906&amp;Y907&amp;Y908)</f>
        <v>0</v>
      </c>
      <c r="Z893" s="78">
        <f>LEN(Z894&amp;Z895&amp;Z896&amp;Z897&amp;Z898&amp;Z899&amp;Z900&amp;Z901&amp;Z902&amp;Z903&amp;Z904&amp;Z905&amp;Z906&amp;Z907&amp;Z908)</f>
        <v>0</v>
      </c>
      <c r="AA893" s="78">
        <f>LEN(AA894&amp;AA895&amp;AA896&amp;AA897&amp;AA898&amp;AA899&amp;AA900&amp;AA901&amp;AA902&amp;AA903&amp;AA904&amp;AA905&amp;AA906&amp;AA907&amp;AA908)</f>
        <v>0</v>
      </c>
      <c r="AB893" s="78">
        <f>SUM(Y893:AA893)</f>
        <v>0</v>
      </c>
    </row>
    <row r="894" spans="1:34" x14ac:dyDescent="0.25">
      <c r="A894" s="31" t="str">
        <f>C891&amp;"x"&amp;B894</f>
        <v>x1</v>
      </c>
      <c r="B894" s="60">
        <v>1</v>
      </c>
      <c r="C894" s="84" t="str">
        <f t="shared" ref="C894:C908" si="789">IF(LEFT($A894,1)="x","",IFERROR(VLOOKUP($A894,LedenV,6,0),""))</f>
        <v/>
      </c>
      <c r="D894" s="84" t="str">
        <f t="shared" ref="D894:D908" si="790">IF(LEFT($A894,1)="x","",IFERROR(VLOOKUP($A894,LedenV,7,0),""))</f>
        <v/>
      </c>
      <c r="E894" s="85" t="str">
        <f t="shared" ref="E894:E908" si="791">IF(LEFT($A894,1)="x","",IFERROR(VLOOKUP($A894,LedenV,8,0),""))</f>
        <v/>
      </c>
      <c r="F894" s="85" t="str">
        <f t="shared" ref="F894:F908" si="792">IF(LEFT($A894,1)="x","",IFERROR(VLOOKUP($A894,LedenV,9,0),""))</f>
        <v/>
      </c>
      <c r="G894" s="86" t="str">
        <f t="shared" ref="G894:G908" si="793">IF(LEFT($A894,1)="x","",IFERROR(VLOOKUP($A894,LedenV,10,0),""))</f>
        <v/>
      </c>
      <c r="H894" s="87" t="str">
        <f t="shared" ref="H894:H908" si="794">IF(AND(ISNUMBER(G894),G894&lt;&gt;0),DATEDIF(G894,Peildatum,"Y"),"")</f>
        <v/>
      </c>
      <c r="I894" s="88"/>
      <c r="J894" s="84" t="str">
        <f t="shared" ref="J894:J908" si="795">IF(LEFT($A894,1)="x","",IFERROR(VLOOKUP($A894,LedenV,16,0),""))</f>
        <v/>
      </c>
      <c r="K894" s="84" t="str">
        <f t="shared" ref="K894:K908" si="796">IF(LEFT($A894,1)="x","",IFERROR(VLOOKUP($A894,LedenV,17,0),""))</f>
        <v/>
      </c>
      <c r="L894" s="84" t="str">
        <f t="shared" ref="L894:L908" si="797">IF(LEFT($A894,1)="x","",IFERROR(VLOOKUP($A894,LedenV,18,0),""))</f>
        <v/>
      </c>
      <c r="M894" s="89"/>
      <c r="N894" s="89"/>
      <c r="P894" s="199"/>
      <c r="Q894" s="199"/>
      <c r="R894" s="199"/>
      <c r="S894" s="204"/>
      <c r="T894" s="273">
        <f t="shared" ref="T894:T908" si="798">IF(LEN(C894&amp;D894&amp;E894&amp;F894)&gt;0,1,0)</f>
        <v>0</v>
      </c>
      <c r="U894" s="202">
        <f t="shared" ref="U894:U908" si="799">MIN(LEN(Y894&amp;Z894&amp;AA894),1)</f>
        <v>0</v>
      </c>
      <c r="V894" s="205" t="str">
        <f t="shared" ref="V894:V908" si="800">V893</f>
        <v/>
      </c>
      <c r="W894" s="205" t="str">
        <f t="shared" ref="W894:W908" si="801">W893</f>
        <v/>
      </c>
      <c r="X894" s="49">
        <v>5</v>
      </c>
      <c r="Y894" s="84" t="str">
        <f t="shared" ref="Y894:Y908" si="802">IF(LEFT($A894,1)="x","",IFERROR(VLOOKUP($A894,LedenV,34,0),""))</f>
        <v/>
      </c>
      <c r="Z894" s="84" t="str">
        <f t="shared" ref="Z894:Z908" si="803">IF(LEFT($A894,1)="x","",IFERROR(VLOOKUP($A894,LedenV,35,0),""))</f>
        <v/>
      </c>
      <c r="AA894" s="84" t="str">
        <f t="shared" ref="AA894:AA908" si="804">IF(LEFT($A894,1)="x","",IFERROR(VLOOKUP($A894,LedenV,36,0),""))</f>
        <v/>
      </c>
      <c r="AB894" s="31">
        <f t="shared" ref="AB894:AB908" si="805">LEN(Y894&amp;Z894&amp;AA894)</f>
        <v>0</v>
      </c>
      <c r="AH894" s="332" t="str">
        <f t="shared" ref="AH894:AH908" si="806">lft(G894,Peildatum)</f>
        <v/>
      </c>
    </row>
    <row r="895" spans="1:34" x14ac:dyDescent="0.25">
      <c r="A895" s="31" t="str">
        <f>C891&amp;"x"&amp;B895</f>
        <v>x2</v>
      </c>
      <c r="B895" s="60">
        <v>2</v>
      </c>
      <c r="C895" s="84" t="str">
        <f t="shared" si="789"/>
        <v/>
      </c>
      <c r="D895" s="84" t="str">
        <f t="shared" si="790"/>
        <v/>
      </c>
      <c r="E895" s="85" t="str">
        <f t="shared" si="791"/>
        <v/>
      </c>
      <c r="F895" s="85" t="str">
        <f t="shared" si="792"/>
        <v/>
      </c>
      <c r="G895" s="86" t="str">
        <f t="shared" si="793"/>
        <v/>
      </c>
      <c r="H895" s="87" t="str">
        <f t="shared" si="794"/>
        <v/>
      </c>
      <c r="I895" s="88"/>
      <c r="J895" s="84" t="str">
        <f t="shared" si="795"/>
        <v/>
      </c>
      <c r="K895" s="84" t="str">
        <f t="shared" si="796"/>
        <v/>
      </c>
      <c r="L895" s="84" t="str">
        <f t="shared" si="797"/>
        <v/>
      </c>
      <c r="M895" s="89"/>
      <c r="N895" s="89"/>
      <c r="P895" s="199"/>
      <c r="Q895" s="199"/>
      <c r="R895" s="199"/>
      <c r="S895" s="204"/>
      <c r="T895" s="273">
        <f t="shared" si="798"/>
        <v>0</v>
      </c>
      <c r="U895" s="202">
        <f t="shared" si="799"/>
        <v>0</v>
      </c>
      <c r="V895" s="205" t="str">
        <f t="shared" si="800"/>
        <v/>
      </c>
      <c r="W895" s="205" t="str">
        <f t="shared" si="801"/>
        <v/>
      </c>
      <c r="X895" s="49">
        <v>6</v>
      </c>
      <c r="Y895" s="84" t="str">
        <f t="shared" si="802"/>
        <v/>
      </c>
      <c r="Z895" s="84" t="str">
        <f t="shared" si="803"/>
        <v/>
      </c>
      <c r="AA895" s="84" t="str">
        <f t="shared" si="804"/>
        <v/>
      </c>
      <c r="AB895" s="31">
        <f t="shared" si="805"/>
        <v>0</v>
      </c>
      <c r="AH895" s="332" t="str">
        <f t="shared" si="806"/>
        <v/>
      </c>
    </row>
    <row r="896" spans="1:34" x14ac:dyDescent="0.25">
      <c r="A896" s="31" t="str">
        <f>C891&amp;"x"&amp;B896</f>
        <v>x3</v>
      </c>
      <c r="B896" s="60">
        <v>3</v>
      </c>
      <c r="C896" s="84" t="str">
        <f t="shared" si="789"/>
        <v/>
      </c>
      <c r="D896" s="84" t="str">
        <f t="shared" si="790"/>
        <v/>
      </c>
      <c r="E896" s="85" t="str">
        <f t="shared" si="791"/>
        <v/>
      </c>
      <c r="F896" s="85" t="str">
        <f t="shared" si="792"/>
        <v/>
      </c>
      <c r="G896" s="86" t="str">
        <f t="shared" si="793"/>
        <v/>
      </c>
      <c r="H896" s="87" t="str">
        <f t="shared" si="794"/>
        <v/>
      </c>
      <c r="I896" s="88"/>
      <c r="J896" s="84" t="str">
        <f t="shared" si="795"/>
        <v/>
      </c>
      <c r="K896" s="84" t="str">
        <f t="shared" si="796"/>
        <v/>
      </c>
      <c r="L896" s="84" t="str">
        <f t="shared" si="797"/>
        <v/>
      </c>
      <c r="M896" s="89"/>
      <c r="N896" s="89"/>
      <c r="P896" s="199"/>
      <c r="Q896" s="199"/>
      <c r="R896" s="199"/>
      <c r="S896" s="204"/>
      <c r="T896" s="273">
        <f t="shared" si="798"/>
        <v>0</v>
      </c>
      <c r="U896" s="202">
        <f t="shared" si="799"/>
        <v>0</v>
      </c>
      <c r="V896" s="205" t="str">
        <f t="shared" si="800"/>
        <v/>
      </c>
      <c r="W896" s="205" t="str">
        <f t="shared" si="801"/>
        <v/>
      </c>
      <c r="X896" s="49">
        <v>7</v>
      </c>
      <c r="Y896" s="84" t="str">
        <f t="shared" si="802"/>
        <v/>
      </c>
      <c r="Z896" s="84" t="str">
        <f t="shared" si="803"/>
        <v/>
      </c>
      <c r="AA896" s="84" t="str">
        <f t="shared" si="804"/>
        <v/>
      </c>
      <c r="AB896" s="31">
        <f t="shared" si="805"/>
        <v>0</v>
      </c>
      <c r="AH896" s="332" t="str">
        <f t="shared" si="806"/>
        <v/>
      </c>
    </row>
    <row r="897" spans="1:34" x14ac:dyDescent="0.25">
      <c r="A897" s="31" t="str">
        <f>C891&amp;"x"&amp;B897</f>
        <v>x4</v>
      </c>
      <c r="B897" s="60">
        <v>4</v>
      </c>
      <c r="C897" s="84" t="str">
        <f t="shared" si="789"/>
        <v/>
      </c>
      <c r="D897" s="84" t="str">
        <f t="shared" si="790"/>
        <v/>
      </c>
      <c r="E897" s="85" t="str">
        <f t="shared" si="791"/>
        <v/>
      </c>
      <c r="F897" s="85" t="str">
        <f t="shared" si="792"/>
        <v/>
      </c>
      <c r="G897" s="86" t="str">
        <f t="shared" si="793"/>
        <v/>
      </c>
      <c r="H897" s="87" t="str">
        <f t="shared" si="794"/>
        <v/>
      </c>
      <c r="I897" s="88"/>
      <c r="J897" s="84" t="str">
        <f t="shared" si="795"/>
        <v/>
      </c>
      <c r="K897" s="84" t="str">
        <f t="shared" si="796"/>
        <v/>
      </c>
      <c r="L897" s="84" t="str">
        <f t="shared" si="797"/>
        <v/>
      </c>
      <c r="M897" s="89"/>
      <c r="N897" s="89"/>
      <c r="P897" s="199"/>
      <c r="Q897" s="199"/>
      <c r="R897" s="199"/>
      <c r="S897" s="204"/>
      <c r="T897" s="273">
        <f t="shared" si="798"/>
        <v>0</v>
      </c>
      <c r="U897" s="202">
        <f t="shared" si="799"/>
        <v>0</v>
      </c>
      <c r="V897" s="205" t="str">
        <f t="shared" si="800"/>
        <v/>
      </c>
      <c r="W897" s="205" t="str">
        <f t="shared" si="801"/>
        <v/>
      </c>
      <c r="X897" s="49">
        <v>8</v>
      </c>
      <c r="Y897" s="84" t="str">
        <f t="shared" si="802"/>
        <v/>
      </c>
      <c r="Z897" s="84" t="str">
        <f t="shared" si="803"/>
        <v/>
      </c>
      <c r="AA897" s="84" t="str">
        <f t="shared" si="804"/>
        <v/>
      </c>
      <c r="AB897" s="31">
        <f t="shared" si="805"/>
        <v>0</v>
      </c>
      <c r="AH897" s="332" t="str">
        <f t="shared" si="806"/>
        <v/>
      </c>
    </row>
    <row r="898" spans="1:34" x14ac:dyDescent="0.25">
      <c r="A898" s="31" t="str">
        <f>C891&amp;"x"&amp;B898</f>
        <v>x5</v>
      </c>
      <c r="B898" s="60">
        <v>5</v>
      </c>
      <c r="C898" s="84" t="str">
        <f t="shared" si="789"/>
        <v/>
      </c>
      <c r="D898" s="84" t="str">
        <f t="shared" si="790"/>
        <v/>
      </c>
      <c r="E898" s="85" t="str">
        <f t="shared" si="791"/>
        <v/>
      </c>
      <c r="F898" s="85" t="str">
        <f t="shared" si="792"/>
        <v/>
      </c>
      <c r="G898" s="86" t="str">
        <f t="shared" si="793"/>
        <v/>
      </c>
      <c r="H898" s="87" t="str">
        <f t="shared" si="794"/>
        <v/>
      </c>
      <c r="I898" s="88"/>
      <c r="J898" s="84" t="str">
        <f t="shared" si="795"/>
        <v/>
      </c>
      <c r="K898" s="84" t="str">
        <f t="shared" si="796"/>
        <v/>
      </c>
      <c r="L898" s="84" t="str">
        <f t="shared" si="797"/>
        <v/>
      </c>
      <c r="M898" s="89"/>
      <c r="N898" s="89"/>
      <c r="P898" s="199"/>
      <c r="Q898" s="199"/>
      <c r="R898" s="199"/>
      <c r="S898" s="204"/>
      <c r="T898" s="273">
        <f t="shared" si="798"/>
        <v>0</v>
      </c>
      <c r="U898" s="202">
        <f t="shared" si="799"/>
        <v>0</v>
      </c>
      <c r="V898" s="205" t="str">
        <f t="shared" si="800"/>
        <v/>
      </c>
      <c r="W898" s="205" t="str">
        <f t="shared" si="801"/>
        <v/>
      </c>
      <c r="X898" s="49">
        <v>9</v>
      </c>
      <c r="Y898" s="84" t="str">
        <f t="shared" si="802"/>
        <v/>
      </c>
      <c r="Z898" s="84" t="str">
        <f t="shared" si="803"/>
        <v/>
      </c>
      <c r="AA898" s="84" t="str">
        <f t="shared" si="804"/>
        <v/>
      </c>
      <c r="AB898" s="31">
        <f t="shared" si="805"/>
        <v>0</v>
      </c>
      <c r="AH898" s="332" t="str">
        <f t="shared" si="806"/>
        <v/>
      </c>
    </row>
    <row r="899" spans="1:34" x14ac:dyDescent="0.25">
      <c r="A899" s="31" t="str">
        <f>C891&amp;"x"&amp;B899</f>
        <v>x6</v>
      </c>
      <c r="B899" s="60">
        <v>6</v>
      </c>
      <c r="C899" s="84" t="str">
        <f t="shared" si="789"/>
        <v/>
      </c>
      <c r="D899" s="84" t="str">
        <f t="shared" si="790"/>
        <v/>
      </c>
      <c r="E899" s="85" t="str">
        <f t="shared" si="791"/>
        <v/>
      </c>
      <c r="F899" s="85" t="str">
        <f t="shared" si="792"/>
        <v/>
      </c>
      <c r="G899" s="86" t="str">
        <f t="shared" si="793"/>
        <v/>
      </c>
      <c r="H899" s="87" t="str">
        <f t="shared" si="794"/>
        <v/>
      </c>
      <c r="I899" s="88"/>
      <c r="J899" s="84" t="str">
        <f t="shared" si="795"/>
        <v/>
      </c>
      <c r="K899" s="84" t="str">
        <f t="shared" si="796"/>
        <v/>
      </c>
      <c r="L899" s="84" t="str">
        <f t="shared" si="797"/>
        <v/>
      </c>
      <c r="M899" s="89"/>
      <c r="N899" s="89"/>
      <c r="P899" s="199"/>
      <c r="Q899" s="199"/>
      <c r="R899" s="199"/>
      <c r="S899" s="204"/>
      <c r="T899" s="273">
        <f t="shared" si="798"/>
        <v>0</v>
      </c>
      <c r="U899" s="202">
        <f t="shared" si="799"/>
        <v>0</v>
      </c>
      <c r="V899" s="205" t="str">
        <f t="shared" si="800"/>
        <v/>
      </c>
      <c r="W899" s="205" t="str">
        <f t="shared" si="801"/>
        <v/>
      </c>
      <c r="X899" s="49">
        <v>10</v>
      </c>
      <c r="Y899" s="84" t="str">
        <f t="shared" si="802"/>
        <v/>
      </c>
      <c r="Z899" s="84" t="str">
        <f t="shared" si="803"/>
        <v/>
      </c>
      <c r="AA899" s="84" t="str">
        <f t="shared" si="804"/>
        <v/>
      </c>
      <c r="AB899" s="31">
        <f t="shared" si="805"/>
        <v>0</v>
      </c>
      <c r="AH899" s="332" t="str">
        <f t="shared" si="806"/>
        <v/>
      </c>
    </row>
    <row r="900" spans="1:34" x14ac:dyDescent="0.25">
      <c r="A900" s="31" t="str">
        <f>C891&amp;"x"&amp;B900</f>
        <v>x7</v>
      </c>
      <c r="B900" s="60">
        <v>7</v>
      </c>
      <c r="C900" s="84" t="str">
        <f t="shared" si="789"/>
        <v/>
      </c>
      <c r="D900" s="84" t="str">
        <f t="shared" si="790"/>
        <v/>
      </c>
      <c r="E900" s="85" t="str">
        <f t="shared" si="791"/>
        <v/>
      </c>
      <c r="F900" s="85" t="str">
        <f t="shared" si="792"/>
        <v/>
      </c>
      <c r="G900" s="86" t="str">
        <f t="shared" si="793"/>
        <v/>
      </c>
      <c r="H900" s="87" t="str">
        <f t="shared" si="794"/>
        <v/>
      </c>
      <c r="I900" s="88"/>
      <c r="J900" s="84" t="str">
        <f t="shared" si="795"/>
        <v/>
      </c>
      <c r="K900" s="84" t="str">
        <f t="shared" si="796"/>
        <v/>
      </c>
      <c r="L900" s="84" t="str">
        <f t="shared" si="797"/>
        <v/>
      </c>
      <c r="M900" s="89"/>
      <c r="N900" s="89"/>
      <c r="P900" s="199"/>
      <c r="Q900" s="199"/>
      <c r="R900" s="199"/>
      <c r="S900" s="204"/>
      <c r="T900" s="273">
        <f t="shared" si="798"/>
        <v>0</v>
      </c>
      <c r="U900" s="202">
        <f t="shared" si="799"/>
        <v>0</v>
      </c>
      <c r="V900" s="205" t="str">
        <f t="shared" si="800"/>
        <v/>
      </c>
      <c r="W900" s="205" t="str">
        <f t="shared" si="801"/>
        <v/>
      </c>
      <c r="X900" s="49">
        <v>11</v>
      </c>
      <c r="Y900" s="84" t="str">
        <f t="shared" si="802"/>
        <v/>
      </c>
      <c r="Z900" s="84" t="str">
        <f t="shared" si="803"/>
        <v/>
      </c>
      <c r="AA900" s="84" t="str">
        <f t="shared" si="804"/>
        <v/>
      </c>
      <c r="AB900" s="31">
        <f t="shared" si="805"/>
        <v>0</v>
      </c>
      <c r="AH900" s="332" t="str">
        <f t="shared" si="806"/>
        <v/>
      </c>
    </row>
    <row r="901" spans="1:34" x14ac:dyDescent="0.25">
      <c r="A901" s="31" t="str">
        <f>C891&amp;"x"&amp;B901</f>
        <v>x8</v>
      </c>
      <c r="B901" s="60">
        <v>8</v>
      </c>
      <c r="C901" s="84" t="str">
        <f t="shared" si="789"/>
        <v/>
      </c>
      <c r="D901" s="84" t="str">
        <f t="shared" si="790"/>
        <v/>
      </c>
      <c r="E901" s="85" t="str">
        <f t="shared" si="791"/>
        <v/>
      </c>
      <c r="F901" s="85" t="str">
        <f t="shared" si="792"/>
        <v/>
      </c>
      <c r="G901" s="86" t="str">
        <f t="shared" si="793"/>
        <v/>
      </c>
      <c r="H901" s="87" t="str">
        <f t="shared" si="794"/>
        <v/>
      </c>
      <c r="I901" s="88"/>
      <c r="J901" s="84" t="str">
        <f t="shared" si="795"/>
        <v/>
      </c>
      <c r="K901" s="84" t="str">
        <f t="shared" si="796"/>
        <v/>
      </c>
      <c r="L901" s="84" t="str">
        <f t="shared" si="797"/>
        <v/>
      </c>
      <c r="M901" s="89"/>
      <c r="N901" s="89"/>
      <c r="P901" s="199"/>
      <c r="Q901" s="199"/>
      <c r="R901" s="199"/>
      <c r="S901" s="204"/>
      <c r="T901" s="273">
        <f t="shared" si="798"/>
        <v>0</v>
      </c>
      <c r="U901" s="202">
        <f t="shared" si="799"/>
        <v>0</v>
      </c>
      <c r="V901" s="205" t="str">
        <f t="shared" si="800"/>
        <v/>
      </c>
      <c r="W901" s="205" t="str">
        <f t="shared" si="801"/>
        <v/>
      </c>
      <c r="X901" s="49">
        <v>12</v>
      </c>
      <c r="Y901" s="84" t="str">
        <f t="shared" si="802"/>
        <v/>
      </c>
      <c r="Z901" s="84" t="str">
        <f t="shared" si="803"/>
        <v/>
      </c>
      <c r="AA901" s="84" t="str">
        <f t="shared" si="804"/>
        <v/>
      </c>
      <c r="AB901" s="31">
        <f t="shared" si="805"/>
        <v>0</v>
      </c>
      <c r="AH901" s="332" t="str">
        <f t="shared" si="806"/>
        <v/>
      </c>
    </row>
    <row r="902" spans="1:34" x14ac:dyDescent="0.25">
      <c r="A902" s="31" t="str">
        <f>C891&amp;"x"&amp;B902</f>
        <v>x9</v>
      </c>
      <c r="B902" s="60">
        <v>9</v>
      </c>
      <c r="C902" s="84" t="str">
        <f t="shared" si="789"/>
        <v/>
      </c>
      <c r="D902" s="84" t="str">
        <f t="shared" si="790"/>
        <v/>
      </c>
      <c r="E902" s="85" t="str">
        <f t="shared" si="791"/>
        <v/>
      </c>
      <c r="F902" s="85" t="str">
        <f t="shared" si="792"/>
        <v/>
      </c>
      <c r="G902" s="86" t="str">
        <f t="shared" si="793"/>
        <v/>
      </c>
      <c r="H902" s="87" t="str">
        <f t="shared" si="794"/>
        <v/>
      </c>
      <c r="I902" s="88"/>
      <c r="J902" s="84" t="str">
        <f t="shared" si="795"/>
        <v/>
      </c>
      <c r="K902" s="84" t="str">
        <f t="shared" si="796"/>
        <v/>
      </c>
      <c r="L902" s="84" t="str">
        <f t="shared" si="797"/>
        <v/>
      </c>
      <c r="M902" s="89"/>
      <c r="N902" s="89"/>
      <c r="P902" s="199"/>
      <c r="Q902" s="199"/>
      <c r="R902" s="199"/>
      <c r="S902" s="204"/>
      <c r="T902" s="273">
        <f t="shared" si="798"/>
        <v>0</v>
      </c>
      <c r="U902" s="202">
        <f t="shared" si="799"/>
        <v>0</v>
      </c>
      <c r="V902" s="205" t="str">
        <f t="shared" si="800"/>
        <v/>
      </c>
      <c r="W902" s="205" t="str">
        <f t="shared" si="801"/>
        <v/>
      </c>
      <c r="X902" s="49">
        <v>13</v>
      </c>
      <c r="Y902" s="84" t="str">
        <f t="shared" si="802"/>
        <v/>
      </c>
      <c r="Z902" s="84" t="str">
        <f t="shared" si="803"/>
        <v/>
      </c>
      <c r="AA902" s="84" t="str">
        <f t="shared" si="804"/>
        <v/>
      </c>
      <c r="AB902" s="31">
        <f t="shared" si="805"/>
        <v>0</v>
      </c>
      <c r="AH902" s="332" t="str">
        <f t="shared" si="806"/>
        <v/>
      </c>
    </row>
    <row r="903" spans="1:34" x14ac:dyDescent="0.25">
      <c r="A903" s="31" t="str">
        <f>C891&amp;"x"&amp;B903</f>
        <v>x10</v>
      </c>
      <c r="B903" s="60">
        <v>10</v>
      </c>
      <c r="C903" s="84" t="str">
        <f t="shared" si="789"/>
        <v/>
      </c>
      <c r="D903" s="84" t="str">
        <f t="shared" si="790"/>
        <v/>
      </c>
      <c r="E903" s="85" t="str">
        <f t="shared" si="791"/>
        <v/>
      </c>
      <c r="F903" s="85" t="str">
        <f t="shared" si="792"/>
        <v/>
      </c>
      <c r="G903" s="86" t="str">
        <f t="shared" si="793"/>
        <v/>
      </c>
      <c r="H903" s="87" t="str">
        <f t="shared" si="794"/>
        <v/>
      </c>
      <c r="I903" s="88"/>
      <c r="J903" s="84" t="str">
        <f t="shared" si="795"/>
        <v/>
      </c>
      <c r="K903" s="84" t="str">
        <f t="shared" si="796"/>
        <v/>
      </c>
      <c r="L903" s="84" t="str">
        <f t="shared" si="797"/>
        <v/>
      </c>
      <c r="M903" s="89"/>
      <c r="N903" s="89"/>
      <c r="P903" s="199"/>
      <c r="Q903" s="199"/>
      <c r="R903" s="199"/>
      <c r="S903" s="204"/>
      <c r="T903" s="273">
        <f t="shared" si="798"/>
        <v>0</v>
      </c>
      <c r="U903" s="202">
        <f t="shared" si="799"/>
        <v>0</v>
      </c>
      <c r="V903" s="205" t="str">
        <f t="shared" si="800"/>
        <v/>
      </c>
      <c r="W903" s="205" t="str">
        <f t="shared" si="801"/>
        <v/>
      </c>
      <c r="X903" s="49">
        <v>14</v>
      </c>
      <c r="Y903" s="84" t="str">
        <f t="shared" si="802"/>
        <v/>
      </c>
      <c r="Z903" s="84" t="str">
        <f t="shared" si="803"/>
        <v/>
      </c>
      <c r="AA903" s="84" t="str">
        <f t="shared" si="804"/>
        <v/>
      </c>
      <c r="AB903" s="31">
        <f t="shared" si="805"/>
        <v>0</v>
      </c>
      <c r="AH903" s="332" t="str">
        <f t="shared" si="806"/>
        <v/>
      </c>
    </row>
    <row r="904" spans="1:34" x14ac:dyDescent="0.25">
      <c r="A904" s="31" t="str">
        <f>C891&amp;"x"&amp;B904</f>
        <v>x11</v>
      </c>
      <c r="B904" s="60">
        <v>11</v>
      </c>
      <c r="C904" s="84" t="str">
        <f t="shared" si="789"/>
        <v/>
      </c>
      <c r="D904" s="84" t="str">
        <f t="shared" si="790"/>
        <v/>
      </c>
      <c r="E904" s="85" t="str">
        <f t="shared" si="791"/>
        <v/>
      </c>
      <c r="F904" s="85" t="str">
        <f t="shared" si="792"/>
        <v/>
      </c>
      <c r="G904" s="86" t="str">
        <f t="shared" si="793"/>
        <v/>
      </c>
      <c r="H904" s="87" t="str">
        <f t="shared" si="794"/>
        <v/>
      </c>
      <c r="I904" s="88"/>
      <c r="J904" s="84" t="str">
        <f t="shared" si="795"/>
        <v/>
      </c>
      <c r="K904" s="84" t="str">
        <f t="shared" si="796"/>
        <v/>
      </c>
      <c r="L904" s="84" t="str">
        <f t="shared" si="797"/>
        <v/>
      </c>
      <c r="M904" s="89"/>
      <c r="N904" s="89"/>
      <c r="P904" s="199"/>
      <c r="Q904" s="199"/>
      <c r="R904" s="199"/>
      <c r="T904" s="273">
        <f t="shared" si="798"/>
        <v>0</v>
      </c>
      <c r="U904" s="202">
        <f t="shared" si="799"/>
        <v>0</v>
      </c>
      <c r="V904" s="205" t="str">
        <f t="shared" si="800"/>
        <v/>
      </c>
      <c r="W904" s="205" t="str">
        <f t="shared" si="801"/>
        <v/>
      </c>
      <c r="X904" s="49">
        <v>15</v>
      </c>
      <c r="Y904" s="84" t="str">
        <f t="shared" si="802"/>
        <v/>
      </c>
      <c r="Z904" s="84" t="str">
        <f t="shared" si="803"/>
        <v/>
      </c>
      <c r="AA904" s="84" t="str">
        <f t="shared" si="804"/>
        <v/>
      </c>
      <c r="AB904" s="31">
        <f t="shared" si="805"/>
        <v>0</v>
      </c>
      <c r="AH904" s="332" t="str">
        <f t="shared" si="806"/>
        <v/>
      </c>
    </row>
    <row r="905" spans="1:34" x14ac:dyDescent="0.25">
      <c r="A905" s="31" t="str">
        <f>C891&amp;"x"&amp;B905</f>
        <v>x12</v>
      </c>
      <c r="B905" s="60">
        <v>12</v>
      </c>
      <c r="C905" s="84" t="str">
        <f t="shared" si="789"/>
        <v/>
      </c>
      <c r="D905" s="84" t="str">
        <f t="shared" si="790"/>
        <v/>
      </c>
      <c r="E905" s="85" t="str">
        <f t="shared" si="791"/>
        <v/>
      </c>
      <c r="F905" s="85" t="str">
        <f t="shared" si="792"/>
        <v/>
      </c>
      <c r="G905" s="86" t="str">
        <f t="shared" si="793"/>
        <v/>
      </c>
      <c r="H905" s="87" t="str">
        <f t="shared" si="794"/>
        <v/>
      </c>
      <c r="I905" s="88"/>
      <c r="J905" s="84" t="str">
        <f t="shared" si="795"/>
        <v/>
      </c>
      <c r="K905" s="84" t="str">
        <f t="shared" si="796"/>
        <v/>
      </c>
      <c r="L905" s="84" t="str">
        <f t="shared" si="797"/>
        <v/>
      </c>
      <c r="M905" s="89"/>
      <c r="N905" s="89"/>
      <c r="P905" s="199"/>
      <c r="Q905" s="199"/>
      <c r="R905" s="199"/>
      <c r="T905" s="273">
        <f t="shared" si="798"/>
        <v>0</v>
      </c>
      <c r="U905" s="202">
        <f t="shared" si="799"/>
        <v>0</v>
      </c>
      <c r="V905" s="205" t="str">
        <f t="shared" si="800"/>
        <v/>
      </c>
      <c r="W905" s="205" t="str">
        <f t="shared" si="801"/>
        <v/>
      </c>
      <c r="X905" s="49">
        <v>16</v>
      </c>
      <c r="Y905" s="84" t="str">
        <f t="shared" si="802"/>
        <v/>
      </c>
      <c r="Z905" s="84" t="str">
        <f t="shared" si="803"/>
        <v/>
      </c>
      <c r="AA905" s="84" t="str">
        <f t="shared" si="804"/>
        <v/>
      </c>
      <c r="AB905" s="31">
        <f t="shared" si="805"/>
        <v>0</v>
      </c>
      <c r="AH905" s="332" t="str">
        <f t="shared" si="806"/>
        <v/>
      </c>
    </row>
    <row r="906" spans="1:34" x14ac:dyDescent="0.25">
      <c r="A906" s="31" t="str">
        <f>C891&amp;"x"&amp;B906</f>
        <v>x13</v>
      </c>
      <c r="B906" s="60">
        <v>13</v>
      </c>
      <c r="C906" s="84" t="str">
        <f t="shared" si="789"/>
        <v/>
      </c>
      <c r="D906" s="84" t="str">
        <f t="shared" si="790"/>
        <v/>
      </c>
      <c r="E906" s="85" t="str">
        <f t="shared" si="791"/>
        <v/>
      </c>
      <c r="F906" s="85" t="str">
        <f t="shared" si="792"/>
        <v/>
      </c>
      <c r="G906" s="86" t="str">
        <f t="shared" si="793"/>
        <v/>
      </c>
      <c r="H906" s="87" t="str">
        <f t="shared" si="794"/>
        <v/>
      </c>
      <c r="I906" s="88"/>
      <c r="J906" s="84" t="str">
        <f t="shared" si="795"/>
        <v/>
      </c>
      <c r="K906" s="84" t="str">
        <f t="shared" si="796"/>
        <v/>
      </c>
      <c r="L906" s="84" t="str">
        <f t="shared" si="797"/>
        <v/>
      </c>
      <c r="M906" s="89"/>
      <c r="N906" s="89"/>
      <c r="P906" s="199"/>
      <c r="Q906" s="199"/>
      <c r="R906" s="199"/>
      <c r="T906" s="273">
        <f t="shared" si="798"/>
        <v>0</v>
      </c>
      <c r="U906" s="202">
        <f t="shared" si="799"/>
        <v>0</v>
      </c>
      <c r="V906" s="205" t="str">
        <f t="shared" si="800"/>
        <v/>
      </c>
      <c r="W906" s="205" t="str">
        <f t="shared" si="801"/>
        <v/>
      </c>
      <c r="X906" s="49">
        <v>17</v>
      </c>
      <c r="Y906" s="84" t="str">
        <f t="shared" si="802"/>
        <v/>
      </c>
      <c r="Z906" s="84" t="str">
        <f t="shared" si="803"/>
        <v/>
      </c>
      <c r="AA906" s="84" t="str">
        <f t="shared" si="804"/>
        <v/>
      </c>
      <c r="AB906" s="31">
        <f t="shared" si="805"/>
        <v>0</v>
      </c>
      <c r="AH906" s="332" t="str">
        <f t="shared" si="806"/>
        <v/>
      </c>
    </row>
    <row r="907" spans="1:34" x14ac:dyDescent="0.25">
      <c r="A907" s="31" t="str">
        <f>C891&amp;"x"&amp;B907</f>
        <v>x14</v>
      </c>
      <c r="B907" s="60">
        <v>14</v>
      </c>
      <c r="C907" s="84" t="str">
        <f t="shared" si="789"/>
        <v/>
      </c>
      <c r="D907" s="84" t="str">
        <f t="shared" si="790"/>
        <v/>
      </c>
      <c r="E907" s="85" t="str">
        <f t="shared" si="791"/>
        <v/>
      </c>
      <c r="F907" s="85" t="str">
        <f t="shared" si="792"/>
        <v/>
      </c>
      <c r="G907" s="86" t="str">
        <f t="shared" si="793"/>
        <v/>
      </c>
      <c r="H907" s="87" t="str">
        <f t="shared" si="794"/>
        <v/>
      </c>
      <c r="I907" s="88"/>
      <c r="J907" s="84" t="str">
        <f t="shared" si="795"/>
        <v/>
      </c>
      <c r="K907" s="84" t="str">
        <f t="shared" si="796"/>
        <v/>
      </c>
      <c r="L907" s="84" t="str">
        <f t="shared" si="797"/>
        <v/>
      </c>
      <c r="M907" s="89"/>
      <c r="N907" s="89"/>
      <c r="P907" s="199"/>
      <c r="Q907" s="199"/>
      <c r="R907" s="199"/>
      <c r="T907" s="273">
        <f t="shared" si="798"/>
        <v>0</v>
      </c>
      <c r="U907" s="202">
        <f t="shared" si="799"/>
        <v>0</v>
      </c>
      <c r="V907" s="205" t="str">
        <f t="shared" si="800"/>
        <v/>
      </c>
      <c r="W907" s="205" t="str">
        <f t="shared" si="801"/>
        <v/>
      </c>
      <c r="X907" s="49">
        <v>18</v>
      </c>
      <c r="Y907" s="84" t="str">
        <f t="shared" si="802"/>
        <v/>
      </c>
      <c r="Z907" s="84" t="str">
        <f t="shared" si="803"/>
        <v/>
      </c>
      <c r="AA907" s="84" t="str">
        <f t="shared" si="804"/>
        <v/>
      </c>
      <c r="AB907" s="31">
        <f t="shared" si="805"/>
        <v>0</v>
      </c>
      <c r="AH907" s="332" t="str">
        <f t="shared" si="806"/>
        <v/>
      </c>
    </row>
    <row r="908" spans="1:34" x14ac:dyDescent="0.25">
      <c r="A908" s="31" t="str">
        <f>C891&amp;"x"&amp;B908</f>
        <v>x15</v>
      </c>
      <c r="B908" s="60">
        <v>15</v>
      </c>
      <c r="C908" s="84" t="str">
        <f t="shared" si="789"/>
        <v/>
      </c>
      <c r="D908" s="84" t="str">
        <f t="shared" si="790"/>
        <v/>
      </c>
      <c r="E908" s="85" t="str">
        <f t="shared" si="791"/>
        <v/>
      </c>
      <c r="F908" s="85" t="str">
        <f t="shared" si="792"/>
        <v/>
      </c>
      <c r="G908" s="86" t="str">
        <f t="shared" si="793"/>
        <v/>
      </c>
      <c r="H908" s="87" t="str">
        <f t="shared" si="794"/>
        <v/>
      </c>
      <c r="I908" s="88"/>
      <c r="J908" s="84" t="str">
        <f t="shared" si="795"/>
        <v/>
      </c>
      <c r="K908" s="84" t="str">
        <f t="shared" si="796"/>
        <v/>
      </c>
      <c r="L908" s="84" t="str">
        <f t="shared" si="797"/>
        <v/>
      </c>
      <c r="M908" s="89"/>
      <c r="N908" s="89"/>
      <c r="P908" s="199"/>
      <c r="Q908" s="199"/>
      <c r="R908" s="199"/>
      <c r="T908" s="273">
        <f t="shared" si="798"/>
        <v>0</v>
      </c>
      <c r="U908" s="202">
        <f t="shared" si="799"/>
        <v>0</v>
      </c>
      <c r="V908" s="205" t="str">
        <f t="shared" si="800"/>
        <v/>
      </c>
      <c r="W908" s="205" t="str">
        <f t="shared" si="801"/>
        <v/>
      </c>
      <c r="X908" s="49">
        <v>19</v>
      </c>
      <c r="Y908" s="84" t="str">
        <f t="shared" si="802"/>
        <v/>
      </c>
      <c r="Z908" s="84" t="str">
        <f t="shared" si="803"/>
        <v/>
      </c>
      <c r="AA908" s="84" t="str">
        <f t="shared" si="804"/>
        <v/>
      </c>
      <c r="AB908" s="31">
        <f t="shared" si="805"/>
        <v>0</v>
      </c>
      <c r="AH908" s="332" t="str">
        <f t="shared" si="806"/>
        <v/>
      </c>
    </row>
    <row r="909" spans="1:34" ht="13.8" thickBot="1" x14ac:dyDescent="0.3">
      <c r="B909" s="90"/>
      <c r="C909" s="91"/>
      <c r="D909" s="90"/>
      <c r="E909" s="90"/>
      <c r="F909" s="90"/>
      <c r="G909" s="92"/>
      <c r="H909" s="92"/>
      <c r="I909" s="92"/>
      <c r="J909" s="91"/>
      <c r="K909" s="91"/>
      <c r="L909" s="91"/>
      <c r="M909" s="89"/>
      <c r="N909" s="89"/>
      <c r="X909" s="49">
        <v>20</v>
      </c>
    </row>
    <row r="910" spans="1:34" ht="13.8" thickTop="1" x14ac:dyDescent="0.25">
      <c r="A910" s="59"/>
      <c r="B910" s="60"/>
      <c r="C910" s="416" t="s">
        <v>5707</v>
      </c>
      <c r="D910" s="416"/>
      <c r="E910" s="162" t="s">
        <v>5708</v>
      </c>
      <c r="F910" s="162" t="s">
        <v>5709</v>
      </c>
      <c r="G910" s="62" t="s">
        <v>5710</v>
      </c>
      <c r="H910" s="63"/>
      <c r="I910" s="64"/>
      <c r="J910" s="65" t="s">
        <v>5711</v>
      </c>
      <c r="K910" s="65" t="s">
        <v>5712</v>
      </c>
      <c r="L910" s="65" t="s">
        <v>5713</v>
      </c>
      <c r="M910" s="66"/>
      <c r="N910" s="66"/>
      <c r="O910" s="67"/>
      <c r="P910" s="68">
        <f>COUNT(P914:P928)</f>
        <v>0</v>
      </c>
      <c r="Q910" s="68">
        <f>COUNT(Q914:Q928)</f>
        <v>0</v>
      </c>
      <c r="R910" s="68">
        <f>COUNT(R914:R928)</f>
        <v>0</v>
      </c>
      <c r="S910" s="69"/>
      <c r="T910" s="344">
        <f>T911-SUM(U914:U928)</f>
        <v>0</v>
      </c>
      <c r="U910" s="67"/>
      <c r="V910" s="67"/>
      <c r="W910" s="67"/>
      <c r="X910" s="67">
        <v>1</v>
      </c>
      <c r="Y910" s="59"/>
      <c r="Z910" s="59"/>
      <c r="AA910" s="59"/>
      <c r="AB910" s="59"/>
    </row>
    <row r="911" spans="1:34" x14ac:dyDescent="0.25">
      <c r="A911" s="40">
        <v>49</v>
      </c>
      <c r="B911" s="70"/>
      <c r="C911" s="415" t="str">
        <f>Leden!AQ51</f>
        <v/>
      </c>
      <c r="D911" s="415"/>
      <c r="E911" s="161" t="str">
        <f>IF($C911="","",LEFT(IFERROR(VLOOKUP($C911,TeamsV,2,0),"")&amp;"??",2))</f>
        <v/>
      </c>
      <c r="F911" s="342" t="str">
        <f>IF($C911="","",IFERROR(VLOOKUP($C911,TeamsV,3,0),"??"))</f>
        <v/>
      </c>
      <c r="G911" s="161" t="str">
        <f>IF($C911="","",LEFT(IFERROR(VLOOKUP($C911,TeamsV,4,0),"")&amp;"?",1))</f>
        <v/>
      </c>
      <c r="H911" s="72"/>
      <c r="I911" s="73"/>
      <c r="J911" s="265">
        <f>COUNTIF(C914:C928,"V")</f>
        <v>0</v>
      </c>
      <c r="K911" s="268">
        <f>COUNTIF(C914:C928,"M")</f>
        <v>0</v>
      </c>
      <c r="L911" s="74" t="str">
        <f>IFERROR(AVERAGE(H914:H928),"")</f>
        <v/>
      </c>
      <c r="M911" s="75"/>
      <c r="N911" s="75"/>
      <c r="O911" s="76" t="s">
        <v>5714</v>
      </c>
      <c r="P911" s="346"/>
      <c r="Q911" s="346"/>
      <c r="R911" s="346"/>
      <c r="S911" s="347"/>
      <c r="T911" s="344">
        <f>SUM(T914:T928)</f>
        <v>0</v>
      </c>
      <c r="U911" s="201" t="str">
        <f>MID($C911,1,1)</f>
        <v/>
      </c>
      <c r="V911" s="201" t="str">
        <f>MID($C911,1,1)</f>
        <v/>
      </c>
      <c r="W911" s="201" t="str">
        <f>MID($C911,1,1)</f>
        <v/>
      </c>
      <c r="X911" s="49">
        <v>2</v>
      </c>
      <c r="Y911" s="40"/>
      <c r="Z911" s="40"/>
      <c r="AA911" s="40"/>
      <c r="AB911" s="40"/>
      <c r="AD911" s="17" t="str">
        <f>IF($C911="","",IFERROR(VLOOKUP($C911,TeamsV,6,0),""))</f>
        <v/>
      </c>
      <c r="AE911" s="17" t="str">
        <f>TRIM(IF($AD911="","",IFERROR(VLOOKUP($AD911,Teams!$B$4:$G$8,2,0),"")))</f>
        <v/>
      </c>
      <c r="AF911" s="17" t="str">
        <f>TRIM(IF($AD911="","",IFERROR(VLOOKUP($AD911,Teams!$B$4:$G$8,4,0),"")))</f>
        <v/>
      </c>
      <c r="AH911" s="335" t="str">
        <f>IFERROR(AVERAGE(AH914:AH928),"")</f>
        <v/>
      </c>
    </row>
    <row r="912" spans="1:34" x14ac:dyDescent="0.25">
      <c r="B912" s="60"/>
      <c r="C912" s="162"/>
      <c r="D912" s="60"/>
      <c r="E912" s="60"/>
      <c r="F912" s="60"/>
      <c r="G912" s="64"/>
      <c r="H912" s="64"/>
      <c r="I912" s="64"/>
      <c r="J912" s="266"/>
      <c r="K912" s="266"/>
      <c r="L912" s="266"/>
      <c r="M912" s="77"/>
      <c r="N912" s="77"/>
      <c r="P912" s="200"/>
      <c r="Q912" s="200"/>
      <c r="R912" s="200"/>
      <c r="S912" s="200"/>
      <c r="T912" s="156"/>
      <c r="U912" s="202"/>
      <c r="V912" s="202"/>
      <c r="W912" s="202"/>
      <c r="X912" s="49">
        <v>3</v>
      </c>
    </row>
    <row r="913" spans="1:34" x14ac:dyDescent="0.25">
      <c r="A913" s="78"/>
      <c r="B913" s="79"/>
      <c r="C913" s="80" t="s">
        <v>5715</v>
      </c>
      <c r="D913" s="80" t="s">
        <v>5716</v>
      </c>
      <c r="E913" s="81" t="s">
        <v>5717</v>
      </c>
      <c r="F913" s="81" t="s">
        <v>5718</v>
      </c>
      <c r="G913" s="80" t="s">
        <v>5719</v>
      </c>
      <c r="H913" s="80" t="s">
        <v>5720</v>
      </c>
      <c r="I913" s="80" t="s">
        <v>5575</v>
      </c>
      <c r="J913" s="80" t="s">
        <v>7904</v>
      </c>
      <c r="K913" s="80" t="s">
        <v>7905</v>
      </c>
      <c r="L913" s="80" t="s">
        <v>8680</v>
      </c>
      <c r="M913" s="82"/>
      <c r="N913" s="82"/>
      <c r="O913" s="83"/>
      <c r="P913" s="203" t="s">
        <v>5585</v>
      </c>
      <c r="Q913" s="203" t="s">
        <v>5584</v>
      </c>
      <c r="R913" s="203" t="s">
        <v>5586</v>
      </c>
      <c r="S913" s="200"/>
      <c r="T913" s="156"/>
      <c r="U913" s="201" t="str">
        <f>IF(W911="","",VLOOKUP(W911,Leeftijdscat,2,FALSE))</f>
        <v/>
      </c>
      <c r="V913" s="201" t="str">
        <f>IF(W911="","",VLOOKUP(W911,Leeftijdscat,3,FALSE))</f>
        <v/>
      </c>
      <c r="W913" s="201" t="str">
        <f>IF(W911="","",VLOOKUP(W911,Leeftijdscat,4,FALSE))</f>
        <v/>
      </c>
      <c r="X913" s="49">
        <v>4</v>
      </c>
      <c r="Y913" s="78">
        <f>LEN(Y914&amp;Y915&amp;Y916&amp;Y917&amp;Y918&amp;Y919&amp;Y920&amp;Y921&amp;Y922&amp;Y923&amp;Y924&amp;Y925&amp;Y926&amp;Y927&amp;Y928)</f>
        <v>0</v>
      </c>
      <c r="Z913" s="78">
        <f>LEN(Z914&amp;Z915&amp;Z916&amp;Z917&amp;Z918&amp;Z919&amp;Z920&amp;Z921&amp;Z922&amp;Z923&amp;Z924&amp;Z925&amp;Z926&amp;Z927&amp;Z928)</f>
        <v>0</v>
      </c>
      <c r="AA913" s="78">
        <f>LEN(AA914&amp;AA915&amp;AA916&amp;AA917&amp;AA918&amp;AA919&amp;AA920&amp;AA921&amp;AA922&amp;AA923&amp;AA924&amp;AA925&amp;AA926&amp;AA927&amp;AA928)</f>
        <v>0</v>
      </c>
      <c r="AB913" s="78">
        <f>SUM(Y913:AA913)</f>
        <v>0</v>
      </c>
    </row>
    <row r="914" spans="1:34" x14ac:dyDescent="0.25">
      <c r="A914" s="31" t="str">
        <f>C911&amp;"x"&amp;B914</f>
        <v>x1</v>
      </c>
      <c r="B914" s="60">
        <v>1</v>
      </c>
      <c r="C914" s="84" t="str">
        <f t="shared" ref="C914:C928" si="807">IF(LEFT($A914,1)="x","",IFERROR(VLOOKUP($A914,LedenV,6,0),""))</f>
        <v/>
      </c>
      <c r="D914" s="84" t="str">
        <f t="shared" ref="D914:D928" si="808">IF(LEFT($A914,1)="x","",IFERROR(VLOOKUP($A914,LedenV,7,0),""))</f>
        <v/>
      </c>
      <c r="E914" s="85" t="str">
        <f t="shared" ref="E914:E928" si="809">IF(LEFT($A914,1)="x","",IFERROR(VLOOKUP($A914,LedenV,8,0),""))</f>
        <v/>
      </c>
      <c r="F914" s="85" t="str">
        <f t="shared" ref="F914:F928" si="810">IF(LEFT($A914,1)="x","",IFERROR(VLOOKUP($A914,LedenV,9,0),""))</f>
        <v/>
      </c>
      <c r="G914" s="86" t="str">
        <f t="shared" ref="G914:G928" si="811">IF(LEFT($A914,1)="x","",IFERROR(VLOOKUP($A914,LedenV,10,0),""))</f>
        <v/>
      </c>
      <c r="H914" s="87" t="str">
        <f t="shared" ref="H914:H928" si="812">IF(AND(ISNUMBER(G914),G914&lt;&gt;0),DATEDIF(G914,Peildatum,"Y"),"")</f>
        <v/>
      </c>
      <c r="I914" s="88"/>
      <c r="J914" s="84" t="str">
        <f t="shared" ref="J914:J928" si="813">IF(LEFT($A914,1)="x","",IFERROR(VLOOKUP($A914,LedenV,16,0),""))</f>
        <v/>
      </c>
      <c r="K914" s="84" t="str">
        <f t="shared" ref="K914:K928" si="814">IF(LEFT($A914,1)="x","",IFERROR(VLOOKUP($A914,LedenV,17,0),""))</f>
        <v/>
      </c>
      <c r="L914" s="84" t="str">
        <f t="shared" ref="L914:L928" si="815">IF(LEFT($A914,1)="x","",IFERROR(VLOOKUP($A914,LedenV,18,0),""))</f>
        <v/>
      </c>
      <c r="M914" s="89"/>
      <c r="N914" s="89"/>
      <c r="P914" s="199"/>
      <c r="Q914" s="199"/>
      <c r="R914" s="199"/>
      <c r="S914" s="204"/>
      <c r="T914" s="273">
        <f t="shared" ref="T914:T928" si="816">IF(LEN(C914&amp;D914&amp;E914&amp;F914)&gt;0,1,0)</f>
        <v>0</v>
      </c>
      <c r="U914" s="202">
        <f t="shared" ref="U914:U928" si="817">MIN(LEN(Y914&amp;Z914&amp;AA914),1)</f>
        <v>0</v>
      </c>
      <c r="V914" s="205" t="str">
        <f t="shared" ref="V914:V928" si="818">V913</f>
        <v/>
      </c>
      <c r="W914" s="205" t="str">
        <f t="shared" ref="W914:W928" si="819">W913</f>
        <v/>
      </c>
      <c r="X914" s="49">
        <v>5</v>
      </c>
      <c r="Y914" s="84" t="str">
        <f t="shared" ref="Y914:Y928" si="820">IF(LEFT($A914,1)="x","",IFERROR(VLOOKUP($A914,LedenV,34,0),""))</f>
        <v/>
      </c>
      <c r="Z914" s="84" t="str">
        <f t="shared" ref="Z914:Z928" si="821">IF(LEFT($A914,1)="x","",IFERROR(VLOOKUP($A914,LedenV,35,0),""))</f>
        <v/>
      </c>
      <c r="AA914" s="84" t="str">
        <f t="shared" ref="AA914:AA928" si="822">IF(LEFT($A914,1)="x","",IFERROR(VLOOKUP($A914,LedenV,36,0),""))</f>
        <v/>
      </c>
      <c r="AB914" s="31">
        <f t="shared" ref="AB914:AB928" si="823">LEN(Y914&amp;Z914&amp;AA914)</f>
        <v>0</v>
      </c>
      <c r="AH914" s="332" t="str">
        <f t="shared" ref="AH914:AH928" si="824">lft(G914,Peildatum)</f>
        <v/>
      </c>
    </row>
    <row r="915" spans="1:34" x14ac:dyDescent="0.25">
      <c r="A915" s="31" t="str">
        <f>C911&amp;"x"&amp;B915</f>
        <v>x2</v>
      </c>
      <c r="B915" s="60">
        <v>2</v>
      </c>
      <c r="C915" s="84" t="str">
        <f t="shared" si="807"/>
        <v/>
      </c>
      <c r="D915" s="84" t="str">
        <f t="shared" si="808"/>
        <v/>
      </c>
      <c r="E915" s="85" t="str">
        <f t="shared" si="809"/>
        <v/>
      </c>
      <c r="F915" s="85" t="str">
        <f t="shared" si="810"/>
        <v/>
      </c>
      <c r="G915" s="86" t="str">
        <f t="shared" si="811"/>
        <v/>
      </c>
      <c r="H915" s="87" t="str">
        <f t="shared" si="812"/>
        <v/>
      </c>
      <c r="I915" s="88"/>
      <c r="J915" s="84" t="str">
        <f t="shared" si="813"/>
        <v/>
      </c>
      <c r="K915" s="84" t="str">
        <f t="shared" si="814"/>
        <v/>
      </c>
      <c r="L915" s="84" t="str">
        <f t="shared" si="815"/>
        <v/>
      </c>
      <c r="M915" s="89"/>
      <c r="N915" s="89"/>
      <c r="P915" s="199"/>
      <c r="Q915" s="199"/>
      <c r="R915" s="199"/>
      <c r="S915" s="204"/>
      <c r="T915" s="273">
        <f t="shared" si="816"/>
        <v>0</v>
      </c>
      <c r="U915" s="202">
        <f t="shared" si="817"/>
        <v>0</v>
      </c>
      <c r="V915" s="205" t="str">
        <f t="shared" si="818"/>
        <v/>
      </c>
      <c r="W915" s="205" t="str">
        <f t="shared" si="819"/>
        <v/>
      </c>
      <c r="X915" s="49">
        <v>6</v>
      </c>
      <c r="Y915" s="84" t="str">
        <f t="shared" si="820"/>
        <v/>
      </c>
      <c r="Z915" s="84" t="str">
        <f t="shared" si="821"/>
        <v/>
      </c>
      <c r="AA915" s="84" t="str">
        <f t="shared" si="822"/>
        <v/>
      </c>
      <c r="AB915" s="31">
        <f t="shared" si="823"/>
        <v>0</v>
      </c>
      <c r="AH915" s="332" t="str">
        <f t="shared" si="824"/>
        <v/>
      </c>
    </row>
    <row r="916" spans="1:34" x14ac:dyDescent="0.25">
      <c r="A916" s="31" t="str">
        <f>C911&amp;"x"&amp;B916</f>
        <v>x3</v>
      </c>
      <c r="B916" s="60">
        <v>3</v>
      </c>
      <c r="C916" s="84" t="str">
        <f t="shared" si="807"/>
        <v/>
      </c>
      <c r="D916" s="84" t="str">
        <f t="shared" si="808"/>
        <v/>
      </c>
      <c r="E916" s="85" t="str">
        <f t="shared" si="809"/>
        <v/>
      </c>
      <c r="F916" s="85" t="str">
        <f t="shared" si="810"/>
        <v/>
      </c>
      <c r="G916" s="86" t="str">
        <f t="shared" si="811"/>
        <v/>
      </c>
      <c r="H916" s="87" t="str">
        <f t="shared" si="812"/>
        <v/>
      </c>
      <c r="I916" s="88"/>
      <c r="J916" s="84" t="str">
        <f t="shared" si="813"/>
        <v/>
      </c>
      <c r="K916" s="84" t="str">
        <f t="shared" si="814"/>
        <v/>
      </c>
      <c r="L916" s="84" t="str">
        <f t="shared" si="815"/>
        <v/>
      </c>
      <c r="M916" s="89"/>
      <c r="N916" s="89"/>
      <c r="P916" s="199"/>
      <c r="Q916" s="199"/>
      <c r="R916" s="199"/>
      <c r="S916" s="204"/>
      <c r="T916" s="273">
        <f t="shared" si="816"/>
        <v>0</v>
      </c>
      <c r="U916" s="202">
        <f t="shared" si="817"/>
        <v>0</v>
      </c>
      <c r="V916" s="205" t="str">
        <f t="shared" si="818"/>
        <v/>
      </c>
      <c r="W916" s="205" t="str">
        <f t="shared" si="819"/>
        <v/>
      </c>
      <c r="X916" s="49">
        <v>7</v>
      </c>
      <c r="Y916" s="84" t="str">
        <f t="shared" si="820"/>
        <v/>
      </c>
      <c r="Z916" s="84" t="str">
        <f t="shared" si="821"/>
        <v/>
      </c>
      <c r="AA916" s="84" t="str">
        <f t="shared" si="822"/>
        <v/>
      </c>
      <c r="AB916" s="31">
        <f t="shared" si="823"/>
        <v>0</v>
      </c>
      <c r="AH916" s="332" t="str">
        <f t="shared" si="824"/>
        <v/>
      </c>
    </row>
    <row r="917" spans="1:34" x14ac:dyDescent="0.25">
      <c r="A917" s="31" t="str">
        <f>C911&amp;"x"&amp;B917</f>
        <v>x4</v>
      </c>
      <c r="B917" s="60">
        <v>4</v>
      </c>
      <c r="C917" s="84" t="str">
        <f t="shared" si="807"/>
        <v/>
      </c>
      <c r="D917" s="84" t="str">
        <f t="shared" si="808"/>
        <v/>
      </c>
      <c r="E917" s="85" t="str">
        <f t="shared" si="809"/>
        <v/>
      </c>
      <c r="F917" s="85" t="str">
        <f t="shared" si="810"/>
        <v/>
      </c>
      <c r="G917" s="86" t="str">
        <f t="shared" si="811"/>
        <v/>
      </c>
      <c r="H917" s="87" t="str">
        <f t="shared" si="812"/>
        <v/>
      </c>
      <c r="I917" s="88"/>
      <c r="J917" s="84" t="str">
        <f t="shared" si="813"/>
        <v/>
      </c>
      <c r="K917" s="84" t="str">
        <f t="shared" si="814"/>
        <v/>
      </c>
      <c r="L917" s="84" t="str">
        <f t="shared" si="815"/>
        <v/>
      </c>
      <c r="M917" s="89"/>
      <c r="N917" s="89"/>
      <c r="P917" s="199"/>
      <c r="Q917" s="199"/>
      <c r="R917" s="199"/>
      <c r="S917" s="204"/>
      <c r="T917" s="273">
        <f t="shared" si="816"/>
        <v>0</v>
      </c>
      <c r="U917" s="202">
        <f t="shared" si="817"/>
        <v>0</v>
      </c>
      <c r="V917" s="205" t="str">
        <f t="shared" si="818"/>
        <v/>
      </c>
      <c r="W917" s="205" t="str">
        <f t="shared" si="819"/>
        <v/>
      </c>
      <c r="X917" s="49">
        <v>8</v>
      </c>
      <c r="Y917" s="84" t="str">
        <f t="shared" si="820"/>
        <v/>
      </c>
      <c r="Z917" s="84" t="str">
        <f t="shared" si="821"/>
        <v/>
      </c>
      <c r="AA917" s="84" t="str">
        <f t="shared" si="822"/>
        <v/>
      </c>
      <c r="AB917" s="31">
        <f t="shared" si="823"/>
        <v>0</v>
      </c>
      <c r="AH917" s="332" t="str">
        <f t="shared" si="824"/>
        <v/>
      </c>
    </row>
    <row r="918" spans="1:34" x14ac:dyDescent="0.25">
      <c r="A918" s="31" t="str">
        <f>C911&amp;"x"&amp;B918</f>
        <v>x5</v>
      </c>
      <c r="B918" s="60">
        <v>5</v>
      </c>
      <c r="C918" s="84" t="str">
        <f t="shared" si="807"/>
        <v/>
      </c>
      <c r="D918" s="84" t="str">
        <f t="shared" si="808"/>
        <v/>
      </c>
      <c r="E918" s="85" t="str">
        <f t="shared" si="809"/>
        <v/>
      </c>
      <c r="F918" s="85" t="str">
        <f t="shared" si="810"/>
        <v/>
      </c>
      <c r="G918" s="86" t="str">
        <f t="shared" si="811"/>
        <v/>
      </c>
      <c r="H918" s="87" t="str">
        <f t="shared" si="812"/>
        <v/>
      </c>
      <c r="I918" s="88"/>
      <c r="J918" s="84" t="str">
        <f t="shared" si="813"/>
        <v/>
      </c>
      <c r="K918" s="84" t="str">
        <f t="shared" si="814"/>
        <v/>
      </c>
      <c r="L918" s="84" t="str">
        <f t="shared" si="815"/>
        <v/>
      </c>
      <c r="M918" s="89"/>
      <c r="N918" s="89"/>
      <c r="P918" s="199"/>
      <c r="Q918" s="199"/>
      <c r="R918" s="199"/>
      <c r="S918" s="204"/>
      <c r="T918" s="273">
        <f t="shared" si="816"/>
        <v>0</v>
      </c>
      <c r="U918" s="202">
        <f t="shared" si="817"/>
        <v>0</v>
      </c>
      <c r="V918" s="205" t="str">
        <f t="shared" si="818"/>
        <v/>
      </c>
      <c r="W918" s="205" t="str">
        <f t="shared" si="819"/>
        <v/>
      </c>
      <c r="X918" s="49">
        <v>9</v>
      </c>
      <c r="Y918" s="84" t="str">
        <f t="shared" si="820"/>
        <v/>
      </c>
      <c r="Z918" s="84" t="str">
        <f t="shared" si="821"/>
        <v/>
      </c>
      <c r="AA918" s="84" t="str">
        <f t="shared" si="822"/>
        <v/>
      </c>
      <c r="AB918" s="31">
        <f t="shared" si="823"/>
        <v>0</v>
      </c>
      <c r="AH918" s="332" t="str">
        <f t="shared" si="824"/>
        <v/>
      </c>
    </row>
    <row r="919" spans="1:34" x14ac:dyDescent="0.25">
      <c r="A919" s="31" t="str">
        <f>C911&amp;"x"&amp;B919</f>
        <v>x6</v>
      </c>
      <c r="B919" s="60">
        <v>6</v>
      </c>
      <c r="C919" s="84" t="str">
        <f t="shared" si="807"/>
        <v/>
      </c>
      <c r="D919" s="84" t="str">
        <f t="shared" si="808"/>
        <v/>
      </c>
      <c r="E919" s="85" t="str">
        <f t="shared" si="809"/>
        <v/>
      </c>
      <c r="F919" s="85" t="str">
        <f t="shared" si="810"/>
        <v/>
      </c>
      <c r="G919" s="86" t="str">
        <f t="shared" si="811"/>
        <v/>
      </c>
      <c r="H919" s="87" t="str">
        <f t="shared" si="812"/>
        <v/>
      </c>
      <c r="I919" s="88"/>
      <c r="J919" s="84" t="str">
        <f t="shared" si="813"/>
        <v/>
      </c>
      <c r="K919" s="84" t="str">
        <f t="shared" si="814"/>
        <v/>
      </c>
      <c r="L919" s="84" t="str">
        <f t="shared" si="815"/>
        <v/>
      </c>
      <c r="M919" s="89"/>
      <c r="N919" s="89"/>
      <c r="P919" s="199"/>
      <c r="Q919" s="199"/>
      <c r="R919" s="199"/>
      <c r="S919" s="204"/>
      <c r="T919" s="273">
        <f t="shared" si="816"/>
        <v>0</v>
      </c>
      <c r="U919" s="202">
        <f t="shared" si="817"/>
        <v>0</v>
      </c>
      <c r="V919" s="205" t="str">
        <f t="shared" si="818"/>
        <v/>
      </c>
      <c r="W919" s="205" t="str">
        <f t="shared" si="819"/>
        <v/>
      </c>
      <c r="X919" s="49">
        <v>10</v>
      </c>
      <c r="Y919" s="84" t="str">
        <f t="shared" si="820"/>
        <v/>
      </c>
      <c r="Z919" s="84" t="str">
        <f t="shared" si="821"/>
        <v/>
      </c>
      <c r="AA919" s="84" t="str">
        <f t="shared" si="822"/>
        <v/>
      </c>
      <c r="AB919" s="31">
        <f t="shared" si="823"/>
        <v>0</v>
      </c>
      <c r="AH919" s="332" t="str">
        <f t="shared" si="824"/>
        <v/>
      </c>
    </row>
    <row r="920" spans="1:34" x14ac:dyDescent="0.25">
      <c r="A920" s="31" t="str">
        <f>C911&amp;"x"&amp;B920</f>
        <v>x7</v>
      </c>
      <c r="B920" s="60">
        <v>7</v>
      </c>
      <c r="C920" s="84" t="str">
        <f t="shared" si="807"/>
        <v/>
      </c>
      <c r="D920" s="84" t="str">
        <f t="shared" si="808"/>
        <v/>
      </c>
      <c r="E920" s="85" t="str">
        <f t="shared" si="809"/>
        <v/>
      </c>
      <c r="F920" s="85" t="str">
        <f t="shared" si="810"/>
        <v/>
      </c>
      <c r="G920" s="86" t="str">
        <f t="shared" si="811"/>
        <v/>
      </c>
      <c r="H920" s="87" t="str">
        <f t="shared" si="812"/>
        <v/>
      </c>
      <c r="I920" s="88"/>
      <c r="J920" s="84" t="str">
        <f t="shared" si="813"/>
        <v/>
      </c>
      <c r="K920" s="84" t="str">
        <f t="shared" si="814"/>
        <v/>
      </c>
      <c r="L920" s="84" t="str">
        <f t="shared" si="815"/>
        <v/>
      </c>
      <c r="M920" s="89"/>
      <c r="N920" s="89"/>
      <c r="P920" s="199"/>
      <c r="Q920" s="199"/>
      <c r="R920" s="199"/>
      <c r="S920" s="204"/>
      <c r="T920" s="273">
        <f t="shared" si="816"/>
        <v>0</v>
      </c>
      <c r="U920" s="202">
        <f t="shared" si="817"/>
        <v>0</v>
      </c>
      <c r="V920" s="205" t="str">
        <f t="shared" si="818"/>
        <v/>
      </c>
      <c r="W920" s="205" t="str">
        <f t="shared" si="819"/>
        <v/>
      </c>
      <c r="X920" s="49">
        <v>11</v>
      </c>
      <c r="Y920" s="84" t="str">
        <f t="shared" si="820"/>
        <v/>
      </c>
      <c r="Z920" s="84" t="str">
        <f t="shared" si="821"/>
        <v/>
      </c>
      <c r="AA920" s="84" t="str">
        <f t="shared" si="822"/>
        <v/>
      </c>
      <c r="AB920" s="31">
        <f t="shared" si="823"/>
        <v>0</v>
      </c>
      <c r="AH920" s="332" t="str">
        <f t="shared" si="824"/>
        <v/>
      </c>
    </row>
    <row r="921" spans="1:34" x14ac:dyDescent="0.25">
      <c r="A921" s="31" t="str">
        <f>C911&amp;"x"&amp;B921</f>
        <v>x8</v>
      </c>
      <c r="B921" s="60">
        <v>8</v>
      </c>
      <c r="C921" s="84" t="str">
        <f t="shared" si="807"/>
        <v/>
      </c>
      <c r="D921" s="84" t="str">
        <f t="shared" si="808"/>
        <v/>
      </c>
      <c r="E921" s="85" t="str">
        <f t="shared" si="809"/>
        <v/>
      </c>
      <c r="F921" s="85" t="str">
        <f t="shared" si="810"/>
        <v/>
      </c>
      <c r="G921" s="86" t="str">
        <f t="shared" si="811"/>
        <v/>
      </c>
      <c r="H921" s="87" t="str">
        <f t="shared" si="812"/>
        <v/>
      </c>
      <c r="I921" s="88"/>
      <c r="J921" s="84" t="str">
        <f t="shared" si="813"/>
        <v/>
      </c>
      <c r="K921" s="84" t="str">
        <f t="shared" si="814"/>
        <v/>
      </c>
      <c r="L921" s="84" t="str">
        <f t="shared" si="815"/>
        <v/>
      </c>
      <c r="M921" s="89"/>
      <c r="N921" s="89"/>
      <c r="P921" s="199"/>
      <c r="Q921" s="199"/>
      <c r="R921" s="199"/>
      <c r="S921" s="204"/>
      <c r="T921" s="273">
        <f t="shared" si="816"/>
        <v>0</v>
      </c>
      <c r="U921" s="202">
        <f t="shared" si="817"/>
        <v>0</v>
      </c>
      <c r="V921" s="205" t="str">
        <f t="shared" si="818"/>
        <v/>
      </c>
      <c r="W921" s="205" t="str">
        <f t="shared" si="819"/>
        <v/>
      </c>
      <c r="X921" s="49">
        <v>12</v>
      </c>
      <c r="Y921" s="84" t="str">
        <f t="shared" si="820"/>
        <v/>
      </c>
      <c r="Z921" s="84" t="str">
        <f t="shared" si="821"/>
        <v/>
      </c>
      <c r="AA921" s="84" t="str">
        <f t="shared" si="822"/>
        <v/>
      </c>
      <c r="AB921" s="31">
        <f t="shared" si="823"/>
        <v>0</v>
      </c>
      <c r="AH921" s="332" t="str">
        <f t="shared" si="824"/>
        <v/>
      </c>
    </row>
    <row r="922" spans="1:34" x14ac:dyDescent="0.25">
      <c r="A922" s="31" t="str">
        <f>C911&amp;"x"&amp;B922</f>
        <v>x9</v>
      </c>
      <c r="B922" s="60">
        <v>9</v>
      </c>
      <c r="C922" s="84" t="str">
        <f t="shared" si="807"/>
        <v/>
      </c>
      <c r="D922" s="84" t="str">
        <f t="shared" si="808"/>
        <v/>
      </c>
      <c r="E922" s="85" t="str">
        <f t="shared" si="809"/>
        <v/>
      </c>
      <c r="F922" s="85" t="str">
        <f t="shared" si="810"/>
        <v/>
      </c>
      <c r="G922" s="86" t="str">
        <f t="shared" si="811"/>
        <v/>
      </c>
      <c r="H922" s="87" t="str">
        <f t="shared" si="812"/>
        <v/>
      </c>
      <c r="I922" s="88"/>
      <c r="J922" s="84" t="str">
        <f t="shared" si="813"/>
        <v/>
      </c>
      <c r="K922" s="84" t="str">
        <f t="shared" si="814"/>
        <v/>
      </c>
      <c r="L922" s="84" t="str">
        <f t="shared" si="815"/>
        <v/>
      </c>
      <c r="M922" s="89"/>
      <c r="N922" s="89"/>
      <c r="P922" s="199"/>
      <c r="Q922" s="199"/>
      <c r="R922" s="199"/>
      <c r="S922" s="204"/>
      <c r="T922" s="273">
        <f t="shared" si="816"/>
        <v>0</v>
      </c>
      <c r="U922" s="202">
        <f t="shared" si="817"/>
        <v>0</v>
      </c>
      <c r="V922" s="205" t="str">
        <f t="shared" si="818"/>
        <v/>
      </c>
      <c r="W922" s="205" t="str">
        <f t="shared" si="819"/>
        <v/>
      </c>
      <c r="X922" s="49">
        <v>13</v>
      </c>
      <c r="Y922" s="84" t="str">
        <f t="shared" si="820"/>
        <v/>
      </c>
      <c r="Z922" s="84" t="str">
        <f t="shared" si="821"/>
        <v/>
      </c>
      <c r="AA922" s="84" t="str">
        <f t="shared" si="822"/>
        <v/>
      </c>
      <c r="AB922" s="31">
        <f t="shared" si="823"/>
        <v>0</v>
      </c>
      <c r="AH922" s="332" t="str">
        <f t="shared" si="824"/>
        <v/>
      </c>
    </row>
    <row r="923" spans="1:34" x14ac:dyDescent="0.25">
      <c r="A923" s="31" t="str">
        <f>C911&amp;"x"&amp;B923</f>
        <v>x10</v>
      </c>
      <c r="B923" s="60">
        <v>10</v>
      </c>
      <c r="C923" s="84" t="str">
        <f t="shared" si="807"/>
        <v/>
      </c>
      <c r="D923" s="84" t="str">
        <f t="shared" si="808"/>
        <v/>
      </c>
      <c r="E923" s="85" t="str">
        <f t="shared" si="809"/>
        <v/>
      </c>
      <c r="F923" s="85" t="str">
        <f t="shared" si="810"/>
        <v/>
      </c>
      <c r="G923" s="86" t="str">
        <f t="shared" si="811"/>
        <v/>
      </c>
      <c r="H923" s="87" t="str">
        <f t="shared" si="812"/>
        <v/>
      </c>
      <c r="I923" s="88"/>
      <c r="J923" s="84" t="str">
        <f t="shared" si="813"/>
        <v/>
      </c>
      <c r="K923" s="84" t="str">
        <f t="shared" si="814"/>
        <v/>
      </c>
      <c r="L923" s="84" t="str">
        <f t="shared" si="815"/>
        <v/>
      </c>
      <c r="M923" s="89"/>
      <c r="N923" s="89"/>
      <c r="P923" s="199"/>
      <c r="Q923" s="199"/>
      <c r="R923" s="199"/>
      <c r="S923" s="204"/>
      <c r="T923" s="273">
        <f t="shared" si="816"/>
        <v>0</v>
      </c>
      <c r="U923" s="202">
        <f t="shared" si="817"/>
        <v>0</v>
      </c>
      <c r="V923" s="205" t="str">
        <f t="shared" si="818"/>
        <v/>
      </c>
      <c r="W923" s="205" t="str">
        <f t="shared" si="819"/>
        <v/>
      </c>
      <c r="X923" s="49">
        <v>14</v>
      </c>
      <c r="Y923" s="84" t="str">
        <f t="shared" si="820"/>
        <v/>
      </c>
      <c r="Z923" s="84" t="str">
        <f t="shared" si="821"/>
        <v/>
      </c>
      <c r="AA923" s="84" t="str">
        <f t="shared" si="822"/>
        <v/>
      </c>
      <c r="AB923" s="31">
        <f t="shared" si="823"/>
        <v>0</v>
      </c>
      <c r="AH923" s="332" t="str">
        <f t="shared" si="824"/>
        <v/>
      </c>
    </row>
    <row r="924" spans="1:34" x14ac:dyDescent="0.25">
      <c r="A924" s="31" t="str">
        <f>C911&amp;"x"&amp;B924</f>
        <v>x11</v>
      </c>
      <c r="B924" s="60">
        <v>11</v>
      </c>
      <c r="C924" s="84" t="str">
        <f t="shared" si="807"/>
        <v/>
      </c>
      <c r="D924" s="84" t="str">
        <f t="shared" si="808"/>
        <v/>
      </c>
      <c r="E924" s="85" t="str">
        <f t="shared" si="809"/>
        <v/>
      </c>
      <c r="F924" s="85" t="str">
        <f t="shared" si="810"/>
        <v/>
      </c>
      <c r="G924" s="86" t="str">
        <f t="shared" si="811"/>
        <v/>
      </c>
      <c r="H924" s="87" t="str">
        <f t="shared" si="812"/>
        <v/>
      </c>
      <c r="I924" s="88"/>
      <c r="J924" s="84" t="str">
        <f t="shared" si="813"/>
        <v/>
      </c>
      <c r="K924" s="84" t="str">
        <f t="shared" si="814"/>
        <v/>
      </c>
      <c r="L924" s="84" t="str">
        <f t="shared" si="815"/>
        <v/>
      </c>
      <c r="M924" s="89"/>
      <c r="N924" s="89"/>
      <c r="P924" s="199"/>
      <c r="Q924" s="199"/>
      <c r="R924" s="199"/>
      <c r="T924" s="273">
        <f t="shared" si="816"/>
        <v>0</v>
      </c>
      <c r="U924" s="202">
        <f t="shared" si="817"/>
        <v>0</v>
      </c>
      <c r="V924" s="205" t="str">
        <f t="shared" si="818"/>
        <v/>
      </c>
      <c r="W924" s="205" t="str">
        <f t="shared" si="819"/>
        <v/>
      </c>
      <c r="X924" s="49">
        <v>15</v>
      </c>
      <c r="Y924" s="84" t="str">
        <f t="shared" si="820"/>
        <v/>
      </c>
      <c r="Z924" s="84" t="str">
        <f t="shared" si="821"/>
        <v/>
      </c>
      <c r="AA924" s="84" t="str">
        <f t="shared" si="822"/>
        <v/>
      </c>
      <c r="AB924" s="31">
        <f t="shared" si="823"/>
        <v>0</v>
      </c>
      <c r="AH924" s="332" t="str">
        <f t="shared" si="824"/>
        <v/>
      </c>
    </row>
    <row r="925" spans="1:34" x14ac:dyDescent="0.25">
      <c r="A925" s="31" t="str">
        <f>C911&amp;"x"&amp;B925</f>
        <v>x12</v>
      </c>
      <c r="B925" s="60">
        <v>12</v>
      </c>
      <c r="C925" s="84" t="str">
        <f t="shared" si="807"/>
        <v/>
      </c>
      <c r="D925" s="84" t="str">
        <f t="shared" si="808"/>
        <v/>
      </c>
      <c r="E925" s="85" t="str">
        <f t="shared" si="809"/>
        <v/>
      </c>
      <c r="F925" s="85" t="str">
        <f t="shared" si="810"/>
        <v/>
      </c>
      <c r="G925" s="86" t="str">
        <f t="shared" si="811"/>
        <v/>
      </c>
      <c r="H925" s="87" t="str">
        <f t="shared" si="812"/>
        <v/>
      </c>
      <c r="I925" s="88"/>
      <c r="J925" s="84" t="str">
        <f t="shared" si="813"/>
        <v/>
      </c>
      <c r="K925" s="84" t="str">
        <f t="shared" si="814"/>
        <v/>
      </c>
      <c r="L925" s="84" t="str">
        <f t="shared" si="815"/>
        <v/>
      </c>
      <c r="M925" s="89"/>
      <c r="N925" s="89"/>
      <c r="P925" s="199"/>
      <c r="Q925" s="199"/>
      <c r="R925" s="199"/>
      <c r="T925" s="273">
        <f t="shared" si="816"/>
        <v>0</v>
      </c>
      <c r="U925" s="202">
        <f t="shared" si="817"/>
        <v>0</v>
      </c>
      <c r="V925" s="205" t="str">
        <f t="shared" si="818"/>
        <v/>
      </c>
      <c r="W925" s="205" t="str">
        <f t="shared" si="819"/>
        <v/>
      </c>
      <c r="X925" s="49">
        <v>16</v>
      </c>
      <c r="Y925" s="84" t="str">
        <f t="shared" si="820"/>
        <v/>
      </c>
      <c r="Z925" s="84" t="str">
        <f t="shared" si="821"/>
        <v/>
      </c>
      <c r="AA925" s="84" t="str">
        <f t="shared" si="822"/>
        <v/>
      </c>
      <c r="AB925" s="31">
        <f t="shared" si="823"/>
        <v>0</v>
      </c>
      <c r="AH925" s="332" t="str">
        <f t="shared" si="824"/>
        <v/>
      </c>
    </row>
    <row r="926" spans="1:34" x14ac:dyDescent="0.25">
      <c r="A926" s="31" t="str">
        <f>C911&amp;"x"&amp;B926</f>
        <v>x13</v>
      </c>
      <c r="B926" s="60">
        <v>13</v>
      </c>
      <c r="C926" s="84" t="str">
        <f t="shared" si="807"/>
        <v/>
      </c>
      <c r="D926" s="84" t="str">
        <f t="shared" si="808"/>
        <v/>
      </c>
      <c r="E926" s="85" t="str">
        <f t="shared" si="809"/>
        <v/>
      </c>
      <c r="F926" s="85" t="str">
        <f t="shared" si="810"/>
        <v/>
      </c>
      <c r="G926" s="86" t="str">
        <f t="shared" si="811"/>
        <v/>
      </c>
      <c r="H926" s="87" t="str">
        <f t="shared" si="812"/>
        <v/>
      </c>
      <c r="I926" s="88"/>
      <c r="J926" s="84" t="str">
        <f t="shared" si="813"/>
        <v/>
      </c>
      <c r="K926" s="84" t="str">
        <f t="shared" si="814"/>
        <v/>
      </c>
      <c r="L926" s="84" t="str">
        <f t="shared" si="815"/>
        <v/>
      </c>
      <c r="M926" s="89"/>
      <c r="N926" s="89"/>
      <c r="P926" s="199"/>
      <c r="Q926" s="199"/>
      <c r="R926" s="199"/>
      <c r="T926" s="273">
        <f t="shared" si="816"/>
        <v>0</v>
      </c>
      <c r="U926" s="202">
        <f t="shared" si="817"/>
        <v>0</v>
      </c>
      <c r="V926" s="205" t="str">
        <f t="shared" si="818"/>
        <v/>
      </c>
      <c r="W926" s="205" t="str">
        <f t="shared" si="819"/>
        <v/>
      </c>
      <c r="X926" s="49">
        <v>17</v>
      </c>
      <c r="Y926" s="84" t="str">
        <f t="shared" si="820"/>
        <v/>
      </c>
      <c r="Z926" s="84" t="str">
        <f t="shared" si="821"/>
        <v/>
      </c>
      <c r="AA926" s="84" t="str">
        <f t="shared" si="822"/>
        <v/>
      </c>
      <c r="AB926" s="31">
        <f t="shared" si="823"/>
        <v>0</v>
      </c>
      <c r="AH926" s="332" t="str">
        <f t="shared" si="824"/>
        <v/>
      </c>
    </row>
    <row r="927" spans="1:34" x14ac:dyDescent="0.25">
      <c r="A927" s="31" t="str">
        <f>C911&amp;"x"&amp;B927</f>
        <v>x14</v>
      </c>
      <c r="B927" s="60">
        <v>14</v>
      </c>
      <c r="C927" s="84" t="str">
        <f t="shared" si="807"/>
        <v/>
      </c>
      <c r="D927" s="84" t="str">
        <f t="shared" si="808"/>
        <v/>
      </c>
      <c r="E927" s="85" t="str">
        <f t="shared" si="809"/>
        <v/>
      </c>
      <c r="F927" s="85" t="str">
        <f t="shared" si="810"/>
        <v/>
      </c>
      <c r="G927" s="86" t="str">
        <f t="shared" si="811"/>
        <v/>
      </c>
      <c r="H927" s="87" t="str">
        <f t="shared" si="812"/>
        <v/>
      </c>
      <c r="I927" s="88"/>
      <c r="J927" s="84" t="str">
        <f t="shared" si="813"/>
        <v/>
      </c>
      <c r="K927" s="84" t="str">
        <f t="shared" si="814"/>
        <v/>
      </c>
      <c r="L927" s="84" t="str">
        <f t="shared" si="815"/>
        <v/>
      </c>
      <c r="M927" s="89"/>
      <c r="N927" s="89"/>
      <c r="P927" s="199"/>
      <c r="Q927" s="199"/>
      <c r="R927" s="199"/>
      <c r="T927" s="273">
        <f t="shared" si="816"/>
        <v>0</v>
      </c>
      <c r="U927" s="202">
        <f t="shared" si="817"/>
        <v>0</v>
      </c>
      <c r="V927" s="205" t="str">
        <f t="shared" si="818"/>
        <v/>
      </c>
      <c r="W927" s="205" t="str">
        <f t="shared" si="819"/>
        <v/>
      </c>
      <c r="X927" s="49">
        <v>18</v>
      </c>
      <c r="Y927" s="84" t="str">
        <f t="shared" si="820"/>
        <v/>
      </c>
      <c r="Z927" s="84" t="str">
        <f t="shared" si="821"/>
        <v/>
      </c>
      <c r="AA927" s="84" t="str">
        <f t="shared" si="822"/>
        <v/>
      </c>
      <c r="AB927" s="31">
        <f t="shared" si="823"/>
        <v>0</v>
      </c>
      <c r="AH927" s="332" t="str">
        <f t="shared" si="824"/>
        <v/>
      </c>
    </row>
    <row r="928" spans="1:34" x14ac:dyDescent="0.25">
      <c r="A928" s="31" t="str">
        <f>C911&amp;"x"&amp;B928</f>
        <v>x15</v>
      </c>
      <c r="B928" s="60">
        <v>15</v>
      </c>
      <c r="C928" s="84" t="str">
        <f t="shared" si="807"/>
        <v/>
      </c>
      <c r="D928" s="84" t="str">
        <f t="shared" si="808"/>
        <v/>
      </c>
      <c r="E928" s="85" t="str">
        <f t="shared" si="809"/>
        <v/>
      </c>
      <c r="F928" s="85" t="str">
        <f t="shared" si="810"/>
        <v/>
      </c>
      <c r="G928" s="86" t="str">
        <f t="shared" si="811"/>
        <v/>
      </c>
      <c r="H928" s="87" t="str">
        <f t="shared" si="812"/>
        <v/>
      </c>
      <c r="I928" s="88"/>
      <c r="J928" s="84" t="str">
        <f t="shared" si="813"/>
        <v/>
      </c>
      <c r="K928" s="84" t="str">
        <f t="shared" si="814"/>
        <v/>
      </c>
      <c r="L928" s="84" t="str">
        <f t="shared" si="815"/>
        <v/>
      </c>
      <c r="M928" s="89"/>
      <c r="N928" s="89"/>
      <c r="P928" s="199"/>
      <c r="Q928" s="199"/>
      <c r="R928" s="199"/>
      <c r="T928" s="273">
        <f t="shared" si="816"/>
        <v>0</v>
      </c>
      <c r="U928" s="202">
        <f t="shared" si="817"/>
        <v>0</v>
      </c>
      <c r="V928" s="205" t="str">
        <f t="shared" si="818"/>
        <v/>
      </c>
      <c r="W928" s="205" t="str">
        <f t="shared" si="819"/>
        <v/>
      </c>
      <c r="X928" s="49">
        <v>19</v>
      </c>
      <c r="Y928" s="84" t="str">
        <f t="shared" si="820"/>
        <v/>
      </c>
      <c r="Z928" s="84" t="str">
        <f t="shared" si="821"/>
        <v/>
      </c>
      <c r="AA928" s="84" t="str">
        <f t="shared" si="822"/>
        <v/>
      </c>
      <c r="AB928" s="31">
        <f t="shared" si="823"/>
        <v>0</v>
      </c>
      <c r="AH928" s="332" t="str">
        <f t="shared" si="824"/>
        <v/>
      </c>
    </row>
    <row r="929" spans="1:34" ht="13.8" thickBot="1" x14ac:dyDescent="0.3">
      <c r="B929" s="90"/>
      <c r="C929" s="91"/>
      <c r="D929" s="90"/>
      <c r="E929" s="90"/>
      <c r="F929" s="90"/>
      <c r="G929" s="92"/>
      <c r="H929" s="92"/>
      <c r="I929" s="92"/>
      <c r="J929" s="91"/>
      <c r="K929" s="91"/>
      <c r="L929" s="91"/>
      <c r="M929" s="89"/>
      <c r="N929" s="89"/>
      <c r="X929" s="49">
        <v>20</v>
      </c>
    </row>
    <row r="930" spans="1:34" ht="13.8" thickTop="1" x14ac:dyDescent="0.25">
      <c r="A930" s="59"/>
      <c r="B930" s="60"/>
      <c r="C930" s="416" t="s">
        <v>5707</v>
      </c>
      <c r="D930" s="416"/>
      <c r="E930" s="162" t="s">
        <v>5708</v>
      </c>
      <c r="F930" s="162" t="s">
        <v>5709</v>
      </c>
      <c r="G930" s="62" t="s">
        <v>5710</v>
      </c>
      <c r="H930" s="63"/>
      <c r="I930" s="64"/>
      <c r="J930" s="65" t="s">
        <v>5711</v>
      </c>
      <c r="K930" s="65" t="s">
        <v>5712</v>
      </c>
      <c r="L930" s="65" t="s">
        <v>5713</v>
      </c>
      <c r="M930" s="66"/>
      <c r="N930" s="66"/>
      <c r="O930" s="67"/>
      <c r="P930" s="68">
        <f>COUNT(P934:P948)</f>
        <v>0</v>
      </c>
      <c r="Q930" s="68">
        <f>COUNT(Q934:Q948)</f>
        <v>0</v>
      </c>
      <c r="R930" s="68">
        <f>COUNT(R934:R948)</f>
        <v>0</v>
      </c>
      <c r="S930" s="69"/>
      <c r="T930" s="344">
        <f>T931-SUM(U934:U948)</f>
        <v>0</v>
      </c>
      <c r="U930" s="67"/>
      <c r="V930" s="67"/>
      <c r="W930" s="67"/>
      <c r="X930" s="67">
        <v>1</v>
      </c>
      <c r="Y930" s="59"/>
      <c r="Z930" s="59"/>
      <c r="AA930" s="59"/>
      <c r="AB930" s="59"/>
    </row>
    <row r="931" spans="1:34" x14ac:dyDescent="0.25">
      <c r="A931" s="40">
        <v>50</v>
      </c>
      <c r="B931" s="70"/>
      <c r="C931" s="415" t="str">
        <f>Leden!AQ52</f>
        <v/>
      </c>
      <c r="D931" s="415"/>
      <c r="E931" s="161" t="str">
        <f>IF($C931="","",LEFT(IFERROR(VLOOKUP($C931,TeamsV,2,0),"")&amp;"??",2))</f>
        <v/>
      </c>
      <c r="F931" s="342" t="str">
        <f>IF($C931="","",IFERROR(VLOOKUP($C931,TeamsV,3,0),"??"))</f>
        <v/>
      </c>
      <c r="G931" s="161" t="str">
        <f>IF($C931="","",LEFT(IFERROR(VLOOKUP($C931,TeamsV,4,0),"")&amp;"?",1))</f>
        <v/>
      </c>
      <c r="H931" s="72"/>
      <c r="I931" s="73"/>
      <c r="J931" s="265">
        <f>COUNTIF(C934:C948,"V")</f>
        <v>0</v>
      </c>
      <c r="K931" s="268">
        <f>COUNTIF(C934:C948,"M")</f>
        <v>0</v>
      </c>
      <c r="L931" s="74" t="str">
        <f>IFERROR(AVERAGE(H934:H948),"")</f>
        <v/>
      </c>
      <c r="M931" s="75"/>
      <c r="N931" s="75"/>
      <c r="O931" s="76" t="s">
        <v>5714</v>
      </c>
      <c r="P931" s="346"/>
      <c r="Q931" s="346"/>
      <c r="R931" s="346"/>
      <c r="S931" s="347"/>
      <c r="T931" s="344">
        <f>SUM(T934:T948)</f>
        <v>0</v>
      </c>
      <c r="U931" s="201" t="str">
        <f>MID($C931,1,1)</f>
        <v/>
      </c>
      <c r="V931" s="201" t="str">
        <f>MID($C931,1,1)</f>
        <v/>
      </c>
      <c r="W931" s="201" t="str">
        <f>MID($C931,1,1)</f>
        <v/>
      </c>
      <c r="X931" s="49">
        <v>2</v>
      </c>
      <c r="Y931" s="40"/>
      <c r="Z931" s="40"/>
      <c r="AA931" s="40"/>
      <c r="AB931" s="40"/>
      <c r="AD931" s="17" t="str">
        <f>IF($C931="","",IFERROR(VLOOKUP($C931,TeamsV,6,0),""))</f>
        <v/>
      </c>
      <c r="AE931" s="17" t="str">
        <f>TRIM(IF($AD931="","",IFERROR(VLOOKUP($AD931,Teams!$B$4:$G$8,2,0),"")))</f>
        <v/>
      </c>
      <c r="AF931" s="17" t="str">
        <f>TRIM(IF($AD931="","",IFERROR(VLOOKUP($AD931,Teams!$B$4:$G$8,4,0),"")))</f>
        <v/>
      </c>
      <c r="AH931" s="335" t="str">
        <f>IFERROR(AVERAGE(AH934:AH948),"")</f>
        <v/>
      </c>
    </row>
    <row r="932" spans="1:34" x14ac:dyDescent="0.25">
      <c r="B932" s="60"/>
      <c r="C932" s="162"/>
      <c r="D932" s="60"/>
      <c r="E932" s="60"/>
      <c r="F932" s="60"/>
      <c r="G932" s="64"/>
      <c r="H932" s="64"/>
      <c r="I932" s="64"/>
      <c r="J932" s="266"/>
      <c r="K932" s="266"/>
      <c r="L932" s="266"/>
      <c r="M932" s="77"/>
      <c r="N932" s="77"/>
      <c r="P932" s="200"/>
      <c r="Q932" s="200"/>
      <c r="R932" s="200"/>
      <c r="S932" s="200"/>
      <c r="T932" s="156"/>
      <c r="U932" s="202"/>
      <c r="V932" s="202"/>
      <c r="W932" s="202"/>
      <c r="X932" s="49">
        <v>3</v>
      </c>
    </row>
    <row r="933" spans="1:34" x14ac:dyDescent="0.25">
      <c r="A933" s="78"/>
      <c r="B933" s="79"/>
      <c r="C933" s="80" t="s">
        <v>5715</v>
      </c>
      <c r="D933" s="80" t="s">
        <v>5716</v>
      </c>
      <c r="E933" s="81" t="s">
        <v>5717</v>
      </c>
      <c r="F933" s="81" t="s">
        <v>5718</v>
      </c>
      <c r="G933" s="80" t="s">
        <v>5719</v>
      </c>
      <c r="H933" s="80" t="s">
        <v>5720</v>
      </c>
      <c r="I933" s="80" t="s">
        <v>5575</v>
      </c>
      <c r="J933" s="80" t="s">
        <v>7904</v>
      </c>
      <c r="K933" s="80" t="s">
        <v>7905</v>
      </c>
      <c r="L933" s="80" t="s">
        <v>8680</v>
      </c>
      <c r="M933" s="82"/>
      <c r="N933" s="82"/>
      <c r="O933" s="83"/>
      <c r="P933" s="203" t="s">
        <v>5585</v>
      </c>
      <c r="Q933" s="203" t="s">
        <v>5584</v>
      </c>
      <c r="R933" s="203" t="s">
        <v>5586</v>
      </c>
      <c r="S933" s="200"/>
      <c r="T933" s="156"/>
      <c r="U933" s="201" t="str">
        <f>IF(W931="","",VLOOKUP(W931,Leeftijdscat,2,FALSE))</f>
        <v/>
      </c>
      <c r="V933" s="201" t="str">
        <f>IF(W931="","",VLOOKUP(W931,Leeftijdscat,3,FALSE))</f>
        <v/>
      </c>
      <c r="W933" s="201" t="str">
        <f>IF(W931="","",VLOOKUP(W931,Leeftijdscat,4,FALSE))</f>
        <v/>
      </c>
      <c r="X933" s="49">
        <v>4</v>
      </c>
      <c r="Y933" s="78">
        <f>LEN(Y934&amp;Y935&amp;Y936&amp;Y937&amp;Y938&amp;Y939&amp;Y940&amp;Y941&amp;Y942&amp;Y943&amp;Y944&amp;Y945&amp;Y946&amp;Y947&amp;Y948)</f>
        <v>0</v>
      </c>
      <c r="Z933" s="78">
        <f>LEN(Z934&amp;Z935&amp;Z936&amp;Z937&amp;Z938&amp;Z939&amp;Z940&amp;Z941&amp;Z942&amp;Z943&amp;Z944&amp;Z945&amp;Z946&amp;Z947&amp;Z948)</f>
        <v>0</v>
      </c>
      <c r="AA933" s="78">
        <f>LEN(AA934&amp;AA935&amp;AA936&amp;AA937&amp;AA938&amp;AA939&amp;AA940&amp;AA941&amp;AA942&amp;AA943&amp;AA944&amp;AA945&amp;AA946&amp;AA947&amp;AA948)</f>
        <v>0</v>
      </c>
      <c r="AB933" s="78">
        <f>SUM(Y933:AA933)</f>
        <v>0</v>
      </c>
    </row>
    <row r="934" spans="1:34" x14ac:dyDescent="0.25">
      <c r="A934" s="31" t="str">
        <f>C931&amp;"x"&amp;B934</f>
        <v>x1</v>
      </c>
      <c r="B934" s="60">
        <v>1</v>
      </c>
      <c r="C934" s="84" t="str">
        <f t="shared" ref="C934:C948" si="825">IF(LEFT($A934,1)="x","",IFERROR(VLOOKUP($A934,LedenV,6,0),""))</f>
        <v/>
      </c>
      <c r="D934" s="84" t="str">
        <f t="shared" ref="D934:D948" si="826">IF(LEFT($A934,1)="x","",IFERROR(VLOOKUP($A934,LedenV,7,0),""))</f>
        <v/>
      </c>
      <c r="E934" s="85" t="str">
        <f t="shared" ref="E934:E948" si="827">IF(LEFT($A934,1)="x","",IFERROR(VLOOKUP($A934,LedenV,8,0),""))</f>
        <v/>
      </c>
      <c r="F934" s="85" t="str">
        <f t="shared" ref="F934:F948" si="828">IF(LEFT($A934,1)="x","",IFERROR(VLOOKUP($A934,LedenV,9,0),""))</f>
        <v/>
      </c>
      <c r="G934" s="86" t="str">
        <f t="shared" ref="G934:G948" si="829">IF(LEFT($A934,1)="x","",IFERROR(VLOOKUP($A934,LedenV,10,0),""))</f>
        <v/>
      </c>
      <c r="H934" s="87" t="str">
        <f t="shared" ref="H934:H948" si="830">IF(AND(ISNUMBER(G934),G934&lt;&gt;0),DATEDIF(G934,Peildatum,"Y"),"")</f>
        <v/>
      </c>
      <c r="I934" s="88"/>
      <c r="J934" s="84" t="str">
        <f t="shared" ref="J934:J948" si="831">IF(LEFT($A934,1)="x","",IFERROR(VLOOKUP($A934,LedenV,16,0),""))</f>
        <v/>
      </c>
      <c r="K934" s="84" t="str">
        <f t="shared" ref="K934:K948" si="832">IF(LEFT($A934,1)="x","",IFERROR(VLOOKUP($A934,LedenV,17,0),""))</f>
        <v/>
      </c>
      <c r="L934" s="84" t="str">
        <f t="shared" ref="L934:L948" si="833">IF(LEFT($A934,1)="x","",IFERROR(VLOOKUP($A934,LedenV,18,0),""))</f>
        <v/>
      </c>
      <c r="M934" s="89"/>
      <c r="N934" s="89"/>
      <c r="P934" s="199"/>
      <c r="Q934" s="199"/>
      <c r="R934" s="199"/>
      <c r="S934" s="204"/>
      <c r="T934" s="273">
        <f t="shared" ref="T934:T948" si="834">IF(LEN(C934&amp;D934&amp;E934&amp;F934)&gt;0,1,0)</f>
        <v>0</v>
      </c>
      <c r="U934" s="202">
        <f t="shared" ref="U934:U948" si="835">MIN(LEN(Y934&amp;Z934&amp;AA934),1)</f>
        <v>0</v>
      </c>
      <c r="V934" s="205" t="str">
        <f t="shared" ref="V934:V948" si="836">V933</f>
        <v/>
      </c>
      <c r="W934" s="205" t="str">
        <f t="shared" ref="W934:W948" si="837">W933</f>
        <v/>
      </c>
      <c r="X934" s="49">
        <v>5</v>
      </c>
      <c r="Y934" s="84" t="str">
        <f t="shared" ref="Y934:Y948" si="838">IF(LEFT($A934,1)="x","",IFERROR(VLOOKUP($A934,LedenV,34,0),""))</f>
        <v/>
      </c>
      <c r="Z934" s="84" t="str">
        <f t="shared" ref="Z934:Z948" si="839">IF(LEFT($A934,1)="x","",IFERROR(VLOOKUP($A934,LedenV,35,0),""))</f>
        <v/>
      </c>
      <c r="AA934" s="84" t="str">
        <f t="shared" ref="AA934:AA948" si="840">IF(LEFT($A934,1)="x","",IFERROR(VLOOKUP($A934,LedenV,36,0),""))</f>
        <v/>
      </c>
      <c r="AB934" s="31">
        <f t="shared" ref="AB934:AB948" si="841">LEN(Y934&amp;Z934&amp;AA934)</f>
        <v>0</v>
      </c>
      <c r="AH934" s="332" t="str">
        <f t="shared" ref="AH934:AH948" si="842">lft(G934,Peildatum)</f>
        <v/>
      </c>
    </row>
    <row r="935" spans="1:34" x14ac:dyDescent="0.25">
      <c r="A935" s="31" t="str">
        <f>C931&amp;"x"&amp;B935</f>
        <v>x2</v>
      </c>
      <c r="B935" s="60">
        <v>2</v>
      </c>
      <c r="C935" s="84" t="str">
        <f t="shared" si="825"/>
        <v/>
      </c>
      <c r="D935" s="84" t="str">
        <f t="shared" si="826"/>
        <v/>
      </c>
      <c r="E935" s="85" t="str">
        <f t="shared" si="827"/>
        <v/>
      </c>
      <c r="F935" s="85" t="str">
        <f t="shared" si="828"/>
        <v/>
      </c>
      <c r="G935" s="86" t="str">
        <f t="shared" si="829"/>
        <v/>
      </c>
      <c r="H935" s="87" t="str">
        <f t="shared" si="830"/>
        <v/>
      </c>
      <c r="I935" s="88"/>
      <c r="J935" s="84" t="str">
        <f t="shared" si="831"/>
        <v/>
      </c>
      <c r="K935" s="84" t="str">
        <f t="shared" si="832"/>
        <v/>
      </c>
      <c r="L935" s="84" t="str">
        <f t="shared" si="833"/>
        <v/>
      </c>
      <c r="M935" s="89"/>
      <c r="N935" s="89"/>
      <c r="P935" s="199"/>
      <c r="Q935" s="199"/>
      <c r="R935" s="199"/>
      <c r="S935" s="204"/>
      <c r="T935" s="273">
        <f t="shared" si="834"/>
        <v>0</v>
      </c>
      <c r="U935" s="202">
        <f t="shared" si="835"/>
        <v>0</v>
      </c>
      <c r="V935" s="205" t="str">
        <f t="shared" si="836"/>
        <v/>
      </c>
      <c r="W935" s="205" t="str">
        <f t="shared" si="837"/>
        <v/>
      </c>
      <c r="X935" s="49">
        <v>6</v>
      </c>
      <c r="Y935" s="84" t="str">
        <f t="shared" si="838"/>
        <v/>
      </c>
      <c r="Z935" s="84" t="str">
        <f t="shared" si="839"/>
        <v/>
      </c>
      <c r="AA935" s="84" t="str">
        <f t="shared" si="840"/>
        <v/>
      </c>
      <c r="AB935" s="31">
        <f t="shared" si="841"/>
        <v>0</v>
      </c>
      <c r="AH935" s="332" t="str">
        <f t="shared" si="842"/>
        <v/>
      </c>
    </row>
    <row r="936" spans="1:34" x14ac:dyDescent="0.25">
      <c r="A936" s="31" t="str">
        <f>C931&amp;"x"&amp;B936</f>
        <v>x3</v>
      </c>
      <c r="B936" s="60">
        <v>3</v>
      </c>
      <c r="C936" s="84" t="str">
        <f t="shared" si="825"/>
        <v/>
      </c>
      <c r="D936" s="84" t="str">
        <f t="shared" si="826"/>
        <v/>
      </c>
      <c r="E936" s="85" t="str">
        <f t="shared" si="827"/>
        <v/>
      </c>
      <c r="F936" s="85" t="str">
        <f t="shared" si="828"/>
        <v/>
      </c>
      <c r="G936" s="86" t="str">
        <f t="shared" si="829"/>
        <v/>
      </c>
      <c r="H936" s="87" t="str">
        <f t="shared" si="830"/>
        <v/>
      </c>
      <c r="I936" s="88"/>
      <c r="J936" s="84" t="str">
        <f t="shared" si="831"/>
        <v/>
      </c>
      <c r="K936" s="84" t="str">
        <f t="shared" si="832"/>
        <v/>
      </c>
      <c r="L936" s="84" t="str">
        <f t="shared" si="833"/>
        <v/>
      </c>
      <c r="M936" s="89"/>
      <c r="N936" s="89"/>
      <c r="P936" s="199"/>
      <c r="Q936" s="199"/>
      <c r="R936" s="199"/>
      <c r="S936" s="204"/>
      <c r="T936" s="273">
        <f t="shared" si="834"/>
        <v>0</v>
      </c>
      <c r="U936" s="202">
        <f t="shared" si="835"/>
        <v>0</v>
      </c>
      <c r="V936" s="205" t="str">
        <f t="shared" si="836"/>
        <v/>
      </c>
      <c r="W936" s="205" t="str">
        <f t="shared" si="837"/>
        <v/>
      </c>
      <c r="X936" s="49">
        <v>7</v>
      </c>
      <c r="Y936" s="84" t="str">
        <f t="shared" si="838"/>
        <v/>
      </c>
      <c r="Z936" s="84" t="str">
        <f t="shared" si="839"/>
        <v/>
      </c>
      <c r="AA936" s="84" t="str">
        <f t="shared" si="840"/>
        <v/>
      </c>
      <c r="AB936" s="31">
        <f t="shared" si="841"/>
        <v>0</v>
      </c>
      <c r="AH936" s="332" t="str">
        <f t="shared" si="842"/>
        <v/>
      </c>
    </row>
    <row r="937" spans="1:34" x14ac:dyDescent="0.25">
      <c r="A937" s="31" t="str">
        <f>C931&amp;"x"&amp;B937</f>
        <v>x4</v>
      </c>
      <c r="B937" s="60">
        <v>4</v>
      </c>
      <c r="C937" s="84" t="str">
        <f t="shared" si="825"/>
        <v/>
      </c>
      <c r="D937" s="84" t="str">
        <f t="shared" si="826"/>
        <v/>
      </c>
      <c r="E937" s="85" t="str">
        <f t="shared" si="827"/>
        <v/>
      </c>
      <c r="F937" s="85" t="str">
        <f t="shared" si="828"/>
        <v/>
      </c>
      <c r="G937" s="86" t="str">
        <f t="shared" si="829"/>
        <v/>
      </c>
      <c r="H937" s="87" t="str">
        <f t="shared" si="830"/>
        <v/>
      </c>
      <c r="I937" s="88"/>
      <c r="J937" s="84" t="str">
        <f t="shared" si="831"/>
        <v/>
      </c>
      <c r="K937" s="84" t="str">
        <f t="shared" si="832"/>
        <v/>
      </c>
      <c r="L937" s="84" t="str">
        <f t="shared" si="833"/>
        <v/>
      </c>
      <c r="M937" s="89"/>
      <c r="N937" s="89"/>
      <c r="P937" s="199"/>
      <c r="Q937" s="199"/>
      <c r="R937" s="199"/>
      <c r="S937" s="204"/>
      <c r="T937" s="273">
        <f t="shared" si="834"/>
        <v>0</v>
      </c>
      <c r="U937" s="202">
        <f t="shared" si="835"/>
        <v>0</v>
      </c>
      <c r="V937" s="205" t="str">
        <f t="shared" si="836"/>
        <v/>
      </c>
      <c r="W937" s="205" t="str">
        <f t="shared" si="837"/>
        <v/>
      </c>
      <c r="X937" s="49">
        <v>8</v>
      </c>
      <c r="Y937" s="84" t="str">
        <f t="shared" si="838"/>
        <v/>
      </c>
      <c r="Z937" s="84" t="str">
        <f t="shared" si="839"/>
        <v/>
      </c>
      <c r="AA937" s="84" t="str">
        <f t="shared" si="840"/>
        <v/>
      </c>
      <c r="AB937" s="31">
        <f t="shared" si="841"/>
        <v>0</v>
      </c>
      <c r="AH937" s="332" t="str">
        <f t="shared" si="842"/>
        <v/>
      </c>
    </row>
    <row r="938" spans="1:34" x14ac:dyDescent="0.25">
      <c r="A938" s="31" t="str">
        <f>C931&amp;"x"&amp;B938</f>
        <v>x5</v>
      </c>
      <c r="B938" s="60">
        <v>5</v>
      </c>
      <c r="C938" s="84" t="str">
        <f t="shared" si="825"/>
        <v/>
      </c>
      <c r="D938" s="84" t="str">
        <f t="shared" si="826"/>
        <v/>
      </c>
      <c r="E938" s="85" t="str">
        <f t="shared" si="827"/>
        <v/>
      </c>
      <c r="F938" s="85" t="str">
        <f t="shared" si="828"/>
        <v/>
      </c>
      <c r="G938" s="86" t="str">
        <f t="shared" si="829"/>
        <v/>
      </c>
      <c r="H938" s="87" t="str">
        <f t="shared" si="830"/>
        <v/>
      </c>
      <c r="I938" s="88"/>
      <c r="J938" s="84" t="str">
        <f t="shared" si="831"/>
        <v/>
      </c>
      <c r="K938" s="84" t="str">
        <f t="shared" si="832"/>
        <v/>
      </c>
      <c r="L938" s="84" t="str">
        <f t="shared" si="833"/>
        <v/>
      </c>
      <c r="M938" s="89"/>
      <c r="N938" s="89"/>
      <c r="P938" s="199"/>
      <c r="Q938" s="199"/>
      <c r="R938" s="199"/>
      <c r="S938" s="204"/>
      <c r="T938" s="273">
        <f t="shared" si="834"/>
        <v>0</v>
      </c>
      <c r="U938" s="202">
        <f t="shared" si="835"/>
        <v>0</v>
      </c>
      <c r="V938" s="205" t="str">
        <f t="shared" si="836"/>
        <v/>
      </c>
      <c r="W938" s="205" t="str">
        <f t="shared" si="837"/>
        <v/>
      </c>
      <c r="X938" s="49">
        <v>9</v>
      </c>
      <c r="Y938" s="84" t="str">
        <f t="shared" si="838"/>
        <v/>
      </c>
      <c r="Z938" s="84" t="str">
        <f t="shared" si="839"/>
        <v/>
      </c>
      <c r="AA938" s="84" t="str">
        <f t="shared" si="840"/>
        <v/>
      </c>
      <c r="AB938" s="31">
        <f t="shared" si="841"/>
        <v>0</v>
      </c>
      <c r="AH938" s="332" t="str">
        <f t="shared" si="842"/>
        <v/>
      </c>
    </row>
    <row r="939" spans="1:34" x14ac:dyDescent="0.25">
      <c r="A939" s="31" t="str">
        <f>C931&amp;"x"&amp;B939</f>
        <v>x6</v>
      </c>
      <c r="B939" s="60">
        <v>6</v>
      </c>
      <c r="C939" s="84" t="str">
        <f t="shared" si="825"/>
        <v/>
      </c>
      <c r="D939" s="84" t="str">
        <f t="shared" si="826"/>
        <v/>
      </c>
      <c r="E939" s="85" t="str">
        <f t="shared" si="827"/>
        <v/>
      </c>
      <c r="F939" s="85" t="str">
        <f t="shared" si="828"/>
        <v/>
      </c>
      <c r="G939" s="86" t="str">
        <f t="shared" si="829"/>
        <v/>
      </c>
      <c r="H939" s="87" t="str">
        <f t="shared" si="830"/>
        <v/>
      </c>
      <c r="I939" s="88"/>
      <c r="J939" s="84" t="str">
        <f t="shared" si="831"/>
        <v/>
      </c>
      <c r="K939" s="84" t="str">
        <f t="shared" si="832"/>
        <v/>
      </c>
      <c r="L939" s="84" t="str">
        <f t="shared" si="833"/>
        <v/>
      </c>
      <c r="M939" s="89"/>
      <c r="N939" s="89"/>
      <c r="P939" s="199"/>
      <c r="Q939" s="199"/>
      <c r="R939" s="199"/>
      <c r="S939" s="204"/>
      <c r="T939" s="273">
        <f t="shared" si="834"/>
        <v>0</v>
      </c>
      <c r="U939" s="202">
        <f t="shared" si="835"/>
        <v>0</v>
      </c>
      <c r="V939" s="205" t="str">
        <f t="shared" si="836"/>
        <v/>
      </c>
      <c r="W939" s="205" t="str">
        <f t="shared" si="837"/>
        <v/>
      </c>
      <c r="X939" s="49">
        <v>10</v>
      </c>
      <c r="Y939" s="84" t="str">
        <f t="shared" si="838"/>
        <v/>
      </c>
      <c r="Z939" s="84" t="str">
        <f t="shared" si="839"/>
        <v/>
      </c>
      <c r="AA939" s="84" t="str">
        <f t="shared" si="840"/>
        <v/>
      </c>
      <c r="AB939" s="31">
        <f t="shared" si="841"/>
        <v>0</v>
      </c>
      <c r="AH939" s="332" t="str">
        <f t="shared" si="842"/>
        <v/>
      </c>
    </row>
    <row r="940" spans="1:34" x14ac:dyDescent="0.25">
      <c r="A940" s="31" t="str">
        <f>C931&amp;"x"&amp;B940</f>
        <v>x7</v>
      </c>
      <c r="B940" s="60">
        <v>7</v>
      </c>
      <c r="C940" s="84" t="str">
        <f t="shared" si="825"/>
        <v/>
      </c>
      <c r="D940" s="84" t="str">
        <f t="shared" si="826"/>
        <v/>
      </c>
      <c r="E940" s="85" t="str">
        <f t="shared" si="827"/>
        <v/>
      </c>
      <c r="F940" s="85" t="str">
        <f t="shared" si="828"/>
        <v/>
      </c>
      <c r="G940" s="86" t="str">
        <f t="shared" si="829"/>
        <v/>
      </c>
      <c r="H940" s="87" t="str">
        <f t="shared" si="830"/>
        <v/>
      </c>
      <c r="I940" s="88"/>
      <c r="J940" s="84" t="str">
        <f t="shared" si="831"/>
        <v/>
      </c>
      <c r="K940" s="84" t="str">
        <f t="shared" si="832"/>
        <v/>
      </c>
      <c r="L940" s="84" t="str">
        <f t="shared" si="833"/>
        <v/>
      </c>
      <c r="M940" s="89"/>
      <c r="N940" s="89"/>
      <c r="P940" s="199"/>
      <c r="Q940" s="199"/>
      <c r="R940" s="199"/>
      <c r="S940" s="204"/>
      <c r="T940" s="273">
        <f t="shared" si="834"/>
        <v>0</v>
      </c>
      <c r="U940" s="202">
        <f t="shared" si="835"/>
        <v>0</v>
      </c>
      <c r="V940" s="205" t="str">
        <f t="shared" si="836"/>
        <v/>
      </c>
      <c r="W940" s="205" t="str">
        <f t="shared" si="837"/>
        <v/>
      </c>
      <c r="X940" s="49">
        <v>11</v>
      </c>
      <c r="Y940" s="84" t="str">
        <f t="shared" si="838"/>
        <v/>
      </c>
      <c r="Z940" s="84" t="str">
        <f t="shared" si="839"/>
        <v/>
      </c>
      <c r="AA940" s="84" t="str">
        <f t="shared" si="840"/>
        <v/>
      </c>
      <c r="AB940" s="31">
        <f t="shared" si="841"/>
        <v>0</v>
      </c>
      <c r="AH940" s="332" t="str">
        <f t="shared" si="842"/>
        <v/>
      </c>
    </row>
    <row r="941" spans="1:34" x14ac:dyDescent="0.25">
      <c r="A941" s="31" t="str">
        <f>C931&amp;"x"&amp;B941</f>
        <v>x8</v>
      </c>
      <c r="B941" s="60">
        <v>8</v>
      </c>
      <c r="C941" s="84" t="str">
        <f t="shared" si="825"/>
        <v/>
      </c>
      <c r="D941" s="84" t="str">
        <f t="shared" si="826"/>
        <v/>
      </c>
      <c r="E941" s="85" t="str">
        <f t="shared" si="827"/>
        <v/>
      </c>
      <c r="F941" s="85" t="str">
        <f t="shared" si="828"/>
        <v/>
      </c>
      <c r="G941" s="86" t="str">
        <f t="shared" si="829"/>
        <v/>
      </c>
      <c r="H941" s="87" t="str">
        <f t="shared" si="830"/>
        <v/>
      </c>
      <c r="I941" s="88"/>
      <c r="J941" s="84" t="str">
        <f t="shared" si="831"/>
        <v/>
      </c>
      <c r="K941" s="84" t="str">
        <f t="shared" si="832"/>
        <v/>
      </c>
      <c r="L941" s="84" t="str">
        <f t="shared" si="833"/>
        <v/>
      </c>
      <c r="M941" s="89"/>
      <c r="N941" s="89"/>
      <c r="P941" s="199"/>
      <c r="Q941" s="199"/>
      <c r="R941" s="199"/>
      <c r="S941" s="204"/>
      <c r="T941" s="273">
        <f t="shared" si="834"/>
        <v>0</v>
      </c>
      <c r="U941" s="202">
        <f t="shared" si="835"/>
        <v>0</v>
      </c>
      <c r="V941" s="205" t="str">
        <f t="shared" si="836"/>
        <v/>
      </c>
      <c r="W941" s="205" t="str">
        <f t="shared" si="837"/>
        <v/>
      </c>
      <c r="X941" s="49">
        <v>12</v>
      </c>
      <c r="Y941" s="84" t="str">
        <f t="shared" si="838"/>
        <v/>
      </c>
      <c r="Z941" s="84" t="str">
        <f t="shared" si="839"/>
        <v/>
      </c>
      <c r="AA941" s="84" t="str">
        <f t="shared" si="840"/>
        <v/>
      </c>
      <c r="AB941" s="31">
        <f t="shared" si="841"/>
        <v>0</v>
      </c>
      <c r="AH941" s="332" t="str">
        <f t="shared" si="842"/>
        <v/>
      </c>
    </row>
    <row r="942" spans="1:34" x14ac:dyDescent="0.25">
      <c r="A942" s="31" t="str">
        <f>C931&amp;"x"&amp;B942</f>
        <v>x9</v>
      </c>
      <c r="B942" s="60">
        <v>9</v>
      </c>
      <c r="C942" s="84" t="str">
        <f t="shared" si="825"/>
        <v/>
      </c>
      <c r="D942" s="84" t="str">
        <f t="shared" si="826"/>
        <v/>
      </c>
      <c r="E942" s="85" t="str">
        <f t="shared" si="827"/>
        <v/>
      </c>
      <c r="F942" s="85" t="str">
        <f t="shared" si="828"/>
        <v/>
      </c>
      <c r="G942" s="86" t="str">
        <f t="shared" si="829"/>
        <v/>
      </c>
      <c r="H942" s="87" t="str">
        <f t="shared" si="830"/>
        <v/>
      </c>
      <c r="I942" s="88"/>
      <c r="J942" s="84" t="str">
        <f t="shared" si="831"/>
        <v/>
      </c>
      <c r="K942" s="84" t="str">
        <f t="shared" si="832"/>
        <v/>
      </c>
      <c r="L942" s="84" t="str">
        <f t="shared" si="833"/>
        <v/>
      </c>
      <c r="M942" s="89"/>
      <c r="N942" s="89"/>
      <c r="P942" s="199"/>
      <c r="Q942" s="199"/>
      <c r="R942" s="199"/>
      <c r="S942" s="204"/>
      <c r="T942" s="273">
        <f t="shared" si="834"/>
        <v>0</v>
      </c>
      <c r="U942" s="202">
        <f t="shared" si="835"/>
        <v>0</v>
      </c>
      <c r="V942" s="205" t="str">
        <f t="shared" si="836"/>
        <v/>
      </c>
      <c r="W942" s="205" t="str">
        <f t="shared" si="837"/>
        <v/>
      </c>
      <c r="X942" s="49">
        <v>13</v>
      </c>
      <c r="Y942" s="84" t="str">
        <f t="shared" si="838"/>
        <v/>
      </c>
      <c r="Z942" s="84" t="str">
        <f t="shared" si="839"/>
        <v/>
      </c>
      <c r="AA942" s="84" t="str">
        <f t="shared" si="840"/>
        <v/>
      </c>
      <c r="AB942" s="31">
        <f t="shared" si="841"/>
        <v>0</v>
      </c>
      <c r="AH942" s="332" t="str">
        <f t="shared" si="842"/>
        <v/>
      </c>
    </row>
    <row r="943" spans="1:34" x14ac:dyDescent="0.25">
      <c r="A943" s="31" t="str">
        <f>C931&amp;"x"&amp;B943</f>
        <v>x10</v>
      </c>
      <c r="B943" s="60">
        <v>10</v>
      </c>
      <c r="C943" s="84" t="str">
        <f t="shared" si="825"/>
        <v/>
      </c>
      <c r="D943" s="84" t="str">
        <f t="shared" si="826"/>
        <v/>
      </c>
      <c r="E943" s="85" t="str">
        <f t="shared" si="827"/>
        <v/>
      </c>
      <c r="F943" s="85" t="str">
        <f t="shared" si="828"/>
        <v/>
      </c>
      <c r="G943" s="86" t="str">
        <f t="shared" si="829"/>
        <v/>
      </c>
      <c r="H943" s="87" t="str">
        <f t="shared" si="830"/>
        <v/>
      </c>
      <c r="I943" s="88"/>
      <c r="J943" s="84" t="str">
        <f t="shared" si="831"/>
        <v/>
      </c>
      <c r="K943" s="84" t="str">
        <f t="shared" si="832"/>
        <v/>
      </c>
      <c r="L943" s="84" t="str">
        <f t="shared" si="833"/>
        <v/>
      </c>
      <c r="M943" s="89"/>
      <c r="N943" s="89"/>
      <c r="P943" s="199"/>
      <c r="Q943" s="199"/>
      <c r="R943" s="199"/>
      <c r="S943" s="204"/>
      <c r="T943" s="273">
        <f t="shared" si="834"/>
        <v>0</v>
      </c>
      <c r="U943" s="202">
        <f t="shared" si="835"/>
        <v>0</v>
      </c>
      <c r="V943" s="205" t="str">
        <f t="shared" si="836"/>
        <v/>
      </c>
      <c r="W943" s="205" t="str">
        <f t="shared" si="837"/>
        <v/>
      </c>
      <c r="X943" s="49">
        <v>14</v>
      </c>
      <c r="Y943" s="84" t="str">
        <f t="shared" si="838"/>
        <v/>
      </c>
      <c r="Z943" s="84" t="str">
        <f t="shared" si="839"/>
        <v/>
      </c>
      <c r="AA943" s="84" t="str">
        <f t="shared" si="840"/>
        <v/>
      </c>
      <c r="AB943" s="31">
        <f t="shared" si="841"/>
        <v>0</v>
      </c>
      <c r="AH943" s="332" t="str">
        <f t="shared" si="842"/>
        <v/>
      </c>
    </row>
    <row r="944" spans="1:34" x14ac:dyDescent="0.25">
      <c r="A944" s="31" t="str">
        <f>C931&amp;"x"&amp;B944</f>
        <v>x11</v>
      </c>
      <c r="B944" s="60">
        <v>11</v>
      </c>
      <c r="C944" s="84" t="str">
        <f t="shared" si="825"/>
        <v/>
      </c>
      <c r="D944" s="84" t="str">
        <f t="shared" si="826"/>
        <v/>
      </c>
      <c r="E944" s="85" t="str">
        <f t="shared" si="827"/>
        <v/>
      </c>
      <c r="F944" s="85" t="str">
        <f t="shared" si="828"/>
        <v/>
      </c>
      <c r="G944" s="86" t="str">
        <f t="shared" si="829"/>
        <v/>
      </c>
      <c r="H944" s="87" t="str">
        <f t="shared" si="830"/>
        <v/>
      </c>
      <c r="I944" s="88"/>
      <c r="J944" s="84" t="str">
        <f t="shared" si="831"/>
        <v/>
      </c>
      <c r="K944" s="84" t="str">
        <f t="shared" si="832"/>
        <v/>
      </c>
      <c r="L944" s="84" t="str">
        <f t="shared" si="833"/>
        <v/>
      </c>
      <c r="M944" s="89"/>
      <c r="N944" s="89"/>
      <c r="P944" s="199"/>
      <c r="Q944" s="199"/>
      <c r="R944" s="199"/>
      <c r="T944" s="273">
        <f t="shared" si="834"/>
        <v>0</v>
      </c>
      <c r="U944" s="202">
        <f t="shared" si="835"/>
        <v>0</v>
      </c>
      <c r="V944" s="205" t="str">
        <f t="shared" si="836"/>
        <v/>
      </c>
      <c r="W944" s="205" t="str">
        <f t="shared" si="837"/>
        <v/>
      </c>
      <c r="X944" s="49">
        <v>15</v>
      </c>
      <c r="Y944" s="84" t="str">
        <f t="shared" si="838"/>
        <v/>
      </c>
      <c r="Z944" s="84" t="str">
        <f t="shared" si="839"/>
        <v/>
      </c>
      <c r="AA944" s="84" t="str">
        <f t="shared" si="840"/>
        <v/>
      </c>
      <c r="AB944" s="31">
        <f t="shared" si="841"/>
        <v>0</v>
      </c>
      <c r="AH944" s="332" t="str">
        <f t="shared" si="842"/>
        <v/>
      </c>
    </row>
    <row r="945" spans="1:34" x14ac:dyDescent="0.25">
      <c r="A945" s="31" t="str">
        <f>C931&amp;"x"&amp;B945</f>
        <v>x12</v>
      </c>
      <c r="B945" s="60">
        <v>12</v>
      </c>
      <c r="C945" s="84" t="str">
        <f t="shared" si="825"/>
        <v/>
      </c>
      <c r="D945" s="84" t="str">
        <f t="shared" si="826"/>
        <v/>
      </c>
      <c r="E945" s="85" t="str">
        <f t="shared" si="827"/>
        <v/>
      </c>
      <c r="F945" s="85" t="str">
        <f t="shared" si="828"/>
        <v/>
      </c>
      <c r="G945" s="86" t="str">
        <f t="shared" si="829"/>
        <v/>
      </c>
      <c r="H945" s="87" t="str">
        <f t="shared" si="830"/>
        <v/>
      </c>
      <c r="I945" s="88"/>
      <c r="J945" s="84" t="str">
        <f t="shared" si="831"/>
        <v/>
      </c>
      <c r="K945" s="84" t="str">
        <f t="shared" si="832"/>
        <v/>
      </c>
      <c r="L945" s="84" t="str">
        <f t="shared" si="833"/>
        <v/>
      </c>
      <c r="M945" s="89"/>
      <c r="N945" s="89"/>
      <c r="P945" s="199"/>
      <c r="Q945" s="199"/>
      <c r="R945" s="199"/>
      <c r="T945" s="273">
        <f t="shared" si="834"/>
        <v>0</v>
      </c>
      <c r="U945" s="202">
        <f t="shared" si="835"/>
        <v>0</v>
      </c>
      <c r="V945" s="205" t="str">
        <f t="shared" si="836"/>
        <v/>
      </c>
      <c r="W945" s="205" t="str">
        <f t="shared" si="837"/>
        <v/>
      </c>
      <c r="X945" s="49">
        <v>16</v>
      </c>
      <c r="Y945" s="84" t="str">
        <f t="shared" si="838"/>
        <v/>
      </c>
      <c r="Z945" s="84" t="str">
        <f t="shared" si="839"/>
        <v/>
      </c>
      <c r="AA945" s="84" t="str">
        <f t="shared" si="840"/>
        <v/>
      </c>
      <c r="AB945" s="31">
        <f t="shared" si="841"/>
        <v>0</v>
      </c>
      <c r="AH945" s="332" t="str">
        <f t="shared" si="842"/>
        <v/>
      </c>
    </row>
    <row r="946" spans="1:34" x14ac:dyDescent="0.25">
      <c r="A946" s="31" t="str">
        <f>C931&amp;"x"&amp;B946</f>
        <v>x13</v>
      </c>
      <c r="B946" s="60">
        <v>13</v>
      </c>
      <c r="C946" s="84" t="str">
        <f t="shared" si="825"/>
        <v/>
      </c>
      <c r="D946" s="84" t="str">
        <f t="shared" si="826"/>
        <v/>
      </c>
      <c r="E946" s="85" t="str">
        <f t="shared" si="827"/>
        <v/>
      </c>
      <c r="F946" s="85" t="str">
        <f t="shared" si="828"/>
        <v/>
      </c>
      <c r="G946" s="86" t="str">
        <f t="shared" si="829"/>
        <v/>
      </c>
      <c r="H946" s="87" t="str">
        <f t="shared" si="830"/>
        <v/>
      </c>
      <c r="I946" s="88"/>
      <c r="J946" s="84" t="str">
        <f t="shared" si="831"/>
        <v/>
      </c>
      <c r="K946" s="84" t="str">
        <f t="shared" si="832"/>
        <v/>
      </c>
      <c r="L946" s="84" t="str">
        <f t="shared" si="833"/>
        <v/>
      </c>
      <c r="M946" s="89"/>
      <c r="N946" s="89"/>
      <c r="P946" s="199"/>
      <c r="Q946" s="199"/>
      <c r="R946" s="199"/>
      <c r="T946" s="273">
        <f t="shared" si="834"/>
        <v>0</v>
      </c>
      <c r="U946" s="202">
        <f t="shared" si="835"/>
        <v>0</v>
      </c>
      <c r="V946" s="205" t="str">
        <f t="shared" si="836"/>
        <v/>
      </c>
      <c r="W946" s="205" t="str">
        <f t="shared" si="837"/>
        <v/>
      </c>
      <c r="X946" s="49">
        <v>17</v>
      </c>
      <c r="Y946" s="84" t="str">
        <f t="shared" si="838"/>
        <v/>
      </c>
      <c r="Z946" s="84" t="str">
        <f t="shared" si="839"/>
        <v/>
      </c>
      <c r="AA946" s="84" t="str">
        <f t="shared" si="840"/>
        <v/>
      </c>
      <c r="AB946" s="31">
        <f t="shared" si="841"/>
        <v>0</v>
      </c>
      <c r="AH946" s="332" t="str">
        <f t="shared" si="842"/>
        <v/>
      </c>
    </row>
    <row r="947" spans="1:34" x14ac:dyDescent="0.25">
      <c r="A947" s="31" t="str">
        <f>C931&amp;"x"&amp;B947</f>
        <v>x14</v>
      </c>
      <c r="B947" s="60">
        <v>14</v>
      </c>
      <c r="C947" s="84" t="str">
        <f t="shared" si="825"/>
        <v/>
      </c>
      <c r="D947" s="84" t="str">
        <f t="shared" si="826"/>
        <v/>
      </c>
      <c r="E947" s="85" t="str">
        <f t="shared" si="827"/>
        <v/>
      </c>
      <c r="F947" s="85" t="str">
        <f t="shared" si="828"/>
        <v/>
      </c>
      <c r="G947" s="86" t="str">
        <f t="shared" si="829"/>
        <v/>
      </c>
      <c r="H947" s="87" t="str">
        <f t="shared" si="830"/>
        <v/>
      </c>
      <c r="I947" s="88"/>
      <c r="J947" s="84" t="str">
        <f t="shared" si="831"/>
        <v/>
      </c>
      <c r="K947" s="84" t="str">
        <f t="shared" si="832"/>
        <v/>
      </c>
      <c r="L947" s="84" t="str">
        <f t="shared" si="833"/>
        <v/>
      </c>
      <c r="M947" s="89"/>
      <c r="N947" s="89"/>
      <c r="P947" s="199"/>
      <c r="Q947" s="199"/>
      <c r="R947" s="199"/>
      <c r="T947" s="273">
        <f t="shared" si="834"/>
        <v>0</v>
      </c>
      <c r="U947" s="202">
        <f t="shared" si="835"/>
        <v>0</v>
      </c>
      <c r="V947" s="205" t="str">
        <f t="shared" si="836"/>
        <v/>
      </c>
      <c r="W947" s="205" t="str">
        <f t="shared" si="837"/>
        <v/>
      </c>
      <c r="X947" s="49">
        <v>18</v>
      </c>
      <c r="Y947" s="84" t="str">
        <f t="shared" si="838"/>
        <v/>
      </c>
      <c r="Z947" s="84" t="str">
        <f t="shared" si="839"/>
        <v/>
      </c>
      <c r="AA947" s="84" t="str">
        <f t="shared" si="840"/>
        <v/>
      </c>
      <c r="AB947" s="31">
        <f t="shared" si="841"/>
        <v>0</v>
      </c>
      <c r="AH947" s="332" t="str">
        <f t="shared" si="842"/>
        <v/>
      </c>
    </row>
    <row r="948" spans="1:34" x14ac:dyDescent="0.25">
      <c r="A948" s="31" t="str">
        <f>C931&amp;"x"&amp;B948</f>
        <v>x15</v>
      </c>
      <c r="B948" s="60">
        <v>15</v>
      </c>
      <c r="C948" s="84" t="str">
        <f t="shared" si="825"/>
        <v/>
      </c>
      <c r="D948" s="84" t="str">
        <f t="shared" si="826"/>
        <v/>
      </c>
      <c r="E948" s="85" t="str">
        <f t="shared" si="827"/>
        <v/>
      </c>
      <c r="F948" s="85" t="str">
        <f t="shared" si="828"/>
        <v/>
      </c>
      <c r="G948" s="86" t="str">
        <f t="shared" si="829"/>
        <v/>
      </c>
      <c r="H948" s="87" t="str">
        <f t="shared" si="830"/>
        <v/>
      </c>
      <c r="I948" s="88"/>
      <c r="J948" s="84" t="str">
        <f t="shared" si="831"/>
        <v/>
      </c>
      <c r="K948" s="84" t="str">
        <f t="shared" si="832"/>
        <v/>
      </c>
      <c r="L948" s="84" t="str">
        <f t="shared" si="833"/>
        <v/>
      </c>
      <c r="M948" s="89"/>
      <c r="N948" s="89"/>
      <c r="P948" s="199"/>
      <c r="Q948" s="199"/>
      <c r="R948" s="199"/>
      <c r="T948" s="273">
        <f t="shared" si="834"/>
        <v>0</v>
      </c>
      <c r="U948" s="202">
        <f t="shared" si="835"/>
        <v>0</v>
      </c>
      <c r="V948" s="205" t="str">
        <f t="shared" si="836"/>
        <v/>
      </c>
      <c r="W948" s="205" t="str">
        <f t="shared" si="837"/>
        <v/>
      </c>
      <c r="X948" s="49">
        <v>19</v>
      </c>
      <c r="Y948" s="84" t="str">
        <f t="shared" si="838"/>
        <v/>
      </c>
      <c r="Z948" s="84" t="str">
        <f t="shared" si="839"/>
        <v/>
      </c>
      <c r="AA948" s="84" t="str">
        <f t="shared" si="840"/>
        <v/>
      </c>
      <c r="AB948" s="31">
        <f t="shared" si="841"/>
        <v>0</v>
      </c>
      <c r="AH948" s="332" t="str">
        <f t="shared" si="842"/>
        <v/>
      </c>
    </row>
    <row r="949" spans="1:34" ht="13.8" thickBot="1" x14ac:dyDescent="0.3">
      <c r="B949" s="90"/>
      <c r="C949" s="91"/>
      <c r="D949" s="90"/>
      <c r="E949" s="90"/>
      <c r="F949" s="90"/>
      <c r="G949" s="92"/>
      <c r="H949" s="92"/>
      <c r="I949" s="92"/>
      <c r="J949" s="91"/>
      <c r="K949" s="91"/>
      <c r="L949" s="91"/>
      <c r="M949" s="89"/>
      <c r="N949" s="89"/>
      <c r="X949" s="49">
        <v>20</v>
      </c>
    </row>
    <row r="950" spans="1:34" ht="13.8" thickTop="1" x14ac:dyDescent="0.25">
      <c r="A950" s="59"/>
      <c r="B950" s="60"/>
      <c r="C950" s="416" t="s">
        <v>5707</v>
      </c>
      <c r="D950" s="416"/>
      <c r="E950" s="162" t="s">
        <v>5708</v>
      </c>
      <c r="F950" s="162" t="s">
        <v>5709</v>
      </c>
      <c r="G950" s="62" t="s">
        <v>5710</v>
      </c>
      <c r="H950" s="63"/>
      <c r="I950" s="64"/>
      <c r="J950" s="65" t="s">
        <v>5711</v>
      </c>
      <c r="K950" s="65" t="s">
        <v>5712</v>
      </c>
      <c r="L950" s="65" t="s">
        <v>5713</v>
      </c>
      <c r="M950" s="66"/>
      <c r="N950" s="66"/>
      <c r="O950" s="67"/>
      <c r="P950" s="68">
        <f>COUNT(P954:P968)</f>
        <v>0</v>
      </c>
      <c r="Q950" s="68">
        <f>COUNT(Q954:Q968)</f>
        <v>0</v>
      </c>
      <c r="R950" s="68">
        <f>COUNT(R954:R968)</f>
        <v>0</v>
      </c>
      <c r="S950" s="69"/>
      <c r="T950" s="344">
        <f>T951-SUM(U954:U968)</f>
        <v>0</v>
      </c>
      <c r="U950" s="67"/>
      <c r="V950" s="67"/>
      <c r="W950" s="67"/>
      <c r="X950" s="67">
        <v>1</v>
      </c>
      <c r="Y950" s="59"/>
      <c r="Z950" s="59"/>
      <c r="AA950" s="59"/>
      <c r="AB950" s="59"/>
    </row>
    <row r="951" spans="1:34" x14ac:dyDescent="0.25">
      <c r="A951" s="40">
        <v>51</v>
      </c>
      <c r="B951" s="70"/>
      <c r="C951" s="415" t="str">
        <f>Leden!AQ53</f>
        <v/>
      </c>
      <c r="D951" s="415"/>
      <c r="E951" s="161" t="str">
        <f>IF($C951="","",LEFT(IFERROR(VLOOKUP($C951,TeamsV,2,0),"")&amp;"??",2))</f>
        <v/>
      </c>
      <c r="F951" s="342" t="str">
        <f>IF($C951="","",IFERROR(VLOOKUP($C951,TeamsV,3,0),"??"))</f>
        <v/>
      </c>
      <c r="G951" s="161" t="str">
        <f>IF($C951="","",LEFT(IFERROR(VLOOKUP($C951,TeamsV,4,0),"")&amp;"?",1))</f>
        <v/>
      </c>
      <c r="H951" s="72"/>
      <c r="I951" s="73"/>
      <c r="J951" s="265">
        <f>COUNTIF(C954:C968,"V")</f>
        <v>0</v>
      </c>
      <c r="K951" s="268">
        <f>COUNTIF(C954:C968,"M")</f>
        <v>0</v>
      </c>
      <c r="L951" s="74" t="str">
        <f>IFERROR(AVERAGE(H954:H968),"")</f>
        <v/>
      </c>
      <c r="M951" s="75"/>
      <c r="N951" s="75"/>
      <c r="O951" s="76" t="s">
        <v>5714</v>
      </c>
      <c r="P951" s="346"/>
      <c r="Q951" s="346"/>
      <c r="R951" s="346"/>
      <c r="S951" s="347"/>
      <c r="T951" s="344">
        <f>SUM(T954:T968)</f>
        <v>0</v>
      </c>
      <c r="U951" s="201" t="str">
        <f>MID($C951,1,1)</f>
        <v/>
      </c>
      <c r="V951" s="201" t="str">
        <f>MID($C951,1,1)</f>
        <v/>
      </c>
      <c r="W951" s="201" t="str">
        <f>MID($C951,1,1)</f>
        <v/>
      </c>
      <c r="X951" s="49">
        <v>2</v>
      </c>
      <c r="Y951" s="40"/>
      <c r="Z951" s="40"/>
      <c r="AA951" s="40"/>
      <c r="AB951" s="40"/>
      <c r="AD951" s="17" t="str">
        <f>IF($C951="","",IFERROR(VLOOKUP($C951,TeamsV,6,0),""))</f>
        <v/>
      </c>
      <c r="AE951" s="17" t="str">
        <f>TRIM(IF($AD951="","",IFERROR(VLOOKUP($AD951,Teams!$B$4:$G$8,2,0),"")))</f>
        <v/>
      </c>
      <c r="AF951" s="17" t="str">
        <f>TRIM(IF($AD951="","",IFERROR(VLOOKUP($AD951,Teams!$B$4:$G$8,4,0),"")))</f>
        <v/>
      </c>
      <c r="AH951" s="335" t="str">
        <f>IFERROR(AVERAGE(AH954:AH968),"")</f>
        <v/>
      </c>
    </row>
    <row r="952" spans="1:34" x14ac:dyDescent="0.25">
      <c r="B952" s="60"/>
      <c r="C952" s="162"/>
      <c r="D952" s="60"/>
      <c r="E952" s="60"/>
      <c r="F952" s="60"/>
      <c r="G952" s="64"/>
      <c r="H952" s="64"/>
      <c r="I952" s="64"/>
      <c r="J952" s="266"/>
      <c r="K952" s="266"/>
      <c r="L952" s="266"/>
      <c r="M952" s="77"/>
      <c r="N952" s="77"/>
      <c r="P952" s="200"/>
      <c r="Q952" s="200"/>
      <c r="R952" s="200"/>
      <c r="S952" s="200"/>
      <c r="T952" s="156"/>
      <c r="U952" s="202"/>
      <c r="V952" s="202"/>
      <c r="W952" s="202"/>
      <c r="X952" s="49">
        <v>3</v>
      </c>
    </row>
    <row r="953" spans="1:34" x14ac:dyDescent="0.25">
      <c r="A953" s="78"/>
      <c r="B953" s="79"/>
      <c r="C953" s="80" t="s">
        <v>5715</v>
      </c>
      <c r="D953" s="80" t="s">
        <v>5716</v>
      </c>
      <c r="E953" s="81" t="s">
        <v>5717</v>
      </c>
      <c r="F953" s="81" t="s">
        <v>5718</v>
      </c>
      <c r="G953" s="80" t="s">
        <v>5719</v>
      </c>
      <c r="H953" s="80" t="s">
        <v>5720</v>
      </c>
      <c r="I953" s="80" t="s">
        <v>5575</v>
      </c>
      <c r="J953" s="80" t="s">
        <v>7904</v>
      </c>
      <c r="K953" s="80" t="s">
        <v>7905</v>
      </c>
      <c r="L953" s="80" t="s">
        <v>8680</v>
      </c>
      <c r="M953" s="82"/>
      <c r="N953" s="82"/>
      <c r="O953" s="83"/>
      <c r="P953" s="203" t="s">
        <v>5585</v>
      </c>
      <c r="Q953" s="203" t="s">
        <v>5584</v>
      </c>
      <c r="R953" s="203" t="s">
        <v>5586</v>
      </c>
      <c r="S953" s="200"/>
      <c r="T953" s="156"/>
      <c r="U953" s="201" t="str">
        <f>IF(W951="","",VLOOKUP(W951,Leeftijdscat,2,FALSE))</f>
        <v/>
      </c>
      <c r="V953" s="201" t="str">
        <f>IF(W951="","",VLOOKUP(W951,Leeftijdscat,3,FALSE))</f>
        <v/>
      </c>
      <c r="W953" s="201" t="str">
        <f>IF(W951="","",VLOOKUP(W951,Leeftijdscat,4,FALSE))</f>
        <v/>
      </c>
      <c r="X953" s="49">
        <v>4</v>
      </c>
      <c r="Y953" s="78">
        <f>LEN(Y954&amp;Y955&amp;Y956&amp;Y957&amp;Y958&amp;Y959&amp;Y960&amp;Y961&amp;Y962&amp;Y963&amp;Y964&amp;Y965&amp;Y966&amp;Y967&amp;Y968)</f>
        <v>0</v>
      </c>
      <c r="Z953" s="78">
        <f>LEN(Z954&amp;Z955&amp;Z956&amp;Z957&amp;Z958&amp;Z959&amp;Z960&amp;Z961&amp;Z962&amp;Z963&amp;Z964&amp;Z965&amp;Z966&amp;Z967&amp;Z968)</f>
        <v>0</v>
      </c>
      <c r="AA953" s="78">
        <f>LEN(AA954&amp;AA955&amp;AA956&amp;AA957&amp;AA958&amp;AA959&amp;AA960&amp;AA961&amp;AA962&amp;AA963&amp;AA964&amp;AA965&amp;AA966&amp;AA967&amp;AA968)</f>
        <v>0</v>
      </c>
      <c r="AB953" s="78">
        <f>SUM(Y953:AA953)</f>
        <v>0</v>
      </c>
    </row>
    <row r="954" spans="1:34" x14ac:dyDescent="0.25">
      <c r="A954" s="31" t="str">
        <f>C951&amp;"x"&amp;B954</f>
        <v>x1</v>
      </c>
      <c r="B954" s="60">
        <v>1</v>
      </c>
      <c r="C954" s="84" t="str">
        <f t="shared" ref="C954:C968" si="843">IF(LEFT($A954,1)="x","",IFERROR(VLOOKUP($A954,LedenV,6,0),""))</f>
        <v/>
      </c>
      <c r="D954" s="84" t="str">
        <f t="shared" ref="D954:D968" si="844">IF(LEFT($A954,1)="x","",IFERROR(VLOOKUP($A954,LedenV,7,0),""))</f>
        <v/>
      </c>
      <c r="E954" s="85" t="str">
        <f t="shared" ref="E954:E968" si="845">IF(LEFT($A954,1)="x","",IFERROR(VLOOKUP($A954,LedenV,8,0),""))</f>
        <v/>
      </c>
      <c r="F954" s="85" t="str">
        <f t="shared" ref="F954:F968" si="846">IF(LEFT($A954,1)="x","",IFERROR(VLOOKUP($A954,LedenV,9,0),""))</f>
        <v/>
      </c>
      <c r="G954" s="86" t="str">
        <f t="shared" ref="G954:G968" si="847">IF(LEFT($A954,1)="x","",IFERROR(VLOOKUP($A954,LedenV,10,0),""))</f>
        <v/>
      </c>
      <c r="H954" s="87" t="str">
        <f t="shared" ref="H954:H968" si="848">IF(AND(ISNUMBER(G954),G954&lt;&gt;0),DATEDIF(G954,Peildatum,"Y"),"")</f>
        <v/>
      </c>
      <c r="I954" s="88"/>
      <c r="J954" s="84" t="str">
        <f t="shared" ref="J954:J968" si="849">IF(LEFT($A954,1)="x","",IFERROR(VLOOKUP($A954,LedenV,16,0),""))</f>
        <v/>
      </c>
      <c r="K954" s="84" t="str">
        <f t="shared" ref="K954:K968" si="850">IF(LEFT($A954,1)="x","",IFERROR(VLOOKUP($A954,LedenV,17,0),""))</f>
        <v/>
      </c>
      <c r="L954" s="84" t="str">
        <f t="shared" ref="L954:L968" si="851">IF(LEFT($A954,1)="x","",IFERROR(VLOOKUP($A954,LedenV,18,0),""))</f>
        <v/>
      </c>
      <c r="M954" s="89"/>
      <c r="N954" s="89"/>
      <c r="P954" s="199"/>
      <c r="Q954" s="199"/>
      <c r="R954" s="199"/>
      <c r="S954" s="204"/>
      <c r="T954" s="273">
        <f t="shared" ref="T954:T968" si="852">IF(LEN(C954&amp;D954&amp;E954&amp;F954)&gt;0,1,0)</f>
        <v>0</v>
      </c>
      <c r="U954" s="202">
        <f t="shared" ref="U954:U968" si="853">MIN(LEN(Y954&amp;Z954&amp;AA954),1)</f>
        <v>0</v>
      </c>
      <c r="V954" s="205" t="str">
        <f t="shared" ref="V954:V968" si="854">V953</f>
        <v/>
      </c>
      <c r="W954" s="205" t="str">
        <f t="shared" ref="W954:W968" si="855">W953</f>
        <v/>
      </c>
      <c r="X954" s="49">
        <v>5</v>
      </c>
      <c r="Y954" s="84" t="str">
        <f t="shared" ref="Y954:Y968" si="856">IF(LEFT($A954,1)="x","",IFERROR(VLOOKUP($A954,LedenV,34,0),""))</f>
        <v/>
      </c>
      <c r="Z954" s="84" t="str">
        <f t="shared" ref="Z954:Z968" si="857">IF(LEFT($A954,1)="x","",IFERROR(VLOOKUP($A954,LedenV,35,0),""))</f>
        <v/>
      </c>
      <c r="AA954" s="84" t="str">
        <f t="shared" ref="AA954:AA968" si="858">IF(LEFT($A954,1)="x","",IFERROR(VLOOKUP($A954,LedenV,36,0),""))</f>
        <v/>
      </c>
      <c r="AB954" s="31">
        <f t="shared" ref="AB954:AB968" si="859">LEN(Y954&amp;Z954&amp;AA954)</f>
        <v>0</v>
      </c>
      <c r="AH954" s="332" t="str">
        <f t="shared" ref="AH954:AH968" si="860">lft(G954,Peildatum)</f>
        <v/>
      </c>
    </row>
    <row r="955" spans="1:34" x14ac:dyDescent="0.25">
      <c r="A955" s="31" t="str">
        <f>C951&amp;"x"&amp;B955</f>
        <v>x2</v>
      </c>
      <c r="B955" s="60">
        <v>2</v>
      </c>
      <c r="C955" s="84" t="str">
        <f t="shared" si="843"/>
        <v/>
      </c>
      <c r="D955" s="84" t="str">
        <f t="shared" si="844"/>
        <v/>
      </c>
      <c r="E955" s="85" t="str">
        <f t="shared" si="845"/>
        <v/>
      </c>
      <c r="F955" s="85" t="str">
        <f t="shared" si="846"/>
        <v/>
      </c>
      <c r="G955" s="86" t="str">
        <f t="shared" si="847"/>
        <v/>
      </c>
      <c r="H955" s="87" t="str">
        <f t="shared" si="848"/>
        <v/>
      </c>
      <c r="I955" s="88"/>
      <c r="J955" s="84" t="str">
        <f t="shared" si="849"/>
        <v/>
      </c>
      <c r="K955" s="84" t="str">
        <f t="shared" si="850"/>
        <v/>
      </c>
      <c r="L955" s="84" t="str">
        <f t="shared" si="851"/>
        <v/>
      </c>
      <c r="M955" s="89"/>
      <c r="N955" s="89"/>
      <c r="P955" s="199"/>
      <c r="Q955" s="199"/>
      <c r="R955" s="199"/>
      <c r="S955" s="204"/>
      <c r="T955" s="273">
        <f t="shared" si="852"/>
        <v>0</v>
      </c>
      <c r="U955" s="202">
        <f t="shared" si="853"/>
        <v>0</v>
      </c>
      <c r="V955" s="205" t="str">
        <f t="shared" si="854"/>
        <v/>
      </c>
      <c r="W955" s="205" t="str">
        <f t="shared" si="855"/>
        <v/>
      </c>
      <c r="X955" s="49">
        <v>6</v>
      </c>
      <c r="Y955" s="84" t="str">
        <f t="shared" si="856"/>
        <v/>
      </c>
      <c r="Z955" s="84" t="str">
        <f t="shared" si="857"/>
        <v/>
      </c>
      <c r="AA955" s="84" t="str">
        <f t="shared" si="858"/>
        <v/>
      </c>
      <c r="AB955" s="31">
        <f t="shared" si="859"/>
        <v>0</v>
      </c>
      <c r="AH955" s="332" t="str">
        <f t="shared" si="860"/>
        <v/>
      </c>
    </row>
    <row r="956" spans="1:34" x14ac:dyDescent="0.25">
      <c r="A956" s="31" t="str">
        <f>C951&amp;"x"&amp;B956</f>
        <v>x3</v>
      </c>
      <c r="B956" s="60">
        <v>3</v>
      </c>
      <c r="C956" s="84" t="str">
        <f t="shared" si="843"/>
        <v/>
      </c>
      <c r="D956" s="84" t="str">
        <f t="shared" si="844"/>
        <v/>
      </c>
      <c r="E956" s="85" t="str">
        <f t="shared" si="845"/>
        <v/>
      </c>
      <c r="F956" s="85" t="str">
        <f t="shared" si="846"/>
        <v/>
      </c>
      <c r="G956" s="86" t="str">
        <f t="shared" si="847"/>
        <v/>
      </c>
      <c r="H956" s="87" t="str">
        <f t="shared" si="848"/>
        <v/>
      </c>
      <c r="I956" s="88"/>
      <c r="J956" s="84" t="str">
        <f t="shared" si="849"/>
        <v/>
      </c>
      <c r="K956" s="84" t="str">
        <f t="shared" si="850"/>
        <v/>
      </c>
      <c r="L956" s="84" t="str">
        <f t="shared" si="851"/>
        <v/>
      </c>
      <c r="M956" s="89"/>
      <c r="N956" s="89"/>
      <c r="P956" s="199"/>
      <c r="Q956" s="199"/>
      <c r="R956" s="199"/>
      <c r="S956" s="204"/>
      <c r="T956" s="273">
        <f t="shared" si="852"/>
        <v>0</v>
      </c>
      <c r="U956" s="202">
        <f t="shared" si="853"/>
        <v>0</v>
      </c>
      <c r="V956" s="205" t="str">
        <f t="shared" si="854"/>
        <v/>
      </c>
      <c r="W956" s="205" t="str">
        <f t="shared" si="855"/>
        <v/>
      </c>
      <c r="X956" s="49">
        <v>7</v>
      </c>
      <c r="Y956" s="84" t="str">
        <f t="shared" si="856"/>
        <v/>
      </c>
      <c r="Z956" s="84" t="str">
        <f t="shared" si="857"/>
        <v/>
      </c>
      <c r="AA956" s="84" t="str">
        <f t="shared" si="858"/>
        <v/>
      </c>
      <c r="AB956" s="31">
        <f t="shared" si="859"/>
        <v>0</v>
      </c>
      <c r="AH956" s="332" t="str">
        <f t="shared" si="860"/>
        <v/>
      </c>
    </row>
    <row r="957" spans="1:34" x14ac:dyDescent="0.25">
      <c r="A957" s="31" t="str">
        <f>C951&amp;"x"&amp;B957</f>
        <v>x4</v>
      </c>
      <c r="B957" s="60">
        <v>4</v>
      </c>
      <c r="C957" s="84" t="str">
        <f t="shared" si="843"/>
        <v/>
      </c>
      <c r="D957" s="84" t="str">
        <f t="shared" si="844"/>
        <v/>
      </c>
      <c r="E957" s="85" t="str">
        <f t="shared" si="845"/>
        <v/>
      </c>
      <c r="F957" s="85" t="str">
        <f t="shared" si="846"/>
        <v/>
      </c>
      <c r="G957" s="86" t="str">
        <f t="shared" si="847"/>
        <v/>
      </c>
      <c r="H957" s="87" t="str">
        <f t="shared" si="848"/>
        <v/>
      </c>
      <c r="I957" s="88"/>
      <c r="J957" s="84" t="str">
        <f t="shared" si="849"/>
        <v/>
      </c>
      <c r="K957" s="84" t="str">
        <f t="shared" si="850"/>
        <v/>
      </c>
      <c r="L957" s="84" t="str">
        <f t="shared" si="851"/>
        <v/>
      </c>
      <c r="M957" s="89"/>
      <c r="N957" s="89"/>
      <c r="P957" s="199"/>
      <c r="Q957" s="199"/>
      <c r="R957" s="199"/>
      <c r="S957" s="204"/>
      <c r="T957" s="273">
        <f t="shared" si="852"/>
        <v>0</v>
      </c>
      <c r="U957" s="202">
        <f t="shared" si="853"/>
        <v>0</v>
      </c>
      <c r="V957" s="205" t="str">
        <f t="shared" si="854"/>
        <v/>
      </c>
      <c r="W957" s="205" t="str">
        <f t="shared" si="855"/>
        <v/>
      </c>
      <c r="X957" s="49">
        <v>8</v>
      </c>
      <c r="Y957" s="84" t="str">
        <f t="shared" si="856"/>
        <v/>
      </c>
      <c r="Z957" s="84" t="str">
        <f t="shared" si="857"/>
        <v/>
      </c>
      <c r="AA957" s="84" t="str">
        <f t="shared" si="858"/>
        <v/>
      </c>
      <c r="AB957" s="31">
        <f t="shared" si="859"/>
        <v>0</v>
      </c>
      <c r="AH957" s="332" t="str">
        <f t="shared" si="860"/>
        <v/>
      </c>
    </row>
    <row r="958" spans="1:34" x14ac:dyDescent="0.25">
      <c r="A958" s="31" t="str">
        <f>C951&amp;"x"&amp;B958</f>
        <v>x5</v>
      </c>
      <c r="B958" s="60">
        <v>5</v>
      </c>
      <c r="C958" s="84" t="str">
        <f t="shared" si="843"/>
        <v/>
      </c>
      <c r="D958" s="84" t="str">
        <f t="shared" si="844"/>
        <v/>
      </c>
      <c r="E958" s="85" t="str">
        <f t="shared" si="845"/>
        <v/>
      </c>
      <c r="F958" s="85" t="str">
        <f t="shared" si="846"/>
        <v/>
      </c>
      <c r="G958" s="86" t="str">
        <f t="shared" si="847"/>
        <v/>
      </c>
      <c r="H958" s="87" t="str">
        <f t="shared" si="848"/>
        <v/>
      </c>
      <c r="I958" s="88"/>
      <c r="J958" s="84" t="str">
        <f t="shared" si="849"/>
        <v/>
      </c>
      <c r="K958" s="84" t="str">
        <f t="shared" si="850"/>
        <v/>
      </c>
      <c r="L958" s="84" t="str">
        <f t="shared" si="851"/>
        <v/>
      </c>
      <c r="M958" s="89"/>
      <c r="N958" s="89"/>
      <c r="P958" s="199"/>
      <c r="Q958" s="199"/>
      <c r="R958" s="199"/>
      <c r="S958" s="204"/>
      <c r="T958" s="273">
        <f t="shared" si="852"/>
        <v>0</v>
      </c>
      <c r="U958" s="202">
        <f t="shared" si="853"/>
        <v>0</v>
      </c>
      <c r="V958" s="205" t="str">
        <f t="shared" si="854"/>
        <v/>
      </c>
      <c r="W958" s="205" t="str">
        <f t="shared" si="855"/>
        <v/>
      </c>
      <c r="X958" s="49">
        <v>9</v>
      </c>
      <c r="Y958" s="84" t="str">
        <f t="shared" si="856"/>
        <v/>
      </c>
      <c r="Z958" s="84" t="str">
        <f t="shared" si="857"/>
        <v/>
      </c>
      <c r="AA958" s="84" t="str">
        <f t="shared" si="858"/>
        <v/>
      </c>
      <c r="AB958" s="31">
        <f t="shared" si="859"/>
        <v>0</v>
      </c>
      <c r="AH958" s="332" t="str">
        <f t="shared" si="860"/>
        <v/>
      </c>
    </row>
    <row r="959" spans="1:34" x14ac:dyDescent="0.25">
      <c r="A959" s="31" t="str">
        <f>C951&amp;"x"&amp;B959</f>
        <v>x6</v>
      </c>
      <c r="B959" s="60">
        <v>6</v>
      </c>
      <c r="C959" s="84" t="str">
        <f t="shared" si="843"/>
        <v/>
      </c>
      <c r="D959" s="84" t="str">
        <f t="shared" si="844"/>
        <v/>
      </c>
      <c r="E959" s="85" t="str">
        <f t="shared" si="845"/>
        <v/>
      </c>
      <c r="F959" s="85" t="str">
        <f t="shared" si="846"/>
        <v/>
      </c>
      <c r="G959" s="86" t="str">
        <f t="shared" si="847"/>
        <v/>
      </c>
      <c r="H959" s="87" t="str">
        <f t="shared" si="848"/>
        <v/>
      </c>
      <c r="I959" s="88"/>
      <c r="J959" s="84" t="str">
        <f t="shared" si="849"/>
        <v/>
      </c>
      <c r="K959" s="84" t="str">
        <f t="shared" si="850"/>
        <v/>
      </c>
      <c r="L959" s="84" t="str">
        <f t="shared" si="851"/>
        <v/>
      </c>
      <c r="M959" s="89"/>
      <c r="N959" s="89"/>
      <c r="P959" s="199"/>
      <c r="Q959" s="199"/>
      <c r="R959" s="199"/>
      <c r="S959" s="204"/>
      <c r="T959" s="273">
        <f t="shared" si="852"/>
        <v>0</v>
      </c>
      <c r="U959" s="202">
        <f t="shared" si="853"/>
        <v>0</v>
      </c>
      <c r="V959" s="205" t="str">
        <f t="shared" si="854"/>
        <v/>
      </c>
      <c r="W959" s="205" t="str">
        <f t="shared" si="855"/>
        <v/>
      </c>
      <c r="X959" s="49">
        <v>10</v>
      </c>
      <c r="Y959" s="84" t="str">
        <f t="shared" si="856"/>
        <v/>
      </c>
      <c r="Z959" s="84" t="str">
        <f t="shared" si="857"/>
        <v/>
      </c>
      <c r="AA959" s="84" t="str">
        <f t="shared" si="858"/>
        <v/>
      </c>
      <c r="AB959" s="31">
        <f t="shared" si="859"/>
        <v>0</v>
      </c>
      <c r="AH959" s="332" t="str">
        <f t="shared" si="860"/>
        <v/>
      </c>
    </row>
    <row r="960" spans="1:34" x14ac:dyDescent="0.25">
      <c r="A960" s="31" t="str">
        <f>C951&amp;"x"&amp;B960</f>
        <v>x7</v>
      </c>
      <c r="B960" s="60">
        <v>7</v>
      </c>
      <c r="C960" s="84" t="str">
        <f t="shared" si="843"/>
        <v/>
      </c>
      <c r="D960" s="84" t="str">
        <f t="shared" si="844"/>
        <v/>
      </c>
      <c r="E960" s="85" t="str">
        <f t="shared" si="845"/>
        <v/>
      </c>
      <c r="F960" s="85" t="str">
        <f t="shared" si="846"/>
        <v/>
      </c>
      <c r="G960" s="86" t="str">
        <f t="shared" si="847"/>
        <v/>
      </c>
      <c r="H960" s="87" t="str">
        <f t="shared" si="848"/>
        <v/>
      </c>
      <c r="I960" s="88"/>
      <c r="J960" s="84" t="str">
        <f t="shared" si="849"/>
        <v/>
      </c>
      <c r="K960" s="84" t="str">
        <f t="shared" si="850"/>
        <v/>
      </c>
      <c r="L960" s="84" t="str">
        <f t="shared" si="851"/>
        <v/>
      </c>
      <c r="M960" s="89"/>
      <c r="N960" s="89"/>
      <c r="P960" s="199"/>
      <c r="Q960" s="199"/>
      <c r="R960" s="199"/>
      <c r="S960" s="204"/>
      <c r="T960" s="273">
        <f t="shared" si="852"/>
        <v>0</v>
      </c>
      <c r="U960" s="202">
        <f t="shared" si="853"/>
        <v>0</v>
      </c>
      <c r="V960" s="205" t="str">
        <f t="shared" si="854"/>
        <v/>
      </c>
      <c r="W960" s="205" t="str">
        <f t="shared" si="855"/>
        <v/>
      </c>
      <c r="X960" s="49">
        <v>11</v>
      </c>
      <c r="Y960" s="84" t="str">
        <f t="shared" si="856"/>
        <v/>
      </c>
      <c r="Z960" s="84" t="str">
        <f t="shared" si="857"/>
        <v/>
      </c>
      <c r="AA960" s="84" t="str">
        <f t="shared" si="858"/>
        <v/>
      </c>
      <c r="AB960" s="31">
        <f t="shared" si="859"/>
        <v>0</v>
      </c>
      <c r="AH960" s="332" t="str">
        <f t="shared" si="860"/>
        <v/>
      </c>
    </row>
    <row r="961" spans="1:34" x14ac:dyDescent="0.25">
      <c r="A961" s="31" t="str">
        <f>C951&amp;"x"&amp;B961</f>
        <v>x8</v>
      </c>
      <c r="B961" s="60">
        <v>8</v>
      </c>
      <c r="C961" s="84" t="str">
        <f t="shared" si="843"/>
        <v/>
      </c>
      <c r="D961" s="84" t="str">
        <f t="shared" si="844"/>
        <v/>
      </c>
      <c r="E961" s="85" t="str">
        <f t="shared" si="845"/>
        <v/>
      </c>
      <c r="F961" s="85" t="str">
        <f t="shared" si="846"/>
        <v/>
      </c>
      <c r="G961" s="86" t="str">
        <f t="shared" si="847"/>
        <v/>
      </c>
      <c r="H961" s="87" t="str">
        <f t="shared" si="848"/>
        <v/>
      </c>
      <c r="I961" s="88"/>
      <c r="J961" s="84" t="str">
        <f t="shared" si="849"/>
        <v/>
      </c>
      <c r="K961" s="84" t="str">
        <f t="shared" si="850"/>
        <v/>
      </c>
      <c r="L961" s="84" t="str">
        <f t="shared" si="851"/>
        <v/>
      </c>
      <c r="M961" s="89"/>
      <c r="N961" s="89"/>
      <c r="P961" s="199"/>
      <c r="Q961" s="199"/>
      <c r="R961" s="199"/>
      <c r="S961" s="204"/>
      <c r="T961" s="273">
        <f t="shared" si="852"/>
        <v>0</v>
      </c>
      <c r="U961" s="202">
        <f t="shared" si="853"/>
        <v>0</v>
      </c>
      <c r="V961" s="205" t="str">
        <f t="shared" si="854"/>
        <v/>
      </c>
      <c r="W961" s="205" t="str">
        <f t="shared" si="855"/>
        <v/>
      </c>
      <c r="X961" s="49">
        <v>12</v>
      </c>
      <c r="Y961" s="84" t="str">
        <f t="shared" si="856"/>
        <v/>
      </c>
      <c r="Z961" s="84" t="str">
        <f t="shared" si="857"/>
        <v/>
      </c>
      <c r="AA961" s="84" t="str">
        <f t="shared" si="858"/>
        <v/>
      </c>
      <c r="AB961" s="31">
        <f t="shared" si="859"/>
        <v>0</v>
      </c>
      <c r="AH961" s="332" t="str">
        <f t="shared" si="860"/>
        <v/>
      </c>
    </row>
    <row r="962" spans="1:34" x14ac:dyDescent="0.25">
      <c r="A962" s="31" t="str">
        <f>C951&amp;"x"&amp;B962</f>
        <v>x9</v>
      </c>
      <c r="B962" s="60">
        <v>9</v>
      </c>
      <c r="C962" s="84" t="str">
        <f t="shared" si="843"/>
        <v/>
      </c>
      <c r="D962" s="84" t="str">
        <f t="shared" si="844"/>
        <v/>
      </c>
      <c r="E962" s="85" t="str">
        <f t="shared" si="845"/>
        <v/>
      </c>
      <c r="F962" s="85" t="str">
        <f t="shared" si="846"/>
        <v/>
      </c>
      <c r="G962" s="86" t="str">
        <f t="shared" si="847"/>
        <v/>
      </c>
      <c r="H962" s="87" t="str">
        <f t="shared" si="848"/>
        <v/>
      </c>
      <c r="I962" s="88"/>
      <c r="J962" s="84" t="str">
        <f t="shared" si="849"/>
        <v/>
      </c>
      <c r="K962" s="84" t="str">
        <f t="shared" si="850"/>
        <v/>
      </c>
      <c r="L962" s="84" t="str">
        <f t="shared" si="851"/>
        <v/>
      </c>
      <c r="M962" s="89"/>
      <c r="N962" s="89"/>
      <c r="P962" s="199"/>
      <c r="Q962" s="199"/>
      <c r="R962" s="199"/>
      <c r="S962" s="204"/>
      <c r="T962" s="273">
        <f t="shared" si="852"/>
        <v>0</v>
      </c>
      <c r="U962" s="202">
        <f t="shared" si="853"/>
        <v>0</v>
      </c>
      <c r="V962" s="205" t="str">
        <f t="shared" si="854"/>
        <v/>
      </c>
      <c r="W962" s="205" t="str">
        <f t="shared" si="855"/>
        <v/>
      </c>
      <c r="X962" s="49">
        <v>13</v>
      </c>
      <c r="Y962" s="84" t="str">
        <f t="shared" si="856"/>
        <v/>
      </c>
      <c r="Z962" s="84" t="str">
        <f t="shared" si="857"/>
        <v/>
      </c>
      <c r="AA962" s="84" t="str">
        <f t="shared" si="858"/>
        <v/>
      </c>
      <c r="AB962" s="31">
        <f t="shared" si="859"/>
        <v>0</v>
      </c>
      <c r="AH962" s="332" t="str">
        <f t="shared" si="860"/>
        <v/>
      </c>
    </row>
    <row r="963" spans="1:34" x14ac:dyDescent="0.25">
      <c r="A963" s="31" t="str">
        <f>C951&amp;"x"&amp;B963</f>
        <v>x10</v>
      </c>
      <c r="B963" s="60">
        <v>10</v>
      </c>
      <c r="C963" s="84" t="str">
        <f t="shared" si="843"/>
        <v/>
      </c>
      <c r="D963" s="84" t="str">
        <f t="shared" si="844"/>
        <v/>
      </c>
      <c r="E963" s="85" t="str">
        <f t="shared" si="845"/>
        <v/>
      </c>
      <c r="F963" s="85" t="str">
        <f t="shared" si="846"/>
        <v/>
      </c>
      <c r="G963" s="86" t="str">
        <f t="shared" si="847"/>
        <v/>
      </c>
      <c r="H963" s="87" t="str">
        <f t="shared" si="848"/>
        <v/>
      </c>
      <c r="I963" s="88"/>
      <c r="J963" s="84" t="str">
        <f t="shared" si="849"/>
        <v/>
      </c>
      <c r="K963" s="84" t="str">
        <f t="shared" si="850"/>
        <v/>
      </c>
      <c r="L963" s="84" t="str">
        <f t="shared" si="851"/>
        <v/>
      </c>
      <c r="M963" s="89"/>
      <c r="N963" s="89"/>
      <c r="P963" s="199"/>
      <c r="Q963" s="199"/>
      <c r="R963" s="199"/>
      <c r="S963" s="204"/>
      <c r="T963" s="273">
        <f t="shared" si="852"/>
        <v>0</v>
      </c>
      <c r="U963" s="202">
        <f t="shared" si="853"/>
        <v>0</v>
      </c>
      <c r="V963" s="205" t="str">
        <f t="shared" si="854"/>
        <v/>
      </c>
      <c r="W963" s="205" t="str">
        <f t="shared" si="855"/>
        <v/>
      </c>
      <c r="X963" s="49">
        <v>14</v>
      </c>
      <c r="Y963" s="84" t="str">
        <f t="shared" si="856"/>
        <v/>
      </c>
      <c r="Z963" s="84" t="str">
        <f t="shared" si="857"/>
        <v/>
      </c>
      <c r="AA963" s="84" t="str">
        <f t="shared" si="858"/>
        <v/>
      </c>
      <c r="AB963" s="31">
        <f t="shared" si="859"/>
        <v>0</v>
      </c>
      <c r="AH963" s="332" t="str">
        <f t="shared" si="860"/>
        <v/>
      </c>
    </row>
    <row r="964" spans="1:34" x14ac:dyDescent="0.25">
      <c r="A964" s="31" t="str">
        <f>C951&amp;"x"&amp;B964</f>
        <v>x11</v>
      </c>
      <c r="B964" s="60">
        <v>11</v>
      </c>
      <c r="C964" s="84" t="str">
        <f t="shared" si="843"/>
        <v/>
      </c>
      <c r="D964" s="84" t="str">
        <f t="shared" si="844"/>
        <v/>
      </c>
      <c r="E964" s="85" t="str">
        <f t="shared" si="845"/>
        <v/>
      </c>
      <c r="F964" s="85" t="str">
        <f t="shared" si="846"/>
        <v/>
      </c>
      <c r="G964" s="86" t="str">
        <f t="shared" si="847"/>
        <v/>
      </c>
      <c r="H964" s="87" t="str">
        <f t="shared" si="848"/>
        <v/>
      </c>
      <c r="I964" s="88"/>
      <c r="J964" s="84" t="str">
        <f t="shared" si="849"/>
        <v/>
      </c>
      <c r="K964" s="84" t="str">
        <f t="shared" si="850"/>
        <v/>
      </c>
      <c r="L964" s="84" t="str">
        <f t="shared" si="851"/>
        <v/>
      </c>
      <c r="M964" s="89"/>
      <c r="N964" s="89"/>
      <c r="P964" s="199"/>
      <c r="Q964" s="199"/>
      <c r="R964" s="199"/>
      <c r="T964" s="273">
        <f t="shared" si="852"/>
        <v>0</v>
      </c>
      <c r="U964" s="202">
        <f t="shared" si="853"/>
        <v>0</v>
      </c>
      <c r="V964" s="205" t="str">
        <f t="shared" si="854"/>
        <v/>
      </c>
      <c r="W964" s="205" t="str">
        <f t="shared" si="855"/>
        <v/>
      </c>
      <c r="X964" s="49">
        <v>15</v>
      </c>
      <c r="Y964" s="84" t="str">
        <f t="shared" si="856"/>
        <v/>
      </c>
      <c r="Z964" s="84" t="str">
        <f t="shared" si="857"/>
        <v/>
      </c>
      <c r="AA964" s="84" t="str">
        <f t="shared" si="858"/>
        <v/>
      </c>
      <c r="AB964" s="31">
        <f t="shared" si="859"/>
        <v>0</v>
      </c>
      <c r="AH964" s="332" t="str">
        <f t="shared" si="860"/>
        <v/>
      </c>
    </row>
    <row r="965" spans="1:34" x14ac:dyDescent="0.25">
      <c r="A965" s="31" t="str">
        <f>C951&amp;"x"&amp;B965</f>
        <v>x12</v>
      </c>
      <c r="B965" s="60">
        <v>12</v>
      </c>
      <c r="C965" s="84" t="str">
        <f t="shared" si="843"/>
        <v/>
      </c>
      <c r="D965" s="84" t="str">
        <f t="shared" si="844"/>
        <v/>
      </c>
      <c r="E965" s="85" t="str">
        <f t="shared" si="845"/>
        <v/>
      </c>
      <c r="F965" s="85" t="str">
        <f t="shared" si="846"/>
        <v/>
      </c>
      <c r="G965" s="86" t="str">
        <f t="shared" si="847"/>
        <v/>
      </c>
      <c r="H965" s="87" t="str">
        <f t="shared" si="848"/>
        <v/>
      </c>
      <c r="I965" s="88"/>
      <c r="J965" s="84" t="str">
        <f t="shared" si="849"/>
        <v/>
      </c>
      <c r="K965" s="84" t="str">
        <f t="shared" si="850"/>
        <v/>
      </c>
      <c r="L965" s="84" t="str">
        <f t="shared" si="851"/>
        <v/>
      </c>
      <c r="M965" s="89"/>
      <c r="N965" s="89"/>
      <c r="P965" s="199"/>
      <c r="Q965" s="199"/>
      <c r="R965" s="199"/>
      <c r="T965" s="273">
        <f t="shared" si="852"/>
        <v>0</v>
      </c>
      <c r="U965" s="202">
        <f t="shared" si="853"/>
        <v>0</v>
      </c>
      <c r="V965" s="205" t="str">
        <f t="shared" si="854"/>
        <v/>
      </c>
      <c r="W965" s="205" t="str">
        <f t="shared" si="855"/>
        <v/>
      </c>
      <c r="X965" s="49">
        <v>16</v>
      </c>
      <c r="Y965" s="84" t="str">
        <f t="shared" si="856"/>
        <v/>
      </c>
      <c r="Z965" s="84" t="str">
        <f t="shared" si="857"/>
        <v/>
      </c>
      <c r="AA965" s="84" t="str">
        <f t="shared" si="858"/>
        <v/>
      </c>
      <c r="AB965" s="31">
        <f t="shared" si="859"/>
        <v>0</v>
      </c>
      <c r="AH965" s="332" t="str">
        <f t="shared" si="860"/>
        <v/>
      </c>
    </row>
    <row r="966" spans="1:34" x14ac:dyDescent="0.25">
      <c r="A966" s="31" t="str">
        <f>C951&amp;"x"&amp;B966</f>
        <v>x13</v>
      </c>
      <c r="B966" s="60">
        <v>13</v>
      </c>
      <c r="C966" s="84" t="str">
        <f t="shared" si="843"/>
        <v/>
      </c>
      <c r="D966" s="84" t="str">
        <f t="shared" si="844"/>
        <v/>
      </c>
      <c r="E966" s="85" t="str">
        <f t="shared" si="845"/>
        <v/>
      </c>
      <c r="F966" s="85" t="str">
        <f t="shared" si="846"/>
        <v/>
      </c>
      <c r="G966" s="86" t="str">
        <f t="shared" si="847"/>
        <v/>
      </c>
      <c r="H966" s="87" t="str">
        <f t="shared" si="848"/>
        <v/>
      </c>
      <c r="I966" s="88"/>
      <c r="J966" s="84" t="str">
        <f t="shared" si="849"/>
        <v/>
      </c>
      <c r="K966" s="84" t="str">
        <f t="shared" si="850"/>
        <v/>
      </c>
      <c r="L966" s="84" t="str">
        <f t="shared" si="851"/>
        <v/>
      </c>
      <c r="M966" s="89"/>
      <c r="N966" s="89"/>
      <c r="P966" s="199"/>
      <c r="Q966" s="199"/>
      <c r="R966" s="199"/>
      <c r="T966" s="273">
        <f t="shared" si="852"/>
        <v>0</v>
      </c>
      <c r="U966" s="202">
        <f t="shared" si="853"/>
        <v>0</v>
      </c>
      <c r="V966" s="205" t="str">
        <f t="shared" si="854"/>
        <v/>
      </c>
      <c r="W966" s="205" t="str">
        <f t="shared" si="855"/>
        <v/>
      </c>
      <c r="X966" s="49">
        <v>17</v>
      </c>
      <c r="Y966" s="84" t="str">
        <f t="shared" si="856"/>
        <v/>
      </c>
      <c r="Z966" s="84" t="str">
        <f t="shared" si="857"/>
        <v/>
      </c>
      <c r="AA966" s="84" t="str">
        <f t="shared" si="858"/>
        <v/>
      </c>
      <c r="AB966" s="31">
        <f t="shared" si="859"/>
        <v>0</v>
      </c>
      <c r="AH966" s="332" t="str">
        <f t="shared" si="860"/>
        <v/>
      </c>
    </row>
    <row r="967" spans="1:34" x14ac:dyDescent="0.25">
      <c r="A967" s="31" t="str">
        <f>C951&amp;"x"&amp;B967</f>
        <v>x14</v>
      </c>
      <c r="B967" s="60">
        <v>14</v>
      </c>
      <c r="C967" s="84" t="str">
        <f t="shared" si="843"/>
        <v/>
      </c>
      <c r="D967" s="84" t="str">
        <f t="shared" si="844"/>
        <v/>
      </c>
      <c r="E967" s="85" t="str">
        <f t="shared" si="845"/>
        <v/>
      </c>
      <c r="F967" s="85" t="str">
        <f t="shared" si="846"/>
        <v/>
      </c>
      <c r="G967" s="86" t="str">
        <f t="shared" si="847"/>
        <v/>
      </c>
      <c r="H967" s="87" t="str">
        <f t="shared" si="848"/>
        <v/>
      </c>
      <c r="I967" s="88"/>
      <c r="J967" s="84" t="str">
        <f t="shared" si="849"/>
        <v/>
      </c>
      <c r="K967" s="84" t="str">
        <f t="shared" si="850"/>
        <v/>
      </c>
      <c r="L967" s="84" t="str">
        <f t="shared" si="851"/>
        <v/>
      </c>
      <c r="M967" s="89"/>
      <c r="N967" s="89"/>
      <c r="P967" s="199"/>
      <c r="Q967" s="199"/>
      <c r="R967" s="199"/>
      <c r="T967" s="273">
        <f t="shared" si="852"/>
        <v>0</v>
      </c>
      <c r="U967" s="202">
        <f t="shared" si="853"/>
        <v>0</v>
      </c>
      <c r="V967" s="205" t="str">
        <f t="shared" si="854"/>
        <v/>
      </c>
      <c r="W967" s="205" t="str">
        <f t="shared" si="855"/>
        <v/>
      </c>
      <c r="X967" s="49">
        <v>18</v>
      </c>
      <c r="Y967" s="84" t="str">
        <f t="shared" si="856"/>
        <v/>
      </c>
      <c r="Z967" s="84" t="str">
        <f t="shared" si="857"/>
        <v/>
      </c>
      <c r="AA967" s="84" t="str">
        <f t="shared" si="858"/>
        <v/>
      </c>
      <c r="AB967" s="31">
        <f t="shared" si="859"/>
        <v>0</v>
      </c>
      <c r="AH967" s="332" t="str">
        <f t="shared" si="860"/>
        <v/>
      </c>
    </row>
    <row r="968" spans="1:34" x14ac:dyDescent="0.25">
      <c r="A968" s="31" t="str">
        <f>C951&amp;"x"&amp;B968</f>
        <v>x15</v>
      </c>
      <c r="B968" s="60">
        <v>15</v>
      </c>
      <c r="C968" s="84" t="str">
        <f t="shared" si="843"/>
        <v/>
      </c>
      <c r="D968" s="84" t="str">
        <f t="shared" si="844"/>
        <v/>
      </c>
      <c r="E968" s="85" t="str">
        <f t="shared" si="845"/>
        <v/>
      </c>
      <c r="F968" s="85" t="str">
        <f t="shared" si="846"/>
        <v/>
      </c>
      <c r="G968" s="86" t="str">
        <f t="shared" si="847"/>
        <v/>
      </c>
      <c r="H968" s="87" t="str">
        <f t="shared" si="848"/>
        <v/>
      </c>
      <c r="I968" s="88"/>
      <c r="J968" s="84" t="str">
        <f t="shared" si="849"/>
        <v/>
      </c>
      <c r="K968" s="84" t="str">
        <f t="shared" si="850"/>
        <v/>
      </c>
      <c r="L968" s="84" t="str">
        <f t="shared" si="851"/>
        <v/>
      </c>
      <c r="M968" s="89"/>
      <c r="N968" s="89"/>
      <c r="P968" s="199"/>
      <c r="Q968" s="199"/>
      <c r="R968" s="199"/>
      <c r="T968" s="273">
        <f t="shared" si="852"/>
        <v>0</v>
      </c>
      <c r="U968" s="202">
        <f t="shared" si="853"/>
        <v>0</v>
      </c>
      <c r="V968" s="205" t="str">
        <f t="shared" si="854"/>
        <v/>
      </c>
      <c r="W968" s="205" t="str">
        <f t="shared" si="855"/>
        <v/>
      </c>
      <c r="X968" s="49">
        <v>19</v>
      </c>
      <c r="Y968" s="84" t="str">
        <f t="shared" si="856"/>
        <v/>
      </c>
      <c r="Z968" s="84" t="str">
        <f t="shared" si="857"/>
        <v/>
      </c>
      <c r="AA968" s="84" t="str">
        <f t="shared" si="858"/>
        <v/>
      </c>
      <c r="AB968" s="31">
        <f t="shared" si="859"/>
        <v>0</v>
      </c>
      <c r="AH968" s="332" t="str">
        <f t="shared" si="860"/>
        <v/>
      </c>
    </row>
    <row r="969" spans="1:34" ht="13.8" thickBot="1" x14ac:dyDescent="0.3">
      <c r="B969" s="90"/>
      <c r="C969" s="91"/>
      <c r="D969" s="90"/>
      <c r="E969" s="90"/>
      <c r="F969" s="90"/>
      <c r="G969" s="92"/>
      <c r="H969" s="92"/>
      <c r="I969" s="92"/>
      <c r="J969" s="91"/>
      <c r="K969" s="91"/>
      <c r="L969" s="91"/>
      <c r="M969" s="89"/>
      <c r="N969" s="89"/>
      <c r="X969" s="49">
        <v>20</v>
      </c>
    </row>
    <row r="970" spans="1:34" ht="13.8" thickTop="1" x14ac:dyDescent="0.25">
      <c r="A970" s="59"/>
      <c r="B970" s="60"/>
      <c r="C970" s="416" t="s">
        <v>5707</v>
      </c>
      <c r="D970" s="416"/>
      <c r="E970" s="162" t="s">
        <v>5708</v>
      </c>
      <c r="F970" s="162" t="s">
        <v>5709</v>
      </c>
      <c r="G970" s="62" t="s">
        <v>5710</v>
      </c>
      <c r="H970" s="63"/>
      <c r="I970" s="64"/>
      <c r="J970" s="65" t="s">
        <v>5711</v>
      </c>
      <c r="K970" s="65" t="s">
        <v>5712</v>
      </c>
      <c r="L970" s="65" t="s">
        <v>5713</v>
      </c>
      <c r="M970" s="66"/>
      <c r="N970" s="66"/>
      <c r="O970" s="67"/>
      <c r="P970" s="68">
        <f>COUNT(P974:P988)</f>
        <v>0</v>
      </c>
      <c r="Q970" s="68">
        <f>COUNT(Q974:Q988)</f>
        <v>0</v>
      </c>
      <c r="R970" s="68">
        <f>COUNT(R974:R988)</f>
        <v>0</v>
      </c>
      <c r="S970" s="69"/>
      <c r="T970" s="344">
        <f>T971-SUM(U974:U988)</f>
        <v>0</v>
      </c>
      <c r="U970" s="67"/>
      <c r="V970" s="67"/>
      <c r="W970" s="67"/>
      <c r="X970" s="67">
        <v>1</v>
      </c>
      <c r="Y970" s="59"/>
      <c r="Z970" s="59"/>
      <c r="AA970" s="59"/>
      <c r="AB970" s="59"/>
    </row>
    <row r="971" spans="1:34" x14ac:dyDescent="0.25">
      <c r="A971" s="40">
        <v>52</v>
      </c>
      <c r="B971" s="70"/>
      <c r="C971" s="415" t="str">
        <f>Leden!AQ54</f>
        <v/>
      </c>
      <c r="D971" s="415"/>
      <c r="E971" s="161" t="str">
        <f>IF($C971="","",LEFT(IFERROR(VLOOKUP($C971,TeamsV,2,0),"")&amp;"??",2))</f>
        <v/>
      </c>
      <c r="F971" s="342" t="str">
        <f>IF($C971="","",IFERROR(VLOOKUP($C971,TeamsV,3,0),"??"))</f>
        <v/>
      </c>
      <c r="G971" s="161" t="str">
        <f>IF($C971="","",LEFT(IFERROR(VLOOKUP($C971,TeamsV,4,0),"")&amp;"?",1))</f>
        <v/>
      </c>
      <c r="H971" s="72"/>
      <c r="I971" s="73"/>
      <c r="J971" s="265">
        <f>COUNTIF(C974:C988,"V")</f>
        <v>0</v>
      </c>
      <c r="K971" s="268">
        <f>COUNTIF(C974:C988,"M")</f>
        <v>0</v>
      </c>
      <c r="L971" s="74" t="str">
        <f>IFERROR(AVERAGE(H974:H988),"")</f>
        <v/>
      </c>
      <c r="M971" s="75"/>
      <c r="N971" s="75"/>
      <c r="O971" s="76" t="s">
        <v>5714</v>
      </c>
      <c r="P971" s="346"/>
      <c r="Q971" s="346"/>
      <c r="R971" s="346"/>
      <c r="S971" s="347"/>
      <c r="T971" s="344">
        <f>SUM(T974:T988)</f>
        <v>0</v>
      </c>
      <c r="U971" s="201" t="str">
        <f>MID($C971,1,1)</f>
        <v/>
      </c>
      <c r="V971" s="201" t="str">
        <f>MID($C971,1,1)</f>
        <v/>
      </c>
      <c r="W971" s="201" t="str">
        <f>MID($C971,1,1)</f>
        <v/>
      </c>
      <c r="X971" s="49">
        <v>2</v>
      </c>
      <c r="Y971" s="40"/>
      <c r="Z971" s="40"/>
      <c r="AA971" s="40"/>
      <c r="AB971" s="40"/>
      <c r="AD971" s="17" t="str">
        <f>IF($C971="","",IFERROR(VLOOKUP($C971,TeamsV,6,0),""))</f>
        <v/>
      </c>
      <c r="AE971" s="17" t="str">
        <f>TRIM(IF($AD971="","",IFERROR(VLOOKUP($AD971,Teams!$B$4:$G$8,2,0),"")))</f>
        <v/>
      </c>
      <c r="AF971" s="17" t="str">
        <f>TRIM(IF($AD971="","",IFERROR(VLOOKUP($AD971,Teams!$B$4:$G$8,4,0),"")))</f>
        <v/>
      </c>
      <c r="AH971" s="335" t="str">
        <f>IFERROR(AVERAGE(AH974:AH988),"")</f>
        <v/>
      </c>
    </row>
    <row r="972" spans="1:34" x14ac:dyDescent="0.25">
      <c r="B972" s="60"/>
      <c r="C972" s="162"/>
      <c r="D972" s="60"/>
      <c r="E972" s="60"/>
      <c r="F972" s="60"/>
      <c r="G972" s="64"/>
      <c r="H972" s="64"/>
      <c r="I972" s="64"/>
      <c r="J972" s="266"/>
      <c r="K972" s="266"/>
      <c r="L972" s="266"/>
      <c r="M972" s="77"/>
      <c r="N972" s="77"/>
      <c r="P972" s="200"/>
      <c r="Q972" s="200"/>
      <c r="R972" s="200"/>
      <c r="S972" s="200"/>
      <c r="T972" s="156"/>
      <c r="U972" s="202"/>
      <c r="V972" s="202"/>
      <c r="W972" s="202"/>
      <c r="X972" s="49">
        <v>3</v>
      </c>
    </row>
    <row r="973" spans="1:34" x14ac:dyDescent="0.25">
      <c r="A973" s="78"/>
      <c r="B973" s="79"/>
      <c r="C973" s="80" t="s">
        <v>5715</v>
      </c>
      <c r="D973" s="80" t="s">
        <v>5716</v>
      </c>
      <c r="E973" s="81" t="s">
        <v>5717</v>
      </c>
      <c r="F973" s="81" t="s">
        <v>5718</v>
      </c>
      <c r="G973" s="80" t="s">
        <v>5719</v>
      </c>
      <c r="H973" s="80" t="s">
        <v>5720</v>
      </c>
      <c r="I973" s="80" t="s">
        <v>5575</v>
      </c>
      <c r="J973" s="80" t="s">
        <v>7904</v>
      </c>
      <c r="K973" s="80" t="s">
        <v>7905</v>
      </c>
      <c r="L973" s="80" t="s">
        <v>8680</v>
      </c>
      <c r="M973" s="82"/>
      <c r="N973" s="82"/>
      <c r="O973" s="83"/>
      <c r="P973" s="203" t="s">
        <v>5585</v>
      </c>
      <c r="Q973" s="203" t="s">
        <v>5584</v>
      </c>
      <c r="R973" s="203" t="s">
        <v>5586</v>
      </c>
      <c r="S973" s="200"/>
      <c r="T973" s="156"/>
      <c r="U973" s="201" t="str">
        <f>IF(W971="","",VLOOKUP(W971,Leeftijdscat,2,FALSE))</f>
        <v/>
      </c>
      <c r="V973" s="201" t="str">
        <f>IF(W971="","",VLOOKUP(W971,Leeftijdscat,3,FALSE))</f>
        <v/>
      </c>
      <c r="W973" s="201" t="str">
        <f>IF(W971="","",VLOOKUP(W971,Leeftijdscat,4,FALSE))</f>
        <v/>
      </c>
      <c r="X973" s="49">
        <v>4</v>
      </c>
      <c r="Y973" s="78">
        <f>LEN(Y974&amp;Y975&amp;Y976&amp;Y977&amp;Y978&amp;Y979&amp;Y980&amp;Y981&amp;Y982&amp;Y983&amp;Y984&amp;Y985&amp;Y986&amp;Y987&amp;Y988)</f>
        <v>0</v>
      </c>
      <c r="Z973" s="78">
        <f>LEN(Z974&amp;Z975&amp;Z976&amp;Z977&amp;Z978&amp;Z979&amp;Z980&amp;Z981&amp;Z982&amp;Z983&amp;Z984&amp;Z985&amp;Z986&amp;Z987&amp;Z988)</f>
        <v>0</v>
      </c>
      <c r="AA973" s="78">
        <f>LEN(AA974&amp;AA975&amp;AA976&amp;AA977&amp;AA978&amp;AA979&amp;AA980&amp;AA981&amp;AA982&amp;AA983&amp;AA984&amp;AA985&amp;AA986&amp;AA987&amp;AA988)</f>
        <v>0</v>
      </c>
      <c r="AB973" s="78">
        <f>SUM(Y973:AA973)</f>
        <v>0</v>
      </c>
    </row>
    <row r="974" spans="1:34" x14ac:dyDescent="0.25">
      <c r="A974" s="31" t="str">
        <f>C971&amp;"x"&amp;B974</f>
        <v>x1</v>
      </c>
      <c r="B974" s="60">
        <v>1</v>
      </c>
      <c r="C974" s="84" t="str">
        <f t="shared" ref="C974:C988" si="861">IF(LEFT($A974,1)="x","",IFERROR(VLOOKUP($A974,LedenV,6,0),""))</f>
        <v/>
      </c>
      <c r="D974" s="84" t="str">
        <f t="shared" ref="D974:D988" si="862">IF(LEFT($A974,1)="x","",IFERROR(VLOOKUP($A974,LedenV,7,0),""))</f>
        <v/>
      </c>
      <c r="E974" s="85" t="str">
        <f t="shared" ref="E974:E988" si="863">IF(LEFT($A974,1)="x","",IFERROR(VLOOKUP($A974,LedenV,8,0),""))</f>
        <v/>
      </c>
      <c r="F974" s="85" t="str">
        <f t="shared" ref="F974:F988" si="864">IF(LEFT($A974,1)="x","",IFERROR(VLOOKUP($A974,LedenV,9,0),""))</f>
        <v/>
      </c>
      <c r="G974" s="86" t="str">
        <f t="shared" ref="G974:G988" si="865">IF(LEFT($A974,1)="x","",IFERROR(VLOOKUP($A974,LedenV,10,0),""))</f>
        <v/>
      </c>
      <c r="H974" s="87" t="str">
        <f t="shared" ref="H974:H988" si="866">IF(AND(ISNUMBER(G974),G974&lt;&gt;0),DATEDIF(G974,Peildatum,"Y"),"")</f>
        <v/>
      </c>
      <c r="I974" s="88"/>
      <c r="J974" s="84" t="str">
        <f t="shared" ref="J974:J988" si="867">IF(LEFT($A974,1)="x","",IFERROR(VLOOKUP($A974,LedenV,16,0),""))</f>
        <v/>
      </c>
      <c r="K974" s="84" t="str">
        <f t="shared" ref="K974:K988" si="868">IF(LEFT($A974,1)="x","",IFERROR(VLOOKUP($A974,LedenV,17,0),""))</f>
        <v/>
      </c>
      <c r="L974" s="84" t="str">
        <f t="shared" ref="L974:L988" si="869">IF(LEFT($A974,1)="x","",IFERROR(VLOOKUP($A974,LedenV,18,0),""))</f>
        <v/>
      </c>
      <c r="M974" s="89"/>
      <c r="N974" s="89"/>
      <c r="P974" s="199"/>
      <c r="Q974" s="199"/>
      <c r="R974" s="199"/>
      <c r="S974" s="204"/>
      <c r="T974" s="273">
        <f t="shared" ref="T974:T988" si="870">IF(LEN(C974&amp;D974&amp;E974&amp;F974)&gt;0,1,0)</f>
        <v>0</v>
      </c>
      <c r="U974" s="202">
        <f t="shared" ref="U974:U988" si="871">MIN(LEN(Y974&amp;Z974&amp;AA974),1)</f>
        <v>0</v>
      </c>
      <c r="V974" s="205" t="str">
        <f t="shared" ref="V974:V988" si="872">V973</f>
        <v/>
      </c>
      <c r="W974" s="205" t="str">
        <f t="shared" ref="W974:W988" si="873">W973</f>
        <v/>
      </c>
      <c r="X974" s="49">
        <v>5</v>
      </c>
      <c r="Y974" s="84" t="str">
        <f t="shared" ref="Y974:Y988" si="874">IF(LEFT($A974,1)="x","",IFERROR(VLOOKUP($A974,LedenV,34,0),""))</f>
        <v/>
      </c>
      <c r="Z974" s="84" t="str">
        <f t="shared" ref="Z974:Z988" si="875">IF(LEFT($A974,1)="x","",IFERROR(VLOOKUP($A974,LedenV,35,0),""))</f>
        <v/>
      </c>
      <c r="AA974" s="84" t="str">
        <f t="shared" ref="AA974:AA988" si="876">IF(LEFT($A974,1)="x","",IFERROR(VLOOKUP($A974,LedenV,36,0),""))</f>
        <v/>
      </c>
      <c r="AB974" s="31">
        <f t="shared" ref="AB974:AB988" si="877">LEN(Y974&amp;Z974&amp;AA974)</f>
        <v>0</v>
      </c>
      <c r="AH974" s="332" t="str">
        <f t="shared" ref="AH974:AH988" si="878">lft(G974,Peildatum)</f>
        <v/>
      </c>
    </row>
    <row r="975" spans="1:34" x14ac:dyDescent="0.25">
      <c r="A975" s="31" t="str">
        <f>C971&amp;"x"&amp;B975</f>
        <v>x2</v>
      </c>
      <c r="B975" s="60">
        <v>2</v>
      </c>
      <c r="C975" s="84" t="str">
        <f t="shared" si="861"/>
        <v/>
      </c>
      <c r="D975" s="84" t="str">
        <f t="shared" si="862"/>
        <v/>
      </c>
      <c r="E975" s="85" t="str">
        <f t="shared" si="863"/>
        <v/>
      </c>
      <c r="F975" s="85" t="str">
        <f t="shared" si="864"/>
        <v/>
      </c>
      <c r="G975" s="86" t="str">
        <f t="shared" si="865"/>
        <v/>
      </c>
      <c r="H975" s="87" t="str">
        <f t="shared" si="866"/>
        <v/>
      </c>
      <c r="I975" s="88"/>
      <c r="J975" s="84" t="str">
        <f t="shared" si="867"/>
        <v/>
      </c>
      <c r="K975" s="84" t="str">
        <f t="shared" si="868"/>
        <v/>
      </c>
      <c r="L975" s="84" t="str">
        <f t="shared" si="869"/>
        <v/>
      </c>
      <c r="M975" s="89"/>
      <c r="N975" s="89"/>
      <c r="P975" s="199"/>
      <c r="Q975" s="199"/>
      <c r="R975" s="199"/>
      <c r="S975" s="204"/>
      <c r="T975" s="273">
        <f t="shared" si="870"/>
        <v>0</v>
      </c>
      <c r="U975" s="202">
        <f t="shared" si="871"/>
        <v>0</v>
      </c>
      <c r="V975" s="205" t="str">
        <f t="shared" si="872"/>
        <v/>
      </c>
      <c r="W975" s="205" t="str">
        <f t="shared" si="873"/>
        <v/>
      </c>
      <c r="X975" s="49">
        <v>6</v>
      </c>
      <c r="Y975" s="84" t="str">
        <f t="shared" si="874"/>
        <v/>
      </c>
      <c r="Z975" s="84" t="str">
        <f t="shared" si="875"/>
        <v/>
      </c>
      <c r="AA975" s="84" t="str">
        <f t="shared" si="876"/>
        <v/>
      </c>
      <c r="AB975" s="31">
        <f t="shared" si="877"/>
        <v>0</v>
      </c>
      <c r="AH975" s="332" t="str">
        <f t="shared" si="878"/>
        <v/>
      </c>
    </row>
    <row r="976" spans="1:34" x14ac:dyDescent="0.25">
      <c r="A976" s="31" t="str">
        <f>C971&amp;"x"&amp;B976</f>
        <v>x3</v>
      </c>
      <c r="B976" s="60">
        <v>3</v>
      </c>
      <c r="C976" s="84" t="str">
        <f t="shared" si="861"/>
        <v/>
      </c>
      <c r="D976" s="84" t="str">
        <f t="shared" si="862"/>
        <v/>
      </c>
      <c r="E976" s="85" t="str">
        <f t="shared" si="863"/>
        <v/>
      </c>
      <c r="F976" s="85" t="str">
        <f t="shared" si="864"/>
        <v/>
      </c>
      <c r="G976" s="86" t="str">
        <f t="shared" si="865"/>
        <v/>
      </c>
      <c r="H976" s="87" t="str">
        <f t="shared" si="866"/>
        <v/>
      </c>
      <c r="I976" s="88"/>
      <c r="J976" s="84" t="str">
        <f t="shared" si="867"/>
        <v/>
      </c>
      <c r="K976" s="84" t="str">
        <f t="shared" si="868"/>
        <v/>
      </c>
      <c r="L976" s="84" t="str">
        <f t="shared" si="869"/>
        <v/>
      </c>
      <c r="M976" s="89"/>
      <c r="N976" s="89"/>
      <c r="P976" s="199"/>
      <c r="Q976" s="199"/>
      <c r="R976" s="199"/>
      <c r="S976" s="204"/>
      <c r="T976" s="273">
        <f t="shared" si="870"/>
        <v>0</v>
      </c>
      <c r="U976" s="202">
        <f t="shared" si="871"/>
        <v>0</v>
      </c>
      <c r="V976" s="205" t="str">
        <f t="shared" si="872"/>
        <v/>
      </c>
      <c r="W976" s="205" t="str">
        <f t="shared" si="873"/>
        <v/>
      </c>
      <c r="X976" s="49">
        <v>7</v>
      </c>
      <c r="Y976" s="84" t="str">
        <f t="shared" si="874"/>
        <v/>
      </c>
      <c r="Z976" s="84" t="str">
        <f t="shared" si="875"/>
        <v/>
      </c>
      <c r="AA976" s="84" t="str">
        <f t="shared" si="876"/>
        <v/>
      </c>
      <c r="AB976" s="31">
        <f t="shared" si="877"/>
        <v>0</v>
      </c>
      <c r="AH976" s="332" t="str">
        <f t="shared" si="878"/>
        <v/>
      </c>
    </row>
    <row r="977" spans="1:34" x14ac:dyDescent="0.25">
      <c r="A977" s="31" t="str">
        <f>C971&amp;"x"&amp;B977</f>
        <v>x4</v>
      </c>
      <c r="B977" s="60">
        <v>4</v>
      </c>
      <c r="C977" s="84" t="str">
        <f t="shared" si="861"/>
        <v/>
      </c>
      <c r="D977" s="84" t="str">
        <f t="shared" si="862"/>
        <v/>
      </c>
      <c r="E977" s="85" t="str">
        <f t="shared" si="863"/>
        <v/>
      </c>
      <c r="F977" s="85" t="str">
        <f t="shared" si="864"/>
        <v/>
      </c>
      <c r="G977" s="86" t="str">
        <f t="shared" si="865"/>
        <v/>
      </c>
      <c r="H977" s="87" t="str">
        <f t="shared" si="866"/>
        <v/>
      </c>
      <c r="I977" s="88"/>
      <c r="J977" s="84" t="str">
        <f t="shared" si="867"/>
        <v/>
      </c>
      <c r="K977" s="84" t="str">
        <f t="shared" si="868"/>
        <v/>
      </c>
      <c r="L977" s="84" t="str">
        <f t="shared" si="869"/>
        <v/>
      </c>
      <c r="M977" s="89"/>
      <c r="N977" s="89"/>
      <c r="P977" s="199"/>
      <c r="Q977" s="199"/>
      <c r="R977" s="199"/>
      <c r="S977" s="204"/>
      <c r="T977" s="273">
        <f t="shared" si="870"/>
        <v>0</v>
      </c>
      <c r="U977" s="202">
        <f t="shared" si="871"/>
        <v>0</v>
      </c>
      <c r="V977" s="205" t="str">
        <f t="shared" si="872"/>
        <v/>
      </c>
      <c r="W977" s="205" t="str">
        <f t="shared" si="873"/>
        <v/>
      </c>
      <c r="X977" s="49">
        <v>8</v>
      </c>
      <c r="Y977" s="84" t="str">
        <f t="shared" si="874"/>
        <v/>
      </c>
      <c r="Z977" s="84" t="str">
        <f t="shared" si="875"/>
        <v/>
      </c>
      <c r="AA977" s="84" t="str">
        <f t="shared" si="876"/>
        <v/>
      </c>
      <c r="AB977" s="31">
        <f t="shared" si="877"/>
        <v>0</v>
      </c>
      <c r="AH977" s="332" t="str">
        <f t="shared" si="878"/>
        <v/>
      </c>
    </row>
    <row r="978" spans="1:34" x14ac:dyDescent="0.25">
      <c r="A978" s="31" t="str">
        <f>C971&amp;"x"&amp;B978</f>
        <v>x5</v>
      </c>
      <c r="B978" s="60">
        <v>5</v>
      </c>
      <c r="C978" s="84" t="str">
        <f t="shared" si="861"/>
        <v/>
      </c>
      <c r="D978" s="84" t="str">
        <f t="shared" si="862"/>
        <v/>
      </c>
      <c r="E978" s="85" t="str">
        <f t="shared" si="863"/>
        <v/>
      </c>
      <c r="F978" s="85" t="str">
        <f t="shared" si="864"/>
        <v/>
      </c>
      <c r="G978" s="86" t="str">
        <f t="shared" si="865"/>
        <v/>
      </c>
      <c r="H978" s="87" t="str">
        <f t="shared" si="866"/>
        <v/>
      </c>
      <c r="I978" s="88"/>
      <c r="J978" s="84" t="str">
        <f t="shared" si="867"/>
        <v/>
      </c>
      <c r="K978" s="84" t="str">
        <f t="shared" si="868"/>
        <v/>
      </c>
      <c r="L978" s="84" t="str">
        <f t="shared" si="869"/>
        <v/>
      </c>
      <c r="M978" s="89"/>
      <c r="N978" s="89"/>
      <c r="P978" s="199"/>
      <c r="Q978" s="199"/>
      <c r="R978" s="199"/>
      <c r="S978" s="204"/>
      <c r="T978" s="273">
        <f t="shared" si="870"/>
        <v>0</v>
      </c>
      <c r="U978" s="202">
        <f t="shared" si="871"/>
        <v>0</v>
      </c>
      <c r="V978" s="205" t="str">
        <f t="shared" si="872"/>
        <v/>
      </c>
      <c r="W978" s="205" t="str">
        <f t="shared" si="873"/>
        <v/>
      </c>
      <c r="X978" s="49">
        <v>9</v>
      </c>
      <c r="Y978" s="84" t="str">
        <f t="shared" si="874"/>
        <v/>
      </c>
      <c r="Z978" s="84" t="str">
        <f t="shared" si="875"/>
        <v/>
      </c>
      <c r="AA978" s="84" t="str">
        <f t="shared" si="876"/>
        <v/>
      </c>
      <c r="AB978" s="31">
        <f t="shared" si="877"/>
        <v>0</v>
      </c>
      <c r="AH978" s="332" t="str">
        <f t="shared" si="878"/>
        <v/>
      </c>
    </row>
    <row r="979" spans="1:34" x14ac:dyDescent="0.25">
      <c r="A979" s="31" t="str">
        <f>C971&amp;"x"&amp;B979</f>
        <v>x6</v>
      </c>
      <c r="B979" s="60">
        <v>6</v>
      </c>
      <c r="C979" s="84" t="str">
        <f t="shared" si="861"/>
        <v/>
      </c>
      <c r="D979" s="84" t="str">
        <f t="shared" si="862"/>
        <v/>
      </c>
      <c r="E979" s="85" t="str">
        <f t="shared" si="863"/>
        <v/>
      </c>
      <c r="F979" s="85" t="str">
        <f t="shared" si="864"/>
        <v/>
      </c>
      <c r="G979" s="86" t="str">
        <f t="shared" si="865"/>
        <v/>
      </c>
      <c r="H979" s="87" t="str">
        <f t="shared" si="866"/>
        <v/>
      </c>
      <c r="I979" s="88"/>
      <c r="J979" s="84" t="str">
        <f t="shared" si="867"/>
        <v/>
      </c>
      <c r="K979" s="84" t="str">
        <f t="shared" si="868"/>
        <v/>
      </c>
      <c r="L979" s="84" t="str">
        <f t="shared" si="869"/>
        <v/>
      </c>
      <c r="M979" s="89"/>
      <c r="N979" s="89"/>
      <c r="P979" s="199"/>
      <c r="Q979" s="199"/>
      <c r="R979" s="199"/>
      <c r="S979" s="204"/>
      <c r="T979" s="273">
        <f t="shared" si="870"/>
        <v>0</v>
      </c>
      <c r="U979" s="202">
        <f t="shared" si="871"/>
        <v>0</v>
      </c>
      <c r="V979" s="205" t="str">
        <f t="shared" si="872"/>
        <v/>
      </c>
      <c r="W979" s="205" t="str">
        <f t="shared" si="873"/>
        <v/>
      </c>
      <c r="X979" s="49">
        <v>10</v>
      </c>
      <c r="Y979" s="84" t="str">
        <f t="shared" si="874"/>
        <v/>
      </c>
      <c r="Z979" s="84" t="str">
        <f t="shared" si="875"/>
        <v/>
      </c>
      <c r="AA979" s="84" t="str">
        <f t="shared" si="876"/>
        <v/>
      </c>
      <c r="AB979" s="31">
        <f t="shared" si="877"/>
        <v>0</v>
      </c>
      <c r="AH979" s="332" t="str">
        <f t="shared" si="878"/>
        <v/>
      </c>
    </row>
    <row r="980" spans="1:34" x14ac:dyDescent="0.25">
      <c r="A980" s="31" t="str">
        <f>C971&amp;"x"&amp;B980</f>
        <v>x7</v>
      </c>
      <c r="B980" s="60">
        <v>7</v>
      </c>
      <c r="C980" s="84" t="str">
        <f t="shared" si="861"/>
        <v/>
      </c>
      <c r="D980" s="84" t="str">
        <f t="shared" si="862"/>
        <v/>
      </c>
      <c r="E980" s="85" t="str">
        <f t="shared" si="863"/>
        <v/>
      </c>
      <c r="F980" s="85" t="str">
        <f t="shared" si="864"/>
        <v/>
      </c>
      <c r="G980" s="86" t="str">
        <f t="shared" si="865"/>
        <v/>
      </c>
      <c r="H980" s="87" t="str">
        <f t="shared" si="866"/>
        <v/>
      </c>
      <c r="I980" s="88"/>
      <c r="J980" s="84" t="str">
        <f t="shared" si="867"/>
        <v/>
      </c>
      <c r="K980" s="84" t="str">
        <f t="shared" si="868"/>
        <v/>
      </c>
      <c r="L980" s="84" t="str">
        <f t="shared" si="869"/>
        <v/>
      </c>
      <c r="M980" s="89"/>
      <c r="N980" s="89"/>
      <c r="P980" s="199"/>
      <c r="Q980" s="199"/>
      <c r="R980" s="199"/>
      <c r="S980" s="204"/>
      <c r="T980" s="273">
        <f t="shared" si="870"/>
        <v>0</v>
      </c>
      <c r="U980" s="202">
        <f t="shared" si="871"/>
        <v>0</v>
      </c>
      <c r="V980" s="205" t="str">
        <f t="shared" si="872"/>
        <v/>
      </c>
      <c r="W980" s="205" t="str">
        <f t="shared" si="873"/>
        <v/>
      </c>
      <c r="X980" s="49">
        <v>11</v>
      </c>
      <c r="Y980" s="84" t="str">
        <f t="shared" si="874"/>
        <v/>
      </c>
      <c r="Z980" s="84" t="str">
        <f t="shared" si="875"/>
        <v/>
      </c>
      <c r="AA980" s="84" t="str">
        <f t="shared" si="876"/>
        <v/>
      </c>
      <c r="AB980" s="31">
        <f t="shared" si="877"/>
        <v>0</v>
      </c>
      <c r="AH980" s="332" t="str">
        <f t="shared" si="878"/>
        <v/>
      </c>
    </row>
    <row r="981" spans="1:34" x14ac:dyDescent="0.25">
      <c r="A981" s="31" t="str">
        <f>C971&amp;"x"&amp;B981</f>
        <v>x8</v>
      </c>
      <c r="B981" s="60">
        <v>8</v>
      </c>
      <c r="C981" s="84" t="str">
        <f t="shared" si="861"/>
        <v/>
      </c>
      <c r="D981" s="84" t="str">
        <f t="shared" si="862"/>
        <v/>
      </c>
      <c r="E981" s="85" t="str">
        <f t="shared" si="863"/>
        <v/>
      </c>
      <c r="F981" s="85" t="str">
        <f t="shared" si="864"/>
        <v/>
      </c>
      <c r="G981" s="86" t="str">
        <f t="shared" si="865"/>
        <v/>
      </c>
      <c r="H981" s="87" t="str">
        <f t="shared" si="866"/>
        <v/>
      </c>
      <c r="I981" s="88"/>
      <c r="J981" s="84" t="str">
        <f t="shared" si="867"/>
        <v/>
      </c>
      <c r="K981" s="84" t="str">
        <f t="shared" si="868"/>
        <v/>
      </c>
      <c r="L981" s="84" t="str">
        <f t="shared" si="869"/>
        <v/>
      </c>
      <c r="M981" s="89"/>
      <c r="N981" s="89"/>
      <c r="P981" s="199"/>
      <c r="Q981" s="199"/>
      <c r="R981" s="199"/>
      <c r="S981" s="204"/>
      <c r="T981" s="273">
        <f t="shared" si="870"/>
        <v>0</v>
      </c>
      <c r="U981" s="202">
        <f t="shared" si="871"/>
        <v>0</v>
      </c>
      <c r="V981" s="205" t="str">
        <f t="shared" si="872"/>
        <v/>
      </c>
      <c r="W981" s="205" t="str">
        <f t="shared" si="873"/>
        <v/>
      </c>
      <c r="X981" s="49">
        <v>12</v>
      </c>
      <c r="Y981" s="84" t="str">
        <f t="shared" si="874"/>
        <v/>
      </c>
      <c r="Z981" s="84" t="str">
        <f t="shared" si="875"/>
        <v/>
      </c>
      <c r="AA981" s="84" t="str">
        <f t="shared" si="876"/>
        <v/>
      </c>
      <c r="AB981" s="31">
        <f t="shared" si="877"/>
        <v>0</v>
      </c>
      <c r="AH981" s="332" t="str">
        <f t="shared" si="878"/>
        <v/>
      </c>
    </row>
    <row r="982" spans="1:34" x14ac:dyDescent="0.25">
      <c r="A982" s="31" t="str">
        <f>C971&amp;"x"&amp;B982</f>
        <v>x9</v>
      </c>
      <c r="B982" s="60">
        <v>9</v>
      </c>
      <c r="C982" s="84" t="str">
        <f t="shared" si="861"/>
        <v/>
      </c>
      <c r="D982" s="84" t="str">
        <f t="shared" si="862"/>
        <v/>
      </c>
      <c r="E982" s="85" t="str">
        <f t="shared" si="863"/>
        <v/>
      </c>
      <c r="F982" s="85" t="str">
        <f t="shared" si="864"/>
        <v/>
      </c>
      <c r="G982" s="86" t="str">
        <f t="shared" si="865"/>
        <v/>
      </c>
      <c r="H982" s="87" t="str">
        <f t="shared" si="866"/>
        <v/>
      </c>
      <c r="I982" s="88"/>
      <c r="J982" s="84" t="str">
        <f t="shared" si="867"/>
        <v/>
      </c>
      <c r="K982" s="84" t="str">
        <f t="shared" si="868"/>
        <v/>
      </c>
      <c r="L982" s="84" t="str">
        <f t="shared" si="869"/>
        <v/>
      </c>
      <c r="M982" s="89"/>
      <c r="N982" s="89"/>
      <c r="P982" s="199"/>
      <c r="Q982" s="199"/>
      <c r="R982" s="199"/>
      <c r="S982" s="204"/>
      <c r="T982" s="273">
        <f t="shared" si="870"/>
        <v>0</v>
      </c>
      <c r="U982" s="202">
        <f t="shared" si="871"/>
        <v>0</v>
      </c>
      <c r="V982" s="205" t="str">
        <f t="shared" si="872"/>
        <v/>
      </c>
      <c r="W982" s="205" t="str">
        <f t="shared" si="873"/>
        <v/>
      </c>
      <c r="X982" s="49">
        <v>13</v>
      </c>
      <c r="Y982" s="84" t="str">
        <f t="shared" si="874"/>
        <v/>
      </c>
      <c r="Z982" s="84" t="str">
        <f t="shared" si="875"/>
        <v/>
      </c>
      <c r="AA982" s="84" t="str">
        <f t="shared" si="876"/>
        <v/>
      </c>
      <c r="AB982" s="31">
        <f t="shared" si="877"/>
        <v>0</v>
      </c>
      <c r="AH982" s="332" t="str">
        <f t="shared" si="878"/>
        <v/>
      </c>
    </row>
    <row r="983" spans="1:34" x14ac:dyDescent="0.25">
      <c r="A983" s="31" t="str">
        <f>C971&amp;"x"&amp;B983</f>
        <v>x10</v>
      </c>
      <c r="B983" s="60">
        <v>10</v>
      </c>
      <c r="C983" s="84" t="str">
        <f t="shared" si="861"/>
        <v/>
      </c>
      <c r="D983" s="84" t="str">
        <f t="shared" si="862"/>
        <v/>
      </c>
      <c r="E983" s="85" t="str">
        <f t="shared" si="863"/>
        <v/>
      </c>
      <c r="F983" s="85" t="str">
        <f t="shared" si="864"/>
        <v/>
      </c>
      <c r="G983" s="86" t="str">
        <f t="shared" si="865"/>
        <v/>
      </c>
      <c r="H983" s="87" t="str">
        <f t="shared" si="866"/>
        <v/>
      </c>
      <c r="I983" s="88"/>
      <c r="J983" s="84" t="str">
        <f t="shared" si="867"/>
        <v/>
      </c>
      <c r="K983" s="84" t="str">
        <f t="shared" si="868"/>
        <v/>
      </c>
      <c r="L983" s="84" t="str">
        <f t="shared" si="869"/>
        <v/>
      </c>
      <c r="M983" s="89"/>
      <c r="N983" s="89"/>
      <c r="P983" s="199"/>
      <c r="Q983" s="199"/>
      <c r="R983" s="199"/>
      <c r="S983" s="204"/>
      <c r="T983" s="273">
        <f t="shared" si="870"/>
        <v>0</v>
      </c>
      <c r="U983" s="202">
        <f t="shared" si="871"/>
        <v>0</v>
      </c>
      <c r="V983" s="205" t="str">
        <f t="shared" si="872"/>
        <v/>
      </c>
      <c r="W983" s="205" t="str">
        <f t="shared" si="873"/>
        <v/>
      </c>
      <c r="X983" s="49">
        <v>14</v>
      </c>
      <c r="Y983" s="84" t="str">
        <f t="shared" si="874"/>
        <v/>
      </c>
      <c r="Z983" s="84" t="str">
        <f t="shared" si="875"/>
        <v/>
      </c>
      <c r="AA983" s="84" t="str">
        <f t="shared" si="876"/>
        <v/>
      </c>
      <c r="AB983" s="31">
        <f t="shared" si="877"/>
        <v>0</v>
      </c>
      <c r="AH983" s="332" t="str">
        <f t="shared" si="878"/>
        <v/>
      </c>
    </row>
    <row r="984" spans="1:34" x14ac:dyDescent="0.25">
      <c r="A984" s="31" t="str">
        <f>C971&amp;"x"&amp;B984</f>
        <v>x11</v>
      </c>
      <c r="B984" s="60">
        <v>11</v>
      </c>
      <c r="C984" s="84" t="str">
        <f t="shared" si="861"/>
        <v/>
      </c>
      <c r="D984" s="84" t="str">
        <f t="shared" si="862"/>
        <v/>
      </c>
      <c r="E984" s="85" t="str">
        <f t="shared" si="863"/>
        <v/>
      </c>
      <c r="F984" s="85" t="str">
        <f t="shared" si="864"/>
        <v/>
      </c>
      <c r="G984" s="86" t="str">
        <f t="shared" si="865"/>
        <v/>
      </c>
      <c r="H984" s="87" t="str">
        <f t="shared" si="866"/>
        <v/>
      </c>
      <c r="I984" s="88"/>
      <c r="J984" s="84" t="str">
        <f t="shared" si="867"/>
        <v/>
      </c>
      <c r="K984" s="84" t="str">
        <f t="shared" si="868"/>
        <v/>
      </c>
      <c r="L984" s="84" t="str">
        <f t="shared" si="869"/>
        <v/>
      </c>
      <c r="M984" s="89"/>
      <c r="N984" s="89"/>
      <c r="P984" s="199"/>
      <c r="Q984" s="199"/>
      <c r="R984" s="199"/>
      <c r="T984" s="273">
        <f t="shared" si="870"/>
        <v>0</v>
      </c>
      <c r="U984" s="202">
        <f t="shared" si="871"/>
        <v>0</v>
      </c>
      <c r="V984" s="205" t="str">
        <f t="shared" si="872"/>
        <v/>
      </c>
      <c r="W984" s="205" t="str">
        <f t="shared" si="873"/>
        <v/>
      </c>
      <c r="X984" s="49">
        <v>15</v>
      </c>
      <c r="Y984" s="84" t="str">
        <f t="shared" si="874"/>
        <v/>
      </c>
      <c r="Z984" s="84" t="str">
        <f t="shared" si="875"/>
        <v/>
      </c>
      <c r="AA984" s="84" t="str">
        <f t="shared" si="876"/>
        <v/>
      </c>
      <c r="AB984" s="31">
        <f t="shared" si="877"/>
        <v>0</v>
      </c>
      <c r="AH984" s="332" t="str">
        <f t="shared" si="878"/>
        <v/>
      </c>
    </row>
    <row r="985" spans="1:34" x14ac:dyDescent="0.25">
      <c r="A985" s="31" t="str">
        <f>C971&amp;"x"&amp;B985</f>
        <v>x12</v>
      </c>
      <c r="B985" s="60">
        <v>12</v>
      </c>
      <c r="C985" s="84" t="str">
        <f t="shared" si="861"/>
        <v/>
      </c>
      <c r="D985" s="84" t="str">
        <f t="shared" si="862"/>
        <v/>
      </c>
      <c r="E985" s="85" t="str">
        <f t="shared" si="863"/>
        <v/>
      </c>
      <c r="F985" s="85" t="str">
        <f t="shared" si="864"/>
        <v/>
      </c>
      <c r="G985" s="86" t="str">
        <f t="shared" si="865"/>
        <v/>
      </c>
      <c r="H985" s="87" t="str">
        <f t="shared" si="866"/>
        <v/>
      </c>
      <c r="I985" s="88"/>
      <c r="J985" s="84" t="str">
        <f t="shared" si="867"/>
        <v/>
      </c>
      <c r="K985" s="84" t="str">
        <f t="shared" si="868"/>
        <v/>
      </c>
      <c r="L985" s="84" t="str">
        <f t="shared" si="869"/>
        <v/>
      </c>
      <c r="M985" s="89"/>
      <c r="N985" s="89"/>
      <c r="P985" s="199"/>
      <c r="Q985" s="199"/>
      <c r="R985" s="199"/>
      <c r="T985" s="273">
        <f t="shared" si="870"/>
        <v>0</v>
      </c>
      <c r="U985" s="202">
        <f t="shared" si="871"/>
        <v>0</v>
      </c>
      <c r="V985" s="205" t="str">
        <f t="shared" si="872"/>
        <v/>
      </c>
      <c r="W985" s="205" t="str">
        <f t="shared" si="873"/>
        <v/>
      </c>
      <c r="X985" s="49">
        <v>16</v>
      </c>
      <c r="Y985" s="84" t="str">
        <f t="shared" si="874"/>
        <v/>
      </c>
      <c r="Z985" s="84" t="str">
        <f t="shared" si="875"/>
        <v/>
      </c>
      <c r="AA985" s="84" t="str">
        <f t="shared" si="876"/>
        <v/>
      </c>
      <c r="AB985" s="31">
        <f t="shared" si="877"/>
        <v>0</v>
      </c>
      <c r="AH985" s="332" t="str">
        <f t="shared" si="878"/>
        <v/>
      </c>
    </row>
    <row r="986" spans="1:34" x14ac:dyDescent="0.25">
      <c r="A986" s="31" t="str">
        <f>C971&amp;"x"&amp;B986</f>
        <v>x13</v>
      </c>
      <c r="B986" s="60">
        <v>13</v>
      </c>
      <c r="C986" s="84" t="str">
        <f t="shared" si="861"/>
        <v/>
      </c>
      <c r="D986" s="84" t="str">
        <f t="shared" si="862"/>
        <v/>
      </c>
      <c r="E986" s="85" t="str">
        <f t="shared" si="863"/>
        <v/>
      </c>
      <c r="F986" s="85" t="str">
        <f t="shared" si="864"/>
        <v/>
      </c>
      <c r="G986" s="86" t="str">
        <f t="shared" si="865"/>
        <v/>
      </c>
      <c r="H986" s="87" t="str">
        <f t="shared" si="866"/>
        <v/>
      </c>
      <c r="I986" s="88"/>
      <c r="J986" s="84" t="str">
        <f t="shared" si="867"/>
        <v/>
      </c>
      <c r="K986" s="84" t="str">
        <f t="shared" si="868"/>
        <v/>
      </c>
      <c r="L986" s="84" t="str">
        <f t="shared" si="869"/>
        <v/>
      </c>
      <c r="M986" s="89"/>
      <c r="N986" s="89"/>
      <c r="P986" s="199"/>
      <c r="Q986" s="199"/>
      <c r="R986" s="199"/>
      <c r="T986" s="273">
        <f t="shared" si="870"/>
        <v>0</v>
      </c>
      <c r="U986" s="202">
        <f t="shared" si="871"/>
        <v>0</v>
      </c>
      <c r="V986" s="205" t="str">
        <f t="shared" si="872"/>
        <v/>
      </c>
      <c r="W986" s="205" t="str">
        <f t="shared" si="873"/>
        <v/>
      </c>
      <c r="X986" s="49">
        <v>17</v>
      </c>
      <c r="Y986" s="84" t="str">
        <f t="shared" si="874"/>
        <v/>
      </c>
      <c r="Z986" s="84" t="str">
        <f t="shared" si="875"/>
        <v/>
      </c>
      <c r="AA986" s="84" t="str">
        <f t="shared" si="876"/>
        <v/>
      </c>
      <c r="AB986" s="31">
        <f t="shared" si="877"/>
        <v>0</v>
      </c>
      <c r="AH986" s="332" t="str">
        <f t="shared" si="878"/>
        <v/>
      </c>
    </row>
    <row r="987" spans="1:34" x14ac:dyDescent="0.25">
      <c r="A987" s="31" t="str">
        <f>C971&amp;"x"&amp;B987</f>
        <v>x14</v>
      </c>
      <c r="B987" s="60">
        <v>14</v>
      </c>
      <c r="C987" s="84" t="str">
        <f t="shared" si="861"/>
        <v/>
      </c>
      <c r="D987" s="84" t="str">
        <f t="shared" si="862"/>
        <v/>
      </c>
      <c r="E987" s="85" t="str">
        <f t="shared" si="863"/>
        <v/>
      </c>
      <c r="F987" s="85" t="str">
        <f t="shared" si="864"/>
        <v/>
      </c>
      <c r="G987" s="86" t="str">
        <f t="shared" si="865"/>
        <v/>
      </c>
      <c r="H987" s="87" t="str">
        <f t="shared" si="866"/>
        <v/>
      </c>
      <c r="I987" s="88"/>
      <c r="J987" s="84" t="str">
        <f t="shared" si="867"/>
        <v/>
      </c>
      <c r="K987" s="84" t="str">
        <f t="shared" si="868"/>
        <v/>
      </c>
      <c r="L987" s="84" t="str">
        <f t="shared" si="869"/>
        <v/>
      </c>
      <c r="M987" s="89"/>
      <c r="N987" s="89"/>
      <c r="P987" s="199"/>
      <c r="Q987" s="199"/>
      <c r="R987" s="199"/>
      <c r="T987" s="273">
        <f t="shared" si="870"/>
        <v>0</v>
      </c>
      <c r="U987" s="202">
        <f t="shared" si="871"/>
        <v>0</v>
      </c>
      <c r="V987" s="205" t="str">
        <f t="shared" si="872"/>
        <v/>
      </c>
      <c r="W987" s="205" t="str">
        <f t="shared" si="873"/>
        <v/>
      </c>
      <c r="X987" s="49">
        <v>18</v>
      </c>
      <c r="Y987" s="84" t="str">
        <f t="shared" si="874"/>
        <v/>
      </c>
      <c r="Z987" s="84" t="str">
        <f t="shared" si="875"/>
        <v/>
      </c>
      <c r="AA987" s="84" t="str">
        <f t="shared" si="876"/>
        <v/>
      </c>
      <c r="AB987" s="31">
        <f t="shared" si="877"/>
        <v>0</v>
      </c>
      <c r="AH987" s="332" t="str">
        <f t="shared" si="878"/>
        <v/>
      </c>
    </row>
    <row r="988" spans="1:34" x14ac:dyDescent="0.25">
      <c r="A988" s="31" t="str">
        <f>C971&amp;"x"&amp;B988</f>
        <v>x15</v>
      </c>
      <c r="B988" s="60">
        <v>15</v>
      </c>
      <c r="C988" s="84" t="str">
        <f t="shared" si="861"/>
        <v/>
      </c>
      <c r="D988" s="84" t="str">
        <f t="shared" si="862"/>
        <v/>
      </c>
      <c r="E988" s="85" t="str">
        <f t="shared" si="863"/>
        <v/>
      </c>
      <c r="F988" s="85" t="str">
        <f t="shared" si="864"/>
        <v/>
      </c>
      <c r="G988" s="86" t="str">
        <f t="shared" si="865"/>
        <v/>
      </c>
      <c r="H988" s="87" t="str">
        <f t="shared" si="866"/>
        <v/>
      </c>
      <c r="I988" s="88"/>
      <c r="J988" s="84" t="str">
        <f t="shared" si="867"/>
        <v/>
      </c>
      <c r="K988" s="84" t="str">
        <f t="shared" si="868"/>
        <v/>
      </c>
      <c r="L988" s="84" t="str">
        <f t="shared" si="869"/>
        <v/>
      </c>
      <c r="M988" s="89"/>
      <c r="N988" s="89"/>
      <c r="P988" s="199"/>
      <c r="Q988" s="199"/>
      <c r="R988" s="199"/>
      <c r="T988" s="273">
        <f t="shared" si="870"/>
        <v>0</v>
      </c>
      <c r="U988" s="202">
        <f t="shared" si="871"/>
        <v>0</v>
      </c>
      <c r="V988" s="205" t="str">
        <f t="shared" si="872"/>
        <v/>
      </c>
      <c r="W988" s="205" t="str">
        <f t="shared" si="873"/>
        <v/>
      </c>
      <c r="X988" s="49">
        <v>19</v>
      </c>
      <c r="Y988" s="84" t="str">
        <f t="shared" si="874"/>
        <v/>
      </c>
      <c r="Z988" s="84" t="str">
        <f t="shared" si="875"/>
        <v/>
      </c>
      <c r="AA988" s="84" t="str">
        <f t="shared" si="876"/>
        <v/>
      </c>
      <c r="AB988" s="31">
        <f t="shared" si="877"/>
        <v>0</v>
      </c>
      <c r="AH988" s="332" t="str">
        <f t="shared" si="878"/>
        <v/>
      </c>
    </row>
    <row r="989" spans="1:34" ht="13.8" thickBot="1" x14ac:dyDescent="0.3">
      <c r="B989" s="90"/>
      <c r="C989" s="91"/>
      <c r="D989" s="90"/>
      <c r="E989" s="90"/>
      <c r="F989" s="90"/>
      <c r="G989" s="92"/>
      <c r="H989" s="92"/>
      <c r="I989" s="92"/>
      <c r="J989" s="91"/>
      <c r="K989" s="91"/>
      <c r="L989" s="91"/>
      <c r="M989" s="89"/>
      <c r="N989" s="89"/>
      <c r="X989" s="49">
        <v>20</v>
      </c>
    </row>
    <row r="990" spans="1:34" ht="13.8" thickTop="1" x14ac:dyDescent="0.25">
      <c r="A990" s="59"/>
      <c r="B990" s="60"/>
      <c r="C990" s="416" t="s">
        <v>5707</v>
      </c>
      <c r="D990" s="416"/>
      <c r="E990" s="162" t="s">
        <v>5708</v>
      </c>
      <c r="F990" s="162" t="s">
        <v>5709</v>
      </c>
      <c r="G990" s="62" t="s">
        <v>5710</v>
      </c>
      <c r="H990" s="63"/>
      <c r="I990" s="64"/>
      <c r="J990" s="65" t="s">
        <v>5711</v>
      </c>
      <c r="K990" s="65" t="s">
        <v>5712</v>
      </c>
      <c r="L990" s="65" t="s">
        <v>5713</v>
      </c>
      <c r="M990" s="66"/>
      <c r="N990" s="66"/>
      <c r="O990" s="67"/>
      <c r="P990" s="68">
        <f>COUNT(P994:P1008)</f>
        <v>0</v>
      </c>
      <c r="Q990" s="68">
        <f>COUNT(Q994:Q1008)</f>
        <v>0</v>
      </c>
      <c r="R990" s="68">
        <f>COUNT(R994:R1008)</f>
        <v>0</v>
      </c>
      <c r="S990" s="69"/>
      <c r="T990" s="344">
        <f>T991-SUM(U994:U1008)</f>
        <v>0</v>
      </c>
      <c r="U990" s="67"/>
      <c r="V990" s="67"/>
      <c r="W990" s="67"/>
      <c r="X990" s="67">
        <v>1</v>
      </c>
      <c r="Y990" s="59"/>
      <c r="Z990" s="59"/>
      <c r="AA990" s="59"/>
      <c r="AB990" s="59"/>
    </row>
    <row r="991" spans="1:34" x14ac:dyDescent="0.25">
      <c r="A991" s="40">
        <v>53</v>
      </c>
      <c r="B991" s="70"/>
      <c r="C991" s="415" t="str">
        <f>Leden!AQ55</f>
        <v/>
      </c>
      <c r="D991" s="415"/>
      <c r="E991" s="161" t="str">
        <f>IF($C991="","",LEFT(IFERROR(VLOOKUP($C991,TeamsV,2,0),"")&amp;"??",2))</f>
        <v/>
      </c>
      <c r="F991" s="342" t="str">
        <f>IF($C991="","",IFERROR(VLOOKUP($C991,TeamsV,3,0),"??"))</f>
        <v/>
      </c>
      <c r="G991" s="161" t="str">
        <f>IF($C991="","",LEFT(IFERROR(VLOOKUP($C991,TeamsV,4,0),"")&amp;"?",1))</f>
        <v/>
      </c>
      <c r="H991" s="72"/>
      <c r="I991" s="73"/>
      <c r="J991" s="265">
        <f>COUNTIF(C994:C1008,"V")</f>
        <v>0</v>
      </c>
      <c r="K991" s="268">
        <f>COUNTIF(C994:C1008,"M")</f>
        <v>0</v>
      </c>
      <c r="L991" s="74" t="str">
        <f>IFERROR(AVERAGE(H994:H1008),"")</f>
        <v/>
      </c>
      <c r="M991" s="75"/>
      <c r="N991" s="75"/>
      <c r="O991" s="76" t="s">
        <v>5714</v>
      </c>
      <c r="P991" s="346"/>
      <c r="Q991" s="346"/>
      <c r="R991" s="346"/>
      <c r="S991" s="347"/>
      <c r="T991" s="344">
        <f>SUM(T994:T1008)</f>
        <v>0</v>
      </c>
      <c r="U991" s="201" t="str">
        <f>MID($C991,1,1)</f>
        <v/>
      </c>
      <c r="V991" s="201" t="str">
        <f>MID($C991,1,1)</f>
        <v/>
      </c>
      <c r="W991" s="201" t="str">
        <f>MID($C991,1,1)</f>
        <v/>
      </c>
      <c r="X991" s="49">
        <v>2</v>
      </c>
      <c r="Y991" s="40"/>
      <c r="Z991" s="40"/>
      <c r="AA991" s="40"/>
      <c r="AB991" s="40"/>
      <c r="AD991" s="17" t="str">
        <f>IF($C991="","",IFERROR(VLOOKUP($C991,TeamsV,6,0),""))</f>
        <v/>
      </c>
      <c r="AE991" s="17" t="str">
        <f>TRIM(IF($AD991="","",IFERROR(VLOOKUP($AD991,Teams!$B$4:$G$8,2,0),"")))</f>
        <v/>
      </c>
      <c r="AF991" s="17" t="str">
        <f>TRIM(IF($AD991="","",IFERROR(VLOOKUP($AD991,Teams!$B$4:$G$8,4,0),"")))</f>
        <v/>
      </c>
      <c r="AH991" s="335" t="str">
        <f>IFERROR(AVERAGE(AH994:AH1008),"")</f>
        <v/>
      </c>
    </row>
    <row r="992" spans="1:34" x14ac:dyDescent="0.25">
      <c r="B992" s="60"/>
      <c r="C992" s="162"/>
      <c r="D992" s="60"/>
      <c r="E992" s="60"/>
      <c r="F992" s="60"/>
      <c r="G992" s="64"/>
      <c r="H992" s="64"/>
      <c r="I992" s="64"/>
      <c r="J992" s="266"/>
      <c r="K992" s="266"/>
      <c r="L992" s="266"/>
      <c r="M992" s="77"/>
      <c r="N992" s="77"/>
      <c r="P992" s="200"/>
      <c r="Q992" s="200"/>
      <c r="R992" s="200"/>
      <c r="S992" s="200"/>
      <c r="T992" s="156"/>
      <c r="U992" s="202"/>
      <c r="V992" s="202"/>
      <c r="W992" s="202"/>
      <c r="X992" s="49">
        <v>3</v>
      </c>
    </row>
    <row r="993" spans="1:34" x14ac:dyDescent="0.25">
      <c r="A993" s="78"/>
      <c r="B993" s="79"/>
      <c r="C993" s="80" t="s">
        <v>5715</v>
      </c>
      <c r="D993" s="80" t="s">
        <v>5716</v>
      </c>
      <c r="E993" s="81" t="s">
        <v>5717</v>
      </c>
      <c r="F993" s="81" t="s">
        <v>5718</v>
      </c>
      <c r="G993" s="80" t="s">
        <v>5719</v>
      </c>
      <c r="H993" s="80" t="s">
        <v>5720</v>
      </c>
      <c r="I993" s="80" t="s">
        <v>5575</v>
      </c>
      <c r="J993" s="80" t="s">
        <v>7904</v>
      </c>
      <c r="K993" s="80" t="s">
        <v>7905</v>
      </c>
      <c r="L993" s="80" t="s">
        <v>8680</v>
      </c>
      <c r="M993" s="82"/>
      <c r="N993" s="82"/>
      <c r="O993" s="83"/>
      <c r="P993" s="203" t="s">
        <v>5585</v>
      </c>
      <c r="Q993" s="203" t="s">
        <v>5584</v>
      </c>
      <c r="R993" s="203" t="s">
        <v>5586</v>
      </c>
      <c r="S993" s="200"/>
      <c r="T993" s="156"/>
      <c r="U993" s="201" t="str">
        <f>IF(W991="","",VLOOKUP(W991,Leeftijdscat,2,FALSE))</f>
        <v/>
      </c>
      <c r="V993" s="201" t="str">
        <f>IF(W991="","",VLOOKUP(W991,Leeftijdscat,3,FALSE))</f>
        <v/>
      </c>
      <c r="W993" s="201" t="str">
        <f>IF(W991="","",VLOOKUP(W991,Leeftijdscat,4,FALSE))</f>
        <v/>
      </c>
      <c r="X993" s="49">
        <v>4</v>
      </c>
      <c r="Y993" s="78">
        <f>LEN(Y994&amp;Y995&amp;Y996&amp;Y997&amp;Y998&amp;Y999&amp;Y1000&amp;Y1001&amp;Y1002&amp;Y1003&amp;Y1004&amp;Y1005&amp;Y1006&amp;Y1007&amp;Y1008)</f>
        <v>0</v>
      </c>
      <c r="Z993" s="78">
        <f>LEN(Z994&amp;Z995&amp;Z996&amp;Z997&amp;Z998&amp;Z999&amp;Z1000&amp;Z1001&amp;Z1002&amp;Z1003&amp;Z1004&amp;Z1005&amp;Z1006&amp;Z1007&amp;Z1008)</f>
        <v>0</v>
      </c>
      <c r="AA993" s="78">
        <f>LEN(AA994&amp;AA995&amp;AA996&amp;AA997&amp;AA998&amp;AA999&amp;AA1000&amp;AA1001&amp;AA1002&amp;AA1003&amp;AA1004&amp;AA1005&amp;AA1006&amp;AA1007&amp;AA1008)</f>
        <v>0</v>
      </c>
      <c r="AB993" s="78">
        <f>SUM(Y993:AA993)</f>
        <v>0</v>
      </c>
    </row>
    <row r="994" spans="1:34" x14ac:dyDescent="0.25">
      <c r="A994" s="31" t="str">
        <f>C991&amp;"x"&amp;B994</f>
        <v>x1</v>
      </c>
      <c r="B994" s="60">
        <v>1</v>
      </c>
      <c r="C994" s="84" t="str">
        <f t="shared" ref="C994:C1008" si="879">IF(LEFT($A994,1)="x","",IFERROR(VLOOKUP($A994,LedenV,6,0),""))</f>
        <v/>
      </c>
      <c r="D994" s="84" t="str">
        <f t="shared" ref="D994:D1008" si="880">IF(LEFT($A994,1)="x","",IFERROR(VLOOKUP($A994,LedenV,7,0),""))</f>
        <v/>
      </c>
      <c r="E994" s="85" t="str">
        <f t="shared" ref="E994:E1008" si="881">IF(LEFT($A994,1)="x","",IFERROR(VLOOKUP($A994,LedenV,8,0),""))</f>
        <v/>
      </c>
      <c r="F994" s="85" t="str">
        <f t="shared" ref="F994:F1008" si="882">IF(LEFT($A994,1)="x","",IFERROR(VLOOKUP($A994,LedenV,9,0),""))</f>
        <v/>
      </c>
      <c r="G994" s="86" t="str">
        <f t="shared" ref="G994:G1008" si="883">IF(LEFT($A994,1)="x","",IFERROR(VLOOKUP($A994,LedenV,10,0),""))</f>
        <v/>
      </c>
      <c r="H994" s="87" t="str">
        <f t="shared" ref="H994:H1008" si="884">IF(AND(ISNUMBER(G994),G994&lt;&gt;0),DATEDIF(G994,Peildatum,"Y"),"")</f>
        <v/>
      </c>
      <c r="I994" s="88"/>
      <c r="J994" s="84" t="str">
        <f t="shared" ref="J994:J1008" si="885">IF(LEFT($A994,1)="x","",IFERROR(VLOOKUP($A994,LedenV,16,0),""))</f>
        <v/>
      </c>
      <c r="K994" s="84" t="str">
        <f t="shared" ref="K994:K1008" si="886">IF(LEFT($A994,1)="x","",IFERROR(VLOOKUP($A994,LedenV,17,0),""))</f>
        <v/>
      </c>
      <c r="L994" s="84" t="str">
        <f t="shared" ref="L994:L1008" si="887">IF(LEFT($A994,1)="x","",IFERROR(VLOOKUP($A994,LedenV,18,0),""))</f>
        <v/>
      </c>
      <c r="M994" s="89"/>
      <c r="N994" s="89"/>
      <c r="P994" s="199"/>
      <c r="Q994" s="199"/>
      <c r="R994" s="199"/>
      <c r="S994" s="204"/>
      <c r="T994" s="273">
        <f t="shared" ref="T994:T1008" si="888">IF(LEN(C994&amp;D994&amp;E994&amp;F994)&gt;0,1,0)</f>
        <v>0</v>
      </c>
      <c r="U994" s="202">
        <f t="shared" ref="U994:U1008" si="889">MIN(LEN(Y994&amp;Z994&amp;AA994),1)</f>
        <v>0</v>
      </c>
      <c r="V994" s="205" t="str">
        <f t="shared" ref="V994:V1008" si="890">V993</f>
        <v/>
      </c>
      <c r="W994" s="205" t="str">
        <f t="shared" ref="W994:W1008" si="891">W993</f>
        <v/>
      </c>
      <c r="X994" s="49">
        <v>5</v>
      </c>
      <c r="Y994" s="84" t="str">
        <f t="shared" ref="Y994:Y1008" si="892">IF(LEFT($A994,1)="x","",IFERROR(VLOOKUP($A994,LedenV,34,0),""))</f>
        <v/>
      </c>
      <c r="Z994" s="84" t="str">
        <f t="shared" ref="Z994:Z1008" si="893">IF(LEFT($A994,1)="x","",IFERROR(VLOOKUP($A994,LedenV,35,0),""))</f>
        <v/>
      </c>
      <c r="AA994" s="84" t="str">
        <f t="shared" ref="AA994:AA1008" si="894">IF(LEFT($A994,1)="x","",IFERROR(VLOOKUP($A994,LedenV,36,0),""))</f>
        <v/>
      </c>
      <c r="AB994" s="31">
        <f t="shared" ref="AB994:AB1008" si="895">LEN(Y994&amp;Z994&amp;AA994)</f>
        <v>0</v>
      </c>
      <c r="AH994" s="332" t="str">
        <f t="shared" ref="AH994:AH1008" si="896">lft(G994,Peildatum)</f>
        <v/>
      </c>
    </row>
    <row r="995" spans="1:34" x14ac:dyDescent="0.25">
      <c r="A995" s="31" t="str">
        <f>C991&amp;"x"&amp;B995</f>
        <v>x2</v>
      </c>
      <c r="B995" s="60">
        <v>2</v>
      </c>
      <c r="C995" s="84" t="str">
        <f t="shared" si="879"/>
        <v/>
      </c>
      <c r="D995" s="84" t="str">
        <f t="shared" si="880"/>
        <v/>
      </c>
      <c r="E995" s="85" t="str">
        <f t="shared" si="881"/>
        <v/>
      </c>
      <c r="F995" s="85" t="str">
        <f t="shared" si="882"/>
        <v/>
      </c>
      <c r="G995" s="86" t="str">
        <f t="shared" si="883"/>
        <v/>
      </c>
      <c r="H995" s="87" t="str">
        <f t="shared" si="884"/>
        <v/>
      </c>
      <c r="I995" s="88"/>
      <c r="J995" s="84" t="str">
        <f t="shared" si="885"/>
        <v/>
      </c>
      <c r="K995" s="84" t="str">
        <f t="shared" si="886"/>
        <v/>
      </c>
      <c r="L995" s="84" t="str">
        <f t="shared" si="887"/>
        <v/>
      </c>
      <c r="M995" s="89"/>
      <c r="N995" s="89"/>
      <c r="P995" s="199"/>
      <c r="Q995" s="199"/>
      <c r="R995" s="199"/>
      <c r="S995" s="204"/>
      <c r="T995" s="273">
        <f t="shared" si="888"/>
        <v>0</v>
      </c>
      <c r="U995" s="202">
        <f t="shared" si="889"/>
        <v>0</v>
      </c>
      <c r="V995" s="205" t="str">
        <f t="shared" si="890"/>
        <v/>
      </c>
      <c r="W995" s="205" t="str">
        <f t="shared" si="891"/>
        <v/>
      </c>
      <c r="X995" s="49">
        <v>6</v>
      </c>
      <c r="Y995" s="84" t="str">
        <f t="shared" si="892"/>
        <v/>
      </c>
      <c r="Z995" s="84" t="str">
        <f t="shared" si="893"/>
        <v/>
      </c>
      <c r="AA995" s="84" t="str">
        <f t="shared" si="894"/>
        <v/>
      </c>
      <c r="AB995" s="31">
        <f t="shared" si="895"/>
        <v>0</v>
      </c>
      <c r="AH995" s="332" t="str">
        <f t="shared" si="896"/>
        <v/>
      </c>
    </row>
    <row r="996" spans="1:34" x14ac:dyDescent="0.25">
      <c r="A996" s="31" t="str">
        <f>C991&amp;"x"&amp;B996</f>
        <v>x3</v>
      </c>
      <c r="B996" s="60">
        <v>3</v>
      </c>
      <c r="C996" s="84" t="str">
        <f t="shared" si="879"/>
        <v/>
      </c>
      <c r="D996" s="84" t="str">
        <f t="shared" si="880"/>
        <v/>
      </c>
      <c r="E996" s="85" t="str">
        <f t="shared" si="881"/>
        <v/>
      </c>
      <c r="F996" s="85" t="str">
        <f t="shared" si="882"/>
        <v/>
      </c>
      <c r="G996" s="86" t="str">
        <f t="shared" si="883"/>
        <v/>
      </c>
      <c r="H996" s="87" t="str">
        <f t="shared" si="884"/>
        <v/>
      </c>
      <c r="I996" s="88"/>
      <c r="J996" s="84" t="str">
        <f t="shared" si="885"/>
        <v/>
      </c>
      <c r="K996" s="84" t="str">
        <f t="shared" si="886"/>
        <v/>
      </c>
      <c r="L996" s="84" t="str">
        <f t="shared" si="887"/>
        <v/>
      </c>
      <c r="M996" s="89"/>
      <c r="N996" s="89"/>
      <c r="P996" s="199"/>
      <c r="Q996" s="199"/>
      <c r="R996" s="199"/>
      <c r="S996" s="204"/>
      <c r="T996" s="273">
        <f t="shared" si="888"/>
        <v>0</v>
      </c>
      <c r="U996" s="202">
        <f t="shared" si="889"/>
        <v>0</v>
      </c>
      <c r="V996" s="205" t="str">
        <f t="shared" si="890"/>
        <v/>
      </c>
      <c r="W996" s="205" t="str">
        <f t="shared" si="891"/>
        <v/>
      </c>
      <c r="X996" s="49">
        <v>7</v>
      </c>
      <c r="Y996" s="84" t="str">
        <f t="shared" si="892"/>
        <v/>
      </c>
      <c r="Z996" s="84" t="str">
        <f t="shared" si="893"/>
        <v/>
      </c>
      <c r="AA996" s="84" t="str">
        <f t="shared" si="894"/>
        <v/>
      </c>
      <c r="AB996" s="31">
        <f t="shared" si="895"/>
        <v>0</v>
      </c>
      <c r="AH996" s="332" t="str">
        <f t="shared" si="896"/>
        <v/>
      </c>
    </row>
    <row r="997" spans="1:34" x14ac:dyDescent="0.25">
      <c r="A997" s="31" t="str">
        <f>C991&amp;"x"&amp;B997</f>
        <v>x4</v>
      </c>
      <c r="B997" s="60">
        <v>4</v>
      </c>
      <c r="C997" s="84" t="str">
        <f t="shared" si="879"/>
        <v/>
      </c>
      <c r="D997" s="84" t="str">
        <f t="shared" si="880"/>
        <v/>
      </c>
      <c r="E997" s="85" t="str">
        <f t="shared" si="881"/>
        <v/>
      </c>
      <c r="F997" s="85" t="str">
        <f t="shared" si="882"/>
        <v/>
      </c>
      <c r="G997" s="86" t="str">
        <f t="shared" si="883"/>
        <v/>
      </c>
      <c r="H997" s="87" t="str">
        <f t="shared" si="884"/>
        <v/>
      </c>
      <c r="I997" s="88"/>
      <c r="J997" s="84" t="str">
        <f t="shared" si="885"/>
        <v/>
      </c>
      <c r="K997" s="84" t="str">
        <f t="shared" si="886"/>
        <v/>
      </c>
      <c r="L997" s="84" t="str">
        <f t="shared" si="887"/>
        <v/>
      </c>
      <c r="M997" s="89"/>
      <c r="N997" s="89"/>
      <c r="P997" s="199"/>
      <c r="Q997" s="199"/>
      <c r="R997" s="199"/>
      <c r="S997" s="204"/>
      <c r="T997" s="273">
        <f t="shared" si="888"/>
        <v>0</v>
      </c>
      <c r="U997" s="202">
        <f t="shared" si="889"/>
        <v>0</v>
      </c>
      <c r="V997" s="205" t="str">
        <f t="shared" si="890"/>
        <v/>
      </c>
      <c r="W997" s="205" t="str">
        <f t="shared" si="891"/>
        <v/>
      </c>
      <c r="X997" s="49">
        <v>8</v>
      </c>
      <c r="Y997" s="84" t="str">
        <f t="shared" si="892"/>
        <v/>
      </c>
      <c r="Z997" s="84" t="str">
        <f t="shared" si="893"/>
        <v/>
      </c>
      <c r="AA997" s="84" t="str">
        <f t="shared" si="894"/>
        <v/>
      </c>
      <c r="AB997" s="31">
        <f t="shared" si="895"/>
        <v>0</v>
      </c>
      <c r="AH997" s="332" t="str">
        <f t="shared" si="896"/>
        <v/>
      </c>
    </row>
    <row r="998" spans="1:34" x14ac:dyDescent="0.25">
      <c r="A998" s="31" t="str">
        <f>C991&amp;"x"&amp;B998</f>
        <v>x5</v>
      </c>
      <c r="B998" s="60">
        <v>5</v>
      </c>
      <c r="C998" s="84" t="str">
        <f t="shared" si="879"/>
        <v/>
      </c>
      <c r="D998" s="84" t="str">
        <f t="shared" si="880"/>
        <v/>
      </c>
      <c r="E998" s="85" t="str">
        <f t="shared" si="881"/>
        <v/>
      </c>
      <c r="F998" s="85" t="str">
        <f t="shared" si="882"/>
        <v/>
      </c>
      <c r="G998" s="86" t="str">
        <f t="shared" si="883"/>
        <v/>
      </c>
      <c r="H998" s="87" t="str">
        <f t="shared" si="884"/>
        <v/>
      </c>
      <c r="I998" s="88"/>
      <c r="J998" s="84" t="str">
        <f t="shared" si="885"/>
        <v/>
      </c>
      <c r="K998" s="84" t="str">
        <f t="shared" si="886"/>
        <v/>
      </c>
      <c r="L998" s="84" t="str">
        <f t="shared" si="887"/>
        <v/>
      </c>
      <c r="M998" s="89"/>
      <c r="N998" s="89"/>
      <c r="P998" s="199"/>
      <c r="Q998" s="199"/>
      <c r="R998" s="199"/>
      <c r="S998" s="204"/>
      <c r="T998" s="273">
        <f t="shared" si="888"/>
        <v>0</v>
      </c>
      <c r="U998" s="202">
        <f t="shared" si="889"/>
        <v>0</v>
      </c>
      <c r="V998" s="205" t="str">
        <f t="shared" si="890"/>
        <v/>
      </c>
      <c r="W998" s="205" t="str">
        <f t="shared" si="891"/>
        <v/>
      </c>
      <c r="X998" s="49">
        <v>9</v>
      </c>
      <c r="Y998" s="84" t="str">
        <f t="shared" si="892"/>
        <v/>
      </c>
      <c r="Z998" s="84" t="str">
        <f t="shared" si="893"/>
        <v/>
      </c>
      <c r="AA998" s="84" t="str">
        <f t="shared" si="894"/>
        <v/>
      </c>
      <c r="AB998" s="31">
        <f t="shared" si="895"/>
        <v>0</v>
      </c>
      <c r="AH998" s="332" t="str">
        <f t="shared" si="896"/>
        <v/>
      </c>
    </row>
    <row r="999" spans="1:34" x14ac:dyDescent="0.25">
      <c r="A999" s="31" t="str">
        <f>C991&amp;"x"&amp;B999</f>
        <v>x6</v>
      </c>
      <c r="B999" s="60">
        <v>6</v>
      </c>
      <c r="C999" s="84" t="str">
        <f t="shared" si="879"/>
        <v/>
      </c>
      <c r="D999" s="84" t="str">
        <f t="shared" si="880"/>
        <v/>
      </c>
      <c r="E999" s="85" t="str">
        <f t="shared" si="881"/>
        <v/>
      </c>
      <c r="F999" s="85" t="str">
        <f t="shared" si="882"/>
        <v/>
      </c>
      <c r="G999" s="86" t="str">
        <f t="shared" si="883"/>
        <v/>
      </c>
      <c r="H999" s="87" t="str">
        <f t="shared" si="884"/>
        <v/>
      </c>
      <c r="I999" s="88"/>
      <c r="J999" s="84" t="str">
        <f t="shared" si="885"/>
        <v/>
      </c>
      <c r="K999" s="84" t="str">
        <f t="shared" si="886"/>
        <v/>
      </c>
      <c r="L999" s="84" t="str">
        <f t="shared" si="887"/>
        <v/>
      </c>
      <c r="M999" s="89"/>
      <c r="N999" s="89"/>
      <c r="P999" s="199"/>
      <c r="Q999" s="199"/>
      <c r="R999" s="199"/>
      <c r="S999" s="204"/>
      <c r="T999" s="273">
        <f t="shared" si="888"/>
        <v>0</v>
      </c>
      <c r="U999" s="202">
        <f t="shared" si="889"/>
        <v>0</v>
      </c>
      <c r="V999" s="205" t="str">
        <f t="shared" si="890"/>
        <v/>
      </c>
      <c r="W999" s="205" t="str">
        <f t="shared" si="891"/>
        <v/>
      </c>
      <c r="X999" s="49">
        <v>10</v>
      </c>
      <c r="Y999" s="84" t="str">
        <f t="shared" si="892"/>
        <v/>
      </c>
      <c r="Z999" s="84" t="str">
        <f t="shared" si="893"/>
        <v/>
      </c>
      <c r="AA999" s="84" t="str">
        <f t="shared" si="894"/>
        <v/>
      </c>
      <c r="AB999" s="31">
        <f t="shared" si="895"/>
        <v>0</v>
      </c>
      <c r="AH999" s="332" t="str">
        <f t="shared" si="896"/>
        <v/>
      </c>
    </row>
    <row r="1000" spans="1:34" x14ac:dyDescent="0.25">
      <c r="A1000" s="31" t="str">
        <f>C991&amp;"x"&amp;B1000</f>
        <v>x7</v>
      </c>
      <c r="B1000" s="60">
        <v>7</v>
      </c>
      <c r="C1000" s="84" t="str">
        <f t="shared" si="879"/>
        <v/>
      </c>
      <c r="D1000" s="84" t="str">
        <f t="shared" si="880"/>
        <v/>
      </c>
      <c r="E1000" s="85" t="str">
        <f t="shared" si="881"/>
        <v/>
      </c>
      <c r="F1000" s="85" t="str">
        <f t="shared" si="882"/>
        <v/>
      </c>
      <c r="G1000" s="86" t="str">
        <f t="shared" si="883"/>
        <v/>
      </c>
      <c r="H1000" s="87" t="str">
        <f t="shared" si="884"/>
        <v/>
      </c>
      <c r="I1000" s="88"/>
      <c r="J1000" s="84" t="str">
        <f t="shared" si="885"/>
        <v/>
      </c>
      <c r="K1000" s="84" t="str">
        <f t="shared" si="886"/>
        <v/>
      </c>
      <c r="L1000" s="84" t="str">
        <f t="shared" si="887"/>
        <v/>
      </c>
      <c r="M1000" s="89"/>
      <c r="N1000" s="89"/>
      <c r="P1000" s="199"/>
      <c r="Q1000" s="199"/>
      <c r="R1000" s="199"/>
      <c r="S1000" s="204"/>
      <c r="T1000" s="273">
        <f t="shared" si="888"/>
        <v>0</v>
      </c>
      <c r="U1000" s="202">
        <f t="shared" si="889"/>
        <v>0</v>
      </c>
      <c r="V1000" s="205" t="str">
        <f t="shared" si="890"/>
        <v/>
      </c>
      <c r="W1000" s="205" t="str">
        <f t="shared" si="891"/>
        <v/>
      </c>
      <c r="X1000" s="49">
        <v>11</v>
      </c>
      <c r="Y1000" s="84" t="str">
        <f t="shared" si="892"/>
        <v/>
      </c>
      <c r="Z1000" s="84" t="str">
        <f t="shared" si="893"/>
        <v/>
      </c>
      <c r="AA1000" s="84" t="str">
        <f t="shared" si="894"/>
        <v/>
      </c>
      <c r="AB1000" s="31">
        <f t="shared" si="895"/>
        <v>0</v>
      </c>
      <c r="AH1000" s="332" t="str">
        <f t="shared" si="896"/>
        <v/>
      </c>
    </row>
    <row r="1001" spans="1:34" x14ac:dyDescent="0.25">
      <c r="A1001" s="31" t="str">
        <f>C991&amp;"x"&amp;B1001</f>
        <v>x8</v>
      </c>
      <c r="B1001" s="60">
        <v>8</v>
      </c>
      <c r="C1001" s="84" t="str">
        <f t="shared" si="879"/>
        <v/>
      </c>
      <c r="D1001" s="84" t="str">
        <f t="shared" si="880"/>
        <v/>
      </c>
      <c r="E1001" s="85" t="str">
        <f t="shared" si="881"/>
        <v/>
      </c>
      <c r="F1001" s="85" t="str">
        <f t="shared" si="882"/>
        <v/>
      </c>
      <c r="G1001" s="86" t="str">
        <f t="shared" si="883"/>
        <v/>
      </c>
      <c r="H1001" s="87" t="str">
        <f t="shared" si="884"/>
        <v/>
      </c>
      <c r="I1001" s="88"/>
      <c r="J1001" s="84" t="str">
        <f t="shared" si="885"/>
        <v/>
      </c>
      <c r="K1001" s="84" t="str">
        <f t="shared" si="886"/>
        <v/>
      </c>
      <c r="L1001" s="84" t="str">
        <f t="shared" si="887"/>
        <v/>
      </c>
      <c r="M1001" s="89"/>
      <c r="N1001" s="89"/>
      <c r="P1001" s="199"/>
      <c r="Q1001" s="199"/>
      <c r="R1001" s="199"/>
      <c r="S1001" s="204"/>
      <c r="T1001" s="273">
        <f t="shared" si="888"/>
        <v>0</v>
      </c>
      <c r="U1001" s="202">
        <f t="shared" si="889"/>
        <v>0</v>
      </c>
      <c r="V1001" s="205" t="str">
        <f t="shared" si="890"/>
        <v/>
      </c>
      <c r="W1001" s="205" t="str">
        <f t="shared" si="891"/>
        <v/>
      </c>
      <c r="X1001" s="49">
        <v>12</v>
      </c>
      <c r="Y1001" s="84" t="str">
        <f t="shared" si="892"/>
        <v/>
      </c>
      <c r="Z1001" s="84" t="str">
        <f t="shared" si="893"/>
        <v/>
      </c>
      <c r="AA1001" s="84" t="str">
        <f t="shared" si="894"/>
        <v/>
      </c>
      <c r="AB1001" s="31">
        <f t="shared" si="895"/>
        <v>0</v>
      </c>
      <c r="AH1001" s="332" t="str">
        <f t="shared" si="896"/>
        <v/>
      </c>
    </row>
    <row r="1002" spans="1:34" x14ac:dyDescent="0.25">
      <c r="A1002" s="31" t="str">
        <f>C991&amp;"x"&amp;B1002</f>
        <v>x9</v>
      </c>
      <c r="B1002" s="60">
        <v>9</v>
      </c>
      <c r="C1002" s="84" t="str">
        <f t="shared" si="879"/>
        <v/>
      </c>
      <c r="D1002" s="84" t="str">
        <f t="shared" si="880"/>
        <v/>
      </c>
      <c r="E1002" s="85" t="str">
        <f t="shared" si="881"/>
        <v/>
      </c>
      <c r="F1002" s="85" t="str">
        <f t="shared" si="882"/>
        <v/>
      </c>
      <c r="G1002" s="86" t="str">
        <f t="shared" si="883"/>
        <v/>
      </c>
      <c r="H1002" s="87" t="str">
        <f t="shared" si="884"/>
        <v/>
      </c>
      <c r="I1002" s="88"/>
      <c r="J1002" s="84" t="str">
        <f t="shared" si="885"/>
        <v/>
      </c>
      <c r="K1002" s="84" t="str">
        <f t="shared" si="886"/>
        <v/>
      </c>
      <c r="L1002" s="84" t="str">
        <f t="shared" si="887"/>
        <v/>
      </c>
      <c r="M1002" s="89"/>
      <c r="N1002" s="89"/>
      <c r="P1002" s="199"/>
      <c r="Q1002" s="199"/>
      <c r="R1002" s="199"/>
      <c r="S1002" s="204"/>
      <c r="T1002" s="273">
        <f t="shared" si="888"/>
        <v>0</v>
      </c>
      <c r="U1002" s="202">
        <f t="shared" si="889"/>
        <v>0</v>
      </c>
      <c r="V1002" s="205" t="str">
        <f t="shared" si="890"/>
        <v/>
      </c>
      <c r="W1002" s="205" t="str">
        <f t="shared" si="891"/>
        <v/>
      </c>
      <c r="X1002" s="49">
        <v>13</v>
      </c>
      <c r="Y1002" s="84" t="str">
        <f t="shared" si="892"/>
        <v/>
      </c>
      <c r="Z1002" s="84" t="str">
        <f t="shared" si="893"/>
        <v/>
      </c>
      <c r="AA1002" s="84" t="str">
        <f t="shared" si="894"/>
        <v/>
      </c>
      <c r="AB1002" s="31">
        <f t="shared" si="895"/>
        <v>0</v>
      </c>
      <c r="AH1002" s="332" t="str">
        <f t="shared" si="896"/>
        <v/>
      </c>
    </row>
    <row r="1003" spans="1:34" x14ac:dyDescent="0.25">
      <c r="A1003" s="31" t="str">
        <f>C991&amp;"x"&amp;B1003</f>
        <v>x10</v>
      </c>
      <c r="B1003" s="60">
        <v>10</v>
      </c>
      <c r="C1003" s="84" t="str">
        <f t="shared" si="879"/>
        <v/>
      </c>
      <c r="D1003" s="84" t="str">
        <f t="shared" si="880"/>
        <v/>
      </c>
      <c r="E1003" s="85" t="str">
        <f t="shared" si="881"/>
        <v/>
      </c>
      <c r="F1003" s="85" t="str">
        <f t="shared" si="882"/>
        <v/>
      </c>
      <c r="G1003" s="86" t="str">
        <f t="shared" si="883"/>
        <v/>
      </c>
      <c r="H1003" s="87" t="str">
        <f t="shared" si="884"/>
        <v/>
      </c>
      <c r="I1003" s="88"/>
      <c r="J1003" s="84" t="str">
        <f t="shared" si="885"/>
        <v/>
      </c>
      <c r="K1003" s="84" t="str">
        <f t="shared" si="886"/>
        <v/>
      </c>
      <c r="L1003" s="84" t="str">
        <f t="shared" si="887"/>
        <v/>
      </c>
      <c r="M1003" s="89"/>
      <c r="N1003" s="89"/>
      <c r="P1003" s="199"/>
      <c r="Q1003" s="199"/>
      <c r="R1003" s="199"/>
      <c r="S1003" s="204"/>
      <c r="T1003" s="273">
        <f t="shared" si="888"/>
        <v>0</v>
      </c>
      <c r="U1003" s="202">
        <f t="shared" si="889"/>
        <v>0</v>
      </c>
      <c r="V1003" s="205" t="str">
        <f t="shared" si="890"/>
        <v/>
      </c>
      <c r="W1003" s="205" t="str">
        <f t="shared" si="891"/>
        <v/>
      </c>
      <c r="X1003" s="49">
        <v>14</v>
      </c>
      <c r="Y1003" s="84" t="str">
        <f t="shared" si="892"/>
        <v/>
      </c>
      <c r="Z1003" s="84" t="str">
        <f t="shared" si="893"/>
        <v/>
      </c>
      <c r="AA1003" s="84" t="str">
        <f t="shared" si="894"/>
        <v/>
      </c>
      <c r="AB1003" s="31">
        <f t="shared" si="895"/>
        <v>0</v>
      </c>
      <c r="AH1003" s="332" t="str">
        <f t="shared" si="896"/>
        <v/>
      </c>
    </row>
    <row r="1004" spans="1:34" x14ac:dyDescent="0.25">
      <c r="A1004" s="31" t="str">
        <f>C991&amp;"x"&amp;B1004</f>
        <v>x11</v>
      </c>
      <c r="B1004" s="60">
        <v>11</v>
      </c>
      <c r="C1004" s="84" t="str">
        <f t="shared" si="879"/>
        <v/>
      </c>
      <c r="D1004" s="84" t="str">
        <f t="shared" si="880"/>
        <v/>
      </c>
      <c r="E1004" s="85" t="str">
        <f t="shared" si="881"/>
        <v/>
      </c>
      <c r="F1004" s="85" t="str">
        <f t="shared" si="882"/>
        <v/>
      </c>
      <c r="G1004" s="86" t="str">
        <f t="shared" si="883"/>
        <v/>
      </c>
      <c r="H1004" s="87" t="str">
        <f t="shared" si="884"/>
        <v/>
      </c>
      <c r="I1004" s="88"/>
      <c r="J1004" s="84" t="str">
        <f t="shared" si="885"/>
        <v/>
      </c>
      <c r="K1004" s="84" t="str">
        <f t="shared" si="886"/>
        <v/>
      </c>
      <c r="L1004" s="84" t="str">
        <f t="shared" si="887"/>
        <v/>
      </c>
      <c r="M1004" s="89"/>
      <c r="N1004" s="89"/>
      <c r="P1004" s="199"/>
      <c r="Q1004" s="199"/>
      <c r="R1004" s="199"/>
      <c r="T1004" s="273">
        <f t="shared" si="888"/>
        <v>0</v>
      </c>
      <c r="U1004" s="202">
        <f t="shared" si="889"/>
        <v>0</v>
      </c>
      <c r="V1004" s="205" t="str">
        <f t="shared" si="890"/>
        <v/>
      </c>
      <c r="W1004" s="205" t="str">
        <f t="shared" si="891"/>
        <v/>
      </c>
      <c r="X1004" s="49">
        <v>15</v>
      </c>
      <c r="Y1004" s="84" t="str">
        <f t="shared" si="892"/>
        <v/>
      </c>
      <c r="Z1004" s="84" t="str">
        <f t="shared" si="893"/>
        <v/>
      </c>
      <c r="AA1004" s="84" t="str">
        <f t="shared" si="894"/>
        <v/>
      </c>
      <c r="AB1004" s="31">
        <f t="shared" si="895"/>
        <v>0</v>
      </c>
      <c r="AH1004" s="332" t="str">
        <f t="shared" si="896"/>
        <v/>
      </c>
    </row>
    <row r="1005" spans="1:34" x14ac:dyDescent="0.25">
      <c r="A1005" s="31" t="str">
        <f>C991&amp;"x"&amp;B1005</f>
        <v>x12</v>
      </c>
      <c r="B1005" s="60">
        <v>12</v>
      </c>
      <c r="C1005" s="84" t="str">
        <f t="shared" si="879"/>
        <v/>
      </c>
      <c r="D1005" s="84" t="str">
        <f t="shared" si="880"/>
        <v/>
      </c>
      <c r="E1005" s="85" t="str">
        <f t="shared" si="881"/>
        <v/>
      </c>
      <c r="F1005" s="85" t="str">
        <f t="shared" si="882"/>
        <v/>
      </c>
      <c r="G1005" s="86" t="str">
        <f t="shared" si="883"/>
        <v/>
      </c>
      <c r="H1005" s="87" t="str">
        <f t="shared" si="884"/>
        <v/>
      </c>
      <c r="I1005" s="88"/>
      <c r="J1005" s="84" t="str">
        <f t="shared" si="885"/>
        <v/>
      </c>
      <c r="K1005" s="84" t="str">
        <f t="shared" si="886"/>
        <v/>
      </c>
      <c r="L1005" s="84" t="str">
        <f t="shared" si="887"/>
        <v/>
      </c>
      <c r="M1005" s="89"/>
      <c r="N1005" s="89"/>
      <c r="P1005" s="199"/>
      <c r="Q1005" s="199"/>
      <c r="R1005" s="199"/>
      <c r="T1005" s="273">
        <f t="shared" si="888"/>
        <v>0</v>
      </c>
      <c r="U1005" s="202">
        <f t="shared" si="889"/>
        <v>0</v>
      </c>
      <c r="V1005" s="205" t="str">
        <f t="shared" si="890"/>
        <v/>
      </c>
      <c r="W1005" s="205" t="str">
        <f t="shared" si="891"/>
        <v/>
      </c>
      <c r="X1005" s="49">
        <v>16</v>
      </c>
      <c r="Y1005" s="84" t="str">
        <f t="shared" si="892"/>
        <v/>
      </c>
      <c r="Z1005" s="84" t="str">
        <f t="shared" si="893"/>
        <v/>
      </c>
      <c r="AA1005" s="84" t="str">
        <f t="shared" si="894"/>
        <v/>
      </c>
      <c r="AB1005" s="31">
        <f t="shared" si="895"/>
        <v>0</v>
      </c>
      <c r="AH1005" s="332" t="str">
        <f t="shared" si="896"/>
        <v/>
      </c>
    </row>
    <row r="1006" spans="1:34" x14ac:dyDescent="0.25">
      <c r="A1006" s="31" t="str">
        <f>C991&amp;"x"&amp;B1006</f>
        <v>x13</v>
      </c>
      <c r="B1006" s="60">
        <v>13</v>
      </c>
      <c r="C1006" s="84" t="str">
        <f t="shared" si="879"/>
        <v/>
      </c>
      <c r="D1006" s="84" t="str">
        <f t="shared" si="880"/>
        <v/>
      </c>
      <c r="E1006" s="85" t="str">
        <f t="shared" si="881"/>
        <v/>
      </c>
      <c r="F1006" s="85" t="str">
        <f t="shared" si="882"/>
        <v/>
      </c>
      <c r="G1006" s="86" t="str">
        <f t="shared" si="883"/>
        <v/>
      </c>
      <c r="H1006" s="87" t="str">
        <f t="shared" si="884"/>
        <v/>
      </c>
      <c r="I1006" s="88"/>
      <c r="J1006" s="84" t="str">
        <f t="shared" si="885"/>
        <v/>
      </c>
      <c r="K1006" s="84" t="str">
        <f t="shared" si="886"/>
        <v/>
      </c>
      <c r="L1006" s="84" t="str">
        <f t="shared" si="887"/>
        <v/>
      </c>
      <c r="M1006" s="89"/>
      <c r="N1006" s="89"/>
      <c r="P1006" s="199"/>
      <c r="Q1006" s="199"/>
      <c r="R1006" s="199"/>
      <c r="T1006" s="273">
        <f t="shared" si="888"/>
        <v>0</v>
      </c>
      <c r="U1006" s="202">
        <f t="shared" si="889"/>
        <v>0</v>
      </c>
      <c r="V1006" s="205" t="str">
        <f t="shared" si="890"/>
        <v/>
      </c>
      <c r="W1006" s="205" t="str">
        <f t="shared" si="891"/>
        <v/>
      </c>
      <c r="X1006" s="49">
        <v>17</v>
      </c>
      <c r="Y1006" s="84" t="str">
        <f t="shared" si="892"/>
        <v/>
      </c>
      <c r="Z1006" s="84" t="str">
        <f t="shared" si="893"/>
        <v/>
      </c>
      <c r="AA1006" s="84" t="str">
        <f t="shared" si="894"/>
        <v/>
      </c>
      <c r="AB1006" s="31">
        <f t="shared" si="895"/>
        <v>0</v>
      </c>
      <c r="AH1006" s="332" t="str">
        <f t="shared" si="896"/>
        <v/>
      </c>
    </row>
    <row r="1007" spans="1:34" x14ac:dyDescent="0.25">
      <c r="A1007" s="31" t="str">
        <f>C991&amp;"x"&amp;B1007</f>
        <v>x14</v>
      </c>
      <c r="B1007" s="60">
        <v>14</v>
      </c>
      <c r="C1007" s="84" t="str">
        <f t="shared" si="879"/>
        <v/>
      </c>
      <c r="D1007" s="84" t="str">
        <f t="shared" si="880"/>
        <v/>
      </c>
      <c r="E1007" s="85" t="str">
        <f t="shared" si="881"/>
        <v/>
      </c>
      <c r="F1007" s="85" t="str">
        <f t="shared" si="882"/>
        <v/>
      </c>
      <c r="G1007" s="86" t="str">
        <f t="shared" si="883"/>
        <v/>
      </c>
      <c r="H1007" s="87" t="str">
        <f t="shared" si="884"/>
        <v/>
      </c>
      <c r="I1007" s="88"/>
      <c r="J1007" s="84" t="str">
        <f t="shared" si="885"/>
        <v/>
      </c>
      <c r="K1007" s="84" t="str">
        <f t="shared" si="886"/>
        <v/>
      </c>
      <c r="L1007" s="84" t="str">
        <f t="shared" si="887"/>
        <v/>
      </c>
      <c r="M1007" s="89"/>
      <c r="N1007" s="89"/>
      <c r="P1007" s="199"/>
      <c r="Q1007" s="199"/>
      <c r="R1007" s="199"/>
      <c r="T1007" s="273">
        <f t="shared" si="888"/>
        <v>0</v>
      </c>
      <c r="U1007" s="202">
        <f t="shared" si="889"/>
        <v>0</v>
      </c>
      <c r="V1007" s="205" t="str">
        <f t="shared" si="890"/>
        <v/>
      </c>
      <c r="W1007" s="205" t="str">
        <f t="shared" si="891"/>
        <v/>
      </c>
      <c r="X1007" s="49">
        <v>18</v>
      </c>
      <c r="Y1007" s="84" t="str">
        <f t="shared" si="892"/>
        <v/>
      </c>
      <c r="Z1007" s="84" t="str">
        <f t="shared" si="893"/>
        <v/>
      </c>
      <c r="AA1007" s="84" t="str">
        <f t="shared" si="894"/>
        <v/>
      </c>
      <c r="AB1007" s="31">
        <f t="shared" si="895"/>
        <v>0</v>
      </c>
      <c r="AH1007" s="332" t="str">
        <f t="shared" si="896"/>
        <v/>
      </c>
    </row>
    <row r="1008" spans="1:34" x14ac:dyDescent="0.25">
      <c r="A1008" s="31" t="str">
        <f>C991&amp;"x"&amp;B1008</f>
        <v>x15</v>
      </c>
      <c r="B1008" s="60">
        <v>15</v>
      </c>
      <c r="C1008" s="84" t="str">
        <f t="shared" si="879"/>
        <v/>
      </c>
      <c r="D1008" s="84" t="str">
        <f t="shared" si="880"/>
        <v/>
      </c>
      <c r="E1008" s="85" t="str">
        <f t="shared" si="881"/>
        <v/>
      </c>
      <c r="F1008" s="85" t="str">
        <f t="shared" si="882"/>
        <v/>
      </c>
      <c r="G1008" s="86" t="str">
        <f t="shared" si="883"/>
        <v/>
      </c>
      <c r="H1008" s="87" t="str">
        <f t="shared" si="884"/>
        <v/>
      </c>
      <c r="I1008" s="88"/>
      <c r="J1008" s="84" t="str">
        <f t="shared" si="885"/>
        <v/>
      </c>
      <c r="K1008" s="84" t="str">
        <f t="shared" si="886"/>
        <v/>
      </c>
      <c r="L1008" s="84" t="str">
        <f t="shared" si="887"/>
        <v/>
      </c>
      <c r="M1008" s="89"/>
      <c r="N1008" s="89"/>
      <c r="P1008" s="199"/>
      <c r="Q1008" s="199"/>
      <c r="R1008" s="199"/>
      <c r="T1008" s="273">
        <f t="shared" si="888"/>
        <v>0</v>
      </c>
      <c r="U1008" s="202">
        <f t="shared" si="889"/>
        <v>0</v>
      </c>
      <c r="V1008" s="205" t="str">
        <f t="shared" si="890"/>
        <v/>
      </c>
      <c r="W1008" s="205" t="str">
        <f t="shared" si="891"/>
        <v/>
      </c>
      <c r="X1008" s="49">
        <v>19</v>
      </c>
      <c r="Y1008" s="84" t="str">
        <f t="shared" si="892"/>
        <v/>
      </c>
      <c r="Z1008" s="84" t="str">
        <f t="shared" si="893"/>
        <v/>
      </c>
      <c r="AA1008" s="84" t="str">
        <f t="shared" si="894"/>
        <v/>
      </c>
      <c r="AB1008" s="31">
        <f t="shared" si="895"/>
        <v>0</v>
      </c>
      <c r="AH1008" s="332" t="str">
        <f t="shared" si="896"/>
        <v/>
      </c>
    </row>
    <row r="1009" spans="1:34" ht="13.8" thickBot="1" x14ac:dyDescent="0.3">
      <c r="B1009" s="90"/>
      <c r="C1009" s="91"/>
      <c r="D1009" s="90"/>
      <c r="E1009" s="90"/>
      <c r="F1009" s="90"/>
      <c r="G1009" s="92"/>
      <c r="H1009" s="92"/>
      <c r="I1009" s="92"/>
      <c r="J1009" s="91"/>
      <c r="K1009" s="91"/>
      <c r="L1009" s="91"/>
      <c r="M1009" s="89"/>
      <c r="N1009" s="89"/>
      <c r="X1009" s="49">
        <v>20</v>
      </c>
    </row>
    <row r="1010" spans="1:34" ht="13.8" thickTop="1" x14ac:dyDescent="0.25">
      <c r="A1010" s="59"/>
      <c r="B1010" s="60"/>
      <c r="C1010" s="416" t="s">
        <v>5707</v>
      </c>
      <c r="D1010" s="416"/>
      <c r="E1010" s="162" t="s">
        <v>5708</v>
      </c>
      <c r="F1010" s="162" t="s">
        <v>5709</v>
      </c>
      <c r="G1010" s="62" t="s">
        <v>5710</v>
      </c>
      <c r="H1010" s="63"/>
      <c r="I1010" s="64"/>
      <c r="J1010" s="65" t="s">
        <v>5711</v>
      </c>
      <c r="K1010" s="65" t="s">
        <v>5712</v>
      </c>
      <c r="L1010" s="65" t="s">
        <v>5713</v>
      </c>
      <c r="M1010" s="66"/>
      <c r="N1010" s="66"/>
      <c r="O1010" s="67"/>
      <c r="P1010" s="68">
        <f>COUNT(P1014:P1028)</f>
        <v>0</v>
      </c>
      <c r="Q1010" s="68">
        <f>COUNT(Q1014:Q1028)</f>
        <v>0</v>
      </c>
      <c r="R1010" s="68">
        <f>COUNT(R1014:R1028)</f>
        <v>0</v>
      </c>
      <c r="S1010" s="69"/>
      <c r="T1010" s="344">
        <f>T1011-SUM(U1014:U1028)</f>
        <v>0</v>
      </c>
      <c r="U1010" s="67"/>
      <c r="V1010" s="67"/>
      <c r="W1010" s="67"/>
      <c r="X1010" s="67">
        <v>1</v>
      </c>
      <c r="Y1010" s="59"/>
      <c r="Z1010" s="59"/>
      <c r="AA1010" s="59"/>
      <c r="AB1010" s="59"/>
    </row>
    <row r="1011" spans="1:34" x14ac:dyDescent="0.25">
      <c r="A1011" s="40">
        <v>54</v>
      </c>
      <c r="B1011" s="70"/>
      <c r="C1011" s="415" t="str">
        <f>Leden!AQ56</f>
        <v/>
      </c>
      <c r="D1011" s="415"/>
      <c r="E1011" s="161" t="str">
        <f>IF($C1011="","",LEFT(IFERROR(VLOOKUP($C1011,TeamsV,2,0),"")&amp;"??",2))</f>
        <v/>
      </c>
      <c r="F1011" s="342" t="str">
        <f>IF($C1011="","",IFERROR(VLOOKUP($C1011,TeamsV,3,0),"??"))</f>
        <v/>
      </c>
      <c r="G1011" s="161" t="str">
        <f>IF($C1011="","",LEFT(IFERROR(VLOOKUP($C1011,TeamsV,4,0),"")&amp;"?",1))</f>
        <v/>
      </c>
      <c r="H1011" s="72"/>
      <c r="I1011" s="73"/>
      <c r="J1011" s="265">
        <f>COUNTIF(C1014:C1028,"V")</f>
        <v>0</v>
      </c>
      <c r="K1011" s="268">
        <f>COUNTIF(C1014:C1028,"M")</f>
        <v>0</v>
      </c>
      <c r="L1011" s="74" t="str">
        <f>IFERROR(AVERAGE(H1014:H1028),"")</f>
        <v/>
      </c>
      <c r="M1011" s="75"/>
      <c r="N1011" s="75"/>
      <c r="O1011" s="76" t="s">
        <v>5714</v>
      </c>
      <c r="P1011" s="346"/>
      <c r="Q1011" s="346"/>
      <c r="R1011" s="346"/>
      <c r="S1011" s="347"/>
      <c r="T1011" s="344">
        <f>SUM(T1014:T1028)</f>
        <v>0</v>
      </c>
      <c r="U1011" s="201" t="str">
        <f>MID($C1011,1,1)</f>
        <v/>
      </c>
      <c r="V1011" s="201" t="str">
        <f>MID($C1011,1,1)</f>
        <v/>
      </c>
      <c r="W1011" s="201" t="str">
        <f>MID($C1011,1,1)</f>
        <v/>
      </c>
      <c r="X1011" s="49">
        <v>2</v>
      </c>
      <c r="Y1011" s="40"/>
      <c r="Z1011" s="40"/>
      <c r="AA1011" s="40"/>
      <c r="AB1011" s="40"/>
      <c r="AD1011" s="17" t="str">
        <f>IF($C1011="","",IFERROR(VLOOKUP($C1011,TeamsV,6,0),""))</f>
        <v/>
      </c>
      <c r="AE1011" s="17" t="str">
        <f>TRIM(IF($AD1011="","",IFERROR(VLOOKUP($AD1011,Teams!$B$4:$G$8,2,0),"")))</f>
        <v/>
      </c>
      <c r="AF1011" s="17" t="str">
        <f>TRIM(IF($AD1011="","",IFERROR(VLOOKUP($AD1011,Teams!$B$4:$G$8,4,0),"")))</f>
        <v/>
      </c>
      <c r="AH1011" s="335" t="str">
        <f>IFERROR(AVERAGE(AH1014:AH1028),"")</f>
        <v/>
      </c>
    </row>
    <row r="1012" spans="1:34" x14ac:dyDescent="0.25">
      <c r="B1012" s="60"/>
      <c r="C1012" s="162"/>
      <c r="D1012" s="60"/>
      <c r="E1012" s="60"/>
      <c r="F1012" s="60"/>
      <c r="G1012" s="64"/>
      <c r="H1012" s="64"/>
      <c r="I1012" s="64"/>
      <c r="J1012" s="266"/>
      <c r="K1012" s="266"/>
      <c r="L1012" s="266"/>
      <c r="M1012" s="77"/>
      <c r="N1012" s="77"/>
      <c r="P1012" s="200"/>
      <c r="Q1012" s="200"/>
      <c r="R1012" s="200"/>
      <c r="S1012" s="200"/>
      <c r="T1012" s="156"/>
      <c r="U1012" s="202"/>
      <c r="V1012" s="202"/>
      <c r="W1012" s="202"/>
      <c r="X1012" s="49">
        <v>3</v>
      </c>
    </row>
    <row r="1013" spans="1:34" x14ac:dyDescent="0.25">
      <c r="A1013" s="78"/>
      <c r="B1013" s="79"/>
      <c r="C1013" s="80" t="s">
        <v>5715</v>
      </c>
      <c r="D1013" s="80" t="s">
        <v>5716</v>
      </c>
      <c r="E1013" s="81" t="s">
        <v>5717</v>
      </c>
      <c r="F1013" s="81" t="s">
        <v>5718</v>
      </c>
      <c r="G1013" s="80" t="s">
        <v>5719</v>
      </c>
      <c r="H1013" s="80" t="s">
        <v>5720</v>
      </c>
      <c r="I1013" s="80" t="s">
        <v>5575</v>
      </c>
      <c r="J1013" s="80" t="s">
        <v>7904</v>
      </c>
      <c r="K1013" s="80" t="s">
        <v>7905</v>
      </c>
      <c r="L1013" s="80" t="s">
        <v>8680</v>
      </c>
      <c r="M1013" s="82"/>
      <c r="N1013" s="82"/>
      <c r="O1013" s="83"/>
      <c r="P1013" s="203" t="s">
        <v>5585</v>
      </c>
      <c r="Q1013" s="203" t="s">
        <v>5584</v>
      </c>
      <c r="R1013" s="203" t="s">
        <v>5586</v>
      </c>
      <c r="S1013" s="200"/>
      <c r="T1013" s="156"/>
      <c r="U1013" s="201" t="str">
        <f>IF(W1011="","",VLOOKUP(W1011,Leeftijdscat,2,FALSE))</f>
        <v/>
      </c>
      <c r="V1013" s="201" t="str">
        <f>IF(W1011="","",VLOOKUP(W1011,Leeftijdscat,3,FALSE))</f>
        <v/>
      </c>
      <c r="W1013" s="201" t="str">
        <f>IF(W1011="","",VLOOKUP(W1011,Leeftijdscat,4,FALSE))</f>
        <v/>
      </c>
      <c r="X1013" s="49">
        <v>4</v>
      </c>
      <c r="Y1013" s="78">
        <f>LEN(Y1014&amp;Y1015&amp;Y1016&amp;Y1017&amp;Y1018&amp;Y1019&amp;Y1020&amp;Y1021&amp;Y1022&amp;Y1023&amp;Y1024&amp;Y1025&amp;Y1026&amp;Y1027&amp;Y1028)</f>
        <v>0</v>
      </c>
      <c r="Z1013" s="78">
        <f>LEN(Z1014&amp;Z1015&amp;Z1016&amp;Z1017&amp;Z1018&amp;Z1019&amp;Z1020&amp;Z1021&amp;Z1022&amp;Z1023&amp;Z1024&amp;Z1025&amp;Z1026&amp;Z1027&amp;Z1028)</f>
        <v>0</v>
      </c>
      <c r="AA1013" s="78">
        <f>LEN(AA1014&amp;AA1015&amp;AA1016&amp;AA1017&amp;AA1018&amp;AA1019&amp;AA1020&amp;AA1021&amp;AA1022&amp;AA1023&amp;AA1024&amp;AA1025&amp;AA1026&amp;AA1027&amp;AA1028)</f>
        <v>0</v>
      </c>
      <c r="AB1013" s="78">
        <f>SUM(Y1013:AA1013)</f>
        <v>0</v>
      </c>
    </row>
    <row r="1014" spans="1:34" x14ac:dyDescent="0.25">
      <c r="A1014" s="31" t="str">
        <f>C1011&amp;"x"&amp;B1014</f>
        <v>x1</v>
      </c>
      <c r="B1014" s="60">
        <v>1</v>
      </c>
      <c r="C1014" s="84" t="str">
        <f t="shared" ref="C1014:C1028" si="897">IF(LEFT($A1014,1)="x","",IFERROR(VLOOKUP($A1014,LedenV,6,0),""))</f>
        <v/>
      </c>
      <c r="D1014" s="84" t="str">
        <f t="shared" ref="D1014:D1028" si="898">IF(LEFT($A1014,1)="x","",IFERROR(VLOOKUP($A1014,LedenV,7,0),""))</f>
        <v/>
      </c>
      <c r="E1014" s="85" t="str">
        <f t="shared" ref="E1014:E1028" si="899">IF(LEFT($A1014,1)="x","",IFERROR(VLOOKUP($A1014,LedenV,8,0),""))</f>
        <v/>
      </c>
      <c r="F1014" s="85" t="str">
        <f t="shared" ref="F1014:F1028" si="900">IF(LEFT($A1014,1)="x","",IFERROR(VLOOKUP($A1014,LedenV,9,0),""))</f>
        <v/>
      </c>
      <c r="G1014" s="86" t="str">
        <f t="shared" ref="G1014:G1028" si="901">IF(LEFT($A1014,1)="x","",IFERROR(VLOOKUP($A1014,LedenV,10,0),""))</f>
        <v/>
      </c>
      <c r="H1014" s="87" t="str">
        <f t="shared" ref="H1014:H1028" si="902">IF(AND(ISNUMBER(G1014),G1014&lt;&gt;0),DATEDIF(G1014,Peildatum,"Y"),"")</f>
        <v/>
      </c>
      <c r="I1014" s="88"/>
      <c r="J1014" s="84" t="str">
        <f t="shared" ref="J1014:J1028" si="903">IF(LEFT($A1014,1)="x","",IFERROR(VLOOKUP($A1014,LedenV,16,0),""))</f>
        <v/>
      </c>
      <c r="K1014" s="84" t="str">
        <f t="shared" ref="K1014:K1028" si="904">IF(LEFT($A1014,1)="x","",IFERROR(VLOOKUP($A1014,LedenV,17,0),""))</f>
        <v/>
      </c>
      <c r="L1014" s="84" t="str">
        <f t="shared" ref="L1014:L1028" si="905">IF(LEFT($A1014,1)="x","",IFERROR(VLOOKUP($A1014,LedenV,18,0),""))</f>
        <v/>
      </c>
      <c r="M1014" s="89"/>
      <c r="N1014" s="89"/>
      <c r="P1014" s="199"/>
      <c r="Q1014" s="199"/>
      <c r="R1014" s="199"/>
      <c r="S1014" s="204"/>
      <c r="T1014" s="273">
        <f t="shared" ref="T1014:T1028" si="906">IF(LEN(C1014&amp;D1014&amp;E1014&amp;F1014)&gt;0,1,0)</f>
        <v>0</v>
      </c>
      <c r="U1014" s="202">
        <f t="shared" ref="U1014:U1028" si="907">MIN(LEN(Y1014&amp;Z1014&amp;AA1014),1)</f>
        <v>0</v>
      </c>
      <c r="V1014" s="205" t="str">
        <f t="shared" ref="V1014:V1028" si="908">V1013</f>
        <v/>
      </c>
      <c r="W1014" s="205" t="str">
        <f t="shared" ref="W1014:W1028" si="909">W1013</f>
        <v/>
      </c>
      <c r="X1014" s="49">
        <v>5</v>
      </c>
      <c r="Y1014" s="84" t="str">
        <f t="shared" ref="Y1014:Y1028" si="910">IF(LEFT($A1014,1)="x","",IFERROR(VLOOKUP($A1014,LedenV,34,0),""))</f>
        <v/>
      </c>
      <c r="Z1014" s="84" t="str">
        <f t="shared" ref="Z1014:Z1028" si="911">IF(LEFT($A1014,1)="x","",IFERROR(VLOOKUP($A1014,LedenV,35,0),""))</f>
        <v/>
      </c>
      <c r="AA1014" s="84" t="str">
        <f t="shared" ref="AA1014:AA1028" si="912">IF(LEFT($A1014,1)="x","",IFERROR(VLOOKUP($A1014,LedenV,36,0),""))</f>
        <v/>
      </c>
      <c r="AB1014" s="31">
        <f t="shared" ref="AB1014:AB1028" si="913">LEN(Y1014&amp;Z1014&amp;AA1014)</f>
        <v>0</v>
      </c>
      <c r="AH1014" s="332" t="str">
        <f t="shared" ref="AH1014:AH1028" si="914">lft(G1014,Peildatum)</f>
        <v/>
      </c>
    </row>
    <row r="1015" spans="1:34" x14ac:dyDescent="0.25">
      <c r="A1015" s="31" t="str">
        <f>C1011&amp;"x"&amp;B1015</f>
        <v>x2</v>
      </c>
      <c r="B1015" s="60">
        <v>2</v>
      </c>
      <c r="C1015" s="84" t="str">
        <f t="shared" si="897"/>
        <v/>
      </c>
      <c r="D1015" s="84" t="str">
        <f t="shared" si="898"/>
        <v/>
      </c>
      <c r="E1015" s="85" t="str">
        <f t="shared" si="899"/>
        <v/>
      </c>
      <c r="F1015" s="85" t="str">
        <f t="shared" si="900"/>
        <v/>
      </c>
      <c r="G1015" s="86" t="str">
        <f t="shared" si="901"/>
        <v/>
      </c>
      <c r="H1015" s="87" t="str">
        <f t="shared" si="902"/>
        <v/>
      </c>
      <c r="I1015" s="88"/>
      <c r="J1015" s="84" t="str">
        <f t="shared" si="903"/>
        <v/>
      </c>
      <c r="K1015" s="84" t="str">
        <f t="shared" si="904"/>
        <v/>
      </c>
      <c r="L1015" s="84" t="str">
        <f t="shared" si="905"/>
        <v/>
      </c>
      <c r="M1015" s="89"/>
      <c r="N1015" s="89"/>
      <c r="P1015" s="199"/>
      <c r="Q1015" s="199"/>
      <c r="R1015" s="199"/>
      <c r="S1015" s="204"/>
      <c r="T1015" s="273">
        <f t="shared" si="906"/>
        <v>0</v>
      </c>
      <c r="U1015" s="202">
        <f t="shared" si="907"/>
        <v>0</v>
      </c>
      <c r="V1015" s="205" t="str">
        <f t="shared" si="908"/>
        <v/>
      </c>
      <c r="W1015" s="205" t="str">
        <f t="shared" si="909"/>
        <v/>
      </c>
      <c r="X1015" s="49">
        <v>6</v>
      </c>
      <c r="Y1015" s="84" t="str">
        <f t="shared" si="910"/>
        <v/>
      </c>
      <c r="Z1015" s="84" t="str">
        <f t="shared" si="911"/>
        <v/>
      </c>
      <c r="AA1015" s="84" t="str">
        <f t="shared" si="912"/>
        <v/>
      </c>
      <c r="AB1015" s="31">
        <f t="shared" si="913"/>
        <v>0</v>
      </c>
      <c r="AH1015" s="332" t="str">
        <f t="shared" si="914"/>
        <v/>
      </c>
    </row>
    <row r="1016" spans="1:34" x14ac:dyDescent="0.25">
      <c r="A1016" s="31" t="str">
        <f>C1011&amp;"x"&amp;B1016</f>
        <v>x3</v>
      </c>
      <c r="B1016" s="60">
        <v>3</v>
      </c>
      <c r="C1016" s="84" t="str">
        <f t="shared" si="897"/>
        <v/>
      </c>
      <c r="D1016" s="84" t="str">
        <f t="shared" si="898"/>
        <v/>
      </c>
      <c r="E1016" s="85" t="str">
        <f t="shared" si="899"/>
        <v/>
      </c>
      <c r="F1016" s="85" t="str">
        <f t="shared" si="900"/>
        <v/>
      </c>
      <c r="G1016" s="86" t="str">
        <f t="shared" si="901"/>
        <v/>
      </c>
      <c r="H1016" s="87" t="str">
        <f t="shared" si="902"/>
        <v/>
      </c>
      <c r="I1016" s="88"/>
      <c r="J1016" s="84" t="str">
        <f t="shared" si="903"/>
        <v/>
      </c>
      <c r="K1016" s="84" t="str">
        <f t="shared" si="904"/>
        <v/>
      </c>
      <c r="L1016" s="84" t="str">
        <f t="shared" si="905"/>
        <v/>
      </c>
      <c r="M1016" s="89"/>
      <c r="N1016" s="89"/>
      <c r="P1016" s="199"/>
      <c r="Q1016" s="199"/>
      <c r="R1016" s="199"/>
      <c r="S1016" s="204"/>
      <c r="T1016" s="273">
        <f t="shared" si="906"/>
        <v>0</v>
      </c>
      <c r="U1016" s="202">
        <f t="shared" si="907"/>
        <v>0</v>
      </c>
      <c r="V1016" s="205" t="str">
        <f t="shared" si="908"/>
        <v/>
      </c>
      <c r="W1016" s="205" t="str">
        <f t="shared" si="909"/>
        <v/>
      </c>
      <c r="X1016" s="49">
        <v>7</v>
      </c>
      <c r="Y1016" s="84" t="str">
        <f t="shared" si="910"/>
        <v/>
      </c>
      <c r="Z1016" s="84" t="str">
        <f t="shared" si="911"/>
        <v/>
      </c>
      <c r="AA1016" s="84" t="str">
        <f t="shared" si="912"/>
        <v/>
      </c>
      <c r="AB1016" s="31">
        <f t="shared" si="913"/>
        <v>0</v>
      </c>
      <c r="AH1016" s="332" t="str">
        <f t="shared" si="914"/>
        <v/>
      </c>
    </row>
    <row r="1017" spans="1:34" x14ac:dyDescent="0.25">
      <c r="A1017" s="31" t="str">
        <f>C1011&amp;"x"&amp;B1017</f>
        <v>x4</v>
      </c>
      <c r="B1017" s="60">
        <v>4</v>
      </c>
      <c r="C1017" s="84" t="str">
        <f t="shared" si="897"/>
        <v/>
      </c>
      <c r="D1017" s="84" t="str">
        <f t="shared" si="898"/>
        <v/>
      </c>
      <c r="E1017" s="85" t="str">
        <f t="shared" si="899"/>
        <v/>
      </c>
      <c r="F1017" s="85" t="str">
        <f t="shared" si="900"/>
        <v/>
      </c>
      <c r="G1017" s="86" t="str">
        <f t="shared" si="901"/>
        <v/>
      </c>
      <c r="H1017" s="87" t="str">
        <f t="shared" si="902"/>
        <v/>
      </c>
      <c r="I1017" s="88"/>
      <c r="J1017" s="84" t="str">
        <f t="shared" si="903"/>
        <v/>
      </c>
      <c r="K1017" s="84" t="str">
        <f t="shared" si="904"/>
        <v/>
      </c>
      <c r="L1017" s="84" t="str">
        <f t="shared" si="905"/>
        <v/>
      </c>
      <c r="M1017" s="89"/>
      <c r="N1017" s="89"/>
      <c r="P1017" s="199"/>
      <c r="Q1017" s="199"/>
      <c r="R1017" s="199"/>
      <c r="S1017" s="204"/>
      <c r="T1017" s="273">
        <f t="shared" si="906"/>
        <v>0</v>
      </c>
      <c r="U1017" s="202">
        <f t="shared" si="907"/>
        <v>0</v>
      </c>
      <c r="V1017" s="205" t="str">
        <f t="shared" si="908"/>
        <v/>
      </c>
      <c r="W1017" s="205" t="str">
        <f t="shared" si="909"/>
        <v/>
      </c>
      <c r="X1017" s="49">
        <v>8</v>
      </c>
      <c r="Y1017" s="84" t="str">
        <f t="shared" si="910"/>
        <v/>
      </c>
      <c r="Z1017" s="84" t="str">
        <f t="shared" si="911"/>
        <v/>
      </c>
      <c r="AA1017" s="84" t="str">
        <f t="shared" si="912"/>
        <v/>
      </c>
      <c r="AB1017" s="31">
        <f t="shared" si="913"/>
        <v>0</v>
      </c>
      <c r="AH1017" s="332" t="str">
        <f t="shared" si="914"/>
        <v/>
      </c>
    </row>
    <row r="1018" spans="1:34" x14ac:dyDescent="0.25">
      <c r="A1018" s="31" t="str">
        <f>C1011&amp;"x"&amp;B1018</f>
        <v>x5</v>
      </c>
      <c r="B1018" s="60">
        <v>5</v>
      </c>
      <c r="C1018" s="84" t="str">
        <f t="shared" si="897"/>
        <v/>
      </c>
      <c r="D1018" s="84" t="str">
        <f t="shared" si="898"/>
        <v/>
      </c>
      <c r="E1018" s="85" t="str">
        <f t="shared" si="899"/>
        <v/>
      </c>
      <c r="F1018" s="85" t="str">
        <f t="shared" si="900"/>
        <v/>
      </c>
      <c r="G1018" s="86" t="str">
        <f t="shared" si="901"/>
        <v/>
      </c>
      <c r="H1018" s="87" t="str">
        <f t="shared" si="902"/>
        <v/>
      </c>
      <c r="I1018" s="88"/>
      <c r="J1018" s="84" t="str">
        <f t="shared" si="903"/>
        <v/>
      </c>
      <c r="K1018" s="84" t="str">
        <f t="shared" si="904"/>
        <v/>
      </c>
      <c r="L1018" s="84" t="str">
        <f t="shared" si="905"/>
        <v/>
      </c>
      <c r="M1018" s="89"/>
      <c r="N1018" s="89"/>
      <c r="P1018" s="199"/>
      <c r="Q1018" s="199"/>
      <c r="R1018" s="199"/>
      <c r="S1018" s="204"/>
      <c r="T1018" s="273">
        <f t="shared" si="906"/>
        <v>0</v>
      </c>
      <c r="U1018" s="202">
        <f t="shared" si="907"/>
        <v>0</v>
      </c>
      <c r="V1018" s="205" t="str">
        <f t="shared" si="908"/>
        <v/>
      </c>
      <c r="W1018" s="205" t="str">
        <f t="shared" si="909"/>
        <v/>
      </c>
      <c r="X1018" s="49">
        <v>9</v>
      </c>
      <c r="Y1018" s="84" t="str">
        <f t="shared" si="910"/>
        <v/>
      </c>
      <c r="Z1018" s="84" t="str">
        <f t="shared" si="911"/>
        <v/>
      </c>
      <c r="AA1018" s="84" t="str">
        <f t="shared" si="912"/>
        <v/>
      </c>
      <c r="AB1018" s="31">
        <f t="shared" si="913"/>
        <v>0</v>
      </c>
      <c r="AH1018" s="332" t="str">
        <f t="shared" si="914"/>
        <v/>
      </c>
    </row>
    <row r="1019" spans="1:34" x14ac:dyDescent="0.25">
      <c r="A1019" s="31" t="str">
        <f>C1011&amp;"x"&amp;B1019</f>
        <v>x6</v>
      </c>
      <c r="B1019" s="60">
        <v>6</v>
      </c>
      <c r="C1019" s="84" t="str">
        <f t="shared" si="897"/>
        <v/>
      </c>
      <c r="D1019" s="84" t="str">
        <f t="shared" si="898"/>
        <v/>
      </c>
      <c r="E1019" s="85" t="str">
        <f t="shared" si="899"/>
        <v/>
      </c>
      <c r="F1019" s="85" t="str">
        <f t="shared" si="900"/>
        <v/>
      </c>
      <c r="G1019" s="86" t="str">
        <f t="shared" si="901"/>
        <v/>
      </c>
      <c r="H1019" s="87" t="str">
        <f t="shared" si="902"/>
        <v/>
      </c>
      <c r="I1019" s="88"/>
      <c r="J1019" s="84" t="str">
        <f t="shared" si="903"/>
        <v/>
      </c>
      <c r="K1019" s="84" t="str">
        <f t="shared" si="904"/>
        <v/>
      </c>
      <c r="L1019" s="84" t="str">
        <f t="shared" si="905"/>
        <v/>
      </c>
      <c r="M1019" s="89"/>
      <c r="N1019" s="89"/>
      <c r="P1019" s="199"/>
      <c r="Q1019" s="199"/>
      <c r="R1019" s="199"/>
      <c r="S1019" s="204"/>
      <c r="T1019" s="273">
        <f t="shared" si="906"/>
        <v>0</v>
      </c>
      <c r="U1019" s="202">
        <f t="shared" si="907"/>
        <v>0</v>
      </c>
      <c r="V1019" s="205" t="str">
        <f t="shared" si="908"/>
        <v/>
      </c>
      <c r="W1019" s="205" t="str">
        <f t="shared" si="909"/>
        <v/>
      </c>
      <c r="X1019" s="49">
        <v>10</v>
      </c>
      <c r="Y1019" s="84" t="str">
        <f t="shared" si="910"/>
        <v/>
      </c>
      <c r="Z1019" s="84" t="str">
        <f t="shared" si="911"/>
        <v/>
      </c>
      <c r="AA1019" s="84" t="str">
        <f t="shared" si="912"/>
        <v/>
      </c>
      <c r="AB1019" s="31">
        <f t="shared" si="913"/>
        <v>0</v>
      </c>
      <c r="AH1019" s="332" t="str">
        <f t="shared" si="914"/>
        <v/>
      </c>
    </row>
    <row r="1020" spans="1:34" x14ac:dyDescent="0.25">
      <c r="A1020" s="31" t="str">
        <f>C1011&amp;"x"&amp;B1020</f>
        <v>x7</v>
      </c>
      <c r="B1020" s="60">
        <v>7</v>
      </c>
      <c r="C1020" s="84" t="str">
        <f t="shared" si="897"/>
        <v/>
      </c>
      <c r="D1020" s="84" t="str">
        <f t="shared" si="898"/>
        <v/>
      </c>
      <c r="E1020" s="85" t="str">
        <f t="shared" si="899"/>
        <v/>
      </c>
      <c r="F1020" s="85" t="str">
        <f t="shared" si="900"/>
        <v/>
      </c>
      <c r="G1020" s="86" t="str">
        <f t="shared" si="901"/>
        <v/>
      </c>
      <c r="H1020" s="87" t="str">
        <f t="shared" si="902"/>
        <v/>
      </c>
      <c r="I1020" s="88"/>
      <c r="J1020" s="84" t="str">
        <f t="shared" si="903"/>
        <v/>
      </c>
      <c r="K1020" s="84" t="str">
        <f t="shared" si="904"/>
        <v/>
      </c>
      <c r="L1020" s="84" t="str">
        <f t="shared" si="905"/>
        <v/>
      </c>
      <c r="M1020" s="89"/>
      <c r="N1020" s="89"/>
      <c r="P1020" s="199"/>
      <c r="Q1020" s="199"/>
      <c r="R1020" s="199"/>
      <c r="S1020" s="204"/>
      <c r="T1020" s="273">
        <f t="shared" si="906"/>
        <v>0</v>
      </c>
      <c r="U1020" s="202">
        <f t="shared" si="907"/>
        <v>0</v>
      </c>
      <c r="V1020" s="205" t="str">
        <f t="shared" si="908"/>
        <v/>
      </c>
      <c r="W1020" s="205" t="str">
        <f t="shared" si="909"/>
        <v/>
      </c>
      <c r="X1020" s="49">
        <v>11</v>
      </c>
      <c r="Y1020" s="84" t="str">
        <f t="shared" si="910"/>
        <v/>
      </c>
      <c r="Z1020" s="84" t="str">
        <f t="shared" si="911"/>
        <v/>
      </c>
      <c r="AA1020" s="84" t="str">
        <f t="shared" si="912"/>
        <v/>
      </c>
      <c r="AB1020" s="31">
        <f t="shared" si="913"/>
        <v>0</v>
      </c>
      <c r="AH1020" s="332" t="str">
        <f t="shared" si="914"/>
        <v/>
      </c>
    </row>
    <row r="1021" spans="1:34" x14ac:dyDescent="0.25">
      <c r="A1021" s="31" t="str">
        <f>C1011&amp;"x"&amp;B1021</f>
        <v>x8</v>
      </c>
      <c r="B1021" s="60">
        <v>8</v>
      </c>
      <c r="C1021" s="84" t="str">
        <f t="shared" si="897"/>
        <v/>
      </c>
      <c r="D1021" s="84" t="str">
        <f t="shared" si="898"/>
        <v/>
      </c>
      <c r="E1021" s="85" t="str">
        <f t="shared" si="899"/>
        <v/>
      </c>
      <c r="F1021" s="85" t="str">
        <f t="shared" si="900"/>
        <v/>
      </c>
      <c r="G1021" s="86" t="str">
        <f t="shared" si="901"/>
        <v/>
      </c>
      <c r="H1021" s="87" t="str">
        <f t="shared" si="902"/>
        <v/>
      </c>
      <c r="I1021" s="88"/>
      <c r="J1021" s="84" t="str">
        <f t="shared" si="903"/>
        <v/>
      </c>
      <c r="K1021" s="84" t="str">
        <f t="shared" si="904"/>
        <v/>
      </c>
      <c r="L1021" s="84" t="str">
        <f t="shared" si="905"/>
        <v/>
      </c>
      <c r="M1021" s="89"/>
      <c r="N1021" s="89"/>
      <c r="P1021" s="199"/>
      <c r="Q1021" s="199"/>
      <c r="R1021" s="199"/>
      <c r="S1021" s="204"/>
      <c r="T1021" s="273">
        <f t="shared" si="906"/>
        <v>0</v>
      </c>
      <c r="U1021" s="202">
        <f t="shared" si="907"/>
        <v>0</v>
      </c>
      <c r="V1021" s="205" t="str">
        <f t="shared" si="908"/>
        <v/>
      </c>
      <c r="W1021" s="205" t="str">
        <f t="shared" si="909"/>
        <v/>
      </c>
      <c r="X1021" s="49">
        <v>12</v>
      </c>
      <c r="Y1021" s="84" t="str">
        <f t="shared" si="910"/>
        <v/>
      </c>
      <c r="Z1021" s="84" t="str">
        <f t="shared" si="911"/>
        <v/>
      </c>
      <c r="AA1021" s="84" t="str">
        <f t="shared" si="912"/>
        <v/>
      </c>
      <c r="AB1021" s="31">
        <f t="shared" si="913"/>
        <v>0</v>
      </c>
      <c r="AH1021" s="332" t="str">
        <f t="shared" si="914"/>
        <v/>
      </c>
    </row>
    <row r="1022" spans="1:34" x14ac:dyDescent="0.25">
      <c r="A1022" s="31" t="str">
        <f>C1011&amp;"x"&amp;B1022</f>
        <v>x9</v>
      </c>
      <c r="B1022" s="60">
        <v>9</v>
      </c>
      <c r="C1022" s="84" t="str">
        <f t="shared" si="897"/>
        <v/>
      </c>
      <c r="D1022" s="84" t="str">
        <f t="shared" si="898"/>
        <v/>
      </c>
      <c r="E1022" s="85" t="str">
        <f t="shared" si="899"/>
        <v/>
      </c>
      <c r="F1022" s="85" t="str">
        <f t="shared" si="900"/>
        <v/>
      </c>
      <c r="G1022" s="86" t="str">
        <f t="shared" si="901"/>
        <v/>
      </c>
      <c r="H1022" s="87" t="str">
        <f t="shared" si="902"/>
        <v/>
      </c>
      <c r="I1022" s="88"/>
      <c r="J1022" s="84" t="str">
        <f t="shared" si="903"/>
        <v/>
      </c>
      <c r="K1022" s="84" t="str">
        <f t="shared" si="904"/>
        <v/>
      </c>
      <c r="L1022" s="84" t="str">
        <f t="shared" si="905"/>
        <v/>
      </c>
      <c r="M1022" s="89"/>
      <c r="N1022" s="89"/>
      <c r="P1022" s="199"/>
      <c r="Q1022" s="199"/>
      <c r="R1022" s="199"/>
      <c r="S1022" s="204"/>
      <c r="T1022" s="273">
        <f t="shared" si="906"/>
        <v>0</v>
      </c>
      <c r="U1022" s="202">
        <f t="shared" si="907"/>
        <v>0</v>
      </c>
      <c r="V1022" s="205" t="str">
        <f t="shared" si="908"/>
        <v/>
      </c>
      <c r="W1022" s="205" t="str">
        <f t="shared" si="909"/>
        <v/>
      </c>
      <c r="X1022" s="49">
        <v>13</v>
      </c>
      <c r="Y1022" s="84" t="str">
        <f t="shared" si="910"/>
        <v/>
      </c>
      <c r="Z1022" s="84" t="str">
        <f t="shared" si="911"/>
        <v/>
      </c>
      <c r="AA1022" s="84" t="str">
        <f t="shared" si="912"/>
        <v/>
      </c>
      <c r="AB1022" s="31">
        <f t="shared" si="913"/>
        <v>0</v>
      </c>
      <c r="AH1022" s="332" t="str">
        <f t="shared" si="914"/>
        <v/>
      </c>
    </row>
    <row r="1023" spans="1:34" x14ac:dyDescent="0.25">
      <c r="A1023" s="31" t="str">
        <f>C1011&amp;"x"&amp;B1023</f>
        <v>x10</v>
      </c>
      <c r="B1023" s="60">
        <v>10</v>
      </c>
      <c r="C1023" s="84" t="str">
        <f t="shared" si="897"/>
        <v/>
      </c>
      <c r="D1023" s="84" t="str">
        <f t="shared" si="898"/>
        <v/>
      </c>
      <c r="E1023" s="85" t="str">
        <f t="shared" si="899"/>
        <v/>
      </c>
      <c r="F1023" s="85" t="str">
        <f t="shared" si="900"/>
        <v/>
      </c>
      <c r="G1023" s="86" t="str">
        <f t="shared" si="901"/>
        <v/>
      </c>
      <c r="H1023" s="87" t="str">
        <f t="shared" si="902"/>
        <v/>
      </c>
      <c r="I1023" s="88"/>
      <c r="J1023" s="84" t="str">
        <f t="shared" si="903"/>
        <v/>
      </c>
      <c r="K1023" s="84" t="str">
        <f t="shared" si="904"/>
        <v/>
      </c>
      <c r="L1023" s="84" t="str">
        <f t="shared" si="905"/>
        <v/>
      </c>
      <c r="M1023" s="89"/>
      <c r="N1023" s="89"/>
      <c r="P1023" s="199"/>
      <c r="Q1023" s="199"/>
      <c r="R1023" s="199"/>
      <c r="S1023" s="204"/>
      <c r="T1023" s="273">
        <f t="shared" si="906"/>
        <v>0</v>
      </c>
      <c r="U1023" s="202">
        <f t="shared" si="907"/>
        <v>0</v>
      </c>
      <c r="V1023" s="205" t="str">
        <f t="shared" si="908"/>
        <v/>
      </c>
      <c r="W1023" s="205" t="str">
        <f t="shared" si="909"/>
        <v/>
      </c>
      <c r="X1023" s="49">
        <v>14</v>
      </c>
      <c r="Y1023" s="84" t="str">
        <f t="shared" si="910"/>
        <v/>
      </c>
      <c r="Z1023" s="84" t="str">
        <f t="shared" si="911"/>
        <v/>
      </c>
      <c r="AA1023" s="84" t="str">
        <f t="shared" si="912"/>
        <v/>
      </c>
      <c r="AB1023" s="31">
        <f t="shared" si="913"/>
        <v>0</v>
      </c>
      <c r="AH1023" s="332" t="str">
        <f t="shared" si="914"/>
        <v/>
      </c>
    </row>
    <row r="1024" spans="1:34" x14ac:dyDescent="0.25">
      <c r="A1024" s="31" t="str">
        <f>C1011&amp;"x"&amp;B1024</f>
        <v>x11</v>
      </c>
      <c r="B1024" s="60">
        <v>11</v>
      </c>
      <c r="C1024" s="84" t="str">
        <f t="shared" si="897"/>
        <v/>
      </c>
      <c r="D1024" s="84" t="str">
        <f t="shared" si="898"/>
        <v/>
      </c>
      <c r="E1024" s="85" t="str">
        <f t="shared" si="899"/>
        <v/>
      </c>
      <c r="F1024" s="85" t="str">
        <f t="shared" si="900"/>
        <v/>
      </c>
      <c r="G1024" s="86" t="str">
        <f t="shared" si="901"/>
        <v/>
      </c>
      <c r="H1024" s="87" t="str">
        <f t="shared" si="902"/>
        <v/>
      </c>
      <c r="I1024" s="88"/>
      <c r="J1024" s="84" t="str">
        <f t="shared" si="903"/>
        <v/>
      </c>
      <c r="K1024" s="84" t="str">
        <f t="shared" si="904"/>
        <v/>
      </c>
      <c r="L1024" s="84" t="str">
        <f t="shared" si="905"/>
        <v/>
      </c>
      <c r="M1024" s="89"/>
      <c r="N1024" s="89"/>
      <c r="P1024" s="199"/>
      <c r="Q1024" s="199"/>
      <c r="R1024" s="199"/>
      <c r="T1024" s="273">
        <f t="shared" si="906"/>
        <v>0</v>
      </c>
      <c r="U1024" s="202">
        <f t="shared" si="907"/>
        <v>0</v>
      </c>
      <c r="V1024" s="205" t="str">
        <f t="shared" si="908"/>
        <v/>
      </c>
      <c r="W1024" s="205" t="str">
        <f t="shared" si="909"/>
        <v/>
      </c>
      <c r="X1024" s="49">
        <v>15</v>
      </c>
      <c r="Y1024" s="84" t="str">
        <f t="shared" si="910"/>
        <v/>
      </c>
      <c r="Z1024" s="84" t="str">
        <f t="shared" si="911"/>
        <v/>
      </c>
      <c r="AA1024" s="84" t="str">
        <f t="shared" si="912"/>
        <v/>
      </c>
      <c r="AB1024" s="31">
        <f t="shared" si="913"/>
        <v>0</v>
      </c>
      <c r="AH1024" s="332" t="str">
        <f t="shared" si="914"/>
        <v/>
      </c>
    </row>
    <row r="1025" spans="1:34" x14ac:dyDescent="0.25">
      <c r="A1025" s="31" t="str">
        <f>C1011&amp;"x"&amp;B1025</f>
        <v>x12</v>
      </c>
      <c r="B1025" s="60">
        <v>12</v>
      </c>
      <c r="C1025" s="84" t="str">
        <f t="shared" si="897"/>
        <v/>
      </c>
      <c r="D1025" s="84" t="str">
        <f t="shared" si="898"/>
        <v/>
      </c>
      <c r="E1025" s="85" t="str">
        <f t="shared" si="899"/>
        <v/>
      </c>
      <c r="F1025" s="85" t="str">
        <f t="shared" si="900"/>
        <v/>
      </c>
      <c r="G1025" s="86" t="str">
        <f t="shared" si="901"/>
        <v/>
      </c>
      <c r="H1025" s="87" t="str">
        <f t="shared" si="902"/>
        <v/>
      </c>
      <c r="I1025" s="88"/>
      <c r="J1025" s="84" t="str">
        <f t="shared" si="903"/>
        <v/>
      </c>
      <c r="K1025" s="84" t="str">
        <f t="shared" si="904"/>
        <v/>
      </c>
      <c r="L1025" s="84" t="str">
        <f t="shared" si="905"/>
        <v/>
      </c>
      <c r="M1025" s="89"/>
      <c r="N1025" s="89"/>
      <c r="P1025" s="199"/>
      <c r="Q1025" s="199"/>
      <c r="R1025" s="199"/>
      <c r="T1025" s="273">
        <f t="shared" si="906"/>
        <v>0</v>
      </c>
      <c r="U1025" s="202">
        <f t="shared" si="907"/>
        <v>0</v>
      </c>
      <c r="V1025" s="205" t="str">
        <f t="shared" si="908"/>
        <v/>
      </c>
      <c r="W1025" s="205" t="str">
        <f t="shared" si="909"/>
        <v/>
      </c>
      <c r="X1025" s="49">
        <v>16</v>
      </c>
      <c r="Y1025" s="84" t="str">
        <f t="shared" si="910"/>
        <v/>
      </c>
      <c r="Z1025" s="84" t="str">
        <f t="shared" si="911"/>
        <v/>
      </c>
      <c r="AA1025" s="84" t="str">
        <f t="shared" si="912"/>
        <v/>
      </c>
      <c r="AB1025" s="31">
        <f t="shared" si="913"/>
        <v>0</v>
      </c>
      <c r="AH1025" s="332" t="str">
        <f t="shared" si="914"/>
        <v/>
      </c>
    </row>
    <row r="1026" spans="1:34" x14ac:dyDescent="0.25">
      <c r="A1026" s="31" t="str">
        <f>C1011&amp;"x"&amp;B1026</f>
        <v>x13</v>
      </c>
      <c r="B1026" s="60">
        <v>13</v>
      </c>
      <c r="C1026" s="84" t="str">
        <f t="shared" si="897"/>
        <v/>
      </c>
      <c r="D1026" s="84" t="str">
        <f t="shared" si="898"/>
        <v/>
      </c>
      <c r="E1026" s="85" t="str">
        <f t="shared" si="899"/>
        <v/>
      </c>
      <c r="F1026" s="85" t="str">
        <f t="shared" si="900"/>
        <v/>
      </c>
      <c r="G1026" s="86" t="str">
        <f t="shared" si="901"/>
        <v/>
      </c>
      <c r="H1026" s="87" t="str">
        <f t="shared" si="902"/>
        <v/>
      </c>
      <c r="I1026" s="88"/>
      <c r="J1026" s="84" t="str">
        <f t="shared" si="903"/>
        <v/>
      </c>
      <c r="K1026" s="84" t="str">
        <f t="shared" si="904"/>
        <v/>
      </c>
      <c r="L1026" s="84" t="str">
        <f t="shared" si="905"/>
        <v/>
      </c>
      <c r="M1026" s="89"/>
      <c r="N1026" s="89"/>
      <c r="P1026" s="199"/>
      <c r="Q1026" s="199"/>
      <c r="R1026" s="199"/>
      <c r="T1026" s="273">
        <f t="shared" si="906"/>
        <v>0</v>
      </c>
      <c r="U1026" s="202">
        <f t="shared" si="907"/>
        <v>0</v>
      </c>
      <c r="V1026" s="205" t="str">
        <f t="shared" si="908"/>
        <v/>
      </c>
      <c r="W1026" s="205" t="str">
        <f t="shared" si="909"/>
        <v/>
      </c>
      <c r="X1026" s="49">
        <v>17</v>
      </c>
      <c r="Y1026" s="84" t="str">
        <f t="shared" si="910"/>
        <v/>
      </c>
      <c r="Z1026" s="84" t="str">
        <f t="shared" si="911"/>
        <v/>
      </c>
      <c r="AA1026" s="84" t="str">
        <f t="shared" si="912"/>
        <v/>
      </c>
      <c r="AB1026" s="31">
        <f t="shared" si="913"/>
        <v>0</v>
      </c>
      <c r="AH1026" s="332" t="str">
        <f t="shared" si="914"/>
        <v/>
      </c>
    </row>
    <row r="1027" spans="1:34" x14ac:dyDescent="0.25">
      <c r="A1027" s="31" t="str">
        <f>C1011&amp;"x"&amp;B1027</f>
        <v>x14</v>
      </c>
      <c r="B1027" s="60">
        <v>14</v>
      </c>
      <c r="C1027" s="84" t="str">
        <f t="shared" si="897"/>
        <v/>
      </c>
      <c r="D1027" s="84" t="str">
        <f t="shared" si="898"/>
        <v/>
      </c>
      <c r="E1027" s="85" t="str">
        <f t="shared" si="899"/>
        <v/>
      </c>
      <c r="F1027" s="85" t="str">
        <f t="shared" si="900"/>
        <v/>
      </c>
      <c r="G1027" s="86" t="str">
        <f t="shared" si="901"/>
        <v/>
      </c>
      <c r="H1027" s="87" t="str">
        <f t="shared" si="902"/>
        <v/>
      </c>
      <c r="I1027" s="88"/>
      <c r="J1027" s="84" t="str">
        <f t="shared" si="903"/>
        <v/>
      </c>
      <c r="K1027" s="84" t="str">
        <f t="shared" si="904"/>
        <v/>
      </c>
      <c r="L1027" s="84" t="str">
        <f t="shared" si="905"/>
        <v/>
      </c>
      <c r="M1027" s="89"/>
      <c r="N1027" s="89"/>
      <c r="P1027" s="199"/>
      <c r="Q1027" s="199"/>
      <c r="R1027" s="199"/>
      <c r="T1027" s="273">
        <f t="shared" si="906"/>
        <v>0</v>
      </c>
      <c r="U1027" s="202">
        <f t="shared" si="907"/>
        <v>0</v>
      </c>
      <c r="V1027" s="205" t="str">
        <f t="shared" si="908"/>
        <v/>
      </c>
      <c r="W1027" s="205" t="str">
        <f t="shared" si="909"/>
        <v/>
      </c>
      <c r="X1027" s="49">
        <v>18</v>
      </c>
      <c r="Y1027" s="84" t="str">
        <f t="shared" si="910"/>
        <v/>
      </c>
      <c r="Z1027" s="84" t="str">
        <f t="shared" si="911"/>
        <v/>
      </c>
      <c r="AA1027" s="84" t="str">
        <f t="shared" si="912"/>
        <v/>
      </c>
      <c r="AB1027" s="31">
        <f t="shared" si="913"/>
        <v>0</v>
      </c>
      <c r="AH1027" s="332" t="str">
        <f t="shared" si="914"/>
        <v/>
      </c>
    </row>
    <row r="1028" spans="1:34" x14ac:dyDescent="0.25">
      <c r="A1028" s="31" t="str">
        <f>C1011&amp;"x"&amp;B1028</f>
        <v>x15</v>
      </c>
      <c r="B1028" s="60">
        <v>15</v>
      </c>
      <c r="C1028" s="84" t="str">
        <f t="shared" si="897"/>
        <v/>
      </c>
      <c r="D1028" s="84" t="str">
        <f t="shared" si="898"/>
        <v/>
      </c>
      <c r="E1028" s="85" t="str">
        <f t="shared" si="899"/>
        <v/>
      </c>
      <c r="F1028" s="85" t="str">
        <f t="shared" si="900"/>
        <v/>
      </c>
      <c r="G1028" s="86" t="str">
        <f t="shared" si="901"/>
        <v/>
      </c>
      <c r="H1028" s="87" t="str">
        <f t="shared" si="902"/>
        <v/>
      </c>
      <c r="I1028" s="88"/>
      <c r="J1028" s="84" t="str">
        <f t="shared" si="903"/>
        <v/>
      </c>
      <c r="K1028" s="84" t="str">
        <f t="shared" si="904"/>
        <v/>
      </c>
      <c r="L1028" s="84" t="str">
        <f t="shared" si="905"/>
        <v/>
      </c>
      <c r="M1028" s="89"/>
      <c r="N1028" s="89"/>
      <c r="P1028" s="199"/>
      <c r="Q1028" s="199"/>
      <c r="R1028" s="199"/>
      <c r="T1028" s="273">
        <f t="shared" si="906"/>
        <v>0</v>
      </c>
      <c r="U1028" s="202">
        <f t="shared" si="907"/>
        <v>0</v>
      </c>
      <c r="V1028" s="205" t="str">
        <f t="shared" si="908"/>
        <v/>
      </c>
      <c r="W1028" s="205" t="str">
        <f t="shared" si="909"/>
        <v/>
      </c>
      <c r="X1028" s="49">
        <v>19</v>
      </c>
      <c r="Y1028" s="84" t="str">
        <f t="shared" si="910"/>
        <v/>
      </c>
      <c r="Z1028" s="84" t="str">
        <f t="shared" si="911"/>
        <v/>
      </c>
      <c r="AA1028" s="84" t="str">
        <f t="shared" si="912"/>
        <v/>
      </c>
      <c r="AB1028" s="31">
        <f t="shared" si="913"/>
        <v>0</v>
      </c>
      <c r="AH1028" s="332" t="str">
        <f t="shared" si="914"/>
        <v/>
      </c>
    </row>
    <row r="1029" spans="1:34" ht="13.8" thickBot="1" x14ac:dyDescent="0.3">
      <c r="B1029" s="90"/>
      <c r="C1029" s="91"/>
      <c r="D1029" s="90"/>
      <c r="E1029" s="90"/>
      <c r="F1029" s="90"/>
      <c r="G1029" s="92"/>
      <c r="H1029" s="92"/>
      <c r="I1029" s="92"/>
      <c r="J1029" s="91"/>
      <c r="K1029" s="91"/>
      <c r="L1029" s="91"/>
      <c r="M1029" s="89"/>
      <c r="N1029" s="89"/>
      <c r="X1029" s="49">
        <v>20</v>
      </c>
    </row>
    <row r="1030" spans="1:34" ht="13.8" thickTop="1" x14ac:dyDescent="0.25">
      <c r="A1030" s="59"/>
      <c r="B1030" s="60"/>
      <c r="C1030" s="416" t="s">
        <v>5707</v>
      </c>
      <c r="D1030" s="416"/>
      <c r="E1030" s="162" t="s">
        <v>5708</v>
      </c>
      <c r="F1030" s="162" t="s">
        <v>5709</v>
      </c>
      <c r="G1030" s="62" t="s">
        <v>5710</v>
      </c>
      <c r="H1030" s="63"/>
      <c r="I1030" s="64"/>
      <c r="J1030" s="65" t="s">
        <v>5711</v>
      </c>
      <c r="K1030" s="65" t="s">
        <v>5712</v>
      </c>
      <c r="L1030" s="65" t="s">
        <v>5713</v>
      </c>
      <c r="M1030" s="66"/>
      <c r="N1030" s="66"/>
      <c r="O1030" s="67"/>
      <c r="P1030" s="68">
        <f>COUNT(P1034:P1048)</f>
        <v>0</v>
      </c>
      <c r="Q1030" s="68">
        <f>COUNT(Q1034:Q1048)</f>
        <v>0</v>
      </c>
      <c r="R1030" s="68">
        <f>COUNT(R1034:R1048)</f>
        <v>0</v>
      </c>
      <c r="S1030" s="69"/>
      <c r="T1030" s="344">
        <f>T1031-SUM(U1034:U1048)</f>
        <v>0</v>
      </c>
      <c r="U1030" s="67"/>
      <c r="V1030" s="67"/>
      <c r="W1030" s="67"/>
      <c r="X1030" s="67">
        <v>1</v>
      </c>
      <c r="Y1030" s="59"/>
      <c r="Z1030" s="59"/>
      <c r="AA1030" s="59"/>
      <c r="AB1030" s="59"/>
    </row>
    <row r="1031" spans="1:34" x14ac:dyDescent="0.25">
      <c r="A1031" s="40">
        <v>55</v>
      </c>
      <c r="B1031" s="70"/>
      <c r="C1031" s="415" t="str">
        <f>Leden!AQ57</f>
        <v/>
      </c>
      <c r="D1031" s="415"/>
      <c r="E1031" s="161" t="str">
        <f>IF($C1031="","",LEFT(IFERROR(VLOOKUP($C1031,TeamsV,2,0),"")&amp;"??",2))</f>
        <v/>
      </c>
      <c r="F1031" s="342" t="str">
        <f>IF($C1031="","",IFERROR(VLOOKUP($C1031,TeamsV,3,0),"??"))</f>
        <v/>
      </c>
      <c r="G1031" s="161" t="str">
        <f>IF($C1031="","",LEFT(IFERROR(VLOOKUP($C1031,TeamsV,4,0),"")&amp;"?",1))</f>
        <v/>
      </c>
      <c r="H1031" s="72"/>
      <c r="I1031" s="73"/>
      <c r="J1031" s="265">
        <f>COUNTIF(C1034:C1048,"V")</f>
        <v>0</v>
      </c>
      <c r="K1031" s="268">
        <f>COUNTIF(C1034:C1048,"M")</f>
        <v>0</v>
      </c>
      <c r="L1031" s="74" t="str">
        <f>IFERROR(AVERAGE(H1034:H1048),"")</f>
        <v/>
      </c>
      <c r="M1031" s="75"/>
      <c r="N1031" s="75"/>
      <c r="O1031" s="76" t="s">
        <v>5714</v>
      </c>
      <c r="P1031" s="346"/>
      <c r="Q1031" s="346"/>
      <c r="R1031" s="346"/>
      <c r="S1031" s="347"/>
      <c r="T1031" s="344">
        <f>SUM(T1034:T1048)</f>
        <v>0</v>
      </c>
      <c r="U1031" s="201" t="str">
        <f>MID($C1031,1,1)</f>
        <v/>
      </c>
      <c r="V1031" s="201" t="str">
        <f>MID($C1031,1,1)</f>
        <v/>
      </c>
      <c r="W1031" s="201" t="str">
        <f>MID($C1031,1,1)</f>
        <v/>
      </c>
      <c r="X1031" s="49">
        <v>2</v>
      </c>
      <c r="Y1031" s="40"/>
      <c r="Z1031" s="40"/>
      <c r="AA1031" s="40"/>
      <c r="AB1031" s="40"/>
      <c r="AD1031" s="17" t="str">
        <f>IF($C1031="","",IFERROR(VLOOKUP($C1031,TeamsV,6,0),""))</f>
        <v/>
      </c>
      <c r="AE1031" s="17" t="str">
        <f>TRIM(IF($AD1031="","",IFERROR(VLOOKUP($AD1031,Teams!$B$4:$G$8,2,0),"")))</f>
        <v/>
      </c>
      <c r="AF1031" s="17" t="str">
        <f>TRIM(IF($AD1031="","",IFERROR(VLOOKUP($AD1031,Teams!$B$4:$G$8,4,0),"")))</f>
        <v/>
      </c>
      <c r="AH1031" s="335" t="str">
        <f>IFERROR(AVERAGE(AH1034:AH1048),"")</f>
        <v/>
      </c>
    </row>
    <row r="1032" spans="1:34" x14ac:dyDescent="0.25">
      <c r="B1032" s="60"/>
      <c r="C1032" s="162"/>
      <c r="D1032" s="60"/>
      <c r="E1032" s="60"/>
      <c r="F1032" s="60"/>
      <c r="G1032" s="64"/>
      <c r="H1032" s="64"/>
      <c r="I1032" s="64"/>
      <c r="J1032" s="266"/>
      <c r="K1032" s="266"/>
      <c r="L1032" s="266"/>
      <c r="M1032" s="77"/>
      <c r="N1032" s="77"/>
      <c r="P1032" s="200"/>
      <c r="Q1032" s="200"/>
      <c r="R1032" s="200"/>
      <c r="S1032" s="200"/>
      <c r="T1032" s="156"/>
      <c r="U1032" s="202"/>
      <c r="V1032" s="202"/>
      <c r="W1032" s="202"/>
      <c r="X1032" s="49">
        <v>3</v>
      </c>
    </row>
    <row r="1033" spans="1:34" x14ac:dyDescent="0.25">
      <c r="A1033" s="78"/>
      <c r="B1033" s="79"/>
      <c r="C1033" s="80" t="s">
        <v>5715</v>
      </c>
      <c r="D1033" s="80" t="s">
        <v>5716</v>
      </c>
      <c r="E1033" s="81" t="s">
        <v>5717</v>
      </c>
      <c r="F1033" s="81" t="s">
        <v>5718</v>
      </c>
      <c r="G1033" s="80" t="s">
        <v>5719</v>
      </c>
      <c r="H1033" s="80" t="s">
        <v>5720</v>
      </c>
      <c r="I1033" s="80" t="s">
        <v>5575</v>
      </c>
      <c r="J1033" s="80" t="s">
        <v>7904</v>
      </c>
      <c r="K1033" s="80" t="s">
        <v>7905</v>
      </c>
      <c r="L1033" s="80" t="s">
        <v>8680</v>
      </c>
      <c r="M1033" s="82"/>
      <c r="N1033" s="82"/>
      <c r="O1033" s="83"/>
      <c r="P1033" s="203" t="s">
        <v>5585</v>
      </c>
      <c r="Q1033" s="203" t="s">
        <v>5584</v>
      </c>
      <c r="R1033" s="203" t="s">
        <v>5586</v>
      </c>
      <c r="S1033" s="200"/>
      <c r="T1033" s="156"/>
      <c r="U1033" s="201" t="str">
        <f>IF(W1031="","",VLOOKUP(W1031,Leeftijdscat,2,FALSE))</f>
        <v/>
      </c>
      <c r="V1033" s="201" t="str">
        <f>IF(W1031="","",VLOOKUP(W1031,Leeftijdscat,3,FALSE))</f>
        <v/>
      </c>
      <c r="W1033" s="201" t="str">
        <f>IF(W1031="","",VLOOKUP(W1031,Leeftijdscat,4,FALSE))</f>
        <v/>
      </c>
      <c r="X1033" s="49">
        <v>4</v>
      </c>
      <c r="Y1033" s="78">
        <f>LEN(Y1034&amp;Y1035&amp;Y1036&amp;Y1037&amp;Y1038&amp;Y1039&amp;Y1040&amp;Y1041&amp;Y1042&amp;Y1043&amp;Y1044&amp;Y1045&amp;Y1046&amp;Y1047&amp;Y1048)</f>
        <v>0</v>
      </c>
      <c r="Z1033" s="78">
        <f>LEN(Z1034&amp;Z1035&amp;Z1036&amp;Z1037&amp;Z1038&amp;Z1039&amp;Z1040&amp;Z1041&amp;Z1042&amp;Z1043&amp;Z1044&amp;Z1045&amp;Z1046&amp;Z1047&amp;Z1048)</f>
        <v>0</v>
      </c>
      <c r="AA1033" s="78">
        <f>LEN(AA1034&amp;AA1035&amp;AA1036&amp;AA1037&amp;AA1038&amp;AA1039&amp;AA1040&amp;AA1041&amp;AA1042&amp;AA1043&amp;AA1044&amp;AA1045&amp;AA1046&amp;AA1047&amp;AA1048)</f>
        <v>0</v>
      </c>
      <c r="AB1033" s="78">
        <f>SUM(Y1033:AA1033)</f>
        <v>0</v>
      </c>
    </row>
    <row r="1034" spans="1:34" x14ac:dyDescent="0.25">
      <c r="A1034" s="31" t="str">
        <f>C1031&amp;"x"&amp;B1034</f>
        <v>x1</v>
      </c>
      <c r="B1034" s="60">
        <v>1</v>
      </c>
      <c r="C1034" s="84" t="str">
        <f t="shared" ref="C1034:C1048" si="915">IF(LEFT($A1034,1)="x","",IFERROR(VLOOKUP($A1034,LedenV,6,0),""))</f>
        <v/>
      </c>
      <c r="D1034" s="84" t="str">
        <f t="shared" ref="D1034:D1048" si="916">IF(LEFT($A1034,1)="x","",IFERROR(VLOOKUP($A1034,LedenV,7,0),""))</f>
        <v/>
      </c>
      <c r="E1034" s="85" t="str">
        <f t="shared" ref="E1034:E1048" si="917">IF(LEFT($A1034,1)="x","",IFERROR(VLOOKUP($A1034,LedenV,8,0),""))</f>
        <v/>
      </c>
      <c r="F1034" s="85" t="str">
        <f t="shared" ref="F1034:F1048" si="918">IF(LEFT($A1034,1)="x","",IFERROR(VLOOKUP($A1034,LedenV,9,0),""))</f>
        <v/>
      </c>
      <c r="G1034" s="86" t="str">
        <f t="shared" ref="G1034:G1048" si="919">IF(LEFT($A1034,1)="x","",IFERROR(VLOOKUP($A1034,LedenV,10,0),""))</f>
        <v/>
      </c>
      <c r="H1034" s="87" t="str">
        <f t="shared" ref="H1034:H1048" si="920">IF(AND(ISNUMBER(G1034),G1034&lt;&gt;0),DATEDIF(G1034,Peildatum,"Y"),"")</f>
        <v/>
      </c>
      <c r="I1034" s="88"/>
      <c r="J1034" s="84" t="str">
        <f t="shared" ref="J1034:J1048" si="921">IF(LEFT($A1034,1)="x","",IFERROR(VLOOKUP($A1034,LedenV,16,0),""))</f>
        <v/>
      </c>
      <c r="K1034" s="84" t="str">
        <f t="shared" ref="K1034:K1048" si="922">IF(LEFT($A1034,1)="x","",IFERROR(VLOOKUP($A1034,LedenV,17,0),""))</f>
        <v/>
      </c>
      <c r="L1034" s="84" t="str">
        <f t="shared" ref="L1034:L1048" si="923">IF(LEFT($A1034,1)="x","",IFERROR(VLOOKUP($A1034,LedenV,18,0),""))</f>
        <v/>
      </c>
      <c r="M1034" s="89"/>
      <c r="N1034" s="89"/>
      <c r="P1034" s="199"/>
      <c r="Q1034" s="199"/>
      <c r="R1034" s="199"/>
      <c r="S1034" s="204"/>
      <c r="T1034" s="273">
        <f t="shared" ref="T1034:T1048" si="924">IF(LEN(C1034&amp;D1034&amp;E1034&amp;F1034)&gt;0,1,0)</f>
        <v>0</v>
      </c>
      <c r="U1034" s="202">
        <f t="shared" ref="U1034:U1048" si="925">MIN(LEN(Y1034&amp;Z1034&amp;AA1034),1)</f>
        <v>0</v>
      </c>
      <c r="V1034" s="205" t="str">
        <f t="shared" ref="V1034:V1048" si="926">V1033</f>
        <v/>
      </c>
      <c r="W1034" s="205" t="str">
        <f t="shared" ref="W1034:W1048" si="927">W1033</f>
        <v/>
      </c>
      <c r="X1034" s="49">
        <v>5</v>
      </c>
      <c r="Y1034" s="84" t="str">
        <f t="shared" ref="Y1034:Y1048" si="928">IF(LEFT($A1034,1)="x","",IFERROR(VLOOKUP($A1034,LedenV,34,0),""))</f>
        <v/>
      </c>
      <c r="Z1034" s="84" t="str">
        <f t="shared" ref="Z1034:Z1048" si="929">IF(LEFT($A1034,1)="x","",IFERROR(VLOOKUP($A1034,LedenV,35,0),""))</f>
        <v/>
      </c>
      <c r="AA1034" s="84" t="str">
        <f t="shared" ref="AA1034:AA1048" si="930">IF(LEFT($A1034,1)="x","",IFERROR(VLOOKUP($A1034,LedenV,36,0),""))</f>
        <v/>
      </c>
      <c r="AB1034" s="31">
        <f t="shared" ref="AB1034:AB1048" si="931">LEN(Y1034&amp;Z1034&amp;AA1034)</f>
        <v>0</v>
      </c>
      <c r="AH1034" s="332" t="str">
        <f t="shared" ref="AH1034:AH1048" si="932">lft(G1034,Peildatum)</f>
        <v/>
      </c>
    </row>
    <row r="1035" spans="1:34" x14ac:dyDescent="0.25">
      <c r="A1035" s="31" t="str">
        <f>C1031&amp;"x"&amp;B1035</f>
        <v>x2</v>
      </c>
      <c r="B1035" s="60">
        <v>2</v>
      </c>
      <c r="C1035" s="84" t="str">
        <f t="shared" si="915"/>
        <v/>
      </c>
      <c r="D1035" s="84" t="str">
        <f t="shared" si="916"/>
        <v/>
      </c>
      <c r="E1035" s="85" t="str">
        <f t="shared" si="917"/>
        <v/>
      </c>
      <c r="F1035" s="85" t="str">
        <f t="shared" si="918"/>
        <v/>
      </c>
      <c r="G1035" s="86" t="str">
        <f t="shared" si="919"/>
        <v/>
      </c>
      <c r="H1035" s="87" t="str">
        <f t="shared" si="920"/>
        <v/>
      </c>
      <c r="I1035" s="88"/>
      <c r="J1035" s="84" t="str">
        <f t="shared" si="921"/>
        <v/>
      </c>
      <c r="K1035" s="84" t="str">
        <f t="shared" si="922"/>
        <v/>
      </c>
      <c r="L1035" s="84" t="str">
        <f t="shared" si="923"/>
        <v/>
      </c>
      <c r="M1035" s="89"/>
      <c r="N1035" s="89"/>
      <c r="P1035" s="199"/>
      <c r="Q1035" s="199"/>
      <c r="R1035" s="199"/>
      <c r="S1035" s="204"/>
      <c r="T1035" s="273">
        <f t="shared" si="924"/>
        <v>0</v>
      </c>
      <c r="U1035" s="202">
        <f t="shared" si="925"/>
        <v>0</v>
      </c>
      <c r="V1035" s="205" t="str">
        <f t="shared" si="926"/>
        <v/>
      </c>
      <c r="W1035" s="205" t="str">
        <f t="shared" si="927"/>
        <v/>
      </c>
      <c r="X1035" s="49">
        <v>6</v>
      </c>
      <c r="Y1035" s="84" t="str">
        <f t="shared" si="928"/>
        <v/>
      </c>
      <c r="Z1035" s="84" t="str">
        <f t="shared" si="929"/>
        <v/>
      </c>
      <c r="AA1035" s="84" t="str">
        <f t="shared" si="930"/>
        <v/>
      </c>
      <c r="AB1035" s="31">
        <f t="shared" si="931"/>
        <v>0</v>
      </c>
      <c r="AH1035" s="332" t="str">
        <f t="shared" si="932"/>
        <v/>
      </c>
    </row>
    <row r="1036" spans="1:34" x14ac:dyDescent="0.25">
      <c r="A1036" s="31" t="str">
        <f>C1031&amp;"x"&amp;B1036</f>
        <v>x3</v>
      </c>
      <c r="B1036" s="60">
        <v>3</v>
      </c>
      <c r="C1036" s="84" t="str">
        <f t="shared" si="915"/>
        <v/>
      </c>
      <c r="D1036" s="84" t="str">
        <f t="shared" si="916"/>
        <v/>
      </c>
      <c r="E1036" s="85" t="str">
        <f t="shared" si="917"/>
        <v/>
      </c>
      <c r="F1036" s="85" t="str">
        <f t="shared" si="918"/>
        <v/>
      </c>
      <c r="G1036" s="86" t="str">
        <f t="shared" si="919"/>
        <v/>
      </c>
      <c r="H1036" s="87" t="str">
        <f t="shared" si="920"/>
        <v/>
      </c>
      <c r="I1036" s="88"/>
      <c r="J1036" s="84" t="str">
        <f t="shared" si="921"/>
        <v/>
      </c>
      <c r="K1036" s="84" t="str">
        <f t="shared" si="922"/>
        <v/>
      </c>
      <c r="L1036" s="84" t="str">
        <f t="shared" si="923"/>
        <v/>
      </c>
      <c r="M1036" s="89"/>
      <c r="N1036" s="89"/>
      <c r="P1036" s="199"/>
      <c r="Q1036" s="199"/>
      <c r="R1036" s="199"/>
      <c r="S1036" s="204"/>
      <c r="T1036" s="273">
        <f t="shared" si="924"/>
        <v>0</v>
      </c>
      <c r="U1036" s="202">
        <f t="shared" si="925"/>
        <v>0</v>
      </c>
      <c r="V1036" s="205" t="str">
        <f t="shared" si="926"/>
        <v/>
      </c>
      <c r="W1036" s="205" t="str">
        <f t="shared" si="927"/>
        <v/>
      </c>
      <c r="X1036" s="49">
        <v>7</v>
      </c>
      <c r="Y1036" s="84" t="str">
        <f t="shared" si="928"/>
        <v/>
      </c>
      <c r="Z1036" s="84" t="str">
        <f t="shared" si="929"/>
        <v/>
      </c>
      <c r="AA1036" s="84" t="str">
        <f t="shared" si="930"/>
        <v/>
      </c>
      <c r="AB1036" s="31">
        <f t="shared" si="931"/>
        <v>0</v>
      </c>
      <c r="AH1036" s="332" t="str">
        <f t="shared" si="932"/>
        <v/>
      </c>
    </row>
    <row r="1037" spans="1:34" x14ac:dyDescent="0.25">
      <c r="A1037" s="31" t="str">
        <f>C1031&amp;"x"&amp;B1037</f>
        <v>x4</v>
      </c>
      <c r="B1037" s="60">
        <v>4</v>
      </c>
      <c r="C1037" s="84" t="str">
        <f t="shared" si="915"/>
        <v/>
      </c>
      <c r="D1037" s="84" t="str">
        <f t="shared" si="916"/>
        <v/>
      </c>
      <c r="E1037" s="85" t="str">
        <f t="shared" si="917"/>
        <v/>
      </c>
      <c r="F1037" s="85" t="str">
        <f t="shared" si="918"/>
        <v/>
      </c>
      <c r="G1037" s="86" t="str">
        <f t="shared" si="919"/>
        <v/>
      </c>
      <c r="H1037" s="87" t="str">
        <f t="shared" si="920"/>
        <v/>
      </c>
      <c r="I1037" s="88"/>
      <c r="J1037" s="84" t="str">
        <f t="shared" si="921"/>
        <v/>
      </c>
      <c r="K1037" s="84" t="str">
        <f t="shared" si="922"/>
        <v/>
      </c>
      <c r="L1037" s="84" t="str">
        <f t="shared" si="923"/>
        <v/>
      </c>
      <c r="M1037" s="89"/>
      <c r="N1037" s="89"/>
      <c r="P1037" s="199"/>
      <c r="Q1037" s="199"/>
      <c r="R1037" s="199"/>
      <c r="S1037" s="204"/>
      <c r="T1037" s="273">
        <f t="shared" si="924"/>
        <v>0</v>
      </c>
      <c r="U1037" s="202">
        <f t="shared" si="925"/>
        <v>0</v>
      </c>
      <c r="V1037" s="205" t="str">
        <f t="shared" si="926"/>
        <v/>
      </c>
      <c r="W1037" s="205" t="str">
        <f t="shared" si="927"/>
        <v/>
      </c>
      <c r="X1037" s="49">
        <v>8</v>
      </c>
      <c r="Y1037" s="84" t="str">
        <f t="shared" si="928"/>
        <v/>
      </c>
      <c r="Z1037" s="84" t="str">
        <f t="shared" si="929"/>
        <v/>
      </c>
      <c r="AA1037" s="84" t="str">
        <f t="shared" si="930"/>
        <v/>
      </c>
      <c r="AB1037" s="31">
        <f t="shared" si="931"/>
        <v>0</v>
      </c>
      <c r="AH1037" s="332" t="str">
        <f t="shared" si="932"/>
        <v/>
      </c>
    </row>
    <row r="1038" spans="1:34" x14ac:dyDescent="0.25">
      <c r="A1038" s="31" t="str">
        <f>C1031&amp;"x"&amp;B1038</f>
        <v>x5</v>
      </c>
      <c r="B1038" s="60">
        <v>5</v>
      </c>
      <c r="C1038" s="84" t="str">
        <f t="shared" si="915"/>
        <v/>
      </c>
      <c r="D1038" s="84" t="str">
        <f t="shared" si="916"/>
        <v/>
      </c>
      <c r="E1038" s="85" t="str">
        <f t="shared" si="917"/>
        <v/>
      </c>
      <c r="F1038" s="85" t="str">
        <f t="shared" si="918"/>
        <v/>
      </c>
      <c r="G1038" s="86" t="str">
        <f t="shared" si="919"/>
        <v/>
      </c>
      <c r="H1038" s="87" t="str">
        <f t="shared" si="920"/>
        <v/>
      </c>
      <c r="I1038" s="88"/>
      <c r="J1038" s="84" t="str">
        <f t="shared" si="921"/>
        <v/>
      </c>
      <c r="K1038" s="84" t="str">
        <f t="shared" si="922"/>
        <v/>
      </c>
      <c r="L1038" s="84" t="str">
        <f t="shared" si="923"/>
        <v/>
      </c>
      <c r="M1038" s="89"/>
      <c r="N1038" s="89"/>
      <c r="P1038" s="199"/>
      <c r="Q1038" s="199"/>
      <c r="R1038" s="199"/>
      <c r="S1038" s="204"/>
      <c r="T1038" s="273">
        <f t="shared" si="924"/>
        <v>0</v>
      </c>
      <c r="U1038" s="202">
        <f t="shared" si="925"/>
        <v>0</v>
      </c>
      <c r="V1038" s="205" t="str">
        <f t="shared" si="926"/>
        <v/>
      </c>
      <c r="W1038" s="205" t="str">
        <f t="shared" si="927"/>
        <v/>
      </c>
      <c r="X1038" s="49">
        <v>9</v>
      </c>
      <c r="Y1038" s="84" t="str">
        <f t="shared" si="928"/>
        <v/>
      </c>
      <c r="Z1038" s="84" t="str">
        <f t="shared" si="929"/>
        <v/>
      </c>
      <c r="AA1038" s="84" t="str">
        <f t="shared" si="930"/>
        <v/>
      </c>
      <c r="AB1038" s="31">
        <f t="shared" si="931"/>
        <v>0</v>
      </c>
      <c r="AH1038" s="332" t="str">
        <f t="shared" si="932"/>
        <v/>
      </c>
    </row>
    <row r="1039" spans="1:34" x14ac:dyDescent="0.25">
      <c r="A1039" s="31" t="str">
        <f>C1031&amp;"x"&amp;B1039</f>
        <v>x6</v>
      </c>
      <c r="B1039" s="60">
        <v>6</v>
      </c>
      <c r="C1039" s="84" t="str">
        <f t="shared" si="915"/>
        <v/>
      </c>
      <c r="D1039" s="84" t="str">
        <f t="shared" si="916"/>
        <v/>
      </c>
      <c r="E1039" s="85" t="str">
        <f t="shared" si="917"/>
        <v/>
      </c>
      <c r="F1039" s="85" t="str">
        <f t="shared" si="918"/>
        <v/>
      </c>
      <c r="G1039" s="86" t="str">
        <f t="shared" si="919"/>
        <v/>
      </c>
      <c r="H1039" s="87" t="str">
        <f t="shared" si="920"/>
        <v/>
      </c>
      <c r="I1039" s="88"/>
      <c r="J1039" s="84" t="str">
        <f t="shared" si="921"/>
        <v/>
      </c>
      <c r="K1039" s="84" t="str">
        <f t="shared" si="922"/>
        <v/>
      </c>
      <c r="L1039" s="84" t="str">
        <f t="shared" si="923"/>
        <v/>
      </c>
      <c r="M1039" s="89"/>
      <c r="N1039" s="89"/>
      <c r="P1039" s="199"/>
      <c r="Q1039" s="199"/>
      <c r="R1039" s="199"/>
      <c r="S1039" s="204"/>
      <c r="T1039" s="273">
        <f t="shared" si="924"/>
        <v>0</v>
      </c>
      <c r="U1039" s="202">
        <f t="shared" si="925"/>
        <v>0</v>
      </c>
      <c r="V1039" s="205" t="str">
        <f t="shared" si="926"/>
        <v/>
      </c>
      <c r="W1039" s="205" t="str">
        <f t="shared" si="927"/>
        <v/>
      </c>
      <c r="X1039" s="49">
        <v>10</v>
      </c>
      <c r="Y1039" s="84" t="str">
        <f t="shared" si="928"/>
        <v/>
      </c>
      <c r="Z1039" s="84" t="str">
        <f t="shared" si="929"/>
        <v/>
      </c>
      <c r="AA1039" s="84" t="str">
        <f t="shared" si="930"/>
        <v/>
      </c>
      <c r="AB1039" s="31">
        <f t="shared" si="931"/>
        <v>0</v>
      </c>
      <c r="AH1039" s="332" t="str">
        <f t="shared" si="932"/>
        <v/>
      </c>
    </row>
    <row r="1040" spans="1:34" x14ac:dyDescent="0.25">
      <c r="A1040" s="31" t="str">
        <f>C1031&amp;"x"&amp;B1040</f>
        <v>x7</v>
      </c>
      <c r="B1040" s="60">
        <v>7</v>
      </c>
      <c r="C1040" s="84" t="str">
        <f t="shared" si="915"/>
        <v/>
      </c>
      <c r="D1040" s="84" t="str">
        <f t="shared" si="916"/>
        <v/>
      </c>
      <c r="E1040" s="85" t="str">
        <f t="shared" si="917"/>
        <v/>
      </c>
      <c r="F1040" s="85" t="str">
        <f t="shared" si="918"/>
        <v/>
      </c>
      <c r="G1040" s="86" t="str">
        <f t="shared" si="919"/>
        <v/>
      </c>
      <c r="H1040" s="87" t="str">
        <f t="shared" si="920"/>
        <v/>
      </c>
      <c r="I1040" s="88"/>
      <c r="J1040" s="84" t="str">
        <f t="shared" si="921"/>
        <v/>
      </c>
      <c r="K1040" s="84" t="str">
        <f t="shared" si="922"/>
        <v/>
      </c>
      <c r="L1040" s="84" t="str">
        <f t="shared" si="923"/>
        <v/>
      </c>
      <c r="M1040" s="89"/>
      <c r="N1040" s="89"/>
      <c r="P1040" s="199"/>
      <c r="Q1040" s="199"/>
      <c r="R1040" s="199"/>
      <c r="S1040" s="204"/>
      <c r="T1040" s="273">
        <f t="shared" si="924"/>
        <v>0</v>
      </c>
      <c r="U1040" s="202">
        <f t="shared" si="925"/>
        <v>0</v>
      </c>
      <c r="V1040" s="205" t="str">
        <f t="shared" si="926"/>
        <v/>
      </c>
      <c r="W1040" s="205" t="str">
        <f t="shared" si="927"/>
        <v/>
      </c>
      <c r="X1040" s="49">
        <v>11</v>
      </c>
      <c r="Y1040" s="84" t="str">
        <f t="shared" si="928"/>
        <v/>
      </c>
      <c r="Z1040" s="84" t="str">
        <f t="shared" si="929"/>
        <v/>
      </c>
      <c r="AA1040" s="84" t="str">
        <f t="shared" si="930"/>
        <v/>
      </c>
      <c r="AB1040" s="31">
        <f t="shared" si="931"/>
        <v>0</v>
      </c>
      <c r="AH1040" s="332" t="str">
        <f t="shared" si="932"/>
        <v/>
      </c>
    </row>
    <row r="1041" spans="1:34" x14ac:dyDescent="0.25">
      <c r="A1041" s="31" t="str">
        <f>C1031&amp;"x"&amp;B1041</f>
        <v>x8</v>
      </c>
      <c r="B1041" s="60">
        <v>8</v>
      </c>
      <c r="C1041" s="84" t="str">
        <f t="shared" si="915"/>
        <v/>
      </c>
      <c r="D1041" s="84" t="str">
        <f t="shared" si="916"/>
        <v/>
      </c>
      <c r="E1041" s="85" t="str">
        <f t="shared" si="917"/>
        <v/>
      </c>
      <c r="F1041" s="85" t="str">
        <f t="shared" si="918"/>
        <v/>
      </c>
      <c r="G1041" s="86" t="str">
        <f t="shared" si="919"/>
        <v/>
      </c>
      <c r="H1041" s="87" t="str">
        <f t="shared" si="920"/>
        <v/>
      </c>
      <c r="I1041" s="88"/>
      <c r="J1041" s="84" t="str">
        <f t="shared" si="921"/>
        <v/>
      </c>
      <c r="K1041" s="84" t="str">
        <f t="shared" si="922"/>
        <v/>
      </c>
      <c r="L1041" s="84" t="str">
        <f t="shared" si="923"/>
        <v/>
      </c>
      <c r="M1041" s="89"/>
      <c r="N1041" s="89"/>
      <c r="P1041" s="199"/>
      <c r="Q1041" s="199"/>
      <c r="R1041" s="199"/>
      <c r="S1041" s="204"/>
      <c r="T1041" s="273">
        <f t="shared" si="924"/>
        <v>0</v>
      </c>
      <c r="U1041" s="202">
        <f t="shared" si="925"/>
        <v>0</v>
      </c>
      <c r="V1041" s="205" t="str">
        <f t="shared" si="926"/>
        <v/>
      </c>
      <c r="W1041" s="205" t="str">
        <f t="shared" si="927"/>
        <v/>
      </c>
      <c r="X1041" s="49">
        <v>12</v>
      </c>
      <c r="Y1041" s="84" t="str">
        <f t="shared" si="928"/>
        <v/>
      </c>
      <c r="Z1041" s="84" t="str">
        <f t="shared" si="929"/>
        <v/>
      </c>
      <c r="AA1041" s="84" t="str">
        <f t="shared" si="930"/>
        <v/>
      </c>
      <c r="AB1041" s="31">
        <f t="shared" si="931"/>
        <v>0</v>
      </c>
      <c r="AH1041" s="332" t="str">
        <f t="shared" si="932"/>
        <v/>
      </c>
    </row>
    <row r="1042" spans="1:34" x14ac:dyDescent="0.25">
      <c r="A1042" s="31" t="str">
        <f>C1031&amp;"x"&amp;B1042</f>
        <v>x9</v>
      </c>
      <c r="B1042" s="60">
        <v>9</v>
      </c>
      <c r="C1042" s="84" t="str">
        <f t="shared" si="915"/>
        <v/>
      </c>
      <c r="D1042" s="84" t="str">
        <f t="shared" si="916"/>
        <v/>
      </c>
      <c r="E1042" s="85" t="str">
        <f t="shared" si="917"/>
        <v/>
      </c>
      <c r="F1042" s="85" t="str">
        <f t="shared" si="918"/>
        <v/>
      </c>
      <c r="G1042" s="86" t="str">
        <f t="shared" si="919"/>
        <v/>
      </c>
      <c r="H1042" s="87" t="str">
        <f t="shared" si="920"/>
        <v/>
      </c>
      <c r="I1042" s="88"/>
      <c r="J1042" s="84" t="str">
        <f t="shared" si="921"/>
        <v/>
      </c>
      <c r="K1042" s="84" t="str">
        <f t="shared" si="922"/>
        <v/>
      </c>
      <c r="L1042" s="84" t="str">
        <f t="shared" si="923"/>
        <v/>
      </c>
      <c r="M1042" s="89"/>
      <c r="N1042" s="89"/>
      <c r="P1042" s="199"/>
      <c r="Q1042" s="199"/>
      <c r="R1042" s="199"/>
      <c r="S1042" s="204"/>
      <c r="T1042" s="273">
        <f t="shared" si="924"/>
        <v>0</v>
      </c>
      <c r="U1042" s="202">
        <f t="shared" si="925"/>
        <v>0</v>
      </c>
      <c r="V1042" s="205" t="str">
        <f t="shared" si="926"/>
        <v/>
      </c>
      <c r="W1042" s="205" t="str">
        <f t="shared" si="927"/>
        <v/>
      </c>
      <c r="X1042" s="49">
        <v>13</v>
      </c>
      <c r="Y1042" s="84" t="str">
        <f t="shared" si="928"/>
        <v/>
      </c>
      <c r="Z1042" s="84" t="str">
        <f t="shared" si="929"/>
        <v/>
      </c>
      <c r="AA1042" s="84" t="str">
        <f t="shared" si="930"/>
        <v/>
      </c>
      <c r="AB1042" s="31">
        <f t="shared" si="931"/>
        <v>0</v>
      </c>
      <c r="AH1042" s="332" t="str">
        <f t="shared" si="932"/>
        <v/>
      </c>
    </row>
    <row r="1043" spans="1:34" x14ac:dyDescent="0.25">
      <c r="A1043" s="31" t="str">
        <f>C1031&amp;"x"&amp;B1043</f>
        <v>x10</v>
      </c>
      <c r="B1043" s="60">
        <v>10</v>
      </c>
      <c r="C1043" s="84" t="str">
        <f t="shared" si="915"/>
        <v/>
      </c>
      <c r="D1043" s="84" t="str">
        <f t="shared" si="916"/>
        <v/>
      </c>
      <c r="E1043" s="85" t="str">
        <f t="shared" si="917"/>
        <v/>
      </c>
      <c r="F1043" s="85" t="str">
        <f t="shared" si="918"/>
        <v/>
      </c>
      <c r="G1043" s="86" t="str">
        <f t="shared" si="919"/>
        <v/>
      </c>
      <c r="H1043" s="87" t="str">
        <f t="shared" si="920"/>
        <v/>
      </c>
      <c r="I1043" s="88"/>
      <c r="J1043" s="84" t="str">
        <f t="shared" si="921"/>
        <v/>
      </c>
      <c r="K1043" s="84" t="str">
        <f t="shared" si="922"/>
        <v/>
      </c>
      <c r="L1043" s="84" t="str">
        <f t="shared" si="923"/>
        <v/>
      </c>
      <c r="M1043" s="89"/>
      <c r="N1043" s="89"/>
      <c r="P1043" s="199"/>
      <c r="Q1043" s="199"/>
      <c r="R1043" s="199"/>
      <c r="S1043" s="204"/>
      <c r="T1043" s="273">
        <f t="shared" si="924"/>
        <v>0</v>
      </c>
      <c r="U1043" s="202">
        <f t="shared" si="925"/>
        <v>0</v>
      </c>
      <c r="V1043" s="205" t="str">
        <f t="shared" si="926"/>
        <v/>
      </c>
      <c r="W1043" s="205" t="str">
        <f t="shared" si="927"/>
        <v/>
      </c>
      <c r="X1043" s="49">
        <v>14</v>
      </c>
      <c r="Y1043" s="84" t="str">
        <f t="shared" si="928"/>
        <v/>
      </c>
      <c r="Z1043" s="84" t="str">
        <f t="shared" si="929"/>
        <v/>
      </c>
      <c r="AA1043" s="84" t="str">
        <f t="shared" si="930"/>
        <v/>
      </c>
      <c r="AB1043" s="31">
        <f t="shared" si="931"/>
        <v>0</v>
      </c>
      <c r="AH1043" s="332" t="str">
        <f t="shared" si="932"/>
        <v/>
      </c>
    </row>
    <row r="1044" spans="1:34" x14ac:dyDescent="0.25">
      <c r="A1044" s="31" t="str">
        <f>C1031&amp;"x"&amp;B1044</f>
        <v>x11</v>
      </c>
      <c r="B1044" s="60">
        <v>11</v>
      </c>
      <c r="C1044" s="84" t="str">
        <f t="shared" si="915"/>
        <v/>
      </c>
      <c r="D1044" s="84" t="str">
        <f t="shared" si="916"/>
        <v/>
      </c>
      <c r="E1044" s="85" t="str">
        <f t="shared" si="917"/>
        <v/>
      </c>
      <c r="F1044" s="85" t="str">
        <f t="shared" si="918"/>
        <v/>
      </c>
      <c r="G1044" s="86" t="str">
        <f t="shared" si="919"/>
        <v/>
      </c>
      <c r="H1044" s="87" t="str">
        <f t="shared" si="920"/>
        <v/>
      </c>
      <c r="I1044" s="88"/>
      <c r="J1044" s="84" t="str">
        <f t="shared" si="921"/>
        <v/>
      </c>
      <c r="K1044" s="84" t="str">
        <f t="shared" si="922"/>
        <v/>
      </c>
      <c r="L1044" s="84" t="str">
        <f t="shared" si="923"/>
        <v/>
      </c>
      <c r="M1044" s="89"/>
      <c r="N1044" s="89"/>
      <c r="P1044" s="199"/>
      <c r="Q1044" s="199"/>
      <c r="R1044" s="199"/>
      <c r="T1044" s="273">
        <f t="shared" si="924"/>
        <v>0</v>
      </c>
      <c r="U1044" s="202">
        <f t="shared" si="925"/>
        <v>0</v>
      </c>
      <c r="V1044" s="205" t="str">
        <f t="shared" si="926"/>
        <v/>
      </c>
      <c r="W1044" s="205" t="str">
        <f t="shared" si="927"/>
        <v/>
      </c>
      <c r="X1044" s="49">
        <v>15</v>
      </c>
      <c r="Y1044" s="84" t="str">
        <f t="shared" si="928"/>
        <v/>
      </c>
      <c r="Z1044" s="84" t="str">
        <f t="shared" si="929"/>
        <v/>
      </c>
      <c r="AA1044" s="84" t="str">
        <f t="shared" si="930"/>
        <v/>
      </c>
      <c r="AB1044" s="31">
        <f t="shared" si="931"/>
        <v>0</v>
      </c>
      <c r="AH1044" s="332" t="str">
        <f t="shared" si="932"/>
        <v/>
      </c>
    </row>
    <row r="1045" spans="1:34" x14ac:dyDescent="0.25">
      <c r="A1045" s="31" t="str">
        <f>C1031&amp;"x"&amp;B1045</f>
        <v>x12</v>
      </c>
      <c r="B1045" s="60">
        <v>12</v>
      </c>
      <c r="C1045" s="84" t="str">
        <f t="shared" si="915"/>
        <v/>
      </c>
      <c r="D1045" s="84" t="str">
        <f t="shared" si="916"/>
        <v/>
      </c>
      <c r="E1045" s="85" t="str">
        <f t="shared" si="917"/>
        <v/>
      </c>
      <c r="F1045" s="85" t="str">
        <f t="shared" si="918"/>
        <v/>
      </c>
      <c r="G1045" s="86" t="str">
        <f t="shared" si="919"/>
        <v/>
      </c>
      <c r="H1045" s="87" t="str">
        <f t="shared" si="920"/>
        <v/>
      </c>
      <c r="I1045" s="88"/>
      <c r="J1045" s="84" t="str">
        <f t="shared" si="921"/>
        <v/>
      </c>
      <c r="K1045" s="84" t="str">
        <f t="shared" si="922"/>
        <v/>
      </c>
      <c r="L1045" s="84" t="str">
        <f t="shared" si="923"/>
        <v/>
      </c>
      <c r="M1045" s="89"/>
      <c r="N1045" s="89"/>
      <c r="P1045" s="199"/>
      <c r="Q1045" s="199"/>
      <c r="R1045" s="199"/>
      <c r="T1045" s="273">
        <f t="shared" si="924"/>
        <v>0</v>
      </c>
      <c r="U1045" s="202">
        <f t="shared" si="925"/>
        <v>0</v>
      </c>
      <c r="V1045" s="205" t="str">
        <f t="shared" si="926"/>
        <v/>
      </c>
      <c r="W1045" s="205" t="str">
        <f t="shared" si="927"/>
        <v/>
      </c>
      <c r="X1045" s="49">
        <v>16</v>
      </c>
      <c r="Y1045" s="84" t="str">
        <f t="shared" si="928"/>
        <v/>
      </c>
      <c r="Z1045" s="84" t="str">
        <f t="shared" si="929"/>
        <v/>
      </c>
      <c r="AA1045" s="84" t="str">
        <f t="shared" si="930"/>
        <v/>
      </c>
      <c r="AB1045" s="31">
        <f t="shared" si="931"/>
        <v>0</v>
      </c>
      <c r="AH1045" s="332" t="str">
        <f t="shared" si="932"/>
        <v/>
      </c>
    </row>
    <row r="1046" spans="1:34" x14ac:dyDescent="0.25">
      <c r="A1046" s="31" t="str">
        <f>C1031&amp;"x"&amp;B1046</f>
        <v>x13</v>
      </c>
      <c r="B1046" s="60">
        <v>13</v>
      </c>
      <c r="C1046" s="84" t="str">
        <f t="shared" si="915"/>
        <v/>
      </c>
      <c r="D1046" s="84" t="str">
        <f t="shared" si="916"/>
        <v/>
      </c>
      <c r="E1046" s="85" t="str">
        <f t="shared" si="917"/>
        <v/>
      </c>
      <c r="F1046" s="85" t="str">
        <f t="shared" si="918"/>
        <v/>
      </c>
      <c r="G1046" s="86" t="str">
        <f t="shared" si="919"/>
        <v/>
      </c>
      <c r="H1046" s="87" t="str">
        <f t="shared" si="920"/>
        <v/>
      </c>
      <c r="I1046" s="88"/>
      <c r="J1046" s="84" t="str">
        <f t="shared" si="921"/>
        <v/>
      </c>
      <c r="K1046" s="84" t="str">
        <f t="shared" si="922"/>
        <v/>
      </c>
      <c r="L1046" s="84" t="str">
        <f t="shared" si="923"/>
        <v/>
      </c>
      <c r="M1046" s="89"/>
      <c r="N1046" s="89"/>
      <c r="P1046" s="199"/>
      <c r="Q1046" s="199"/>
      <c r="R1046" s="199"/>
      <c r="T1046" s="273">
        <f t="shared" si="924"/>
        <v>0</v>
      </c>
      <c r="U1046" s="202">
        <f t="shared" si="925"/>
        <v>0</v>
      </c>
      <c r="V1046" s="205" t="str">
        <f t="shared" si="926"/>
        <v/>
      </c>
      <c r="W1046" s="205" t="str">
        <f t="shared" si="927"/>
        <v/>
      </c>
      <c r="X1046" s="49">
        <v>17</v>
      </c>
      <c r="Y1046" s="84" t="str">
        <f t="shared" si="928"/>
        <v/>
      </c>
      <c r="Z1046" s="84" t="str">
        <f t="shared" si="929"/>
        <v/>
      </c>
      <c r="AA1046" s="84" t="str">
        <f t="shared" si="930"/>
        <v/>
      </c>
      <c r="AB1046" s="31">
        <f t="shared" si="931"/>
        <v>0</v>
      </c>
      <c r="AH1046" s="332" t="str">
        <f t="shared" si="932"/>
        <v/>
      </c>
    </row>
    <row r="1047" spans="1:34" x14ac:dyDescent="0.25">
      <c r="A1047" s="31" t="str">
        <f>C1031&amp;"x"&amp;B1047</f>
        <v>x14</v>
      </c>
      <c r="B1047" s="60">
        <v>14</v>
      </c>
      <c r="C1047" s="84" t="str">
        <f t="shared" si="915"/>
        <v/>
      </c>
      <c r="D1047" s="84" t="str">
        <f t="shared" si="916"/>
        <v/>
      </c>
      <c r="E1047" s="85" t="str">
        <f t="shared" si="917"/>
        <v/>
      </c>
      <c r="F1047" s="85" t="str">
        <f t="shared" si="918"/>
        <v/>
      </c>
      <c r="G1047" s="86" t="str">
        <f t="shared" si="919"/>
        <v/>
      </c>
      <c r="H1047" s="87" t="str">
        <f t="shared" si="920"/>
        <v/>
      </c>
      <c r="I1047" s="88"/>
      <c r="J1047" s="84" t="str">
        <f t="shared" si="921"/>
        <v/>
      </c>
      <c r="K1047" s="84" t="str">
        <f t="shared" si="922"/>
        <v/>
      </c>
      <c r="L1047" s="84" t="str">
        <f t="shared" si="923"/>
        <v/>
      </c>
      <c r="M1047" s="89"/>
      <c r="N1047" s="89"/>
      <c r="P1047" s="199"/>
      <c r="Q1047" s="199"/>
      <c r="R1047" s="199"/>
      <c r="T1047" s="273">
        <f t="shared" si="924"/>
        <v>0</v>
      </c>
      <c r="U1047" s="202">
        <f t="shared" si="925"/>
        <v>0</v>
      </c>
      <c r="V1047" s="205" t="str">
        <f t="shared" si="926"/>
        <v/>
      </c>
      <c r="W1047" s="205" t="str">
        <f t="shared" si="927"/>
        <v/>
      </c>
      <c r="X1047" s="49">
        <v>18</v>
      </c>
      <c r="Y1047" s="84" t="str">
        <f t="shared" si="928"/>
        <v/>
      </c>
      <c r="Z1047" s="84" t="str">
        <f t="shared" si="929"/>
        <v/>
      </c>
      <c r="AA1047" s="84" t="str">
        <f t="shared" si="930"/>
        <v/>
      </c>
      <c r="AB1047" s="31">
        <f t="shared" si="931"/>
        <v>0</v>
      </c>
      <c r="AH1047" s="332" t="str">
        <f t="shared" si="932"/>
        <v/>
      </c>
    </row>
    <row r="1048" spans="1:34" x14ac:dyDescent="0.25">
      <c r="A1048" s="31" t="str">
        <f>C1031&amp;"x"&amp;B1048</f>
        <v>x15</v>
      </c>
      <c r="B1048" s="60">
        <v>15</v>
      </c>
      <c r="C1048" s="84" t="str">
        <f t="shared" si="915"/>
        <v/>
      </c>
      <c r="D1048" s="84" t="str">
        <f t="shared" si="916"/>
        <v/>
      </c>
      <c r="E1048" s="85" t="str">
        <f t="shared" si="917"/>
        <v/>
      </c>
      <c r="F1048" s="85" t="str">
        <f t="shared" si="918"/>
        <v/>
      </c>
      <c r="G1048" s="86" t="str">
        <f t="shared" si="919"/>
        <v/>
      </c>
      <c r="H1048" s="87" t="str">
        <f t="shared" si="920"/>
        <v/>
      </c>
      <c r="I1048" s="88"/>
      <c r="J1048" s="84" t="str">
        <f t="shared" si="921"/>
        <v/>
      </c>
      <c r="K1048" s="84" t="str">
        <f t="shared" si="922"/>
        <v/>
      </c>
      <c r="L1048" s="84" t="str">
        <f t="shared" si="923"/>
        <v/>
      </c>
      <c r="M1048" s="89"/>
      <c r="N1048" s="89"/>
      <c r="P1048" s="199"/>
      <c r="Q1048" s="199"/>
      <c r="R1048" s="199"/>
      <c r="T1048" s="273">
        <f t="shared" si="924"/>
        <v>0</v>
      </c>
      <c r="U1048" s="202">
        <f t="shared" si="925"/>
        <v>0</v>
      </c>
      <c r="V1048" s="205" t="str">
        <f t="shared" si="926"/>
        <v/>
      </c>
      <c r="W1048" s="205" t="str">
        <f t="shared" si="927"/>
        <v/>
      </c>
      <c r="X1048" s="49">
        <v>19</v>
      </c>
      <c r="Y1048" s="84" t="str">
        <f t="shared" si="928"/>
        <v/>
      </c>
      <c r="Z1048" s="84" t="str">
        <f t="shared" si="929"/>
        <v/>
      </c>
      <c r="AA1048" s="84" t="str">
        <f t="shared" si="930"/>
        <v/>
      </c>
      <c r="AB1048" s="31">
        <f t="shared" si="931"/>
        <v>0</v>
      </c>
      <c r="AH1048" s="332" t="str">
        <f t="shared" si="932"/>
        <v/>
      </c>
    </row>
    <row r="1049" spans="1:34" ht="13.8" thickBot="1" x14ac:dyDescent="0.3">
      <c r="B1049" s="90"/>
      <c r="C1049" s="91"/>
      <c r="D1049" s="90"/>
      <c r="E1049" s="90"/>
      <c r="F1049" s="90"/>
      <c r="G1049" s="92"/>
      <c r="H1049" s="92"/>
      <c r="I1049" s="92"/>
      <c r="J1049" s="91"/>
      <c r="K1049" s="91"/>
      <c r="L1049" s="91"/>
      <c r="M1049" s="89"/>
      <c r="N1049" s="89"/>
      <c r="X1049" s="49">
        <v>20</v>
      </c>
    </row>
    <row r="1050" spans="1:34" ht="13.8" thickTop="1" x14ac:dyDescent="0.25">
      <c r="A1050" s="59"/>
      <c r="B1050" s="60"/>
      <c r="C1050" s="416" t="s">
        <v>5707</v>
      </c>
      <c r="D1050" s="416"/>
      <c r="E1050" s="162" t="s">
        <v>5708</v>
      </c>
      <c r="F1050" s="162" t="s">
        <v>5709</v>
      </c>
      <c r="G1050" s="62" t="s">
        <v>5710</v>
      </c>
      <c r="H1050" s="63"/>
      <c r="I1050" s="64"/>
      <c r="J1050" s="65" t="s">
        <v>5711</v>
      </c>
      <c r="K1050" s="65" t="s">
        <v>5712</v>
      </c>
      <c r="L1050" s="65" t="s">
        <v>5713</v>
      </c>
      <c r="M1050" s="66"/>
      <c r="N1050" s="66"/>
      <c r="O1050" s="67"/>
      <c r="P1050" s="68">
        <f>COUNT(P1054:P1068)</f>
        <v>0</v>
      </c>
      <c r="Q1050" s="68">
        <f>COUNT(Q1054:Q1068)</f>
        <v>0</v>
      </c>
      <c r="R1050" s="68">
        <f>COUNT(R1054:R1068)</f>
        <v>0</v>
      </c>
      <c r="S1050" s="69"/>
      <c r="T1050" s="344">
        <f>T1051-SUM(U1054:U1068)</f>
        <v>0</v>
      </c>
      <c r="U1050" s="67"/>
      <c r="V1050" s="67"/>
      <c r="W1050" s="67"/>
      <c r="X1050" s="67">
        <v>1</v>
      </c>
      <c r="Y1050" s="59"/>
      <c r="Z1050" s="59"/>
      <c r="AA1050" s="59"/>
      <c r="AB1050" s="59"/>
    </row>
    <row r="1051" spans="1:34" x14ac:dyDescent="0.25">
      <c r="A1051" s="40">
        <v>56</v>
      </c>
      <c r="B1051" s="70"/>
      <c r="C1051" s="415" t="str">
        <f>Leden!AQ58</f>
        <v/>
      </c>
      <c r="D1051" s="415"/>
      <c r="E1051" s="161" t="str">
        <f>IF($C1051="","",LEFT(IFERROR(VLOOKUP($C1051,TeamsV,2,0),"")&amp;"??",2))</f>
        <v/>
      </c>
      <c r="F1051" s="342" t="str">
        <f>IF($C1051="","",IFERROR(VLOOKUP($C1051,TeamsV,3,0),"??"))</f>
        <v/>
      </c>
      <c r="G1051" s="161" t="str">
        <f>IF($C1051="","",LEFT(IFERROR(VLOOKUP($C1051,TeamsV,4,0),"")&amp;"?",1))</f>
        <v/>
      </c>
      <c r="H1051" s="72"/>
      <c r="I1051" s="73"/>
      <c r="J1051" s="265">
        <f>COUNTIF(C1054:C1068,"V")</f>
        <v>0</v>
      </c>
      <c r="K1051" s="268">
        <f>COUNTIF(C1054:C1068,"M")</f>
        <v>0</v>
      </c>
      <c r="L1051" s="74" t="str">
        <f>IFERROR(AVERAGE(H1054:H1068),"")</f>
        <v/>
      </c>
      <c r="M1051" s="75"/>
      <c r="N1051" s="75"/>
      <c r="O1051" s="76" t="s">
        <v>5714</v>
      </c>
      <c r="P1051" s="346"/>
      <c r="Q1051" s="346"/>
      <c r="R1051" s="346"/>
      <c r="S1051" s="347"/>
      <c r="T1051" s="344">
        <f>SUM(T1054:T1068)</f>
        <v>0</v>
      </c>
      <c r="U1051" s="201" t="str">
        <f>MID($C1051,1,1)</f>
        <v/>
      </c>
      <c r="V1051" s="201" t="str">
        <f>MID($C1051,1,1)</f>
        <v/>
      </c>
      <c r="W1051" s="201" t="str">
        <f>MID($C1051,1,1)</f>
        <v/>
      </c>
      <c r="X1051" s="49">
        <v>2</v>
      </c>
      <c r="Y1051" s="40"/>
      <c r="Z1051" s="40"/>
      <c r="AA1051" s="40"/>
      <c r="AB1051" s="40"/>
      <c r="AD1051" s="17" t="str">
        <f>IF($C1051="","",IFERROR(VLOOKUP($C1051,TeamsV,6,0),""))</f>
        <v/>
      </c>
      <c r="AE1051" s="17" t="str">
        <f>TRIM(IF($AD1051="","",IFERROR(VLOOKUP($AD1051,Teams!$B$4:$G$8,2,0),"")))</f>
        <v/>
      </c>
      <c r="AF1051" s="17" t="str">
        <f>TRIM(IF($AD1051="","",IFERROR(VLOOKUP($AD1051,Teams!$B$4:$G$8,4,0),"")))</f>
        <v/>
      </c>
      <c r="AH1051" s="335" t="str">
        <f>IFERROR(AVERAGE(AH1054:AH1068),"")</f>
        <v/>
      </c>
    </row>
    <row r="1052" spans="1:34" x14ac:dyDescent="0.25">
      <c r="B1052" s="60"/>
      <c r="C1052" s="162"/>
      <c r="D1052" s="60"/>
      <c r="E1052" s="60"/>
      <c r="F1052" s="60"/>
      <c r="G1052" s="64"/>
      <c r="H1052" s="64"/>
      <c r="I1052" s="64"/>
      <c r="J1052" s="266"/>
      <c r="K1052" s="266"/>
      <c r="L1052" s="266"/>
      <c r="M1052" s="77"/>
      <c r="N1052" s="77"/>
      <c r="P1052" s="200"/>
      <c r="Q1052" s="200"/>
      <c r="R1052" s="200"/>
      <c r="S1052" s="200"/>
      <c r="T1052" s="156"/>
      <c r="U1052" s="202"/>
      <c r="V1052" s="202"/>
      <c r="W1052" s="202"/>
      <c r="X1052" s="49">
        <v>3</v>
      </c>
    </row>
    <row r="1053" spans="1:34" x14ac:dyDescent="0.25">
      <c r="A1053" s="78"/>
      <c r="B1053" s="79"/>
      <c r="C1053" s="80" t="s">
        <v>5715</v>
      </c>
      <c r="D1053" s="80" t="s">
        <v>5716</v>
      </c>
      <c r="E1053" s="81" t="s">
        <v>5717</v>
      </c>
      <c r="F1053" s="81" t="s">
        <v>5718</v>
      </c>
      <c r="G1053" s="80" t="s">
        <v>5719</v>
      </c>
      <c r="H1053" s="80" t="s">
        <v>5720</v>
      </c>
      <c r="I1053" s="80" t="s">
        <v>5575</v>
      </c>
      <c r="J1053" s="80" t="s">
        <v>7904</v>
      </c>
      <c r="K1053" s="80" t="s">
        <v>7905</v>
      </c>
      <c r="L1053" s="80" t="s">
        <v>8680</v>
      </c>
      <c r="M1053" s="82"/>
      <c r="N1053" s="82"/>
      <c r="O1053" s="83"/>
      <c r="P1053" s="203" t="s">
        <v>5585</v>
      </c>
      <c r="Q1053" s="203" t="s">
        <v>5584</v>
      </c>
      <c r="R1053" s="203" t="s">
        <v>5586</v>
      </c>
      <c r="S1053" s="200"/>
      <c r="T1053" s="156"/>
      <c r="U1053" s="201" t="str">
        <f>IF(W1051="","",VLOOKUP(W1051,Leeftijdscat,2,FALSE))</f>
        <v/>
      </c>
      <c r="V1053" s="201" t="str">
        <f>IF(W1051="","",VLOOKUP(W1051,Leeftijdscat,3,FALSE))</f>
        <v/>
      </c>
      <c r="W1053" s="201" t="str">
        <f>IF(W1051="","",VLOOKUP(W1051,Leeftijdscat,4,FALSE))</f>
        <v/>
      </c>
      <c r="X1053" s="49">
        <v>4</v>
      </c>
      <c r="Y1053" s="78">
        <f>LEN(Y1054&amp;Y1055&amp;Y1056&amp;Y1057&amp;Y1058&amp;Y1059&amp;Y1060&amp;Y1061&amp;Y1062&amp;Y1063&amp;Y1064&amp;Y1065&amp;Y1066&amp;Y1067&amp;Y1068)</f>
        <v>0</v>
      </c>
      <c r="Z1053" s="78">
        <f>LEN(Z1054&amp;Z1055&amp;Z1056&amp;Z1057&amp;Z1058&amp;Z1059&amp;Z1060&amp;Z1061&amp;Z1062&amp;Z1063&amp;Z1064&amp;Z1065&amp;Z1066&amp;Z1067&amp;Z1068)</f>
        <v>0</v>
      </c>
      <c r="AA1053" s="78">
        <f>LEN(AA1054&amp;AA1055&amp;AA1056&amp;AA1057&amp;AA1058&amp;AA1059&amp;AA1060&amp;AA1061&amp;AA1062&amp;AA1063&amp;AA1064&amp;AA1065&amp;AA1066&amp;AA1067&amp;AA1068)</f>
        <v>0</v>
      </c>
      <c r="AB1053" s="78">
        <f>SUM(Y1053:AA1053)</f>
        <v>0</v>
      </c>
    </row>
    <row r="1054" spans="1:34" x14ac:dyDescent="0.25">
      <c r="A1054" s="31" t="str">
        <f>C1051&amp;"x"&amp;B1054</f>
        <v>x1</v>
      </c>
      <c r="B1054" s="60">
        <v>1</v>
      </c>
      <c r="C1054" s="84" t="str">
        <f t="shared" ref="C1054:C1068" si="933">IF(LEFT($A1054,1)="x","",IFERROR(VLOOKUP($A1054,LedenV,6,0),""))</f>
        <v/>
      </c>
      <c r="D1054" s="84" t="str">
        <f t="shared" ref="D1054:D1068" si="934">IF(LEFT($A1054,1)="x","",IFERROR(VLOOKUP($A1054,LedenV,7,0),""))</f>
        <v/>
      </c>
      <c r="E1054" s="85" t="str">
        <f t="shared" ref="E1054:E1068" si="935">IF(LEFT($A1054,1)="x","",IFERROR(VLOOKUP($A1054,LedenV,8,0),""))</f>
        <v/>
      </c>
      <c r="F1054" s="85" t="str">
        <f t="shared" ref="F1054:F1068" si="936">IF(LEFT($A1054,1)="x","",IFERROR(VLOOKUP($A1054,LedenV,9,0),""))</f>
        <v/>
      </c>
      <c r="G1054" s="86" t="str">
        <f t="shared" ref="G1054:G1068" si="937">IF(LEFT($A1054,1)="x","",IFERROR(VLOOKUP($A1054,LedenV,10,0),""))</f>
        <v/>
      </c>
      <c r="H1054" s="87" t="str">
        <f t="shared" ref="H1054:H1068" si="938">IF(AND(ISNUMBER(G1054),G1054&lt;&gt;0),DATEDIF(G1054,Peildatum,"Y"),"")</f>
        <v/>
      </c>
      <c r="I1054" s="88"/>
      <c r="J1054" s="84" t="str">
        <f t="shared" ref="J1054:J1068" si="939">IF(LEFT($A1054,1)="x","",IFERROR(VLOOKUP($A1054,LedenV,16,0),""))</f>
        <v/>
      </c>
      <c r="K1054" s="84" t="str">
        <f t="shared" ref="K1054:K1068" si="940">IF(LEFT($A1054,1)="x","",IFERROR(VLOOKUP($A1054,LedenV,17,0),""))</f>
        <v/>
      </c>
      <c r="L1054" s="84" t="str">
        <f t="shared" ref="L1054:L1068" si="941">IF(LEFT($A1054,1)="x","",IFERROR(VLOOKUP($A1054,LedenV,18,0),""))</f>
        <v/>
      </c>
      <c r="M1054" s="89"/>
      <c r="N1054" s="89"/>
      <c r="P1054" s="199"/>
      <c r="Q1054" s="199"/>
      <c r="R1054" s="199"/>
      <c r="S1054" s="204"/>
      <c r="T1054" s="273">
        <f t="shared" ref="T1054:T1068" si="942">IF(LEN(C1054&amp;D1054&amp;E1054&amp;F1054)&gt;0,1,0)</f>
        <v>0</v>
      </c>
      <c r="U1054" s="202">
        <f t="shared" ref="U1054:U1068" si="943">MIN(LEN(Y1054&amp;Z1054&amp;AA1054),1)</f>
        <v>0</v>
      </c>
      <c r="V1054" s="205" t="str">
        <f t="shared" ref="V1054:V1068" si="944">V1053</f>
        <v/>
      </c>
      <c r="W1054" s="205" t="str">
        <f t="shared" ref="W1054:W1068" si="945">W1053</f>
        <v/>
      </c>
      <c r="X1054" s="49">
        <v>5</v>
      </c>
      <c r="Y1054" s="84" t="str">
        <f t="shared" ref="Y1054:Y1068" si="946">IF(LEFT($A1054,1)="x","",IFERROR(VLOOKUP($A1054,LedenV,34,0),""))</f>
        <v/>
      </c>
      <c r="Z1054" s="84" t="str">
        <f t="shared" ref="Z1054:Z1068" si="947">IF(LEFT($A1054,1)="x","",IFERROR(VLOOKUP($A1054,LedenV,35,0),""))</f>
        <v/>
      </c>
      <c r="AA1054" s="84" t="str">
        <f t="shared" ref="AA1054:AA1068" si="948">IF(LEFT($A1054,1)="x","",IFERROR(VLOOKUP($A1054,LedenV,36,0),""))</f>
        <v/>
      </c>
      <c r="AB1054" s="31">
        <f t="shared" ref="AB1054:AB1068" si="949">LEN(Y1054&amp;Z1054&amp;AA1054)</f>
        <v>0</v>
      </c>
      <c r="AH1054" s="332" t="str">
        <f t="shared" ref="AH1054:AH1068" si="950">lft(G1054,Peildatum)</f>
        <v/>
      </c>
    </row>
    <row r="1055" spans="1:34" x14ac:dyDescent="0.25">
      <c r="A1055" s="31" t="str">
        <f>C1051&amp;"x"&amp;B1055</f>
        <v>x2</v>
      </c>
      <c r="B1055" s="60">
        <v>2</v>
      </c>
      <c r="C1055" s="84" t="str">
        <f t="shared" si="933"/>
        <v/>
      </c>
      <c r="D1055" s="84" t="str">
        <f t="shared" si="934"/>
        <v/>
      </c>
      <c r="E1055" s="85" t="str">
        <f t="shared" si="935"/>
        <v/>
      </c>
      <c r="F1055" s="85" t="str">
        <f t="shared" si="936"/>
        <v/>
      </c>
      <c r="G1055" s="86" t="str">
        <f t="shared" si="937"/>
        <v/>
      </c>
      <c r="H1055" s="87" t="str">
        <f t="shared" si="938"/>
        <v/>
      </c>
      <c r="I1055" s="88"/>
      <c r="J1055" s="84" t="str">
        <f t="shared" si="939"/>
        <v/>
      </c>
      <c r="K1055" s="84" t="str">
        <f t="shared" si="940"/>
        <v/>
      </c>
      <c r="L1055" s="84" t="str">
        <f t="shared" si="941"/>
        <v/>
      </c>
      <c r="M1055" s="89"/>
      <c r="N1055" s="89"/>
      <c r="P1055" s="199"/>
      <c r="Q1055" s="199"/>
      <c r="R1055" s="199"/>
      <c r="S1055" s="204"/>
      <c r="T1055" s="273">
        <f t="shared" si="942"/>
        <v>0</v>
      </c>
      <c r="U1055" s="202">
        <f t="shared" si="943"/>
        <v>0</v>
      </c>
      <c r="V1055" s="205" t="str">
        <f t="shared" si="944"/>
        <v/>
      </c>
      <c r="W1055" s="205" t="str">
        <f t="shared" si="945"/>
        <v/>
      </c>
      <c r="X1055" s="49">
        <v>6</v>
      </c>
      <c r="Y1055" s="84" t="str">
        <f t="shared" si="946"/>
        <v/>
      </c>
      <c r="Z1055" s="84" t="str">
        <f t="shared" si="947"/>
        <v/>
      </c>
      <c r="AA1055" s="84" t="str">
        <f t="shared" si="948"/>
        <v/>
      </c>
      <c r="AB1055" s="31">
        <f t="shared" si="949"/>
        <v>0</v>
      </c>
      <c r="AH1055" s="332" t="str">
        <f t="shared" si="950"/>
        <v/>
      </c>
    </row>
    <row r="1056" spans="1:34" x14ac:dyDescent="0.25">
      <c r="A1056" s="31" t="str">
        <f>C1051&amp;"x"&amp;B1056</f>
        <v>x3</v>
      </c>
      <c r="B1056" s="60">
        <v>3</v>
      </c>
      <c r="C1056" s="84" t="str">
        <f t="shared" si="933"/>
        <v/>
      </c>
      <c r="D1056" s="84" t="str">
        <f t="shared" si="934"/>
        <v/>
      </c>
      <c r="E1056" s="85" t="str">
        <f t="shared" si="935"/>
        <v/>
      </c>
      <c r="F1056" s="85" t="str">
        <f t="shared" si="936"/>
        <v/>
      </c>
      <c r="G1056" s="86" t="str">
        <f t="shared" si="937"/>
        <v/>
      </c>
      <c r="H1056" s="87" t="str">
        <f t="shared" si="938"/>
        <v/>
      </c>
      <c r="I1056" s="88"/>
      <c r="J1056" s="84" t="str">
        <f t="shared" si="939"/>
        <v/>
      </c>
      <c r="K1056" s="84" t="str">
        <f t="shared" si="940"/>
        <v/>
      </c>
      <c r="L1056" s="84" t="str">
        <f t="shared" si="941"/>
        <v/>
      </c>
      <c r="M1056" s="89"/>
      <c r="N1056" s="89"/>
      <c r="P1056" s="199"/>
      <c r="Q1056" s="199"/>
      <c r="R1056" s="199"/>
      <c r="S1056" s="204"/>
      <c r="T1056" s="273">
        <f t="shared" si="942"/>
        <v>0</v>
      </c>
      <c r="U1056" s="202">
        <f t="shared" si="943"/>
        <v>0</v>
      </c>
      <c r="V1056" s="205" t="str">
        <f t="shared" si="944"/>
        <v/>
      </c>
      <c r="W1056" s="205" t="str">
        <f t="shared" si="945"/>
        <v/>
      </c>
      <c r="X1056" s="49">
        <v>7</v>
      </c>
      <c r="Y1056" s="84" t="str">
        <f t="shared" si="946"/>
        <v/>
      </c>
      <c r="Z1056" s="84" t="str">
        <f t="shared" si="947"/>
        <v/>
      </c>
      <c r="AA1056" s="84" t="str">
        <f t="shared" si="948"/>
        <v/>
      </c>
      <c r="AB1056" s="31">
        <f t="shared" si="949"/>
        <v>0</v>
      </c>
      <c r="AH1056" s="332" t="str">
        <f t="shared" si="950"/>
        <v/>
      </c>
    </row>
    <row r="1057" spans="1:34" x14ac:dyDescent="0.25">
      <c r="A1057" s="31" t="str">
        <f>C1051&amp;"x"&amp;B1057</f>
        <v>x4</v>
      </c>
      <c r="B1057" s="60">
        <v>4</v>
      </c>
      <c r="C1057" s="84" t="str">
        <f t="shared" si="933"/>
        <v/>
      </c>
      <c r="D1057" s="84" t="str">
        <f t="shared" si="934"/>
        <v/>
      </c>
      <c r="E1057" s="85" t="str">
        <f t="shared" si="935"/>
        <v/>
      </c>
      <c r="F1057" s="85" t="str">
        <f t="shared" si="936"/>
        <v/>
      </c>
      <c r="G1057" s="86" t="str">
        <f t="shared" si="937"/>
        <v/>
      </c>
      <c r="H1057" s="87" t="str">
        <f t="shared" si="938"/>
        <v/>
      </c>
      <c r="I1057" s="88"/>
      <c r="J1057" s="84" t="str">
        <f t="shared" si="939"/>
        <v/>
      </c>
      <c r="K1057" s="84" t="str">
        <f t="shared" si="940"/>
        <v/>
      </c>
      <c r="L1057" s="84" t="str">
        <f t="shared" si="941"/>
        <v/>
      </c>
      <c r="M1057" s="89"/>
      <c r="N1057" s="89"/>
      <c r="P1057" s="199"/>
      <c r="Q1057" s="199"/>
      <c r="R1057" s="199"/>
      <c r="S1057" s="204"/>
      <c r="T1057" s="273">
        <f t="shared" si="942"/>
        <v>0</v>
      </c>
      <c r="U1057" s="202">
        <f t="shared" si="943"/>
        <v>0</v>
      </c>
      <c r="V1057" s="205" t="str">
        <f t="shared" si="944"/>
        <v/>
      </c>
      <c r="W1057" s="205" t="str">
        <f t="shared" si="945"/>
        <v/>
      </c>
      <c r="X1057" s="49">
        <v>8</v>
      </c>
      <c r="Y1057" s="84" t="str">
        <f t="shared" si="946"/>
        <v/>
      </c>
      <c r="Z1057" s="84" t="str">
        <f t="shared" si="947"/>
        <v/>
      </c>
      <c r="AA1057" s="84" t="str">
        <f t="shared" si="948"/>
        <v/>
      </c>
      <c r="AB1057" s="31">
        <f t="shared" si="949"/>
        <v>0</v>
      </c>
      <c r="AH1057" s="332" t="str">
        <f t="shared" si="950"/>
        <v/>
      </c>
    </row>
    <row r="1058" spans="1:34" x14ac:dyDescent="0.25">
      <c r="A1058" s="31" t="str">
        <f>C1051&amp;"x"&amp;B1058</f>
        <v>x5</v>
      </c>
      <c r="B1058" s="60">
        <v>5</v>
      </c>
      <c r="C1058" s="84" t="str">
        <f t="shared" si="933"/>
        <v/>
      </c>
      <c r="D1058" s="84" t="str">
        <f t="shared" si="934"/>
        <v/>
      </c>
      <c r="E1058" s="85" t="str">
        <f t="shared" si="935"/>
        <v/>
      </c>
      <c r="F1058" s="85" t="str">
        <f t="shared" si="936"/>
        <v/>
      </c>
      <c r="G1058" s="86" t="str">
        <f t="shared" si="937"/>
        <v/>
      </c>
      <c r="H1058" s="87" t="str">
        <f t="shared" si="938"/>
        <v/>
      </c>
      <c r="I1058" s="88"/>
      <c r="J1058" s="84" t="str">
        <f t="shared" si="939"/>
        <v/>
      </c>
      <c r="K1058" s="84" t="str">
        <f t="shared" si="940"/>
        <v/>
      </c>
      <c r="L1058" s="84" t="str">
        <f t="shared" si="941"/>
        <v/>
      </c>
      <c r="M1058" s="89"/>
      <c r="N1058" s="89"/>
      <c r="P1058" s="199"/>
      <c r="Q1058" s="199"/>
      <c r="R1058" s="199"/>
      <c r="S1058" s="204"/>
      <c r="T1058" s="273">
        <f t="shared" si="942"/>
        <v>0</v>
      </c>
      <c r="U1058" s="202">
        <f t="shared" si="943"/>
        <v>0</v>
      </c>
      <c r="V1058" s="205" t="str">
        <f t="shared" si="944"/>
        <v/>
      </c>
      <c r="W1058" s="205" t="str">
        <f t="shared" si="945"/>
        <v/>
      </c>
      <c r="X1058" s="49">
        <v>9</v>
      </c>
      <c r="Y1058" s="84" t="str">
        <f t="shared" si="946"/>
        <v/>
      </c>
      <c r="Z1058" s="84" t="str">
        <f t="shared" si="947"/>
        <v/>
      </c>
      <c r="AA1058" s="84" t="str">
        <f t="shared" si="948"/>
        <v/>
      </c>
      <c r="AB1058" s="31">
        <f t="shared" si="949"/>
        <v>0</v>
      </c>
      <c r="AH1058" s="332" t="str">
        <f t="shared" si="950"/>
        <v/>
      </c>
    </row>
    <row r="1059" spans="1:34" x14ac:dyDescent="0.25">
      <c r="A1059" s="31" t="str">
        <f>C1051&amp;"x"&amp;B1059</f>
        <v>x6</v>
      </c>
      <c r="B1059" s="60">
        <v>6</v>
      </c>
      <c r="C1059" s="84" t="str">
        <f t="shared" si="933"/>
        <v/>
      </c>
      <c r="D1059" s="84" t="str">
        <f t="shared" si="934"/>
        <v/>
      </c>
      <c r="E1059" s="85" t="str">
        <f t="shared" si="935"/>
        <v/>
      </c>
      <c r="F1059" s="85" t="str">
        <f t="shared" si="936"/>
        <v/>
      </c>
      <c r="G1059" s="86" t="str">
        <f t="shared" si="937"/>
        <v/>
      </c>
      <c r="H1059" s="87" t="str">
        <f t="shared" si="938"/>
        <v/>
      </c>
      <c r="I1059" s="88"/>
      <c r="J1059" s="84" t="str">
        <f t="shared" si="939"/>
        <v/>
      </c>
      <c r="K1059" s="84" t="str">
        <f t="shared" si="940"/>
        <v/>
      </c>
      <c r="L1059" s="84" t="str">
        <f t="shared" si="941"/>
        <v/>
      </c>
      <c r="M1059" s="89"/>
      <c r="N1059" s="89"/>
      <c r="P1059" s="199"/>
      <c r="Q1059" s="199"/>
      <c r="R1059" s="199"/>
      <c r="S1059" s="204"/>
      <c r="T1059" s="273">
        <f t="shared" si="942"/>
        <v>0</v>
      </c>
      <c r="U1059" s="202">
        <f t="shared" si="943"/>
        <v>0</v>
      </c>
      <c r="V1059" s="205" t="str">
        <f t="shared" si="944"/>
        <v/>
      </c>
      <c r="W1059" s="205" t="str">
        <f t="shared" si="945"/>
        <v/>
      </c>
      <c r="X1059" s="49">
        <v>10</v>
      </c>
      <c r="Y1059" s="84" t="str">
        <f t="shared" si="946"/>
        <v/>
      </c>
      <c r="Z1059" s="84" t="str">
        <f t="shared" si="947"/>
        <v/>
      </c>
      <c r="AA1059" s="84" t="str">
        <f t="shared" si="948"/>
        <v/>
      </c>
      <c r="AB1059" s="31">
        <f t="shared" si="949"/>
        <v>0</v>
      </c>
      <c r="AH1059" s="332" t="str">
        <f t="shared" si="950"/>
        <v/>
      </c>
    </row>
    <row r="1060" spans="1:34" x14ac:dyDescent="0.25">
      <c r="A1060" s="31" t="str">
        <f>C1051&amp;"x"&amp;B1060</f>
        <v>x7</v>
      </c>
      <c r="B1060" s="60">
        <v>7</v>
      </c>
      <c r="C1060" s="84" t="str">
        <f t="shared" si="933"/>
        <v/>
      </c>
      <c r="D1060" s="84" t="str">
        <f t="shared" si="934"/>
        <v/>
      </c>
      <c r="E1060" s="85" t="str">
        <f t="shared" si="935"/>
        <v/>
      </c>
      <c r="F1060" s="85" t="str">
        <f t="shared" si="936"/>
        <v/>
      </c>
      <c r="G1060" s="86" t="str">
        <f t="shared" si="937"/>
        <v/>
      </c>
      <c r="H1060" s="87" t="str">
        <f t="shared" si="938"/>
        <v/>
      </c>
      <c r="I1060" s="88"/>
      <c r="J1060" s="84" t="str">
        <f t="shared" si="939"/>
        <v/>
      </c>
      <c r="K1060" s="84" t="str">
        <f t="shared" si="940"/>
        <v/>
      </c>
      <c r="L1060" s="84" t="str">
        <f t="shared" si="941"/>
        <v/>
      </c>
      <c r="M1060" s="89"/>
      <c r="N1060" s="89"/>
      <c r="P1060" s="199"/>
      <c r="Q1060" s="199"/>
      <c r="R1060" s="199"/>
      <c r="S1060" s="204"/>
      <c r="T1060" s="273">
        <f t="shared" si="942"/>
        <v>0</v>
      </c>
      <c r="U1060" s="202">
        <f t="shared" si="943"/>
        <v>0</v>
      </c>
      <c r="V1060" s="205" t="str">
        <f t="shared" si="944"/>
        <v/>
      </c>
      <c r="W1060" s="205" t="str">
        <f t="shared" si="945"/>
        <v/>
      </c>
      <c r="X1060" s="49">
        <v>11</v>
      </c>
      <c r="Y1060" s="84" t="str">
        <f t="shared" si="946"/>
        <v/>
      </c>
      <c r="Z1060" s="84" t="str">
        <f t="shared" si="947"/>
        <v/>
      </c>
      <c r="AA1060" s="84" t="str">
        <f t="shared" si="948"/>
        <v/>
      </c>
      <c r="AB1060" s="31">
        <f t="shared" si="949"/>
        <v>0</v>
      </c>
      <c r="AH1060" s="332" t="str">
        <f t="shared" si="950"/>
        <v/>
      </c>
    </row>
    <row r="1061" spans="1:34" x14ac:dyDescent="0.25">
      <c r="A1061" s="31" t="str">
        <f>C1051&amp;"x"&amp;B1061</f>
        <v>x8</v>
      </c>
      <c r="B1061" s="60">
        <v>8</v>
      </c>
      <c r="C1061" s="84" t="str">
        <f t="shared" si="933"/>
        <v/>
      </c>
      <c r="D1061" s="84" t="str">
        <f t="shared" si="934"/>
        <v/>
      </c>
      <c r="E1061" s="85" t="str">
        <f t="shared" si="935"/>
        <v/>
      </c>
      <c r="F1061" s="85" t="str">
        <f t="shared" si="936"/>
        <v/>
      </c>
      <c r="G1061" s="86" t="str">
        <f t="shared" si="937"/>
        <v/>
      </c>
      <c r="H1061" s="87" t="str">
        <f t="shared" si="938"/>
        <v/>
      </c>
      <c r="I1061" s="88"/>
      <c r="J1061" s="84" t="str">
        <f t="shared" si="939"/>
        <v/>
      </c>
      <c r="K1061" s="84" t="str">
        <f t="shared" si="940"/>
        <v/>
      </c>
      <c r="L1061" s="84" t="str">
        <f t="shared" si="941"/>
        <v/>
      </c>
      <c r="M1061" s="89"/>
      <c r="N1061" s="89"/>
      <c r="P1061" s="199"/>
      <c r="Q1061" s="199"/>
      <c r="R1061" s="199"/>
      <c r="S1061" s="204"/>
      <c r="T1061" s="273">
        <f t="shared" si="942"/>
        <v>0</v>
      </c>
      <c r="U1061" s="202">
        <f t="shared" si="943"/>
        <v>0</v>
      </c>
      <c r="V1061" s="205" t="str">
        <f t="shared" si="944"/>
        <v/>
      </c>
      <c r="W1061" s="205" t="str">
        <f t="shared" si="945"/>
        <v/>
      </c>
      <c r="X1061" s="49">
        <v>12</v>
      </c>
      <c r="Y1061" s="84" t="str">
        <f t="shared" si="946"/>
        <v/>
      </c>
      <c r="Z1061" s="84" t="str">
        <f t="shared" si="947"/>
        <v/>
      </c>
      <c r="AA1061" s="84" t="str">
        <f t="shared" si="948"/>
        <v/>
      </c>
      <c r="AB1061" s="31">
        <f t="shared" si="949"/>
        <v>0</v>
      </c>
      <c r="AH1061" s="332" t="str">
        <f t="shared" si="950"/>
        <v/>
      </c>
    </row>
    <row r="1062" spans="1:34" x14ac:dyDescent="0.25">
      <c r="A1062" s="31" t="str">
        <f>C1051&amp;"x"&amp;B1062</f>
        <v>x9</v>
      </c>
      <c r="B1062" s="60">
        <v>9</v>
      </c>
      <c r="C1062" s="84" t="str">
        <f t="shared" si="933"/>
        <v/>
      </c>
      <c r="D1062" s="84" t="str">
        <f t="shared" si="934"/>
        <v/>
      </c>
      <c r="E1062" s="85" t="str">
        <f t="shared" si="935"/>
        <v/>
      </c>
      <c r="F1062" s="85" t="str">
        <f t="shared" si="936"/>
        <v/>
      </c>
      <c r="G1062" s="86" t="str">
        <f t="shared" si="937"/>
        <v/>
      </c>
      <c r="H1062" s="87" t="str">
        <f t="shared" si="938"/>
        <v/>
      </c>
      <c r="I1062" s="88"/>
      <c r="J1062" s="84" t="str">
        <f t="shared" si="939"/>
        <v/>
      </c>
      <c r="K1062" s="84" t="str">
        <f t="shared" si="940"/>
        <v/>
      </c>
      <c r="L1062" s="84" t="str">
        <f t="shared" si="941"/>
        <v/>
      </c>
      <c r="M1062" s="89"/>
      <c r="N1062" s="89"/>
      <c r="P1062" s="199"/>
      <c r="Q1062" s="199"/>
      <c r="R1062" s="199"/>
      <c r="S1062" s="204"/>
      <c r="T1062" s="273">
        <f t="shared" si="942"/>
        <v>0</v>
      </c>
      <c r="U1062" s="202">
        <f t="shared" si="943"/>
        <v>0</v>
      </c>
      <c r="V1062" s="205" t="str">
        <f t="shared" si="944"/>
        <v/>
      </c>
      <c r="W1062" s="205" t="str">
        <f t="shared" si="945"/>
        <v/>
      </c>
      <c r="X1062" s="49">
        <v>13</v>
      </c>
      <c r="Y1062" s="84" t="str">
        <f t="shared" si="946"/>
        <v/>
      </c>
      <c r="Z1062" s="84" t="str">
        <f t="shared" si="947"/>
        <v/>
      </c>
      <c r="AA1062" s="84" t="str">
        <f t="shared" si="948"/>
        <v/>
      </c>
      <c r="AB1062" s="31">
        <f t="shared" si="949"/>
        <v>0</v>
      </c>
      <c r="AH1062" s="332" t="str">
        <f t="shared" si="950"/>
        <v/>
      </c>
    </row>
    <row r="1063" spans="1:34" x14ac:dyDescent="0.25">
      <c r="A1063" s="31" t="str">
        <f>C1051&amp;"x"&amp;B1063</f>
        <v>x10</v>
      </c>
      <c r="B1063" s="60">
        <v>10</v>
      </c>
      <c r="C1063" s="84" t="str">
        <f t="shared" si="933"/>
        <v/>
      </c>
      <c r="D1063" s="84" t="str">
        <f t="shared" si="934"/>
        <v/>
      </c>
      <c r="E1063" s="85" t="str">
        <f t="shared" si="935"/>
        <v/>
      </c>
      <c r="F1063" s="85" t="str">
        <f t="shared" si="936"/>
        <v/>
      </c>
      <c r="G1063" s="86" t="str">
        <f t="shared" si="937"/>
        <v/>
      </c>
      <c r="H1063" s="87" t="str">
        <f t="shared" si="938"/>
        <v/>
      </c>
      <c r="I1063" s="88"/>
      <c r="J1063" s="84" t="str">
        <f t="shared" si="939"/>
        <v/>
      </c>
      <c r="K1063" s="84" t="str">
        <f t="shared" si="940"/>
        <v/>
      </c>
      <c r="L1063" s="84" t="str">
        <f t="shared" si="941"/>
        <v/>
      </c>
      <c r="M1063" s="89"/>
      <c r="N1063" s="89"/>
      <c r="P1063" s="199"/>
      <c r="Q1063" s="199"/>
      <c r="R1063" s="199"/>
      <c r="S1063" s="204"/>
      <c r="T1063" s="273">
        <f t="shared" si="942"/>
        <v>0</v>
      </c>
      <c r="U1063" s="202">
        <f t="shared" si="943"/>
        <v>0</v>
      </c>
      <c r="V1063" s="205" t="str">
        <f t="shared" si="944"/>
        <v/>
      </c>
      <c r="W1063" s="205" t="str">
        <f t="shared" si="945"/>
        <v/>
      </c>
      <c r="X1063" s="49">
        <v>14</v>
      </c>
      <c r="Y1063" s="84" t="str">
        <f t="shared" si="946"/>
        <v/>
      </c>
      <c r="Z1063" s="84" t="str">
        <f t="shared" si="947"/>
        <v/>
      </c>
      <c r="AA1063" s="84" t="str">
        <f t="shared" si="948"/>
        <v/>
      </c>
      <c r="AB1063" s="31">
        <f t="shared" si="949"/>
        <v>0</v>
      </c>
      <c r="AH1063" s="332" t="str">
        <f t="shared" si="950"/>
        <v/>
      </c>
    </row>
    <row r="1064" spans="1:34" x14ac:dyDescent="0.25">
      <c r="A1064" s="31" t="str">
        <f>C1051&amp;"x"&amp;B1064</f>
        <v>x11</v>
      </c>
      <c r="B1064" s="60">
        <v>11</v>
      </c>
      <c r="C1064" s="84" t="str">
        <f t="shared" si="933"/>
        <v/>
      </c>
      <c r="D1064" s="84" t="str">
        <f t="shared" si="934"/>
        <v/>
      </c>
      <c r="E1064" s="85" t="str">
        <f t="shared" si="935"/>
        <v/>
      </c>
      <c r="F1064" s="85" t="str">
        <f t="shared" si="936"/>
        <v/>
      </c>
      <c r="G1064" s="86" t="str">
        <f t="shared" si="937"/>
        <v/>
      </c>
      <c r="H1064" s="87" t="str">
        <f t="shared" si="938"/>
        <v/>
      </c>
      <c r="I1064" s="88"/>
      <c r="J1064" s="84" t="str">
        <f t="shared" si="939"/>
        <v/>
      </c>
      <c r="K1064" s="84" t="str">
        <f t="shared" si="940"/>
        <v/>
      </c>
      <c r="L1064" s="84" t="str">
        <f t="shared" si="941"/>
        <v/>
      </c>
      <c r="M1064" s="89"/>
      <c r="N1064" s="89"/>
      <c r="P1064" s="199"/>
      <c r="Q1064" s="199"/>
      <c r="R1064" s="199"/>
      <c r="T1064" s="273">
        <f t="shared" si="942"/>
        <v>0</v>
      </c>
      <c r="U1064" s="202">
        <f t="shared" si="943"/>
        <v>0</v>
      </c>
      <c r="V1064" s="205" t="str">
        <f t="shared" si="944"/>
        <v/>
      </c>
      <c r="W1064" s="205" t="str">
        <f t="shared" si="945"/>
        <v/>
      </c>
      <c r="X1064" s="49">
        <v>15</v>
      </c>
      <c r="Y1064" s="84" t="str">
        <f t="shared" si="946"/>
        <v/>
      </c>
      <c r="Z1064" s="84" t="str">
        <f t="shared" si="947"/>
        <v/>
      </c>
      <c r="AA1064" s="84" t="str">
        <f t="shared" si="948"/>
        <v/>
      </c>
      <c r="AB1064" s="31">
        <f t="shared" si="949"/>
        <v>0</v>
      </c>
      <c r="AH1064" s="332" t="str">
        <f t="shared" si="950"/>
        <v/>
      </c>
    </row>
    <row r="1065" spans="1:34" x14ac:dyDescent="0.25">
      <c r="A1065" s="31" t="str">
        <f>C1051&amp;"x"&amp;B1065</f>
        <v>x12</v>
      </c>
      <c r="B1065" s="60">
        <v>12</v>
      </c>
      <c r="C1065" s="84" t="str">
        <f t="shared" si="933"/>
        <v/>
      </c>
      <c r="D1065" s="84" t="str">
        <f t="shared" si="934"/>
        <v/>
      </c>
      <c r="E1065" s="85" t="str">
        <f t="shared" si="935"/>
        <v/>
      </c>
      <c r="F1065" s="85" t="str">
        <f t="shared" si="936"/>
        <v/>
      </c>
      <c r="G1065" s="86" t="str">
        <f t="shared" si="937"/>
        <v/>
      </c>
      <c r="H1065" s="87" t="str">
        <f t="shared" si="938"/>
        <v/>
      </c>
      <c r="I1065" s="88"/>
      <c r="J1065" s="84" t="str">
        <f t="shared" si="939"/>
        <v/>
      </c>
      <c r="K1065" s="84" t="str">
        <f t="shared" si="940"/>
        <v/>
      </c>
      <c r="L1065" s="84" t="str">
        <f t="shared" si="941"/>
        <v/>
      </c>
      <c r="M1065" s="89"/>
      <c r="N1065" s="89"/>
      <c r="P1065" s="199"/>
      <c r="Q1065" s="199"/>
      <c r="R1065" s="199"/>
      <c r="T1065" s="273">
        <f t="shared" si="942"/>
        <v>0</v>
      </c>
      <c r="U1065" s="202">
        <f t="shared" si="943"/>
        <v>0</v>
      </c>
      <c r="V1065" s="205" t="str">
        <f t="shared" si="944"/>
        <v/>
      </c>
      <c r="W1065" s="205" t="str">
        <f t="shared" si="945"/>
        <v/>
      </c>
      <c r="X1065" s="49">
        <v>16</v>
      </c>
      <c r="Y1065" s="84" t="str">
        <f t="shared" si="946"/>
        <v/>
      </c>
      <c r="Z1065" s="84" t="str">
        <f t="shared" si="947"/>
        <v/>
      </c>
      <c r="AA1065" s="84" t="str">
        <f t="shared" si="948"/>
        <v/>
      </c>
      <c r="AB1065" s="31">
        <f t="shared" si="949"/>
        <v>0</v>
      </c>
      <c r="AH1065" s="332" t="str">
        <f t="shared" si="950"/>
        <v/>
      </c>
    </row>
    <row r="1066" spans="1:34" x14ac:dyDescent="0.25">
      <c r="A1066" s="31" t="str">
        <f>C1051&amp;"x"&amp;B1066</f>
        <v>x13</v>
      </c>
      <c r="B1066" s="60">
        <v>13</v>
      </c>
      <c r="C1066" s="84" t="str">
        <f t="shared" si="933"/>
        <v/>
      </c>
      <c r="D1066" s="84" t="str">
        <f t="shared" si="934"/>
        <v/>
      </c>
      <c r="E1066" s="85" t="str">
        <f t="shared" si="935"/>
        <v/>
      </c>
      <c r="F1066" s="85" t="str">
        <f t="shared" si="936"/>
        <v/>
      </c>
      <c r="G1066" s="86" t="str">
        <f t="shared" si="937"/>
        <v/>
      </c>
      <c r="H1066" s="87" t="str">
        <f t="shared" si="938"/>
        <v/>
      </c>
      <c r="I1066" s="88"/>
      <c r="J1066" s="84" t="str">
        <f t="shared" si="939"/>
        <v/>
      </c>
      <c r="K1066" s="84" t="str">
        <f t="shared" si="940"/>
        <v/>
      </c>
      <c r="L1066" s="84" t="str">
        <f t="shared" si="941"/>
        <v/>
      </c>
      <c r="M1066" s="89"/>
      <c r="N1066" s="89"/>
      <c r="P1066" s="199"/>
      <c r="Q1066" s="199"/>
      <c r="R1066" s="199"/>
      <c r="T1066" s="273">
        <f t="shared" si="942"/>
        <v>0</v>
      </c>
      <c r="U1066" s="202">
        <f t="shared" si="943"/>
        <v>0</v>
      </c>
      <c r="V1066" s="205" t="str">
        <f t="shared" si="944"/>
        <v/>
      </c>
      <c r="W1066" s="205" t="str">
        <f t="shared" si="945"/>
        <v/>
      </c>
      <c r="X1066" s="49">
        <v>17</v>
      </c>
      <c r="Y1066" s="84" t="str">
        <f t="shared" si="946"/>
        <v/>
      </c>
      <c r="Z1066" s="84" t="str">
        <f t="shared" si="947"/>
        <v/>
      </c>
      <c r="AA1066" s="84" t="str">
        <f t="shared" si="948"/>
        <v/>
      </c>
      <c r="AB1066" s="31">
        <f t="shared" si="949"/>
        <v>0</v>
      </c>
      <c r="AH1066" s="332" t="str">
        <f t="shared" si="950"/>
        <v/>
      </c>
    </row>
    <row r="1067" spans="1:34" x14ac:dyDescent="0.25">
      <c r="A1067" s="31" t="str">
        <f>C1051&amp;"x"&amp;B1067</f>
        <v>x14</v>
      </c>
      <c r="B1067" s="60">
        <v>14</v>
      </c>
      <c r="C1067" s="84" t="str">
        <f t="shared" si="933"/>
        <v/>
      </c>
      <c r="D1067" s="84" t="str">
        <f t="shared" si="934"/>
        <v/>
      </c>
      <c r="E1067" s="85" t="str">
        <f t="shared" si="935"/>
        <v/>
      </c>
      <c r="F1067" s="85" t="str">
        <f t="shared" si="936"/>
        <v/>
      </c>
      <c r="G1067" s="86" t="str">
        <f t="shared" si="937"/>
        <v/>
      </c>
      <c r="H1067" s="87" t="str">
        <f t="shared" si="938"/>
        <v/>
      </c>
      <c r="I1067" s="88"/>
      <c r="J1067" s="84" t="str">
        <f t="shared" si="939"/>
        <v/>
      </c>
      <c r="K1067" s="84" t="str">
        <f t="shared" si="940"/>
        <v/>
      </c>
      <c r="L1067" s="84" t="str">
        <f t="shared" si="941"/>
        <v/>
      </c>
      <c r="M1067" s="89"/>
      <c r="N1067" s="89"/>
      <c r="P1067" s="199"/>
      <c r="Q1067" s="199"/>
      <c r="R1067" s="199"/>
      <c r="T1067" s="273">
        <f t="shared" si="942"/>
        <v>0</v>
      </c>
      <c r="U1067" s="202">
        <f t="shared" si="943"/>
        <v>0</v>
      </c>
      <c r="V1067" s="205" t="str">
        <f t="shared" si="944"/>
        <v/>
      </c>
      <c r="W1067" s="205" t="str">
        <f t="shared" si="945"/>
        <v/>
      </c>
      <c r="X1067" s="49">
        <v>18</v>
      </c>
      <c r="Y1067" s="84" t="str">
        <f t="shared" si="946"/>
        <v/>
      </c>
      <c r="Z1067" s="84" t="str">
        <f t="shared" si="947"/>
        <v/>
      </c>
      <c r="AA1067" s="84" t="str">
        <f t="shared" si="948"/>
        <v/>
      </c>
      <c r="AB1067" s="31">
        <f t="shared" si="949"/>
        <v>0</v>
      </c>
      <c r="AH1067" s="332" t="str">
        <f t="shared" si="950"/>
        <v/>
      </c>
    </row>
    <row r="1068" spans="1:34" x14ac:dyDescent="0.25">
      <c r="A1068" s="31" t="str">
        <f>C1051&amp;"x"&amp;B1068</f>
        <v>x15</v>
      </c>
      <c r="B1068" s="60">
        <v>15</v>
      </c>
      <c r="C1068" s="84" t="str">
        <f t="shared" si="933"/>
        <v/>
      </c>
      <c r="D1068" s="84" t="str">
        <f t="shared" si="934"/>
        <v/>
      </c>
      <c r="E1068" s="85" t="str">
        <f t="shared" si="935"/>
        <v/>
      </c>
      <c r="F1068" s="85" t="str">
        <f t="shared" si="936"/>
        <v/>
      </c>
      <c r="G1068" s="86" t="str">
        <f t="shared" si="937"/>
        <v/>
      </c>
      <c r="H1068" s="87" t="str">
        <f t="shared" si="938"/>
        <v/>
      </c>
      <c r="I1068" s="88"/>
      <c r="J1068" s="84" t="str">
        <f t="shared" si="939"/>
        <v/>
      </c>
      <c r="K1068" s="84" t="str">
        <f t="shared" si="940"/>
        <v/>
      </c>
      <c r="L1068" s="84" t="str">
        <f t="shared" si="941"/>
        <v/>
      </c>
      <c r="M1068" s="89"/>
      <c r="N1068" s="89"/>
      <c r="P1068" s="199"/>
      <c r="Q1068" s="199"/>
      <c r="R1068" s="199"/>
      <c r="T1068" s="273">
        <f t="shared" si="942"/>
        <v>0</v>
      </c>
      <c r="U1068" s="202">
        <f t="shared" si="943"/>
        <v>0</v>
      </c>
      <c r="V1068" s="205" t="str">
        <f t="shared" si="944"/>
        <v/>
      </c>
      <c r="W1068" s="205" t="str">
        <f t="shared" si="945"/>
        <v/>
      </c>
      <c r="X1068" s="49">
        <v>19</v>
      </c>
      <c r="Y1068" s="84" t="str">
        <f t="shared" si="946"/>
        <v/>
      </c>
      <c r="Z1068" s="84" t="str">
        <f t="shared" si="947"/>
        <v/>
      </c>
      <c r="AA1068" s="84" t="str">
        <f t="shared" si="948"/>
        <v/>
      </c>
      <c r="AB1068" s="31">
        <f t="shared" si="949"/>
        <v>0</v>
      </c>
      <c r="AH1068" s="332" t="str">
        <f t="shared" si="950"/>
        <v/>
      </c>
    </row>
    <row r="1069" spans="1:34" ht="13.8" thickBot="1" x14ac:dyDescent="0.3">
      <c r="B1069" s="90"/>
      <c r="C1069" s="91"/>
      <c r="D1069" s="90"/>
      <c r="E1069" s="90"/>
      <c r="F1069" s="90"/>
      <c r="G1069" s="92"/>
      <c r="H1069" s="92"/>
      <c r="I1069" s="92"/>
      <c r="J1069" s="91"/>
      <c r="K1069" s="91"/>
      <c r="L1069" s="91"/>
      <c r="M1069" s="89"/>
      <c r="N1069" s="89"/>
      <c r="X1069" s="49">
        <v>20</v>
      </c>
    </row>
    <row r="1070" spans="1:34" ht="13.8" thickTop="1" x14ac:dyDescent="0.25">
      <c r="A1070" s="59"/>
      <c r="B1070" s="60"/>
      <c r="C1070" s="416" t="s">
        <v>5707</v>
      </c>
      <c r="D1070" s="416"/>
      <c r="E1070" s="162" t="s">
        <v>5708</v>
      </c>
      <c r="F1070" s="162" t="s">
        <v>5709</v>
      </c>
      <c r="G1070" s="62" t="s">
        <v>5710</v>
      </c>
      <c r="H1070" s="63"/>
      <c r="I1070" s="64"/>
      <c r="J1070" s="65" t="s">
        <v>5711</v>
      </c>
      <c r="K1070" s="65" t="s">
        <v>5712</v>
      </c>
      <c r="L1070" s="65" t="s">
        <v>5713</v>
      </c>
      <c r="M1070" s="66"/>
      <c r="N1070" s="66"/>
      <c r="O1070" s="67"/>
      <c r="P1070" s="68">
        <f>COUNT(P1074:P1088)</f>
        <v>0</v>
      </c>
      <c r="Q1070" s="68">
        <f>COUNT(Q1074:Q1088)</f>
        <v>0</v>
      </c>
      <c r="R1070" s="68">
        <f>COUNT(R1074:R1088)</f>
        <v>0</v>
      </c>
      <c r="S1070" s="69"/>
      <c r="T1070" s="344">
        <f>T1071-SUM(U1074:U1088)</f>
        <v>0</v>
      </c>
      <c r="U1070" s="67"/>
      <c r="V1070" s="67"/>
      <c r="W1070" s="67"/>
      <c r="X1070" s="67">
        <v>1</v>
      </c>
      <c r="Y1070" s="59"/>
      <c r="Z1070" s="59"/>
      <c r="AA1070" s="59"/>
      <c r="AB1070" s="59"/>
    </row>
    <row r="1071" spans="1:34" x14ac:dyDescent="0.25">
      <c r="A1071" s="40">
        <v>57</v>
      </c>
      <c r="B1071" s="70"/>
      <c r="C1071" s="415" t="str">
        <f>Leden!AQ59</f>
        <v/>
      </c>
      <c r="D1071" s="415"/>
      <c r="E1071" s="161" t="str">
        <f>IF($C1071="","",LEFT(IFERROR(VLOOKUP($C1071,TeamsV,2,0),"")&amp;"??",2))</f>
        <v/>
      </c>
      <c r="F1071" s="342" t="str">
        <f>IF($C1071="","",IFERROR(VLOOKUP($C1071,TeamsV,3,0),"??"))</f>
        <v/>
      </c>
      <c r="G1071" s="161" t="str">
        <f>IF($C1071="","",LEFT(IFERROR(VLOOKUP($C1071,TeamsV,4,0),"")&amp;"?",1))</f>
        <v/>
      </c>
      <c r="H1071" s="72"/>
      <c r="I1071" s="73"/>
      <c r="J1071" s="265">
        <f>COUNTIF(C1074:C1088,"V")</f>
        <v>0</v>
      </c>
      <c r="K1071" s="268">
        <f>COUNTIF(C1074:C1088,"M")</f>
        <v>0</v>
      </c>
      <c r="L1071" s="74" t="str">
        <f>IFERROR(AVERAGE(H1074:H1088),"")</f>
        <v/>
      </c>
      <c r="M1071" s="75"/>
      <c r="N1071" s="75"/>
      <c r="O1071" s="76" t="s">
        <v>5714</v>
      </c>
      <c r="P1071" s="346"/>
      <c r="Q1071" s="346"/>
      <c r="R1071" s="346"/>
      <c r="S1071" s="347"/>
      <c r="T1071" s="344">
        <f>SUM(T1074:T1088)</f>
        <v>0</v>
      </c>
      <c r="U1071" s="201" t="str">
        <f>MID($C1071,1,1)</f>
        <v/>
      </c>
      <c r="V1071" s="201" t="str">
        <f>MID($C1071,1,1)</f>
        <v/>
      </c>
      <c r="W1071" s="201" t="str">
        <f>MID($C1071,1,1)</f>
        <v/>
      </c>
      <c r="X1071" s="49">
        <v>2</v>
      </c>
      <c r="Y1071" s="40"/>
      <c r="Z1071" s="40"/>
      <c r="AA1071" s="40"/>
      <c r="AB1071" s="40"/>
      <c r="AD1071" s="17" t="str">
        <f>IF($C1071="","",IFERROR(VLOOKUP($C1071,TeamsV,6,0),""))</f>
        <v/>
      </c>
      <c r="AE1071" s="17" t="str">
        <f>TRIM(IF($AD1071="","",IFERROR(VLOOKUP($AD1071,Teams!$B$4:$G$8,2,0),"")))</f>
        <v/>
      </c>
      <c r="AF1071" s="17" t="str">
        <f>TRIM(IF($AD1071="","",IFERROR(VLOOKUP($AD1071,Teams!$B$4:$G$8,4,0),"")))</f>
        <v/>
      </c>
      <c r="AH1071" s="335" t="str">
        <f>IFERROR(AVERAGE(AH1074:AH1088),"")</f>
        <v/>
      </c>
    </row>
    <row r="1072" spans="1:34" x14ac:dyDescent="0.25">
      <c r="B1072" s="60"/>
      <c r="C1072" s="162"/>
      <c r="D1072" s="60"/>
      <c r="E1072" s="60"/>
      <c r="F1072" s="60"/>
      <c r="G1072" s="64"/>
      <c r="H1072" s="64"/>
      <c r="I1072" s="64"/>
      <c r="J1072" s="266"/>
      <c r="K1072" s="266"/>
      <c r="L1072" s="266"/>
      <c r="M1072" s="77"/>
      <c r="N1072" s="77"/>
      <c r="P1072" s="200"/>
      <c r="Q1072" s="200"/>
      <c r="R1072" s="200"/>
      <c r="S1072" s="200"/>
      <c r="T1072" s="156"/>
      <c r="U1072" s="202"/>
      <c r="V1072" s="202"/>
      <c r="W1072" s="202"/>
      <c r="X1072" s="49">
        <v>3</v>
      </c>
    </row>
    <row r="1073" spans="1:34" x14ac:dyDescent="0.25">
      <c r="A1073" s="78"/>
      <c r="B1073" s="79"/>
      <c r="C1073" s="80" t="s">
        <v>5715</v>
      </c>
      <c r="D1073" s="80" t="s">
        <v>5716</v>
      </c>
      <c r="E1073" s="81" t="s">
        <v>5717</v>
      </c>
      <c r="F1073" s="81" t="s">
        <v>5718</v>
      </c>
      <c r="G1073" s="80" t="s">
        <v>5719</v>
      </c>
      <c r="H1073" s="80" t="s">
        <v>5720</v>
      </c>
      <c r="I1073" s="80" t="s">
        <v>5575</v>
      </c>
      <c r="J1073" s="80" t="s">
        <v>7904</v>
      </c>
      <c r="K1073" s="80" t="s">
        <v>7905</v>
      </c>
      <c r="L1073" s="80" t="s">
        <v>8680</v>
      </c>
      <c r="M1073" s="82"/>
      <c r="N1073" s="82"/>
      <c r="O1073" s="83"/>
      <c r="P1073" s="203" t="s">
        <v>5585</v>
      </c>
      <c r="Q1073" s="203" t="s">
        <v>5584</v>
      </c>
      <c r="R1073" s="203" t="s">
        <v>5586</v>
      </c>
      <c r="S1073" s="200"/>
      <c r="T1073" s="156"/>
      <c r="U1073" s="201" t="str">
        <f>IF(W1071="","",VLOOKUP(W1071,Leeftijdscat,2,FALSE))</f>
        <v/>
      </c>
      <c r="V1073" s="201" t="str">
        <f>IF(W1071="","",VLOOKUP(W1071,Leeftijdscat,3,FALSE))</f>
        <v/>
      </c>
      <c r="W1073" s="201" t="str">
        <f>IF(W1071="","",VLOOKUP(W1071,Leeftijdscat,4,FALSE))</f>
        <v/>
      </c>
      <c r="X1073" s="49">
        <v>4</v>
      </c>
      <c r="Y1073" s="78">
        <f>LEN(Y1074&amp;Y1075&amp;Y1076&amp;Y1077&amp;Y1078&amp;Y1079&amp;Y1080&amp;Y1081&amp;Y1082&amp;Y1083&amp;Y1084&amp;Y1085&amp;Y1086&amp;Y1087&amp;Y1088)</f>
        <v>0</v>
      </c>
      <c r="Z1073" s="78">
        <f>LEN(Z1074&amp;Z1075&amp;Z1076&amp;Z1077&amp;Z1078&amp;Z1079&amp;Z1080&amp;Z1081&amp;Z1082&amp;Z1083&amp;Z1084&amp;Z1085&amp;Z1086&amp;Z1087&amp;Z1088)</f>
        <v>0</v>
      </c>
      <c r="AA1073" s="78">
        <f>LEN(AA1074&amp;AA1075&amp;AA1076&amp;AA1077&amp;AA1078&amp;AA1079&amp;AA1080&amp;AA1081&amp;AA1082&amp;AA1083&amp;AA1084&amp;AA1085&amp;AA1086&amp;AA1087&amp;AA1088)</f>
        <v>0</v>
      </c>
      <c r="AB1073" s="78">
        <f>SUM(Y1073:AA1073)</f>
        <v>0</v>
      </c>
    </row>
    <row r="1074" spans="1:34" x14ac:dyDescent="0.25">
      <c r="A1074" s="31" t="str">
        <f>C1071&amp;"x"&amp;B1074</f>
        <v>x1</v>
      </c>
      <c r="B1074" s="60">
        <v>1</v>
      </c>
      <c r="C1074" s="84" t="str">
        <f t="shared" ref="C1074:C1088" si="951">IF(LEFT($A1074,1)="x","",IFERROR(VLOOKUP($A1074,LedenV,6,0),""))</f>
        <v/>
      </c>
      <c r="D1074" s="84" t="str">
        <f t="shared" ref="D1074:D1088" si="952">IF(LEFT($A1074,1)="x","",IFERROR(VLOOKUP($A1074,LedenV,7,0),""))</f>
        <v/>
      </c>
      <c r="E1074" s="85" t="str">
        <f t="shared" ref="E1074:E1088" si="953">IF(LEFT($A1074,1)="x","",IFERROR(VLOOKUP($A1074,LedenV,8,0),""))</f>
        <v/>
      </c>
      <c r="F1074" s="85" t="str">
        <f t="shared" ref="F1074:F1088" si="954">IF(LEFT($A1074,1)="x","",IFERROR(VLOOKUP($A1074,LedenV,9,0),""))</f>
        <v/>
      </c>
      <c r="G1074" s="86" t="str">
        <f t="shared" ref="G1074:G1088" si="955">IF(LEFT($A1074,1)="x","",IFERROR(VLOOKUP($A1074,LedenV,10,0),""))</f>
        <v/>
      </c>
      <c r="H1074" s="87" t="str">
        <f t="shared" ref="H1074:H1088" si="956">IF(AND(ISNUMBER(G1074),G1074&lt;&gt;0),DATEDIF(G1074,Peildatum,"Y"),"")</f>
        <v/>
      </c>
      <c r="I1074" s="88"/>
      <c r="J1074" s="84" t="str">
        <f t="shared" ref="J1074:J1088" si="957">IF(LEFT($A1074,1)="x","",IFERROR(VLOOKUP($A1074,LedenV,16,0),""))</f>
        <v/>
      </c>
      <c r="K1074" s="84" t="str">
        <f t="shared" ref="K1074:K1088" si="958">IF(LEFT($A1074,1)="x","",IFERROR(VLOOKUP($A1074,LedenV,17,0),""))</f>
        <v/>
      </c>
      <c r="L1074" s="84" t="str">
        <f t="shared" ref="L1074:L1088" si="959">IF(LEFT($A1074,1)="x","",IFERROR(VLOOKUP($A1074,LedenV,18,0),""))</f>
        <v/>
      </c>
      <c r="M1074" s="89"/>
      <c r="N1074" s="89"/>
      <c r="P1074" s="199"/>
      <c r="Q1074" s="199"/>
      <c r="R1074" s="199"/>
      <c r="S1074" s="204"/>
      <c r="T1074" s="273">
        <f t="shared" ref="T1074:T1088" si="960">IF(LEN(C1074&amp;D1074&amp;E1074&amp;F1074)&gt;0,1,0)</f>
        <v>0</v>
      </c>
      <c r="U1074" s="202">
        <f t="shared" ref="U1074:U1088" si="961">MIN(LEN(Y1074&amp;Z1074&amp;AA1074),1)</f>
        <v>0</v>
      </c>
      <c r="V1074" s="205" t="str">
        <f t="shared" ref="V1074:V1088" si="962">V1073</f>
        <v/>
      </c>
      <c r="W1074" s="205" t="str">
        <f t="shared" ref="W1074:W1088" si="963">W1073</f>
        <v/>
      </c>
      <c r="X1074" s="49">
        <v>5</v>
      </c>
      <c r="Y1074" s="84" t="str">
        <f t="shared" ref="Y1074:Y1088" si="964">IF(LEFT($A1074,1)="x","",IFERROR(VLOOKUP($A1074,LedenV,34,0),""))</f>
        <v/>
      </c>
      <c r="Z1074" s="84" t="str">
        <f t="shared" ref="Z1074:Z1088" si="965">IF(LEFT($A1074,1)="x","",IFERROR(VLOOKUP($A1074,LedenV,35,0),""))</f>
        <v/>
      </c>
      <c r="AA1074" s="84" t="str">
        <f t="shared" ref="AA1074:AA1088" si="966">IF(LEFT($A1074,1)="x","",IFERROR(VLOOKUP($A1074,LedenV,36,0),""))</f>
        <v/>
      </c>
      <c r="AB1074" s="31">
        <f t="shared" ref="AB1074:AB1088" si="967">LEN(Y1074&amp;Z1074&amp;AA1074)</f>
        <v>0</v>
      </c>
      <c r="AH1074" s="332" t="str">
        <f t="shared" ref="AH1074:AH1088" si="968">lft(G1074,Peildatum)</f>
        <v/>
      </c>
    </row>
    <row r="1075" spans="1:34" x14ac:dyDescent="0.25">
      <c r="A1075" s="31" t="str">
        <f>C1071&amp;"x"&amp;B1075</f>
        <v>x2</v>
      </c>
      <c r="B1075" s="60">
        <v>2</v>
      </c>
      <c r="C1075" s="84" t="str">
        <f t="shared" si="951"/>
        <v/>
      </c>
      <c r="D1075" s="84" t="str">
        <f t="shared" si="952"/>
        <v/>
      </c>
      <c r="E1075" s="85" t="str">
        <f t="shared" si="953"/>
        <v/>
      </c>
      <c r="F1075" s="85" t="str">
        <f t="shared" si="954"/>
        <v/>
      </c>
      <c r="G1075" s="86" t="str">
        <f t="shared" si="955"/>
        <v/>
      </c>
      <c r="H1075" s="87" t="str">
        <f t="shared" si="956"/>
        <v/>
      </c>
      <c r="I1075" s="88"/>
      <c r="J1075" s="84" t="str">
        <f t="shared" si="957"/>
        <v/>
      </c>
      <c r="K1075" s="84" t="str">
        <f t="shared" si="958"/>
        <v/>
      </c>
      <c r="L1075" s="84" t="str">
        <f t="shared" si="959"/>
        <v/>
      </c>
      <c r="M1075" s="89"/>
      <c r="N1075" s="89"/>
      <c r="P1075" s="199"/>
      <c r="Q1075" s="199"/>
      <c r="R1075" s="199"/>
      <c r="S1075" s="204"/>
      <c r="T1075" s="273">
        <f t="shared" si="960"/>
        <v>0</v>
      </c>
      <c r="U1075" s="202">
        <f t="shared" si="961"/>
        <v>0</v>
      </c>
      <c r="V1075" s="205" t="str">
        <f t="shared" si="962"/>
        <v/>
      </c>
      <c r="W1075" s="205" t="str">
        <f t="shared" si="963"/>
        <v/>
      </c>
      <c r="X1075" s="49">
        <v>6</v>
      </c>
      <c r="Y1075" s="84" t="str">
        <f t="shared" si="964"/>
        <v/>
      </c>
      <c r="Z1075" s="84" t="str">
        <f t="shared" si="965"/>
        <v/>
      </c>
      <c r="AA1075" s="84" t="str">
        <f t="shared" si="966"/>
        <v/>
      </c>
      <c r="AB1075" s="31">
        <f t="shared" si="967"/>
        <v>0</v>
      </c>
      <c r="AH1075" s="332" t="str">
        <f t="shared" si="968"/>
        <v/>
      </c>
    </row>
    <row r="1076" spans="1:34" x14ac:dyDescent="0.25">
      <c r="A1076" s="31" t="str">
        <f>C1071&amp;"x"&amp;B1076</f>
        <v>x3</v>
      </c>
      <c r="B1076" s="60">
        <v>3</v>
      </c>
      <c r="C1076" s="84" t="str">
        <f t="shared" si="951"/>
        <v/>
      </c>
      <c r="D1076" s="84" t="str">
        <f t="shared" si="952"/>
        <v/>
      </c>
      <c r="E1076" s="85" t="str">
        <f t="shared" si="953"/>
        <v/>
      </c>
      <c r="F1076" s="85" t="str">
        <f t="shared" si="954"/>
        <v/>
      </c>
      <c r="G1076" s="86" t="str">
        <f t="shared" si="955"/>
        <v/>
      </c>
      <c r="H1076" s="87" t="str">
        <f t="shared" si="956"/>
        <v/>
      </c>
      <c r="I1076" s="88"/>
      <c r="J1076" s="84" t="str">
        <f t="shared" si="957"/>
        <v/>
      </c>
      <c r="K1076" s="84" t="str">
        <f t="shared" si="958"/>
        <v/>
      </c>
      <c r="L1076" s="84" t="str">
        <f t="shared" si="959"/>
        <v/>
      </c>
      <c r="M1076" s="89"/>
      <c r="N1076" s="89"/>
      <c r="P1076" s="199"/>
      <c r="Q1076" s="199"/>
      <c r="R1076" s="199"/>
      <c r="S1076" s="204"/>
      <c r="T1076" s="273">
        <f t="shared" si="960"/>
        <v>0</v>
      </c>
      <c r="U1076" s="202">
        <f t="shared" si="961"/>
        <v>0</v>
      </c>
      <c r="V1076" s="205" t="str">
        <f t="shared" si="962"/>
        <v/>
      </c>
      <c r="W1076" s="205" t="str">
        <f t="shared" si="963"/>
        <v/>
      </c>
      <c r="X1076" s="49">
        <v>7</v>
      </c>
      <c r="Y1076" s="84" t="str">
        <f t="shared" si="964"/>
        <v/>
      </c>
      <c r="Z1076" s="84" t="str">
        <f t="shared" si="965"/>
        <v/>
      </c>
      <c r="AA1076" s="84" t="str">
        <f t="shared" si="966"/>
        <v/>
      </c>
      <c r="AB1076" s="31">
        <f t="shared" si="967"/>
        <v>0</v>
      </c>
      <c r="AH1076" s="332" t="str">
        <f t="shared" si="968"/>
        <v/>
      </c>
    </row>
    <row r="1077" spans="1:34" x14ac:dyDescent="0.25">
      <c r="A1077" s="31" t="str">
        <f>C1071&amp;"x"&amp;B1077</f>
        <v>x4</v>
      </c>
      <c r="B1077" s="60">
        <v>4</v>
      </c>
      <c r="C1077" s="84" t="str">
        <f t="shared" si="951"/>
        <v/>
      </c>
      <c r="D1077" s="84" t="str">
        <f t="shared" si="952"/>
        <v/>
      </c>
      <c r="E1077" s="85" t="str">
        <f t="shared" si="953"/>
        <v/>
      </c>
      <c r="F1077" s="85" t="str">
        <f t="shared" si="954"/>
        <v/>
      </c>
      <c r="G1077" s="86" t="str">
        <f t="shared" si="955"/>
        <v/>
      </c>
      <c r="H1077" s="87" t="str">
        <f t="shared" si="956"/>
        <v/>
      </c>
      <c r="I1077" s="88"/>
      <c r="J1077" s="84" t="str">
        <f t="shared" si="957"/>
        <v/>
      </c>
      <c r="K1077" s="84" t="str">
        <f t="shared" si="958"/>
        <v/>
      </c>
      <c r="L1077" s="84" t="str">
        <f t="shared" si="959"/>
        <v/>
      </c>
      <c r="M1077" s="89"/>
      <c r="N1077" s="89"/>
      <c r="P1077" s="199"/>
      <c r="Q1077" s="199"/>
      <c r="R1077" s="199"/>
      <c r="S1077" s="204"/>
      <c r="T1077" s="273">
        <f t="shared" si="960"/>
        <v>0</v>
      </c>
      <c r="U1077" s="202">
        <f t="shared" si="961"/>
        <v>0</v>
      </c>
      <c r="V1077" s="205" t="str">
        <f t="shared" si="962"/>
        <v/>
      </c>
      <c r="W1077" s="205" t="str">
        <f t="shared" si="963"/>
        <v/>
      </c>
      <c r="X1077" s="49">
        <v>8</v>
      </c>
      <c r="Y1077" s="84" t="str">
        <f t="shared" si="964"/>
        <v/>
      </c>
      <c r="Z1077" s="84" t="str">
        <f t="shared" si="965"/>
        <v/>
      </c>
      <c r="AA1077" s="84" t="str">
        <f t="shared" si="966"/>
        <v/>
      </c>
      <c r="AB1077" s="31">
        <f t="shared" si="967"/>
        <v>0</v>
      </c>
      <c r="AH1077" s="332" t="str">
        <f t="shared" si="968"/>
        <v/>
      </c>
    </row>
    <row r="1078" spans="1:34" x14ac:dyDescent="0.25">
      <c r="A1078" s="31" t="str">
        <f>C1071&amp;"x"&amp;B1078</f>
        <v>x5</v>
      </c>
      <c r="B1078" s="60">
        <v>5</v>
      </c>
      <c r="C1078" s="84" t="str">
        <f t="shared" si="951"/>
        <v/>
      </c>
      <c r="D1078" s="84" t="str">
        <f t="shared" si="952"/>
        <v/>
      </c>
      <c r="E1078" s="85" t="str">
        <f t="shared" si="953"/>
        <v/>
      </c>
      <c r="F1078" s="85" t="str">
        <f t="shared" si="954"/>
        <v/>
      </c>
      <c r="G1078" s="86" t="str">
        <f t="shared" si="955"/>
        <v/>
      </c>
      <c r="H1078" s="87" t="str">
        <f t="shared" si="956"/>
        <v/>
      </c>
      <c r="I1078" s="88"/>
      <c r="J1078" s="84" t="str">
        <f t="shared" si="957"/>
        <v/>
      </c>
      <c r="K1078" s="84" t="str">
        <f t="shared" si="958"/>
        <v/>
      </c>
      <c r="L1078" s="84" t="str">
        <f t="shared" si="959"/>
        <v/>
      </c>
      <c r="M1078" s="89"/>
      <c r="N1078" s="89"/>
      <c r="P1078" s="199"/>
      <c r="Q1078" s="199"/>
      <c r="R1078" s="199"/>
      <c r="S1078" s="204"/>
      <c r="T1078" s="273">
        <f t="shared" si="960"/>
        <v>0</v>
      </c>
      <c r="U1078" s="202">
        <f t="shared" si="961"/>
        <v>0</v>
      </c>
      <c r="V1078" s="205" t="str">
        <f t="shared" si="962"/>
        <v/>
      </c>
      <c r="W1078" s="205" t="str">
        <f t="shared" si="963"/>
        <v/>
      </c>
      <c r="X1078" s="49">
        <v>9</v>
      </c>
      <c r="Y1078" s="84" t="str">
        <f t="shared" si="964"/>
        <v/>
      </c>
      <c r="Z1078" s="84" t="str">
        <f t="shared" si="965"/>
        <v/>
      </c>
      <c r="AA1078" s="84" t="str">
        <f t="shared" si="966"/>
        <v/>
      </c>
      <c r="AB1078" s="31">
        <f t="shared" si="967"/>
        <v>0</v>
      </c>
      <c r="AH1078" s="332" t="str">
        <f t="shared" si="968"/>
        <v/>
      </c>
    </row>
    <row r="1079" spans="1:34" x14ac:dyDescent="0.25">
      <c r="A1079" s="31" t="str">
        <f>C1071&amp;"x"&amp;B1079</f>
        <v>x6</v>
      </c>
      <c r="B1079" s="60">
        <v>6</v>
      </c>
      <c r="C1079" s="84" t="str">
        <f t="shared" si="951"/>
        <v/>
      </c>
      <c r="D1079" s="84" t="str">
        <f t="shared" si="952"/>
        <v/>
      </c>
      <c r="E1079" s="85" t="str">
        <f t="shared" si="953"/>
        <v/>
      </c>
      <c r="F1079" s="85" t="str">
        <f t="shared" si="954"/>
        <v/>
      </c>
      <c r="G1079" s="86" t="str">
        <f t="shared" si="955"/>
        <v/>
      </c>
      <c r="H1079" s="87" t="str">
        <f t="shared" si="956"/>
        <v/>
      </c>
      <c r="I1079" s="88"/>
      <c r="J1079" s="84" t="str">
        <f t="shared" si="957"/>
        <v/>
      </c>
      <c r="K1079" s="84" t="str">
        <f t="shared" si="958"/>
        <v/>
      </c>
      <c r="L1079" s="84" t="str">
        <f t="shared" si="959"/>
        <v/>
      </c>
      <c r="M1079" s="89"/>
      <c r="N1079" s="89"/>
      <c r="P1079" s="199"/>
      <c r="Q1079" s="199"/>
      <c r="R1079" s="199"/>
      <c r="S1079" s="204"/>
      <c r="T1079" s="273">
        <f t="shared" si="960"/>
        <v>0</v>
      </c>
      <c r="U1079" s="202">
        <f t="shared" si="961"/>
        <v>0</v>
      </c>
      <c r="V1079" s="205" t="str">
        <f t="shared" si="962"/>
        <v/>
      </c>
      <c r="W1079" s="205" t="str">
        <f t="shared" si="963"/>
        <v/>
      </c>
      <c r="X1079" s="49">
        <v>10</v>
      </c>
      <c r="Y1079" s="84" t="str">
        <f t="shared" si="964"/>
        <v/>
      </c>
      <c r="Z1079" s="84" t="str">
        <f t="shared" si="965"/>
        <v/>
      </c>
      <c r="AA1079" s="84" t="str">
        <f t="shared" si="966"/>
        <v/>
      </c>
      <c r="AB1079" s="31">
        <f t="shared" si="967"/>
        <v>0</v>
      </c>
      <c r="AH1079" s="332" t="str">
        <f t="shared" si="968"/>
        <v/>
      </c>
    </row>
    <row r="1080" spans="1:34" x14ac:dyDescent="0.25">
      <c r="A1080" s="31" t="str">
        <f>C1071&amp;"x"&amp;B1080</f>
        <v>x7</v>
      </c>
      <c r="B1080" s="60">
        <v>7</v>
      </c>
      <c r="C1080" s="84" t="str">
        <f t="shared" si="951"/>
        <v/>
      </c>
      <c r="D1080" s="84" t="str">
        <f t="shared" si="952"/>
        <v/>
      </c>
      <c r="E1080" s="85" t="str">
        <f t="shared" si="953"/>
        <v/>
      </c>
      <c r="F1080" s="85" t="str">
        <f t="shared" si="954"/>
        <v/>
      </c>
      <c r="G1080" s="86" t="str">
        <f t="shared" si="955"/>
        <v/>
      </c>
      <c r="H1080" s="87" t="str">
        <f t="shared" si="956"/>
        <v/>
      </c>
      <c r="I1080" s="88"/>
      <c r="J1080" s="84" t="str">
        <f t="shared" si="957"/>
        <v/>
      </c>
      <c r="K1080" s="84" t="str">
        <f t="shared" si="958"/>
        <v/>
      </c>
      <c r="L1080" s="84" t="str">
        <f t="shared" si="959"/>
        <v/>
      </c>
      <c r="M1080" s="89"/>
      <c r="N1080" s="89"/>
      <c r="P1080" s="199"/>
      <c r="Q1080" s="199"/>
      <c r="R1080" s="199"/>
      <c r="S1080" s="204"/>
      <c r="T1080" s="273">
        <f t="shared" si="960"/>
        <v>0</v>
      </c>
      <c r="U1080" s="202">
        <f t="shared" si="961"/>
        <v>0</v>
      </c>
      <c r="V1080" s="205" t="str">
        <f t="shared" si="962"/>
        <v/>
      </c>
      <c r="W1080" s="205" t="str">
        <f t="shared" si="963"/>
        <v/>
      </c>
      <c r="X1080" s="49">
        <v>11</v>
      </c>
      <c r="Y1080" s="84" t="str">
        <f t="shared" si="964"/>
        <v/>
      </c>
      <c r="Z1080" s="84" t="str">
        <f t="shared" si="965"/>
        <v/>
      </c>
      <c r="AA1080" s="84" t="str">
        <f t="shared" si="966"/>
        <v/>
      </c>
      <c r="AB1080" s="31">
        <f t="shared" si="967"/>
        <v>0</v>
      </c>
      <c r="AH1080" s="332" t="str">
        <f t="shared" si="968"/>
        <v/>
      </c>
    </row>
    <row r="1081" spans="1:34" x14ac:dyDescent="0.25">
      <c r="A1081" s="31" t="str">
        <f>C1071&amp;"x"&amp;B1081</f>
        <v>x8</v>
      </c>
      <c r="B1081" s="60">
        <v>8</v>
      </c>
      <c r="C1081" s="84" t="str">
        <f t="shared" si="951"/>
        <v/>
      </c>
      <c r="D1081" s="84" t="str">
        <f t="shared" si="952"/>
        <v/>
      </c>
      <c r="E1081" s="85" t="str">
        <f t="shared" si="953"/>
        <v/>
      </c>
      <c r="F1081" s="85" t="str">
        <f t="shared" si="954"/>
        <v/>
      </c>
      <c r="G1081" s="86" t="str">
        <f t="shared" si="955"/>
        <v/>
      </c>
      <c r="H1081" s="87" t="str">
        <f t="shared" si="956"/>
        <v/>
      </c>
      <c r="I1081" s="88"/>
      <c r="J1081" s="84" t="str">
        <f t="shared" si="957"/>
        <v/>
      </c>
      <c r="K1081" s="84" t="str">
        <f t="shared" si="958"/>
        <v/>
      </c>
      <c r="L1081" s="84" t="str">
        <f t="shared" si="959"/>
        <v/>
      </c>
      <c r="M1081" s="89"/>
      <c r="N1081" s="89"/>
      <c r="P1081" s="199"/>
      <c r="Q1081" s="199"/>
      <c r="R1081" s="199"/>
      <c r="S1081" s="204"/>
      <c r="T1081" s="273">
        <f t="shared" si="960"/>
        <v>0</v>
      </c>
      <c r="U1081" s="202">
        <f t="shared" si="961"/>
        <v>0</v>
      </c>
      <c r="V1081" s="205" t="str">
        <f t="shared" si="962"/>
        <v/>
      </c>
      <c r="W1081" s="205" t="str">
        <f t="shared" si="963"/>
        <v/>
      </c>
      <c r="X1081" s="49">
        <v>12</v>
      </c>
      <c r="Y1081" s="84" t="str">
        <f t="shared" si="964"/>
        <v/>
      </c>
      <c r="Z1081" s="84" t="str">
        <f t="shared" si="965"/>
        <v/>
      </c>
      <c r="AA1081" s="84" t="str">
        <f t="shared" si="966"/>
        <v/>
      </c>
      <c r="AB1081" s="31">
        <f t="shared" si="967"/>
        <v>0</v>
      </c>
      <c r="AH1081" s="332" t="str">
        <f t="shared" si="968"/>
        <v/>
      </c>
    </row>
    <row r="1082" spans="1:34" x14ac:dyDescent="0.25">
      <c r="A1082" s="31" t="str">
        <f>C1071&amp;"x"&amp;B1082</f>
        <v>x9</v>
      </c>
      <c r="B1082" s="60">
        <v>9</v>
      </c>
      <c r="C1082" s="84" t="str">
        <f t="shared" si="951"/>
        <v/>
      </c>
      <c r="D1082" s="84" t="str">
        <f t="shared" si="952"/>
        <v/>
      </c>
      <c r="E1082" s="85" t="str">
        <f t="shared" si="953"/>
        <v/>
      </c>
      <c r="F1082" s="85" t="str">
        <f t="shared" si="954"/>
        <v/>
      </c>
      <c r="G1082" s="86" t="str">
        <f t="shared" si="955"/>
        <v/>
      </c>
      <c r="H1082" s="87" t="str">
        <f t="shared" si="956"/>
        <v/>
      </c>
      <c r="I1082" s="88"/>
      <c r="J1082" s="84" t="str">
        <f t="shared" si="957"/>
        <v/>
      </c>
      <c r="K1082" s="84" t="str">
        <f t="shared" si="958"/>
        <v/>
      </c>
      <c r="L1082" s="84" t="str">
        <f t="shared" si="959"/>
        <v/>
      </c>
      <c r="M1082" s="89"/>
      <c r="N1082" s="89"/>
      <c r="P1082" s="199"/>
      <c r="Q1082" s="199"/>
      <c r="R1082" s="199"/>
      <c r="S1082" s="204"/>
      <c r="T1082" s="273">
        <f t="shared" si="960"/>
        <v>0</v>
      </c>
      <c r="U1082" s="202">
        <f t="shared" si="961"/>
        <v>0</v>
      </c>
      <c r="V1082" s="205" t="str">
        <f t="shared" si="962"/>
        <v/>
      </c>
      <c r="W1082" s="205" t="str">
        <f t="shared" si="963"/>
        <v/>
      </c>
      <c r="X1082" s="49">
        <v>13</v>
      </c>
      <c r="Y1082" s="84" t="str">
        <f t="shared" si="964"/>
        <v/>
      </c>
      <c r="Z1082" s="84" t="str">
        <f t="shared" si="965"/>
        <v/>
      </c>
      <c r="AA1082" s="84" t="str">
        <f t="shared" si="966"/>
        <v/>
      </c>
      <c r="AB1082" s="31">
        <f t="shared" si="967"/>
        <v>0</v>
      </c>
      <c r="AH1082" s="332" t="str">
        <f t="shared" si="968"/>
        <v/>
      </c>
    </row>
    <row r="1083" spans="1:34" x14ac:dyDescent="0.25">
      <c r="A1083" s="31" t="str">
        <f>C1071&amp;"x"&amp;B1083</f>
        <v>x10</v>
      </c>
      <c r="B1083" s="60">
        <v>10</v>
      </c>
      <c r="C1083" s="84" t="str">
        <f t="shared" si="951"/>
        <v/>
      </c>
      <c r="D1083" s="84" t="str">
        <f t="shared" si="952"/>
        <v/>
      </c>
      <c r="E1083" s="85" t="str">
        <f t="shared" si="953"/>
        <v/>
      </c>
      <c r="F1083" s="85" t="str">
        <f t="shared" si="954"/>
        <v/>
      </c>
      <c r="G1083" s="86" t="str">
        <f t="shared" si="955"/>
        <v/>
      </c>
      <c r="H1083" s="87" t="str">
        <f t="shared" si="956"/>
        <v/>
      </c>
      <c r="I1083" s="88"/>
      <c r="J1083" s="84" t="str">
        <f t="shared" si="957"/>
        <v/>
      </c>
      <c r="K1083" s="84" t="str">
        <f t="shared" si="958"/>
        <v/>
      </c>
      <c r="L1083" s="84" t="str">
        <f t="shared" si="959"/>
        <v/>
      </c>
      <c r="M1083" s="89"/>
      <c r="N1083" s="89"/>
      <c r="P1083" s="199"/>
      <c r="Q1083" s="199"/>
      <c r="R1083" s="199"/>
      <c r="S1083" s="204"/>
      <c r="T1083" s="273">
        <f t="shared" si="960"/>
        <v>0</v>
      </c>
      <c r="U1083" s="202">
        <f t="shared" si="961"/>
        <v>0</v>
      </c>
      <c r="V1083" s="205" t="str">
        <f t="shared" si="962"/>
        <v/>
      </c>
      <c r="W1083" s="205" t="str">
        <f t="shared" si="963"/>
        <v/>
      </c>
      <c r="X1083" s="49">
        <v>14</v>
      </c>
      <c r="Y1083" s="84" t="str">
        <f t="shared" si="964"/>
        <v/>
      </c>
      <c r="Z1083" s="84" t="str">
        <f t="shared" si="965"/>
        <v/>
      </c>
      <c r="AA1083" s="84" t="str">
        <f t="shared" si="966"/>
        <v/>
      </c>
      <c r="AB1083" s="31">
        <f t="shared" si="967"/>
        <v>0</v>
      </c>
      <c r="AH1083" s="332" t="str">
        <f t="shared" si="968"/>
        <v/>
      </c>
    </row>
    <row r="1084" spans="1:34" x14ac:dyDescent="0.25">
      <c r="A1084" s="31" t="str">
        <f>C1071&amp;"x"&amp;B1084</f>
        <v>x11</v>
      </c>
      <c r="B1084" s="60">
        <v>11</v>
      </c>
      <c r="C1084" s="84" t="str">
        <f t="shared" si="951"/>
        <v/>
      </c>
      <c r="D1084" s="84" t="str">
        <f t="shared" si="952"/>
        <v/>
      </c>
      <c r="E1084" s="85" t="str">
        <f t="shared" si="953"/>
        <v/>
      </c>
      <c r="F1084" s="85" t="str">
        <f t="shared" si="954"/>
        <v/>
      </c>
      <c r="G1084" s="86" t="str">
        <f t="shared" si="955"/>
        <v/>
      </c>
      <c r="H1084" s="87" t="str">
        <f t="shared" si="956"/>
        <v/>
      </c>
      <c r="I1084" s="88"/>
      <c r="J1084" s="84" t="str">
        <f t="shared" si="957"/>
        <v/>
      </c>
      <c r="K1084" s="84" t="str">
        <f t="shared" si="958"/>
        <v/>
      </c>
      <c r="L1084" s="84" t="str">
        <f t="shared" si="959"/>
        <v/>
      </c>
      <c r="M1084" s="89"/>
      <c r="N1084" s="89"/>
      <c r="P1084" s="199"/>
      <c r="Q1084" s="199"/>
      <c r="R1084" s="199"/>
      <c r="T1084" s="273">
        <f t="shared" si="960"/>
        <v>0</v>
      </c>
      <c r="U1084" s="202">
        <f t="shared" si="961"/>
        <v>0</v>
      </c>
      <c r="V1084" s="205" t="str">
        <f t="shared" si="962"/>
        <v/>
      </c>
      <c r="W1084" s="205" t="str">
        <f t="shared" si="963"/>
        <v/>
      </c>
      <c r="X1084" s="49">
        <v>15</v>
      </c>
      <c r="Y1084" s="84" t="str">
        <f t="shared" si="964"/>
        <v/>
      </c>
      <c r="Z1084" s="84" t="str">
        <f t="shared" si="965"/>
        <v/>
      </c>
      <c r="AA1084" s="84" t="str">
        <f t="shared" si="966"/>
        <v/>
      </c>
      <c r="AB1084" s="31">
        <f t="shared" si="967"/>
        <v>0</v>
      </c>
      <c r="AH1084" s="332" t="str">
        <f t="shared" si="968"/>
        <v/>
      </c>
    </row>
    <row r="1085" spans="1:34" x14ac:dyDescent="0.25">
      <c r="A1085" s="31" t="str">
        <f>C1071&amp;"x"&amp;B1085</f>
        <v>x12</v>
      </c>
      <c r="B1085" s="60">
        <v>12</v>
      </c>
      <c r="C1085" s="84" t="str">
        <f t="shared" si="951"/>
        <v/>
      </c>
      <c r="D1085" s="84" t="str">
        <f t="shared" si="952"/>
        <v/>
      </c>
      <c r="E1085" s="85" t="str">
        <f t="shared" si="953"/>
        <v/>
      </c>
      <c r="F1085" s="85" t="str">
        <f t="shared" si="954"/>
        <v/>
      </c>
      <c r="G1085" s="86" t="str">
        <f t="shared" si="955"/>
        <v/>
      </c>
      <c r="H1085" s="87" t="str">
        <f t="shared" si="956"/>
        <v/>
      </c>
      <c r="I1085" s="88"/>
      <c r="J1085" s="84" t="str">
        <f t="shared" si="957"/>
        <v/>
      </c>
      <c r="K1085" s="84" t="str">
        <f t="shared" si="958"/>
        <v/>
      </c>
      <c r="L1085" s="84" t="str">
        <f t="shared" si="959"/>
        <v/>
      </c>
      <c r="M1085" s="89"/>
      <c r="N1085" s="89"/>
      <c r="P1085" s="199"/>
      <c r="Q1085" s="199"/>
      <c r="R1085" s="199"/>
      <c r="T1085" s="273">
        <f t="shared" si="960"/>
        <v>0</v>
      </c>
      <c r="U1085" s="202">
        <f t="shared" si="961"/>
        <v>0</v>
      </c>
      <c r="V1085" s="205" t="str">
        <f t="shared" si="962"/>
        <v/>
      </c>
      <c r="W1085" s="205" t="str">
        <f t="shared" si="963"/>
        <v/>
      </c>
      <c r="X1085" s="49">
        <v>16</v>
      </c>
      <c r="Y1085" s="84" t="str">
        <f t="shared" si="964"/>
        <v/>
      </c>
      <c r="Z1085" s="84" t="str">
        <f t="shared" si="965"/>
        <v/>
      </c>
      <c r="AA1085" s="84" t="str">
        <f t="shared" si="966"/>
        <v/>
      </c>
      <c r="AB1085" s="31">
        <f t="shared" si="967"/>
        <v>0</v>
      </c>
      <c r="AH1085" s="332" t="str">
        <f t="shared" si="968"/>
        <v/>
      </c>
    </row>
    <row r="1086" spans="1:34" x14ac:dyDescent="0.25">
      <c r="A1086" s="31" t="str">
        <f>C1071&amp;"x"&amp;B1086</f>
        <v>x13</v>
      </c>
      <c r="B1086" s="60">
        <v>13</v>
      </c>
      <c r="C1086" s="84" t="str">
        <f t="shared" si="951"/>
        <v/>
      </c>
      <c r="D1086" s="84" t="str">
        <f t="shared" si="952"/>
        <v/>
      </c>
      <c r="E1086" s="85" t="str">
        <f t="shared" si="953"/>
        <v/>
      </c>
      <c r="F1086" s="85" t="str">
        <f t="shared" si="954"/>
        <v/>
      </c>
      <c r="G1086" s="86" t="str">
        <f t="shared" si="955"/>
        <v/>
      </c>
      <c r="H1086" s="87" t="str">
        <f t="shared" si="956"/>
        <v/>
      </c>
      <c r="I1086" s="88"/>
      <c r="J1086" s="84" t="str">
        <f t="shared" si="957"/>
        <v/>
      </c>
      <c r="K1086" s="84" t="str">
        <f t="shared" si="958"/>
        <v/>
      </c>
      <c r="L1086" s="84" t="str">
        <f t="shared" si="959"/>
        <v/>
      </c>
      <c r="M1086" s="89"/>
      <c r="N1086" s="89"/>
      <c r="P1086" s="199"/>
      <c r="Q1086" s="199"/>
      <c r="R1086" s="199"/>
      <c r="T1086" s="273">
        <f t="shared" si="960"/>
        <v>0</v>
      </c>
      <c r="U1086" s="202">
        <f t="shared" si="961"/>
        <v>0</v>
      </c>
      <c r="V1086" s="205" t="str">
        <f t="shared" si="962"/>
        <v/>
      </c>
      <c r="W1086" s="205" t="str">
        <f t="shared" si="963"/>
        <v/>
      </c>
      <c r="X1086" s="49">
        <v>17</v>
      </c>
      <c r="Y1086" s="84" t="str">
        <f t="shared" si="964"/>
        <v/>
      </c>
      <c r="Z1086" s="84" t="str">
        <f t="shared" si="965"/>
        <v/>
      </c>
      <c r="AA1086" s="84" t="str">
        <f t="shared" si="966"/>
        <v/>
      </c>
      <c r="AB1086" s="31">
        <f t="shared" si="967"/>
        <v>0</v>
      </c>
      <c r="AH1086" s="332" t="str">
        <f t="shared" si="968"/>
        <v/>
      </c>
    </row>
    <row r="1087" spans="1:34" x14ac:dyDescent="0.25">
      <c r="A1087" s="31" t="str">
        <f>C1071&amp;"x"&amp;B1087</f>
        <v>x14</v>
      </c>
      <c r="B1087" s="60">
        <v>14</v>
      </c>
      <c r="C1087" s="84" t="str">
        <f t="shared" si="951"/>
        <v/>
      </c>
      <c r="D1087" s="84" t="str">
        <f t="shared" si="952"/>
        <v/>
      </c>
      <c r="E1087" s="85" t="str">
        <f t="shared" si="953"/>
        <v/>
      </c>
      <c r="F1087" s="85" t="str">
        <f t="shared" si="954"/>
        <v/>
      </c>
      <c r="G1087" s="86" t="str">
        <f t="shared" si="955"/>
        <v/>
      </c>
      <c r="H1087" s="87" t="str">
        <f t="shared" si="956"/>
        <v/>
      </c>
      <c r="I1087" s="88"/>
      <c r="J1087" s="84" t="str">
        <f t="shared" si="957"/>
        <v/>
      </c>
      <c r="K1087" s="84" t="str">
        <f t="shared" si="958"/>
        <v/>
      </c>
      <c r="L1087" s="84" t="str">
        <f t="shared" si="959"/>
        <v/>
      </c>
      <c r="M1087" s="89"/>
      <c r="N1087" s="89"/>
      <c r="P1087" s="199"/>
      <c r="Q1087" s="199"/>
      <c r="R1087" s="199"/>
      <c r="T1087" s="273">
        <f t="shared" si="960"/>
        <v>0</v>
      </c>
      <c r="U1087" s="202">
        <f t="shared" si="961"/>
        <v>0</v>
      </c>
      <c r="V1087" s="205" t="str">
        <f t="shared" si="962"/>
        <v/>
      </c>
      <c r="W1087" s="205" t="str">
        <f t="shared" si="963"/>
        <v/>
      </c>
      <c r="X1087" s="49">
        <v>18</v>
      </c>
      <c r="Y1087" s="84" t="str">
        <f t="shared" si="964"/>
        <v/>
      </c>
      <c r="Z1087" s="84" t="str">
        <f t="shared" si="965"/>
        <v/>
      </c>
      <c r="AA1087" s="84" t="str">
        <f t="shared" si="966"/>
        <v/>
      </c>
      <c r="AB1087" s="31">
        <f t="shared" si="967"/>
        <v>0</v>
      </c>
      <c r="AH1087" s="332" t="str">
        <f t="shared" si="968"/>
        <v/>
      </c>
    </row>
    <row r="1088" spans="1:34" x14ac:dyDescent="0.25">
      <c r="A1088" s="31" t="str">
        <f>C1071&amp;"x"&amp;B1088</f>
        <v>x15</v>
      </c>
      <c r="B1088" s="60">
        <v>15</v>
      </c>
      <c r="C1088" s="84" t="str">
        <f t="shared" si="951"/>
        <v/>
      </c>
      <c r="D1088" s="84" t="str">
        <f t="shared" si="952"/>
        <v/>
      </c>
      <c r="E1088" s="85" t="str">
        <f t="shared" si="953"/>
        <v/>
      </c>
      <c r="F1088" s="85" t="str">
        <f t="shared" si="954"/>
        <v/>
      </c>
      <c r="G1088" s="86" t="str">
        <f t="shared" si="955"/>
        <v/>
      </c>
      <c r="H1088" s="87" t="str">
        <f t="shared" si="956"/>
        <v/>
      </c>
      <c r="I1088" s="88"/>
      <c r="J1088" s="84" t="str">
        <f t="shared" si="957"/>
        <v/>
      </c>
      <c r="K1088" s="84" t="str">
        <f t="shared" si="958"/>
        <v/>
      </c>
      <c r="L1088" s="84" t="str">
        <f t="shared" si="959"/>
        <v/>
      </c>
      <c r="M1088" s="89"/>
      <c r="N1088" s="89"/>
      <c r="P1088" s="199"/>
      <c r="Q1088" s="199"/>
      <c r="R1088" s="199"/>
      <c r="T1088" s="273">
        <f t="shared" si="960"/>
        <v>0</v>
      </c>
      <c r="U1088" s="202">
        <f t="shared" si="961"/>
        <v>0</v>
      </c>
      <c r="V1088" s="205" t="str">
        <f t="shared" si="962"/>
        <v/>
      </c>
      <c r="W1088" s="205" t="str">
        <f t="shared" si="963"/>
        <v/>
      </c>
      <c r="X1088" s="49">
        <v>19</v>
      </c>
      <c r="Y1088" s="84" t="str">
        <f t="shared" si="964"/>
        <v/>
      </c>
      <c r="Z1088" s="84" t="str">
        <f t="shared" si="965"/>
        <v/>
      </c>
      <c r="AA1088" s="84" t="str">
        <f t="shared" si="966"/>
        <v/>
      </c>
      <c r="AB1088" s="31">
        <f t="shared" si="967"/>
        <v>0</v>
      </c>
      <c r="AH1088" s="332" t="str">
        <f t="shared" si="968"/>
        <v/>
      </c>
    </row>
    <row r="1089" spans="1:34" ht="13.8" thickBot="1" x14ac:dyDescent="0.3">
      <c r="B1089" s="90"/>
      <c r="C1089" s="91"/>
      <c r="D1089" s="90"/>
      <c r="E1089" s="90"/>
      <c r="F1089" s="90"/>
      <c r="G1089" s="92"/>
      <c r="H1089" s="92"/>
      <c r="I1089" s="92"/>
      <c r="J1089" s="91"/>
      <c r="K1089" s="91"/>
      <c r="L1089" s="91"/>
      <c r="M1089" s="89"/>
      <c r="N1089" s="89"/>
      <c r="X1089" s="49">
        <v>20</v>
      </c>
    </row>
    <row r="1090" spans="1:34" ht="13.8" thickTop="1" x14ac:dyDescent="0.25">
      <c r="A1090" s="59"/>
      <c r="B1090" s="60"/>
      <c r="C1090" s="416" t="s">
        <v>5707</v>
      </c>
      <c r="D1090" s="416"/>
      <c r="E1090" s="162" t="s">
        <v>5708</v>
      </c>
      <c r="F1090" s="162" t="s">
        <v>5709</v>
      </c>
      <c r="G1090" s="62" t="s">
        <v>5710</v>
      </c>
      <c r="H1090" s="63"/>
      <c r="I1090" s="64"/>
      <c r="J1090" s="65" t="s">
        <v>5711</v>
      </c>
      <c r="K1090" s="65" t="s">
        <v>5712</v>
      </c>
      <c r="L1090" s="65" t="s">
        <v>5713</v>
      </c>
      <c r="M1090" s="66"/>
      <c r="N1090" s="66"/>
      <c r="O1090" s="67"/>
      <c r="P1090" s="68">
        <f>COUNT(P1094:P1108)</f>
        <v>0</v>
      </c>
      <c r="Q1090" s="68">
        <f>COUNT(Q1094:Q1108)</f>
        <v>0</v>
      </c>
      <c r="R1090" s="68">
        <f>COUNT(R1094:R1108)</f>
        <v>0</v>
      </c>
      <c r="S1090" s="69"/>
      <c r="T1090" s="344">
        <f>T1091-SUM(U1094:U1108)</f>
        <v>0</v>
      </c>
      <c r="U1090" s="67"/>
      <c r="V1090" s="67"/>
      <c r="W1090" s="67"/>
      <c r="X1090" s="67">
        <v>1</v>
      </c>
      <c r="Y1090" s="59"/>
      <c r="Z1090" s="59"/>
      <c r="AA1090" s="59"/>
      <c r="AB1090" s="59"/>
    </row>
    <row r="1091" spans="1:34" x14ac:dyDescent="0.25">
      <c r="A1091" s="40">
        <v>58</v>
      </c>
      <c r="B1091" s="70"/>
      <c r="C1091" s="415" t="str">
        <f>Leden!AQ60</f>
        <v/>
      </c>
      <c r="D1091" s="415"/>
      <c r="E1091" s="161" t="str">
        <f>IF($C1091="","",LEFT(IFERROR(VLOOKUP($C1091,TeamsV,2,0),"")&amp;"??",2))</f>
        <v/>
      </c>
      <c r="F1091" s="342" t="str">
        <f>IF($C1091="","",IFERROR(VLOOKUP($C1091,TeamsV,3,0),"??"))</f>
        <v/>
      </c>
      <c r="G1091" s="161" t="str">
        <f>IF($C1091="","",LEFT(IFERROR(VLOOKUP($C1091,TeamsV,4,0),"")&amp;"?",1))</f>
        <v/>
      </c>
      <c r="H1091" s="72"/>
      <c r="I1091" s="73"/>
      <c r="J1091" s="265">
        <f>COUNTIF(C1094:C1108,"V")</f>
        <v>0</v>
      </c>
      <c r="K1091" s="268">
        <f>COUNTIF(C1094:C1108,"M")</f>
        <v>0</v>
      </c>
      <c r="L1091" s="74" t="str">
        <f>IFERROR(AVERAGE(H1094:H1108),"")</f>
        <v/>
      </c>
      <c r="M1091" s="75"/>
      <c r="N1091" s="75"/>
      <c r="O1091" s="76" t="s">
        <v>5714</v>
      </c>
      <c r="P1091" s="346"/>
      <c r="Q1091" s="346"/>
      <c r="R1091" s="346"/>
      <c r="S1091" s="347"/>
      <c r="T1091" s="344">
        <f>SUM(T1094:T1108)</f>
        <v>0</v>
      </c>
      <c r="U1091" s="201" t="str">
        <f>MID($C1091,1,1)</f>
        <v/>
      </c>
      <c r="V1091" s="201" t="str">
        <f>MID($C1091,1,1)</f>
        <v/>
      </c>
      <c r="W1091" s="201" t="str">
        <f>MID($C1091,1,1)</f>
        <v/>
      </c>
      <c r="X1091" s="49">
        <v>2</v>
      </c>
      <c r="Y1091" s="40"/>
      <c r="Z1091" s="40"/>
      <c r="AA1091" s="40"/>
      <c r="AB1091" s="40"/>
      <c r="AD1091" s="17" t="str">
        <f>IF($C1091="","",IFERROR(VLOOKUP($C1091,TeamsV,6,0),""))</f>
        <v/>
      </c>
      <c r="AE1091" s="17" t="str">
        <f>TRIM(IF($AD1091="","",IFERROR(VLOOKUP($AD1091,Teams!$B$4:$G$8,2,0),"")))</f>
        <v/>
      </c>
      <c r="AF1091" s="17" t="str">
        <f>TRIM(IF($AD1091="","",IFERROR(VLOOKUP($AD1091,Teams!$B$4:$G$8,4,0),"")))</f>
        <v/>
      </c>
      <c r="AH1091" s="335" t="str">
        <f>IFERROR(AVERAGE(AH1094:AH1108),"")</f>
        <v/>
      </c>
    </row>
    <row r="1092" spans="1:34" x14ac:dyDescent="0.25">
      <c r="B1092" s="60"/>
      <c r="C1092" s="162"/>
      <c r="D1092" s="60"/>
      <c r="E1092" s="60"/>
      <c r="F1092" s="60"/>
      <c r="G1092" s="64"/>
      <c r="H1092" s="64"/>
      <c r="I1092" s="64"/>
      <c r="J1092" s="266"/>
      <c r="K1092" s="266"/>
      <c r="L1092" s="266"/>
      <c r="M1092" s="77"/>
      <c r="N1092" s="77"/>
      <c r="P1092" s="200"/>
      <c r="Q1092" s="200"/>
      <c r="R1092" s="200"/>
      <c r="S1092" s="200"/>
      <c r="T1092" s="156"/>
      <c r="U1092" s="202"/>
      <c r="V1092" s="202"/>
      <c r="W1092" s="202"/>
      <c r="X1092" s="49">
        <v>3</v>
      </c>
    </row>
    <row r="1093" spans="1:34" x14ac:dyDescent="0.25">
      <c r="A1093" s="78"/>
      <c r="B1093" s="79"/>
      <c r="C1093" s="80" t="s">
        <v>5715</v>
      </c>
      <c r="D1093" s="80" t="s">
        <v>5716</v>
      </c>
      <c r="E1093" s="81" t="s">
        <v>5717</v>
      </c>
      <c r="F1093" s="81" t="s">
        <v>5718</v>
      </c>
      <c r="G1093" s="80" t="s">
        <v>5719</v>
      </c>
      <c r="H1093" s="80" t="s">
        <v>5720</v>
      </c>
      <c r="I1093" s="80" t="s">
        <v>5575</v>
      </c>
      <c r="J1093" s="80" t="s">
        <v>7904</v>
      </c>
      <c r="K1093" s="80" t="s">
        <v>7905</v>
      </c>
      <c r="L1093" s="80" t="s">
        <v>8680</v>
      </c>
      <c r="M1093" s="82"/>
      <c r="N1093" s="82"/>
      <c r="O1093" s="83"/>
      <c r="P1093" s="203" t="s">
        <v>5585</v>
      </c>
      <c r="Q1093" s="203" t="s">
        <v>5584</v>
      </c>
      <c r="R1093" s="203" t="s">
        <v>5586</v>
      </c>
      <c r="S1093" s="200"/>
      <c r="T1093" s="156"/>
      <c r="U1093" s="201" t="str">
        <f>IF(W1091="","",VLOOKUP(W1091,Leeftijdscat,2,FALSE))</f>
        <v/>
      </c>
      <c r="V1093" s="201" t="str">
        <f>IF(W1091="","",VLOOKUP(W1091,Leeftijdscat,3,FALSE))</f>
        <v/>
      </c>
      <c r="W1093" s="201" t="str">
        <f>IF(W1091="","",VLOOKUP(W1091,Leeftijdscat,4,FALSE))</f>
        <v/>
      </c>
      <c r="X1093" s="49">
        <v>4</v>
      </c>
      <c r="Y1093" s="78">
        <f>LEN(Y1094&amp;Y1095&amp;Y1096&amp;Y1097&amp;Y1098&amp;Y1099&amp;Y1100&amp;Y1101&amp;Y1102&amp;Y1103&amp;Y1104&amp;Y1105&amp;Y1106&amp;Y1107&amp;Y1108)</f>
        <v>0</v>
      </c>
      <c r="Z1093" s="78">
        <f>LEN(Z1094&amp;Z1095&amp;Z1096&amp;Z1097&amp;Z1098&amp;Z1099&amp;Z1100&amp;Z1101&amp;Z1102&amp;Z1103&amp;Z1104&amp;Z1105&amp;Z1106&amp;Z1107&amp;Z1108)</f>
        <v>0</v>
      </c>
      <c r="AA1093" s="78">
        <f>LEN(AA1094&amp;AA1095&amp;AA1096&amp;AA1097&amp;AA1098&amp;AA1099&amp;AA1100&amp;AA1101&amp;AA1102&amp;AA1103&amp;AA1104&amp;AA1105&amp;AA1106&amp;AA1107&amp;AA1108)</f>
        <v>0</v>
      </c>
      <c r="AB1093" s="78">
        <f>SUM(Y1093:AA1093)</f>
        <v>0</v>
      </c>
    </row>
    <row r="1094" spans="1:34" x14ac:dyDescent="0.25">
      <c r="A1094" s="31" t="str">
        <f>C1091&amp;"x"&amp;B1094</f>
        <v>x1</v>
      </c>
      <c r="B1094" s="60">
        <v>1</v>
      </c>
      <c r="C1094" s="84" t="str">
        <f t="shared" ref="C1094:C1108" si="969">IF(LEFT($A1094,1)="x","",IFERROR(VLOOKUP($A1094,LedenV,6,0),""))</f>
        <v/>
      </c>
      <c r="D1094" s="84" t="str">
        <f t="shared" ref="D1094:D1108" si="970">IF(LEFT($A1094,1)="x","",IFERROR(VLOOKUP($A1094,LedenV,7,0),""))</f>
        <v/>
      </c>
      <c r="E1094" s="85" t="str">
        <f t="shared" ref="E1094:E1108" si="971">IF(LEFT($A1094,1)="x","",IFERROR(VLOOKUP($A1094,LedenV,8,0),""))</f>
        <v/>
      </c>
      <c r="F1094" s="85" t="str">
        <f t="shared" ref="F1094:F1108" si="972">IF(LEFT($A1094,1)="x","",IFERROR(VLOOKUP($A1094,LedenV,9,0),""))</f>
        <v/>
      </c>
      <c r="G1094" s="86" t="str">
        <f t="shared" ref="G1094:G1108" si="973">IF(LEFT($A1094,1)="x","",IFERROR(VLOOKUP($A1094,LedenV,10,0),""))</f>
        <v/>
      </c>
      <c r="H1094" s="87" t="str">
        <f t="shared" ref="H1094:H1108" si="974">IF(AND(ISNUMBER(G1094),G1094&lt;&gt;0),DATEDIF(G1094,Peildatum,"Y"),"")</f>
        <v/>
      </c>
      <c r="I1094" s="88"/>
      <c r="J1094" s="84" t="str">
        <f t="shared" ref="J1094:J1108" si="975">IF(LEFT($A1094,1)="x","",IFERROR(VLOOKUP($A1094,LedenV,16,0),""))</f>
        <v/>
      </c>
      <c r="K1094" s="84" t="str">
        <f t="shared" ref="K1094:K1108" si="976">IF(LEFT($A1094,1)="x","",IFERROR(VLOOKUP($A1094,LedenV,17,0),""))</f>
        <v/>
      </c>
      <c r="L1094" s="84" t="str">
        <f t="shared" ref="L1094:L1108" si="977">IF(LEFT($A1094,1)="x","",IFERROR(VLOOKUP($A1094,LedenV,18,0),""))</f>
        <v/>
      </c>
      <c r="M1094" s="89"/>
      <c r="N1094" s="89"/>
      <c r="P1094" s="199"/>
      <c r="Q1094" s="199"/>
      <c r="R1094" s="199"/>
      <c r="S1094" s="204"/>
      <c r="T1094" s="273">
        <f t="shared" ref="T1094:T1108" si="978">IF(LEN(C1094&amp;D1094&amp;E1094&amp;F1094)&gt;0,1,0)</f>
        <v>0</v>
      </c>
      <c r="U1094" s="202">
        <f t="shared" ref="U1094:U1108" si="979">MIN(LEN(Y1094&amp;Z1094&amp;AA1094),1)</f>
        <v>0</v>
      </c>
      <c r="V1094" s="205" t="str">
        <f t="shared" ref="V1094:V1108" si="980">V1093</f>
        <v/>
      </c>
      <c r="W1094" s="205" t="str">
        <f t="shared" ref="W1094:W1108" si="981">W1093</f>
        <v/>
      </c>
      <c r="X1094" s="49">
        <v>5</v>
      </c>
      <c r="Y1094" s="84" t="str">
        <f t="shared" ref="Y1094:Y1108" si="982">IF(LEFT($A1094,1)="x","",IFERROR(VLOOKUP($A1094,LedenV,34,0),""))</f>
        <v/>
      </c>
      <c r="Z1094" s="84" t="str">
        <f t="shared" ref="Z1094:Z1108" si="983">IF(LEFT($A1094,1)="x","",IFERROR(VLOOKUP($A1094,LedenV,35,0),""))</f>
        <v/>
      </c>
      <c r="AA1094" s="84" t="str">
        <f t="shared" ref="AA1094:AA1108" si="984">IF(LEFT($A1094,1)="x","",IFERROR(VLOOKUP($A1094,LedenV,36,0),""))</f>
        <v/>
      </c>
      <c r="AB1094" s="31">
        <f t="shared" ref="AB1094:AB1108" si="985">LEN(Y1094&amp;Z1094&amp;AA1094)</f>
        <v>0</v>
      </c>
      <c r="AH1094" s="332" t="str">
        <f t="shared" ref="AH1094:AH1108" si="986">lft(G1094,Peildatum)</f>
        <v/>
      </c>
    </row>
    <row r="1095" spans="1:34" x14ac:dyDescent="0.25">
      <c r="A1095" s="31" t="str">
        <f>C1091&amp;"x"&amp;B1095</f>
        <v>x2</v>
      </c>
      <c r="B1095" s="60">
        <v>2</v>
      </c>
      <c r="C1095" s="84" t="str">
        <f t="shared" si="969"/>
        <v/>
      </c>
      <c r="D1095" s="84" t="str">
        <f t="shared" si="970"/>
        <v/>
      </c>
      <c r="E1095" s="85" t="str">
        <f t="shared" si="971"/>
        <v/>
      </c>
      <c r="F1095" s="85" t="str">
        <f t="shared" si="972"/>
        <v/>
      </c>
      <c r="G1095" s="86" t="str">
        <f t="shared" si="973"/>
        <v/>
      </c>
      <c r="H1095" s="87" t="str">
        <f t="shared" si="974"/>
        <v/>
      </c>
      <c r="I1095" s="88"/>
      <c r="J1095" s="84" t="str">
        <f t="shared" si="975"/>
        <v/>
      </c>
      <c r="K1095" s="84" t="str">
        <f t="shared" si="976"/>
        <v/>
      </c>
      <c r="L1095" s="84" t="str">
        <f t="shared" si="977"/>
        <v/>
      </c>
      <c r="M1095" s="89"/>
      <c r="N1095" s="89"/>
      <c r="P1095" s="199"/>
      <c r="Q1095" s="199"/>
      <c r="R1095" s="199"/>
      <c r="S1095" s="204"/>
      <c r="T1095" s="273">
        <f t="shared" si="978"/>
        <v>0</v>
      </c>
      <c r="U1095" s="202">
        <f t="shared" si="979"/>
        <v>0</v>
      </c>
      <c r="V1095" s="205" t="str">
        <f t="shared" si="980"/>
        <v/>
      </c>
      <c r="W1095" s="205" t="str">
        <f t="shared" si="981"/>
        <v/>
      </c>
      <c r="X1095" s="49">
        <v>6</v>
      </c>
      <c r="Y1095" s="84" t="str">
        <f t="shared" si="982"/>
        <v/>
      </c>
      <c r="Z1095" s="84" t="str">
        <f t="shared" si="983"/>
        <v/>
      </c>
      <c r="AA1095" s="84" t="str">
        <f t="shared" si="984"/>
        <v/>
      </c>
      <c r="AB1095" s="31">
        <f t="shared" si="985"/>
        <v>0</v>
      </c>
      <c r="AH1095" s="332" t="str">
        <f t="shared" si="986"/>
        <v/>
      </c>
    </row>
    <row r="1096" spans="1:34" x14ac:dyDescent="0.25">
      <c r="A1096" s="31" t="str">
        <f>C1091&amp;"x"&amp;B1096</f>
        <v>x3</v>
      </c>
      <c r="B1096" s="60">
        <v>3</v>
      </c>
      <c r="C1096" s="84" t="str">
        <f t="shared" si="969"/>
        <v/>
      </c>
      <c r="D1096" s="84" t="str">
        <f t="shared" si="970"/>
        <v/>
      </c>
      <c r="E1096" s="85" t="str">
        <f t="shared" si="971"/>
        <v/>
      </c>
      <c r="F1096" s="85" t="str">
        <f t="shared" si="972"/>
        <v/>
      </c>
      <c r="G1096" s="86" t="str">
        <f t="shared" si="973"/>
        <v/>
      </c>
      <c r="H1096" s="87" t="str">
        <f t="shared" si="974"/>
        <v/>
      </c>
      <c r="I1096" s="88"/>
      <c r="J1096" s="84" t="str">
        <f t="shared" si="975"/>
        <v/>
      </c>
      <c r="K1096" s="84" t="str">
        <f t="shared" si="976"/>
        <v/>
      </c>
      <c r="L1096" s="84" t="str">
        <f t="shared" si="977"/>
        <v/>
      </c>
      <c r="M1096" s="89"/>
      <c r="N1096" s="89"/>
      <c r="P1096" s="199"/>
      <c r="Q1096" s="199"/>
      <c r="R1096" s="199"/>
      <c r="S1096" s="204"/>
      <c r="T1096" s="273">
        <f t="shared" si="978"/>
        <v>0</v>
      </c>
      <c r="U1096" s="202">
        <f t="shared" si="979"/>
        <v>0</v>
      </c>
      <c r="V1096" s="205" t="str">
        <f t="shared" si="980"/>
        <v/>
      </c>
      <c r="W1096" s="205" t="str">
        <f t="shared" si="981"/>
        <v/>
      </c>
      <c r="X1096" s="49">
        <v>7</v>
      </c>
      <c r="Y1096" s="84" t="str">
        <f t="shared" si="982"/>
        <v/>
      </c>
      <c r="Z1096" s="84" t="str">
        <f t="shared" si="983"/>
        <v/>
      </c>
      <c r="AA1096" s="84" t="str">
        <f t="shared" si="984"/>
        <v/>
      </c>
      <c r="AB1096" s="31">
        <f t="shared" si="985"/>
        <v>0</v>
      </c>
      <c r="AH1096" s="332" t="str">
        <f t="shared" si="986"/>
        <v/>
      </c>
    </row>
    <row r="1097" spans="1:34" x14ac:dyDescent="0.25">
      <c r="A1097" s="31" t="str">
        <f>C1091&amp;"x"&amp;B1097</f>
        <v>x4</v>
      </c>
      <c r="B1097" s="60">
        <v>4</v>
      </c>
      <c r="C1097" s="84" t="str">
        <f t="shared" si="969"/>
        <v/>
      </c>
      <c r="D1097" s="84" t="str">
        <f t="shared" si="970"/>
        <v/>
      </c>
      <c r="E1097" s="85" t="str">
        <f t="shared" si="971"/>
        <v/>
      </c>
      <c r="F1097" s="85" t="str">
        <f t="shared" si="972"/>
        <v/>
      </c>
      <c r="G1097" s="86" t="str">
        <f t="shared" si="973"/>
        <v/>
      </c>
      <c r="H1097" s="87" t="str">
        <f t="shared" si="974"/>
        <v/>
      </c>
      <c r="I1097" s="88"/>
      <c r="J1097" s="84" t="str">
        <f t="shared" si="975"/>
        <v/>
      </c>
      <c r="K1097" s="84" t="str">
        <f t="shared" si="976"/>
        <v/>
      </c>
      <c r="L1097" s="84" t="str">
        <f t="shared" si="977"/>
        <v/>
      </c>
      <c r="M1097" s="89"/>
      <c r="N1097" s="89"/>
      <c r="P1097" s="199"/>
      <c r="Q1097" s="199"/>
      <c r="R1097" s="199"/>
      <c r="S1097" s="204"/>
      <c r="T1097" s="273">
        <f t="shared" si="978"/>
        <v>0</v>
      </c>
      <c r="U1097" s="202">
        <f t="shared" si="979"/>
        <v>0</v>
      </c>
      <c r="V1097" s="205" t="str">
        <f t="shared" si="980"/>
        <v/>
      </c>
      <c r="W1097" s="205" t="str">
        <f t="shared" si="981"/>
        <v/>
      </c>
      <c r="X1097" s="49">
        <v>8</v>
      </c>
      <c r="Y1097" s="84" t="str">
        <f t="shared" si="982"/>
        <v/>
      </c>
      <c r="Z1097" s="84" t="str">
        <f t="shared" si="983"/>
        <v/>
      </c>
      <c r="AA1097" s="84" t="str">
        <f t="shared" si="984"/>
        <v/>
      </c>
      <c r="AB1097" s="31">
        <f t="shared" si="985"/>
        <v>0</v>
      </c>
      <c r="AH1097" s="332" t="str">
        <f t="shared" si="986"/>
        <v/>
      </c>
    </row>
    <row r="1098" spans="1:34" x14ac:dyDescent="0.25">
      <c r="A1098" s="31" t="str">
        <f>C1091&amp;"x"&amp;B1098</f>
        <v>x5</v>
      </c>
      <c r="B1098" s="60">
        <v>5</v>
      </c>
      <c r="C1098" s="84" t="str">
        <f t="shared" si="969"/>
        <v/>
      </c>
      <c r="D1098" s="84" t="str">
        <f t="shared" si="970"/>
        <v/>
      </c>
      <c r="E1098" s="85" t="str">
        <f t="shared" si="971"/>
        <v/>
      </c>
      <c r="F1098" s="85" t="str">
        <f t="shared" si="972"/>
        <v/>
      </c>
      <c r="G1098" s="86" t="str">
        <f t="shared" si="973"/>
        <v/>
      </c>
      <c r="H1098" s="87" t="str">
        <f t="shared" si="974"/>
        <v/>
      </c>
      <c r="I1098" s="88"/>
      <c r="J1098" s="84" t="str">
        <f t="shared" si="975"/>
        <v/>
      </c>
      <c r="K1098" s="84" t="str">
        <f t="shared" si="976"/>
        <v/>
      </c>
      <c r="L1098" s="84" t="str">
        <f t="shared" si="977"/>
        <v/>
      </c>
      <c r="M1098" s="89"/>
      <c r="N1098" s="89"/>
      <c r="P1098" s="199"/>
      <c r="Q1098" s="199"/>
      <c r="R1098" s="199"/>
      <c r="S1098" s="204"/>
      <c r="T1098" s="273">
        <f t="shared" si="978"/>
        <v>0</v>
      </c>
      <c r="U1098" s="202">
        <f t="shared" si="979"/>
        <v>0</v>
      </c>
      <c r="V1098" s="205" t="str">
        <f t="shared" si="980"/>
        <v/>
      </c>
      <c r="W1098" s="205" t="str">
        <f t="shared" si="981"/>
        <v/>
      </c>
      <c r="X1098" s="49">
        <v>9</v>
      </c>
      <c r="Y1098" s="84" t="str">
        <f t="shared" si="982"/>
        <v/>
      </c>
      <c r="Z1098" s="84" t="str">
        <f t="shared" si="983"/>
        <v/>
      </c>
      <c r="AA1098" s="84" t="str">
        <f t="shared" si="984"/>
        <v/>
      </c>
      <c r="AB1098" s="31">
        <f t="shared" si="985"/>
        <v>0</v>
      </c>
      <c r="AH1098" s="332" t="str">
        <f t="shared" si="986"/>
        <v/>
      </c>
    </row>
    <row r="1099" spans="1:34" x14ac:dyDescent="0.25">
      <c r="A1099" s="31" t="str">
        <f>C1091&amp;"x"&amp;B1099</f>
        <v>x6</v>
      </c>
      <c r="B1099" s="60">
        <v>6</v>
      </c>
      <c r="C1099" s="84" t="str">
        <f t="shared" si="969"/>
        <v/>
      </c>
      <c r="D1099" s="84" t="str">
        <f t="shared" si="970"/>
        <v/>
      </c>
      <c r="E1099" s="85" t="str">
        <f t="shared" si="971"/>
        <v/>
      </c>
      <c r="F1099" s="85" t="str">
        <f t="shared" si="972"/>
        <v/>
      </c>
      <c r="G1099" s="86" t="str">
        <f t="shared" si="973"/>
        <v/>
      </c>
      <c r="H1099" s="87" t="str">
        <f t="shared" si="974"/>
        <v/>
      </c>
      <c r="I1099" s="88"/>
      <c r="J1099" s="84" t="str">
        <f t="shared" si="975"/>
        <v/>
      </c>
      <c r="K1099" s="84" t="str">
        <f t="shared" si="976"/>
        <v/>
      </c>
      <c r="L1099" s="84" t="str">
        <f t="shared" si="977"/>
        <v/>
      </c>
      <c r="M1099" s="89"/>
      <c r="N1099" s="89"/>
      <c r="P1099" s="199"/>
      <c r="Q1099" s="199"/>
      <c r="R1099" s="199"/>
      <c r="S1099" s="204"/>
      <c r="T1099" s="273">
        <f t="shared" si="978"/>
        <v>0</v>
      </c>
      <c r="U1099" s="202">
        <f t="shared" si="979"/>
        <v>0</v>
      </c>
      <c r="V1099" s="205" t="str">
        <f t="shared" si="980"/>
        <v/>
      </c>
      <c r="W1099" s="205" t="str">
        <f t="shared" si="981"/>
        <v/>
      </c>
      <c r="X1099" s="49">
        <v>10</v>
      </c>
      <c r="Y1099" s="84" t="str">
        <f t="shared" si="982"/>
        <v/>
      </c>
      <c r="Z1099" s="84" t="str">
        <f t="shared" si="983"/>
        <v/>
      </c>
      <c r="AA1099" s="84" t="str">
        <f t="shared" si="984"/>
        <v/>
      </c>
      <c r="AB1099" s="31">
        <f t="shared" si="985"/>
        <v>0</v>
      </c>
      <c r="AH1099" s="332" t="str">
        <f t="shared" si="986"/>
        <v/>
      </c>
    </row>
    <row r="1100" spans="1:34" x14ac:dyDescent="0.25">
      <c r="A1100" s="31" t="str">
        <f>C1091&amp;"x"&amp;B1100</f>
        <v>x7</v>
      </c>
      <c r="B1100" s="60">
        <v>7</v>
      </c>
      <c r="C1100" s="84" t="str">
        <f t="shared" si="969"/>
        <v/>
      </c>
      <c r="D1100" s="84" t="str">
        <f t="shared" si="970"/>
        <v/>
      </c>
      <c r="E1100" s="85" t="str">
        <f t="shared" si="971"/>
        <v/>
      </c>
      <c r="F1100" s="85" t="str">
        <f t="shared" si="972"/>
        <v/>
      </c>
      <c r="G1100" s="86" t="str">
        <f t="shared" si="973"/>
        <v/>
      </c>
      <c r="H1100" s="87" t="str">
        <f t="shared" si="974"/>
        <v/>
      </c>
      <c r="I1100" s="88"/>
      <c r="J1100" s="84" t="str">
        <f t="shared" si="975"/>
        <v/>
      </c>
      <c r="K1100" s="84" t="str">
        <f t="shared" si="976"/>
        <v/>
      </c>
      <c r="L1100" s="84" t="str">
        <f t="shared" si="977"/>
        <v/>
      </c>
      <c r="M1100" s="89"/>
      <c r="N1100" s="89"/>
      <c r="P1100" s="199"/>
      <c r="Q1100" s="199"/>
      <c r="R1100" s="199"/>
      <c r="S1100" s="204"/>
      <c r="T1100" s="273">
        <f t="shared" si="978"/>
        <v>0</v>
      </c>
      <c r="U1100" s="202">
        <f t="shared" si="979"/>
        <v>0</v>
      </c>
      <c r="V1100" s="205" t="str">
        <f t="shared" si="980"/>
        <v/>
      </c>
      <c r="W1100" s="205" t="str">
        <f t="shared" si="981"/>
        <v/>
      </c>
      <c r="X1100" s="49">
        <v>11</v>
      </c>
      <c r="Y1100" s="84" t="str">
        <f t="shared" si="982"/>
        <v/>
      </c>
      <c r="Z1100" s="84" t="str">
        <f t="shared" si="983"/>
        <v/>
      </c>
      <c r="AA1100" s="84" t="str">
        <f t="shared" si="984"/>
        <v/>
      </c>
      <c r="AB1100" s="31">
        <f t="shared" si="985"/>
        <v>0</v>
      </c>
      <c r="AH1100" s="332" t="str">
        <f t="shared" si="986"/>
        <v/>
      </c>
    </row>
    <row r="1101" spans="1:34" x14ac:dyDescent="0.25">
      <c r="A1101" s="31" t="str">
        <f>C1091&amp;"x"&amp;B1101</f>
        <v>x8</v>
      </c>
      <c r="B1101" s="60">
        <v>8</v>
      </c>
      <c r="C1101" s="84" t="str">
        <f t="shared" si="969"/>
        <v/>
      </c>
      <c r="D1101" s="84" t="str">
        <f t="shared" si="970"/>
        <v/>
      </c>
      <c r="E1101" s="85" t="str">
        <f t="shared" si="971"/>
        <v/>
      </c>
      <c r="F1101" s="85" t="str">
        <f t="shared" si="972"/>
        <v/>
      </c>
      <c r="G1101" s="86" t="str">
        <f t="shared" si="973"/>
        <v/>
      </c>
      <c r="H1101" s="87" t="str">
        <f t="shared" si="974"/>
        <v/>
      </c>
      <c r="I1101" s="88"/>
      <c r="J1101" s="84" t="str">
        <f t="shared" si="975"/>
        <v/>
      </c>
      <c r="K1101" s="84" t="str">
        <f t="shared" si="976"/>
        <v/>
      </c>
      <c r="L1101" s="84" t="str">
        <f t="shared" si="977"/>
        <v/>
      </c>
      <c r="M1101" s="89"/>
      <c r="N1101" s="89"/>
      <c r="P1101" s="199"/>
      <c r="Q1101" s="199"/>
      <c r="R1101" s="199"/>
      <c r="S1101" s="204"/>
      <c r="T1101" s="273">
        <f t="shared" si="978"/>
        <v>0</v>
      </c>
      <c r="U1101" s="202">
        <f t="shared" si="979"/>
        <v>0</v>
      </c>
      <c r="V1101" s="205" t="str">
        <f t="shared" si="980"/>
        <v/>
      </c>
      <c r="W1101" s="205" t="str">
        <f t="shared" si="981"/>
        <v/>
      </c>
      <c r="X1101" s="49">
        <v>12</v>
      </c>
      <c r="Y1101" s="84" t="str">
        <f t="shared" si="982"/>
        <v/>
      </c>
      <c r="Z1101" s="84" t="str">
        <f t="shared" si="983"/>
        <v/>
      </c>
      <c r="AA1101" s="84" t="str">
        <f t="shared" si="984"/>
        <v/>
      </c>
      <c r="AB1101" s="31">
        <f t="shared" si="985"/>
        <v>0</v>
      </c>
      <c r="AH1101" s="332" t="str">
        <f t="shared" si="986"/>
        <v/>
      </c>
    </row>
    <row r="1102" spans="1:34" x14ac:dyDescent="0.25">
      <c r="A1102" s="31" t="str">
        <f>C1091&amp;"x"&amp;B1102</f>
        <v>x9</v>
      </c>
      <c r="B1102" s="60">
        <v>9</v>
      </c>
      <c r="C1102" s="84" t="str">
        <f t="shared" si="969"/>
        <v/>
      </c>
      <c r="D1102" s="84" t="str">
        <f t="shared" si="970"/>
        <v/>
      </c>
      <c r="E1102" s="85" t="str">
        <f t="shared" si="971"/>
        <v/>
      </c>
      <c r="F1102" s="85" t="str">
        <f t="shared" si="972"/>
        <v/>
      </c>
      <c r="G1102" s="86" t="str">
        <f t="shared" si="973"/>
        <v/>
      </c>
      <c r="H1102" s="87" t="str">
        <f t="shared" si="974"/>
        <v/>
      </c>
      <c r="I1102" s="88"/>
      <c r="J1102" s="84" t="str">
        <f t="shared" si="975"/>
        <v/>
      </c>
      <c r="K1102" s="84" t="str">
        <f t="shared" si="976"/>
        <v/>
      </c>
      <c r="L1102" s="84" t="str">
        <f t="shared" si="977"/>
        <v/>
      </c>
      <c r="M1102" s="89"/>
      <c r="N1102" s="89"/>
      <c r="P1102" s="199"/>
      <c r="Q1102" s="199"/>
      <c r="R1102" s="199"/>
      <c r="S1102" s="204"/>
      <c r="T1102" s="273">
        <f t="shared" si="978"/>
        <v>0</v>
      </c>
      <c r="U1102" s="202">
        <f t="shared" si="979"/>
        <v>0</v>
      </c>
      <c r="V1102" s="205" t="str">
        <f t="shared" si="980"/>
        <v/>
      </c>
      <c r="W1102" s="205" t="str">
        <f t="shared" si="981"/>
        <v/>
      </c>
      <c r="X1102" s="49">
        <v>13</v>
      </c>
      <c r="Y1102" s="84" t="str">
        <f t="shared" si="982"/>
        <v/>
      </c>
      <c r="Z1102" s="84" t="str">
        <f t="shared" si="983"/>
        <v/>
      </c>
      <c r="AA1102" s="84" t="str">
        <f t="shared" si="984"/>
        <v/>
      </c>
      <c r="AB1102" s="31">
        <f t="shared" si="985"/>
        <v>0</v>
      </c>
      <c r="AH1102" s="332" t="str">
        <f t="shared" si="986"/>
        <v/>
      </c>
    </row>
    <row r="1103" spans="1:34" x14ac:dyDescent="0.25">
      <c r="A1103" s="31" t="str">
        <f>C1091&amp;"x"&amp;B1103</f>
        <v>x10</v>
      </c>
      <c r="B1103" s="60">
        <v>10</v>
      </c>
      <c r="C1103" s="84" t="str">
        <f t="shared" si="969"/>
        <v/>
      </c>
      <c r="D1103" s="84" t="str">
        <f t="shared" si="970"/>
        <v/>
      </c>
      <c r="E1103" s="85" t="str">
        <f t="shared" si="971"/>
        <v/>
      </c>
      <c r="F1103" s="85" t="str">
        <f t="shared" si="972"/>
        <v/>
      </c>
      <c r="G1103" s="86" t="str">
        <f t="shared" si="973"/>
        <v/>
      </c>
      <c r="H1103" s="87" t="str">
        <f t="shared" si="974"/>
        <v/>
      </c>
      <c r="I1103" s="88"/>
      <c r="J1103" s="84" t="str">
        <f t="shared" si="975"/>
        <v/>
      </c>
      <c r="K1103" s="84" t="str">
        <f t="shared" si="976"/>
        <v/>
      </c>
      <c r="L1103" s="84" t="str">
        <f t="shared" si="977"/>
        <v/>
      </c>
      <c r="M1103" s="89"/>
      <c r="N1103" s="89"/>
      <c r="P1103" s="199"/>
      <c r="Q1103" s="199"/>
      <c r="R1103" s="199"/>
      <c r="S1103" s="204"/>
      <c r="T1103" s="273">
        <f t="shared" si="978"/>
        <v>0</v>
      </c>
      <c r="U1103" s="202">
        <f t="shared" si="979"/>
        <v>0</v>
      </c>
      <c r="V1103" s="205" t="str">
        <f t="shared" si="980"/>
        <v/>
      </c>
      <c r="W1103" s="205" t="str">
        <f t="shared" si="981"/>
        <v/>
      </c>
      <c r="X1103" s="49">
        <v>14</v>
      </c>
      <c r="Y1103" s="84" t="str">
        <f t="shared" si="982"/>
        <v/>
      </c>
      <c r="Z1103" s="84" t="str">
        <f t="shared" si="983"/>
        <v/>
      </c>
      <c r="AA1103" s="84" t="str">
        <f t="shared" si="984"/>
        <v/>
      </c>
      <c r="AB1103" s="31">
        <f t="shared" si="985"/>
        <v>0</v>
      </c>
      <c r="AH1103" s="332" t="str">
        <f t="shared" si="986"/>
        <v/>
      </c>
    </row>
    <row r="1104" spans="1:34" x14ac:dyDescent="0.25">
      <c r="A1104" s="31" t="str">
        <f>C1091&amp;"x"&amp;B1104</f>
        <v>x11</v>
      </c>
      <c r="B1104" s="60">
        <v>11</v>
      </c>
      <c r="C1104" s="84" t="str">
        <f t="shared" si="969"/>
        <v/>
      </c>
      <c r="D1104" s="84" t="str">
        <f t="shared" si="970"/>
        <v/>
      </c>
      <c r="E1104" s="85" t="str">
        <f t="shared" si="971"/>
        <v/>
      </c>
      <c r="F1104" s="85" t="str">
        <f t="shared" si="972"/>
        <v/>
      </c>
      <c r="G1104" s="86" t="str">
        <f t="shared" si="973"/>
        <v/>
      </c>
      <c r="H1104" s="87" t="str">
        <f t="shared" si="974"/>
        <v/>
      </c>
      <c r="I1104" s="88"/>
      <c r="J1104" s="84" t="str">
        <f t="shared" si="975"/>
        <v/>
      </c>
      <c r="K1104" s="84" t="str">
        <f t="shared" si="976"/>
        <v/>
      </c>
      <c r="L1104" s="84" t="str">
        <f t="shared" si="977"/>
        <v/>
      </c>
      <c r="M1104" s="89"/>
      <c r="N1104" s="89"/>
      <c r="P1104" s="199"/>
      <c r="Q1104" s="199"/>
      <c r="R1104" s="199"/>
      <c r="T1104" s="273">
        <f t="shared" si="978"/>
        <v>0</v>
      </c>
      <c r="U1104" s="202">
        <f t="shared" si="979"/>
        <v>0</v>
      </c>
      <c r="V1104" s="205" t="str">
        <f t="shared" si="980"/>
        <v/>
      </c>
      <c r="W1104" s="205" t="str">
        <f t="shared" si="981"/>
        <v/>
      </c>
      <c r="X1104" s="49">
        <v>15</v>
      </c>
      <c r="Y1104" s="84" t="str">
        <f t="shared" si="982"/>
        <v/>
      </c>
      <c r="Z1104" s="84" t="str">
        <f t="shared" si="983"/>
        <v/>
      </c>
      <c r="AA1104" s="84" t="str">
        <f t="shared" si="984"/>
        <v/>
      </c>
      <c r="AB1104" s="31">
        <f t="shared" si="985"/>
        <v>0</v>
      </c>
      <c r="AH1104" s="332" t="str">
        <f t="shared" si="986"/>
        <v/>
      </c>
    </row>
    <row r="1105" spans="1:34" x14ac:dyDescent="0.25">
      <c r="A1105" s="31" t="str">
        <f>C1091&amp;"x"&amp;B1105</f>
        <v>x12</v>
      </c>
      <c r="B1105" s="60">
        <v>12</v>
      </c>
      <c r="C1105" s="84" t="str">
        <f t="shared" si="969"/>
        <v/>
      </c>
      <c r="D1105" s="84" t="str">
        <f t="shared" si="970"/>
        <v/>
      </c>
      <c r="E1105" s="85" t="str">
        <f t="shared" si="971"/>
        <v/>
      </c>
      <c r="F1105" s="85" t="str">
        <f t="shared" si="972"/>
        <v/>
      </c>
      <c r="G1105" s="86" t="str">
        <f t="shared" si="973"/>
        <v/>
      </c>
      <c r="H1105" s="87" t="str">
        <f t="shared" si="974"/>
        <v/>
      </c>
      <c r="I1105" s="88"/>
      <c r="J1105" s="84" t="str">
        <f t="shared" si="975"/>
        <v/>
      </c>
      <c r="K1105" s="84" t="str">
        <f t="shared" si="976"/>
        <v/>
      </c>
      <c r="L1105" s="84" t="str">
        <f t="shared" si="977"/>
        <v/>
      </c>
      <c r="M1105" s="89"/>
      <c r="N1105" s="89"/>
      <c r="P1105" s="199"/>
      <c r="Q1105" s="199"/>
      <c r="R1105" s="199"/>
      <c r="T1105" s="273">
        <f t="shared" si="978"/>
        <v>0</v>
      </c>
      <c r="U1105" s="202">
        <f t="shared" si="979"/>
        <v>0</v>
      </c>
      <c r="V1105" s="205" t="str">
        <f t="shared" si="980"/>
        <v/>
      </c>
      <c r="W1105" s="205" t="str">
        <f t="shared" si="981"/>
        <v/>
      </c>
      <c r="X1105" s="49">
        <v>16</v>
      </c>
      <c r="Y1105" s="84" t="str">
        <f t="shared" si="982"/>
        <v/>
      </c>
      <c r="Z1105" s="84" t="str">
        <f t="shared" si="983"/>
        <v/>
      </c>
      <c r="AA1105" s="84" t="str">
        <f t="shared" si="984"/>
        <v/>
      </c>
      <c r="AB1105" s="31">
        <f t="shared" si="985"/>
        <v>0</v>
      </c>
      <c r="AH1105" s="332" t="str">
        <f t="shared" si="986"/>
        <v/>
      </c>
    </row>
    <row r="1106" spans="1:34" x14ac:dyDescent="0.25">
      <c r="A1106" s="31" t="str">
        <f>C1091&amp;"x"&amp;B1106</f>
        <v>x13</v>
      </c>
      <c r="B1106" s="60">
        <v>13</v>
      </c>
      <c r="C1106" s="84" t="str">
        <f t="shared" si="969"/>
        <v/>
      </c>
      <c r="D1106" s="84" t="str">
        <f t="shared" si="970"/>
        <v/>
      </c>
      <c r="E1106" s="85" t="str">
        <f t="shared" si="971"/>
        <v/>
      </c>
      <c r="F1106" s="85" t="str">
        <f t="shared" si="972"/>
        <v/>
      </c>
      <c r="G1106" s="86" t="str">
        <f t="shared" si="973"/>
        <v/>
      </c>
      <c r="H1106" s="87" t="str">
        <f t="shared" si="974"/>
        <v/>
      </c>
      <c r="I1106" s="88"/>
      <c r="J1106" s="84" t="str">
        <f t="shared" si="975"/>
        <v/>
      </c>
      <c r="K1106" s="84" t="str">
        <f t="shared" si="976"/>
        <v/>
      </c>
      <c r="L1106" s="84" t="str">
        <f t="shared" si="977"/>
        <v/>
      </c>
      <c r="M1106" s="89"/>
      <c r="N1106" s="89"/>
      <c r="P1106" s="199"/>
      <c r="Q1106" s="199"/>
      <c r="R1106" s="199"/>
      <c r="T1106" s="273">
        <f t="shared" si="978"/>
        <v>0</v>
      </c>
      <c r="U1106" s="202">
        <f t="shared" si="979"/>
        <v>0</v>
      </c>
      <c r="V1106" s="205" t="str">
        <f t="shared" si="980"/>
        <v/>
      </c>
      <c r="W1106" s="205" t="str">
        <f t="shared" si="981"/>
        <v/>
      </c>
      <c r="X1106" s="49">
        <v>17</v>
      </c>
      <c r="Y1106" s="84" t="str">
        <f t="shared" si="982"/>
        <v/>
      </c>
      <c r="Z1106" s="84" t="str">
        <f t="shared" si="983"/>
        <v/>
      </c>
      <c r="AA1106" s="84" t="str">
        <f t="shared" si="984"/>
        <v/>
      </c>
      <c r="AB1106" s="31">
        <f t="shared" si="985"/>
        <v>0</v>
      </c>
      <c r="AH1106" s="332" t="str">
        <f t="shared" si="986"/>
        <v/>
      </c>
    </row>
    <row r="1107" spans="1:34" x14ac:dyDescent="0.25">
      <c r="A1107" s="31" t="str">
        <f>C1091&amp;"x"&amp;B1107</f>
        <v>x14</v>
      </c>
      <c r="B1107" s="60">
        <v>14</v>
      </c>
      <c r="C1107" s="84" t="str">
        <f t="shared" si="969"/>
        <v/>
      </c>
      <c r="D1107" s="84" t="str">
        <f t="shared" si="970"/>
        <v/>
      </c>
      <c r="E1107" s="85" t="str">
        <f t="shared" si="971"/>
        <v/>
      </c>
      <c r="F1107" s="85" t="str">
        <f t="shared" si="972"/>
        <v/>
      </c>
      <c r="G1107" s="86" t="str">
        <f t="shared" si="973"/>
        <v/>
      </c>
      <c r="H1107" s="87" t="str">
        <f t="shared" si="974"/>
        <v/>
      </c>
      <c r="I1107" s="88"/>
      <c r="J1107" s="84" t="str">
        <f t="shared" si="975"/>
        <v/>
      </c>
      <c r="K1107" s="84" t="str">
        <f t="shared" si="976"/>
        <v/>
      </c>
      <c r="L1107" s="84" t="str">
        <f t="shared" si="977"/>
        <v/>
      </c>
      <c r="M1107" s="89"/>
      <c r="N1107" s="89"/>
      <c r="P1107" s="199"/>
      <c r="Q1107" s="199"/>
      <c r="R1107" s="199"/>
      <c r="T1107" s="273">
        <f t="shared" si="978"/>
        <v>0</v>
      </c>
      <c r="U1107" s="202">
        <f t="shared" si="979"/>
        <v>0</v>
      </c>
      <c r="V1107" s="205" t="str">
        <f t="shared" si="980"/>
        <v/>
      </c>
      <c r="W1107" s="205" t="str">
        <f t="shared" si="981"/>
        <v/>
      </c>
      <c r="X1107" s="49">
        <v>18</v>
      </c>
      <c r="Y1107" s="84" t="str">
        <f t="shared" si="982"/>
        <v/>
      </c>
      <c r="Z1107" s="84" t="str">
        <f t="shared" si="983"/>
        <v/>
      </c>
      <c r="AA1107" s="84" t="str">
        <f t="shared" si="984"/>
        <v/>
      </c>
      <c r="AB1107" s="31">
        <f t="shared" si="985"/>
        <v>0</v>
      </c>
      <c r="AH1107" s="332" t="str">
        <f t="shared" si="986"/>
        <v/>
      </c>
    </row>
    <row r="1108" spans="1:34" x14ac:dyDescent="0.25">
      <c r="A1108" s="31" t="str">
        <f>C1091&amp;"x"&amp;B1108</f>
        <v>x15</v>
      </c>
      <c r="B1108" s="60">
        <v>15</v>
      </c>
      <c r="C1108" s="84" t="str">
        <f t="shared" si="969"/>
        <v/>
      </c>
      <c r="D1108" s="84" t="str">
        <f t="shared" si="970"/>
        <v/>
      </c>
      <c r="E1108" s="85" t="str">
        <f t="shared" si="971"/>
        <v/>
      </c>
      <c r="F1108" s="85" t="str">
        <f t="shared" si="972"/>
        <v/>
      </c>
      <c r="G1108" s="86" t="str">
        <f t="shared" si="973"/>
        <v/>
      </c>
      <c r="H1108" s="87" t="str">
        <f t="shared" si="974"/>
        <v/>
      </c>
      <c r="I1108" s="88"/>
      <c r="J1108" s="84" t="str">
        <f t="shared" si="975"/>
        <v/>
      </c>
      <c r="K1108" s="84" t="str">
        <f t="shared" si="976"/>
        <v/>
      </c>
      <c r="L1108" s="84" t="str">
        <f t="shared" si="977"/>
        <v/>
      </c>
      <c r="M1108" s="89"/>
      <c r="N1108" s="89"/>
      <c r="P1108" s="199"/>
      <c r="Q1108" s="199"/>
      <c r="R1108" s="199"/>
      <c r="T1108" s="273">
        <f t="shared" si="978"/>
        <v>0</v>
      </c>
      <c r="U1108" s="202">
        <f t="shared" si="979"/>
        <v>0</v>
      </c>
      <c r="V1108" s="205" t="str">
        <f t="shared" si="980"/>
        <v/>
      </c>
      <c r="W1108" s="205" t="str">
        <f t="shared" si="981"/>
        <v/>
      </c>
      <c r="X1108" s="49">
        <v>19</v>
      </c>
      <c r="Y1108" s="84" t="str">
        <f t="shared" si="982"/>
        <v/>
      </c>
      <c r="Z1108" s="84" t="str">
        <f t="shared" si="983"/>
        <v/>
      </c>
      <c r="AA1108" s="84" t="str">
        <f t="shared" si="984"/>
        <v/>
      </c>
      <c r="AB1108" s="31">
        <f t="shared" si="985"/>
        <v>0</v>
      </c>
      <c r="AH1108" s="332" t="str">
        <f t="shared" si="986"/>
        <v/>
      </c>
    </row>
    <row r="1109" spans="1:34" ht="13.8" thickBot="1" x14ac:dyDescent="0.3">
      <c r="B1109" s="90"/>
      <c r="C1109" s="91"/>
      <c r="D1109" s="90"/>
      <c r="E1109" s="90"/>
      <c r="F1109" s="90"/>
      <c r="G1109" s="92"/>
      <c r="H1109" s="92"/>
      <c r="I1109" s="92"/>
      <c r="J1109" s="91"/>
      <c r="K1109" s="91"/>
      <c r="L1109" s="91"/>
      <c r="M1109" s="89"/>
      <c r="N1109" s="89"/>
      <c r="X1109" s="49">
        <v>20</v>
      </c>
    </row>
    <row r="1110" spans="1:34" ht="13.8" thickTop="1" x14ac:dyDescent="0.25">
      <c r="A1110" s="59"/>
      <c r="B1110" s="60"/>
      <c r="C1110" s="416" t="s">
        <v>5707</v>
      </c>
      <c r="D1110" s="416"/>
      <c r="E1110" s="162" t="s">
        <v>5708</v>
      </c>
      <c r="F1110" s="162" t="s">
        <v>5709</v>
      </c>
      <c r="G1110" s="62" t="s">
        <v>5710</v>
      </c>
      <c r="H1110" s="63"/>
      <c r="I1110" s="64"/>
      <c r="J1110" s="65" t="s">
        <v>5711</v>
      </c>
      <c r="K1110" s="65" t="s">
        <v>5712</v>
      </c>
      <c r="L1110" s="65" t="s">
        <v>5713</v>
      </c>
      <c r="M1110" s="66"/>
      <c r="N1110" s="66"/>
      <c r="O1110" s="67"/>
      <c r="P1110" s="68">
        <f>COUNT(P1114:P1128)</f>
        <v>0</v>
      </c>
      <c r="Q1110" s="68">
        <f>COUNT(Q1114:Q1128)</f>
        <v>0</v>
      </c>
      <c r="R1110" s="68">
        <f>COUNT(R1114:R1128)</f>
        <v>0</v>
      </c>
      <c r="S1110" s="69"/>
      <c r="T1110" s="344">
        <f>T1111-SUM(U1114:U1128)</f>
        <v>0</v>
      </c>
      <c r="U1110" s="67"/>
      <c r="V1110" s="67"/>
      <c r="W1110" s="67"/>
      <c r="X1110" s="67">
        <v>1</v>
      </c>
      <c r="Y1110" s="59"/>
      <c r="Z1110" s="59"/>
      <c r="AA1110" s="59"/>
      <c r="AB1110" s="59"/>
    </row>
    <row r="1111" spans="1:34" x14ac:dyDescent="0.25">
      <c r="A1111" s="40">
        <v>59</v>
      </c>
      <c r="B1111" s="70"/>
      <c r="C1111" s="415" t="str">
        <f>Leden!AQ61</f>
        <v/>
      </c>
      <c r="D1111" s="415"/>
      <c r="E1111" s="161" t="str">
        <f>IF($C1111="","",LEFT(IFERROR(VLOOKUP($C1111,TeamsV,2,0),"")&amp;"??",2))</f>
        <v/>
      </c>
      <c r="F1111" s="342" t="str">
        <f>IF($C1111="","",IFERROR(VLOOKUP($C1111,TeamsV,3,0),"??"))</f>
        <v/>
      </c>
      <c r="G1111" s="161" t="str">
        <f>IF($C1111="","",LEFT(IFERROR(VLOOKUP($C1111,TeamsV,4,0),"")&amp;"?",1))</f>
        <v/>
      </c>
      <c r="H1111" s="72"/>
      <c r="I1111" s="73"/>
      <c r="J1111" s="265">
        <f>COUNTIF(C1114:C1128,"V")</f>
        <v>0</v>
      </c>
      <c r="K1111" s="268">
        <f>COUNTIF(C1114:C1128,"M")</f>
        <v>0</v>
      </c>
      <c r="L1111" s="74" t="str">
        <f>IFERROR(AVERAGE(H1114:H1128),"")</f>
        <v/>
      </c>
      <c r="M1111" s="75"/>
      <c r="N1111" s="75"/>
      <c r="O1111" s="76" t="s">
        <v>5714</v>
      </c>
      <c r="P1111" s="346"/>
      <c r="Q1111" s="346"/>
      <c r="R1111" s="346"/>
      <c r="S1111" s="347"/>
      <c r="T1111" s="344">
        <f>SUM(T1114:T1128)</f>
        <v>0</v>
      </c>
      <c r="U1111" s="201" t="str">
        <f>MID($C1111,1,1)</f>
        <v/>
      </c>
      <c r="V1111" s="201" t="str">
        <f>MID($C1111,1,1)</f>
        <v/>
      </c>
      <c r="W1111" s="201" t="str">
        <f>MID($C1111,1,1)</f>
        <v/>
      </c>
      <c r="X1111" s="49">
        <v>2</v>
      </c>
      <c r="Y1111" s="40"/>
      <c r="Z1111" s="40"/>
      <c r="AA1111" s="40"/>
      <c r="AB1111" s="40"/>
      <c r="AD1111" s="17" t="str">
        <f>IF($C1111="","",IFERROR(VLOOKUP($C1111,TeamsV,6,0),""))</f>
        <v/>
      </c>
      <c r="AE1111" s="17" t="str">
        <f>TRIM(IF($AD1111="","",IFERROR(VLOOKUP($AD1111,Teams!$B$4:$G$8,2,0),"")))</f>
        <v/>
      </c>
      <c r="AF1111" s="17" t="str">
        <f>TRIM(IF($AD1111="","",IFERROR(VLOOKUP($AD1111,Teams!$B$4:$G$8,4,0),"")))</f>
        <v/>
      </c>
      <c r="AH1111" s="335" t="str">
        <f>IFERROR(AVERAGE(AH1114:AH1128),"")</f>
        <v/>
      </c>
    </row>
    <row r="1112" spans="1:34" x14ac:dyDescent="0.25">
      <c r="B1112" s="60"/>
      <c r="C1112" s="162"/>
      <c r="D1112" s="60"/>
      <c r="E1112" s="60"/>
      <c r="F1112" s="60"/>
      <c r="G1112" s="64"/>
      <c r="H1112" s="64"/>
      <c r="I1112" s="64"/>
      <c r="J1112" s="266"/>
      <c r="K1112" s="266"/>
      <c r="L1112" s="266"/>
      <c r="M1112" s="77"/>
      <c r="N1112" s="77"/>
      <c r="P1112" s="200"/>
      <c r="Q1112" s="200"/>
      <c r="R1112" s="200"/>
      <c r="S1112" s="200"/>
      <c r="T1112" s="156"/>
      <c r="U1112" s="202"/>
      <c r="V1112" s="202"/>
      <c r="W1112" s="202"/>
      <c r="X1112" s="49">
        <v>3</v>
      </c>
    </row>
    <row r="1113" spans="1:34" x14ac:dyDescent="0.25">
      <c r="A1113" s="78"/>
      <c r="B1113" s="79"/>
      <c r="C1113" s="80" t="s">
        <v>5715</v>
      </c>
      <c r="D1113" s="80" t="s">
        <v>5716</v>
      </c>
      <c r="E1113" s="81" t="s">
        <v>5717</v>
      </c>
      <c r="F1113" s="81" t="s">
        <v>5718</v>
      </c>
      <c r="G1113" s="80" t="s">
        <v>5719</v>
      </c>
      <c r="H1113" s="80" t="s">
        <v>5720</v>
      </c>
      <c r="I1113" s="80" t="s">
        <v>5575</v>
      </c>
      <c r="J1113" s="80" t="s">
        <v>7904</v>
      </c>
      <c r="K1113" s="80" t="s">
        <v>7905</v>
      </c>
      <c r="L1113" s="80" t="s">
        <v>8680</v>
      </c>
      <c r="M1113" s="82"/>
      <c r="N1113" s="82"/>
      <c r="O1113" s="83"/>
      <c r="P1113" s="203" t="s">
        <v>5585</v>
      </c>
      <c r="Q1113" s="203" t="s">
        <v>5584</v>
      </c>
      <c r="R1113" s="203" t="s">
        <v>5586</v>
      </c>
      <c r="S1113" s="200"/>
      <c r="T1113" s="156"/>
      <c r="U1113" s="201" t="str">
        <f>IF(W1111="","",VLOOKUP(W1111,Leeftijdscat,2,FALSE))</f>
        <v/>
      </c>
      <c r="V1113" s="201" t="str">
        <f>IF(W1111="","",VLOOKUP(W1111,Leeftijdscat,3,FALSE))</f>
        <v/>
      </c>
      <c r="W1113" s="201" t="str">
        <f>IF(W1111="","",VLOOKUP(W1111,Leeftijdscat,4,FALSE))</f>
        <v/>
      </c>
      <c r="X1113" s="49">
        <v>4</v>
      </c>
      <c r="Y1113" s="78">
        <f>LEN(Y1114&amp;Y1115&amp;Y1116&amp;Y1117&amp;Y1118&amp;Y1119&amp;Y1120&amp;Y1121&amp;Y1122&amp;Y1123&amp;Y1124&amp;Y1125&amp;Y1126&amp;Y1127&amp;Y1128)</f>
        <v>0</v>
      </c>
      <c r="Z1113" s="78">
        <f>LEN(Z1114&amp;Z1115&amp;Z1116&amp;Z1117&amp;Z1118&amp;Z1119&amp;Z1120&amp;Z1121&amp;Z1122&amp;Z1123&amp;Z1124&amp;Z1125&amp;Z1126&amp;Z1127&amp;Z1128)</f>
        <v>0</v>
      </c>
      <c r="AA1113" s="78">
        <f>LEN(AA1114&amp;AA1115&amp;AA1116&amp;AA1117&amp;AA1118&amp;AA1119&amp;AA1120&amp;AA1121&amp;AA1122&amp;AA1123&amp;AA1124&amp;AA1125&amp;AA1126&amp;AA1127&amp;AA1128)</f>
        <v>0</v>
      </c>
      <c r="AB1113" s="78">
        <f>SUM(Y1113:AA1113)</f>
        <v>0</v>
      </c>
    </row>
    <row r="1114" spans="1:34" x14ac:dyDescent="0.25">
      <c r="A1114" s="31" t="str">
        <f>C1111&amp;"x"&amp;B1114</f>
        <v>x1</v>
      </c>
      <c r="B1114" s="60">
        <v>1</v>
      </c>
      <c r="C1114" s="84" t="str">
        <f t="shared" ref="C1114:C1128" si="987">IF(LEFT($A1114,1)="x","",IFERROR(VLOOKUP($A1114,LedenV,6,0),""))</f>
        <v/>
      </c>
      <c r="D1114" s="84" t="str">
        <f t="shared" ref="D1114:D1128" si="988">IF(LEFT($A1114,1)="x","",IFERROR(VLOOKUP($A1114,LedenV,7,0),""))</f>
        <v/>
      </c>
      <c r="E1114" s="85" t="str">
        <f t="shared" ref="E1114:E1128" si="989">IF(LEFT($A1114,1)="x","",IFERROR(VLOOKUP($A1114,LedenV,8,0),""))</f>
        <v/>
      </c>
      <c r="F1114" s="85" t="str">
        <f t="shared" ref="F1114:F1128" si="990">IF(LEFT($A1114,1)="x","",IFERROR(VLOOKUP($A1114,LedenV,9,0),""))</f>
        <v/>
      </c>
      <c r="G1114" s="86" t="str">
        <f t="shared" ref="G1114:G1128" si="991">IF(LEFT($A1114,1)="x","",IFERROR(VLOOKUP($A1114,LedenV,10,0),""))</f>
        <v/>
      </c>
      <c r="H1114" s="87" t="str">
        <f t="shared" ref="H1114:H1128" si="992">IF(AND(ISNUMBER(G1114),G1114&lt;&gt;0),DATEDIF(G1114,Peildatum,"Y"),"")</f>
        <v/>
      </c>
      <c r="I1114" s="88"/>
      <c r="J1114" s="84" t="str">
        <f t="shared" ref="J1114:J1128" si="993">IF(LEFT($A1114,1)="x","",IFERROR(VLOOKUP($A1114,LedenV,16,0),""))</f>
        <v/>
      </c>
      <c r="K1114" s="84" t="str">
        <f t="shared" ref="K1114:K1128" si="994">IF(LEFT($A1114,1)="x","",IFERROR(VLOOKUP($A1114,LedenV,17,0),""))</f>
        <v/>
      </c>
      <c r="L1114" s="84" t="str">
        <f t="shared" ref="L1114:L1128" si="995">IF(LEFT($A1114,1)="x","",IFERROR(VLOOKUP($A1114,LedenV,18,0),""))</f>
        <v/>
      </c>
      <c r="M1114" s="89"/>
      <c r="N1114" s="89"/>
      <c r="P1114" s="199"/>
      <c r="Q1114" s="199"/>
      <c r="R1114" s="199"/>
      <c r="S1114" s="204"/>
      <c r="T1114" s="273">
        <f t="shared" ref="T1114:T1128" si="996">IF(LEN(C1114&amp;D1114&amp;E1114&amp;F1114)&gt;0,1,0)</f>
        <v>0</v>
      </c>
      <c r="U1114" s="202">
        <f t="shared" ref="U1114:U1128" si="997">MIN(LEN(Y1114&amp;Z1114&amp;AA1114),1)</f>
        <v>0</v>
      </c>
      <c r="V1114" s="205" t="str">
        <f t="shared" ref="V1114:V1128" si="998">V1113</f>
        <v/>
      </c>
      <c r="W1114" s="205" t="str">
        <f t="shared" ref="W1114:W1128" si="999">W1113</f>
        <v/>
      </c>
      <c r="X1114" s="49">
        <v>5</v>
      </c>
      <c r="Y1114" s="84" t="str">
        <f t="shared" ref="Y1114:Y1128" si="1000">IF(LEFT($A1114,1)="x","",IFERROR(VLOOKUP($A1114,LedenV,34,0),""))</f>
        <v/>
      </c>
      <c r="Z1114" s="84" t="str">
        <f t="shared" ref="Z1114:Z1128" si="1001">IF(LEFT($A1114,1)="x","",IFERROR(VLOOKUP($A1114,LedenV,35,0),""))</f>
        <v/>
      </c>
      <c r="AA1114" s="84" t="str">
        <f t="shared" ref="AA1114:AA1128" si="1002">IF(LEFT($A1114,1)="x","",IFERROR(VLOOKUP($A1114,LedenV,36,0),""))</f>
        <v/>
      </c>
      <c r="AB1114" s="31">
        <f t="shared" ref="AB1114:AB1128" si="1003">LEN(Y1114&amp;Z1114&amp;AA1114)</f>
        <v>0</v>
      </c>
      <c r="AH1114" s="332" t="str">
        <f t="shared" ref="AH1114:AH1128" si="1004">lft(G1114,Peildatum)</f>
        <v/>
      </c>
    </row>
    <row r="1115" spans="1:34" x14ac:dyDescent="0.25">
      <c r="A1115" s="31" t="str">
        <f>C1111&amp;"x"&amp;B1115</f>
        <v>x2</v>
      </c>
      <c r="B1115" s="60">
        <v>2</v>
      </c>
      <c r="C1115" s="84" t="str">
        <f t="shared" si="987"/>
        <v/>
      </c>
      <c r="D1115" s="84" t="str">
        <f t="shared" si="988"/>
        <v/>
      </c>
      <c r="E1115" s="85" t="str">
        <f t="shared" si="989"/>
        <v/>
      </c>
      <c r="F1115" s="85" t="str">
        <f t="shared" si="990"/>
        <v/>
      </c>
      <c r="G1115" s="86" t="str">
        <f t="shared" si="991"/>
        <v/>
      </c>
      <c r="H1115" s="87" t="str">
        <f t="shared" si="992"/>
        <v/>
      </c>
      <c r="I1115" s="88"/>
      <c r="J1115" s="84" t="str">
        <f t="shared" si="993"/>
        <v/>
      </c>
      <c r="K1115" s="84" t="str">
        <f t="shared" si="994"/>
        <v/>
      </c>
      <c r="L1115" s="84" t="str">
        <f t="shared" si="995"/>
        <v/>
      </c>
      <c r="M1115" s="89"/>
      <c r="N1115" s="89"/>
      <c r="P1115" s="199"/>
      <c r="Q1115" s="199"/>
      <c r="R1115" s="199"/>
      <c r="S1115" s="204"/>
      <c r="T1115" s="273">
        <f t="shared" si="996"/>
        <v>0</v>
      </c>
      <c r="U1115" s="202">
        <f t="shared" si="997"/>
        <v>0</v>
      </c>
      <c r="V1115" s="205" t="str">
        <f t="shared" si="998"/>
        <v/>
      </c>
      <c r="W1115" s="205" t="str">
        <f t="shared" si="999"/>
        <v/>
      </c>
      <c r="X1115" s="49">
        <v>6</v>
      </c>
      <c r="Y1115" s="84" t="str">
        <f t="shared" si="1000"/>
        <v/>
      </c>
      <c r="Z1115" s="84" t="str">
        <f t="shared" si="1001"/>
        <v/>
      </c>
      <c r="AA1115" s="84" t="str">
        <f t="shared" si="1002"/>
        <v/>
      </c>
      <c r="AB1115" s="31">
        <f t="shared" si="1003"/>
        <v>0</v>
      </c>
      <c r="AH1115" s="332" t="str">
        <f t="shared" si="1004"/>
        <v/>
      </c>
    </row>
    <row r="1116" spans="1:34" x14ac:dyDescent="0.25">
      <c r="A1116" s="31" t="str">
        <f>C1111&amp;"x"&amp;B1116</f>
        <v>x3</v>
      </c>
      <c r="B1116" s="60">
        <v>3</v>
      </c>
      <c r="C1116" s="84" t="str">
        <f t="shared" si="987"/>
        <v/>
      </c>
      <c r="D1116" s="84" t="str">
        <f t="shared" si="988"/>
        <v/>
      </c>
      <c r="E1116" s="85" t="str">
        <f t="shared" si="989"/>
        <v/>
      </c>
      <c r="F1116" s="85" t="str">
        <f t="shared" si="990"/>
        <v/>
      </c>
      <c r="G1116" s="86" t="str">
        <f t="shared" si="991"/>
        <v/>
      </c>
      <c r="H1116" s="87" t="str">
        <f t="shared" si="992"/>
        <v/>
      </c>
      <c r="I1116" s="88"/>
      <c r="J1116" s="84" t="str">
        <f t="shared" si="993"/>
        <v/>
      </c>
      <c r="K1116" s="84" t="str">
        <f t="shared" si="994"/>
        <v/>
      </c>
      <c r="L1116" s="84" t="str">
        <f t="shared" si="995"/>
        <v/>
      </c>
      <c r="M1116" s="89"/>
      <c r="N1116" s="89"/>
      <c r="P1116" s="199"/>
      <c r="Q1116" s="199"/>
      <c r="R1116" s="199"/>
      <c r="S1116" s="204"/>
      <c r="T1116" s="273">
        <f t="shared" si="996"/>
        <v>0</v>
      </c>
      <c r="U1116" s="202">
        <f t="shared" si="997"/>
        <v>0</v>
      </c>
      <c r="V1116" s="205" t="str">
        <f t="shared" si="998"/>
        <v/>
      </c>
      <c r="W1116" s="205" t="str">
        <f t="shared" si="999"/>
        <v/>
      </c>
      <c r="X1116" s="49">
        <v>7</v>
      </c>
      <c r="Y1116" s="84" t="str">
        <f t="shared" si="1000"/>
        <v/>
      </c>
      <c r="Z1116" s="84" t="str">
        <f t="shared" si="1001"/>
        <v/>
      </c>
      <c r="AA1116" s="84" t="str">
        <f t="shared" si="1002"/>
        <v/>
      </c>
      <c r="AB1116" s="31">
        <f t="shared" si="1003"/>
        <v>0</v>
      </c>
      <c r="AH1116" s="332" t="str">
        <f t="shared" si="1004"/>
        <v/>
      </c>
    </row>
    <row r="1117" spans="1:34" x14ac:dyDescent="0.25">
      <c r="A1117" s="31" t="str">
        <f>C1111&amp;"x"&amp;B1117</f>
        <v>x4</v>
      </c>
      <c r="B1117" s="60">
        <v>4</v>
      </c>
      <c r="C1117" s="84" t="str">
        <f t="shared" si="987"/>
        <v/>
      </c>
      <c r="D1117" s="84" t="str">
        <f t="shared" si="988"/>
        <v/>
      </c>
      <c r="E1117" s="85" t="str">
        <f t="shared" si="989"/>
        <v/>
      </c>
      <c r="F1117" s="85" t="str">
        <f t="shared" si="990"/>
        <v/>
      </c>
      <c r="G1117" s="86" t="str">
        <f t="shared" si="991"/>
        <v/>
      </c>
      <c r="H1117" s="87" t="str">
        <f t="shared" si="992"/>
        <v/>
      </c>
      <c r="I1117" s="88"/>
      <c r="J1117" s="84" t="str">
        <f t="shared" si="993"/>
        <v/>
      </c>
      <c r="K1117" s="84" t="str">
        <f t="shared" si="994"/>
        <v/>
      </c>
      <c r="L1117" s="84" t="str">
        <f t="shared" si="995"/>
        <v/>
      </c>
      <c r="M1117" s="89"/>
      <c r="N1117" s="89"/>
      <c r="P1117" s="199"/>
      <c r="Q1117" s="199"/>
      <c r="R1117" s="199"/>
      <c r="S1117" s="204"/>
      <c r="T1117" s="273">
        <f t="shared" si="996"/>
        <v>0</v>
      </c>
      <c r="U1117" s="202">
        <f t="shared" si="997"/>
        <v>0</v>
      </c>
      <c r="V1117" s="205" t="str">
        <f t="shared" si="998"/>
        <v/>
      </c>
      <c r="W1117" s="205" t="str">
        <f t="shared" si="999"/>
        <v/>
      </c>
      <c r="X1117" s="49">
        <v>8</v>
      </c>
      <c r="Y1117" s="84" t="str">
        <f t="shared" si="1000"/>
        <v/>
      </c>
      <c r="Z1117" s="84" t="str">
        <f t="shared" si="1001"/>
        <v/>
      </c>
      <c r="AA1117" s="84" t="str">
        <f t="shared" si="1002"/>
        <v/>
      </c>
      <c r="AB1117" s="31">
        <f t="shared" si="1003"/>
        <v>0</v>
      </c>
      <c r="AH1117" s="332" t="str">
        <f t="shared" si="1004"/>
        <v/>
      </c>
    </row>
    <row r="1118" spans="1:34" x14ac:dyDescent="0.25">
      <c r="A1118" s="31" t="str">
        <f>C1111&amp;"x"&amp;B1118</f>
        <v>x5</v>
      </c>
      <c r="B1118" s="60">
        <v>5</v>
      </c>
      <c r="C1118" s="84" t="str">
        <f t="shared" si="987"/>
        <v/>
      </c>
      <c r="D1118" s="84" t="str">
        <f t="shared" si="988"/>
        <v/>
      </c>
      <c r="E1118" s="85" t="str">
        <f t="shared" si="989"/>
        <v/>
      </c>
      <c r="F1118" s="85" t="str">
        <f t="shared" si="990"/>
        <v/>
      </c>
      <c r="G1118" s="86" t="str">
        <f t="shared" si="991"/>
        <v/>
      </c>
      <c r="H1118" s="87" t="str">
        <f t="shared" si="992"/>
        <v/>
      </c>
      <c r="I1118" s="88"/>
      <c r="J1118" s="84" t="str">
        <f t="shared" si="993"/>
        <v/>
      </c>
      <c r="K1118" s="84" t="str">
        <f t="shared" si="994"/>
        <v/>
      </c>
      <c r="L1118" s="84" t="str">
        <f t="shared" si="995"/>
        <v/>
      </c>
      <c r="M1118" s="89"/>
      <c r="N1118" s="89"/>
      <c r="P1118" s="199"/>
      <c r="Q1118" s="199"/>
      <c r="R1118" s="199"/>
      <c r="S1118" s="204"/>
      <c r="T1118" s="273">
        <f t="shared" si="996"/>
        <v>0</v>
      </c>
      <c r="U1118" s="202">
        <f t="shared" si="997"/>
        <v>0</v>
      </c>
      <c r="V1118" s="205" t="str">
        <f t="shared" si="998"/>
        <v/>
      </c>
      <c r="W1118" s="205" t="str">
        <f t="shared" si="999"/>
        <v/>
      </c>
      <c r="X1118" s="49">
        <v>9</v>
      </c>
      <c r="Y1118" s="84" t="str">
        <f t="shared" si="1000"/>
        <v/>
      </c>
      <c r="Z1118" s="84" t="str">
        <f t="shared" si="1001"/>
        <v/>
      </c>
      <c r="AA1118" s="84" t="str">
        <f t="shared" si="1002"/>
        <v/>
      </c>
      <c r="AB1118" s="31">
        <f t="shared" si="1003"/>
        <v>0</v>
      </c>
      <c r="AH1118" s="332" t="str">
        <f t="shared" si="1004"/>
        <v/>
      </c>
    </row>
    <row r="1119" spans="1:34" x14ac:dyDescent="0.25">
      <c r="A1119" s="31" t="str">
        <f>C1111&amp;"x"&amp;B1119</f>
        <v>x6</v>
      </c>
      <c r="B1119" s="60">
        <v>6</v>
      </c>
      <c r="C1119" s="84" t="str">
        <f t="shared" si="987"/>
        <v/>
      </c>
      <c r="D1119" s="84" t="str">
        <f t="shared" si="988"/>
        <v/>
      </c>
      <c r="E1119" s="85" t="str">
        <f t="shared" si="989"/>
        <v/>
      </c>
      <c r="F1119" s="85" t="str">
        <f t="shared" si="990"/>
        <v/>
      </c>
      <c r="G1119" s="86" t="str">
        <f t="shared" si="991"/>
        <v/>
      </c>
      <c r="H1119" s="87" t="str">
        <f t="shared" si="992"/>
        <v/>
      </c>
      <c r="I1119" s="88"/>
      <c r="J1119" s="84" t="str">
        <f t="shared" si="993"/>
        <v/>
      </c>
      <c r="K1119" s="84" t="str">
        <f t="shared" si="994"/>
        <v/>
      </c>
      <c r="L1119" s="84" t="str">
        <f t="shared" si="995"/>
        <v/>
      </c>
      <c r="M1119" s="89"/>
      <c r="N1119" s="89"/>
      <c r="P1119" s="199"/>
      <c r="Q1119" s="199"/>
      <c r="R1119" s="199"/>
      <c r="S1119" s="204"/>
      <c r="T1119" s="273">
        <f t="shared" si="996"/>
        <v>0</v>
      </c>
      <c r="U1119" s="202">
        <f t="shared" si="997"/>
        <v>0</v>
      </c>
      <c r="V1119" s="205" t="str">
        <f t="shared" si="998"/>
        <v/>
      </c>
      <c r="W1119" s="205" t="str">
        <f t="shared" si="999"/>
        <v/>
      </c>
      <c r="X1119" s="49">
        <v>10</v>
      </c>
      <c r="Y1119" s="84" t="str">
        <f t="shared" si="1000"/>
        <v/>
      </c>
      <c r="Z1119" s="84" t="str">
        <f t="shared" si="1001"/>
        <v/>
      </c>
      <c r="AA1119" s="84" t="str">
        <f t="shared" si="1002"/>
        <v/>
      </c>
      <c r="AB1119" s="31">
        <f t="shared" si="1003"/>
        <v>0</v>
      </c>
      <c r="AH1119" s="332" t="str">
        <f t="shared" si="1004"/>
        <v/>
      </c>
    </row>
    <row r="1120" spans="1:34" x14ac:dyDescent="0.25">
      <c r="A1120" s="31" t="str">
        <f>C1111&amp;"x"&amp;B1120</f>
        <v>x7</v>
      </c>
      <c r="B1120" s="60">
        <v>7</v>
      </c>
      <c r="C1120" s="84" t="str">
        <f t="shared" si="987"/>
        <v/>
      </c>
      <c r="D1120" s="84" t="str">
        <f t="shared" si="988"/>
        <v/>
      </c>
      <c r="E1120" s="85" t="str">
        <f t="shared" si="989"/>
        <v/>
      </c>
      <c r="F1120" s="85" t="str">
        <f t="shared" si="990"/>
        <v/>
      </c>
      <c r="G1120" s="86" t="str">
        <f t="shared" si="991"/>
        <v/>
      </c>
      <c r="H1120" s="87" t="str">
        <f t="shared" si="992"/>
        <v/>
      </c>
      <c r="I1120" s="88"/>
      <c r="J1120" s="84" t="str">
        <f t="shared" si="993"/>
        <v/>
      </c>
      <c r="K1120" s="84" t="str">
        <f t="shared" si="994"/>
        <v/>
      </c>
      <c r="L1120" s="84" t="str">
        <f t="shared" si="995"/>
        <v/>
      </c>
      <c r="M1120" s="89"/>
      <c r="N1120" s="89"/>
      <c r="P1120" s="199"/>
      <c r="Q1120" s="199"/>
      <c r="R1120" s="199"/>
      <c r="S1120" s="204"/>
      <c r="T1120" s="273">
        <f t="shared" si="996"/>
        <v>0</v>
      </c>
      <c r="U1120" s="202">
        <f t="shared" si="997"/>
        <v>0</v>
      </c>
      <c r="V1120" s="205" t="str">
        <f t="shared" si="998"/>
        <v/>
      </c>
      <c r="W1120" s="205" t="str">
        <f t="shared" si="999"/>
        <v/>
      </c>
      <c r="X1120" s="49">
        <v>11</v>
      </c>
      <c r="Y1120" s="84" t="str">
        <f t="shared" si="1000"/>
        <v/>
      </c>
      <c r="Z1120" s="84" t="str">
        <f t="shared" si="1001"/>
        <v/>
      </c>
      <c r="AA1120" s="84" t="str">
        <f t="shared" si="1002"/>
        <v/>
      </c>
      <c r="AB1120" s="31">
        <f t="shared" si="1003"/>
        <v>0</v>
      </c>
      <c r="AH1120" s="332" t="str">
        <f t="shared" si="1004"/>
        <v/>
      </c>
    </row>
    <row r="1121" spans="1:34" x14ac:dyDescent="0.25">
      <c r="A1121" s="31" t="str">
        <f>C1111&amp;"x"&amp;B1121</f>
        <v>x8</v>
      </c>
      <c r="B1121" s="60">
        <v>8</v>
      </c>
      <c r="C1121" s="84" t="str">
        <f t="shared" si="987"/>
        <v/>
      </c>
      <c r="D1121" s="84" t="str">
        <f t="shared" si="988"/>
        <v/>
      </c>
      <c r="E1121" s="85" t="str">
        <f t="shared" si="989"/>
        <v/>
      </c>
      <c r="F1121" s="85" t="str">
        <f t="shared" si="990"/>
        <v/>
      </c>
      <c r="G1121" s="86" t="str">
        <f t="shared" si="991"/>
        <v/>
      </c>
      <c r="H1121" s="87" t="str">
        <f t="shared" si="992"/>
        <v/>
      </c>
      <c r="I1121" s="88"/>
      <c r="J1121" s="84" t="str">
        <f t="shared" si="993"/>
        <v/>
      </c>
      <c r="K1121" s="84" t="str">
        <f t="shared" si="994"/>
        <v/>
      </c>
      <c r="L1121" s="84" t="str">
        <f t="shared" si="995"/>
        <v/>
      </c>
      <c r="M1121" s="89"/>
      <c r="N1121" s="89"/>
      <c r="P1121" s="199"/>
      <c r="Q1121" s="199"/>
      <c r="R1121" s="199"/>
      <c r="S1121" s="204"/>
      <c r="T1121" s="273">
        <f t="shared" si="996"/>
        <v>0</v>
      </c>
      <c r="U1121" s="202">
        <f t="shared" si="997"/>
        <v>0</v>
      </c>
      <c r="V1121" s="205" t="str">
        <f t="shared" si="998"/>
        <v/>
      </c>
      <c r="W1121" s="205" t="str">
        <f t="shared" si="999"/>
        <v/>
      </c>
      <c r="X1121" s="49">
        <v>12</v>
      </c>
      <c r="Y1121" s="84" t="str">
        <f t="shared" si="1000"/>
        <v/>
      </c>
      <c r="Z1121" s="84" t="str">
        <f t="shared" si="1001"/>
        <v/>
      </c>
      <c r="AA1121" s="84" t="str">
        <f t="shared" si="1002"/>
        <v/>
      </c>
      <c r="AB1121" s="31">
        <f t="shared" si="1003"/>
        <v>0</v>
      </c>
      <c r="AH1121" s="332" t="str">
        <f t="shared" si="1004"/>
        <v/>
      </c>
    </row>
    <row r="1122" spans="1:34" x14ac:dyDescent="0.25">
      <c r="A1122" s="31" t="str">
        <f>C1111&amp;"x"&amp;B1122</f>
        <v>x9</v>
      </c>
      <c r="B1122" s="60">
        <v>9</v>
      </c>
      <c r="C1122" s="84" t="str">
        <f t="shared" si="987"/>
        <v/>
      </c>
      <c r="D1122" s="84" t="str">
        <f t="shared" si="988"/>
        <v/>
      </c>
      <c r="E1122" s="85" t="str">
        <f t="shared" si="989"/>
        <v/>
      </c>
      <c r="F1122" s="85" t="str">
        <f t="shared" si="990"/>
        <v/>
      </c>
      <c r="G1122" s="86" t="str">
        <f t="shared" si="991"/>
        <v/>
      </c>
      <c r="H1122" s="87" t="str">
        <f t="shared" si="992"/>
        <v/>
      </c>
      <c r="I1122" s="88"/>
      <c r="J1122" s="84" t="str">
        <f t="shared" si="993"/>
        <v/>
      </c>
      <c r="K1122" s="84" t="str">
        <f t="shared" si="994"/>
        <v/>
      </c>
      <c r="L1122" s="84" t="str">
        <f t="shared" si="995"/>
        <v/>
      </c>
      <c r="M1122" s="89"/>
      <c r="N1122" s="89"/>
      <c r="P1122" s="199"/>
      <c r="Q1122" s="199"/>
      <c r="R1122" s="199"/>
      <c r="S1122" s="204"/>
      <c r="T1122" s="273">
        <f t="shared" si="996"/>
        <v>0</v>
      </c>
      <c r="U1122" s="202">
        <f t="shared" si="997"/>
        <v>0</v>
      </c>
      <c r="V1122" s="205" t="str">
        <f t="shared" si="998"/>
        <v/>
      </c>
      <c r="W1122" s="205" t="str">
        <f t="shared" si="999"/>
        <v/>
      </c>
      <c r="X1122" s="49">
        <v>13</v>
      </c>
      <c r="Y1122" s="84" t="str">
        <f t="shared" si="1000"/>
        <v/>
      </c>
      <c r="Z1122" s="84" t="str">
        <f t="shared" si="1001"/>
        <v/>
      </c>
      <c r="AA1122" s="84" t="str">
        <f t="shared" si="1002"/>
        <v/>
      </c>
      <c r="AB1122" s="31">
        <f t="shared" si="1003"/>
        <v>0</v>
      </c>
      <c r="AH1122" s="332" t="str">
        <f t="shared" si="1004"/>
        <v/>
      </c>
    </row>
    <row r="1123" spans="1:34" x14ac:dyDescent="0.25">
      <c r="A1123" s="31" t="str">
        <f>C1111&amp;"x"&amp;B1123</f>
        <v>x10</v>
      </c>
      <c r="B1123" s="60">
        <v>10</v>
      </c>
      <c r="C1123" s="84" t="str">
        <f t="shared" si="987"/>
        <v/>
      </c>
      <c r="D1123" s="84" t="str">
        <f t="shared" si="988"/>
        <v/>
      </c>
      <c r="E1123" s="85" t="str">
        <f t="shared" si="989"/>
        <v/>
      </c>
      <c r="F1123" s="85" t="str">
        <f t="shared" si="990"/>
        <v/>
      </c>
      <c r="G1123" s="86" t="str">
        <f t="shared" si="991"/>
        <v/>
      </c>
      <c r="H1123" s="87" t="str">
        <f t="shared" si="992"/>
        <v/>
      </c>
      <c r="I1123" s="88"/>
      <c r="J1123" s="84" t="str">
        <f t="shared" si="993"/>
        <v/>
      </c>
      <c r="K1123" s="84" t="str">
        <f t="shared" si="994"/>
        <v/>
      </c>
      <c r="L1123" s="84" t="str">
        <f t="shared" si="995"/>
        <v/>
      </c>
      <c r="M1123" s="89"/>
      <c r="N1123" s="89"/>
      <c r="P1123" s="199"/>
      <c r="Q1123" s="199"/>
      <c r="R1123" s="199"/>
      <c r="S1123" s="204"/>
      <c r="T1123" s="273">
        <f t="shared" si="996"/>
        <v>0</v>
      </c>
      <c r="U1123" s="202">
        <f t="shared" si="997"/>
        <v>0</v>
      </c>
      <c r="V1123" s="205" t="str">
        <f t="shared" si="998"/>
        <v/>
      </c>
      <c r="W1123" s="205" t="str">
        <f t="shared" si="999"/>
        <v/>
      </c>
      <c r="X1123" s="49">
        <v>14</v>
      </c>
      <c r="Y1123" s="84" t="str">
        <f t="shared" si="1000"/>
        <v/>
      </c>
      <c r="Z1123" s="84" t="str">
        <f t="shared" si="1001"/>
        <v/>
      </c>
      <c r="AA1123" s="84" t="str">
        <f t="shared" si="1002"/>
        <v/>
      </c>
      <c r="AB1123" s="31">
        <f t="shared" si="1003"/>
        <v>0</v>
      </c>
      <c r="AH1123" s="332" t="str">
        <f t="shared" si="1004"/>
        <v/>
      </c>
    </row>
    <row r="1124" spans="1:34" x14ac:dyDescent="0.25">
      <c r="A1124" s="31" t="str">
        <f>C1111&amp;"x"&amp;B1124</f>
        <v>x11</v>
      </c>
      <c r="B1124" s="60">
        <v>11</v>
      </c>
      <c r="C1124" s="84" t="str">
        <f t="shared" si="987"/>
        <v/>
      </c>
      <c r="D1124" s="84" t="str">
        <f t="shared" si="988"/>
        <v/>
      </c>
      <c r="E1124" s="85" t="str">
        <f t="shared" si="989"/>
        <v/>
      </c>
      <c r="F1124" s="85" t="str">
        <f t="shared" si="990"/>
        <v/>
      </c>
      <c r="G1124" s="86" t="str">
        <f t="shared" si="991"/>
        <v/>
      </c>
      <c r="H1124" s="87" t="str">
        <f t="shared" si="992"/>
        <v/>
      </c>
      <c r="I1124" s="88"/>
      <c r="J1124" s="84" t="str">
        <f t="shared" si="993"/>
        <v/>
      </c>
      <c r="K1124" s="84" t="str">
        <f t="shared" si="994"/>
        <v/>
      </c>
      <c r="L1124" s="84" t="str">
        <f t="shared" si="995"/>
        <v/>
      </c>
      <c r="M1124" s="89"/>
      <c r="N1124" s="89"/>
      <c r="P1124" s="199"/>
      <c r="Q1124" s="199"/>
      <c r="R1124" s="199"/>
      <c r="T1124" s="273">
        <f t="shared" si="996"/>
        <v>0</v>
      </c>
      <c r="U1124" s="202">
        <f t="shared" si="997"/>
        <v>0</v>
      </c>
      <c r="V1124" s="205" t="str">
        <f t="shared" si="998"/>
        <v/>
      </c>
      <c r="W1124" s="205" t="str">
        <f t="shared" si="999"/>
        <v/>
      </c>
      <c r="X1124" s="49">
        <v>15</v>
      </c>
      <c r="Y1124" s="84" t="str">
        <f t="shared" si="1000"/>
        <v/>
      </c>
      <c r="Z1124" s="84" t="str">
        <f t="shared" si="1001"/>
        <v/>
      </c>
      <c r="AA1124" s="84" t="str">
        <f t="shared" si="1002"/>
        <v/>
      </c>
      <c r="AB1124" s="31">
        <f t="shared" si="1003"/>
        <v>0</v>
      </c>
      <c r="AH1124" s="332" t="str">
        <f t="shared" si="1004"/>
        <v/>
      </c>
    </row>
    <row r="1125" spans="1:34" x14ac:dyDescent="0.25">
      <c r="A1125" s="31" t="str">
        <f>C1111&amp;"x"&amp;B1125</f>
        <v>x12</v>
      </c>
      <c r="B1125" s="60">
        <v>12</v>
      </c>
      <c r="C1125" s="84" t="str">
        <f t="shared" si="987"/>
        <v/>
      </c>
      <c r="D1125" s="84" t="str">
        <f t="shared" si="988"/>
        <v/>
      </c>
      <c r="E1125" s="85" t="str">
        <f t="shared" si="989"/>
        <v/>
      </c>
      <c r="F1125" s="85" t="str">
        <f t="shared" si="990"/>
        <v/>
      </c>
      <c r="G1125" s="86" t="str">
        <f t="shared" si="991"/>
        <v/>
      </c>
      <c r="H1125" s="87" t="str">
        <f t="shared" si="992"/>
        <v/>
      </c>
      <c r="I1125" s="88"/>
      <c r="J1125" s="84" t="str">
        <f t="shared" si="993"/>
        <v/>
      </c>
      <c r="K1125" s="84" t="str">
        <f t="shared" si="994"/>
        <v/>
      </c>
      <c r="L1125" s="84" t="str">
        <f t="shared" si="995"/>
        <v/>
      </c>
      <c r="M1125" s="89"/>
      <c r="N1125" s="89"/>
      <c r="P1125" s="199"/>
      <c r="Q1125" s="199"/>
      <c r="R1125" s="199"/>
      <c r="T1125" s="273">
        <f t="shared" si="996"/>
        <v>0</v>
      </c>
      <c r="U1125" s="202">
        <f t="shared" si="997"/>
        <v>0</v>
      </c>
      <c r="V1125" s="205" t="str">
        <f t="shared" si="998"/>
        <v/>
      </c>
      <c r="W1125" s="205" t="str">
        <f t="shared" si="999"/>
        <v/>
      </c>
      <c r="X1125" s="49">
        <v>16</v>
      </c>
      <c r="Y1125" s="84" t="str">
        <f t="shared" si="1000"/>
        <v/>
      </c>
      <c r="Z1125" s="84" t="str">
        <f t="shared" si="1001"/>
        <v/>
      </c>
      <c r="AA1125" s="84" t="str">
        <f t="shared" si="1002"/>
        <v/>
      </c>
      <c r="AB1125" s="31">
        <f t="shared" si="1003"/>
        <v>0</v>
      </c>
      <c r="AH1125" s="332" t="str">
        <f t="shared" si="1004"/>
        <v/>
      </c>
    </row>
    <row r="1126" spans="1:34" x14ac:dyDescent="0.25">
      <c r="A1126" s="31" t="str">
        <f>C1111&amp;"x"&amp;B1126</f>
        <v>x13</v>
      </c>
      <c r="B1126" s="60">
        <v>13</v>
      </c>
      <c r="C1126" s="84" t="str">
        <f t="shared" si="987"/>
        <v/>
      </c>
      <c r="D1126" s="84" t="str">
        <f t="shared" si="988"/>
        <v/>
      </c>
      <c r="E1126" s="85" t="str">
        <f t="shared" si="989"/>
        <v/>
      </c>
      <c r="F1126" s="85" t="str">
        <f t="shared" si="990"/>
        <v/>
      </c>
      <c r="G1126" s="86" t="str">
        <f t="shared" si="991"/>
        <v/>
      </c>
      <c r="H1126" s="87" t="str">
        <f t="shared" si="992"/>
        <v/>
      </c>
      <c r="I1126" s="88"/>
      <c r="J1126" s="84" t="str">
        <f t="shared" si="993"/>
        <v/>
      </c>
      <c r="K1126" s="84" t="str">
        <f t="shared" si="994"/>
        <v/>
      </c>
      <c r="L1126" s="84" t="str">
        <f t="shared" si="995"/>
        <v/>
      </c>
      <c r="M1126" s="89"/>
      <c r="N1126" s="89"/>
      <c r="P1126" s="199"/>
      <c r="Q1126" s="199"/>
      <c r="R1126" s="199"/>
      <c r="T1126" s="273">
        <f t="shared" si="996"/>
        <v>0</v>
      </c>
      <c r="U1126" s="202">
        <f t="shared" si="997"/>
        <v>0</v>
      </c>
      <c r="V1126" s="205" t="str">
        <f t="shared" si="998"/>
        <v/>
      </c>
      <c r="W1126" s="205" t="str">
        <f t="shared" si="999"/>
        <v/>
      </c>
      <c r="X1126" s="49">
        <v>17</v>
      </c>
      <c r="Y1126" s="84" t="str">
        <f t="shared" si="1000"/>
        <v/>
      </c>
      <c r="Z1126" s="84" t="str">
        <f t="shared" si="1001"/>
        <v/>
      </c>
      <c r="AA1126" s="84" t="str">
        <f t="shared" si="1002"/>
        <v/>
      </c>
      <c r="AB1126" s="31">
        <f t="shared" si="1003"/>
        <v>0</v>
      </c>
      <c r="AH1126" s="332" t="str">
        <f t="shared" si="1004"/>
        <v/>
      </c>
    </row>
    <row r="1127" spans="1:34" x14ac:dyDescent="0.25">
      <c r="A1127" s="31" t="str">
        <f>C1111&amp;"x"&amp;B1127</f>
        <v>x14</v>
      </c>
      <c r="B1127" s="60">
        <v>14</v>
      </c>
      <c r="C1127" s="84" t="str">
        <f t="shared" si="987"/>
        <v/>
      </c>
      <c r="D1127" s="84" t="str">
        <f t="shared" si="988"/>
        <v/>
      </c>
      <c r="E1127" s="85" t="str">
        <f t="shared" si="989"/>
        <v/>
      </c>
      <c r="F1127" s="85" t="str">
        <f t="shared" si="990"/>
        <v/>
      </c>
      <c r="G1127" s="86" t="str">
        <f t="shared" si="991"/>
        <v/>
      </c>
      <c r="H1127" s="87" t="str">
        <f t="shared" si="992"/>
        <v/>
      </c>
      <c r="I1127" s="88"/>
      <c r="J1127" s="84" t="str">
        <f t="shared" si="993"/>
        <v/>
      </c>
      <c r="K1127" s="84" t="str">
        <f t="shared" si="994"/>
        <v/>
      </c>
      <c r="L1127" s="84" t="str">
        <f t="shared" si="995"/>
        <v/>
      </c>
      <c r="M1127" s="89"/>
      <c r="N1127" s="89"/>
      <c r="P1127" s="199"/>
      <c r="Q1127" s="199"/>
      <c r="R1127" s="199"/>
      <c r="T1127" s="273">
        <f t="shared" si="996"/>
        <v>0</v>
      </c>
      <c r="U1127" s="202">
        <f t="shared" si="997"/>
        <v>0</v>
      </c>
      <c r="V1127" s="205" t="str">
        <f t="shared" si="998"/>
        <v/>
      </c>
      <c r="W1127" s="205" t="str">
        <f t="shared" si="999"/>
        <v/>
      </c>
      <c r="X1127" s="49">
        <v>18</v>
      </c>
      <c r="Y1127" s="84" t="str">
        <f t="shared" si="1000"/>
        <v/>
      </c>
      <c r="Z1127" s="84" t="str">
        <f t="shared" si="1001"/>
        <v/>
      </c>
      <c r="AA1127" s="84" t="str">
        <f t="shared" si="1002"/>
        <v/>
      </c>
      <c r="AB1127" s="31">
        <f t="shared" si="1003"/>
        <v>0</v>
      </c>
      <c r="AH1127" s="332" t="str">
        <f t="shared" si="1004"/>
        <v/>
      </c>
    </row>
    <row r="1128" spans="1:34" x14ac:dyDescent="0.25">
      <c r="A1128" s="31" t="str">
        <f>C1111&amp;"x"&amp;B1128</f>
        <v>x15</v>
      </c>
      <c r="B1128" s="60">
        <v>15</v>
      </c>
      <c r="C1128" s="84" t="str">
        <f t="shared" si="987"/>
        <v/>
      </c>
      <c r="D1128" s="84" t="str">
        <f t="shared" si="988"/>
        <v/>
      </c>
      <c r="E1128" s="85" t="str">
        <f t="shared" si="989"/>
        <v/>
      </c>
      <c r="F1128" s="85" t="str">
        <f t="shared" si="990"/>
        <v/>
      </c>
      <c r="G1128" s="86" t="str">
        <f t="shared" si="991"/>
        <v/>
      </c>
      <c r="H1128" s="87" t="str">
        <f t="shared" si="992"/>
        <v/>
      </c>
      <c r="I1128" s="88"/>
      <c r="J1128" s="84" t="str">
        <f t="shared" si="993"/>
        <v/>
      </c>
      <c r="K1128" s="84" t="str">
        <f t="shared" si="994"/>
        <v/>
      </c>
      <c r="L1128" s="84" t="str">
        <f t="shared" si="995"/>
        <v/>
      </c>
      <c r="M1128" s="89"/>
      <c r="N1128" s="89"/>
      <c r="P1128" s="199"/>
      <c r="Q1128" s="199"/>
      <c r="R1128" s="199"/>
      <c r="T1128" s="273">
        <f t="shared" si="996"/>
        <v>0</v>
      </c>
      <c r="U1128" s="202">
        <f t="shared" si="997"/>
        <v>0</v>
      </c>
      <c r="V1128" s="205" t="str">
        <f t="shared" si="998"/>
        <v/>
      </c>
      <c r="W1128" s="205" t="str">
        <f t="shared" si="999"/>
        <v/>
      </c>
      <c r="X1128" s="49">
        <v>19</v>
      </c>
      <c r="Y1128" s="84" t="str">
        <f t="shared" si="1000"/>
        <v/>
      </c>
      <c r="Z1128" s="84" t="str">
        <f t="shared" si="1001"/>
        <v/>
      </c>
      <c r="AA1128" s="84" t="str">
        <f t="shared" si="1002"/>
        <v/>
      </c>
      <c r="AB1128" s="31">
        <f t="shared" si="1003"/>
        <v>0</v>
      </c>
      <c r="AH1128" s="332" t="str">
        <f t="shared" si="1004"/>
        <v/>
      </c>
    </row>
    <row r="1129" spans="1:34" ht="13.8" thickBot="1" x14ac:dyDescent="0.3">
      <c r="B1129" s="90"/>
      <c r="C1129" s="91"/>
      <c r="D1129" s="90"/>
      <c r="E1129" s="90"/>
      <c r="F1129" s="90"/>
      <c r="G1129" s="92"/>
      <c r="H1129" s="92"/>
      <c r="I1129" s="92"/>
      <c r="J1129" s="91"/>
      <c r="K1129" s="91"/>
      <c r="L1129" s="91"/>
      <c r="M1129" s="89"/>
      <c r="N1129" s="89"/>
      <c r="X1129" s="49">
        <v>20</v>
      </c>
    </row>
    <row r="1130" spans="1:34" ht="13.8" thickTop="1" x14ac:dyDescent="0.25">
      <c r="A1130" s="59"/>
      <c r="B1130" s="60"/>
      <c r="C1130" s="416" t="s">
        <v>5707</v>
      </c>
      <c r="D1130" s="416"/>
      <c r="E1130" s="162" t="s">
        <v>5708</v>
      </c>
      <c r="F1130" s="162" t="s">
        <v>5709</v>
      </c>
      <c r="G1130" s="62" t="s">
        <v>5710</v>
      </c>
      <c r="H1130" s="63"/>
      <c r="I1130" s="64"/>
      <c r="J1130" s="65" t="s">
        <v>5711</v>
      </c>
      <c r="K1130" s="65" t="s">
        <v>5712</v>
      </c>
      <c r="L1130" s="65" t="s">
        <v>5713</v>
      </c>
      <c r="M1130" s="66"/>
      <c r="N1130" s="66"/>
      <c r="O1130" s="67"/>
      <c r="P1130" s="68">
        <f>COUNT(P1134:P1148)</f>
        <v>0</v>
      </c>
      <c r="Q1130" s="68">
        <f>COUNT(Q1134:Q1148)</f>
        <v>0</v>
      </c>
      <c r="R1130" s="68">
        <f>COUNT(R1134:R1148)</f>
        <v>0</v>
      </c>
      <c r="S1130" s="69"/>
      <c r="T1130" s="344">
        <f>T1131-SUM(U1134:U1148)</f>
        <v>0</v>
      </c>
      <c r="U1130" s="67"/>
      <c r="V1130" s="67"/>
      <c r="W1130" s="67"/>
      <c r="X1130" s="67">
        <v>1</v>
      </c>
      <c r="Y1130" s="59"/>
      <c r="Z1130" s="59"/>
      <c r="AA1130" s="59"/>
      <c r="AB1130" s="59"/>
    </row>
    <row r="1131" spans="1:34" x14ac:dyDescent="0.25">
      <c r="A1131" s="40">
        <v>60</v>
      </c>
      <c r="B1131" s="70"/>
      <c r="C1131" s="415" t="str">
        <f>Leden!AQ62</f>
        <v/>
      </c>
      <c r="D1131" s="415"/>
      <c r="E1131" s="161" t="str">
        <f>IF($C1131="","",LEFT(IFERROR(VLOOKUP($C1131,TeamsV,2,0),"")&amp;"??",2))</f>
        <v/>
      </c>
      <c r="F1131" s="342" t="str">
        <f>IF($C1131="","",IFERROR(VLOOKUP($C1131,TeamsV,3,0),"??"))</f>
        <v/>
      </c>
      <c r="G1131" s="161" t="str">
        <f>IF($C1131="","",LEFT(IFERROR(VLOOKUP($C1131,TeamsV,4,0),"")&amp;"?",1))</f>
        <v/>
      </c>
      <c r="H1131" s="72"/>
      <c r="I1131" s="73"/>
      <c r="J1131" s="265">
        <f>COUNTIF(C1134:C1148,"V")</f>
        <v>0</v>
      </c>
      <c r="K1131" s="268">
        <f>COUNTIF(C1134:C1148,"M")</f>
        <v>0</v>
      </c>
      <c r="L1131" s="74" t="str">
        <f>IFERROR(AVERAGE(H1134:H1148),"")</f>
        <v/>
      </c>
      <c r="M1131" s="75"/>
      <c r="N1131" s="75"/>
      <c r="O1131" s="76" t="s">
        <v>5714</v>
      </c>
      <c r="P1131" s="346"/>
      <c r="Q1131" s="346"/>
      <c r="R1131" s="346"/>
      <c r="S1131" s="347"/>
      <c r="T1131" s="344">
        <f>SUM(T1134:T1148)</f>
        <v>0</v>
      </c>
      <c r="U1131" s="201" t="str">
        <f>MID($C1131,1,1)</f>
        <v/>
      </c>
      <c r="V1131" s="201" t="str">
        <f>MID($C1131,1,1)</f>
        <v/>
      </c>
      <c r="W1131" s="201" t="str">
        <f>MID($C1131,1,1)</f>
        <v/>
      </c>
      <c r="X1131" s="49">
        <v>2</v>
      </c>
      <c r="Y1131" s="40"/>
      <c r="Z1131" s="40"/>
      <c r="AA1131" s="40"/>
      <c r="AB1131" s="40"/>
      <c r="AD1131" s="17" t="str">
        <f>IF($C1131="","",IFERROR(VLOOKUP($C1131,TeamsV,6,0),""))</f>
        <v/>
      </c>
      <c r="AE1131" s="17" t="str">
        <f>TRIM(IF($AD1131="","",IFERROR(VLOOKUP($AD1131,Teams!$B$4:$G$8,2,0),"")))</f>
        <v/>
      </c>
      <c r="AF1131" s="17" t="str">
        <f>TRIM(IF($AD1131="","",IFERROR(VLOOKUP($AD1131,Teams!$B$4:$G$8,4,0),"")))</f>
        <v/>
      </c>
      <c r="AH1131" s="335" t="str">
        <f>IFERROR(AVERAGE(AH1134:AH1148),"")</f>
        <v/>
      </c>
    </row>
    <row r="1132" spans="1:34" x14ac:dyDescent="0.25">
      <c r="B1132" s="60"/>
      <c r="C1132" s="162"/>
      <c r="D1132" s="60"/>
      <c r="E1132" s="60"/>
      <c r="F1132" s="60"/>
      <c r="G1132" s="64"/>
      <c r="H1132" s="64"/>
      <c r="I1132" s="64"/>
      <c r="J1132" s="266"/>
      <c r="K1132" s="266"/>
      <c r="L1132" s="266"/>
      <c r="M1132" s="77"/>
      <c r="N1132" s="77"/>
      <c r="P1132" s="200"/>
      <c r="Q1132" s="200"/>
      <c r="R1132" s="200"/>
      <c r="S1132" s="200"/>
      <c r="T1132" s="156"/>
      <c r="U1132" s="202"/>
      <c r="V1132" s="202"/>
      <c r="W1132" s="202"/>
      <c r="X1132" s="49">
        <v>3</v>
      </c>
    </row>
    <row r="1133" spans="1:34" x14ac:dyDescent="0.25">
      <c r="A1133" s="78"/>
      <c r="B1133" s="79"/>
      <c r="C1133" s="80" t="s">
        <v>5715</v>
      </c>
      <c r="D1133" s="80" t="s">
        <v>5716</v>
      </c>
      <c r="E1133" s="81" t="s">
        <v>5717</v>
      </c>
      <c r="F1133" s="81" t="s">
        <v>5718</v>
      </c>
      <c r="G1133" s="80" t="s">
        <v>5719</v>
      </c>
      <c r="H1133" s="80" t="s">
        <v>5720</v>
      </c>
      <c r="I1133" s="80" t="s">
        <v>5575</v>
      </c>
      <c r="J1133" s="80" t="s">
        <v>7904</v>
      </c>
      <c r="K1133" s="80" t="s">
        <v>7905</v>
      </c>
      <c r="L1133" s="80" t="s">
        <v>8680</v>
      </c>
      <c r="M1133" s="82"/>
      <c r="N1133" s="82"/>
      <c r="O1133" s="83"/>
      <c r="P1133" s="203" t="s">
        <v>5585</v>
      </c>
      <c r="Q1133" s="203" t="s">
        <v>5584</v>
      </c>
      <c r="R1133" s="203" t="s">
        <v>5586</v>
      </c>
      <c r="S1133" s="200"/>
      <c r="T1133" s="156"/>
      <c r="U1133" s="201" t="str">
        <f>IF(W1131="","",VLOOKUP(W1131,Leeftijdscat,2,FALSE))</f>
        <v/>
      </c>
      <c r="V1133" s="201" t="str">
        <f>IF(W1131="","",VLOOKUP(W1131,Leeftijdscat,3,FALSE))</f>
        <v/>
      </c>
      <c r="W1133" s="201" t="str">
        <f>IF(W1131="","",VLOOKUP(W1131,Leeftijdscat,4,FALSE))</f>
        <v/>
      </c>
      <c r="X1133" s="49">
        <v>4</v>
      </c>
      <c r="Y1133" s="78">
        <f>LEN(Y1134&amp;Y1135&amp;Y1136&amp;Y1137&amp;Y1138&amp;Y1139&amp;Y1140&amp;Y1141&amp;Y1142&amp;Y1143&amp;Y1144&amp;Y1145&amp;Y1146&amp;Y1147&amp;Y1148)</f>
        <v>0</v>
      </c>
      <c r="Z1133" s="78">
        <f>LEN(Z1134&amp;Z1135&amp;Z1136&amp;Z1137&amp;Z1138&amp;Z1139&amp;Z1140&amp;Z1141&amp;Z1142&amp;Z1143&amp;Z1144&amp;Z1145&amp;Z1146&amp;Z1147&amp;Z1148)</f>
        <v>0</v>
      </c>
      <c r="AA1133" s="78">
        <f>LEN(AA1134&amp;AA1135&amp;AA1136&amp;AA1137&amp;AA1138&amp;AA1139&amp;AA1140&amp;AA1141&amp;AA1142&amp;AA1143&amp;AA1144&amp;AA1145&amp;AA1146&amp;AA1147&amp;AA1148)</f>
        <v>0</v>
      </c>
      <c r="AB1133" s="78">
        <f>SUM(Y1133:AA1133)</f>
        <v>0</v>
      </c>
    </row>
    <row r="1134" spans="1:34" x14ac:dyDescent="0.25">
      <c r="A1134" s="31" t="str">
        <f>C1131&amp;"x"&amp;B1134</f>
        <v>x1</v>
      </c>
      <c r="B1134" s="60">
        <v>1</v>
      </c>
      <c r="C1134" s="84" t="str">
        <f t="shared" ref="C1134:C1148" si="1005">IF(LEFT($A1134,1)="x","",IFERROR(VLOOKUP($A1134,LedenV,6,0),""))</f>
        <v/>
      </c>
      <c r="D1134" s="84" t="str">
        <f t="shared" ref="D1134:D1148" si="1006">IF(LEFT($A1134,1)="x","",IFERROR(VLOOKUP($A1134,LedenV,7,0),""))</f>
        <v/>
      </c>
      <c r="E1134" s="85" t="str">
        <f t="shared" ref="E1134:E1148" si="1007">IF(LEFT($A1134,1)="x","",IFERROR(VLOOKUP($A1134,LedenV,8,0),""))</f>
        <v/>
      </c>
      <c r="F1134" s="85" t="str">
        <f t="shared" ref="F1134:F1148" si="1008">IF(LEFT($A1134,1)="x","",IFERROR(VLOOKUP($A1134,LedenV,9,0),""))</f>
        <v/>
      </c>
      <c r="G1134" s="86" t="str">
        <f t="shared" ref="G1134:G1148" si="1009">IF(LEFT($A1134,1)="x","",IFERROR(VLOOKUP($A1134,LedenV,10,0),""))</f>
        <v/>
      </c>
      <c r="H1134" s="87" t="str">
        <f t="shared" ref="H1134:H1148" si="1010">IF(AND(ISNUMBER(G1134),G1134&lt;&gt;0),DATEDIF(G1134,Peildatum,"Y"),"")</f>
        <v/>
      </c>
      <c r="I1134" s="88"/>
      <c r="J1134" s="84" t="str">
        <f t="shared" ref="J1134:J1148" si="1011">IF(LEFT($A1134,1)="x","",IFERROR(VLOOKUP($A1134,LedenV,16,0),""))</f>
        <v/>
      </c>
      <c r="K1134" s="84" t="str">
        <f t="shared" ref="K1134:K1148" si="1012">IF(LEFT($A1134,1)="x","",IFERROR(VLOOKUP($A1134,LedenV,17,0),""))</f>
        <v/>
      </c>
      <c r="L1134" s="84" t="str">
        <f t="shared" ref="L1134:L1148" si="1013">IF(LEFT($A1134,1)="x","",IFERROR(VLOOKUP($A1134,LedenV,18,0),""))</f>
        <v/>
      </c>
      <c r="M1134" s="89"/>
      <c r="N1134" s="89"/>
      <c r="P1134" s="199"/>
      <c r="Q1134" s="199"/>
      <c r="R1134" s="199"/>
      <c r="S1134" s="204"/>
      <c r="T1134" s="273">
        <f t="shared" ref="T1134:T1148" si="1014">IF(LEN(C1134&amp;D1134&amp;E1134&amp;F1134)&gt;0,1,0)</f>
        <v>0</v>
      </c>
      <c r="U1134" s="202">
        <f t="shared" ref="U1134:U1148" si="1015">MIN(LEN(Y1134&amp;Z1134&amp;AA1134),1)</f>
        <v>0</v>
      </c>
      <c r="V1134" s="205" t="str">
        <f t="shared" ref="V1134:V1148" si="1016">V1133</f>
        <v/>
      </c>
      <c r="W1134" s="205" t="str">
        <f t="shared" ref="W1134:W1148" si="1017">W1133</f>
        <v/>
      </c>
      <c r="X1134" s="49">
        <v>5</v>
      </c>
      <c r="Y1134" s="84" t="str">
        <f t="shared" ref="Y1134:Y1148" si="1018">IF(LEFT($A1134,1)="x","",IFERROR(VLOOKUP($A1134,LedenV,34,0),""))</f>
        <v/>
      </c>
      <c r="Z1134" s="84" t="str">
        <f t="shared" ref="Z1134:Z1148" si="1019">IF(LEFT($A1134,1)="x","",IFERROR(VLOOKUP($A1134,LedenV,35,0),""))</f>
        <v/>
      </c>
      <c r="AA1134" s="84" t="str">
        <f t="shared" ref="AA1134:AA1148" si="1020">IF(LEFT($A1134,1)="x","",IFERROR(VLOOKUP($A1134,LedenV,36,0),""))</f>
        <v/>
      </c>
      <c r="AB1134" s="31">
        <f t="shared" ref="AB1134:AB1148" si="1021">LEN(Y1134&amp;Z1134&amp;AA1134)</f>
        <v>0</v>
      </c>
      <c r="AH1134" s="332" t="str">
        <f t="shared" ref="AH1134:AH1148" si="1022">lft(G1134,Peildatum)</f>
        <v/>
      </c>
    </row>
    <row r="1135" spans="1:34" x14ac:dyDescent="0.25">
      <c r="A1135" s="31" t="str">
        <f>C1131&amp;"x"&amp;B1135</f>
        <v>x2</v>
      </c>
      <c r="B1135" s="60">
        <v>2</v>
      </c>
      <c r="C1135" s="84" t="str">
        <f t="shared" si="1005"/>
        <v/>
      </c>
      <c r="D1135" s="84" t="str">
        <f t="shared" si="1006"/>
        <v/>
      </c>
      <c r="E1135" s="85" t="str">
        <f t="shared" si="1007"/>
        <v/>
      </c>
      <c r="F1135" s="85" t="str">
        <f t="shared" si="1008"/>
        <v/>
      </c>
      <c r="G1135" s="86" t="str">
        <f t="shared" si="1009"/>
        <v/>
      </c>
      <c r="H1135" s="87" t="str">
        <f t="shared" si="1010"/>
        <v/>
      </c>
      <c r="I1135" s="88"/>
      <c r="J1135" s="84" t="str">
        <f t="shared" si="1011"/>
        <v/>
      </c>
      <c r="K1135" s="84" t="str">
        <f t="shared" si="1012"/>
        <v/>
      </c>
      <c r="L1135" s="84" t="str">
        <f t="shared" si="1013"/>
        <v/>
      </c>
      <c r="M1135" s="89"/>
      <c r="N1135" s="89"/>
      <c r="P1135" s="199"/>
      <c r="Q1135" s="199"/>
      <c r="R1135" s="199"/>
      <c r="S1135" s="204"/>
      <c r="T1135" s="273">
        <f t="shared" si="1014"/>
        <v>0</v>
      </c>
      <c r="U1135" s="202">
        <f t="shared" si="1015"/>
        <v>0</v>
      </c>
      <c r="V1135" s="205" t="str">
        <f t="shared" si="1016"/>
        <v/>
      </c>
      <c r="W1135" s="205" t="str">
        <f t="shared" si="1017"/>
        <v/>
      </c>
      <c r="X1135" s="49">
        <v>6</v>
      </c>
      <c r="Y1135" s="84" t="str">
        <f t="shared" si="1018"/>
        <v/>
      </c>
      <c r="Z1135" s="84" t="str">
        <f t="shared" si="1019"/>
        <v/>
      </c>
      <c r="AA1135" s="84" t="str">
        <f t="shared" si="1020"/>
        <v/>
      </c>
      <c r="AB1135" s="31">
        <f t="shared" si="1021"/>
        <v>0</v>
      </c>
      <c r="AH1135" s="332" t="str">
        <f t="shared" si="1022"/>
        <v/>
      </c>
    </row>
    <row r="1136" spans="1:34" x14ac:dyDescent="0.25">
      <c r="A1136" s="31" t="str">
        <f>C1131&amp;"x"&amp;B1136</f>
        <v>x3</v>
      </c>
      <c r="B1136" s="60">
        <v>3</v>
      </c>
      <c r="C1136" s="84" t="str">
        <f t="shared" si="1005"/>
        <v/>
      </c>
      <c r="D1136" s="84" t="str">
        <f t="shared" si="1006"/>
        <v/>
      </c>
      <c r="E1136" s="85" t="str">
        <f t="shared" si="1007"/>
        <v/>
      </c>
      <c r="F1136" s="85" t="str">
        <f t="shared" si="1008"/>
        <v/>
      </c>
      <c r="G1136" s="86" t="str">
        <f t="shared" si="1009"/>
        <v/>
      </c>
      <c r="H1136" s="87" t="str">
        <f t="shared" si="1010"/>
        <v/>
      </c>
      <c r="I1136" s="88"/>
      <c r="J1136" s="84" t="str">
        <f t="shared" si="1011"/>
        <v/>
      </c>
      <c r="K1136" s="84" t="str">
        <f t="shared" si="1012"/>
        <v/>
      </c>
      <c r="L1136" s="84" t="str">
        <f t="shared" si="1013"/>
        <v/>
      </c>
      <c r="M1136" s="89"/>
      <c r="N1136" s="89"/>
      <c r="P1136" s="199"/>
      <c r="Q1136" s="199"/>
      <c r="R1136" s="199"/>
      <c r="S1136" s="204"/>
      <c r="T1136" s="273">
        <f t="shared" si="1014"/>
        <v>0</v>
      </c>
      <c r="U1136" s="202">
        <f t="shared" si="1015"/>
        <v>0</v>
      </c>
      <c r="V1136" s="205" t="str">
        <f t="shared" si="1016"/>
        <v/>
      </c>
      <c r="W1136" s="205" t="str">
        <f t="shared" si="1017"/>
        <v/>
      </c>
      <c r="X1136" s="49">
        <v>7</v>
      </c>
      <c r="Y1136" s="84" t="str">
        <f t="shared" si="1018"/>
        <v/>
      </c>
      <c r="Z1136" s="84" t="str">
        <f t="shared" si="1019"/>
        <v/>
      </c>
      <c r="AA1136" s="84" t="str">
        <f t="shared" si="1020"/>
        <v/>
      </c>
      <c r="AB1136" s="31">
        <f t="shared" si="1021"/>
        <v>0</v>
      </c>
      <c r="AH1136" s="332" t="str">
        <f t="shared" si="1022"/>
        <v/>
      </c>
    </row>
    <row r="1137" spans="1:34" x14ac:dyDescent="0.25">
      <c r="A1137" s="31" t="str">
        <f>C1131&amp;"x"&amp;B1137</f>
        <v>x4</v>
      </c>
      <c r="B1137" s="60">
        <v>4</v>
      </c>
      <c r="C1137" s="84" t="str">
        <f t="shared" si="1005"/>
        <v/>
      </c>
      <c r="D1137" s="84" t="str">
        <f t="shared" si="1006"/>
        <v/>
      </c>
      <c r="E1137" s="85" t="str">
        <f t="shared" si="1007"/>
        <v/>
      </c>
      <c r="F1137" s="85" t="str">
        <f t="shared" si="1008"/>
        <v/>
      </c>
      <c r="G1137" s="86" t="str">
        <f t="shared" si="1009"/>
        <v/>
      </c>
      <c r="H1137" s="87" t="str">
        <f t="shared" si="1010"/>
        <v/>
      </c>
      <c r="I1137" s="88"/>
      <c r="J1137" s="84" t="str">
        <f t="shared" si="1011"/>
        <v/>
      </c>
      <c r="K1137" s="84" t="str">
        <f t="shared" si="1012"/>
        <v/>
      </c>
      <c r="L1137" s="84" t="str">
        <f t="shared" si="1013"/>
        <v/>
      </c>
      <c r="M1137" s="89"/>
      <c r="N1137" s="89"/>
      <c r="P1137" s="199"/>
      <c r="Q1137" s="199"/>
      <c r="R1137" s="199"/>
      <c r="S1137" s="204"/>
      <c r="T1137" s="273">
        <f t="shared" si="1014"/>
        <v>0</v>
      </c>
      <c r="U1137" s="202">
        <f t="shared" si="1015"/>
        <v>0</v>
      </c>
      <c r="V1137" s="205" t="str">
        <f t="shared" si="1016"/>
        <v/>
      </c>
      <c r="W1137" s="205" t="str">
        <f t="shared" si="1017"/>
        <v/>
      </c>
      <c r="X1137" s="49">
        <v>8</v>
      </c>
      <c r="Y1137" s="84" t="str">
        <f t="shared" si="1018"/>
        <v/>
      </c>
      <c r="Z1137" s="84" t="str">
        <f t="shared" si="1019"/>
        <v/>
      </c>
      <c r="AA1137" s="84" t="str">
        <f t="shared" si="1020"/>
        <v/>
      </c>
      <c r="AB1137" s="31">
        <f t="shared" si="1021"/>
        <v>0</v>
      </c>
      <c r="AH1137" s="332" t="str">
        <f t="shared" si="1022"/>
        <v/>
      </c>
    </row>
    <row r="1138" spans="1:34" x14ac:dyDescent="0.25">
      <c r="A1138" s="31" t="str">
        <f>C1131&amp;"x"&amp;B1138</f>
        <v>x5</v>
      </c>
      <c r="B1138" s="60">
        <v>5</v>
      </c>
      <c r="C1138" s="84" t="str">
        <f t="shared" si="1005"/>
        <v/>
      </c>
      <c r="D1138" s="84" t="str">
        <f t="shared" si="1006"/>
        <v/>
      </c>
      <c r="E1138" s="85" t="str">
        <f t="shared" si="1007"/>
        <v/>
      </c>
      <c r="F1138" s="85" t="str">
        <f t="shared" si="1008"/>
        <v/>
      </c>
      <c r="G1138" s="86" t="str">
        <f t="shared" si="1009"/>
        <v/>
      </c>
      <c r="H1138" s="87" t="str">
        <f t="shared" si="1010"/>
        <v/>
      </c>
      <c r="I1138" s="88"/>
      <c r="J1138" s="84" t="str">
        <f t="shared" si="1011"/>
        <v/>
      </c>
      <c r="K1138" s="84" t="str">
        <f t="shared" si="1012"/>
        <v/>
      </c>
      <c r="L1138" s="84" t="str">
        <f t="shared" si="1013"/>
        <v/>
      </c>
      <c r="M1138" s="89"/>
      <c r="N1138" s="89"/>
      <c r="P1138" s="199"/>
      <c r="Q1138" s="199"/>
      <c r="R1138" s="199"/>
      <c r="S1138" s="204"/>
      <c r="T1138" s="273">
        <f t="shared" si="1014"/>
        <v>0</v>
      </c>
      <c r="U1138" s="202">
        <f t="shared" si="1015"/>
        <v>0</v>
      </c>
      <c r="V1138" s="205" t="str">
        <f t="shared" si="1016"/>
        <v/>
      </c>
      <c r="W1138" s="205" t="str">
        <f t="shared" si="1017"/>
        <v/>
      </c>
      <c r="X1138" s="49">
        <v>9</v>
      </c>
      <c r="Y1138" s="84" t="str">
        <f t="shared" si="1018"/>
        <v/>
      </c>
      <c r="Z1138" s="84" t="str">
        <f t="shared" si="1019"/>
        <v/>
      </c>
      <c r="AA1138" s="84" t="str">
        <f t="shared" si="1020"/>
        <v/>
      </c>
      <c r="AB1138" s="31">
        <f t="shared" si="1021"/>
        <v>0</v>
      </c>
      <c r="AH1138" s="332" t="str">
        <f t="shared" si="1022"/>
        <v/>
      </c>
    </row>
    <row r="1139" spans="1:34" x14ac:dyDescent="0.25">
      <c r="A1139" s="31" t="str">
        <f>C1131&amp;"x"&amp;B1139</f>
        <v>x6</v>
      </c>
      <c r="B1139" s="60">
        <v>6</v>
      </c>
      <c r="C1139" s="84" t="str">
        <f t="shared" si="1005"/>
        <v/>
      </c>
      <c r="D1139" s="84" t="str">
        <f t="shared" si="1006"/>
        <v/>
      </c>
      <c r="E1139" s="85" t="str">
        <f t="shared" si="1007"/>
        <v/>
      </c>
      <c r="F1139" s="85" t="str">
        <f t="shared" si="1008"/>
        <v/>
      </c>
      <c r="G1139" s="86" t="str">
        <f t="shared" si="1009"/>
        <v/>
      </c>
      <c r="H1139" s="87" t="str">
        <f t="shared" si="1010"/>
        <v/>
      </c>
      <c r="I1139" s="88"/>
      <c r="J1139" s="84" t="str">
        <f t="shared" si="1011"/>
        <v/>
      </c>
      <c r="K1139" s="84" t="str">
        <f t="shared" si="1012"/>
        <v/>
      </c>
      <c r="L1139" s="84" t="str">
        <f t="shared" si="1013"/>
        <v/>
      </c>
      <c r="M1139" s="89"/>
      <c r="N1139" s="89"/>
      <c r="P1139" s="199"/>
      <c r="Q1139" s="199"/>
      <c r="R1139" s="199"/>
      <c r="S1139" s="204"/>
      <c r="T1139" s="273">
        <f t="shared" si="1014"/>
        <v>0</v>
      </c>
      <c r="U1139" s="202">
        <f t="shared" si="1015"/>
        <v>0</v>
      </c>
      <c r="V1139" s="205" t="str">
        <f t="shared" si="1016"/>
        <v/>
      </c>
      <c r="W1139" s="205" t="str">
        <f t="shared" si="1017"/>
        <v/>
      </c>
      <c r="X1139" s="49">
        <v>10</v>
      </c>
      <c r="Y1139" s="84" t="str">
        <f t="shared" si="1018"/>
        <v/>
      </c>
      <c r="Z1139" s="84" t="str">
        <f t="shared" si="1019"/>
        <v/>
      </c>
      <c r="AA1139" s="84" t="str">
        <f t="shared" si="1020"/>
        <v/>
      </c>
      <c r="AB1139" s="31">
        <f t="shared" si="1021"/>
        <v>0</v>
      </c>
      <c r="AH1139" s="332" t="str">
        <f t="shared" si="1022"/>
        <v/>
      </c>
    </row>
    <row r="1140" spans="1:34" x14ac:dyDescent="0.25">
      <c r="A1140" s="31" t="str">
        <f>C1131&amp;"x"&amp;B1140</f>
        <v>x7</v>
      </c>
      <c r="B1140" s="60">
        <v>7</v>
      </c>
      <c r="C1140" s="84" t="str">
        <f t="shared" si="1005"/>
        <v/>
      </c>
      <c r="D1140" s="84" t="str">
        <f t="shared" si="1006"/>
        <v/>
      </c>
      <c r="E1140" s="85" t="str">
        <f t="shared" si="1007"/>
        <v/>
      </c>
      <c r="F1140" s="85" t="str">
        <f t="shared" si="1008"/>
        <v/>
      </c>
      <c r="G1140" s="86" t="str">
        <f t="shared" si="1009"/>
        <v/>
      </c>
      <c r="H1140" s="87" t="str">
        <f t="shared" si="1010"/>
        <v/>
      </c>
      <c r="I1140" s="88"/>
      <c r="J1140" s="84" t="str">
        <f t="shared" si="1011"/>
        <v/>
      </c>
      <c r="K1140" s="84" t="str">
        <f t="shared" si="1012"/>
        <v/>
      </c>
      <c r="L1140" s="84" t="str">
        <f t="shared" si="1013"/>
        <v/>
      </c>
      <c r="M1140" s="89"/>
      <c r="N1140" s="89"/>
      <c r="P1140" s="199"/>
      <c r="Q1140" s="199"/>
      <c r="R1140" s="199"/>
      <c r="S1140" s="204"/>
      <c r="T1140" s="273">
        <f t="shared" si="1014"/>
        <v>0</v>
      </c>
      <c r="U1140" s="202">
        <f t="shared" si="1015"/>
        <v>0</v>
      </c>
      <c r="V1140" s="205" t="str">
        <f t="shared" si="1016"/>
        <v/>
      </c>
      <c r="W1140" s="205" t="str">
        <f t="shared" si="1017"/>
        <v/>
      </c>
      <c r="X1140" s="49">
        <v>11</v>
      </c>
      <c r="Y1140" s="84" t="str">
        <f t="shared" si="1018"/>
        <v/>
      </c>
      <c r="Z1140" s="84" t="str">
        <f t="shared" si="1019"/>
        <v/>
      </c>
      <c r="AA1140" s="84" t="str">
        <f t="shared" si="1020"/>
        <v/>
      </c>
      <c r="AB1140" s="31">
        <f t="shared" si="1021"/>
        <v>0</v>
      </c>
      <c r="AH1140" s="332" t="str">
        <f t="shared" si="1022"/>
        <v/>
      </c>
    </row>
    <row r="1141" spans="1:34" x14ac:dyDescent="0.25">
      <c r="A1141" s="31" t="str">
        <f>C1131&amp;"x"&amp;B1141</f>
        <v>x8</v>
      </c>
      <c r="B1141" s="60">
        <v>8</v>
      </c>
      <c r="C1141" s="84" t="str">
        <f t="shared" si="1005"/>
        <v/>
      </c>
      <c r="D1141" s="84" t="str">
        <f t="shared" si="1006"/>
        <v/>
      </c>
      <c r="E1141" s="85" t="str">
        <f t="shared" si="1007"/>
        <v/>
      </c>
      <c r="F1141" s="85" t="str">
        <f t="shared" si="1008"/>
        <v/>
      </c>
      <c r="G1141" s="86" t="str">
        <f t="shared" si="1009"/>
        <v/>
      </c>
      <c r="H1141" s="87" t="str">
        <f t="shared" si="1010"/>
        <v/>
      </c>
      <c r="I1141" s="88"/>
      <c r="J1141" s="84" t="str">
        <f t="shared" si="1011"/>
        <v/>
      </c>
      <c r="K1141" s="84" t="str">
        <f t="shared" si="1012"/>
        <v/>
      </c>
      <c r="L1141" s="84" t="str">
        <f t="shared" si="1013"/>
        <v/>
      </c>
      <c r="M1141" s="89"/>
      <c r="N1141" s="89"/>
      <c r="P1141" s="199"/>
      <c r="Q1141" s="199"/>
      <c r="R1141" s="199"/>
      <c r="S1141" s="204"/>
      <c r="T1141" s="273">
        <f t="shared" si="1014"/>
        <v>0</v>
      </c>
      <c r="U1141" s="202">
        <f t="shared" si="1015"/>
        <v>0</v>
      </c>
      <c r="V1141" s="205" t="str">
        <f t="shared" si="1016"/>
        <v/>
      </c>
      <c r="W1141" s="205" t="str">
        <f t="shared" si="1017"/>
        <v/>
      </c>
      <c r="X1141" s="49">
        <v>12</v>
      </c>
      <c r="Y1141" s="84" t="str">
        <f t="shared" si="1018"/>
        <v/>
      </c>
      <c r="Z1141" s="84" t="str">
        <f t="shared" si="1019"/>
        <v/>
      </c>
      <c r="AA1141" s="84" t="str">
        <f t="shared" si="1020"/>
        <v/>
      </c>
      <c r="AB1141" s="31">
        <f t="shared" si="1021"/>
        <v>0</v>
      </c>
      <c r="AH1141" s="332" t="str">
        <f t="shared" si="1022"/>
        <v/>
      </c>
    </row>
    <row r="1142" spans="1:34" x14ac:dyDescent="0.25">
      <c r="A1142" s="31" t="str">
        <f>C1131&amp;"x"&amp;B1142</f>
        <v>x9</v>
      </c>
      <c r="B1142" s="60">
        <v>9</v>
      </c>
      <c r="C1142" s="84" t="str">
        <f t="shared" si="1005"/>
        <v/>
      </c>
      <c r="D1142" s="84" t="str">
        <f t="shared" si="1006"/>
        <v/>
      </c>
      <c r="E1142" s="85" t="str">
        <f t="shared" si="1007"/>
        <v/>
      </c>
      <c r="F1142" s="85" t="str">
        <f t="shared" si="1008"/>
        <v/>
      </c>
      <c r="G1142" s="86" t="str">
        <f t="shared" si="1009"/>
        <v/>
      </c>
      <c r="H1142" s="87" t="str">
        <f t="shared" si="1010"/>
        <v/>
      </c>
      <c r="I1142" s="88"/>
      <c r="J1142" s="84" t="str">
        <f t="shared" si="1011"/>
        <v/>
      </c>
      <c r="K1142" s="84" t="str">
        <f t="shared" si="1012"/>
        <v/>
      </c>
      <c r="L1142" s="84" t="str">
        <f t="shared" si="1013"/>
        <v/>
      </c>
      <c r="M1142" s="89"/>
      <c r="N1142" s="89"/>
      <c r="P1142" s="199"/>
      <c r="Q1142" s="199"/>
      <c r="R1142" s="199"/>
      <c r="S1142" s="204"/>
      <c r="T1142" s="273">
        <f t="shared" si="1014"/>
        <v>0</v>
      </c>
      <c r="U1142" s="202">
        <f t="shared" si="1015"/>
        <v>0</v>
      </c>
      <c r="V1142" s="205" t="str">
        <f t="shared" si="1016"/>
        <v/>
      </c>
      <c r="W1142" s="205" t="str">
        <f t="shared" si="1017"/>
        <v/>
      </c>
      <c r="X1142" s="49">
        <v>13</v>
      </c>
      <c r="Y1142" s="84" t="str">
        <f t="shared" si="1018"/>
        <v/>
      </c>
      <c r="Z1142" s="84" t="str">
        <f t="shared" si="1019"/>
        <v/>
      </c>
      <c r="AA1142" s="84" t="str">
        <f t="shared" si="1020"/>
        <v/>
      </c>
      <c r="AB1142" s="31">
        <f t="shared" si="1021"/>
        <v>0</v>
      </c>
      <c r="AH1142" s="332" t="str">
        <f t="shared" si="1022"/>
        <v/>
      </c>
    </row>
    <row r="1143" spans="1:34" x14ac:dyDescent="0.25">
      <c r="A1143" s="31" t="str">
        <f>C1131&amp;"x"&amp;B1143</f>
        <v>x10</v>
      </c>
      <c r="B1143" s="60">
        <v>10</v>
      </c>
      <c r="C1143" s="84" t="str">
        <f t="shared" si="1005"/>
        <v/>
      </c>
      <c r="D1143" s="84" t="str">
        <f t="shared" si="1006"/>
        <v/>
      </c>
      <c r="E1143" s="85" t="str">
        <f t="shared" si="1007"/>
        <v/>
      </c>
      <c r="F1143" s="85" t="str">
        <f t="shared" si="1008"/>
        <v/>
      </c>
      <c r="G1143" s="86" t="str">
        <f t="shared" si="1009"/>
        <v/>
      </c>
      <c r="H1143" s="87" t="str">
        <f t="shared" si="1010"/>
        <v/>
      </c>
      <c r="I1143" s="88"/>
      <c r="J1143" s="84" t="str">
        <f t="shared" si="1011"/>
        <v/>
      </c>
      <c r="K1143" s="84" t="str">
        <f t="shared" si="1012"/>
        <v/>
      </c>
      <c r="L1143" s="84" t="str">
        <f t="shared" si="1013"/>
        <v/>
      </c>
      <c r="M1143" s="89"/>
      <c r="N1143" s="89"/>
      <c r="P1143" s="199"/>
      <c r="Q1143" s="199"/>
      <c r="R1143" s="199"/>
      <c r="S1143" s="204"/>
      <c r="T1143" s="273">
        <f t="shared" si="1014"/>
        <v>0</v>
      </c>
      <c r="U1143" s="202">
        <f t="shared" si="1015"/>
        <v>0</v>
      </c>
      <c r="V1143" s="205" t="str">
        <f t="shared" si="1016"/>
        <v/>
      </c>
      <c r="W1143" s="205" t="str">
        <f t="shared" si="1017"/>
        <v/>
      </c>
      <c r="X1143" s="49">
        <v>14</v>
      </c>
      <c r="Y1143" s="84" t="str">
        <f t="shared" si="1018"/>
        <v/>
      </c>
      <c r="Z1143" s="84" t="str">
        <f t="shared" si="1019"/>
        <v/>
      </c>
      <c r="AA1143" s="84" t="str">
        <f t="shared" si="1020"/>
        <v/>
      </c>
      <c r="AB1143" s="31">
        <f t="shared" si="1021"/>
        <v>0</v>
      </c>
      <c r="AH1143" s="332" t="str">
        <f t="shared" si="1022"/>
        <v/>
      </c>
    </row>
    <row r="1144" spans="1:34" x14ac:dyDescent="0.25">
      <c r="A1144" s="31" t="str">
        <f>C1131&amp;"x"&amp;B1144</f>
        <v>x11</v>
      </c>
      <c r="B1144" s="60">
        <v>11</v>
      </c>
      <c r="C1144" s="84" t="str">
        <f t="shared" si="1005"/>
        <v/>
      </c>
      <c r="D1144" s="84" t="str">
        <f t="shared" si="1006"/>
        <v/>
      </c>
      <c r="E1144" s="85" t="str">
        <f t="shared" si="1007"/>
        <v/>
      </c>
      <c r="F1144" s="85" t="str">
        <f t="shared" si="1008"/>
        <v/>
      </c>
      <c r="G1144" s="86" t="str">
        <f t="shared" si="1009"/>
        <v/>
      </c>
      <c r="H1144" s="87" t="str">
        <f t="shared" si="1010"/>
        <v/>
      </c>
      <c r="I1144" s="88"/>
      <c r="J1144" s="84" t="str">
        <f t="shared" si="1011"/>
        <v/>
      </c>
      <c r="K1144" s="84" t="str">
        <f t="shared" si="1012"/>
        <v/>
      </c>
      <c r="L1144" s="84" t="str">
        <f t="shared" si="1013"/>
        <v/>
      </c>
      <c r="M1144" s="89"/>
      <c r="N1144" s="89"/>
      <c r="P1144" s="199"/>
      <c r="Q1144" s="199"/>
      <c r="R1144" s="199"/>
      <c r="T1144" s="273">
        <f t="shared" si="1014"/>
        <v>0</v>
      </c>
      <c r="U1144" s="202">
        <f t="shared" si="1015"/>
        <v>0</v>
      </c>
      <c r="V1144" s="205" t="str">
        <f t="shared" si="1016"/>
        <v/>
      </c>
      <c r="W1144" s="205" t="str">
        <f t="shared" si="1017"/>
        <v/>
      </c>
      <c r="X1144" s="49">
        <v>15</v>
      </c>
      <c r="Y1144" s="84" t="str">
        <f t="shared" si="1018"/>
        <v/>
      </c>
      <c r="Z1144" s="84" t="str">
        <f t="shared" si="1019"/>
        <v/>
      </c>
      <c r="AA1144" s="84" t="str">
        <f t="shared" si="1020"/>
        <v/>
      </c>
      <c r="AB1144" s="31">
        <f t="shared" si="1021"/>
        <v>0</v>
      </c>
      <c r="AH1144" s="332" t="str">
        <f t="shared" si="1022"/>
        <v/>
      </c>
    </row>
    <row r="1145" spans="1:34" x14ac:dyDescent="0.25">
      <c r="A1145" s="31" t="str">
        <f>C1131&amp;"x"&amp;B1145</f>
        <v>x12</v>
      </c>
      <c r="B1145" s="60">
        <v>12</v>
      </c>
      <c r="C1145" s="84" t="str">
        <f t="shared" si="1005"/>
        <v/>
      </c>
      <c r="D1145" s="84" t="str">
        <f t="shared" si="1006"/>
        <v/>
      </c>
      <c r="E1145" s="85" t="str">
        <f t="shared" si="1007"/>
        <v/>
      </c>
      <c r="F1145" s="85" t="str">
        <f t="shared" si="1008"/>
        <v/>
      </c>
      <c r="G1145" s="86" t="str">
        <f t="shared" si="1009"/>
        <v/>
      </c>
      <c r="H1145" s="87" t="str">
        <f t="shared" si="1010"/>
        <v/>
      </c>
      <c r="I1145" s="88"/>
      <c r="J1145" s="84" t="str">
        <f t="shared" si="1011"/>
        <v/>
      </c>
      <c r="K1145" s="84" t="str">
        <f t="shared" si="1012"/>
        <v/>
      </c>
      <c r="L1145" s="84" t="str">
        <f t="shared" si="1013"/>
        <v/>
      </c>
      <c r="M1145" s="89"/>
      <c r="N1145" s="89"/>
      <c r="P1145" s="199"/>
      <c r="Q1145" s="199"/>
      <c r="R1145" s="199"/>
      <c r="T1145" s="273">
        <f t="shared" si="1014"/>
        <v>0</v>
      </c>
      <c r="U1145" s="202">
        <f t="shared" si="1015"/>
        <v>0</v>
      </c>
      <c r="V1145" s="205" t="str">
        <f t="shared" si="1016"/>
        <v/>
      </c>
      <c r="W1145" s="205" t="str">
        <f t="shared" si="1017"/>
        <v/>
      </c>
      <c r="X1145" s="49">
        <v>16</v>
      </c>
      <c r="Y1145" s="84" t="str">
        <f t="shared" si="1018"/>
        <v/>
      </c>
      <c r="Z1145" s="84" t="str">
        <f t="shared" si="1019"/>
        <v/>
      </c>
      <c r="AA1145" s="84" t="str">
        <f t="shared" si="1020"/>
        <v/>
      </c>
      <c r="AB1145" s="31">
        <f t="shared" si="1021"/>
        <v>0</v>
      </c>
      <c r="AH1145" s="332" t="str">
        <f t="shared" si="1022"/>
        <v/>
      </c>
    </row>
    <row r="1146" spans="1:34" x14ac:dyDescent="0.25">
      <c r="A1146" s="31" t="str">
        <f>C1131&amp;"x"&amp;B1146</f>
        <v>x13</v>
      </c>
      <c r="B1146" s="60">
        <v>13</v>
      </c>
      <c r="C1146" s="84" t="str">
        <f t="shared" si="1005"/>
        <v/>
      </c>
      <c r="D1146" s="84" t="str">
        <f t="shared" si="1006"/>
        <v/>
      </c>
      <c r="E1146" s="85" t="str">
        <f t="shared" si="1007"/>
        <v/>
      </c>
      <c r="F1146" s="85" t="str">
        <f t="shared" si="1008"/>
        <v/>
      </c>
      <c r="G1146" s="86" t="str">
        <f t="shared" si="1009"/>
        <v/>
      </c>
      <c r="H1146" s="87" t="str">
        <f t="shared" si="1010"/>
        <v/>
      </c>
      <c r="I1146" s="88"/>
      <c r="J1146" s="84" t="str">
        <f t="shared" si="1011"/>
        <v/>
      </c>
      <c r="K1146" s="84" t="str">
        <f t="shared" si="1012"/>
        <v/>
      </c>
      <c r="L1146" s="84" t="str">
        <f t="shared" si="1013"/>
        <v/>
      </c>
      <c r="M1146" s="89"/>
      <c r="N1146" s="89"/>
      <c r="P1146" s="199"/>
      <c r="Q1146" s="199"/>
      <c r="R1146" s="199"/>
      <c r="T1146" s="273">
        <f t="shared" si="1014"/>
        <v>0</v>
      </c>
      <c r="U1146" s="202">
        <f t="shared" si="1015"/>
        <v>0</v>
      </c>
      <c r="V1146" s="205" t="str">
        <f t="shared" si="1016"/>
        <v/>
      </c>
      <c r="W1146" s="205" t="str">
        <f t="shared" si="1017"/>
        <v/>
      </c>
      <c r="X1146" s="49">
        <v>17</v>
      </c>
      <c r="Y1146" s="84" t="str">
        <f t="shared" si="1018"/>
        <v/>
      </c>
      <c r="Z1146" s="84" t="str">
        <f t="shared" si="1019"/>
        <v/>
      </c>
      <c r="AA1146" s="84" t="str">
        <f t="shared" si="1020"/>
        <v/>
      </c>
      <c r="AB1146" s="31">
        <f t="shared" si="1021"/>
        <v>0</v>
      </c>
      <c r="AH1146" s="332" t="str">
        <f t="shared" si="1022"/>
        <v/>
      </c>
    </row>
    <row r="1147" spans="1:34" x14ac:dyDescent="0.25">
      <c r="A1147" s="31" t="str">
        <f>C1131&amp;"x"&amp;B1147</f>
        <v>x14</v>
      </c>
      <c r="B1147" s="60">
        <v>14</v>
      </c>
      <c r="C1147" s="84" t="str">
        <f t="shared" si="1005"/>
        <v/>
      </c>
      <c r="D1147" s="84" t="str">
        <f t="shared" si="1006"/>
        <v/>
      </c>
      <c r="E1147" s="85" t="str">
        <f t="shared" si="1007"/>
        <v/>
      </c>
      <c r="F1147" s="85" t="str">
        <f t="shared" si="1008"/>
        <v/>
      </c>
      <c r="G1147" s="86" t="str">
        <f t="shared" si="1009"/>
        <v/>
      </c>
      <c r="H1147" s="87" t="str">
        <f t="shared" si="1010"/>
        <v/>
      </c>
      <c r="I1147" s="88"/>
      <c r="J1147" s="84" t="str">
        <f t="shared" si="1011"/>
        <v/>
      </c>
      <c r="K1147" s="84" t="str">
        <f t="shared" si="1012"/>
        <v/>
      </c>
      <c r="L1147" s="84" t="str">
        <f t="shared" si="1013"/>
        <v/>
      </c>
      <c r="M1147" s="89"/>
      <c r="N1147" s="89"/>
      <c r="P1147" s="199"/>
      <c r="Q1147" s="199"/>
      <c r="R1147" s="199"/>
      <c r="T1147" s="273">
        <f t="shared" si="1014"/>
        <v>0</v>
      </c>
      <c r="U1147" s="202">
        <f t="shared" si="1015"/>
        <v>0</v>
      </c>
      <c r="V1147" s="205" t="str">
        <f t="shared" si="1016"/>
        <v/>
      </c>
      <c r="W1147" s="205" t="str">
        <f t="shared" si="1017"/>
        <v/>
      </c>
      <c r="X1147" s="49">
        <v>18</v>
      </c>
      <c r="Y1147" s="84" t="str">
        <f t="shared" si="1018"/>
        <v/>
      </c>
      <c r="Z1147" s="84" t="str">
        <f t="shared" si="1019"/>
        <v/>
      </c>
      <c r="AA1147" s="84" t="str">
        <f t="shared" si="1020"/>
        <v/>
      </c>
      <c r="AB1147" s="31">
        <f t="shared" si="1021"/>
        <v>0</v>
      </c>
      <c r="AH1147" s="332" t="str">
        <f t="shared" si="1022"/>
        <v/>
      </c>
    </row>
    <row r="1148" spans="1:34" x14ac:dyDescent="0.25">
      <c r="A1148" s="31" t="str">
        <f>C1131&amp;"x"&amp;B1148</f>
        <v>x15</v>
      </c>
      <c r="B1148" s="60">
        <v>15</v>
      </c>
      <c r="C1148" s="84" t="str">
        <f t="shared" si="1005"/>
        <v/>
      </c>
      <c r="D1148" s="84" t="str">
        <f t="shared" si="1006"/>
        <v/>
      </c>
      <c r="E1148" s="85" t="str">
        <f t="shared" si="1007"/>
        <v/>
      </c>
      <c r="F1148" s="85" t="str">
        <f t="shared" si="1008"/>
        <v/>
      </c>
      <c r="G1148" s="86" t="str">
        <f t="shared" si="1009"/>
        <v/>
      </c>
      <c r="H1148" s="87" t="str">
        <f t="shared" si="1010"/>
        <v/>
      </c>
      <c r="I1148" s="88"/>
      <c r="J1148" s="84" t="str">
        <f t="shared" si="1011"/>
        <v/>
      </c>
      <c r="K1148" s="84" t="str">
        <f t="shared" si="1012"/>
        <v/>
      </c>
      <c r="L1148" s="84" t="str">
        <f t="shared" si="1013"/>
        <v/>
      </c>
      <c r="M1148" s="89"/>
      <c r="N1148" s="89"/>
      <c r="P1148" s="199"/>
      <c r="Q1148" s="199"/>
      <c r="R1148" s="199"/>
      <c r="T1148" s="273">
        <f t="shared" si="1014"/>
        <v>0</v>
      </c>
      <c r="U1148" s="202">
        <f t="shared" si="1015"/>
        <v>0</v>
      </c>
      <c r="V1148" s="205" t="str">
        <f t="shared" si="1016"/>
        <v/>
      </c>
      <c r="W1148" s="205" t="str">
        <f t="shared" si="1017"/>
        <v/>
      </c>
      <c r="X1148" s="49">
        <v>19</v>
      </c>
      <c r="Y1148" s="84" t="str">
        <f t="shared" si="1018"/>
        <v/>
      </c>
      <c r="Z1148" s="84" t="str">
        <f t="shared" si="1019"/>
        <v/>
      </c>
      <c r="AA1148" s="84" t="str">
        <f t="shared" si="1020"/>
        <v/>
      </c>
      <c r="AB1148" s="31">
        <f t="shared" si="1021"/>
        <v>0</v>
      </c>
      <c r="AH1148" s="332" t="str">
        <f t="shared" si="1022"/>
        <v/>
      </c>
    </row>
    <row r="1149" spans="1:34" ht="13.8" thickBot="1" x14ac:dyDescent="0.3">
      <c r="B1149" s="90"/>
      <c r="C1149" s="91"/>
      <c r="D1149" s="90"/>
      <c r="E1149" s="90"/>
      <c r="F1149" s="90"/>
      <c r="G1149" s="92"/>
      <c r="H1149" s="92"/>
      <c r="I1149" s="92"/>
      <c r="J1149" s="91"/>
      <c r="K1149" s="91"/>
      <c r="L1149" s="91"/>
      <c r="M1149" s="89"/>
      <c r="N1149" s="89"/>
      <c r="X1149" s="49">
        <v>20</v>
      </c>
    </row>
    <row r="1150" spans="1:34" ht="13.8" thickTop="1" x14ac:dyDescent="0.25">
      <c r="A1150" s="59"/>
      <c r="B1150" s="60"/>
      <c r="C1150" s="416" t="s">
        <v>5707</v>
      </c>
      <c r="D1150" s="416"/>
      <c r="E1150" s="162" t="s">
        <v>5708</v>
      </c>
      <c r="F1150" s="162" t="s">
        <v>5709</v>
      </c>
      <c r="G1150" s="62" t="s">
        <v>5710</v>
      </c>
      <c r="H1150" s="63"/>
      <c r="I1150" s="64"/>
      <c r="J1150" s="65" t="s">
        <v>5711</v>
      </c>
      <c r="K1150" s="65" t="s">
        <v>5712</v>
      </c>
      <c r="L1150" s="65" t="s">
        <v>5713</v>
      </c>
      <c r="M1150" s="66"/>
      <c r="N1150" s="66"/>
      <c r="O1150" s="67"/>
      <c r="P1150" s="68">
        <f>COUNT(P1154:P1168)</f>
        <v>0</v>
      </c>
      <c r="Q1150" s="68">
        <f>COUNT(Q1154:Q1168)</f>
        <v>0</v>
      </c>
      <c r="R1150" s="68">
        <f>COUNT(R1154:R1168)</f>
        <v>0</v>
      </c>
      <c r="S1150" s="69"/>
      <c r="T1150" s="344">
        <f>T1151-SUM(U1154:U1168)</f>
        <v>0</v>
      </c>
      <c r="U1150" s="67"/>
      <c r="V1150" s="67"/>
      <c r="W1150" s="67"/>
      <c r="X1150" s="67">
        <v>1</v>
      </c>
      <c r="Y1150" s="59"/>
      <c r="Z1150" s="59"/>
      <c r="AA1150" s="59"/>
      <c r="AB1150" s="59"/>
    </row>
    <row r="1151" spans="1:34" x14ac:dyDescent="0.25">
      <c r="A1151" s="40">
        <v>61</v>
      </c>
      <c r="B1151" s="70"/>
      <c r="C1151" s="415" t="str">
        <f>Leden!AQ63</f>
        <v/>
      </c>
      <c r="D1151" s="415"/>
      <c r="E1151" s="161" t="str">
        <f>IF($C1151="","",LEFT(IFERROR(VLOOKUP($C1151,TeamsV,2,0),"")&amp;"??",2))</f>
        <v/>
      </c>
      <c r="F1151" s="342" t="str">
        <f>IF($C1151="","",IFERROR(VLOOKUP($C1151,TeamsV,3,0),"??"))</f>
        <v/>
      </c>
      <c r="G1151" s="161" t="str">
        <f>IF($C1151="","",LEFT(IFERROR(VLOOKUP($C1151,TeamsV,4,0),"")&amp;"?",1))</f>
        <v/>
      </c>
      <c r="H1151" s="72"/>
      <c r="I1151" s="73"/>
      <c r="J1151" s="265">
        <f>COUNTIF(C1154:C1168,"V")</f>
        <v>0</v>
      </c>
      <c r="K1151" s="268">
        <f>COUNTIF(C1154:C1168,"M")</f>
        <v>0</v>
      </c>
      <c r="L1151" s="74" t="str">
        <f>IFERROR(AVERAGE(H1154:H1168),"")</f>
        <v/>
      </c>
      <c r="M1151" s="75"/>
      <c r="N1151" s="75"/>
      <c r="O1151" s="76" t="s">
        <v>5714</v>
      </c>
      <c r="P1151" s="346"/>
      <c r="Q1151" s="346"/>
      <c r="R1151" s="346"/>
      <c r="S1151" s="347"/>
      <c r="T1151" s="344">
        <f>SUM(T1154:T1168)</f>
        <v>0</v>
      </c>
      <c r="U1151" s="201" t="str">
        <f>MID($C1151,1,1)</f>
        <v/>
      </c>
      <c r="V1151" s="201" t="str">
        <f>MID($C1151,1,1)</f>
        <v/>
      </c>
      <c r="W1151" s="201" t="str">
        <f>MID($C1151,1,1)</f>
        <v/>
      </c>
      <c r="X1151" s="49">
        <v>2</v>
      </c>
      <c r="Y1151" s="40"/>
      <c r="Z1151" s="40"/>
      <c r="AA1151" s="40"/>
      <c r="AB1151" s="40"/>
      <c r="AD1151" s="17" t="str">
        <f>IF($C1151="","",IFERROR(VLOOKUP($C1151,TeamsV,6,0),""))</f>
        <v/>
      </c>
      <c r="AE1151" s="17" t="str">
        <f>TRIM(IF($AD1151="","",IFERROR(VLOOKUP($AD1151,Teams!$B$4:$G$8,2,0),"")))</f>
        <v/>
      </c>
      <c r="AF1151" s="17" t="str">
        <f>TRIM(IF($AD1151="","",IFERROR(VLOOKUP($AD1151,Teams!$B$4:$G$8,4,0),"")))</f>
        <v/>
      </c>
      <c r="AH1151" s="335" t="str">
        <f>IFERROR(AVERAGE(AH1154:AH1168),"")</f>
        <v/>
      </c>
    </row>
    <row r="1152" spans="1:34" x14ac:dyDescent="0.25">
      <c r="B1152" s="60"/>
      <c r="C1152" s="162"/>
      <c r="D1152" s="60"/>
      <c r="E1152" s="60"/>
      <c r="F1152" s="60"/>
      <c r="G1152" s="64"/>
      <c r="H1152" s="64"/>
      <c r="I1152" s="64"/>
      <c r="J1152" s="266"/>
      <c r="K1152" s="266"/>
      <c r="L1152" s="266"/>
      <c r="M1152" s="77"/>
      <c r="N1152" s="77"/>
      <c r="P1152" s="200"/>
      <c r="Q1152" s="200"/>
      <c r="R1152" s="200"/>
      <c r="S1152" s="200"/>
      <c r="T1152" s="156"/>
      <c r="U1152" s="202"/>
      <c r="V1152" s="202"/>
      <c r="W1152" s="202"/>
      <c r="X1152" s="49">
        <v>3</v>
      </c>
    </row>
    <row r="1153" spans="1:34" x14ac:dyDescent="0.25">
      <c r="A1153" s="78"/>
      <c r="B1153" s="79"/>
      <c r="C1153" s="80" t="s">
        <v>5715</v>
      </c>
      <c r="D1153" s="80" t="s">
        <v>5716</v>
      </c>
      <c r="E1153" s="81" t="s">
        <v>5717</v>
      </c>
      <c r="F1153" s="81" t="s">
        <v>5718</v>
      </c>
      <c r="G1153" s="80" t="s">
        <v>5719</v>
      </c>
      <c r="H1153" s="80" t="s">
        <v>5720</v>
      </c>
      <c r="I1153" s="80" t="s">
        <v>5575</v>
      </c>
      <c r="J1153" s="80" t="s">
        <v>7904</v>
      </c>
      <c r="K1153" s="80" t="s">
        <v>7905</v>
      </c>
      <c r="L1153" s="80" t="s">
        <v>8680</v>
      </c>
      <c r="M1153" s="82"/>
      <c r="N1153" s="82"/>
      <c r="O1153" s="83"/>
      <c r="P1153" s="203" t="s">
        <v>5585</v>
      </c>
      <c r="Q1153" s="203" t="s">
        <v>5584</v>
      </c>
      <c r="R1153" s="203" t="s">
        <v>5586</v>
      </c>
      <c r="S1153" s="200"/>
      <c r="T1153" s="156"/>
      <c r="U1153" s="201" t="str">
        <f>IF(W1151="","",VLOOKUP(W1151,Leeftijdscat,2,FALSE))</f>
        <v/>
      </c>
      <c r="V1153" s="201" t="str">
        <f>IF(W1151="","",VLOOKUP(W1151,Leeftijdscat,3,FALSE))</f>
        <v/>
      </c>
      <c r="W1153" s="201" t="str">
        <f>IF(W1151="","",VLOOKUP(W1151,Leeftijdscat,4,FALSE))</f>
        <v/>
      </c>
      <c r="X1153" s="49">
        <v>4</v>
      </c>
      <c r="Y1153" s="78">
        <f>LEN(Y1154&amp;Y1155&amp;Y1156&amp;Y1157&amp;Y1158&amp;Y1159&amp;Y1160&amp;Y1161&amp;Y1162&amp;Y1163&amp;Y1164&amp;Y1165&amp;Y1166&amp;Y1167&amp;Y1168)</f>
        <v>0</v>
      </c>
      <c r="Z1153" s="78">
        <f>LEN(Z1154&amp;Z1155&amp;Z1156&amp;Z1157&amp;Z1158&amp;Z1159&amp;Z1160&amp;Z1161&amp;Z1162&amp;Z1163&amp;Z1164&amp;Z1165&amp;Z1166&amp;Z1167&amp;Z1168)</f>
        <v>0</v>
      </c>
      <c r="AA1153" s="78">
        <f>LEN(AA1154&amp;AA1155&amp;AA1156&amp;AA1157&amp;AA1158&amp;AA1159&amp;AA1160&amp;AA1161&amp;AA1162&amp;AA1163&amp;AA1164&amp;AA1165&amp;AA1166&amp;AA1167&amp;AA1168)</f>
        <v>0</v>
      </c>
      <c r="AB1153" s="78">
        <f>SUM(Y1153:AA1153)</f>
        <v>0</v>
      </c>
    </row>
    <row r="1154" spans="1:34" x14ac:dyDescent="0.25">
      <c r="A1154" s="31" t="str">
        <f>C1151&amp;"x"&amp;B1154</f>
        <v>x1</v>
      </c>
      <c r="B1154" s="60">
        <v>1</v>
      </c>
      <c r="C1154" s="84" t="str">
        <f t="shared" ref="C1154:C1168" si="1023">IF(LEFT($A1154,1)="x","",IFERROR(VLOOKUP($A1154,LedenV,6,0),""))</f>
        <v/>
      </c>
      <c r="D1154" s="84" t="str">
        <f t="shared" ref="D1154:D1168" si="1024">IF(LEFT($A1154,1)="x","",IFERROR(VLOOKUP($A1154,LedenV,7,0),""))</f>
        <v/>
      </c>
      <c r="E1154" s="85" t="str">
        <f t="shared" ref="E1154:E1168" si="1025">IF(LEFT($A1154,1)="x","",IFERROR(VLOOKUP($A1154,LedenV,8,0),""))</f>
        <v/>
      </c>
      <c r="F1154" s="85" t="str">
        <f t="shared" ref="F1154:F1168" si="1026">IF(LEFT($A1154,1)="x","",IFERROR(VLOOKUP($A1154,LedenV,9,0),""))</f>
        <v/>
      </c>
      <c r="G1154" s="86" t="str">
        <f t="shared" ref="G1154:G1168" si="1027">IF(LEFT($A1154,1)="x","",IFERROR(VLOOKUP($A1154,LedenV,10,0),""))</f>
        <v/>
      </c>
      <c r="H1154" s="87" t="str">
        <f t="shared" ref="H1154:H1168" si="1028">IF(AND(ISNUMBER(G1154),G1154&lt;&gt;0),DATEDIF(G1154,Peildatum,"Y"),"")</f>
        <v/>
      </c>
      <c r="I1154" s="88"/>
      <c r="J1154" s="84" t="str">
        <f t="shared" ref="J1154:J1168" si="1029">IF(LEFT($A1154,1)="x","",IFERROR(VLOOKUP($A1154,LedenV,16,0),""))</f>
        <v/>
      </c>
      <c r="K1154" s="84" t="str">
        <f t="shared" ref="K1154:K1168" si="1030">IF(LEFT($A1154,1)="x","",IFERROR(VLOOKUP($A1154,LedenV,17,0),""))</f>
        <v/>
      </c>
      <c r="L1154" s="84" t="str">
        <f t="shared" ref="L1154:L1168" si="1031">IF(LEFT($A1154,1)="x","",IFERROR(VLOOKUP($A1154,LedenV,18,0),""))</f>
        <v/>
      </c>
      <c r="M1154" s="89"/>
      <c r="N1154" s="89"/>
      <c r="P1154" s="199"/>
      <c r="Q1154" s="199"/>
      <c r="R1154" s="199"/>
      <c r="S1154" s="204"/>
      <c r="T1154" s="273">
        <f t="shared" ref="T1154:T1168" si="1032">IF(LEN(C1154&amp;D1154&amp;E1154&amp;F1154)&gt;0,1,0)</f>
        <v>0</v>
      </c>
      <c r="U1154" s="202">
        <f t="shared" ref="U1154:U1168" si="1033">MIN(LEN(Y1154&amp;Z1154&amp;AA1154),1)</f>
        <v>0</v>
      </c>
      <c r="V1154" s="205" t="str">
        <f t="shared" ref="V1154:V1168" si="1034">V1153</f>
        <v/>
      </c>
      <c r="W1154" s="205" t="str">
        <f t="shared" ref="W1154:W1168" si="1035">W1153</f>
        <v/>
      </c>
      <c r="X1154" s="49">
        <v>5</v>
      </c>
      <c r="Y1154" s="84" t="str">
        <f t="shared" ref="Y1154:Y1168" si="1036">IF(LEFT($A1154,1)="x","",IFERROR(VLOOKUP($A1154,LedenV,34,0),""))</f>
        <v/>
      </c>
      <c r="Z1154" s="84" t="str">
        <f t="shared" ref="Z1154:Z1168" si="1037">IF(LEFT($A1154,1)="x","",IFERROR(VLOOKUP($A1154,LedenV,35,0),""))</f>
        <v/>
      </c>
      <c r="AA1154" s="84" t="str">
        <f t="shared" ref="AA1154:AA1168" si="1038">IF(LEFT($A1154,1)="x","",IFERROR(VLOOKUP($A1154,LedenV,36,0),""))</f>
        <v/>
      </c>
      <c r="AB1154" s="31">
        <f t="shared" ref="AB1154:AB1168" si="1039">LEN(Y1154&amp;Z1154&amp;AA1154)</f>
        <v>0</v>
      </c>
      <c r="AH1154" s="332" t="str">
        <f t="shared" ref="AH1154:AH1168" si="1040">lft(G1154,Peildatum)</f>
        <v/>
      </c>
    </row>
    <row r="1155" spans="1:34" x14ac:dyDescent="0.25">
      <c r="A1155" s="31" t="str">
        <f>C1151&amp;"x"&amp;B1155</f>
        <v>x2</v>
      </c>
      <c r="B1155" s="60">
        <v>2</v>
      </c>
      <c r="C1155" s="84" t="str">
        <f t="shared" si="1023"/>
        <v/>
      </c>
      <c r="D1155" s="84" t="str">
        <f t="shared" si="1024"/>
        <v/>
      </c>
      <c r="E1155" s="85" t="str">
        <f t="shared" si="1025"/>
        <v/>
      </c>
      <c r="F1155" s="85" t="str">
        <f t="shared" si="1026"/>
        <v/>
      </c>
      <c r="G1155" s="86" t="str">
        <f t="shared" si="1027"/>
        <v/>
      </c>
      <c r="H1155" s="87" t="str">
        <f t="shared" si="1028"/>
        <v/>
      </c>
      <c r="I1155" s="88"/>
      <c r="J1155" s="84" t="str">
        <f t="shared" si="1029"/>
        <v/>
      </c>
      <c r="K1155" s="84" t="str">
        <f t="shared" si="1030"/>
        <v/>
      </c>
      <c r="L1155" s="84" t="str">
        <f t="shared" si="1031"/>
        <v/>
      </c>
      <c r="M1155" s="89"/>
      <c r="N1155" s="89"/>
      <c r="P1155" s="199"/>
      <c r="Q1155" s="199"/>
      <c r="R1155" s="199"/>
      <c r="S1155" s="204"/>
      <c r="T1155" s="273">
        <f t="shared" si="1032"/>
        <v>0</v>
      </c>
      <c r="U1155" s="202">
        <f t="shared" si="1033"/>
        <v>0</v>
      </c>
      <c r="V1155" s="205" t="str">
        <f t="shared" si="1034"/>
        <v/>
      </c>
      <c r="W1155" s="205" t="str">
        <f t="shared" si="1035"/>
        <v/>
      </c>
      <c r="X1155" s="49">
        <v>6</v>
      </c>
      <c r="Y1155" s="84" t="str">
        <f t="shared" si="1036"/>
        <v/>
      </c>
      <c r="Z1155" s="84" t="str">
        <f t="shared" si="1037"/>
        <v/>
      </c>
      <c r="AA1155" s="84" t="str">
        <f t="shared" si="1038"/>
        <v/>
      </c>
      <c r="AB1155" s="31">
        <f t="shared" si="1039"/>
        <v>0</v>
      </c>
      <c r="AH1155" s="332" t="str">
        <f t="shared" si="1040"/>
        <v/>
      </c>
    </row>
    <row r="1156" spans="1:34" x14ac:dyDescent="0.25">
      <c r="A1156" s="31" t="str">
        <f>C1151&amp;"x"&amp;B1156</f>
        <v>x3</v>
      </c>
      <c r="B1156" s="60">
        <v>3</v>
      </c>
      <c r="C1156" s="84" t="str">
        <f t="shared" si="1023"/>
        <v/>
      </c>
      <c r="D1156" s="84" t="str">
        <f t="shared" si="1024"/>
        <v/>
      </c>
      <c r="E1156" s="85" t="str">
        <f t="shared" si="1025"/>
        <v/>
      </c>
      <c r="F1156" s="85" t="str">
        <f t="shared" si="1026"/>
        <v/>
      </c>
      <c r="G1156" s="86" t="str">
        <f t="shared" si="1027"/>
        <v/>
      </c>
      <c r="H1156" s="87" t="str">
        <f t="shared" si="1028"/>
        <v/>
      </c>
      <c r="I1156" s="88"/>
      <c r="J1156" s="84" t="str">
        <f t="shared" si="1029"/>
        <v/>
      </c>
      <c r="K1156" s="84" t="str">
        <f t="shared" si="1030"/>
        <v/>
      </c>
      <c r="L1156" s="84" t="str">
        <f t="shared" si="1031"/>
        <v/>
      </c>
      <c r="M1156" s="89"/>
      <c r="N1156" s="89"/>
      <c r="P1156" s="199"/>
      <c r="Q1156" s="199"/>
      <c r="R1156" s="199"/>
      <c r="S1156" s="204"/>
      <c r="T1156" s="273">
        <f t="shared" si="1032"/>
        <v>0</v>
      </c>
      <c r="U1156" s="202">
        <f t="shared" si="1033"/>
        <v>0</v>
      </c>
      <c r="V1156" s="205" t="str">
        <f t="shared" si="1034"/>
        <v/>
      </c>
      <c r="W1156" s="205" t="str">
        <f t="shared" si="1035"/>
        <v/>
      </c>
      <c r="X1156" s="49">
        <v>7</v>
      </c>
      <c r="Y1156" s="84" t="str">
        <f t="shared" si="1036"/>
        <v/>
      </c>
      <c r="Z1156" s="84" t="str">
        <f t="shared" si="1037"/>
        <v/>
      </c>
      <c r="AA1156" s="84" t="str">
        <f t="shared" si="1038"/>
        <v/>
      </c>
      <c r="AB1156" s="31">
        <f t="shared" si="1039"/>
        <v>0</v>
      </c>
      <c r="AH1156" s="332" t="str">
        <f t="shared" si="1040"/>
        <v/>
      </c>
    </row>
    <row r="1157" spans="1:34" x14ac:dyDescent="0.25">
      <c r="A1157" s="31" t="str">
        <f>C1151&amp;"x"&amp;B1157</f>
        <v>x4</v>
      </c>
      <c r="B1157" s="60">
        <v>4</v>
      </c>
      <c r="C1157" s="84" t="str">
        <f t="shared" si="1023"/>
        <v/>
      </c>
      <c r="D1157" s="84" t="str">
        <f t="shared" si="1024"/>
        <v/>
      </c>
      <c r="E1157" s="85" t="str">
        <f t="shared" si="1025"/>
        <v/>
      </c>
      <c r="F1157" s="85" t="str">
        <f t="shared" si="1026"/>
        <v/>
      </c>
      <c r="G1157" s="86" t="str">
        <f t="shared" si="1027"/>
        <v/>
      </c>
      <c r="H1157" s="87" t="str">
        <f t="shared" si="1028"/>
        <v/>
      </c>
      <c r="I1157" s="88"/>
      <c r="J1157" s="84" t="str">
        <f t="shared" si="1029"/>
        <v/>
      </c>
      <c r="K1157" s="84" t="str">
        <f t="shared" si="1030"/>
        <v/>
      </c>
      <c r="L1157" s="84" t="str">
        <f t="shared" si="1031"/>
        <v/>
      </c>
      <c r="M1157" s="89"/>
      <c r="N1157" s="89"/>
      <c r="P1157" s="199"/>
      <c r="Q1157" s="199"/>
      <c r="R1157" s="199"/>
      <c r="S1157" s="204"/>
      <c r="T1157" s="273">
        <f t="shared" si="1032"/>
        <v>0</v>
      </c>
      <c r="U1157" s="202">
        <f t="shared" si="1033"/>
        <v>0</v>
      </c>
      <c r="V1157" s="205" t="str">
        <f t="shared" si="1034"/>
        <v/>
      </c>
      <c r="W1157" s="205" t="str">
        <f t="shared" si="1035"/>
        <v/>
      </c>
      <c r="X1157" s="49">
        <v>8</v>
      </c>
      <c r="Y1157" s="84" t="str">
        <f t="shared" si="1036"/>
        <v/>
      </c>
      <c r="Z1157" s="84" t="str">
        <f t="shared" si="1037"/>
        <v/>
      </c>
      <c r="AA1157" s="84" t="str">
        <f t="shared" si="1038"/>
        <v/>
      </c>
      <c r="AB1157" s="31">
        <f t="shared" si="1039"/>
        <v>0</v>
      </c>
      <c r="AH1157" s="332" t="str">
        <f t="shared" si="1040"/>
        <v/>
      </c>
    </row>
    <row r="1158" spans="1:34" x14ac:dyDescent="0.25">
      <c r="A1158" s="31" t="str">
        <f>C1151&amp;"x"&amp;B1158</f>
        <v>x5</v>
      </c>
      <c r="B1158" s="60">
        <v>5</v>
      </c>
      <c r="C1158" s="84" t="str">
        <f t="shared" si="1023"/>
        <v/>
      </c>
      <c r="D1158" s="84" t="str">
        <f t="shared" si="1024"/>
        <v/>
      </c>
      <c r="E1158" s="85" t="str">
        <f t="shared" si="1025"/>
        <v/>
      </c>
      <c r="F1158" s="85" t="str">
        <f t="shared" si="1026"/>
        <v/>
      </c>
      <c r="G1158" s="86" t="str">
        <f t="shared" si="1027"/>
        <v/>
      </c>
      <c r="H1158" s="87" t="str">
        <f t="shared" si="1028"/>
        <v/>
      </c>
      <c r="I1158" s="88"/>
      <c r="J1158" s="84" t="str">
        <f t="shared" si="1029"/>
        <v/>
      </c>
      <c r="K1158" s="84" t="str">
        <f t="shared" si="1030"/>
        <v/>
      </c>
      <c r="L1158" s="84" t="str">
        <f t="shared" si="1031"/>
        <v/>
      </c>
      <c r="M1158" s="89"/>
      <c r="N1158" s="89"/>
      <c r="P1158" s="199"/>
      <c r="Q1158" s="199"/>
      <c r="R1158" s="199"/>
      <c r="S1158" s="204"/>
      <c r="T1158" s="273">
        <f t="shared" si="1032"/>
        <v>0</v>
      </c>
      <c r="U1158" s="202">
        <f t="shared" si="1033"/>
        <v>0</v>
      </c>
      <c r="V1158" s="205" t="str">
        <f t="shared" si="1034"/>
        <v/>
      </c>
      <c r="W1158" s="205" t="str">
        <f t="shared" si="1035"/>
        <v/>
      </c>
      <c r="X1158" s="49">
        <v>9</v>
      </c>
      <c r="Y1158" s="84" t="str">
        <f t="shared" si="1036"/>
        <v/>
      </c>
      <c r="Z1158" s="84" t="str">
        <f t="shared" si="1037"/>
        <v/>
      </c>
      <c r="AA1158" s="84" t="str">
        <f t="shared" si="1038"/>
        <v/>
      </c>
      <c r="AB1158" s="31">
        <f t="shared" si="1039"/>
        <v>0</v>
      </c>
      <c r="AH1158" s="332" t="str">
        <f t="shared" si="1040"/>
        <v/>
      </c>
    </row>
    <row r="1159" spans="1:34" x14ac:dyDescent="0.25">
      <c r="A1159" s="31" t="str">
        <f>C1151&amp;"x"&amp;B1159</f>
        <v>x6</v>
      </c>
      <c r="B1159" s="60">
        <v>6</v>
      </c>
      <c r="C1159" s="84" t="str">
        <f t="shared" si="1023"/>
        <v/>
      </c>
      <c r="D1159" s="84" t="str">
        <f t="shared" si="1024"/>
        <v/>
      </c>
      <c r="E1159" s="85" t="str">
        <f t="shared" si="1025"/>
        <v/>
      </c>
      <c r="F1159" s="85" t="str">
        <f t="shared" si="1026"/>
        <v/>
      </c>
      <c r="G1159" s="86" t="str">
        <f t="shared" si="1027"/>
        <v/>
      </c>
      <c r="H1159" s="87" t="str">
        <f t="shared" si="1028"/>
        <v/>
      </c>
      <c r="I1159" s="88"/>
      <c r="J1159" s="84" t="str">
        <f t="shared" si="1029"/>
        <v/>
      </c>
      <c r="K1159" s="84" t="str">
        <f t="shared" si="1030"/>
        <v/>
      </c>
      <c r="L1159" s="84" t="str">
        <f t="shared" si="1031"/>
        <v/>
      </c>
      <c r="M1159" s="89"/>
      <c r="N1159" s="89"/>
      <c r="P1159" s="199"/>
      <c r="Q1159" s="199"/>
      <c r="R1159" s="199"/>
      <c r="S1159" s="204"/>
      <c r="T1159" s="273">
        <f t="shared" si="1032"/>
        <v>0</v>
      </c>
      <c r="U1159" s="202">
        <f t="shared" si="1033"/>
        <v>0</v>
      </c>
      <c r="V1159" s="205" t="str">
        <f t="shared" si="1034"/>
        <v/>
      </c>
      <c r="W1159" s="205" t="str">
        <f t="shared" si="1035"/>
        <v/>
      </c>
      <c r="X1159" s="49">
        <v>10</v>
      </c>
      <c r="Y1159" s="84" t="str">
        <f t="shared" si="1036"/>
        <v/>
      </c>
      <c r="Z1159" s="84" t="str">
        <f t="shared" si="1037"/>
        <v/>
      </c>
      <c r="AA1159" s="84" t="str">
        <f t="shared" si="1038"/>
        <v/>
      </c>
      <c r="AB1159" s="31">
        <f t="shared" si="1039"/>
        <v>0</v>
      </c>
      <c r="AH1159" s="332" t="str">
        <f t="shared" si="1040"/>
        <v/>
      </c>
    </row>
    <row r="1160" spans="1:34" x14ac:dyDescent="0.25">
      <c r="A1160" s="31" t="str">
        <f>C1151&amp;"x"&amp;B1160</f>
        <v>x7</v>
      </c>
      <c r="B1160" s="60">
        <v>7</v>
      </c>
      <c r="C1160" s="84" t="str">
        <f t="shared" si="1023"/>
        <v/>
      </c>
      <c r="D1160" s="84" t="str">
        <f t="shared" si="1024"/>
        <v/>
      </c>
      <c r="E1160" s="85" t="str">
        <f t="shared" si="1025"/>
        <v/>
      </c>
      <c r="F1160" s="85" t="str">
        <f t="shared" si="1026"/>
        <v/>
      </c>
      <c r="G1160" s="86" t="str">
        <f t="shared" si="1027"/>
        <v/>
      </c>
      <c r="H1160" s="87" t="str">
        <f t="shared" si="1028"/>
        <v/>
      </c>
      <c r="I1160" s="88"/>
      <c r="J1160" s="84" t="str">
        <f t="shared" si="1029"/>
        <v/>
      </c>
      <c r="K1160" s="84" t="str">
        <f t="shared" si="1030"/>
        <v/>
      </c>
      <c r="L1160" s="84" t="str">
        <f t="shared" si="1031"/>
        <v/>
      </c>
      <c r="M1160" s="89"/>
      <c r="N1160" s="89"/>
      <c r="P1160" s="199"/>
      <c r="Q1160" s="199"/>
      <c r="R1160" s="199"/>
      <c r="S1160" s="204"/>
      <c r="T1160" s="273">
        <f t="shared" si="1032"/>
        <v>0</v>
      </c>
      <c r="U1160" s="202">
        <f t="shared" si="1033"/>
        <v>0</v>
      </c>
      <c r="V1160" s="205" t="str">
        <f t="shared" si="1034"/>
        <v/>
      </c>
      <c r="W1160" s="205" t="str">
        <f t="shared" si="1035"/>
        <v/>
      </c>
      <c r="X1160" s="49">
        <v>11</v>
      </c>
      <c r="Y1160" s="84" t="str">
        <f t="shared" si="1036"/>
        <v/>
      </c>
      <c r="Z1160" s="84" t="str">
        <f t="shared" si="1037"/>
        <v/>
      </c>
      <c r="AA1160" s="84" t="str">
        <f t="shared" si="1038"/>
        <v/>
      </c>
      <c r="AB1160" s="31">
        <f t="shared" si="1039"/>
        <v>0</v>
      </c>
      <c r="AH1160" s="332" t="str">
        <f t="shared" si="1040"/>
        <v/>
      </c>
    </row>
    <row r="1161" spans="1:34" x14ac:dyDescent="0.25">
      <c r="A1161" s="31" t="str">
        <f>C1151&amp;"x"&amp;B1161</f>
        <v>x8</v>
      </c>
      <c r="B1161" s="60">
        <v>8</v>
      </c>
      <c r="C1161" s="84" t="str">
        <f t="shared" si="1023"/>
        <v/>
      </c>
      <c r="D1161" s="84" t="str">
        <f t="shared" si="1024"/>
        <v/>
      </c>
      <c r="E1161" s="85" t="str">
        <f t="shared" si="1025"/>
        <v/>
      </c>
      <c r="F1161" s="85" t="str">
        <f t="shared" si="1026"/>
        <v/>
      </c>
      <c r="G1161" s="86" t="str">
        <f t="shared" si="1027"/>
        <v/>
      </c>
      <c r="H1161" s="87" t="str">
        <f t="shared" si="1028"/>
        <v/>
      </c>
      <c r="I1161" s="88"/>
      <c r="J1161" s="84" t="str">
        <f t="shared" si="1029"/>
        <v/>
      </c>
      <c r="K1161" s="84" t="str">
        <f t="shared" si="1030"/>
        <v/>
      </c>
      <c r="L1161" s="84" t="str">
        <f t="shared" si="1031"/>
        <v/>
      </c>
      <c r="M1161" s="89"/>
      <c r="N1161" s="89"/>
      <c r="P1161" s="199"/>
      <c r="Q1161" s="199"/>
      <c r="R1161" s="199"/>
      <c r="S1161" s="204"/>
      <c r="T1161" s="273">
        <f t="shared" si="1032"/>
        <v>0</v>
      </c>
      <c r="U1161" s="202">
        <f t="shared" si="1033"/>
        <v>0</v>
      </c>
      <c r="V1161" s="205" t="str">
        <f t="shared" si="1034"/>
        <v/>
      </c>
      <c r="W1161" s="205" t="str">
        <f t="shared" si="1035"/>
        <v/>
      </c>
      <c r="X1161" s="49">
        <v>12</v>
      </c>
      <c r="Y1161" s="84" t="str">
        <f t="shared" si="1036"/>
        <v/>
      </c>
      <c r="Z1161" s="84" t="str">
        <f t="shared" si="1037"/>
        <v/>
      </c>
      <c r="AA1161" s="84" t="str">
        <f t="shared" si="1038"/>
        <v/>
      </c>
      <c r="AB1161" s="31">
        <f t="shared" si="1039"/>
        <v>0</v>
      </c>
      <c r="AH1161" s="332" t="str">
        <f t="shared" si="1040"/>
        <v/>
      </c>
    </row>
    <row r="1162" spans="1:34" x14ac:dyDescent="0.25">
      <c r="A1162" s="31" t="str">
        <f>C1151&amp;"x"&amp;B1162</f>
        <v>x9</v>
      </c>
      <c r="B1162" s="60">
        <v>9</v>
      </c>
      <c r="C1162" s="84" t="str">
        <f t="shared" si="1023"/>
        <v/>
      </c>
      <c r="D1162" s="84" t="str">
        <f t="shared" si="1024"/>
        <v/>
      </c>
      <c r="E1162" s="85" t="str">
        <f t="shared" si="1025"/>
        <v/>
      </c>
      <c r="F1162" s="85" t="str">
        <f t="shared" si="1026"/>
        <v/>
      </c>
      <c r="G1162" s="86" t="str">
        <f t="shared" si="1027"/>
        <v/>
      </c>
      <c r="H1162" s="87" t="str">
        <f t="shared" si="1028"/>
        <v/>
      </c>
      <c r="I1162" s="88"/>
      <c r="J1162" s="84" t="str">
        <f t="shared" si="1029"/>
        <v/>
      </c>
      <c r="K1162" s="84" t="str">
        <f t="shared" si="1030"/>
        <v/>
      </c>
      <c r="L1162" s="84" t="str">
        <f t="shared" si="1031"/>
        <v/>
      </c>
      <c r="M1162" s="89"/>
      <c r="N1162" s="89"/>
      <c r="P1162" s="199"/>
      <c r="Q1162" s="199"/>
      <c r="R1162" s="199"/>
      <c r="S1162" s="204"/>
      <c r="T1162" s="273">
        <f t="shared" si="1032"/>
        <v>0</v>
      </c>
      <c r="U1162" s="202">
        <f t="shared" si="1033"/>
        <v>0</v>
      </c>
      <c r="V1162" s="205" t="str">
        <f t="shared" si="1034"/>
        <v/>
      </c>
      <c r="W1162" s="205" t="str">
        <f t="shared" si="1035"/>
        <v/>
      </c>
      <c r="X1162" s="49">
        <v>13</v>
      </c>
      <c r="Y1162" s="84" t="str">
        <f t="shared" si="1036"/>
        <v/>
      </c>
      <c r="Z1162" s="84" t="str">
        <f t="shared" si="1037"/>
        <v/>
      </c>
      <c r="AA1162" s="84" t="str">
        <f t="shared" si="1038"/>
        <v/>
      </c>
      <c r="AB1162" s="31">
        <f t="shared" si="1039"/>
        <v>0</v>
      </c>
      <c r="AH1162" s="332" t="str">
        <f t="shared" si="1040"/>
        <v/>
      </c>
    </row>
    <row r="1163" spans="1:34" x14ac:dyDescent="0.25">
      <c r="A1163" s="31" t="str">
        <f>C1151&amp;"x"&amp;B1163</f>
        <v>x10</v>
      </c>
      <c r="B1163" s="60">
        <v>10</v>
      </c>
      <c r="C1163" s="84" t="str">
        <f t="shared" si="1023"/>
        <v/>
      </c>
      <c r="D1163" s="84" t="str">
        <f t="shared" si="1024"/>
        <v/>
      </c>
      <c r="E1163" s="85" t="str">
        <f t="shared" si="1025"/>
        <v/>
      </c>
      <c r="F1163" s="85" t="str">
        <f t="shared" si="1026"/>
        <v/>
      </c>
      <c r="G1163" s="86" t="str">
        <f t="shared" si="1027"/>
        <v/>
      </c>
      <c r="H1163" s="87" t="str">
        <f t="shared" si="1028"/>
        <v/>
      </c>
      <c r="I1163" s="88"/>
      <c r="J1163" s="84" t="str">
        <f t="shared" si="1029"/>
        <v/>
      </c>
      <c r="K1163" s="84" t="str">
        <f t="shared" si="1030"/>
        <v/>
      </c>
      <c r="L1163" s="84" t="str">
        <f t="shared" si="1031"/>
        <v/>
      </c>
      <c r="M1163" s="89"/>
      <c r="N1163" s="89"/>
      <c r="P1163" s="199"/>
      <c r="Q1163" s="199"/>
      <c r="R1163" s="199"/>
      <c r="S1163" s="204"/>
      <c r="T1163" s="273">
        <f t="shared" si="1032"/>
        <v>0</v>
      </c>
      <c r="U1163" s="202">
        <f t="shared" si="1033"/>
        <v>0</v>
      </c>
      <c r="V1163" s="205" t="str">
        <f t="shared" si="1034"/>
        <v/>
      </c>
      <c r="W1163" s="205" t="str">
        <f t="shared" si="1035"/>
        <v/>
      </c>
      <c r="X1163" s="49">
        <v>14</v>
      </c>
      <c r="Y1163" s="84" t="str">
        <f t="shared" si="1036"/>
        <v/>
      </c>
      <c r="Z1163" s="84" t="str">
        <f t="shared" si="1037"/>
        <v/>
      </c>
      <c r="AA1163" s="84" t="str">
        <f t="shared" si="1038"/>
        <v/>
      </c>
      <c r="AB1163" s="31">
        <f t="shared" si="1039"/>
        <v>0</v>
      </c>
      <c r="AH1163" s="332" t="str">
        <f t="shared" si="1040"/>
        <v/>
      </c>
    </row>
    <row r="1164" spans="1:34" x14ac:dyDescent="0.25">
      <c r="A1164" s="31" t="str">
        <f>C1151&amp;"x"&amp;B1164</f>
        <v>x11</v>
      </c>
      <c r="B1164" s="60">
        <v>11</v>
      </c>
      <c r="C1164" s="84" t="str">
        <f t="shared" si="1023"/>
        <v/>
      </c>
      <c r="D1164" s="84" t="str">
        <f t="shared" si="1024"/>
        <v/>
      </c>
      <c r="E1164" s="85" t="str">
        <f t="shared" si="1025"/>
        <v/>
      </c>
      <c r="F1164" s="85" t="str">
        <f t="shared" si="1026"/>
        <v/>
      </c>
      <c r="G1164" s="86" t="str">
        <f t="shared" si="1027"/>
        <v/>
      </c>
      <c r="H1164" s="87" t="str">
        <f t="shared" si="1028"/>
        <v/>
      </c>
      <c r="I1164" s="88"/>
      <c r="J1164" s="84" t="str">
        <f t="shared" si="1029"/>
        <v/>
      </c>
      <c r="K1164" s="84" t="str">
        <f t="shared" si="1030"/>
        <v/>
      </c>
      <c r="L1164" s="84" t="str">
        <f t="shared" si="1031"/>
        <v/>
      </c>
      <c r="M1164" s="89"/>
      <c r="N1164" s="89"/>
      <c r="P1164" s="199"/>
      <c r="Q1164" s="199"/>
      <c r="R1164" s="199"/>
      <c r="T1164" s="273">
        <f t="shared" si="1032"/>
        <v>0</v>
      </c>
      <c r="U1164" s="202">
        <f t="shared" si="1033"/>
        <v>0</v>
      </c>
      <c r="V1164" s="205" t="str">
        <f t="shared" si="1034"/>
        <v/>
      </c>
      <c r="W1164" s="205" t="str">
        <f t="shared" si="1035"/>
        <v/>
      </c>
      <c r="X1164" s="49">
        <v>15</v>
      </c>
      <c r="Y1164" s="84" t="str">
        <f t="shared" si="1036"/>
        <v/>
      </c>
      <c r="Z1164" s="84" t="str">
        <f t="shared" si="1037"/>
        <v/>
      </c>
      <c r="AA1164" s="84" t="str">
        <f t="shared" si="1038"/>
        <v/>
      </c>
      <c r="AB1164" s="31">
        <f t="shared" si="1039"/>
        <v>0</v>
      </c>
      <c r="AH1164" s="332" t="str">
        <f t="shared" si="1040"/>
        <v/>
      </c>
    </row>
    <row r="1165" spans="1:34" x14ac:dyDescent="0.25">
      <c r="A1165" s="31" t="str">
        <f>C1151&amp;"x"&amp;B1165</f>
        <v>x12</v>
      </c>
      <c r="B1165" s="60">
        <v>12</v>
      </c>
      <c r="C1165" s="84" t="str">
        <f t="shared" si="1023"/>
        <v/>
      </c>
      <c r="D1165" s="84" t="str">
        <f t="shared" si="1024"/>
        <v/>
      </c>
      <c r="E1165" s="85" t="str">
        <f t="shared" si="1025"/>
        <v/>
      </c>
      <c r="F1165" s="85" t="str">
        <f t="shared" si="1026"/>
        <v/>
      </c>
      <c r="G1165" s="86" t="str">
        <f t="shared" si="1027"/>
        <v/>
      </c>
      <c r="H1165" s="87" t="str">
        <f t="shared" si="1028"/>
        <v/>
      </c>
      <c r="I1165" s="88"/>
      <c r="J1165" s="84" t="str">
        <f t="shared" si="1029"/>
        <v/>
      </c>
      <c r="K1165" s="84" t="str">
        <f t="shared" si="1030"/>
        <v/>
      </c>
      <c r="L1165" s="84" t="str">
        <f t="shared" si="1031"/>
        <v/>
      </c>
      <c r="M1165" s="89"/>
      <c r="N1165" s="89"/>
      <c r="P1165" s="199"/>
      <c r="Q1165" s="199"/>
      <c r="R1165" s="199"/>
      <c r="T1165" s="273">
        <f t="shared" si="1032"/>
        <v>0</v>
      </c>
      <c r="U1165" s="202">
        <f t="shared" si="1033"/>
        <v>0</v>
      </c>
      <c r="V1165" s="205" t="str">
        <f t="shared" si="1034"/>
        <v/>
      </c>
      <c r="W1165" s="205" t="str">
        <f t="shared" si="1035"/>
        <v/>
      </c>
      <c r="X1165" s="49">
        <v>16</v>
      </c>
      <c r="Y1165" s="84" t="str">
        <f t="shared" si="1036"/>
        <v/>
      </c>
      <c r="Z1165" s="84" t="str">
        <f t="shared" si="1037"/>
        <v/>
      </c>
      <c r="AA1165" s="84" t="str">
        <f t="shared" si="1038"/>
        <v/>
      </c>
      <c r="AB1165" s="31">
        <f t="shared" si="1039"/>
        <v>0</v>
      </c>
      <c r="AH1165" s="332" t="str">
        <f t="shared" si="1040"/>
        <v/>
      </c>
    </row>
    <row r="1166" spans="1:34" x14ac:dyDescent="0.25">
      <c r="A1166" s="31" t="str">
        <f>C1151&amp;"x"&amp;B1166</f>
        <v>x13</v>
      </c>
      <c r="B1166" s="60">
        <v>13</v>
      </c>
      <c r="C1166" s="84" t="str">
        <f t="shared" si="1023"/>
        <v/>
      </c>
      <c r="D1166" s="84" t="str">
        <f t="shared" si="1024"/>
        <v/>
      </c>
      <c r="E1166" s="85" t="str">
        <f t="shared" si="1025"/>
        <v/>
      </c>
      <c r="F1166" s="85" t="str">
        <f t="shared" si="1026"/>
        <v/>
      </c>
      <c r="G1166" s="86" t="str">
        <f t="shared" si="1027"/>
        <v/>
      </c>
      <c r="H1166" s="87" t="str">
        <f t="shared" si="1028"/>
        <v/>
      </c>
      <c r="I1166" s="88"/>
      <c r="J1166" s="84" t="str">
        <f t="shared" si="1029"/>
        <v/>
      </c>
      <c r="K1166" s="84" t="str">
        <f t="shared" si="1030"/>
        <v/>
      </c>
      <c r="L1166" s="84" t="str">
        <f t="shared" si="1031"/>
        <v/>
      </c>
      <c r="M1166" s="89"/>
      <c r="N1166" s="89"/>
      <c r="P1166" s="199"/>
      <c r="Q1166" s="199"/>
      <c r="R1166" s="199"/>
      <c r="T1166" s="273">
        <f t="shared" si="1032"/>
        <v>0</v>
      </c>
      <c r="U1166" s="202">
        <f t="shared" si="1033"/>
        <v>0</v>
      </c>
      <c r="V1166" s="205" t="str">
        <f t="shared" si="1034"/>
        <v/>
      </c>
      <c r="W1166" s="205" t="str">
        <f t="shared" si="1035"/>
        <v/>
      </c>
      <c r="X1166" s="49">
        <v>17</v>
      </c>
      <c r="Y1166" s="84" t="str">
        <f t="shared" si="1036"/>
        <v/>
      </c>
      <c r="Z1166" s="84" t="str">
        <f t="shared" si="1037"/>
        <v/>
      </c>
      <c r="AA1166" s="84" t="str">
        <f t="shared" si="1038"/>
        <v/>
      </c>
      <c r="AB1166" s="31">
        <f t="shared" si="1039"/>
        <v>0</v>
      </c>
      <c r="AH1166" s="332" t="str">
        <f t="shared" si="1040"/>
        <v/>
      </c>
    </row>
    <row r="1167" spans="1:34" x14ac:dyDescent="0.25">
      <c r="A1167" s="31" t="str">
        <f>C1151&amp;"x"&amp;B1167</f>
        <v>x14</v>
      </c>
      <c r="B1167" s="60">
        <v>14</v>
      </c>
      <c r="C1167" s="84" t="str">
        <f t="shared" si="1023"/>
        <v/>
      </c>
      <c r="D1167" s="84" t="str">
        <f t="shared" si="1024"/>
        <v/>
      </c>
      <c r="E1167" s="85" t="str">
        <f t="shared" si="1025"/>
        <v/>
      </c>
      <c r="F1167" s="85" t="str">
        <f t="shared" si="1026"/>
        <v/>
      </c>
      <c r="G1167" s="86" t="str">
        <f t="shared" si="1027"/>
        <v/>
      </c>
      <c r="H1167" s="87" t="str">
        <f t="shared" si="1028"/>
        <v/>
      </c>
      <c r="I1167" s="88"/>
      <c r="J1167" s="84" t="str">
        <f t="shared" si="1029"/>
        <v/>
      </c>
      <c r="K1167" s="84" t="str">
        <f t="shared" si="1030"/>
        <v/>
      </c>
      <c r="L1167" s="84" t="str">
        <f t="shared" si="1031"/>
        <v/>
      </c>
      <c r="M1167" s="89"/>
      <c r="N1167" s="89"/>
      <c r="P1167" s="199"/>
      <c r="Q1167" s="199"/>
      <c r="R1167" s="199"/>
      <c r="T1167" s="273">
        <f t="shared" si="1032"/>
        <v>0</v>
      </c>
      <c r="U1167" s="202">
        <f t="shared" si="1033"/>
        <v>0</v>
      </c>
      <c r="V1167" s="205" t="str">
        <f t="shared" si="1034"/>
        <v/>
      </c>
      <c r="W1167" s="205" t="str">
        <f t="shared" si="1035"/>
        <v/>
      </c>
      <c r="X1167" s="49">
        <v>18</v>
      </c>
      <c r="Y1167" s="84" t="str">
        <f t="shared" si="1036"/>
        <v/>
      </c>
      <c r="Z1167" s="84" t="str">
        <f t="shared" si="1037"/>
        <v/>
      </c>
      <c r="AA1167" s="84" t="str">
        <f t="shared" si="1038"/>
        <v/>
      </c>
      <c r="AB1167" s="31">
        <f t="shared" si="1039"/>
        <v>0</v>
      </c>
      <c r="AH1167" s="332" t="str">
        <f t="shared" si="1040"/>
        <v/>
      </c>
    </row>
    <row r="1168" spans="1:34" x14ac:dyDescent="0.25">
      <c r="A1168" s="31" t="str">
        <f>C1151&amp;"x"&amp;B1168</f>
        <v>x15</v>
      </c>
      <c r="B1168" s="60">
        <v>15</v>
      </c>
      <c r="C1168" s="84" t="str">
        <f t="shared" si="1023"/>
        <v/>
      </c>
      <c r="D1168" s="84" t="str">
        <f t="shared" si="1024"/>
        <v/>
      </c>
      <c r="E1168" s="85" t="str">
        <f t="shared" si="1025"/>
        <v/>
      </c>
      <c r="F1168" s="85" t="str">
        <f t="shared" si="1026"/>
        <v/>
      </c>
      <c r="G1168" s="86" t="str">
        <f t="shared" si="1027"/>
        <v/>
      </c>
      <c r="H1168" s="87" t="str">
        <f t="shared" si="1028"/>
        <v/>
      </c>
      <c r="I1168" s="88"/>
      <c r="J1168" s="84" t="str">
        <f t="shared" si="1029"/>
        <v/>
      </c>
      <c r="K1168" s="84" t="str">
        <f t="shared" si="1030"/>
        <v/>
      </c>
      <c r="L1168" s="84" t="str">
        <f t="shared" si="1031"/>
        <v/>
      </c>
      <c r="M1168" s="89"/>
      <c r="N1168" s="89"/>
      <c r="P1168" s="199"/>
      <c r="Q1168" s="199"/>
      <c r="R1168" s="199"/>
      <c r="T1168" s="273">
        <f t="shared" si="1032"/>
        <v>0</v>
      </c>
      <c r="U1168" s="202">
        <f t="shared" si="1033"/>
        <v>0</v>
      </c>
      <c r="V1168" s="205" t="str">
        <f t="shared" si="1034"/>
        <v/>
      </c>
      <c r="W1168" s="205" t="str">
        <f t="shared" si="1035"/>
        <v/>
      </c>
      <c r="X1168" s="49">
        <v>19</v>
      </c>
      <c r="Y1168" s="84" t="str">
        <f t="shared" si="1036"/>
        <v/>
      </c>
      <c r="Z1168" s="84" t="str">
        <f t="shared" si="1037"/>
        <v/>
      </c>
      <c r="AA1168" s="84" t="str">
        <f t="shared" si="1038"/>
        <v/>
      </c>
      <c r="AB1168" s="31">
        <f t="shared" si="1039"/>
        <v>0</v>
      </c>
      <c r="AH1168" s="332" t="str">
        <f t="shared" si="1040"/>
        <v/>
      </c>
    </row>
    <row r="1169" spans="1:34" ht="13.8" thickBot="1" x14ac:dyDescent="0.3">
      <c r="B1169" s="90"/>
      <c r="C1169" s="91"/>
      <c r="D1169" s="90"/>
      <c r="E1169" s="90"/>
      <c r="F1169" s="90"/>
      <c r="G1169" s="92"/>
      <c r="H1169" s="92"/>
      <c r="I1169" s="92"/>
      <c r="J1169" s="91"/>
      <c r="K1169" s="91"/>
      <c r="L1169" s="91"/>
      <c r="M1169" s="89"/>
      <c r="N1169" s="89"/>
      <c r="X1169" s="49">
        <v>20</v>
      </c>
    </row>
    <row r="1170" spans="1:34" ht="13.8" thickTop="1" x14ac:dyDescent="0.25">
      <c r="A1170" s="59"/>
      <c r="B1170" s="60"/>
      <c r="C1170" s="416" t="s">
        <v>5707</v>
      </c>
      <c r="D1170" s="416"/>
      <c r="E1170" s="162" t="s">
        <v>5708</v>
      </c>
      <c r="F1170" s="162" t="s">
        <v>5709</v>
      </c>
      <c r="G1170" s="62" t="s">
        <v>5710</v>
      </c>
      <c r="H1170" s="63"/>
      <c r="I1170" s="64"/>
      <c r="J1170" s="65" t="s">
        <v>5711</v>
      </c>
      <c r="K1170" s="65" t="s">
        <v>5712</v>
      </c>
      <c r="L1170" s="65" t="s">
        <v>5713</v>
      </c>
      <c r="M1170" s="66"/>
      <c r="N1170" s="66"/>
      <c r="O1170" s="67"/>
      <c r="P1170" s="68">
        <f>COUNT(P1174:P1188)</f>
        <v>0</v>
      </c>
      <c r="Q1170" s="68">
        <f>COUNT(Q1174:Q1188)</f>
        <v>0</v>
      </c>
      <c r="R1170" s="68">
        <f>COUNT(R1174:R1188)</f>
        <v>0</v>
      </c>
      <c r="S1170" s="69"/>
      <c r="T1170" s="344">
        <f>T1171-SUM(U1174:U1188)</f>
        <v>0</v>
      </c>
      <c r="U1170" s="67"/>
      <c r="V1170" s="67"/>
      <c r="W1170" s="67"/>
      <c r="X1170" s="67">
        <v>1</v>
      </c>
      <c r="Y1170" s="59"/>
      <c r="Z1170" s="59"/>
      <c r="AA1170" s="59"/>
      <c r="AB1170" s="59"/>
    </row>
    <row r="1171" spans="1:34" x14ac:dyDescent="0.25">
      <c r="A1171" s="40">
        <v>62</v>
      </c>
      <c r="B1171" s="70"/>
      <c r="C1171" s="415" t="str">
        <f>Leden!AQ64</f>
        <v/>
      </c>
      <c r="D1171" s="415"/>
      <c r="E1171" s="161" t="str">
        <f>IF($C1171="","",LEFT(IFERROR(VLOOKUP($C1171,TeamsV,2,0),"")&amp;"??",2))</f>
        <v/>
      </c>
      <c r="F1171" s="342" t="str">
        <f>IF($C1171="","",IFERROR(VLOOKUP($C1171,TeamsV,3,0),"??"))</f>
        <v/>
      </c>
      <c r="G1171" s="161" t="str">
        <f>IF($C1171="","",LEFT(IFERROR(VLOOKUP($C1171,TeamsV,4,0),"")&amp;"?",1))</f>
        <v/>
      </c>
      <c r="H1171" s="72"/>
      <c r="I1171" s="73"/>
      <c r="J1171" s="265">
        <f>COUNTIF(C1174:C1188,"V")</f>
        <v>0</v>
      </c>
      <c r="K1171" s="268">
        <f>COUNTIF(C1174:C1188,"M")</f>
        <v>0</v>
      </c>
      <c r="L1171" s="74" t="str">
        <f>IFERROR(AVERAGE(H1174:H1188),"")</f>
        <v/>
      </c>
      <c r="M1171" s="75"/>
      <c r="N1171" s="75"/>
      <c r="O1171" s="76" t="s">
        <v>5714</v>
      </c>
      <c r="P1171" s="346"/>
      <c r="Q1171" s="346"/>
      <c r="R1171" s="346"/>
      <c r="S1171" s="347"/>
      <c r="T1171" s="344">
        <f>SUM(T1174:T1188)</f>
        <v>0</v>
      </c>
      <c r="U1171" s="201" t="str">
        <f>MID($C1171,1,1)</f>
        <v/>
      </c>
      <c r="V1171" s="201" t="str">
        <f>MID($C1171,1,1)</f>
        <v/>
      </c>
      <c r="W1171" s="201" t="str">
        <f>MID($C1171,1,1)</f>
        <v/>
      </c>
      <c r="X1171" s="49">
        <v>2</v>
      </c>
      <c r="Y1171" s="40"/>
      <c r="Z1171" s="40"/>
      <c r="AA1171" s="40"/>
      <c r="AB1171" s="40"/>
      <c r="AD1171" s="17" t="str">
        <f>IF($C1171="","",IFERROR(VLOOKUP($C1171,TeamsV,6,0),""))</f>
        <v/>
      </c>
      <c r="AE1171" s="17" t="str">
        <f>TRIM(IF($AD1171="","",IFERROR(VLOOKUP($AD1171,Teams!$B$4:$G$8,2,0),"")))</f>
        <v/>
      </c>
      <c r="AF1171" s="17" t="str">
        <f>TRIM(IF($AD1171="","",IFERROR(VLOOKUP($AD1171,Teams!$B$4:$G$8,4,0),"")))</f>
        <v/>
      </c>
      <c r="AH1171" s="335" t="str">
        <f>IFERROR(AVERAGE(AH1174:AH1188),"")</f>
        <v/>
      </c>
    </row>
    <row r="1172" spans="1:34" x14ac:dyDescent="0.25">
      <c r="B1172" s="60"/>
      <c r="C1172" s="162"/>
      <c r="D1172" s="60"/>
      <c r="E1172" s="60"/>
      <c r="F1172" s="60"/>
      <c r="G1172" s="64"/>
      <c r="H1172" s="64"/>
      <c r="I1172" s="64"/>
      <c r="J1172" s="266"/>
      <c r="K1172" s="266"/>
      <c r="L1172" s="266"/>
      <c r="M1172" s="77"/>
      <c r="N1172" s="77"/>
      <c r="P1172" s="200"/>
      <c r="Q1172" s="200"/>
      <c r="R1172" s="200"/>
      <c r="S1172" s="200"/>
      <c r="T1172" s="156"/>
      <c r="U1172" s="202"/>
      <c r="V1172" s="202"/>
      <c r="W1172" s="202"/>
      <c r="X1172" s="49">
        <v>3</v>
      </c>
    </row>
    <row r="1173" spans="1:34" x14ac:dyDescent="0.25">
      <c r="A1173" s="78"/>
      <c r="B1173" s="79"/>
      <c r="C1173" s="80" t="s">
        <v>5715</v>
      </c>
      <c r="D1173" s="80" t="s">
        <v>5716</v>
      </c>
      <c r="E1173" s="81" t="s">
        <v>5717</v>
      </c>
      <c r="F1173" s="81" t="s">
        <v>5718</v>
      </c>
      <c r="G1173" s="80" t="s">
        <v>5719</v>
      </c>
      <c r="H1173" s="80" t="s">
        <v>5720</v>
      </c>
      <c r="I1173" s="80" t="s">
        <v>5575</v>
      </c>
      <c r="J1173" s="80" t="s">
        <v>7904</v>
      </c>
      <c r="K1173" s="80" t="s">
        <v>7905</v>
      </c>
      <c r="L1173" s="80" t="s">
        <v>8680</v>
      </c>
      <c r="M1173" s="82"/>
      <c r="N1173" s="82"/>
      <c r="O1173" s="83"/>
      <c r="P1173" s="203" t="s">
        <v>5585</v>
      </c>
      <c r="Q1173" s="203" t="s">
        <v>5584</v>
      </c>
      <c r="R1173" s="203" t="s">
        <v>5586</v>
      </c>
      <c r="S1173" s="200"/>
      <c r="T1173" s="156"/>
      <c r="U1173" s="201" t="str">
        <f>IF(W1171="","",VLOOKUP(W1171,Leeftijdscat,2,FALSE))</f>
        <v/>
      </c>
      <c r="V1173" s="201" t="str">
        <f>IF(W1171="","",VLOOKUP(W1171,Leeftijdscat,3,FALSE))</f>
        <v/>
      </c>
      <c r="W1173" s="201" t="str">
        <f>IF(W1171="","",VLOOKUP(W1171,Leeftijdscat,4,FALSE))</f>
        <v/>
      </c>
      <c r="X1173" s="49">
        <v>4</v>
      </c>
      <c r="Y1173" s="78">
        <f>LEN(Y1174&amp;Y1175&amp;Y1176&amp;Y1177&amp;Y1178&amp;Y1179&amp;Y1180&amp;Y1181&amp;Y1182&amp;Y1183&amp;Y1184&amp;Y1185&amp;Y1186&amp;Y1187&amp;Y1188)</f>
        <v>0</v>
      </c>
      <c r="Z1173" s="78">
        <f>LEN(Z1174&amp;Z1175&amp;Z1176&amp;Z1177&amp;Z1178&amp;Z1179&amp;Z1180&amp;Z1181&amp;Z1182&amp;Z1183&amp;Z1184&amp;Z1185&amp;Z1186&amp;Z1187&amp;Z1188)</f>
        <v>0</v>
      </c>
      <c r="AA1173" s="78">
        <f>LEN(AA1174&amp;AA1175&amp;AA1176&amp;AA1177&amp;AA1178&amp;AA1179&amp;AA1180&amp;AA1181&amp;AA1182&amp;AA1183&amp;AA1184&amp;AA1185&amp;AA1186&amp;AA1187&amp;AA1188)</f>
        <v>0</v>
      </c>
      <c r="AB1173" s="78">
        <f>SUM(Y1173:AA1173)</f>
        <v>0</v>
      </c>
    </row>
    <row r="1174" spans="1:34" x14ac:dyDescent="0.25">
      <c r="A1174" s="31" t="str">
        <f>C1171&amp;"x"&amp;B1174</f>
        <v>x1</v>
      </c>
      <c r="B1174" s="60">
        <v>1</v>
      </c>
      <c r="C1174" s="84" t="str">
        <f t="shared" ref="C1174:C1188" si="1041">IF(LEFT($A1174,1)="x","",IFERROR(VLOOKUP($A1174,LedenV,6,0),""))</f>
        <v/>
      </c>
      <c r="D1174" s="84" t="str">
        <f t="shared" ref="D1174:D1188" si="1042">IF(LEFT($A1174,1)="x","",IFERROR(VLOOKUP($A1174,LedenV,7,0),""))</f>
        <v/>
      </c>
      <c r="E1174" s="85" t="str">
        <f t="shared" ref="E1174:E1188" si="1043">IF(LEFT($A1174,1)="x","",IFERROR(VLOOKUP($A1174,LedenV,8,0),""))</f>
        <v/>
      </c>
      <c r="F1174" s="85" t="str">
        <f t="shared" ref="F1174:F1188" si="1044">IF(LEFT($A1174,1)="x","",IFERROR(VLOOKUP($A1174,LedenV,9,0),""))</f>
        <v/>
      </c>
      <c r="G1174" s="86" t="str">
        <f t="shared" ref="G1174:G1188" si="1045">IF(LEFT($A1174,1)="x","",IFERROR(VLOOKUP($A1174,LedenV,10,0),""))</f>
        <v/>
      </c>
      <c r="H1174" s="87" t="str">
        <f t="shared" ref="H1174:H1188" si="1046">IF(AND(ISNUMBER(G1174),G1174&lt;&gt;0),DATEDIF(G1174,Peildatum,"Y"),"")</f>
        <v/>
      </c>
      <c r="I1174" s="88"/>
      <c r="J1174" s="84" t="str">
        <f t="shared" ref="J1174:J1188" si="1047">IF(LEFT($A1174,1)="x","",IFERROR(VLOOKUP($A1174,LedenV,16,0),""))</f>
        <v/>
      </c>
      <c r="K1174" s="84" t="str">
        <f t="shared" ref="K1174:K1188" si="1048">IF(LEFT($A1174,1)="x","",IFERROR(VLOOKUP($A1174,LedenV,17,0),""))</f>
        <v/>
      </c>
      <c r="L1174" s="84" t="str">
        <f t="shared" ref="L1174:L1188" si="1049">IF(LEFT($A1174,1)="x","",IFERROR(VLOOKUP($A1174,LedenV,18,0),""))</f>
        <v/>
      </c>
      <c r="M1174" s="89"/>
      <c r="N1174" s="89"/>
      <c r="P1174" s="199"/>
      <c r="Q1174" s="199"/>
      <c r="R1174" s="199"/>
      <c r="S1174" s="204"/>
      <c r="T1174" s="273">
        <f t="shared" ref="T1174:T1188" si="1050">IF(LEN(C1174&amp;D1174&amp;E1174&amp;F1174)&gt;0,1,0)</f>
        <v>0</v>
      </c>
      <c r="U1174" s="202">
        <f t="shared" ref="U1174:U1188" si="1051">MIN(LEN(Y1174&amp;Z1174&amp;AA1174),1)</f>
        <v>0</v>
      </c>
      <c r="V1174" s="205" t="str">
        <f t="shared" ref="V1174:V1188" si="1052">V1173</f>
        <v/>
      </c>
      <c r="W1174" s="205" t="str">
        <f t="shared" ref="W1174:W1188" si="1053">W1173</f>
        <v/>
      </c>
      <c r="X1174" s="49">
        <v>5</v>
      </c>
      <c r="Y1174" s="84" t="str">
        <f t="shared" ref="Y1174:Y1188" si="1054">IF(LEFT($A1174,1)="x","",IFERROR(VLOOKUP($A1174,LedenV,34,0),""))</f>
        <v/>
      </c>
      <c r="Z1174" s="84" t="str">
        <f t="shared" ref="Z1174:Z1188" si="1055">IF(LEFT($A1174,1)="x","",IFERROR(VLOOKUP($A1174,LedenV,35,0),""))</f>
        <v/>
      </c>
      <c r="AA1174" s="84" t="str">
        <f t="shared" ref="AA1174:AA1188" si="1056">IF(LEFT($A1174,1)="x","",IFERROR(VLOOKUP($A1174,LedenV,36,0),""))</f>
        <v/>
      </c>
      <c r="AB1174" s="31">
        <f t="shared" ref="AB1174:AB1188" si="1057">LEN(Y1174&amp;Z1174&amp;AA1174)</f>
        <v>0</v>
      </c>
      <c r="AH1174" s="332" t="str">
        <f t="shared" ref="AH1174:AH1188" si="1058">lft(G1174,Peildatum)</f>
        <v/>
      </c>
    </row>
    <row r="1175" spans="1:34" x14ac:dyDescent="0.25">
      <c r="A1175" s="31" t="str">
        <f>C1171&amp;"x"&amp;B1175</f>
        <v>x2</v>
      </c>
      <c r="B1175" s="60">
        <v>2</v>
      </c>
      <c r="C1175" s="84" t="str">
        <f t="shared" si="1041"/>
        <v/>
      </c>
      <c r="D1175" s="84" t="str">
        <f t="shared" si="1042"/>
        <v/>
      </c>
      <c r="E1175" s="85" t="str">
        <f t="shared" si="1043"/>
        <v/>
      </c>
      <c r="F1175" s="85" t="str">
        <f t="shared" si="1044"/>
        <v/>
      </c>
      <c r="G1175" s="86" t="str">
        <f t="shared" si="1045"/>
        <v/>
      </c>
      <c r="H1175" s="87" t="str">
        <f t="shared" si="1046"/>
        <v/>
      </c>
      <c r="I1175" s="88"/>
      <c r="J1175" s="84" t="str">
        <f t="shared" si="1047"/>
        <v/>
      </c>
      <c r="K1175" s="84" t="str">
        <f t="shared" si="1048"/>
        <v/>
      </c>
      <c r="L1175" s="84" t="str">
        <f t="shared" si="1049"/>
        <v/>
      </c>
      <c r="M1175" s="89"/>
      <c r="N1175" s="89"/>
      <c r="P1175" s="199"/>
      <c r="Q1175" s="199"/>
      <c r="R1175" s="199"/>
      <c r="S1175" s="204"/>
      <c r="T1175" s="273">
        <f t="shared" si="1050"/>
        <v>0</v>
      </c>
      <c r="U1175" s="202">
        <f t="shared" si="1051"/>
        <v>0</v>
      </c>
      <c r="V1175" s="205" t="str">
        <f t="shared" si="1052"/>
        <v/>
      </c>
      <c r="W1175" s="205" t="str">
        <f t="shared" si="1053"/>
        <v/>
      </c>
      <c r="X1175" s="49">
        <v>6</v>
      </c>
      <c r="Y1175" s="84" t="str">
        <f t="shared" si="1054"/>
        <v/>
      </c>
      <c r="Z1175" s="84" t="str">
        <f t="shared" si="1055"/>
        <v/>
      </c>
      <c r="AA1175" s="84" t="str">
        <f t="shared" si="1056"/>
        <v/>
      </c>
      <c r="AB1175" s="31">
        <f t="shared" si="1057"/>
        <v>0</v>
      </c>
      <c r="AH1175" s="332" t="str">
        <f t="shared" si="1058"/>
        <v/>
      </c>
    </row>
    <row r="1176" spans="1:34" x14ac:dyDescent="0.25">
      <c r="A1176" s="31" t="str">
        <f>C1171&amp;"x"&amp;B1176</f>
        <v>x3</v>
      </c>
      <c r="B1176" s="60">
        <v>3</v>
      </c>
      <c r="C1176" s="84" t="str">
        <f t="shared" si="1041"/>
        <v/>
      </c>
      <c r="D1176" s="84" t="str">
        <f t="shared" si="1042"/>
        <v/>
      </c>
      <c r="E1176" s="85" t="str">
        <f t="shared" si="1043"/>
        <v/>
      </c>
      <c r="F1176" s="85" t="str">
        <f t="shared" si="1044"/>
        <v/>
      </c>
      <c r="G1176" s="86" t="str">
        <f t="shared" si="1045"/>
        <v/>
      </c>
      <c r="H1176" s="87" t="str">
        <f t="shared" si="1046"/>
        <v/>
      </c>
      <c r="I1176" s="88"/>
      <c r="J1176" s="84" t="str">
        <f t="shared" si="1047"/>
        <v/>
      </c>
      <c r="K1176" s="84" t="str">
        <f t="shared" si="1048"/>
        <v/>
      </c>
      <c r="L1176" s="84" t="str">
        <f t="shared" si="1049"/>
        <v/>
      </c>
      <c r="M1176" s="89"/>
      <c r="N1176" s="89"/>
      <c r="P1176" s="199"/>
      <c r="Q1176" s="199"/>
      <c r="R1176" s="199"/>
      <c r="S1176" s="204"/>
      <c r="T1176" s="273">
        <f t="shared" si="1050"/>
        <v>0</v>
      </c>
      <c r="U1176" s="202">
        <f t="shared" si="1051"/>
        <v>0</v>
      </c>
      <c r="V1176" s="205" t="str">
        <f t="shared" si="1052"/>
        <v/>
      </c>
      <c r="W1176" s="205" t="str">
        <f t="shared" si="1053"/>
        <v/>
      </c>
      <c r="X1176" s="49">
        <v>7</v>
      </c>
      <c r="Y1176" s="84" t="str">
        <f t="shared" si="1054"/>
        <v/>
      </c>
      <c r="Z1176" s="84" t="str">
        <f t="shared" si="1055"/>
        <v/>
      </c>
      <c r="AA1176" s="84" t="str">
        <f t="shared" si="1056"/>
        <v/>
      </c>
      <c r="AB1176" s="31">
        <f t="shared" si="1057"/>
        <v>0</v>
      </c>
      <c r="AH1176" s="332" t="str">
        <f t="shared" si="1058"/>
        <v/>
      </c>
    </row>
    <row r="1177" spans="1:34" x14ac:dyDescent="0.25">
      <c r="A1177" s="31" t="str">
        <f>C1171&amp;"x"&amp;B1177</f>
        <v>x4</v>
      </c>
      <c r="B1177" s="60">
        <v>4</v>
      </c>
      <c r="C1177" s="84" t="str">
        <f t="shared" si="1041"/>
        <v/>
      </c>
      <c r="D1177" s="84" t="str">
        <f t="shared" si="1042"/>
        <v/>
      </c>
      <c r="E1177" s="85" t="str">
        <f t="shared" si="1043"/>
        <v/>
      </c>
      <c r="F1177" s="85" t="str">
        <f t="shared" si="1044"/>
        <v/>
      </c>
      <c r="G1177" s="86" t="str">
        <f t="shared" si="1045"/>
        <v/>
      </c>
      <c r="H1177" s="87" t="str">
        <f t="shared" si="1046"/>
        <v/>
      </c>
      <c r="I1177" s="88"/>
      <c r="J1177" s="84" t="str">
        <f t="shared" si="1047"/>
        <v/>
      </c>
      <c r="K1177" s="84" t="str">
        <f t="shared" si="1048"/>
        <v/>
      </c>
      <c r="L1177" s="84" t="str">
        <f t="shared" si="1049"/>
        <v/>
      </c>
      <c r="M1177" s="89"/>
      <c r="N1177" s="89"/>
      <c r="P1177" s="199"/>
      <c r="Q1177" s="199"/>
      <c r="R1177" s="199"/>
      <c r="S1177" s="204"/>
      <c r="T1177" s="273">
        <f t="shared" si="1050"/>
        <v>0</v>
      </c>
      <c r="U1177" s="202">
        <f t="shared" si="1051"/>
        <v>0</v>
      </c>
      <c r="V1177" s="205" t="str">
        <f t="shared" si="1052"/>
        <v/>
      </c>
      <c r="W1177" s="205" t="str">
        <f t="shared" si="1053"/>
        <v/>
      </c>
      <c r="X1177" s="49">
        <v>8</v>
      </c>
      <c r="Y1177" s="84" t="str">
        <f t="shared" si="1054"/>
        <v/>
      </c>
      <c r="Z1177" s="84" t="str">
        <f t="shared" si="1055"/>
        <v/>
      </c>
      <c r="AA1177" s="84" t="str">
        <f t="shared" si="1056"/>
        <v/>
      </c>
      <c r="AB1177" s="31">
        <f t="shared" si="1057"/>
        <v>0</v>
      </c>
      <c r="AH1177" s="332" t="str">
        <f t="shared" si="1058"/>
        <v/>
      </c>
    </row>
    <row r="1178" spans="1:34" x14ac:dyDescent="0.25">
      <c r="A1178" s="31" t="str">
        <f>C1171&amp;"x"&amp;B1178</f>
        <v>x5</v>
      </c>
      <c r="B1178" s="60">
        <v>5</v>
      </c>
      <c r="C1178" s="84" t="str">
        <f t="shared" si="1041"/>
        <v/>
      </c>
      <c r="D1178" s="84" t="str">
        <f t="shared" si="1042"/>
        <v/>
      </c>
      <c r="E1178" s="85" t="str">
        <f t="shared" si="1043"/>
        <v/>
      </c>
      <c r="F1178" s="85" t="str">
        <f t="shared" si="1044"/>
        <v/>
      </c>
      <c r="G1178" s="86" t="str">
        <f t="shared" si="1045"/>
        <v/>
      </c>
      <c r="H1178" s="87" t="str">
        <f t="shared" si="1046"/>
        <v/>
      </c>
      <c r="I1178" s="88"/>
      <c r="J1178" s="84" t="str">
        <f t="shared" si="1047"/>
        <v/>
      </c>
      <c r="K1178" s="84" t="str">
        <f t="shared" si="1048"/>
        <v/>
      </c>
      <c r="L1178" s="84" t="str">
        <f t="shared" si="1049"/>
        <v/>
      </c>
      <c r="M1178" s="89"/>
      <c r="N1178" s="89"/>
      <c r="P1178" s="199"/>
      <c r="Q1178" s="199"/>
      <c r="R1178" s="199"/>
      <c r="S1178" s="204"/>
      <c r="T1178" s="273">
        <f t="shared" si="1050"/>
        <v>0</v>
      </c>
      <c r="U1178" s="202">
        <f t="shared" si="1051"/>
        <v>0</v>
      </c>
      <c r="V1178" s="205" t="str">
        <f t="shared" si="1052"/>
        <v/>
      </c>
      <c r="W1178" s="205" t="str">
        <f t="shared" si="1053"/>
        <v/>
      </c>
      <c r="X1178" s="49">
        <v>9</v>
      </c>
      <c r="Y1178" s="84" t="str">
        <f t="shared" si="1054"/>
        <v/>
      </c>
      <c r="Z1178" s="84" t="str">
        <f t="shared" si="1055"/>
        <v/>
      </c>
      <c r="AA1178" s="84" t="str">
        <f t="shared" si="1056"/>
        <v/>
      </c>
      <c r="AB1178" s="31">
        <f t="shared" si="1057"/>
        <v>0</v>
      </c>
      <c r="AH1178" s="332" t="str">
        <f t="shared" si="1058"/>
        <v/>
      </c>
    </row>
    <row r="1179" spans="1:34" x14ac:dyDescent="0.25">
      <c r="A1179" s="31" t="str">
        <f>C1171&amp;"x"&amp;B1179</f>
        <v>x6</v>
      </c>
      <c r="B1179" s="60">
        <v>6</v>
      </c>
      <c r="C1179" s="84" t="str">
        <f t="shared" si="1041"/>
        <v/>
      </c>
      <c r="D1179" s="84" t="str">
        <f t="shared" si="1042"/>
        <v/>
      </c>
      <c r="E1179" s="85" t="str">
        <f t="shared" si="1043"/>
        <v/>
      </c>
      <c r="F1179" s="85" t="str">
        <f t="shared" si="1044"/>
        <v/>
      </c>
      <c r="G1179" s="86" t="str">
        <f t="shared" si="1045"/>
        <v/>
      </c>
      <c r="H1179" s="87" t="str">
        <f t="shared" si="1046"/>
        <v/>
      </c>
      <c r="I1179" s="88"/>
      <c r="J1179" s="84" t="str">
        <f t="shared" si="1047"/>
        <v/>
      </c>
      <c r="K1179" s="84" t="str">
        <f t="shared" si="1048"/>
        <v/>
      </c>
      <c r="L1179" s="84" t="str">
        <f t="shared" si="1049"/>
        <v/>
      </c>
      <c r="M1179" s="89"/>
      <c r="N1179" s="89"/>
      <c r="P1179" s="199"/>
      <c r="Q1179" s="199"/>
      <c r="R1179" s="199"/>
      <c r="S1179" s="204"/>
      <c r="T1179" s="273">
        <f t="shared" si="1050"/>
        <v>0</v>
      </c>
      <c r="U1179" s="202">
        <f t="shared" si="1051"/>
        <v>0</v>
      </c>
      <c r="V1179" s="205" t="str">
        <f t="shared" si="1052"/>
        <v/>
      </c>
      <c r="W1179" s="205" t="str">
        <f t="shared" si="1053"/>
        <v/>
      </c>
      <c r="X1179" s="49">
        <v>10</v>
      </c>
      <c r="Y1179" s="84" t="str">
        <f t="shared" si="1054"/>
        <v/>
      </c>
      <c r="Z1179" s="84" t="str">
        <f t="shared" si="1055"/>
        <v/>
      </c>
      <c r="AA1179" s="84" t="str">
        <f t="shared" si="1056"/>
        <v/>
      </c>
      <c r="AB1179" s="31">
        <f t="shared" si="1057"/>
        <v>0</v>
      </c>
      <c r="AH1179" s="332" t="str">
        <f t="shared" si="1058"/>
        <v/>
      </c>
    </row>
    <row r="1180" spans="1:34" x14ac:dyDescent="0.25">
      <c r="A1180" s="31" t="str">
        <f>C1171&amp;"x"&amp;B1180</f>
        <v>x7</v>
      </c>
      <c r="B1180" s="60">
        <v>7</v>
      </c>
      <c r="C1180" s="84" t="str">
        <f t="shared" si="1041"/>
        <v/>
      </c>
      <c r="D1180" s="84" t="str">
        <f t="shared" si="1042"/>
        <v/>
      </c>
      <c r="E1180" s="85" t="str">
        <f t="shared" si="1043"/>
        <v/>
      </c>
      <c r="F1180" s="85" t="str">
        <f t="shared" si="1044"/>
        <v/>
      </c>
      <c r="G1180" s="86" t="str">
        <f t="shared" si="1045"/>
        <v/>
      </c>
      <c r="H1180" s="87" t="str">
        <f t="shared" si="1046"/>
        <v/>
      </c>
      <c r="I1180" s="88"/>
      <c r="J1180" s="84" t="str">
        <f t="shared" si="1047"/>
        <v/>
      </c>
      <c r="K1180" s="84" t="str">
        <f t="shared" si="1048"/>
        <v/>
      </c>
      <c r="L1180" s="84" t="str">
        <f t="shared" si="1049"/>
        <v/>
      </c>
      <c r="M1180" s="89"/>
      <c r="N1180" s="89"/>
      <c r="P1180" s="199"/>
      <c r="Q1180" s="199"/>
      <c r="R1180" s="199"/>
      <c r="S1180" s="204"/>
      <c r="T1180" s="273">
        <f t="shared" si="1050"/>
        <v>0</v>
      </c>
      <c r="U1180" s="202">
        <f t="shared" si="1051"/>
        <v>0</v>
      </c>
      <c r="V1180" s="205" t="str">
        <f t="shared" si="1052"/>
        <v/>
      </c>
      <c r="W1180" s="205" t="str">
        <f t="shared" si="1053"/>
        <v/>
      </c>
      <c r="X1180" s="49">
        <v>11</v>
      </c>
      <c r="Y1180" s="84" t="str">
        <f t="shared" si="1054"/>
        <v/>
      </c>
      <c r="Z1180" s="84" t="str">
        <f t="shared" si="1055"/>
        <v/>
      </c>
      <c r="AA1180" s="84" t="str">
        <f t="shared" si="1056"/>
        <v/>
      </c>
      <c r="AB1180" s="31">
        <f t="shared" si="1057"/>
        <v>0</v>
      </c>
      <c r="AH1180" s="332" t="str">
        <f t="shared" si="1058"/>
        <v/>
      </c>
    </row>
    <row r="1181" spans="1:34" x14ac:dyDescent="0.25">
      <c r="A1181" s="31" t="str">
        <f>C1171&amp;"x"&amp;B1181</f>
        <v>x8</v>
      </c>
      <c r="B1181" s="60">
        <v>8</v>
      </c>
      <c r="C1181" s="84" t="str">
        <f t="shared" si="1041"/>
        <v/>
      </c>
      <c r="D1181" s="84" t="str">
        <f t="shared" si="1042"/>
        <v/>
      </c>
      <c r="E1181" s="85" t="str">
        <f t="shared" si="1043"/>
        <v/>
      </c>
      <c r="F1181" s="85" t="str">
        <f t="shared" si="1044"/>
        <v/>
      </c>
      <c r="G1181" s="86" t="str">
        <f t="shared" si="1045"/>
        <v/>
      </c>
      <c r="H1181" s="87" t="str">
        <f t="shared" si="1046"/>
        <v/>
      </c>
      <c r="I1181" s="88"/>
      <c r="J1181" s="84" t="str">
        <f t="shared" si="1047"/>
        <v/>
      </c>
      <c r="K1181" s="84" t="str">
        <f t="shared" si="1048"/>
        <v/>
      </c>
      <c r="L1181" s="84" t="str">
        <f t="shared" si="1049"/>
        <v/>
      </c>
      <c r="M1181" s="89"/>
      <c r="N1181" s="89"/>
      <c r="P1181" s="199"/>
      <c r="Q1181" s="199"/>
      <c r="R1181" s="199"/>
      <c r="S1181" s="204"/>
      <c r="T1181" s="273">
        <f t="shared" si="1050"/>
        <v>0</v>
      </c>
      <c r="U1181" s="202">
        <f t="shared" si="1051"/>
        <v>0</v>
      </c>
      <c r="V1181" s="205" t="str">
        <f t="shared" si="1052"/>
        <v/>
      </c>
      <c r="W1181" s="205" t="str">
        <f t="shared" si="1053"/>
        <v/>
      </c>
      <c r="X1181" s="49">
        <v>12</v>
      </c>
      <c r="Y1181" s="84" t="str">
        <f t="shared" si="1054"/>
        <v/>
      </c>
      <c r="Z1181" s="84" t="str">
        <f t="shared" si="1055"/>
        <v/>
      </c>
      <c r="AA1181" s="84" t="str">
        <f t="shared" si="1056"/>
        <v/>
      </c>
      <c r="AB1181" s="31">
        <f t="shared" si="1057"/>
        <v>0</v>
      </c>
      <c r="AH1181" s="332" t="str">
        <f t="shared" si="1058"/>
        <v/>
      </c>
    </row>
    <row r="1182" spans="1:34" x14ac:dyDescent="0.25">
      <c r="A1182" s="31" t="str">
        <f>C1171&amp;"x"&amp;B1182</f>
        <v>x9</v>
      </c>
      <c r="B1182" s="60">
        <v>9</v>
      </c>
      <c r="C1182" s="84" t="str">
        <f t="shared" si="1041"/>
        <v/>
      </c>
      <c r="D1182" s="84" t="str">
        <f t="shared" si="1042"/>
        <v/>
      </c>
      <c r="E1182" s="85" t="str">
        <f t="shared" si="1043"/>
        <v/>
      </c>
      <c r="F1182" s="85" t="str">
        <f t="shared" si="1044"/>
        <v/>
      </c>
      <c r="G1182" s="86" t="str">
        <f t="shared" si="1045"/>
        <v/>
      </c>
      <c r="H1182" s="87" t="str">
        <f t="shared" si="1046"/>
        <v/>
      </c>
      <c r="I1182" s="88"/>
      <c r="J1182" s="84" t="str">
        <f t="shared" si="1047"/>
        <v/>
      </c>
      <c r="K1182" s="84" t="str">
        <f t="shared" si="1048"/>
        <v/>
      </c>
      <c r="L1182" s="84" t="str">
        <f t="shared" si="1049"/>
        <v/>
      </c>
      <c r="M1182" s="89"/>
      <c r="N1182" s="89"/>
      <c r="P1182" s="199"/>
      <c r="Q1182" s="199"/>
      <c r="R1182" s="199"/>
      <c r="S1182" s="204"/>
      <c r="T1182" s="273">
        <f t="shared" si="1050"/>
        <v>0</v>
      </c>
      <c r="U1182" s="202">
        <f t="shared" si="1051"/>
        <v>0</v>
      </c>
      <c r="V1182" s="205" t="str">
        <f t="shared" si="1052"/>
        <v/>
      </c>
      <c r="W1182" s="205" t="str">
        <f t="shared" si="1053"/>
        <v/>
      </c>
      <c r="X1182" s="49">
        <v>13</v>
      </c>
      <c r="Y1182" s="84" t="str">
        <f t="shared" si="1054"/>
        <v/>
      </c>
      <c r="Z1182" s="84" t="str">
        <f t="shared" si="1055"/>
        <v/>
      </c>
      <c r="AA1182" s="84" t="str">
        <f t="shared" si="1056"/>
        <v/>
      </c>
      <c r="AB1182" s="31">
        <f t="shared" si="1057"/>
        <v>0</v>
      </c>
      <c r="AH1182" s="332" t="str">
        <f t="shared" si="1058"/>
        <v/>
      </c>
    </row>
    <row r="1183" spans="1:34" x14ac:dyDescent="0.25">
      <c r="A1183" s="31" t="str">
        <f>C1171&amp;"x"&amp;B1183</f>
        <v>x10</v>
      </c>
      <c r="B1183" s="60">
        <v>10</v>
      </c>
      <c r="C1183" s="84" t="str">
        <f t="shared" si="1041"/>
        <v/>
      </c>
      <c r="D1183" s="84" t="str">
        <f t="shared" si="1042"/>
        <v/>
      </c>
      <c r="E1183" s="85" t="str">
        <f t="shared" si="1043"/>
        <v/>
      </c>
      <c r="F1183" s="85" t="str">
        <f t="shared" si="1044"/>
        <v/>
      </c>
      <c r="G1183" s="86" t="str">
        <f t="shared" si="1045"/>
        <v/>
      </c>
      <c r="H1183" s="87" t="str">
        <f t="shared" si="1046"/>
        <v/>
      </c>
      <c r="I1183" s="88"/>
      <c r="J1183" s="84" t="str">
        <f t="shared" si="1047"/>
        <v/>
      </c>
      <c r="K1183" s="84" t="str">
        <f t="shared" si="1048"/>
        <v/>
      </c>
      <c r="L1183" s="84" t="str">
        <f t="shared" si="1049"/>
        <v/>
      </c>
      <c r="M1183" s="89"/>
      <c r="N1183" s="89"/>
      <c r="P1183" s="199"/>
      <c r="Q1183" s="199"/>
      <c r="R1183" s="199"/>
      <c r="S1183" s="204"/>
      <c r="T1183" s="273">
        <f t="shared" si="1050"/>
        <v>0</v>
      </c>
      <c r="U1183" s="202">
        <f t="shared" si="1051"/>
        <v>0</v>
      </c>
      <c r="V1183" s="205" t="str">
        <f t="shared" si="1052"/>
        <v/>
      </c>
      <c r="W1183" s="205" t="str">
        <f t="shared" si="1053"/>
        <v/>
      </c>
      <c r="X1183" s="49">
        <v>14</v>
      </c>
      <c r="Y1183" s="84" t="str">
        <f t="shared" si="1054"/>
        <v/>
      </c>
      <c r="Z1183" s="84" t="str">
        <f t="shared" si="1055"/>
        <v/>
      </c>
      <c r="AA1183" s="84" t="str">
        <f t="shared" si="1056"/>
        <v/>
      </c>
      <c r="AB1183" s="31">
        <f t="shared" si="1057"/>
        <v>0</v>
      </c>
      <c r="AH1183" s="332" t="str">
        <f t="shared" si="1058"/>
        <v/>
      </c>
    </row>
    <row r="1184" spans="1:34" x14ac:dyDescent="0.25">
      <c r="A1184" s="31" t="str">
        <f>C1171&amp;"x"&amp;B1184</f>
        <v>x11</v>
      </c>
      <c r="B1184" s="60">
        <v>11</v>
      </c>
      <c r="C1184" s="84" t="str">
        <f t="shared" si="1041"/>
        <v/>
      </c>
      <c r="D1184" s="84" t="str">
        <f t="shared" si="1042"/>
        <v/>
      </c>
      <c r="E1184" s="85" t="str">
        <f t="shared" si="1043"/>
        <v/>
      </c>
      <c r="F1184" s="85" t="str">
        <f t="shared" si="1044"/>
        <v/>
      </c>
      <c r="G1184" s="86" t="str">
        <f t="shared" si="1045"/>
        <v/>
      </c>
      <c r="H1184" s="87" t="str">
        <f t="shared" si="1046"/>
        <v/>
      </c>
      <c r="I1184" s="88"/>
      <c r="J1184" s="84" t="str">
        <f t="shared" si="1047"/>
        <v/>
      </c>
      <c r="K1184" s="84" t="str">
        <f t="shared" si="1048"/>
        <v/>
      </c>
      <c r="L1184" s="84" t="str">
        <f t="shared" si="1049"/>
        <v/>
      </c>
      <c r="M1184" s="89"/>
      <c r="N1184" s="89"/>
      <c r="P1184" s="199"/>
      <c r="Q1184" s="199"/>
      <c r="R1184" s="199"/>
      <c r="T1184" s="273">
        <f t="shared" si="1050"/>
        <v>0</v>
      </c>
      <c r="U1184" s="202">
        <f t="shared" si="1051"/>
        <v>0</v>
      </c>
      <c r="V1184" s="205" t="str">
        <f t="shared" si="1052"/>
        <v/>
      </c>
      <c r="W1184" s="205" t="str">
        <f t="shared" si="1053"/>
        <v/>
      </c>
      <c r="X1184" s="49">
        <v>15</v>
      </c>
      <c r="Y1184" s="84" t="str">
        <f t="shared" si="1054"/>
        <v/>
      </c>
      <c r="Z1184" s="84" t="str">
        <f t="shared" si="1055"/>
        <v/>
      </c>
      <c r="AA1184" s="84" t="str">
        <f t="shared" si="1056"/>
        <v/>
      </c>
      <c r="AB1184" s="31">
        <f t="shared" si="1057"/>
        <v>0</v>
      </c>
      <c r="AH1184" s="332" t="str">
        <f t="shared" si="1058"/>
        <v/>
      </c>
    </row>
    <row r="1185" spans="1:34" x14ac:dyDescent="0.25">
      <c r="A1185" s="31" t="str">
        <f>C1171&amp;"x"&amp;B1185</f>
        <v>x12</v>
      </c>
      <c r="B1185" s="60">
        <v>12</v>
      </c>
      <c r="C1185" s="84" t="str">
        <f t="shared" si="1041"/>
        <v/>
      </c>
      <c r="D1185" s="84" t="str">
        <f t="shared" si="1042"/>
        <v/>
      </c>
      <c r="E1185" s="85" t="str">
        <f t="shared" si="1043"/>
        <v/>
      </c>
      <c r="F1185" s="85" t="str">
        <f t="shared" si="1044"/>
        <v/>
      </c>
      <c r="G1185" s="86" t="str">
        <f t="shared" si="1045"/>
        <v/>
      </c>
      <c r="H1185" s="87" t="str">
        <f t="shared" si="1046"/>
        <v/>
      </c>
      <c r="I1185" s="88"/>
      <c r="J1185" s="84" t="str">
        <f t="shared" si="1047"/>
        <v/>
      </c>
      <c r="K1185" s="84" t="str">
        <f t="shared" si="1048"/>
        <v/>
      </c>
      <c r="L1185" s="84" t="str">
        <f t="shared" si="1049"/>
        <v/>
      </c>
      <c r="M1185" s="89"/>
      <c r="N1185" s="89"/>
      <c r="P1185" s="199"/>
      <c r="Q1185" s="199"/>
      <c r="R1185" s="199"/>
      <c r="T1185" s="273">
        <f t="shared" si="1050"/>
        <v>0</v>
      </c>
      <c r="U1185" s="202">
        <f t="shared" si="1051"/>
        <v>0</v>
      </c>
      <c r="V1185" s="205" t="str">
        <f t="shared" si="1052"/>
        <v/>
      </c>
      <c r="W1185" s="205" t="str">
        <f t="shared" si="1053"/>
        <v/>
      </c>
      <c r="X1185" s="49">
        <v>16</v>
      </c>
      <c r="Y1185" s="84" t="str">
        <f t="shared" si="1054"/>
        <v/>
      </c>
      <c r="Z1185" s="84" t="str">
        <f t="shared" si="1055"/>
        <v/>
      </c>
      <c r="AA1185" s="84" t="str">
        <f t="shared" si="1056"/>
        <v/>
      </c>
      <c r="AB1185" s="31">
        <f t="shared" si="1057"/>
        <v>0</v>
      </c>
      <c r="AH1185" s="332" t="str">
        <f t="shared" si="1058"/>
        <v/>
      </c>
    </row>
    <row r="1186" spans="1:34" x14ac:dyDescent="0.25">
      <c r="A1186" s="31" t="str">
        <f>C1171&amp;"x"&amp;B1186</f>
        <v>x13</v>
      </c>
      <c r="B1186" s="60">
        <v>13</v>
      </c>
      <c r="C1186" s="84" t="str">
        <f t="shared" si="1041"/>
        <v/>
      </c>
      <c r="D1186" s="84" t="str">
        <f t="shared" si="1042"/>
        <v/>
      </c>
      <c r="E1186" s="85" t="str">
        <f t="shared" si="1043"/>
        <v/>
      </c>
      <c r="F1186" s="85" t="str">
        <f t="shared" si="1044"/>
        <v/>
      </c>
      <c r="G1186" s="86" t="str">
        <f t="shared" si="1045"/>
        <v/>
      </c>
      <c r="H1186" s="87" t="str">
        <f t="shared" si="1046"/>
        <v/>
      </c>
      <c r="I1186" s="88"/>
      <c r="J1186" s="84" t="str">
        <f t="shared" si="1047"/>
        <v/>
      </c>
      <c r="K1186" s="84" t="str">
        <f t="shared" si="1048"/>
        <v/>
      </c>
      <c r="L1186" s="84" t="str">
        <f t="shared" si="1049"/>
        <v/>
      </c>
      <c r="M1186" s="89"/>
      <c r="N1186" s="89"/>
      <c r="P1186" s="199"/>
      <c r="Q1186" s="199"/>
      <c r="R1186" s="199"/>
      <c r="T1186" s="273">
        <f t="shared" si="1050"/>
        <v>0</v>
      </c>
      <c r="U1186" s="202">
        <f t="shared" si="1051"/>
        <v>0</v>
      </c>
      <c r="V1186" s="205" t="str">
        <f t="shared" si="1052"/>
        <v/>
      </c>
      <c r="W1186" s="205" t="str">
        <f t="shared" si="1053"/>
        <v/>
      </c>
      <c r="X1186" s="49">
        <v>17</v>
      </c>
      <c r="Y1186" s="84" t="str">
        <f t="shared" si="1054"/>
        <v/>
      </c>
      <c r="Z1186" s="84" t="str">
        <f t="shared" si="1055"/>
        <v/>
      </c>
      <c r="AA1186" s="84" t="str">
        <f t="shared" si="1056"/>
        <v/>
      </c>
      <c r="AB1186" s="31">
        <f t="shared" si="1057"/>
        <v>0</v>
      </c>
      <c r="AH1186" s="332" t="str">
        <f t="shared" si="1058"/>
        <v/>
      </c>
    </row>
    <row r="1187" spans="1:34" x14ac:dyDescent="0.25">
      <c r="A1187" s="31" t="str">
        <f>C1171&amp;"x"&amp;B1187</f>
        <v>x14</v>
      </c>
      <c r="B1187" s="60">
        <v>14</v>
      </c>
      <c r="C1187" s="84" t="str">
        <f t="shared" si="1041"/>
        <v/>
      </c>
      <c r="D1187" s="84" t="str">
        <f t="shared" si="1042"/>
        <v/>
      </c>
      <c r="E1187" s="85" t="str">
        <f t="shared" si="1043"/>
        <v/>
      </c>
      <c r="F1187" s="85" t="str">
        <f t="shared" si="1044"/>
        <v/>
      </c>
      <c r="G1187" s="86" t="str">
        <f t="shared" si="1045"/>
        <v/>
      </c>
      <c r="H1187" s="87" t="str">
        <f t="shared" si="1046"/>
        <v/>
      </c>
      <c r="I1187" s="88"/>
      <c r="J1187" s="84" t="str">
        <f t="shared" si="1047"/>
        <v/>
      </c>
      <c r="K1187" s="84" t="str">
        <f t="shared" si="1048"/>
        <v/>
      </c>
      <c r="L1187" s="84" t="str">
        <f t="shared" si="1049"/>
        <v/>
      </c>
      <c r="M1187" s="89"/>
      <c r="N1187" s="89"/>
      <c r="P1187" s="199"/>
      <c r="Q1187" s="199"/>
      <c r="R1187" s="199"/>
      <c r="T1187" s="273">
        <f t="shared" si="1050"/>
        <v>0</v>
      </c>
      <c r="U1187" s="202">
        <f t="shared" si="1051"/>
        <v>0</v>
      </c>
      <c r="V1187" s="205" t="str">
        <f t="shared" si="1052"/>
        <v/>
      </c>
      <c r="W1187" s="205" t="str">
        <f t="shared" si="1053"/>
        <v/>
      </c>
      <c r="X1187" s="49">
        <v>18</v>
      </c>
      <c r="Y1187" s="84" t="str">
        <f t="shared" si="1054"/>
        <v/>
      </c>
      <c r="Z1187" s="84" t="str">
        <f t="shared" si="1055"/>
        <v/>
      </c>
      <c r="AA1187" s="84" t="str">
        <f t="shared" si="1056"/>
        <v/>
      </c>
      <c r="AB1187" s="31">
        <f t="shared" si="1057"/>
        <v>0</v>
      </c>
      <c r="AH1187" s="332" t="str">
        <f t="shared" si="1058"/>
        <v/>
      </c>
    </row>
    <row r="1188" spans="1:34" x14ac:dyDescent="0.25">
      <c r="A1188" s="31" t="str">
        <f>C1171&amp;"x"&amp;B1188</f>
        <v>x15</v>
      </c>
      <c r="B1188" s="60">
        <v>15</v>
      </c>
      <c r="C1188" s="84" t="str">
        <f t="shared" si="1041"/>
        <v/>
      </c>
      <c r="D1188" s="84" t="str">
        <f t="shared" si="1042"/>
        <v/>
      </c>
      <c r="E1188" s="85" t="str">
        <f t="shared" si="1043"/>
        <v/>
      </c>
      <c r="F1188" s="85" t="str">
        <f t="shared" si="1044"/>
        <v/>
      </c>
      <c r="G1188" s="86" t="str">
        <f t="shared" si="1045"/>
        <v/>
      </c>
      <c r="H1188" s="87" t="str">
        <f t="shared" si="1046"/>
        <v/>
      </c>
      <c r="I1188" s="88"/>
      <c r="J1188" s="84" t="str">
        <f t="shared" si="1047"/>
        <v/>
      </c>
      <c r="K1188" s="84" t="str">
        <f t="shared" si="1048"/>
        <v/>
      </c>
      <c r="L1188" s="84" t="str">
        <f t="shared" si="1049"/>
        <v/>
      </c>
      <c r="M1188" s="89"/>
      <c r="N1188" s="89"/>
      <c r="P1188" s="199"/>
      <c r="Q1188" s="199"/>
      <c r="R1188" s="199"/>
      <c r="T1188" s="273">
        <f t="shared" si="1050"/>
        <v>0</v>
      </c>
      <c r="U1188" s="202">
        <f t="shared" si="1051"/>
        <v>0</v>
      </c>
      <c r="V1188" s="205" t="str">
        <f t="shared" si="1052"/>
        <v/>
      </c>
      <c r="W1188" s="205" t="str">
        <f t="shared" si="1053"/>
        <v/>
      </c>
      <c r="X1188" s="49">
        <v>19</v>
      </c>
      <c r="Y1188" s="84" t="str">
        <f t="shared" si="1054"/>
        <v/>
      </c>
      <c r="Z1188" s="84" t="str">
        <f t="shared" si="1055"/>
        <v/>
      </c>
      <c r="AA1188" s="84" t="str">
        <f t="shared" si="1056"/>
        <v/>
      </c>
      <c r="AB1188" s="31">
        <f t="shared" si="1057"/>
        <v>0</v>
      </c>
      <c r="AH1188" s="332" t="str">
        <f t="shared" si="1058"/>
        <v/>
      </c>
    </row>
    <row r="1189" spans="1:34" ht="13.8" thickBot="1" x14ac:dyDescent="0.3">
      <c r="B1189" s="90"/>
      <c r="C1189" s="91"/>
      <c r="D1189" s="90"/>
      <c r="E1189" s="90"/>
      <c r="F1189" s="90"/>
      <c r="G1189" s="92"/>
      <c r="H1189" s="92"/>
      <c r="I1189" s="92"/>
      <c r="J1189" s="91"/>
      <c r="K1189" s="91"/>
      <c r="L1189" s="91"/>
      <c r="M1189" s="89"/>
      <c r="N1189" s="89"/>
      <c r="X1189" s="49">
        <v>20</v>
      </c>
    </row>
    <row r="1190" spans="1:34" ht="13.8" thickTop="1" x14ac:dyDescent="0.25">
      <c r="A1190" s="59"/>
      <c r="B1190" s="60"/>
      <c r="C1190" s="416" t="s">
        <v>5707</v>
      </c>
      <c r="D1190" s="416"/>
      <c r="E1190" s="162" t="s">
        <v>5708</v>
      </c>
      <c r="F1190" s="162" t="s">
        <v>5709</v>
      </c>
      <c r="G1190" s="62" t="s">
        <v>5710</v>
      </c>
      <c r="H1190" s="63"/>
      <c r="I1190" s="64"/>
      <c r="J1190" s="65" t="s">
        <v>5711</v>
      </c>
      <c r="K1190" s="65" t="s">
        <v>5712</v>
      </c>
      <c r="L1190" s="65" t="s">
        <v>5713</v>
      </c>
      <c r="M1190" s="66"/>
      <c r="N1190" s="66"/>
      <c r="O1190" s="67"/>
      <c r="P1190" s="68">
        <f>COUNT(P1194:P1208)</f>
        <v>0</v>
      </c>
      <c r="Q1190" s="68">
        <f>COUNT(Q1194:Q1208)</f>
        <v>0</v>
      </c>
      <c r="R1190" s="68">
        <f>COUNT(R1194:R1208)</f>
        <v>0</v>
      </c>
      <c r="S1190" s="69"/>
      <c r="T1190" s="344">
        <f>T1191-SUM(U1194:U1208)</f>
        <v>0</v>
      </c>
      <c r="U1190" s="67"/>
      <c r="V1190" s="67"/>
      <c r="W1190" s="67"/>
      <c r="X1190" s="67">
        <v>1</v>
      </c>
      <c r="Y1190" s="59"/>
      <c r="Z1190" s="59"/>
      <c r="AA1190" s="59"/>
      <c r="AB1190" s="59"/>
    </row>
    <row r="1191" spans="1:34" x14ac:dyDescent="0.25">
      <c r="A1191" s="40">
        <v>63</v>
      </c>
      <c r="B1191" s="70"/>
      <c r="C1191" s="415" t="str">
        <f>Leden!AQ65</f>
        <v/>
      </c>
      <c r="D1191" s="415"/>
      <c r="E1191" s="161" t="str">
        <f>IF($C1191="","",LEFT(IFERROR(VLOOKUP($C1191,TeamsV,2,0),"")&amp;"??",2))</f>
        <v/>
      </c>
      <c r="F1191" s="342" t="str">
        <f>IF($C1191="","",IFERROR(VLOOKUP($C1191,TeamsV,3,0),"??"))</f>
        <v/>
      </c>
      <c r="G1191" s="161" t="str">
        <f>IF($C1191="","",LEFT(IFERROR(VLOOKUP($C1191,TeamsV,4,0),"")&amp;"?",1))</f>
        <v/>
      </c>
      <c r="H1191" s="72"/>
      <c r="I1191" s="73"/>
      <c r="J1191" s="265">
        <f>COUNTIF(C1194:C1208,"V")</f>
        <v>0</v>
      </c>
      <c r="K1191" s="268">
        <f>COUNTIF(C1194:C1208,"M")</f>
        <v>0</v>
      </c>
      <c r="L1191" s="74" t="str">
        <f>IFERROR(AVERAGE(H1194:H1208),"")</f>
        <v/>
      </c>
      <c r="M1191" s="75"/>
      <c r="N1191" s="75"/>
      <c r="O1191" s="76" t="s">
        <v>5714</v>
      </c>
      <c r="P1191" s="346"/>
      <c r="Q1191" s="346"/>
      <c r="R1191" s="346"/>
      <c r="S1191" s="347"/>
      <c r="T1191" s="344">
        <f>SUM(T1194:T1208)</f>
        <v>0</v>
      </c>
      <c r="U1191" s="201" t="str">
        <f>MID($C1191,1,1)</f>
        <v/>
      </c>
      <c r="V1191" s="201" t="str">
        <f>MID($C1191,1,1)</f>
        <v/>
      </c>
      <c r="W1191" s="201" t="str">
        <f>MID($C1191,1,1)</f>
        <v/>
      </c>
      <c r="X1191" s="49">
        <v>2</v>
      </c>
      <c r="Y1191" s="40"/>
      <c r="Z1191" s="40"/>
      <c r="AA1191" s="40"/>
      <c r="AB1191" s="40"/>
      <c r="AD1191" s="17" t="str">
        <f>IF($C1191="","",IFERROR(VLOOKUP($C1191,TeamsV,6,0),""))</f>
        <v/>
      </c>
      <c r="AE1191" s="17" t="str">
        <f>TRIM(IF($AD1191="","",IFERROR(VLOOKUP($AD1191,Teams!$B$4:$G$8,2,0),"")))</f>
        <v/>
      </c>
      <c r="AF1191" s="17" t="str">
        <f>TRIM(IF($AD1191="","",IFERROR(VLOOKUP($AD1191,Teams!$B$4:$G$8,4,0),"")))</f>
        <v/>
      </c>
      <c r="AH1191" s="335" t="str">
        <f>IFERROR(AVERAGE(AH1194:AH1208),"")</f>
        <v/>
      </c>
    </row>
    <row r="1192" spans="1:34" x14ac:dyDescent="0.25">
      <c r="B1192" s="60"/>
      <c r="C1192" s="162"/>
      <c r="D1192" s="60"/>
      <c r="E1192" s="60"/>
      <c r="F1192" s="60"/>
      <c r="G1192" s="64"/>
      <c r="H1192" s="64"/>
      <c r="I1192" s="64"/>
      <c r="J1192" s="266"/>
      <c r="K1192" s="266"/>
      <c r="L1192" s="266"/>
      <c r="M1192" s="77"/>
      <c r="N1192" s="77"/>
      <c r="P1192" s="200"/>
      <c r="Q1192" s="200"/>
      <c r="R1192" s="200"/>
      <c r="S1192" s="200"/>
      <c r="T1192" s="156"/>
      <c r="U1192" s="202"/>
      <c r="V1192" s="202"/>
      <c r="W1192" s="202"/>
      <c r="X1192" s="49">
        <v>3</v>
      </c>
    </row>
    <row r="1193" spans="1:34" x14ac:dyDescent="0.25">
      <c r="A1193" s="78"/>
      <c r="B1193" s="79"/>
      <c r="C1193" s="80" t="s">
        <v>5715</v>
      </c>
      <c r="D1193" s="80" t="s">
        <v>5716</v>
      </c>
      <c r="E1193" s="81" t="s">
        <v>5717</v>
      </c>
      <c r="F1193" s="81" t="s">
        <v>5718</v>
      </c>
      <c r="G1193" s="80" t="s">
        <v>5719</v>
      </c>
      <c r="H1193" s="80" t="s">
        <v>5720</v>
      </c>
      <c r="I1193" s="80" t="s">
        <v>5575</v>
      </c>
      <c r="J1193" s="80" t="s">
        <v>7904</v>
      </c>
      <c r="K1193" s="80" t="s">
        <v>7905</v>
      </c>
      <c r="L1193" s="80" t="s">
        <v>8680</v>
      </c>
      <c r="M1193" s="82"/>
      <c r="N1193" s="82"/>
      <c r="O1193" s="83"/>
      <c r="P1193" s="203" t="s">
        <v>5585</v>
      </c>
      <c r="Q1193" s="203" t="s">
        <v>5584</v>
      </c>
      <c r="R1193" s="203" t="s">
        <v>5586</v>
      </c>
      <c r="S1193" s="200"/>
      <c r="T1193" s="156"/>
      <c r="U1193" s="201" t="str">
        <f>IF(W1191="","",VLOOKUP(W1191,Leeftijdscat,2,FALSE))</f>
        <v/>
      </c>
      <c r="V1193" s="201" t="str">
        <f>IF(W1191="","",VLOOKUP(W1191,Leeftijdscat,3,FALSE))</f>
        <v/>
      </c>
      <c r="W1193" s="201" t="str">
        <f>IF(W1191="","",VLOOKUP(W1191,Leeftijdscat,4,FALSE))</f>
        <v/>
      </c>
      <c r="X1193" s="49">
        <v>4</v>
      </c>
      <c r="Y1193" s="78">
        <f>LEN(Y1194&amp;Y1195&amp;Y1196&amp;Y1197&amp;Y1198&amp;Y1199&amp;Y1200&amp;Y1201&amp;Y1202&amp;Y1203&amp;Y1204&amp;Y1205&amp;Y1206&amp;Y1207&amp;Y1208)</f>
        <v>0</v>
      </c>
      <c r="Z1193" s="78">
        <f>LEN(Z1194&amp;Z1195&amp;Z1196&amp;Z1197&amp;Z1198&amp;Z1199&amp;Z1200&amp;Z1201&amp;Z1202&amp;Z1203&amp;Z1204&amp;Z1205&amp;Z1206&amp;Z1207&amp;Z1208)</f>
        <v>0</v>
      </c>
      <c r="AA1193" s="78">
        <f>LEN(AA1194&amp;AA1195&amp;AA1196&amp;AA1197&amp;AA1198&amp;AA1199&amp;AA1200&amp;AA1201&amp;AA1202&amp;AA1203&amp;AA1204&amp;AA1205&amp;AA1206&amp;AA1207&amp;AA1208)</f>
        <v>0</v>
      </c>
      <c r="AB1193" s="78">
        <f>SUM(Y1193:AA1193)</f>
        <v>0</v>
      </c>
    </row>
    <row r="1194" spans="1:34" x14ac:dyDescent="0.25">
      <c r="A1194" s="31" t="str">
        <f>C1191&amp;"x"&amp;B1194</f>
        <v>x1</v>
      </c>
      <c r="B1194" s="60">
        <v>1</v>
      </c>
      <c r="C1194" s="84" t="str">
        <f t="shared" ref="C1194:C1208" si="1059">IF(LEFT($A1194,1)="x","",IFERROR(VLOOKUP($A1194,LedenV,6,0),""))</f>
        <v/>
      </c>
      <c r="D1194" s="84" t="str">
        <f t="shared" ref="D1194:D1208" si="1060">IF(LEFT($A1194,1)="x","",IFERROR(VLOOKUP($A1194,LedenV,7,0),""))</f>
        <v/>
      </c>
      <c r="E1194" s="85" t="str">
        <f t="shared" ref="E1194:E1208" si="1061">IF(LEFT($A1194,1)="x","",IFERROR(VLOOKUP($A1194,LedenV,8,0),""))</f>
        <v/>
      </c>
      <c r="F1194" s="85" t="str">
        <f t="shared" ref="F1194:F1208" si="1062">IF(LEFT($A1194,1)="x","",IFERROR(VLOOKUP($A1194,LedenV,9,0),""))</f>
        <v/>
      </c>
      <c r="G1194" s="86" t="str">
        <f t="shared" ref="G1194:G1208" si="1063">IF(LEFT($A1194,1)="x","",IFERROR(VLOOKUP($A1194,LedenV,10,0),""))</f>
        <v/>
      </c>
      <c r="H1194" s="87" t="str">
        <f t="shared" ref="H1194:H1208" si="1064">IF(AND(ISNUMBER(G1194),G1194&lt;&gt;0),DATEDIF(G1194,Peildatum,"Y"),"")</f>
        <v/>
      </c>
      <c r="I1194" s="88"/>
      <c r="J1194" s="84" t="str">
        <f t="shared" ref="J1194:J1208" si="1065">IF(LEFT($A1194,1)="x","",IFERROR(VLOOKUP($A1194,LedenV,16,0),""))</f>
        <v/>
      </c>
      <c r="K1194" s="84" t="str">
        <f t="shared" ref="K1194:K1208" si="1066">IF(LEFT($A1194,1)="x","",IFERROR(VLOOKUP($A1194,LedenV,17,0),""))</f>
        <v/>
      </c>
      <c r="L1194" s="84" t="str">
        <f t="shared" ref="L1194:L1208" si="1067">IF(LEFT($A1194,1)="x","",IFERROR(VLOOKUP($A1194,LedenV,18,0),""))</f>
        <v/>
      </c>
      <c r="M1194" s="89"/>
      <c r="N1194" s="89"/>
      <c r="P1194" s="199"/>
      <c r="Q1194" s="199"/>
      <c r="R1194" s="199"/>
      <c r="S1194" s="204"/>
      <c r="T1194" s="273">
        <f t="shared" ref="T1194:T1208" si="1068">IF(LEN(C1194&amp;D1194&amp;E1194&amp;F1194)&gt;0,1,0)</f>
        <v>0</v>
      </c>
      <c r="U1194" s="202">
        <f t="shared" ref="U1194:U1208" si="1069">MIN(LEN(Y1194&amp;Z1194&amp;AA1194),1)</f>
        <v>0</v>
      </c>
      <c r="V1194" s="205" t="str">
        <f t="shared" ref="V1194:V1208" si="1070">V1193</f>
        <v/>
      </c>
      <c r="W1194" s="205" t="str">
        <f t="shared" ref="W1194:W1208" si="1071">W1193</f>
        <v/>
      </c>
      <c r="X1194" s="49">
        <v>5</v>
      </c>
      <c r="Y1194" s="84" t="str">
        <f t="shared" ref="Y1194:Y1208" si="1072">IF(LEFT($A1194,1)="x","",IFERROR(VLOOKUP($A1194,LedenV,34,0),""))</f>
        <v/>
      </c>
      <c r="Z1194" s="84" t="str">
        <f t="shared" ref="Z1194:Z1208" si="1073">IF(LEFT($A1194,1)="x","",IFERROR(VLOOKUP($A1194,LedenV,35,0),""))</f>
        <v/>
      </c>
      <c r="AA1194" s="84" t="str">
        <f t="shared" ref="AA1194:AA1208" si="1074">IF(LEFT($A1194,1)="x","",IFERROR(VLOOKUP($A1194,LedenV,36,0),""))</f>
        <v/>
      </c>
      <c r="AB1194" s="31">
        <f t="shared" ref="AB1194:AB1208" si="1075">LEN(Y1194&amp;Z1194&amp;AA1194)</f>
        <v>0</v>
      </c>
      <c r="AH1194" s="332" t="str">
        <f t="shared" ref="AH1194:AH1208" si="1076">lft(G1194,Peildatum)</f>
        <v/>
      </c>
    </row>
    <row r="1195" spans="1:34" x14ac:dyDescent="0.25">
      <c r="A1195" s="31" t="str">
        <f>C1191&amp;"x"&amp;B1195</f>
        <v>x2</v>
      </c>
      <c r="B1195" s="60">
        <v>2</v>
      </c>
      <c r="C1195" s="84" t="str">
        <f t="shared" si="1059"/>
        <v/>
      </c>
      <c r="D1195" s="84" t="str">
        <f t="shared" si="1060"/>
        <v/>
      </c>
      <c r="E1195" s="85" t="str">
        <f t="shared" si="1061"/>
        <v/>
      </c>
      <c r="F1195" s="85" t="str">
        <f t="shared" si="1062"/>
        <v/>
      </c>
      <c r="G1195" s="86" t="str">
        <f t="shared" si="1063"/>
        <v/>
      </c>
      <c r="H1195" s="87" t="str">
        <f t="shared" si="1064"/>
        <v/>
      </c>
      <c r="I1195" s="88"/>
      <c r="J1195" s="84" t="str">
        <f t="shared" si="1065"/>
        <v/>
      </c>
      <c r="K1195" s="84" t="str">
        <f t="shared" si="1066"/>
        <v/>
      </c>
      <c r="L1195" s="84" t="str">
        <f t="shared" si="1067"/>
        <v/>
      </c>
      <c r="M1195" s="89"/>
      <c r="N1195" s="89"/>
      <c r="P1195" s="199"/>
      <c r="Q1195" s="199"/>
      <c r="R1195" s="199"/>
      <c r="S1195" s="204"/>
      <c r="T1195" s="273">
        <f t="shared" si="1068"/>
        <v>0</v>
      </c>
      <c r="U1195" s="202">
        <f t="shared" si="1069"/>
        <v>0</v>
      </c>
      <c r="V1195" s="205" t="str">
        <f t="shared" si="1070"/>
        <v/>
      </c>
      <c r="W1195" s="205" t="str">
        <f t="shared" si="1071"/>
        <v/>
      </c>
      <c r="X1195" s="49">
        <v>6</v>
      </c>
      <c r="Y1195" s="84" t="str">
        <f t="shared" si="1072"/>
        <v/>
      </c>
      <c r="Z1195" s="84" t="str">
        <f t="shared" si="1073"/>
        <v/>
      </c>
      <c r="AA1195" s="84" t="str">
        <f t="shared" si="1074"/>
        <v/>
      </c>
      <c r="AB1195" s="31">
        <f t="shared" si="1075"/>
        <v>0</v>
      </c>
      <c r="AH1195" s="332" t="str">
        <f t="shared" si="1076"/>
        <v/>
      </c>
    </row>
    <row r="1196" spans="1:34" x14ac:dyDescent="0.25">
      <c r="A1196" s="31" t="str">
        <f>C1191&amp;"x"&amp;B1196</f>
        <v>x3</v>
      </c>
      <c r="B1196" s="60">
        <v>3</v>
      </c>
      <c r="C1196" s="84" t="str">
        <f t="shared" si="1059"/>
        <v/>
      </c>
      <c r="D1196" s="84" t="str">
        <f t="shared" si="1060"/>
        <v/>
      </c>
      <c r="E1196" s="85" t="str">
        <f t="shared" si="1061"/>
        <v/>
      </c>
      <c r="F1196" s="85" t="str">
        <f t="shared" si="1062"/>
        <v/>
      </c>
      <c r="G1196" s="86" t="str">
        <f t="shared" si="1063"/>
        <v/>
      </c>
      <c r="H1196" s="87" t="str">
        <f t="shared" si="1064"/>
        <v/>
      </c>
      <c r="I1196" s="88"/>
      <c r="J1196" s="84" t="str">
        <f t="shared" si="1065"/>
        <v/>
      </c>
      <c r="K1196" s="84" t="str">
        <f t="shared" si="1066"/>
        <v/>
      </c>
      <c r="L1196" s="84" t="str">
        <f t="shared" si="1067"/>
        <v/>
      </c>
      <c r="M1196" s="89"/>
      <c r="N1196" s="89"/>
      <c r="P1196" s="199"/>
      <c r="Q1196" s="199"/>
      <c r="R1196" s="199"/>
      <c r="S1196" s="204"/>
      <c r="T1196" s="273">
        <f t="shared" si="1068"/>
        <v>0</v>
      </c>
      <c r="U1196" s="202">
        <f t="shared" si="1069"/>
        <v>0</v>
      </c>
      <c r="V1196" s="205" t="str">
        <f t="shared" si="1070"/>
        <v/>
      </c>
      <c r="W1196" s="205" t="str">
        <f t="shared" si="1071"/>
        <v/>
      </c>
      <c r="X1196" s="49">
        <v>7</v>
      </c>
      <c r="Y1196" s="84" t="str">
        <f t="shared" si="1072"/>
        <v/>
      </c>
      <c r="Z1196" s="84" t="str">
        <f t="shared" si="1073"/>
        <v/>
      </c>
      <c r="AA1196" s="84" t="str">
        <f t="shared" si="1074"/>
        <v/>
      </c>
      <c r="AB1196" s="31">
        <f t="shared" si="1075"/>
        <v>0</v>
      </c>
      <c r="AH1196" s="332" t="str">
        <f t="shared" si="1076"/>
        <v/>
      </c>
    </row>
    <row r="1197" spans="1:34" x14ac:dyDescent="0.25">
      <c r="A1197" s="31" t="str">
        <f>C1191&amp;"x"&amp;B1197</f>
        <v>x4</v>
      </c>
      <c r="B1197" s="60">
        <v>4</v>
      </c>
      <c r="C1197" s="84" t="str">
        <f t="shared" si="1059"/>
        <v/>
      </c>
      <c r="D1197" s="84" t="str">
        <f t="shared" si="1060"/>
        <v/>
      </c>
      <c r="E1197" s="85" t="str">
        <f t="shared" si="1061"/>
        <v/>
      </c>
      <c r="F1197" s="85" t="str">
        <f t="shared" si="1062"/>
        <v/>
      </c>
      <c r="G1197" s="86" t="str">
        <f t="shared" si="1063"/>
        <v/>
      </c>
      <c r="H1197" s="87" t="str">
        <f t="shared" si="1064"/>
        <v/>
      </c>
      <c r="I1197" s="88"/>
      <c r="J1197" s="84" t="str">
        <f t="shared" si="1065"/>
        <v/>
      </c>
      <c r="K1197" s="84" t="str">
        <f t="shared" si="1066"/>
        <v/>
      </c>
      <c r="L1197" s="84" t="str">
        <f t="shared" si="1067"/>
        <v/>
      </c>
      <c r="M1197" s="89"/>
      <c r="N1197" s="89"/>
      <c r="P1197" s="199"/>
      <c r="Q1197" s="199"/>
      <c r="R1197" s="199"/>
      <c r="S1197" s="204"/>
      <c r="T1197" s="273">
        <f t="shared" si="1068"/>
        <v>0</v>
      </c>
      <c r="U1197" s="202">
        <f t="shared" si="1069"/>
        <v>0</v>
      </c>
      <c r="V1197" s="205" t="str">
        <f t="shared" si="1070"/>
        <v/>
      </c>
      <c r="W1197" s="205" t="str">
        <f t="shared" si="1071"/>
        <v/>
      </c>
      <c r="X1197" s="49">
        <v>8</v>
      </c>
      <c r="Y1197" s="84" t="str">
        <f t="shared" si="1072"/>
        <v/>
      </c>
      <c r="Z1197" s="84" t="str">
        <f t="shared" si="1073"/>
        <v/>
      </c>
      <c r="AA1197" s="84" t="str">
        <f t="shared" si="1074"/>
        <v/>
      </c>
      <c r="AB1197" s="31">
        <f t="shared" si="1075"/>
        <v>0</v>
      </c>
      <c r="AH1197" s="332" t="str">
        <f t="shared" si="1076"/>
        <v/>
      </c>
    </row>
    <row r="1198" spans="1:34" x14ac:dyDescent="0.25">
      <c r="A1198" s="31" t="str">
        <f>C1191&amp;"x"&amp;B1198</f>
        <v>x5</v>
      </c>
      <c r="B1198" s="60">
        <v>5</v>
      </c>
      <c r="C1198" s="84" t="str">
        <f t="shared" si="1059"/>
        <v/>
      </c>
      <c r="D1198" s="84" t="str">
        <f t="shared" si="1060"/>
        <v/>
      </c>
      <c r="E1198" s="85" t="str">
        <f t="shared" si="1061"/>
        <v/>
      </c>
      <c r="F1198" s="85" t="str">
        <f t="shared" si="1062"/>
        <v/>
      </c>
      <c r="G1198" s="86" t="str">
        <f t="shared" si="1063"/>
        <v/>
      </c>
      <c r="H1198" s="87" t="str">
        <f t="shared" si="1064"/>
        <v/>
      </c>
      <c r="I1198" s="88"/>
      <c r="J1198" s="84" t="str">
        <f t="shared" si="1065"/>
        <v/>
      </c>
      <c r="K1198" s="84" t="str">
        <f t="shared" si="1066"/>
        <v/>
      </c>
      <c r="L1198" s="84" t="str">
        <f t="shared" si="1067"/>
        <v/>
      </c>
      <c r="M1198" s="89"/>
      <c r="N1198" s="89"/>
      <c r="P1198" s="199"/>
      <c r="Q1198" s="199"/>
      <c r="R1198" s="199"/>
      <c r="S1198" s="204"/>
      <c r="T1198" s="273">
        <f t="shared" si="1068"/>
        <v>0</v>
      </c>
      <c r="U1198" s="202">
        <f t="shared" si="1069"/>
        <v>0</v>
      </c>
      <c r="V1198" s="205" t="str">
        <f t="shared" si="1070"/>
        <v/>
      </c>
      <c r="W1198" s="205" t="str">
        <f t="shared" si="1071"/>
        <v/>
      </c>
      <c r="X1198" s="49">
        <v>9</v>
      </c>
      <c r="Y1198" s="84" t="str">
        <f t="shared" si="1072"/>
        <v/>
      </c>
      <c r="Z1198" s="84" t="str">
        <f t="shared" si="1073"/>
        <v/>
      </c>
      <c r="AA1198" s="84" t="str">
        <f t="shared" si="1074"/>
        <v/>
      </c>
      <c r="AB1198" s="31">
        <f t="shared" si="1075"/>
        <v>0</v>
      </c>
      <c r="AH1198" s="332" t="str">
        <f t="shared" si="1076"/>
        <v/>
      </c>
    </row>
    <row r="1199" spans="1:34" x14ac:dyDescent="0.25">
      <c r="A1199" s="31" t="str">
        <f>C1191&amp;"x"&amp;B1199</f>
        <v>x6</v>
      </c>
      <c r="B1199" s="60">
        <v>6</v>
      </c>
      <c r="C1199" s="84" t="str">
        <f t="shared" si="1059"/>
        <v/>
      </c>
      <c r="D1199" s="84" t="str">
        <f t="shared" si="1060"/>
        <v/>
      </c>
      <c r="E1199" s="85" t="str">
        <f t="shared" si="1061"/>
        <v/>
      </c>
      <c r="F1199" s="85" t="str">
        <f t="shared" si="1062"/>
        <v/>
      </c>
      <c r="G1199" s="86" t="str">
        <f t="shared" si="1063"/>
        <v/>
      </c>
      <c r="H1199" s="87" t="str">
        <f t="shared" si="1064"/>
        <v/>
      </c>
      <c r="I1199" s="88"/>
      <c r="J1199" s="84" t="str">
        <f t="shared" si="1065"/>
        <v/>
      </c>
      <c r="K1199" s="84" t="str">
        <f t="shared" si="1066"/>
        <v/>
      </c>
      <c r="L1199" s="84" t="str">
        <f t="shared" si="1067"/>
        <v/>
      </c>
      <c r="M1199" s="89"/>
      <c r="N1199" s="89"/>
      <c r="P1199" s="199"/>
      <c r="Q1199" s="199"/>
      <c r="R1199" s="199"/>
      <c r="S1199" s="204"/>
      <c r="T1199" s="273">
        <f t="shared" si="1068"/>
        <v>0</v>
      </c>
      <c r="U1199" s="202">
        <f t="shared" si="1069"/>
        <v>0</v>
      </c>
      <c r="V1199" s="205" t="str">
        <f t="shared" si="1070"/>
        <v/>
      </c>
      <c r="W1199" s="205" t="str">
        <f t="shared" si="1071"/>
        <v/>
      </c>
      <c r="X1199" s="49">
        <v>10</v>
      </c>
      <c r="Y1199" s="84" t="str">
        <f t="shared" si="1072"/>
        <v/>
      </c>
      <c r="Z1199" s="84" t="str">
        <f t="shared" si="1073"/>
        <v/>
      </c>
      <c r="AA1199" s="84" t="str">
        <f t="shared" si="1074"/>
        <v/>
      </c>
      <c r="AB1199" s="31">
        <f t="shared" si="1075"/>
        <v>0</v>
      </c>
      <c r="AH1199" s="332" t="str">
        <f t="shared" si="1076"/>
        <v/>
      </c>
    </row>
    <row r="1200" spans="1:34" x14ac:dyDescent="0.25">
      <c r="A1200" s="31" t="str">
        <f>C1191&amp;"x"&amp;B1200</f>
        <v>x7</v>
      </c>
      <c r="B1200" s="60">
        <v>7</v>
      </c>
      <c r="C1200" s="84" t="str">
        <f t="shared" si="1059"/>
        <v/>
      </c>
      <c r="D1200" s="84" t="str">
        <f t="shared" si="1060"/>
        <v/>
      </c>
      <c r="E1200" s="85" t="str">
        <f t="shared" si="1061"/>
        <v/>
      </c>
      <c r="F1200" s="85" t="str">
        <f t="shared" si="1062"/>
        <v/>
      </c>
      <c r="G1200" s="86" t="str">
        <f t="shared" si="1063"/>
        <v/>
      </c>
      <c r="H1200" s="87" t="str">
        <f t="shared" si="1064"/>
        <v/>
      </c>
      <c r="I1200" s="88"/>
      <c r="J1200" s="84" t="str">
        <f t="shared" si="1065"/>
        <v/>
      </c>
      <c r="K1200" s="84" t="str">
        <f t="shared" si="1066"/>
        <v/>
      </c>
      <c r="L1200" s="84" t="str">
        <f t="shared" si="1067"/>
        <v/>
      </c>
      <c r="M1200" s="89"/>
      <c r="N1200" s="89"/>
      <c r="P1200" s="199"/>
      <c r="Q1200" s="199"/>
      <c r="R1200" s="199"/>
      <c r="S1200" s="204"/>
      <c r="T1200" s="273">
        <f t="shared" si="1068"/>
        <v>0</v>
      </c>
      <c r="U1200" s="202">
        <f t="shared" si="1069"/>
        <v>0</v>
      </c>
      <c r="V1200" s="205" t="str">
        <f t="shared" si="1070"/>
        <v/>
      </c>
      <c r="W1200" s="205" t="str">
        <f t="shared" si="1071"/>
        <v/>
      </c>
      <c r="X1200" s="49">
        <v>11</v>
      </c>
      <c r="Y1200" s="84" t="str">
        <f t="shared" si="1072"/>
        <v/>
      </c>
      <c r="Z1200" s="84" t="str">
        <f t="shared" si="1073"/>
        <v/>
      </c>
      <c r="AA1200" s="84" t="str">
        <f t="shared" si="1074"/>
        <v/>
      </c>
      <c r="AB1200" s="31">
        <f t="shared" si="1075"/>
        <v>0</v>
      </c>
      <c r="AH1200" s="332" t="str">
        <f t="shared" si="1076"/>
        <v/>
      </c>
    </row>
    <row r="1201" spans="1:34" x14ac:dyDescent="0.25">
      <c r="A1201" s="31" t="str">
        <f>C1191&amp;"x"&amp;B1201</f>
        <v>x8</v>
      </c>
      <c r="B1201" s="60">
        <v>8</v>
      </c>
      <c r="C1201" s="84" t="str">
        <f t="shared" si="1059"/>
        <v/>
      </c>
      <c r="D1201" s="84" t="str">
        <f t="shared" si="1060"/>
        <v/>
      </c>
      <c r="E1201" s="85" t="str">
        <f t="shared" si="1061"/>
        <v/>
      </c>
      <c r="F1201" s="85" t="str">
        <f t="shared" si="1062"/>
        <v/>
      </c>
      <c r="G1201" s="86" t="str">
        <f t="shared" si="1063"/>
        <v/>
      </c>
      <c r="H1201" s="87" t="str">
        <f t="shared" si="1064"/>
        <v/>
      </c>
      <c r="I1201" s="88"/>
      <c r="J1201" s="84" t="str">
        <f t="shared" si="1065"/>
        <v/>
      </c>
      <c r="K1201" s="84" t="str">
        <f t="shared" si="1066"/>
        <v/>
      </c>
      <c r="L1201" s="84" t="str">
        <f t="shared" si="1067"/>
        <v/>
      </c>
      <c r="M1201" s="89"/>
      <c r="N1201" s="89"/>
      <c r="P1201" s="199"/>
      <c r="Q1201" s="199"/>
      <c r="R1201" s="199"/>
      <c r="S1201" s="204"/>
      <c r="T1201" s="273">
        <f t="shared" si="1068"/>
        <v>0</v>
      </c>
      <c r="U1201" s="202">
        <f t="shared" si="1069"/>
        <v>0</v>
      </c>
      <c r="V1201" s="205" t="str">
        <f t="shared" si="1070"/>
        <v/>
      </c>
      <c r="W1201" s="205" t="str">
        <f t="shared" si="1071"/>
        <v/>
      </c>
      <c r="X1201" s="49">
        <v>12</v>
      </c>
      <c r="Y1201" s="84" t="str">
        <f t="shared" si="1072"/>
        <v/>
      </c>
      <c r="Z1201" s="84" t="str">
        <f t="shared" si="1073"/>
        <v/>
      </c>
      <c r="AA1201" s="84" t="str">
        <f t="shared" si="1074"/>
        <v/>
      </c>
      <c r="AB1201" s="31">
        <f t="shared" si="1075"/>
        <v>0</v>
      </c>
      <c r="AH1201" s="332" t="str">
        <f t="shared" si="1076"/>
        <v/>
      </c>
    </row>
    <row r="1202" spans="1:34" x14ac:dyDescent="0.25">
      <c r="A1202" s="31" t="str">
        <f>C1191&amp;"x"&amp;B1202</f>
        <v>x9</v>
      </c>
      <c r="B1202" s="60">
        <v>9</v>
      </c>
      <c r="C1202" s="84" t="str">
        <f t="shared" si="1059"/>
        <v/>
      </c>
      <c r="D1202" s="84" t="str">
        <f t="shared" si="1060"/>
        <v/>
      </c>
      <c r="E1202" s="85" t="str">
        <f t="shared" si="1061"/>
        <v/>
      </c>
      <c r="F1202" s="85" t="str">
        <f t="shared" si="1062"/>
        <v/>
      </c>
      <c r="G1202" s="86" t="str">
        <f t="shared" si="1063"/>
        <v/>
      </c>
      <c r="H1202" s="87" t="str">
        <f t="shared" si="1064"/>
        <v/>
      </c>
      <c r="I1202" s="88"/>
      <c r="J1202" s="84" t="str">
        <f t="shared" si="1065"/>
        <v/>
      </c>
      <c r="K1202" s="84" t="str">
        <f t="shared" si="1066"/>
        <v/>
      </c>
      <c r="L1202" s="84" t="str">
        <f t="shared" si="1067"/>
        <v/>
      </c>
      <c r="M1202" s="89"/>
      <c r="N1202" s="89"/>
      <c r="P1202" s="199"/>
      <c r="Q1202" s="199"/>
      <c r="R1202" s="199"/>
      <c r="S1202" s="204"/>
      <c r="T1202" s="273">
        <f t="shared" si="1068"/>
        <v>0</v>
      </c>
      <c r="U1202" s="202">
        <f t="shared" si="1069"/>
        <v>0</v>
      </c>
      <c r="V1202" s="205" t="str">
        <f t="shared" si="1070"/>
        <v/>
      </c>
      <c r="W1202" s="205" t="str">
        <f t="shared" si="1071"/>
        <v/>
      </c>
      <c r="X1202" s="49">
        <v>13</v>
      </c>
      <c r="Y1202" s="84" t="str">
        <f t="shared" si="1072"/>
        <v/>
      </c>
      <c r="Z1202" s="84" t="str">
        <f t="shared" si="1073"/>
        <v/>
      </c>
      <c r="AA1202" s="84" t="str">
        <f t="shared" si="1074"/>
        <v/>
      </c>
      <c r="AB1202" s="31">
        <f t="shared" si="1075"/>
        <v>0</v>
      </c>
      <c r="AH1202" s="332" t="str">
        <f t="shared" si="1076"/>
        <v/>
      </c>
    </row>
    <row r="1203" spans="1:34" x14ac:dyDescent="0.25">
      <c r="A1203" s="31" t="str">
        <f>C1191&amp;"x"&amp;B1203</f>
        <v>x10</v>
      </c>
      <c r="B1203" s="60">
        <v>10</v>
      </c>
      <c r="C1203" s="84" t="str">
        <f t="shared" si="1059"/>
        <v/>
      </c>
      <c r="D1203" s="84" t="str">
        <f t="shared" si="1060"/>
        <v/>
      </c>
      <c r="E1203" s="85" t="str">
        <f t="shared" si="1061"/>
        <v/>
      </c>
      <c r="F1203" s="85" t="str">
        <f t="shared" si="1062"/>
        <v/>
      </c>
      <c r="G1203" s="86" t="str">
        <f t="shared" si="1063"/>
        <v/>
      </c>
      <c r="H1203" s="87" t="str">
        <f t="shared" si="1064"/>
        <v/>
      </c>
      <c r="I1203" s="88"/>
      <c r="J1203" s="84" t="str">
        <f t="shared" si="1065"/>
        <v/>
      </c>
      <c r="K1203" s="84" t="str">
        <f t="shared" si="1066"/>
        <v/>
      </c>
      <c r="L1203" s="84" t="str">
        <f t="shared" si="1067"/>
        <v/>
      </c>
      <c r="M1203" s="89"/>
      <c r="N1203" s="89"/>
      <c r="P1203" s="199"/>
      <c r="Q1203" s="199"/>
      <c r="R1203" s="199"/>
      <c r="S1203" s="204"/>
      <c r="T1203" s="273">
        <f t="shared" si="1068"/>
        <v>0</v>
      </c>
      <c r="U1203" s="202">
        <f t="shared" si="1069"/>
        <v>0</v>
      </c>
      <c r="V1203" s="205" t="str">
        <f t="shared" si="1070"/>
        <v/>
      </c>
      <c r="W1203" s="205" t="str">
        <f t="shared" si="1071"/>
        <v/>
      </c>
      <c r="X1203" s="49">
        <v>14</v>
      </c>
      <c r="Y1203" s="84" t="str">
        <f t="shared" si="1072"/>
        <v/>
      </c>
      <c r="Z1203" s="84" t="str">
        <f t="shared" si="1073"/>
        <v/>
      </c>
      <c r="AA1203" s="84" t="str">
        <f t="shared" si="1074"/>
        <v/>
      </c>
      <c r="AB1203" s="31">
        <f t="shared" si="1075"/>
        <v>0</v>
      </c>
      <c r="AH1203" s="332" t="str">
        <f t="shared" si="1076"/>
        <v/>
      </c>
    </row>
    <row r="1204" spans="1:34" x14ac:dyDescent="0.25">
      <c r="A1204" s="31" t="str">
        <f>C1191&amp;"x"&amp;B1204</f>
        <v>x11</v>
      </c>
      <c r="B1204" s="60">
        <v>11</v>
      </c>
      <c r="C1204" s="84" t="str">
        <f t="shared" si="1059"/>
        <v/>
      </c>
      <c r="D1204" s="84" t="str">
        <f t="shared" si="1060"/>
        <v/>
      </c>
      <c r="E1204" s="85" t="str">
        <f t="shared" si="1061"/>
        <v/>
      </c>
      <c r="F1204" s="85" t="str">
        <f t="shared" si="1062"/>
        <v/>
      </c>
      <c r="G1204" s="86" t="str">
        <f t="shared" si="1063"/>
        <v/>
      </c>
      <c r="H1204" s="87" t="str">
        <f t="shared" si="1064"/>
        <v/>
      </c>
      <c r="I1204" s="88"/>
      <c r="J1204" s="84" t="str">
        <f t="shared" si="1065"/>
        <v/>
      </c>
      <c r="K1204" s="84" t="str">
        <f t="shared" si="1066"/>
        <v/>
      </c>
      <c r="L1204" s="84" t="str">
        <f t="shared" si="1067"/>
        <v/>
      </c>
      <c r="M1204" s="89"/>
      <c r="N1204" s="89"/>
      <c r="P1204" s="199"/>
      <c r="Q1204" s="199"/>
      <c r="R1204" s="199"/>
      <c r="T1204" s="273">
        <f t="shared" si="1068"/>
        <v>0</v>
      </c>
      <c r="U1204" s="202">
        <f t="shared" si="1069"/>
        <v>0</v>
      </c>
      <c r="V1204" s="205" t="str">
        <f t="shared" si="1070"/>
        <v/>
      </c>
      <c r="W1204" s="205" t="str">
        <f t="shared" si="1071"/>
        <v/>
      </c>
      <c r="X1204" s="49">
        <v>15</v>
      </c>
      <c r="Y1204" s="84" t="str">
        <f t="shared" si="1072"/>
        <v/>
      </c>
      <c r="Z1204" s="84" t="str">
        <f t="shared" si="1073"/>
        <v/>
      </c>
      <c r="AA1204" s="84" t="str">
        <f t="shared" si="1074"/>
        <v/>
      </c>
      <c r="AB1204" s="31">
        <f t="shared" si="1075"/>
        <v>0</v>
      </c>
      <c r="AH1204" s="332" t="str">
        <f t="shared" si="1076"/>
        <v/>
      </c>
    </row>
    <row r="1205" spans="1:34" x14ac:dyDescent="0.25">
      <c r="A1205" s="31" t="str">
        <f>C1191&amp;"x"&amp;B1205</f>
        <v>x12</v>
      </c>
      <c r="B1205" s="60">
        <v>12</v>
      </c>
      <c r="C1205" s="84" t="str">
        <f t="shared" si="1059"/>
        <v/>
      </c>
      <c r="D1205" s="84" t="str">
        <f t="shared" si="1060"/>
        <v/>
      </c>
      <c r="E1205" s="85" t="str">
        <f t="shared" si="1061"/>
        <v/>
      </c>
      <c r="F1205" s="85" t="str">
        <f t="shared" si="1062"/>
        <v/>
      </c>
      <c r="G1205" s="86" t="str">
        <f t="shared" si="1063"/>
        <v/>
      </c>
      <c r="H1205" s="87" t="str">
        <f t="shared" si="1064"/>
        <v/>
      </c>
      <c r="I1205" s="88"/>
      <c r="J1205" s="84" t="str">
        <f t="shared" si="1065"/>
        <v/>
      </c>
      <c r="K1205" s="84" t="str">
        <f t="shared" si="1066"/>
        <v/>
      </c>
      <c r="L1205" s="84" t="str">
        <f t="shared" si="1067"/>
        <v/>
      </c>
      <c r="M1205" s="89"/>
      <c r="N1205" s="89"/>
      <c r="P1205" s="199"/>
      <c r="Q1205" s="199"/>
      <c r="R1205" s="199"/>
      <c r="T1205" s="273">
        <f t="shared" si="1068"/>
        <v>0</v>
      </c>
      <c r="U1205" s="202">
        <f t="shared" si="1069"/>
        <v>0</v>
      </c>
      <c r="V1205" s="205" t="str">
        <f t="shared" si="1070"/>
        <v/>
      </c>
      <c r="W1205" s="205" t="str">
        <f t="shared" si="1071"/>
        <v/>
      </c>
      <c r="X1205" s="49">
        <v>16</v>
      </c>
      <c r="Y1205" s="84" t="str">
        <f t="shared" si="1072"/>
        <v/>
      </c>
      <c r="Z1205" s="84" t="str">
        <f t="shared" si="1073"/>
        <v/>
      </c>
      <c r="AA1205" s="84" t="str">
        <f t="shared" si="1074"/>
        <v/>
      </c>
      <c r="AB1205" s="31">
        <f t="shared" si="1075"/>
        <v>0</v>
      </c>
      <c r="AH1205" s="332" t="str">
        <f t="shared" si="1076"/>
        <v/>
      </c>
    </row>
    <row r="1206" spans="1:34" x14ac:dyDescent="0.25">
      <c r="A1206" s="31" t="str">
        <f>C1191&amp;"x"&amp;B1206</f>
        <v>x13</v>
      </c>
      <c r="B1206" s="60">
        <v>13</v>
      </c>
      <c r="C1206" s="84" t="str">
        <f t="shared" si="1059"/>
        <v/>
      </c>
      <c r="D1206" s="84" t="str">
        <f t="shared" si="1060"/>
        <v/>
      </c>
      <c r="E1206" s="85" t="str">
        <f t="shared" si="1061"/>
        <v/>
      </c>
      <c r="F1206" s="85" t="str">
        <f t="shared" si="1062"/>
        <v/>
      </c>
      <c r="G1206" s="86" t="str">
        <f t="shared" si="1063"/>
        <v/>
      </c>
      <c r="H1206" s="87" t="str">
        <f t="shared" si="1064"/>
        <v/>
      </c>
      <c r="I1206" s="88"/>
      <c r="J1206" s="84" t="str">
        <f t="shared" si="1065"/>
        <v/>
      </c>
      <c r="K1206" s="84" t="str">
        <f t="shared" si="1066"/>
        <v/>
      </c>
      <c r="L1206" s="84" t="str">
        <f t="shared" si="1067"/>
        <v/>
      </c>
      <c r="M1206" s="89"/>
      <c r="N1206" s="89"/>
      <c r="P1206" s="199"/>
      <c r="Q1206" s="199"/>
      <c r="R1206" s="199"/>
      <c r="T1206" s="273">
        <f t="shared" si="1068"/>
        <v>0</v>
      </c>
      <c r="U1206" s="202">
        <f t="shared" si="1069"/>
        <v>0</v>
      </c>
      <c r="V1206" s="205" t="str">
        <f t="shared" si="1070"/>
        <v/>
      </c>
      <c r="W1206" s="205" t="str">
        <f t="shared" si="1071"/>
        <v/>
      </c>
      <c r="X1206" s="49">
        <v>17</v>
      </c>
      <c r="Y1206" s="84" t="str">
        <f t="shared" si="1072"/>
        <v/>
      </c>
      <c r="Z1206" s="84" t="str">
        <f t="shared" si="1073"/>
        <v/>
      </c>
      <c r="AA1206" s="84" t="str">
        <f t="shared" si="1074"/>
        <v/>
      </c>
      <c r="AB1206" s="31">
        <f t="shared" si="1075"/>
        <v>0</v>
      </c>
      <c r="AH1206" s="332" t="str">
        <f t="shared" si="1076"/>
        <v/>
      </c>
    </row>
    <row r="1207" spans="1:34" x14ac:dyDescent="0.25">
      <c r="A1207" s="31" t="str">
        <f>C1191&amp;"x"&amp;B1207</f>
        <v>x14</v>
      </c>
      <c r="B1207" s="60">
        <v>14</v>
      </c>
      <c r="C1207" s="84" t="str">
        <f t="shared" si="1059"/>
        <v/>
      </c>
      <c r="D1207" s="84" t="str">
        <f t="shared" si="1060"/>
        <v/>
      </c>
      <c r="E1207" s="85" t="str">
        <f t="shared" si="1061"/>
        <v/>
      </c>
      <c r="F1207" s="85" t="str">
        <f t="shared" si="1062"/>
        <v/>
      </c>
      <c r="G1207" s="86" t="str">
        <f t="shared" si="1063"/>
        <v/>
      </c>
      <c r="H1207" s="87" t="str">
        <f t="shared" si="1064"/>
        <v/>
      </c>
      <c r="I1207" s="88"/>
      <c r="J1207" s="84" t="str">
        <f t="shared" si="1065"/>
        <v/>
      </c>
      <c r="K1207" s="84" t="str">
        <f t="shared" si="1066"/>
        <v/>
      </c>
      <c r="L1207" s="84" t="str">
        <f t="shared" si="1067"/>
        <v/>
      </c>
      <c r="M1207" s="89"/>
      <c r="N1207" s="89"/>
      <c r="P1207" s="199"/>
      <c r="Q1207" s="199"/>
      <c r="R1207" s="199"/>
      <c r="T1207" s="273">
        <f t="shared" si="1068"/>
        <v>0</v>
      </c>
      <c r="U1207" s="202">
        <f t="shared" si="1069"/>
        <v>0</v>
      </c>
      <c r="V1207" s="205" t="str">
        <f t="shared" si="1070"/>
        <v/>
      </c>
      <c r="W1207" s="205" t="str">
        <f t="shared" si="1071"/>
        <v/>
      </c>
      <c r="X1207" s="49">
        <v>18</v>
      </c>
      <c r="Y1207" s="84" t="str">
        <f t="shared" si="1072"/>
        <v/>
      </c>
      <c r="Z1207" s="84" t="str">
        <f t="shared" si="1073"/>
        <v/>
      </c>
      <c r="AA1207" s="84" t="str">
        <f t="shared" si="1074"/>
        <v/>
      </c>
      <c r="AB1207" s="31">
        <f t="shared" si="1075"/>
        <v>0</v>
      </c>
      <c r="AH1207" s="332" t="str">
        <f t="shared" si="1076"/>
        <v/>
      </c>
    </row>
    <row r="1208" spans="1:34" x14ac:dyDescent="0.25">
      <c r="A1208" s="31" t="str">
        <f>C1191&amp;"x"&amp;B1208</f>
        <v>x15</v>
      </c>
      <c r="B1208" s="60">
        <v>15</v>
      </c>
      <c r="C1208" s="84" t="str">
        <f t="shared" si="1059"/>
        <v/>
      </c>
      <c r="D1208" s="84" t="str">
        <f t="shared" si="1060"/>
        <v/>
      </c>
      <c r="E1208" s="85" t="str">
        <f t="shared" si="1061"/>
        <v/>
      </c>
      <c r="F1208" s="85" t="str">
        <f t="shared" si="1062"/>
        <v/>
      </c>
      <c r="G1208" s="86" t="str">
        <f t="shared" si="1063"/>
        <v/>
      </c>
      <c r="H1208" s="87" t="str">
        <f t="shared" si="1064"/>
        <v/>
      </c>
      <c r="I1208" s="88"/>
      <c r="J1208" s="84" t="str">
        <f t="shared" si="1065"/>
        <v/>
      </c>
      <c r="K1208" s="84" t="str">
        <f t="shared" si="1066"/>
        <v/>
      </c>
      <c r="L1208" s="84" t="str">
        <f t="shared" si="1067"/>
        <v/>
      </c>
      <c r="M1208" s="89"/>
      <c r="N1208" s="89"/>
      <c r="P1208" s="199"/>
      <c r="Q1208" s="199"/>
      <c r="R1208" s="199"/>
      <c r="T1208" s="273">
        <f t="shared" si="1068"/>
        <v>0</v>
      </c>
      <c r="U1208" s="202">
        <f t="shared" si="1069"/>
        <v>0</v>
      </c>
      <c r="V1208" s="205" t="str">
        <f t="shared" si="1070"/>
        <v/>
      </c>
      <c r="W1208" s="205" t="str">
        <f t="shared" si="1071"/>
        <v/>
      </c>
      <c r="X1208" s="49">
        <v>19</v>
      </c>
      <c r="Y1208" s="84" t="str">
        <f t="shared" si="1072"/>
        <v/>
      </c>
      <c r="Z1208" s="84" t="str">
        <f t="shared" si="1073"/>
        <v/>
      </c>
      <c r="AA1208" s="84" t="str">
        <f t="shared" si="1074"/>
        <v/>
      </c>
      <c r="AB1208" s="31">
        <f t="shared" si="1075"/>
        <v>0</v>
      </c>
      <c r="AH1208" s="332" t="str">
        <f t="shared" si="1076"/>
        <v/>
      </c>
    </row>
    <row r="1209" spans="1:34" ht="13.8" thickBot="1" x14ac:dyDescent="0.3">
      <c r="B1209" s="90"/>
      <c r="C1209" s="91"/>
      <c r="D1209" s="90"/>
      <c r="E1209" s="90"/>
      <c r="F1209" s="90"/>
      <c r="G1209" s="92"/>
      <c r="H1209" s="92"/>
      <c r="I1209" s="92"/>
      <c r="J1209" s="91"/>
      <c r="K1209" s="91"/>
      <c r="L1209" s="91"/>
      <c r="M1209" s="89"/>
      <c r="N1209" s="89"/>
      <c r="X1209" s="49">
        <v>20</v>
      </c>
    </row>
    <row r="1210" spans="1:34" ht="13.8" thickTop="1" x14ac:dyDescent="0.25">
      <c r="A1210" s="59"/>
      <c r="B1210" s="60"/>
      <c r="C1210" s="416" t="s">
        <v>5707</v>
      </c>
      <c r="D1210" s="416"/>
      <c r="E1210" s="162" t="s">
        <v>5708</v>
      </c>
      <c r="F1210" s="162" t="s">
        <v>5709</v>
      </c>
      <c r="G1210" s="62" t="s">
        <v>5710</v>
      </c>
      <c r="H1210" s="63"/>
      <c r="I1210" s="64"/>
      <c r="J1210" s="65" t="s">
        <v>5711</v>
      </c>
      <c r="K1210" s="65" t="s">
        <v>5712</v>
      </c>
      <c r="L1210" s="65" t="s">
        <v>5713</v>
      </c>
      <c r="M1210" s="66"/>
      <c r="N1210" s="66"/>
      <c r="O1210" s="67"/>
      <c r="P1210" s="68">
        <f>COUNT(P1214:P1228)</f>
        <v>0</v>
      </c>
      <c r="Q1210" s="68">
        <f>COUNT(Q1214:Q1228)</f>
        <v>0</v>
      </c>
      <c r="R1210" s="68">
        <f>COUNT(R1214:R1228)</f>
        <v>0</v>
      </c>
      <c r="S1210" s="69"/>
      <c r="T1210" s="344">
        <f>T1211-SUM(U1214:U1228)</f>
        <v>0</v>
      </c>
      <c r="U1210" s="67"/>
      <c r="V1210" s="67"/>
      <c r="W1210" s="67"/>
      <c r="X1210" s="67">
        <v>1</v>
      </c>
      <c r="Y1210" s="59"/>
      <c r="Z1210" s="59"/>
      <c r="AA1210" s="59"/>
      <c r="AB1210" s="59"/>
    </row>
    <row r="1211" spans="1:34" x14ac:dyDescent="0.25">
      <c r="A1211" s="40">
        <v>64</v>
      </c>
      <c r="B1211" s="70"/>
      <c r="C1211" s="415" t="str">
        <f>Leden!AQ66</f>
        <v/>
      </c>
      <c r="D1211" s="415"/>
      <c r="E1211" s="161" t="str">
        <f>IF($C1211="","",LEFT(IFERROR(VLOOKUP($C1211,TeamsV,2,0),"")&amp;"??",2))</f>
        <v/>
      </c>
      <c r="F1211" s="342" t="str">
        <f>IF($C1211="","",IFERROR(VLOOKUP($C1211,TeamsV,3,0),"??"))</f>
        <v/>
      </c>
      <c r="G1211" s="161" t="str">
        <f>IF($C1211="","",LEFT(IFERROR(VLOOKUP($C1211,TeamsV,4,0),"")&amp;"?",1))</f>
        <v/>
      </c>
      <c r="H1211" s="72"/>
      <c r="I1211" s="73"/>
      <c r="J1211" s="265">
        <f>COUNTIF(C1214:C1228,"V")</f>
        <v>0</v>
      </c>
      <c r="K1211" s="268">
        <f>COUNTIF(C1214:C1228,"M")</f>
        <v>0</v>
      </c>
      <c r="L1211" s="74" t="str">
        <f>IFERROR(AVERAGE(H1214:H1228),"")</f>
        <v/>
      </c>
      <c r="M1211" s="75"/>
      <c r="N1211" s="75"/>
      <c r="O1211" s="76" t="s">
        <v>5714</v>
      </c>
      <c r="P1211" s="346"/>
      <c r="Q1211" s="346"/>
      <c r="R1211" s="346"/>
      <c r="S1211" s="347"/>
      <c r="T1211" s="344">
        <f>SUM(T1214:T1228)</f>
        <v>0</v>
      </c>
      <c r="U1211" s="201" t="str">
        <f>MID($C1211,1,1)</f>
        <v/>
      </c>
      <c r="V1211" s="201" t="str">
        <f>MID($C1211,1,1)</f>
        <v/>
      </c>
      <c r="W1211" s="201" t="str">
        <f>MID($C1211,1,1)</f>
        <v/>
      </c>
      <c r="X1211" s="49">
        <v>2</v>
      </c>
      <c r="Y1211" s="40"/>
      <c r="Z1211" s="40"/>
      <c r="AA1211" s="40"/>
      <c r="AB1211" s="40"/>
      <c r="AD1211" s="17" t="str">
        <f>IF($C1211="","",IFERROR(VLOOKUP($C1211,TeamsV,6,0),""))</f>
        <v/>
      </c>
      <c r="AE1211" s="17" t="str">
        <f>TRIM(IF($AD1211="","",IFERROR(VLOOKUP($AD1211,Teams!$B$4:$G$8,2,0),"")))</f>
        <v/>
      </c>
      <c r="AF1211" s="17" t="str">
        <f>TRIM(IF($AD1211="","",IFERROR(VLOOKUP($AD1211,Teams!$B$4:$G$8,4,0),"")))</f>
        <v/>
      </c>
      <c r="AH1211" s="335" t="str">
        <f>IFERROR(AVERAGE(AH1214:AH1228),"")</f>
        <v/>
      </c>
    </row>
    <row r="1212" spans="1:34" x14ac:dyDescent="0.25">
      <c r="B1212" s="60"/>
      <c r="C1212" s="162"/>
      <c r="D1212" s="60"/>
      <c r="E1212" s="60"/>
      <c r="F1212" s="60"/>
      <c r="G1212" s="64"/>
      <c r="H1212" s="64"/>
      <c r="I1212" s="64"/>
      <c r="J1212" s="266"/>
      <c r="K1212" s="266"/>
      <c r="L1212" s="266"/>
      <c r="M1212" s="77"/>
      <c r="N1212" s="77"/>
      <c r="P1212" s="200"/>
      <c r="Q1212" s="200"/>
      <c r="R1212" s="200"/>
      <c r="S1212" s="200"/>
      <c r="T1212" s="156"/>
      <c r="U1212" s="202"/>
      <c r="V1212" s="202"/>
      <c r="W1212" s="202"/>
      <c r="X1212" s="49">
        <v>3</v>
      </c>
    </row>
    <row r="1213" spans="1:34" x14ac:dyDescent="0.25">
      <c r="A1213" s="78"/>
      <c r="B1213" s="79"/>
      <c r="C1213" s="80" t="s">
        <v>5715</v>
      </c>
      <c r="D1213" s="80" t="s">
        <v>5716</v>
      </c>
      <c r="E1213" s="81" t="s">
        <v>5717</v>
      </c>
      <c r="F1213" s="81" t="s">
        <v>5718</v>
      </c>
      <c r="G1213" s="80" t="s">
        <v>5719</v>
      </c>
      <c r="H1213" s="80" t="s">
        <v>5720</v>
      </c>
      <c r="I1213" s="80" t="s">
        <v>5575</v>
      </c>
      <c r="J1213" s="80" t="s">
        <v>7904</v>
      </c>
      <c r="K1213" s="80" t="s">
        <v>7905</v>
      </c>
      <c r="L1213" s="80" t="s">
        <v>8680</v>
      </c>
      <c r="M1213" s="82"/>
      <c r="N1213" s="82"/>
      <c r="O1213" s="83"/>
      <c r="P1213" s="203" t="s">
        <v>5585</v>
      </c>
      <c r="Q1213" s="203" t="s">
        <v>5584</v>
      </c>
      <c r="R1213" s="203" t="s">
        <v>5586</v>
      </c>
      <c r="S1213" s="200"/>
      <c r="T1213" s="156"/>
      <c r="U1213" s="201" t="str">
        <f>IF(W1211="","",VLOOKUP(W1211,Leeftijdscat,2,FALSE))</f>
        <v/>
      </c>
      <c r="V1213" s="201" t="str">
        <f>IF(W1211="","",VLOOKUP(W1211,Leeftijdscat,3,FALSE))</f>
        <v/>
      </c>
      <c r="W1213" s="201" t="str">
        <f>IF(W1211="","",VLOOKUP(W1211,Leeftijdscat,4,FALSE))</f>
        <v/>
      </c>
      <c r="X1213" s="49">
        <v>4</v>
      </c>
      <c r="Y1213" s="78">
        <f>LEN(Y1214&amp;Y1215&amp;Y1216&amp;Y1217&amp;Y1218&amp;Y1219&amp;Y1220&amp;Y1221&amp;Y1222&amp;Y1223&amp;Y1224&amp;Y1225&amp;Y1226&amp;Y1227&amp;Y1228)</f>
        <v>0</v>
      </c>
      <c r="Z1213" s="78">
        <f>LEN(Z1214&amp;Z1215&amp;Z1216&amp;Z1217&amp;Z1218&amp;Z1219&amp;Z1220&amp;Z1221&amp;Z1222&amp;Z1223&amp;Z1224&amp;Z1225&amp;Z1226&amp;Z1227&amp;Z1228)</f>
        <v>0</v>
      </c>
      <c r="AA1213" s="78">
        <f>LEN(AA1214&amp;AA1215&amp;AA1216&amp;AA1217&amp;AA1218&amp;AA1219&amp;AA1220&amp;AA1221&amp;AA1222&amp;AA1223&amp;AA1224&amp;AA1225&amp;AA1226&amp;AA1227&amp;AA1228)</f>
        <v>0</v>
      </c>
      <c r="AB1213" s="78">
        <f>SUM(Y1213:AA1213)</f>
        <v>0</v>
      </c>
    </row>
    <row r="1214" spans="1:34" x14ac:dyDescent="0.25">
      <c r="A1214" s="31" t="str">
        <f>C1211&amp;"x"&amp;B1214</f>
        <v>x1</v>
      </c>
      <c r="B1214" s="60">
        <v>1</v>
      </c>
      <c r="C1214" s="84" t="str">
        <f t="shared" ref="C1214:C1228" si="1077">IF(LEFT($A1214,1)="x","",IFERROR(VLOOKUP($A1214,LedenV,6,0),""))</f>
        <v/>
      </c>
      <c r="D1214" s="84" t="str">
        <f t="shared" ref="D1214:D1228" si="1078">IF(LEFT($A1214,1)="x","",IFERROR(VLOOKUP($A1214,LedenV,7,0),""))</f>
        <v/>
      </c>
      <c r="E1214" s="85" t="str">
        <f t="shared" ref="E1214:E1228" si="1079">IF(LEFT($A1214,1)="x","",IFERROR(VLOOKUP($A1214,LedenV,8,0),""))</f>
        <v/>
      </c>
      <c r="F1214" s="85" t="str">
        <f t="shared" ref="F1214:F1228" si="1080">IF(LEFT($A1214,1)="x","",IFERROR(VLOOKUP($A1214,LedenV,9,0),""))</f>
        <v/>
      </c>
      <c r="G1214" s="86" t="str">
        <f t="shared" ref="G1214:G1228" si="1081">IF(LEFT($A1214,1)="x","",IFERROR(VLOOKUP($A1214,LedenV,10,0),""))</f>
        <v/>
      </c>
      <c r="H1214" s="87" t="str">
        <f t="shared" ref="H1214:H1228" si="1082">IF(AND(ISNUMBER(G1214),G1214&lt;&gt;0),DATEDIF(G1214,Peildatum,"Y"),"")</f>
        <v/>
      </c>
      <c r="I1214" s="88"/>
      <c r="J1214" s="84" t="str">
        <f t="shared" ref="J1214:J1228" si="1083">IF(LEFT($A1214,1)="x","",IFERROR(VLOOKUP($A1214,LedenV,16,0),""))</f>
        <v/>
      </c>
      <c r="K1214" s="84" t="str">
        <f t="shared" ref="K1214:K1228" si="1084">IF(LEFT($A1214,1)="x","",IFERROR(VLOOKUP($A1214,LedenV,17,0),""))</f>
        <v/>
      </c>
      <c r="L1214" s="84" t="str">
        <f t="shared" ref="L1214:L1228" si="1085">IF(LEFT($A1214,1)="x","",IFERROR(VLOOKUP($A1214,LedenV,18,0),""))</f>
        <v/>
      </c>
      <c r="M1214" s="89"/>
      <c r="N1214" s="89"/>
      <c r="P1214" s="199"/>
      <c r="Q1214" s="199"/>
      <c r="R1214" s="199"/>
      <c r="S1214" s="204"/>
      <c r="T1214" s="273">
        <f t="shared" ref="T1214:T1228" si="1086">IF(LEN(C1214&amp;D1214&amp;E1214&amp;F1214)&gt;0,1,0)</f>
        <v>0</v>
      </c>
      <c r="U1214" s="202">
        <f t="shared" ref="U1214:U1228" si="1087">MIN(LEN(Y1214&amp;Z1214&amp;AA1214),1)</f>
        <v>0</v>
      </c>
      <c r="V1214" s="205" t="str">
        <f t="shared" ref="V1214:V1228" si="1088">V1213</f>
        <v/>
      </c>
      <c r="W1214" s="205" t="str">
        <f t="shared" ref="W1214:W1228" si="1089">W1213</f>
        <v/>
      </c>
      <c r="X1214" s="49">
        <v>5</v>
      </c>
      <c r="Y1214" s="84" t="str">
        <f t="shared" ref="Y1214:Y1228" si="1090">IF(LEFT($A1214,1)="x","",IFERROR(VLOOKUP($A1214,LedenV,34,0),""))</f>
        <v/>
      </c>
      <c r="Z1214" s="84" t="str">
        <f t="shared" ref="Z1214:Z1228" si="1091">IF(LEFT($A1214,1)="x","",IFERROR(VLOOKUP($A1214,LedenV,35,0),""))</f>
        <v/>
      </c>
      <c r="AA1214" s="84" t="str">
        <f t="shared" ref="AA1214:AA1228" si="1092">IF(LEFT($A1214,1)="x","",IFERROR(VLOOKUP($A1214,LedenV,36,0),""))</f>
        <v/>
      </c>
      <c r="AB1214" s="31">
        <f t="shared" ref="AB1214:AB1228" si="1093">LEN(Y1214&amp;Z1214&amp;AA1214)</f>
        <v>0</v>
      </c>
      <c r="AH1214" s="332" t="str">
        <f t="shared" ref="AH1214:AH1228" si="1094">lft(G1214,Peildatum)</f>
        <v/>
      </c>
    </row>
    <row r="1215" spans="1:34" x14ac:dyDescent="0.25">
      <c r="A1215" s="31" t="str">
        <f>C1211&amp;"x"&amp;B1215</f>
        <v>x2</v>
      </c>
      <c r="B1215" s="60">
        <v>2</v>
      </c>
      <c r="C1215" s="84" t="str">
        <f t="shared" si="1077"/>
        <v/>
      </c>
      <c r="D1215" s="84" t="str">
        <f t="shared" si="1078"/>
        <v/>
      </c>
      <c r="E1215" s="85" t="str">
        <f t="shared" si="1079"/>
        <v/>
      </c>
      <c r="F1215" s="85" t="str">
        <f t="shared" si="1080"/>
        <v/>
      </c>
      <c r="G1215" s="86" t="str">
        <f t="shared" si="1081"/>
        <v/>
      </c>
      <c r="H1215" s="87" t="str">
        <f t="shared" si="1082"/>
        <v/>
      </c>
      <c r="I1215" s="88"/>
      <c r="J1215" s="84" t="str">
        <f t="shared" si="1083"/>
        <v/>
      </c>
      <c r="K1215" s="84" t="str">
        <f t="shared" si="1084"/>
        <v/>
      </c>
      <c r="L1215" s="84" t="str">
        <f t="shared" si="1085"/>
        <v/>
      </c>
      <c r="M1215" s="89"/>
      <c r="N1215" s="89"/>
      <c r="P1215" s="199"/>
      <c r="Q1215" s="199"/>
      <c r="R1215" s="199"/>
      <c r="S1215" s="204"/>
      <c r="T1215" s="273">
        <f t="shared" si="1086"/>
        <v>0</v>
      </c>
      <c r="U1215" s="202">
        <f t="shared" si="1087"/>
        <v>0</v>
      </c>
      <c r="V1215" s="205" t="str">
        <f t="shared" si="1088"/>
        <v/>
      </c>
      <c r="W1215" s="205" t="str">
        <f t="shared" si="1089"/>
        <v/>
      </c>
      <c r="X1215" s="49">
        <v>6</v>
      </c>
      <c r="Y1215" s="84" t="str">
        <f t="shared" si="1090"/>
        <v/>
      </c>
      <c r="Z1215" s="84" t="str">
        <f t="shared" si="1091"/>
        <v/>
      </c>
      <c r="AA1215" s="84" t="str">
        <f t="shared" si="1092"/>
        <v/>
      </c>
      <c r="AB1215" s="31">
        <f t="shared" si="1093"/>
        <v>0</v>
      </c>
      <c r="AH1215" s="332" t="str">
        <f t="shared" si="1094"/>
        <v/>
      </c>
    </row>
    <row r="1216" spans="1:34" x14ac:dyDescent="0.25">
      <c r="A1216" s="31" t="str">
        <f>C1211&amp;"x"&amp;B1216</f>
        <v>x3</v>
      </c>
      <c r="B1216" s="60">
        <v>3</v>
      </c>
      <c r="C1216" s="84" t="str">
        <f t="shared" si="1077"/>
        <v/>
      </c>
      <c r="D1216" s="84" t="str">
        <f t="shared" si="1078"/>
        <v/>
      </c>
      <c r="E1216" s="85" t="str">
        <f t="shared" si="1079"/>
        <v/>
      </c>
      <c r="F1216" s="85" t="str">
        <f t="shared" si="1080"/>
        <v/>
      </c>
      <c r="G1216" s="86" t="str">
        <f t="shared" si="1081"/>
        <v/>
      </c>
      <c r="H1216" s="87" t="str">
        <f t="shared" si="1082"/>
        <v/>
      </c>
      <c r="I1216" s="88"/>
      <c r="J1216" s="84" t="str">
        <f t="shared" si="1083"/>
        <v/>
      </c>
      <c r="K1216" s="84" t="str">
        <f t="shared" si="1084"/>
        <v/>
      </c>
      <c r="L1216" s="84" t="str">
        <f t="shared" si="1085"/>
        <v/>
      </c>
      <c r="M1216" s="89"/>
      <c r="N1216" s="89"/>
      <c r="P1216" s="199"/>
      <c r="Q1216" s="199"/>
      <c r="R1216" s="199"/>
      <c r="S1216" s="204"/>
      <c r="T1216" s="273">
        <f t="shared" si="1086"/>
        <v>0</v>
      </c>
      <c r="U1216" s="202">
        <f t="shared" si="1087"/>
        <v>0</v>
      </c>
      <c r="V1216" s="205" t="str">
        <f t="shared" si="1088"/>
        <v/>
      </c>
      <c r="W1216" s="205" t="str">
        <f t="shared" si="1089"/>
        <v/>
      </c>
      <c r="X1216" s="49">
        <v>7</v>
      </c>
      <c r="Y1216" s="84" t="str">
        <f t="shared" si="1090"/>
        <v/>
      </c>
      <c r="Z1216" s="84" t="str">
        <f t="shared" si="1091"/>
        <v/>
      </c>
      <c r="AA1216" s="84" t="str">
        <f t="shared" si="1092"/>
        <v/>
      </c>
      <c r="AB1216" s="31">
        <f t="shared" si="1093"/>
        <v>0</v>
      </c>
      <c r="AH1216" s="332" t="str">
        <f t="shared" si="1094"/>
        <v/>
      </c>
    </row>
    <row r="1217" spans="1:34" x14ac:dyDescent="0.25">
      <c r="A1217" s="31" t="str">
        <f>C1211&amp;"x"&amp;B1217</f>
        <v>x4</v>
      </c>
      <c r="B1217" s="60">
        <v>4</v>
      </c>
      <c r="C1217" s="84" t="str">
        <f t="shared" si="1077"/>
        <v/>
      </c>
      <c r="D1217" s="84" t="str">
        <f t="shared" si="1078"/>
        <v/>
      </c>
      <c r="E1217" s="85" t="str">
        <f t="shared" si="1079"/>
        <v/>
      </c>
      <c r="F1217" s="85" t="str">
        <f t="shared" si="1080"/>
        <v/>
      </c>
      <c r="G1217" s="86" t="str">
        <f t="shared" si="1081"/>
        <v/>
      </c>
      <c r="H1217" s="87" t="str">
        <f t="shared" si="1082"/>
        <v/>
      </c>
      <c r="I1217" s="88"/>
      <c r="J1217" s="84" t="str">
        <f t="shared" si="1083"/>
        <v/>
      </c>
      <c r="K1217" s="84" t="str">
        <f t="shared" si="1084"/>
        <v/>
      </c>
      <c r="L1217" s="84" t="str">
        <f t="shared" si="1085"/>
        <v/>
      </c>
      <c r="M1217" s="89"/>
      <c r="N1217" s="89"/>
      <c r="P1217" s="199"/>
      <c r="Q1217" s="199"/>
      <c r="R1217" s="199"/>
      <c r="S1217" s="204"/>
      <c r="T1217" s="273">
        <f t="shared" si="1086"/>
        <v>0</v>
      </c>
      <c r="U1217" s="202">
        <f t="shared" si="1087"/>
        <v>0</v>
      </c>
      <c r="V1217" s="205" t="str">
        <f t="shared" si="1088"/>
        <v/>
      </c>
      <c r="W1217" s="205" t="str">
        <f t="shared" si="1089"/>
        <v/>
      </c>
      <c r="X1217" s="49">
        <v>8</v>
      </c>
      <c r="Y1217" s="84" t="str">
        <f t="shared" si="1090"/>
        <v/>
      </c>
      <c r="Z1217" s="84" t="str">
        <f t="shared" si="1091"/>
        <v/>
      </c>
      <c r="AA1217" s="84" t="str">
        <f t="shared" si="1092"/>
        <v/>
      </c>
      <c r="AB1217" s="31">
        <f t="shared" si="1093"/>
        <v>0</v>
      </c>
      <c r="AH1217" s="332" t="str">
        <f t="shared" si="1094"/>
        <v/>
      </c>
    </row>
    <row r="1218" spans="1:34" x14ac:dyDescent="0.25">
      <c r="A1218" s="31" t="str">
        <f>C1211&amp;"x"&amp;B1218</f>
        <v>x5</v>
      </c>
      <c r="B1218" s="60">
        <v>5</v>
      </c>
      <c r="C1218" s="84" t="str">
        <f t="shared" si="1077"/>
        <v/>
      </c>
      <c r="D1218" s="84" t="str">
        <f t="shared" si="1078"/>
        <v/>
      </c>
      <c r="E1218" s="85" t="str">
        <f t="shared" si="1079"/>
        <v/>
      </c>
      <c r="F1218" s="85" t="str">
        <f t="shared" si="1080"/>
        <v/>
      </c>
      <c r="G1218" s="86" t="str">
        <f t="shared" si="1081"/>
        <v/>
      </c>
      <c r="H1218" s="87" t="str">
        <f t="shared" si="1082"/>
        <v/>
      </c>
      <c r="I1218" s="88"/>
      <c r="J1218" s="84" t="str">
        <f t="shared" si="1083"/>
        <v/>
      </c>
      <c r="K1218" s="84" t="str">
        <f t="shared" si="1084"/>
        <v/>
      </c>
      <c r="L1218" s="84" t="str">
        <f t="shared" si="1085"/>
        <v/>
      </c>
      <c r="M1218" s="89"/>
      <c r="N1218" s="89"/>
      <c r="P1218" s="199"/>
      <c r="Q1218" s="199"/>
      <c r="R1218" s="199"/>
      <c r="S1218" s="204"/>
      <c r="T1218" s="273">
        <f t="shared" si="1086"/>
        <v>0</v>
      </c>
      <c r="U1218" s="202">
        <f t="shared" si="1087"/>
        <v>0</v>
      </c>
      <c r="V1218" s="205" t="str">
        <f t="shared" si="1088"/>
        <v/>
      </c>
      <c r="W1218" s="205" t="str">
        <f t="shared" si="1089"/>
        <v/>
      </c>
      <c r="X1218" s="49">
        <v>9</v>
      </c>
      <c r="Y1218" s="84" t="str">
        <f t="shared" si="1090"/>
        <v/>
      </c>
      <c r="Z1218" s="84" t="str">
        <f t="shared" si="1091"/>
        <v/>
      </c>
      <c r="AA1218" s="84" t="str">
        <f t="shared" si="1092"/>
        <v/>
      </c>
      <c r="AB1218" s="31">
        <f t="shared" si="1093"/>
        <v>0</v>
      </c>
      <c r="AH1218" s="332" t="str">
        <f t="shared" si="1094"/>
        <v/>
      </c>
    </row>
    <row r="1219" spans="1:34" x14ac:dyDescent="0.25">
      <c r="A1219" s="31" t="str">
        <f>C1211&amp;"x"&amp;B1219</f>
        <v>x6</v>
      </c>
      <c r="B1219" s="60">
        <v>6</v>
      </c>
      <c r="C1219" s="84" t="str">
        <f t="shared" si="1077"/>
        <v/>
      </c>
      <c r="D1219" s="84" t="str">
        <f t="shared" si="1078"/>
        <v/>
      </c>
      <c r="E1219" s="85" t="str">
        <f t="shared" si="1079"/>
        <v/>
      </c>
      <c r="F1219" s="85" t="str">
        <f t="shared" si="1080"/>
        <v/>
      </c>
      <c r="G1219" s="86" t="str">
        <f t="shared" si="1081"/>
        <v/>
      </c>
      <c r="H1219" s="87" t="str">
        <f t="shared" si="1082"/>
        <v/>
      </c>
      <c r="I1219" s="88"/>
      <c r="J1219" s="84" t="str">
        <f t="shared" si="1083"/>
        <v/>
      </c>
      <c r="K1219" s="84" t="str">
        <f t="shared" si="1084"/>
        <v/>
      </c>
      <c r="L1219" s="84" t="str">
        <f t="shared" si="1085"/>
        <v/>
      </c>
      <c r="M1219" s="89"/>
      <c r="N1219" s="89"/>
      <c r="P1219" s="199"/>
      <c r="Q1219" s="199"/>
      <c r="R1219" s="199"/>
      <c r="S1219" s="204"/>
      <c r="T1219" s="273">
        <f t="shared" si="1086"/>
        <v>0</v>
      </c>
      <c r="U1219" s="202">
        <f t="shared" si="1087"/>
        <v>0</v>
      </c>
      <c r="V1219" s="205" t="str">
        <f t="shared" si="1088"/>
        <v/>
      </c>
      <c r="W1219" s="205" t="str">
        <f t="shared" si="1089"/>
        <v/>
      </c>
      <c r="X1219" s="49">
        <v>10</v>
      </c>
      <c r="Y1219" s="84" t="str">
        <f t="shared" si="1090"/>
        <v/>
      </c>
      <c r="Z1219" s="84" t="str">
        <f t="shared" si="1091"/>
        <v/>
      </c>
      <c r="AA1219" s="84" t="str">
        <f t="shared" si="1092"/>
        <v/>
      </c>
      <c r="AB1219" s="31">
        <f t="shared" si="1093"/>
        <v>0</v>
      </c>
      <c r="AH1219" s="332" t="str">
        <f t="shared" si="1094"/>
        <v/>
      </c>
    </row>
    <row r="1220" spans="1:34" x14ac:dyDescent="0.25">
      <c r="A1220" s="31" t="str">
        <f>C1211&amp;"x"&amp;B1220</f>
        <v>x7</v>
      </c>
      <c r="B1220" s="60">
        <v>7</v>
      </c>
      <c r="C1220" s="84" t="str">
        <f t="shared" si="1077"/>
        <v/>
      </c>
      <c r="D1220" s="84" t="str">
        <f t="shared" si="1078"/>
        <v/>
      </c>
      <c r="E1220" s="85" t="str">
        <f t="shared" si="1079"/>
        <v/>
      </c>
      <c r="F1220" s="85" t="str">
        <f t="shared" si="1080"/>
        <v/>
      </c>
      <c r="G1220" s="86" t="str">
        <f t="shared" si="1081"/>
        <v/>
      </c>
      <c r="H1220" s="87" t="str">
        <f t="shared" si="1082"/>
        <v/>
      </c>
      <c r="I1220" s="88"/>
      <c r="J1220" s="84" t="str">
        <f t="shared" si="1083"/>
        <v/>
      </c>
      <c r="K1220" s="84" t="str">
        <f t="shared" si="1084"/>
        <v/>
      </c>
      <c r="L1220" s="84" t="str">
        <f t="shared" si="1085"/>
        <v/>
      </c>
      <c r="M1220" s="89"/>
      <c r="N1220" s="89"/>
      <c r="P1220" s="199"/>
      <c r="Q1220" s="199"/>
      <c r="R1220" s="199"/>
      <c r="S1220" s="204"/>
      <c r="T1220" s="273">
        <f t="shared" si="1086"/>
        <v>0</v>
      </c>
      <c r="U1220" s="202">
        <f t="shared" si="1087"/>
        <v>0</v>
      </c>
      <c r="V1220" s="205" t="str">
        <f t="shared" si="1088"/>
        <v/>
      </c>
      <c r="W1220" s="205" t="str">
        <f t="shared" si="1089"/>
        <v/>
      </c>
      <c r="X1220" s="49">
        <v>11</v>
      </c>
      <c r="Y1220" s="84" t="str">
        <f t="shared" si="1090"/>
        <v/>
      </c>
      <c r="Z1220" s="84" t="str">
        <f t="shared" si="1091"/>
        <v/>
      </c>
      <c r="AA1220" s="84" t="str">
        <f t="shared" si="1092"/>
        <v/>
      </c>
      <c r="AB1220" s="31">
        <f t="shared" si="1093"/>
        <v>0</v>
      </c>
      <c r="AH1220" s="332" t="str">
        <f t="shared" si="1094"/>
        <v/>
      </c>
    </row>
    <row r="1221" spans="1:34" x14ac:dyDescent="0.25">
      <c r="A1221" s="31" t="str">
        <f>C1211&amp;"x"&amp;B1221</f>
        <v>x8</v>
      </c>
      <c r="B1221" s="60">
        <v>8</v>
      </c>
      <c r="C1221" s="84" t="str">
        <f t="shared" si="1077"/>
        <v/>
      </c>
      <c r="D1221" s="84" t="str">
        <f t="shared" si="1078"/>
        <v/>
      </c>
      <c r="E1221" s="85" t="str">
        <f t="shared" si="1079"/>
        <v/>
      </c>
      <c r="F1221" s="85" t="str">
        <f t="shared" si="1080"/>
        <v/>
      </c>
      <c r="G1221" s="86" t="str">
        <f t="shared" si="1081"/>
        <v/>
      </c>
      <c r="H1221" s="87" t="str">
        <f t="shared" si="1082"/>
        <v/>
      </c>
      <c r="I1221" s="88"/>
      <c r="J1221" s="84" t="str">
        <f t="shared" si="1083"/>
        <v/>
      </c>
      <c r="K1221" s="84" t="str">
        <f t="shared" si="1084"/>
        <v/>
      </c>
      <c r="L1221" s="84" t="str">
        <f t="shared" si="1085"/>
        <v/>
      </c>
      <c r="M1221" s="89"/>
      <c r="N1221" s="89"/>
      <c r="P1221" s="199"/>
      <c r="Q1221" s="199"/>
      <c r="R1221" s="199"/>
      <c r="S1221" s="204"/>
      <c r="T1221" s="273">
        <f t="shared" si="1086"/>
        <v>0</v>
      </c>
      <c r="U1221" s="202">
        <f t="shared" si="1087"/>
        <v>0</v>
      </c>
      <c r="V1221" s="205" t="str">
        <f t="shared" si="1088"/>
        <v/>
      </c>
      <c r="W1221" s="205" t="str">
        <f t="shared" si="1089"/>
        <v/>
      </c>
      <c r="X1221" s="49">
        <v>12</v>
      </c>
      <c r="Y1221" s="84" t="str">
        <f t="shared" si="1090"/>
        <v/>
      </c>
      <c r="Z1221" s="84" t="str">
        <f t="shared" si="1091"/>
        <v/>
      </c>
      <c r="AA1221" s="84" t="str">
        <f t="shared" si="1092"/>
        <v/>
      </c>
      <c r="AB1221" s="31">
        <f t="shared" si="1093"/>
        <v>0</v>
      </c>
      <c r="AH1221" s="332" t="str">
        <f t="shared" si="1094"/>
        <v/>
      </c>
    </row>
    <row r="1222" spans="1:34" x14ac:dyDescent="0.25">
      <c r="A1222" s="31" t="str">
        <f>C1211&amp;"x"&amp;B1222</f>
        <v>x9</v>
      </c>
      <c r="B1222" s="60">
        <v>9</v>
      </c>
      <c r="C1222" s="84" t="str">
        <f t="shared" si="1077"/>
        <v/>
      </c>
      <c r="D1222" s="84" t="str">
        <f t="shared" si="1078"/>
        <v/>
      </c>
      <c r="E1222" s="85" t="str">
        <f t="shared" si="1079"/>
        <v/>
      </c>
      <c r="F1222" s="85" t="str">
        <f t="shared" si="1080"/>
        <v/>
      </c>
      <c r="G1222" s="86" t="str">
        <f t="shared" si="1081"/>
        <v/>
      </c>
      <c r="H1222" s="87" t="str">
        <f t="shared" si="1082"/>
        <v/>
      </c>
      <c r="I1222" s="88"/>
      <c r="J1222" s="84" t="str">
        <f t="shared" si="1083"/>
        <v/>
      </c>
      <c r="K1222" s="84" t="str">
        <f t="shared" si="1084"/>
        <v/>
      </c>
      <c r="L1222" s="84" t="str">
        <f t="shared" si="1085"/>
        <v/>
      </c>
      <c r="M1222" s="89"/>
      <c r="N1222" s="89"/>
      <c r="P1222" s="199"/>
      <c r="Q1222" s="199"/>
      <c r="R1222" s="199"/>
      <c r="S1222" s="204"/>
      <c r="T1222" s="273">
        <f t="shared" si="1086"/>
        <v>0</v>
      </c>
      <c r="U1222" s="202">
        <f t="shared" si="1087"/>
        <v>0</v>
      </c>
      <c r="V1222" s="205" t="str">
        <f t="shared" si="1088"/>
        <v/>
      </c>
      <c r="W1222" s="205" t="str">
        <f t="shared" si="1089"/>
        <v/>
      </c>
      <c r="X1222" s="49">
        <v>13</v>
      </c>
      <c r="Y1222" s="84" t="str">
        <f t="shared" si="1090"/>
        <v/>
      </c>
      <c r="Z1222" s="84" t="str">
        <f t="shared" si="1091"/>
        <v/>
      </c>
      <c r="AA1222" s="84" t="str">
        <f t="shared" si="1092"/>
        <v/>
      </c>
      <c r="AB1222" s="31">
        <f t="shared" si="1093"/>
        <v>0</v>
      </c>
      <c r="AH1222" s="332" t="str">
        <f t="shared" si="1094"/>
        <v/>
      </c>
    </row>
    <row r="1223" spans="1:34" x14ac:dyDescent="0.25">
      <c r="A1223" s="31" t="str">
        <f>C1211&amp;"x"&amp;B1223</f>
        <v>x10</v>
      </c>
      <c r="B1223" s="60">
        <v>10</v>
      </c>
      <c r="C1223" s="84" t="str">
        <f t="shared" si="1077"/>
        <v/>
      </c>
      <c r="D1223" s="84" t="str">
        <f t="shared" si="1078"/>
        <v/>
      </c>
      <c r="E1223" s="85" t="str">
        <f t="shared" si="1079"/>
        <v/>
      </c>
      <c r="F1223" s="85" t="str">
        <f t="shared" si="1080"/>
        <v/>
      </c>
      <c r="G1223" s="86" t="str">
        <f t="shared" si="1081"/>
        <v/>
      </c>
      <c r="H1223" s="87" t="str">
        <f t="shared" si="1082"/>
        <v/>
      </c>
      <c r="I1223" s="88"/>
      <c r="J1223" s="84" t="str">
        <f t="shared" si="1083"/>
        <v/>
      </c>
      <c r="K1223" s="84" t="str">
        <f t="shared" si="1084"/>
        <v/>
      </c>
      <c r="L1223" s="84" t="str">
        <f t="shared" si="1085"/>
        <v/>
      </c>
      <c r="M1223" s="89"/>
      <c r="N1223" s="89"/>
      <c r="P1223" s="199"/>
      <c r="Q1223" s="199"/>
      <c r="R1223" s="199"/>
      <c r="S1223" s="204"/>
      <c r="T1223" s="273">
        <f t="shared" si="1086"/>
        <v>0</v>
      </c>
      <c r="U1223" s="202">
        <f t="shared" si="1087"/>
        <v>0</v>
      </c>
      <c r="V1223" s="205" t="str">
        <f t="shared" si="1088"/>
        <v/>
      </c>
      <c r="W1223" s="205" t="str">
        <f t="shared" si="1089"/>
        <v/>
      </c>
      <c r="X1223" s="49">
        <v>14</v>
      </c>
      <c r="Y1223" s="84" t="str">
        <f t="shared" si="1090"/>
        <v/>
      </c>
      <c r="Z1223" s="84" t="str">
        <f t="shared" si="1091"/>
        <v/>
      </c>
      <c r="AA1223" s="84" t="str">
        <f t="shared" si="1092"/>
        <v/>
      </c>
      <c r="AB1223" s="31">
        <f t="shared" si="1093"/>
        <v>0</v>
      </c>
      <c r="AH1223" s="332" t="str">
        <f t="shared" si="1094"/>
        <v/>
      </c>
    </row>
    <row r="1224" spans="1:34" x14ac:dyDescent="0.25">
      <c r="A1224" s="31" t="str">
        <f>C1211&amp;"x"&amp;B1224</f>
        <v>x11</v>
      </c>
      <c r="B1224" s="60">
        <v>11</v>
      </c>
      <c r="C1224" s="84" t="str">
        <f t="shared" si="1077"/>
        <v/>
      </c>
      <c r="D1224" s="84" t="str">
        <f t="shared" si="1078"/>
        <v/>
      </c>
      <c r="E1224" s="85" t="str">
        <f t="shared" si="1079"/>
        <v/>
      </c>
      <c r="F1224" s="85" t="str">
        <f t="shared" si="1080"/>
        <v/>
      </c>
      <c r="G1224" s="86" t="str">
        <f t="shared" si="1081"/>
        <v/>
      </c>
      <c r="H1224" s="87" t="str">
        <f t="shared" si="1082"/>
        <v/>
      </c>
      <c r="I1224" s="88"/>
      <c r="J1224" s="84" t="str">
        <f t="shared" si="1083"/>
        <v/>
      </c>
      <c r="K1224" s="84" t="str">
        <f t="shared" si="1084"/>
        <v/>
      </c>
      <c r="L1224" s="84" t="str">
        <f t="shared" si="1085"/>
        <v/>
      </c>
      <c r="M1224" s="89"/>
      <c r="N1224" s="89"/>
      <c r="P1224" s="199"/>
      <c r="Q1224" s="199"/>
      <c r="R1224" s="199"/>
      <c r="T1224" s="273">
        <f t="shared" si="1086"/>
        <v>0</v>
      </c>
      <c r="U1224" s="202">
        <f t="shared" si="1087"/>
        <v>0</v>
      </c>
      <c r="V1224" s="205" t="str">
        <f t="shared" si="1088"/>
        <v/>
      </c>
      <c r="W1224" s="205" t="str">
        <f t="shared" si="1089"/>
        <v/>
      </c>
      <c r="X1224" s="49">
        <v>15</v>
      </c>
      <c r="Y1224" s="84" t="str">
        <f t="shared" si="1090"/>
        <v/>
      </c>
      <c r="Z1224" s="84" t="str">
        <f t="shared" si="1091"/>
        <v/>
      </c>
      <c r="AA1224" s="84" t="str">
        <f t="shared" si="1092"/>
        <v/>
      </c>
      <c r="AB1224" s="31">
        <f t="shared" si="1093"/>
        <v>0</v>
      </c>
      <c r="AH1224" s="332" t="str">
        <f t="shared" si="1094"/>
        <v/>
      </c>
    </row>
    <row r="1225" spans="1:34" x14ac:dyDescent="0.25">
      <c r="A1225" s="31" t="str">
        <f>C1211&amp;"x"&amp;B1225</f>
        <v>x12</v>
      </c>
      <c r="B1225" s="60">
        <v>12</v>
      </c>
      <c r="C1225" s="84" t="str">
        <f t="shared" si="1077"/>
        <v/>
      </c>
      <c r="D1225" s="84" t="str">
        <f t="shared" si="1078"/>
        <v/>
      </c>
      <c r="E1225" s="85" t="str">
        <f t="shared" si="1079"/>
        <v/>
      </c>
      <c r="F1225" s="85" t="str">
        <f t="shared" si="1080"/>
        <v/>
      </c>
      <c r="G1225" s="86" t="str">
        <f t="shared" si="1081"/>
        <v/>
      </c>
      <c r="H1225" s="87" t="str">
        <f t="shared" si="1082"/>
        <v/>
      </c>
      <c r="I1225" s="88"/>
      <c r="J1225" s="84" t="str">
        <f t="shared" si="1083"/>
        <v/>
      </c>
      <c r="K1225" s="84" t="str">
        <f t="shared" si="1084"/>
        <v/>
      </c>
      <c r="L1225" s="84" t="str">
        <f t="shared" si="1085"/>
        <v/>
      </c>
      <c r="M1225" s="89"/>
      <c r="N1225" s="89"/>
      <c r="P1225" s="199"/>
      <c r="Q1225" s="199"/>
      <c r="R1225" s="199"/>
      <c r="T1225" s="273">
        <f t="shared" si="1086"/>
        <v>0</v>
      </c>
      <c r="U1225" s="202">
        <f t="shared" si="1087"/>
        <v>0</v>
      </c>
      <c r="V1225" s="205" t="str">
        <f t="shared" si="1088"/>
        <v/>
      </c>
      <c r="W1225" s="205" t="str">
        <f t="shared" si="1089"/>
        <v/>
      </c>
      <c r="X1225" s="49">
        <v>16</v>
      </c>
      <c r="Y1225" s="84" t="str">
        <f t="shared" si="1090"/>
        <v/>
      </c>
      <c r="Z1225" s="84" t="str">
        <f t="shared" si="1091"/>
        <v/>
      </c>
      <c r="AA1225" s="84" t="str">
        <f t="shared" si="1092"/>
        <v/>
      </c>
      <c r="AB1225" s="31">
        <f t="shared" si="1093"/>
        <v>0</v>
      </c>
      <c r="AH1225" s="332" t="str">
        <f t="shared" si="1094"/>
        <v/>
      </c>
    </row>
    <row r="1226" spans="1:34" x14ac:dyDescent="0.25">
      <c r="A1226" s="31" t="str">
        <f>C1211&amp;"x"&amp;B1226</f>
        <v>x13</v>
      </c>
      <c r="B1226" s="60">
        <v>13</v>
      </c>
      <c r="C1226" s="84" t="str">
        <f t="shared" si="1077"/>
        <v/>
      </c>
      <c r="D1226" s="84" t="str">
        <f t="shared" si="1078"/>
        <v/>
      </c>
      <c r="E1226" s="85" t="str">
        <f t="shared" si="1079"/>
        <v/>
      </c>
      <c r="F1226" s="85" t="str">
        <f t="shared" si="1080"/>
        <v/>
      </c>
      <c r="G1226" s="86" t="str">
        <f t="shared" si="1081"/>
        <v/>
      </c>
      <c r="H1226" s="87" t="str">
        <f t="shared" si="1082"/>
        <v/>
      </c>
      <c r="I1226" s="88"/>
      <c r="J1226" s="84" t="str">
        <f t="shared" si="1083"/>
        <v/>
      </c>
      <c r="K1226" s="84" t="str">
        <f t="shared" si="1084"/>
        <v/>
      </c>
      <c r="L1226" s="84" t="str">
        <f t="shared" si="1085"/>
        <v/>
      </c>
      <c r="M1226" s="89"/>
      <c r="N1226" s="89"/>
      <c r="P1226" s="199"/>
      <c r="Q1226" s="199"/>
      <c r="R1226" s="199"/>
      <c r="T1226" s="273">
        <f t="shared" si="1086"/>
        <v>0</v>
      </c>
      <c r="U1226" s="202">
        <f t="shared" si="1087"/>
        <v>0</v>
      </c>
      <c r="V1226" s="205" t="str">
        <f t="shared" si="1088"/>
        <v/>
      </c>
      <c r="W1226" s="205" t="str">
        <f t="shared" si="1089"/>
        <v/>
      </c>
      <c r="X1226" s="49">
        <v>17</v>
      </c>
      <c r="Y1226" s="84" t="str">
        <f t="shared" si="1090"/>
        <v/>
      </c>
      <c r="Z1226" s="84" t="str">
        <f t="shared" si="1091"/>
        <v/>
      </c>
      <c r="AA1226" s="84" t="str">
        <f t="shared" si="1092"/>
        <v/>
      </c>
      <c r="AB1226" s="31">
        <f t="shared" si="1093"/>
        <v>0</v>
      </c>
      <c r="AH1226" s="332" t="str">
        <f t="shared" si="1094"/>
        <v/>
      </c>
    </row>
    <row r="1227" spans="1:34" x14ac:dyDescent="0.25">
      <c r="A1227" s="31" t="str">
        <f>C1211&amp;"x"&amp;B1227</f>
        <v>x14</v>
      </c>
      <c r="B1227" s="60">
        <v>14</v>
      </c>
      <c r="C1227" s="84" t="str">
        <f t="shared" si="1077"/>
        <v/>
      </c>
      <c r="D1227" s="84" t="str">
        <f t="shared" si="1078"/>
        <v/>
      </c>
      <c r="E1227" s="85" t="str">
        <f t="shared" si="1079"/>
        <v/>
      </c>
      <c r="F1227" s="85" t="str">
        <f t="shared" si="1080"/>
        <v/>
      </c>
      <c r="G1227" s="86" t="str">
        <f t="shared" si="1081"/>
        <v/>
      </c>
      <c r="H1227" s="87" t="str">
        <f t="shared" si="1082"/>
        <v/>
      </c>
      <c r="I1227" s="88"/>
      <c r="J1227" s="84" t="str">
        <f t="shared" si="1083"/>
        <v/>
      </c>
      <c r="K1227" s="84" t="str">
        <f t="shared" si="1084"/>
        <v/>
      </c>
      <c r="L1227" s="84" t="str">
        <f t="shared" si="1085"/>
        <v/>
      </c>
      <c r="M1227" s="89"/>
      <c r="N1227" s="89"/>
      <c r="P1227" s="199"/>
      <c r="Q1227" s="199"/>
      <c r="R1227" s="199"/>
      <c r="T1227" s="273">
        <f t="shared" si="1086"/>
        <v>0</v>
      </c>
      <c r="U1227" s="202">
        <f t="shared" si="1087"/>
        <v>0</v>
      </c>
      <c r="V1227" s="205" t="str">
        <f t="shared" si="1088"/>
        <v/>
      </c>
      <c r="W1227" s="205" t="str">
        <f t="shared" si="1089"/>
        <v/>
      </c>
      <c r="X1227" s="49">
        <v>18</v>
      </c>
      <c r="Y1227" s="84" t="str">
        <f t="shared" si="1090"/>
        <v/>
      </c>
      <c r="Z1227" s="84" t="str">
        <f t="shared" si="1091"/>
        <v/>
      </c>
      <c r="AA1227" s="84" t="str">
        <f t="shared" si="1092"/>
        <v/>
      </c>
      <c r="AB1227" s="31">
        <f t="shared" si="1093"/>
        <v>0</v>
      </c>
      <c r="AH1227" s="332" t="str">
        <f t="shared" si="1094"/>
        <v/>
      </c>
    </row>
    <row r="1228" spans="1:34" x14ac:dyDescent="0.25">
      <c r="A1228" s="31" t="str">
        <f>C1211&amp;"x"&amp;B1228</f>
        <v>x15</v>
      </c>
      <c r="B1228" s="60">
        <v>15</v>
      </c>
      <c r="C1228" s="84" t="str">
        <f t="shared" si="1077"/>
        <v/>
      </c>
      <c r="D1228" s="84" t="str">
        <f t="shared" si="1078"/>
        <v/>
      </c>
      <c r="E1228" s="85" t="str">
        <f t="shared" si="1079"/>
        <v/>
      </c>
      <c r="F1228" s="85" t="str">
        <f t="shared" si="1080"/>
        <v/>
      </c>
      <c r="G1228" s="86" t="str">
        <f t="shared" si="1081"/>
        <v/>
      </c>
      <c r="H1228" s="87" t="str">
        <f t="shared" si="1082"/>
        <v/>
      </c>
      <c r="I1228" s="88"/>
      <c r="J1228" s="84" t="str">
        <f t="shared" si="1083"/>
        <v/>
      </c>
      <c r="K1228" s="84" t="str">
        <f t="shared" si="1084"/>
        <v/>
      </c>
      <c r="L1228" s="84" t="str">
        <f t="shared" si="1085"/>
        <v/>
      </c>
      <c r="M1228" s="89"/>
      <c r="N1228" s="89"/>
      <c r="P1228" s="199"/>
      <c r="Q1228" s="199"/>
      <c r="R1228" s="199"/>
      <c r="T1228" s="273">
        <f t="shared" si="1086"/>
        <v>0</v>
      </c>
      <c r="U1228" s="202">
        <f t="shared" si="1087"/>
        <v>0</v>
      </c>
      <c r="V1228" s="205" t="str">
        <f t="shared" si="1088"/>
        <v/>
      </c>
      <c r="W1228" s="205" t="str">
        <f t="shared" si="1089"/>
        <v/>
      </c>
      <c r="X1228" s="49">
        <v>19</v>
      </c>
      <c r="Y1228" s="84" t="str">
        <f t="shared" si="1090"/>
        <v/>
      </c>
      <c r="Z1228" s="84" t="str">
        <f t="shared" si="1091"/>
        <v/>
      </c>
      <c r="AA1228" s="84" t="str">
        <f t="shared" si="1092"/>
        <v/>
      </c>
      <c r="AB1228" s="31">
        <f t="shared" si="1093"/>
        <v>0</v>
      </c>
      <c r="AH1228" s="332" t="str">
        <f t="shared" si="1094"/>
        <v/>
      </c>
    </row>
    <row r="1229" spans="1:34" ht="13.8" thickBot="1" x14ac:dyDescent="0.3">
      <c r="B1229" s="90"/>
      <c r="C1229" s="91"/>
      <c r="D1229" s="90"/>
      <c r="E1229" s="90"/>
      <c r="F1229" s="90"/>
      <c r="G1229" s="92"/>
      <c r="H1229" s="92"/>
      <c r="I1229" s="92"/>
      <c r="J1229" s="91"/>
      <c r="K1229" s="91"/>
      <c r="L1229" s="91"/>
      <c r="M1229" s="89"/>
      <c r="N1229" s="89"/>
      <c r="X1229" s="49">
        <v>20</v>
      </c>
    </row>
    <row r="1230" spans="1:34" ht="13.8" thickTop="1" x14ac:dyDescent="0.25">
      <c r="A1230" s="59"/>
      <c r="B1230" s="60"/>
      <c r="C1230" s="416" t="s">
        <v>5707</v>
      </c>
      <c r="D1230" s="416"/>
      <c r="E1230" s="162" t="s">
        <v>5708</v>
      </c>
      <c r="F1230" s="162" t="s">
        <v>5709</v>
      </c>
      <c r="G1230" s="62" t="s">
        <v>5710</v>
      </c>
      <c r="H1230" s="63"/>
      <c r="I1230" s="64"/>
      <c r="J1230" s="65" t="s">
        <v>5711</v>
      </c>
      <c r="K1230" s="65" t="s">
        <v>5712</v>
      </c>
      <c r="L1230" s="65" t="s">
        <v>5713</v>
      </c>
      <c r="M1230" s="66"/>
      <c r="N1230" s="66"/>
      <c r="O1230" s="67"/>
      <c r="P1230" s="68">
        <f>COUNT(P1234:P1248)</f>
        <v>0</v>
      </c>
      <c r="Q1230" s="68">
        <f>COUNT(Q1234:Q1248)</f>
        <v>0</v>
      </c>
      <c r="R1230" s="68">
        <f>COUNT(R1234:R1248)</f>
        <v>0</v>
      </c>
      <c r="S1230" s="69"/>
      <c r="T1230" s="344">
        <f>T1231-SUM(U1234:U1248)</f>
        <v>0</v>
      </c>
      <c r="U1230" s="67"/>
      <c r="V1230" s="67"/>
      <c r="W1230" s="67"/>
      <c r="X1230" s="67">
        <v>1</v>
      </c>
      <c r="Y1230" s="59"/>
      <c r="Z1230" s="59"/>
      <c r="AA1230" s="59"/>
      <c r="AB1230" s="59"/>
    </row>
    <row r="1231" spans="1:34" x14ac:dyDescent="0.25">
      <c r="A1231" s="40">
        <v>65</v>
      </c>
      <c r="B1231" s="70"/>
      <c r="C1231" s="415" t="str">
        <f>Leden!AQ67</f>
        <v/>
      </c>
      <c r="D1231" s="415"/>
      <c r="E1231" s="161" t="str">
        <f>IF($C1231="","",LEFT(IFERROR(VLOOKUP($C1231,TeamsV,2,0),"")&amp;"??",2))</f>
        <v/>
      </c>
      <c r="F1231" s="342" t="str">
        <f>IF($C1231="","",IFERROR(VLOOKUP($C1231,TeamsV,3,0),"??"))</f>
        <v/>
      </c>
      <c r="G1231" s="161" t="str">
        <f>IF($C1231="","",LEFT(IFERROR(VLOOKUP($C1231,TeamsV,4,0),"")&amp;"?",1))</f>
        <v/>
      </c>
      <c r="H1231" s="72"/>
      <c r="I1231" s="73"/>
      <c r="J1231" s="265">
        <f>COUNTIF(C1234:C1248,"V")</f>
        <v>0</v>
      </c>
      <c r="K1231" s="268">
        <f>COUNTIF(C1234:C1248,"M")</f>
        <v>0</v>
      </c>
      <c r="L1231" s="74" t="str">
        <f>IFERROR(AVERAGE(H1234:H1248),"")</f>
        <v/>
      </c>
      <c r="M1231" s="75"/>
      <c r="N1231" s="75"/>
      <c r="O1231" s="76" t="s">
        <v>5714</v>
      </c>
      <c r="P1231" s="346"/>
      <c r="Q1231" s="346"/>
      <c r="R1231" s="346"/>
      <c r="S1231" s="347"/>
      <c r="T1231" s="344">
        <f>SUM(T1234:T1248)</f>
        <v>0</v>
      </c>
      <c r="U1231" s="201" t="str">
        <f>MID($C1231,1,1)</f>
        <v/>
      </c>
      <c r="V1231" s="201" t="str">
        <f>MID($C1231,1,1)</f>
        <v/>
      </c>
      <c r="W1231" s="201" t="str">
        <f>MID($C1231,1,1)</f>
        <v/>
      </c>
      <c r="X1231" s="49">
        <v>2</v>
      </c>
      <c r="Y1231" s="40"/>
      <c r="Z1231" s="40"/>
      <c r="AA1231" s="40"/>
      <c r="AB1231" s="40"/>
      <c r="AD1231" s="17" t="str">
        <f>IF($C1231="","",IFERROR(VLOOKUP($C1231,TeamsV,6,0),""))</f>
        <v/>
      </c>
      <c r="AE1231" s="17" t="str">
        <f>TRIM(IF($AD1231="","",IFERROR(VLOOKUP($AD1231,Teams!$B$4:$G$8,2,0),"")))</f>
        <v/>
      </c>
      <c r="AF1231" s="17" t="str">
        <f>TRIM(IF($AD1231="","",IFERROR(VLOOKUP($AD1231,Teams!$B$4:$G$8,4,0),"")))</f>
        <v/>
      </c>
      <c r="AH1231" s="335" t="str">
        <f>IFERROR(AVERAGE(AH1234:AH1248),"")</f>
        <v/>
      </c>
    </row>
    <row r="1232" spans="1:34" x14ac:dyDescent="0.25">
      <c r="B1232" s="60"/>
      <c r="C1232" s="162"/>
      <c r="D1232" s="60"/>
      <c r="E1232" s="60"/>
      <c r="F1232" s="60"/>
      <c r="G1232" s="64"/>
      <c r="H1232" s="64"/>
      <c r="I1232" s="64"/>
      <c r="J1232" s="266"/>
      <c r="K1232" s="266"/>
      <c r="L1232" s="266"/>
      <c r="M1232" s="77"/>
      <c r="N1232" s="77"/>
      <c r="P1232" s="200"/>
      <c r="Q1232" s="200"/>
      <c r="R1232" s="200"/>
      <c r="S1232" s="200"/>
      <c r="T1232" s="156"/>
      <c r="U1232" s="202"/>
      <c r="V1232" s="202"/>
      <c r="W1232" s="202"/>
      <c r="X1232" s="49">
        <v>3</v>
      </c>
    </row>
    <row r="1233" spans="1:34" x14ac:dyDescent="0.25">
      <c r="A1233" s="78"/>
      <c r="B1233" s="79"/>
      <c r="C1233" s="80" t="s">
        <v>5715</v>
      </c>
      <c r="D1233" s="80" t="s">
        <v>5716</v>
      </c>
      <c r="E1233" s="81" t="s">
        <v>5717</v>
      </c>
      <c r="F1233" s="81" t="s">
        <v>5718</v>
      </c>
      <c r="G1233" s="80" t="s">
        <v>5719</v>
      </c>
      <c r="H1233" s="80" t="s">
        <v>5720</v>
      </c>
      <c r="I1233" s="80" t="s">
        <v>5575</v>
      </c>
      <c r="J1233" s="80" t="s">
        <v>7904</v>
      </c>
      <c r="K1233" s="80" t="s">
        <v>7905</v>
      </c>
      <c r="L1233" s="80" t="s">
        <v>8680</v>
      </c>
      <c r="M1233" s="82"/>
      <c r="N1233" s="82"/>
      <c r="O1233" s="83"/>
      <c r="P1233" s="203" t="s">
        <v>5585</v>
      </c>
      <c r="Q1233" s="203" t="s">
        <v>5584</v>
      </c>
      <c r="R1233" s="203" t="s">
        <v>5586</v>
      </c>
      <c r="S1233" s="200"/>
      <c r="T1233" s="156"/>
      <c r="U1233" s="201" t="str">
        <f>IF(W1231="","",VLOOKUP(W1231,Leeftijdscat,2,FALSE))</f>
        <v/>
      </c>
      <c r="V1233" s="201" t="str">
        <f>IF(W1231="","",VLOOKUP(W1231,Leeftijdscat,3,FALSE))</f>
        <v/>
      </c>
      <c r="W1233" s="201" t="str">
        <f>IF(W1231="","",VLOOKUP(W1231,Leeftijdscat,4,FALSE))</f>
        <v/>
      </c>
      <c r="X1233" s="49">
        <v>4</v>
      </c>
      <c r="Y1233" s="78">
        <f>LEN(Y1234&amp;Y1235&amp;Y1236&amp;Y1237&amp;Y1238&amp;Y1239&amp;Y1240&amp;Y1241&amp;Y1242&amp;Y1243&amp;Y1244&amp;Y1245&amp;Y1246&amp;Y1247&amp;Y1248)</f>
        <v>0</v>
      </c>
      <c r="Z1233" s="78">
        <f>LEN(Z1234&amp;Z1235&amp;Z1236&amp;Z1237&amp;Z1238&amp;Z1239&amp;Z1240&amp;Z1241&amp;Z1242&amp;Z1243&amp;Z1244&amp;Z1245&amp;Z1246&amp;Z1247&amp;Z1248)</f>
        <v>0</v>
      </c>
      <c r="AA1233" s="78">
        <f>LEN(AA1234&amp;AA1235&amp;AA1236&amp;AA1237&amp;AA1238&amp;AA1239&amp;AA1240&amp;AA1241&amp;AA1242&amp;AA1243&amp;AA1244&amp;AA1245&amp;AA1246&amp;AA1247&amp;AA1248)</f>
        <v>0</v>
      </c>
      <c r="AB1233" s="78">
        <f>SUM(Y1233:AA1233)</f>
        <v>0</v>
      </c>
    </row>
    <row r="1234" spans="1:34" x14ac:dyDescent="0.25">
      <c r="A1234" s="31" t="str">
        <f>C1231&amp;"x"&amp;B1234</f>
        <v>x1</v>
      </c>
      <c r="B1234" s="60">
        <v>1</v>
      </c>
      <c r="C1234" s="84" t="str">
        <f t="shared" ref="C1234:C1248" si="1095">IF(LEFT($A1234,1)="x","",IFERROR(VLOOKUP($A1234,LedenV,6,0),""))</f>
        <v/>
      </c>
      <c r="D1234" s="84" t="str">
        <f t="shared" ref="D1234:D1248" si="1096">IF(LEFT($A1234,1)="x","",IFERROR(VLOOKUP($A1234,LedenV,7,0),""))</f>
        <v/>
      </c>
      <c r="E1234" s="85" t="str">
        <f t="shared" ref="E1234:E1248" si="1097">IF(LEFT($A1234,1)="x","",IFERROR(VLOOKUP($A1234,LedenV,8,0),""))</f>
        <v/>
      </c>
      <c r="F1234" s="85" t="str">
        <f t="shared" ref="F1234:F1248" si="1098">IF(LEFT($A1234,1)="x","",IFERROR(VLOOKUP($A1234,LedenV,9,0),""))</f>
        <v/>
      </c>
      <c r="G1234" s="86" t="str">
        <f t="shared" ref="G1234:G1248" si="1099">IF(LEFT($A1234,1)="x","",IFERROR(VLOOKUP($A1234,LedenV,10,0),""))</f>
        <v/>
      </c>
      <c r="H1234" s="87" t="str">
        <f t="shared" ref="H1234:H1248" si="1100">IF(AND(ISNUMBER(G1234),G1234&lt;&gt;0),DATEDIF(G1234,Peildatum,"Y"),"")</f>
        <v/>
      </c>
      <c r="I1234" s="88"/>
      <c r="J1234" s="84" t="str">
        <f t="shared" ref="J1234:J1248" si="1101">IF(LEFT($A1234,1)="x","",IFERROR(VLOOKUP($A1234,LedenV,16,0),""))</f>
        <v/>
      </c>
      <c r="K1234" s="84" t="str">
        <f t="shared" ref="K1234:K1248" si="1102">IF(LEFT($A1234,1)="x","",IFERROR(VLOOKUP($A1234,LedenV,17,0),""))</f>
        <v/>
      </c>
      <c r="L1234" s="84" t="str">
        <f t="shared" ref="L1234:L1248" si="1103">IF(LEFT($A1234,1)="x","",IFERROR(VLOOKUP($A1234,LedenV,18,0),""))</f>
        <v/>
      </c>
      <c r="M1234" s="89"/>
      <c r="N1234" s="89"/>
      <c r="P1234" s="199"/>
      <c r="Q1234" s="199"/>
      <c r="R1234" s="199"/>
      <c r="S1234" s="204"/>
      <c r="T1234" s="273">
        <f t="shared" ref="T1234:T1248" si="1104">IF(LEN(C1234&amp;D1234&amp;E1234&amp;F1234)&gt;0,1,0)</f>
        <v>0</v>
      </c>
      <c r="U1234" s="202">
        <f t="shared" ref="U1234:U1248" si="1105">MIN(LEN(Y1234&amp;Z1234&amp;AA1234),1)</f>
        <v>0</v>
      </c>
      <c r="V1234" s="205" t="str">
        <f t="shared" ref="V1234:V1248" si="1106">V1233</f>
        <v/>
      </c>
      <c r="W1234" s="205" t="str">
        <f t="shared" ref="W1234:W1248" si="1107">W1233</f>
        <v/>
      </c>
      <c r="X1234" s="49">
        <v>5</v>
      </c>
      <c r="Y1234" s="84" t="str">
        <f t="shared" ref="Y1234:Y1248" si="1108">IF(LEFT($A1234,1)="x","",IFERROR(VLOOKUP($A1234,LedenV,34,0),""))</f>
        <v/>
      </c>
      <c r="Z1234" s="84" t="str">
        <f t="shared" ref="Z1234:Z1248" si="1109">IF(LEFT($A1234,1)="x","",IFERROR(VLOOKUP($A1234,LedenV,35,0),""))</f>
        <v/>
      </c>
      <c r="AA1234" s="84" t="str">
        <f t="shared" ref="AA1234:AA1248" si="1110">IF(LEFT($A1234,1)="x","",IFERROR(VLOOKUP($A1234,LedenV,36,0),""))</f>
        <v/>
      </c>
      <c r="AB1234" s="31">
        <f t="shared" ref="AB1234:AB1248" si="1111">LEN(Y1234&amp;Z1234&amp;AA1234)</f>
        <v>0</v>
      </c>
      <c r="AH1234" s="332" t="str">
        <f t="shared" ref="AH1234:AH1248" si="1112">lft(G1234,Peildatum)</f>
        <v/>
      </c>
    </row>
    <row r="1235" spans="1:34" x14ac:dyDescent="0.25">
      <c r="A1235" s="31" t="str">
        <f>C1231&amp;"x"&amp;B1235</f>
        <v>x2</v>
      </c>
      <c r="B1235" s="60">
        <v>2</v>
      </c>
      <c r="C1235" s="84" t="str">
        <f t="shared" si="1095"/>
        <v/>
      </c>
      <c r="D1235" s="84" t="str">
        <f t="shared" si="1096"/>
        <v/>
      </c>
      <c r="E1235" s="85" t="str">
        <f t="shared" si="1097"/>
        <v/>
      </c>
      <c r="F1235" s="85" t="str">
        <f t="shared" si="1098"/>
        <v/>
      </c>
      <c r="G1235" s="86" t="str">
        <f t="shared" si="1099"/>
        <v/>
      </c>
      <c r="H1235" s="87" t="str">
        <f t="shared" si="1100"/>
        <v/>
      </c>
      <c r="I1235" s="88"/>
      <c r="J1235" s="84" t="str">
        <f t="shared" si="1101"/>
        <v/>
      </c>
      <c r="K1235" s="84" t="str">
        <f t="shared" si="1102"/>
        <v/>
      </c>
      <c r="L1235" s="84" t="str">
        <f t="shared" si="1103"/>
        <v/>
      </c>
      <c r="M1235" s="89"/>
      <c r="N1235" s="89"/>
      <c r="P1235" s="199"/>
      <c r="Q1235" s="199"/>
      <c r="R1235" s="199"/>
      <c r="S1235" s="204"/>
      <c r="T1235" s="273">
        <f t="shared" si="1104"/>
        <v>0</v>
      </c>
      <c r="U1235" s="202">
        <f t="shared" si="1105"/>
        <v>0</v>
      </c>
      <c r="V1235" s="205" t="str">
        <f t="shared" si="1106"/>
        <v/>
      </c>
      <c r="W1235" s="205" t="str">
        <f t="shared" si="1107"/>
        <v/>
      </c>
      <c r="X1235" s="49">
        <v>6</v>
      </c>
      <c r="Y1235" s="84" t="str">
        <f t="shared" si="1108"/>
        <v/>
      </c>
      <c r="Z1235" s="84" t="str">
        <f t="shared" si="1109"/>
        <v/>
      </c>
      <c r="AA1235" s="84" t="str">
        <f t="shared" si="1110"/>
        <v/>
      </c>
      <c r="AB1235" s="31">
        <f t="shared" si="1111"/>
        <v>0</v>
      </c>
      <c r="AH1235" s="332" t="str">
        <f t="shared" si="1112"/>
        <v/>
      </c>
    </row>
    <row r="1236" spans="1:34" x14ac:dyDescent="0.25">
      <c r="A1236" s="31" t="str">
        <f>C1231&amp;"x"&amp;B1236</f>
        <v>x3</v>
      </c>
      <c r="B1236" s="60">
        <v>3</v>
      </c>
      <c r="C1236" s="84" t="str">
        <f t="shared" si="1095"/>
        <v/>
      </c>
      <c r="D1236" s="84" t="str">
        <f t="shared" si="1096"/>
        <v/>
      </c>
      <c r="E1236" s="85" t="str">
        <f t="shared" si="1097"/>
        <v/>
      </c>
      <c r="F1236" s="85" t="str">
        <f t="shared" si="1098"/>
        <v/>
      </c>
      <c r="G1236" s="86" t="str">
        <f t="shared" si="1099"/>
        <v/>
      </c>
      <c r="H1236" s="87" t="str">
        <f t="shared" si="1100"/>
        <v/>
      </c>
      <c r="I1236" s="88"/>
      <c r="J1236" s="84" t="str">
        <f t="shared" si="1101"/>
        <v/>
      </c>
      <c r="K1236" s="84" t="str">
        <f t="shared" si="1102"/>
        <v/>
      </c>
      <c r="L1236" s="84" t="str">
        <f t="shared" si="1103"/>
        <v/>
      </c>
      <c r="M1236" s="89"/>
      <c r="N1236" s="89"/>
      <c r="P1236" s="199"/>
      <c r="Q1236" s="199"/>
      <c r="R1236" s="199"/>
      <c r="S1236" s="204"/>
      <c r="T1236" s="273">
        <f t="shared" si="1104"/>
        <v>0</v>
      </c>
      <c r="U1236" s="202">
        <f t="shared" si="1105"/>
        <v>0</v>
      </c>
      <c r="V1236" s="205" t="str">
        <f t="shared" si="1106"/>
        <v/>
      </c>
      <c r="W1236" s="205" t="str">
        <f t="shared" si="1107"/>
        <v/>
      </c>
      <c r="X1236" s="49">
        <v>7</v>
      </c>
      <c r="Y1236" s="84" t="str">
        <f t="shared" si="1108"/>
        <v/>
      </c>
      <c r="Z1236" s="84" t="str">
        <f t="shared" si="1109"/>
        <v/>
      </c>
      <c r="AA1236" s="84" t="str">
        <f t="shared" si="1110"/>
        <v/>
      </c>
      <c r="AB1236" s="31">
        <f t="shared" si="1111"/>
        <v>0</v>
      </c>
      <c r="AH1236" s="332" t="str">
        <f t="shared" si="1112"/>
        <v/>
      </c>
    </row>
    <row r="1237" spans="1:34" x14ac:dyDescent="0.25">
      <c r="A1237" s="31" t="str">
        <f>C1231&amp;"x"&amp;B1237</f>
        <v>x4</v>
      </c>
      <c r="B1237" s="60">
        <v>4</v>
      </c>
      <c r="C1237" s="84" t="str">
        <f t="shared" si="1095"/>
        <v/>
      </c>
      <c r="D1237" s="84" t="str">
        <f t="shared" si="1096"/>
        <v/>
      </c>
      <c r="E1237" s="85" t="str">
        <f t="shared" si="1097"/>
        <v/>
      </c>
      <c r="F1237" s="85" t="str">
        <f t="shared" si="1098"/>
        <v/>
      </c>
      <c r="G1237" s="86" t="str">
        <f t="shared" si="1099"/>
        <v/>
      </c>
      <c r="H1237" s="87" t="str">
        <f t="shared" si="1100"/>
        <v/>
      </c>
      <c r="I1237" s="88"/>
      <c r="J1237" s="84" t="str">
        <f t="shared" si="1101"/>
        <v/>
      </c>
      <c r="K1237" s="84" t="str">
        <f t="shared" si="1102"/>
        <v/>
      </c>
      <c r="L1237" s="84" t="str">
        <f t="shared" si="1103"/>
        <v/>
      </c>
      <c r="M1237" s="89"/>
      <c r="N1237" s="89"/>
      <c r="P1237" s="199"/>
      <c r="Q1237" s="199"/>
      <c r="R1237" s="199"/>
      <c r="S1237" s="204"/>
      <c r="T1237" s="273">
        <f t="shared" si="1104"/>
        <v>0</v>
      </c>
      <c r="U1237" s="202">
        <f t="shared" si="1105"/>
        <v>0</v>
      </c>
      <c r="V1237" s="205" t="str">
        <f t="shared" si="1106"/>
        <v/>
      </c>
      <c r="W1237" s="205" t="str">
        <f t="shared" si="1107"/>
        <v/>
      </c>
      <c r="X1237" s="49">
        <v>8</v>
      </c>
      <c r="Y1237" s="84" t="str">
        <f t="shared" si="1108"/>
        <v/>
      </c>
      <c r="Z1237" s="84" t="str">
        <f t="shared" si="1109"/>
        <v/>
      </c>
      <c r="AA1237" s="84" t="str">
        <f t="shared" si="1110"/>
        <v/>
      </c>
      <c r="AB1237" s="31">
        <f t="shared" si="1111"/>
        <v>0</v>
      </c>
      <c r="AH1237" s="332" t="str">
        <f t="shared" si="1112"/>
        <v/>
      </c>
    </row>
    <row r="1238" spans="1:34" x14ac:dyDescent="0.25">
      <c r="A1238" s="31" t="str">
        <f>C1231&amp;"x"&amp;B1238</f>
        <v>x5</v>
      </c>
      <c r="B1238" s="60">
        <v>5</v>
      </c>
      <c r="C1238" s="84" t="str">
        <f t="shared" si="1095"/>
        <v/>
      </c>
      <c r="D1238" s="84" t="str">
        <f t="shared" si="1096"/>
        <v/>
      </c>
      <c r="E1238" s="85" t="str">
        <f t="shared" si="1097"/>
        <v/>
      </c>
      <c r="F1238" s="85" t="str">
        <f t="shared" si="1098"/>
        <v/>
      </c>
      <c r="G1238" s="86" t="str">
        <f t="shared" si="1099"/>
        <v/>
      </c>
      <c r="H1238" s="87" t="str">
        <f t="shared" si="1100"/>
        <v/>
      </c>
      <c r="I1238" s="88"/>
      <c r="J1238" s="84" t="str">
        <f t="shared" si="1101"/>
        <v/>
      </c>
      <c r="K1238" s="84" t="str">
        <f t="shared" si="1102"/>
        <v/>
      </c>
      <c r="L1238" s="84" t="str">
        <f t="shared" si="1103"/>
        <v/>
      </c>
      <c r="M1238" s="89"/>
      <c r="N1238" s="89"/>
      <c r="P1238" s="199"/>
      <c r="Q1238" s="199"/>
      <c r="R1238" s="199"/>
      <c r="S1238" s="204"/>
      <c r="T1238" s="273">
        <f t="shared" si="1104"/>
        <v>0</v>
      </c>
      <c r="U1238" s="202">
        <f t="shared" si="1105"/>
        <v>0</v>
      </c>
      <c r="V1238" s="205" t="str">
        <f t="shared" si="1106"/>
        <v/>
      </c>
      <c r="W1238" s="205" t="str">
        <f t="shared" si="1107"/>
        <v/>
      </c>
      <c r="X1238" s="49">
        <v>9</v>
      </c>
      <c r="Y1238" s="84" t="str">
        <f t="shared" si="1108"/>
        <v/>
      </c>
      <c r="Z1238" s="84" t="str">
        <f t="shared" si="1109"/>
        <v/>
      </c>
      <c r="AA1238" s="84" t="str">
        <f t="shared" si="1110"/>
        <v/>
      </c>
      <c r="AB1238" s="31">
        <f t="shared" si="1111"/>
        <v>0</v>
      </c>
      <c r="AH1238" s="332" t="str">
        <f t="shared" si="1112"/>
        <v/>
      </c>
    </row>
    <row r="1239" spans="1:34" x14ac:dyDescent="0.25">
      <c r="A1239" s="31" t="str">
        <f>C1231&amp;"x"&amp;B1239</f>
        <v>x6</v>
      </c>
      <c r="B1239" s="60">
        <v>6</v>
      </c>
      <c r="C1239" s="84" t="str">
        <f t="shared" si="1095"/>
        <v/>
      </c>
      <c r="D1239" s="84" t="str">
        <f t="shared" si="1096"/>
        <v/>
      </c>
      <c r="E1239" s="85" t="str">
        <f t="shared" si="1097"/>
        <v/>
      </c>
      <c r="F1239" s="85" t="str">
        <f t="shared" si="1098"/>
        <v/>
      </c>
      <c r="G1239" s="86" t="str">
        <f t="shared" si="1099"/>
        <v/>
      </c>
      <c r="H1239" s="87" t="str">
        <f t="shared" si="1100"/>
        <v/>
      </c>
      <c r="I1239" s="88"/>
      <c r="J1239" s="84" t="str">
        <f t="shared" si="1101"/>
        <v/>
      </c>
      <c r="K1239" s="84" t="str">
        <f t="shared" si="1102"/>
        <v/>
      </c>
      <c r="L1239" s="84" t="str">
        <f t="shared" si="1103"/>
        <v/>
      </c>
      <c r="M1239" s="89"/>
      <c r="N1239" s="89"/>
      <c r="P1239" s="199"/>
      <c r="Q1239" s="199"/>
      <c r="R1239" s="199"/>
      <c r="S1239" s="204"/>
      <c r="T1239" s="273">
        <f t="shared" si="1104"/>
        <v>0</v>
      </c>
      <c r="U1239" s="202">
        <f t="shared" si="1105"/>
        <v>0</v>
      </c>
      <c r="V1239" s="205" t="str">
        <f t="shared" si="1106"/>
        <v/>
      </c>
      <c r="W1239" s="205" t="str">
        <f t="shared" si="1107"/>
        <v/>
      </c>
      <c r="X1239" s="49">
        <v>10</v>
      </c>
      <c r="Y1239" s="84" t="str">
        <f t="shared" si="1108"/>
        <v/>
      </c>
      <c r="Z1239" s="84" t="str">
        <f t="shared" si="1109"/>
        <v/>
      </c>
      <c r="AA1239" s="84" t="str">
        <f t="shared" si="1110"/>
        <v/>
      </c>
      <c r="AB1239" s="31">
        <f t="shared" si="1111"/>
        <v>0</v>
      </c>
      <c r="AH1239" s="332" t="str">
        <f t="shared" si="1112"/>
        <v/>
      </c>
    </row>
    <row r="1240" spans="1:34" x14ac:dyDescent="0.25">
      <c r="A1240" s="31" t="str">
        <f>C1231&amp;"x"&amp;B1240</f>
        <v>x7</v>
      </c>
      <c r="B1240" s="60">
        <v>7</v>
      </c>
      <c r="C1240" s="84" t="str">
        <f t="shared" si="1095"/>
        <v/>
      </c>
      <c r="D1240" s="84" t="str">
        <f t="shared" si="1096"/>
        <v/>
      </c>
      <c r="E1240" s="85" t="str">
        <f t="shared" si="1097"/>
        <v/>
      </c>
      <c r="F1240" s="85" t="str">
        <f t="shared" si="1098"/>
        <v/>
      </c>
      <c r="G1240" s="86" t="str">
        <f t="shared" si="1099"/>
        <v/>
      </c>
      <c r="H1240" s="87" t="str">
        <f t="shared" si="1100"/>
        <v/>
      </c>
      <c r="I1240" s="88"/>
      <c r="J1240" s="84" t="str">
        <f t="shared" si="1101"/>
        <v/>
      </c>
      <c r="K1240" s="84" t="str">
        <f t="shared" si="1102"/>
        <v/>
      </c>
      <c r="L1240" s="84" t="str">
        <f t="shared" si="1103"/>
        <v/>
      </c>
      <c r="M1240" s="89"/>
      <c r="N1240" s="89"/>
      <c r="P1240" s="199"/>
      <c r="Q1240" s="199"/>
      <c r="R1240" s="199"/>
      <c r="S1240" s="204"/>
      <c r="T1240" s="273">
        <f t="shared" si="1104"/>
        <v>0</v>
      </c>
      <c r="U1240" s="202">
        <f t="shared" si="1105"/>
        <v>0</v>
      </c>
      <c r="V1240" s="205" t="str">
        <f t="shared" si="1106"/>
        <v/>
      </c>
      <c r="W1240" s="205" t="str">
        <f t="shared" si="1107"/>
        <v/>
      </c>
      <c r="X1240" s="49">
        <v>11</v>
      </c>
      <c r="Y1240" s="84" t="str">
        <f t="shared" si="1108"/>
        <v/>
      </c>
      <c r="Z1240" s="84" t="str">
        <f t="shared" si="1109"/>
        <v/>
      </c>
      <c r="AA1240" s="84" t="str">
        <f t="shared" si="1110"/>
        <v/>
      </c>
      <c r="AB1240" s="31">
        <f t="shared" si="1111"/>
        <v>0</v>
      </c>
      <c r="AH1240" s="332" t="str">
        <f t="shared" si="1112"/>
        <v/>
      </c>
    </row>
    <row r="1241" spans="1:34" x14ac:dyDescent="0.25">
      <c r="A1241" s="31" t="str">
        <f>C1231&amp;"x"&amp;B1241</f>
        <v>x8</v>
      </c>
      <c r="B1241" s="60">
        <v>8</v>
      </c>
      <c r="C1241" s="84" t="str">
        <f t="shared" si="1095"/>
        <v/>
      </c>
      <c r="D1241" s="84" t="str">
        <f t="shared" si="1096"/>
        <v/>
      </c>
      <c r="E1241" s="85" t="str">
        <f t="shared" si="1097"/>
        <v/>
      </c>
      <c r="F1241" s="85" t="str">
        <f t="shared" si="1098"/>
        <v/>
      </c>
      <c r="G1241" s="86" t="str">
        <f t="shared" si="1099"/>
        <v/>
      </c>
      <c r="H1241" s="87" t="str">
        <f t="shared" si="1100"/>
        <v/>
      </c>
      <c r="I1241" s="88"/>
      <c r="J1241" s="84" t="str">
        <f t="shared" si="1101"/>
        <v/>
      </c>
      <c r="K1241" s="84" t="str">
        <f t="shared" si="1102"/>
        <v/>
      </c>
      <c r="L1241" s="84" t="str">
        <f t="shared" si="1103"/>
        <v/>
      </c>
      <c r="M1241" s="89"/>
      <c r="N1241" s="89"/>
      <c r="P1241" s="199"/>
      <c r="Q1241" s="199"/>
      <c r="R1241" s="199"/>
      <c r="S1241" s="204"/>
      <c r="T1241" s="273">
        <f t="shared" si="1104"/>
        <v>0</v>
      </c>
      <c r="U1241" s="202">
        <f t="shared" si="1105"/>
        <v>0</v>
      </c>
      <c r="V1241" s="205" t="str">
        <f t="shared" si="1106"/>
        <v/>
      </c>
      <c r="W1241" s="205" t="str">
        <f t="shared" si="1107"/>
        <v/>
      </c>
      <c r="X1241" s="49">
        <v>12</v>
      </c>
      <c r="Y1241" s="84" t="str">
        <f t="shared" si="1108"/>
        <v/>
      </c>
      <c r="Z1241" s="84" t="str">
        <f t="shared" si="1109"/>
        <v/>
      </c>
      <c r="AA1241" s="84" t="str">
        <f t="shared" si="1110"/>
        <v/>
      </c>
      <c r="AB1241" s="31">
        <f t="shared" si="1111"/>
        <v>0</v>
      </c>
      <c r="AH1241" s="332" t="str">
        <f t="shared" si="1112"/>
        <v/>
      </c>
    </row>
    <row r="1242" spans="1:34" x14ac:dyDescent="0.25">
      <c r="A1242" s="31" t="str">
        <f>C1231&amp;"x"&amp;B1242</f>
        <v>x9</v>
      </c>
      <c r="B1242" s="60">
        <v>9</v>
      </c>
      <c r="C1242" s="84" t="str">
        <f t="shared" si="1095"/>
        <v/>
      </c>
      <c r="D1242" s="84" t="str">
        <f t="shared" si="1096"/>
        <v/>
      </c>
      <c r="E1242" s="85" t="str">
        <f t="shared" si="1097"/>
        <v/>
      </c>
      <c r="F1242" s="85" t="str">
        <f t="shared" si="1098"/>
        <v/>
      </c>
      <c r="G1242" s="86" t="str">
        <f t="shared" si="1099"/>
        <v/>
      </c>
      <c r="H1242" s="87" t="str">
        <f t="shared" si="1100"/>
        <v/>
      </c>
      <c r="I1242" s="88"/>
      <c r="J1242" s="84" t="str">
        <f t="shared" si="1101"/>
        <v/>
      </c>
      <c r="K1242" s="84" t="str">
        <f t="shared" si="1102"/>
        <v/>
      </c>
      <c r="L1242" s="84" t="str">
        <f t="shared" si="1103"/>
        <v/>
      </c>
      <c r="M1242" s="89"/>
      <c r="N1242" s="89"/>
      <c r="P1242" s="199"/>
      <c r="Q1242" s="199"/>
      <c r="R1242" s="199"/>
      <c r="S1242" s="204"/>
      <c r="T1242" s="273">
        <f t="shared" si="1104"/>
        <v>0</v>
      </c>
      <c r="U1242" s="202">
        <f t="shared" si="1105"/>
        <v>0</v>
      </c>
      <c r="V1242" s="205" t="str">
        <f t="shared" si="1106"/>
        <v/>
      </c>
      <c r="W1242" s="205" t="str">
        <f t="shared" si="1107"/>
        <v/>
      </c>
      <c r="X1242" s="49">
        <v>13</v>
      </c>
      <c r="Y1242" s="84" t="str">
        <f t="shared" si="1108"/>
        <v/>
      </c>
      <c r="Z1242" s="84" t="str">
        <f t="shared" si="1109"/>
        <v/>
      </c>
      <c r="AA1242" s="84" t="str">
        <f t="shared" si="1110"/>
        <v/>
      </c>
      <c r="AB1242" s="31">
        <f t="shared" si="1111"/>
        <v>0</v>
      </c>
      <c r="AH1242" s="332" t="str">
        <f t="shared" si="1112"/>
        <v/>
      </c>
    </row>
    <row r="1243" spans="1:34" x14ac:dyDescent="0.25">
      <c r="A1243" s="31" t="str">
        <f>C1231&amp;"x"&amp;B1243</f>
        <v>x10</v>
      </c>
      <c r="B1243" s="60">
        <v>10</v>
      </c>
      <c r="C1243" s="84" t="str">
        <f t="shared" si="1095"/>
        <v/>
      </c>
      <c r="D1243" s="84" t="str">
        <f t="shared" si="1096"/>
        <v/>
      </c>
      <c r="E1243" s="85" t="str">
        <f t="shared" si="1097"/>
        <v/>
      </c>
      <c r="F1243" s="85" t="str">
        <f t="shared" si="1098"/>
        <v/>
      </c>
      <c r="G1243" s="86" t="str">
        <f t="shared" si="1099"/>
        <v/>
      </c>
      <c r="H1243" s="87" t="str">
        <f t="shared" si="1100"/>
        <v/>
      </c>
      <c r="I1243" s="88"/>
      <c r="J1243" s="84" t="str">
        <f t="shared" si="1101"/>
        <v/>
      </c>
      <c r="K1243" s="84" t="str">
        <f t="shared" si="1102"/>
        <v/>
      </c>
      <c r="L1243" s="84" t="str">
        <f t="shared" si="1103"/>
        <v/>
      </c>
      <c r="M1243" s="89"/>
      <c r="N1243" s="89"/>
      <c r="P1243" s="199"/>
      <c r="Q1243" s="199"/>
      <c r="R1243" s="199"/>
      <c r="S1243" s="204"/>
      <c r="T1243" s="273">
        <f t="shared" si="1104"/>
        <v>0</v>
      </c>
      <c r="U1243" s="202">
        <f t="shared" si="1105"/>
        <v>0</v>
      </c>
      <c r="V1243" s="205" t="str">
        <f t="shared" si="1106"/>
        <v/>
      </c>
      <c r="W1243" s="205" t="str">
        <f t="shared" si="1107"/>
        <v/>
      </c>
      <c r="X1243" s="49">
        <v>14</v>
      </c>
      <c r="Y1243" s="84" t="str">
        <f t="shared" si="1108"/>
        <v/>
      </c>
      <c r="Z1243" s="84" t="str">
        <f t="shared" si="1109"/>
        <v/>
      </c>
      <c r="AA1243" s="84" t="str">
        <f t="shared" si="1110"/>
        <v/>
      </c>
      <c r="AB1243" s="31">
        <f t="shared" si="1111"/>
        <v>0</v>
      </c>
      <c r="AH1243" s="332" t="str">
        <f t="shared" si="1112"/>
        <v/>
      </c>
    </row>
    <row r="1244" spans="1:34" x14ac:dyDescent="0.25">
      <c r="A1244" s="31" t="str">
        <f>C1231&amp;"x"&amp;B1244</f>
        <v>x11</v>
      </c>
      <c r="B1244" s="60">
        <v>11</v>
      </c>
      <c r="C1244" s="84" t="str">
        <f t="shared" si="1095"/>
        <v/>
      </c>
      <c r="D1244" s="84" t="str">
        <f t="shared" si="1096"/>
        <v/>
      </c>
      <c r="E1244" s="85" t="str">
        <f t="shared" si="1097"/>
        <v/>
      </c>
      <c r="F1244" s="85" t="str">
        <f t="shared" si="1098"/>
        <v/>
      </c>
      <c r="G1244" s="86" t="str">
        <f t="shared" si="1099"/>
        <v/>
      </c>
      <c r="H1244" s="87" t="str">
        <f t="shared" si="1100"/>
        <v/>
      </c>
      <c r="I1244" s="88"/>
      <c r="J1244" s="84" t="str">
        <f t="shared" si="1101"/>
        <v/>
      </c>
      <c r="K1244" s="84" t="str">
        <f t="shared" si="1102"/>
        <v/>
      </c>
      <c r="L1244" s="84" t="str">
        <f t="shared" si="1103"/>
        <v/>
      </c>
      <c r="M1244" s="89"/>
      <c r="N1244" s="89"/>
      <c r="P1244" s="199"/>
      <c r="Q1244" s="199"/>
      <c r="R1244" s="199"/>
      <c r="T1244" s="273">
        <f t="shared" si="1104"/>
        <v>0</v>
      </c>
      <c r="U1244" s="202">
        <f t="shared" si="1105"/>
        <v>0</v>
      </c>
      <c r="V1244" s="205" t="str">
        <f t="shared" si="1106"/>
        <v/>
      </c>
      <c r="W1244" s="205" t="str">
        <f t="shared" si="1107"/>
        <v/>
      </c>
      <c r="X1244" s="49">
        <v>15</v>
      </c>
      <c r="Y1244" s="84" t="str">
        <f t="shared" si="1108"/>
        <v/>
      </c>
      <c r="Z1244" s="84" t="str">
        <f t="shared" si="1109"/>
        <v/>
      </c>
      <c r="AA1244" s="84" t="str">
        <f t="shared" si="1110"/>
        <v/>
      </c>
      <c r="AB1244" s="31">
        <f t="shared" si="1111"/>
        <v>0</v>
      </c>
      <c r="AH1244" s="332" t="str">
        <f t="shared" si="1112"/>
        <v/>
      </c>
    </row>
    <row r="1245" spans="1:34" x14ac:dyDescent="0.25">
      <c r="A1245" s="31" t="str">
        <f>C1231&amp;"x"&amp;B1245</f>
        <v>x12</v>
      </c>
      <c r="B1245" s="60">
        <v>12</v>
      </c>
      <c r="C1245" s="84" t="str">
        <f t="shared" si="1095"/>
        <v/>
      </c>
      <c r="D1245" s="84" t="str">
        <f t="shared" si="1096"/>
        <v/>
      </c>
      <c r="E1245" s="85" t="str">
        <f t="shared" si="1097"/>
        <v/>
      </c>
      <c r="F1245" s="85" t="str">
        <f t="shared" si="1098"/>
        <v/>
      </c>
      <c r="G1245" s="86" t="str">
        <f t="shared" si="1099"/>
        <v/>
      </c>
      <c r="H1245" s="87" t="str">
        <f t="shared" si="1100"/>
        <v/>
      </c>
      <c r="I1245" s="88"/>
      <c r="J1245" s="84" t="str">
        <f t="shared" si="1101"/>
        <v/>
      </c>
      <c r="K1245" s="84" t="str">
        <f t="shared" si="1102"/>
        <v/>
      </c>
      <c r="L1245" s="84" t="str">
        <f t="shared" si="1103"/>
        <v/>
      </c>
      <c r="M1245" s="89"/>
      <c r="N1245" s="89"/>
      <c r="P1245" s="199"/>
      <c r="Q1245" s="199"/>
      <c r="R1245" s="199"/>
      <c r="T1245" s="273">
        <f t="shared" si="1104"/>
        <v>0</v>
      </c>
      <c r="U1245" s="202">
        <f t="shared" si="1105"/>
        <v>0</v>
      </c>
      <c r="V1245" s="205" t="str">
        <f t="shared" si="1106"/>
        <v/>
      </c>
      <c r="W1245" s="205" t="str">
        <f t="shared" si="1107"/>
        <v/>
      </c>
      <c r="X1245" s="49">
        <v>16</v>
      </c>
      <c r="Y1245" s="84" t="str">
        <f t="shared" si="1108"/>
        <v/>
      </c>
      <c r="Z1245" s="84" t="str">
        <f t="shared" si="1109"/>
        <v/>
      </c>
      <c r="AA1245" s="84" t="str">
        <f t="shared" si="1110"/>
        <v/>
      </c>
      <c r="AB1245" s="31">
        <f t="shared" si="1111"/>
        <v>0</v>
      </c>
      <c r="AH1245" s="332" t="str">
        <f t="shared" si="1112"/>
        <v/>
      </c>
    </row>
    <row r="1246" spans="1:34" x14ac:dyDescent="0.25">
      <c r="A1246" s="31" t="str">
        <f>C1231&amp;"x"&amp;B1246</f>
        <v>x13</v>
      </c>
      <c r="B1246" s="60">
        <v>13</v>
      </c>
      <c r="C1246" s="84" t="str">
        <f t="shared" si="1095"/>
        <v/>
      </c>
      <c r="D1246" s="84" t="str">
        <f t="shared" si="1096"/>
        <v/>
      </c>
      <c r="E1246" s="85" t="str">
        <f t="shared" si="1097"/>
        <v/>
      </c>
      <c r="F1246" s="85" t="str">
        <f t="shared" si="1098"/>
        <v/>
      </c>
      <c r="G1246" s="86" t="str">
        <f t="shared" si="1099"/>
        <v/>
      </c>
      <c r="H1246" s="87" t="str">
        <f t="shared" si="1100"/>
        <v/>
      </c>
      <c r="I1246" s="88"/>
      <c r="J1246" s="84" t="str">
        <f t="shared" si="1101"/>
        <v/>
      </c>
      <c r="K1246" s="84" t="str">
        <f t="shared" si="1102"/>
        <v/>
      </c>
      <c r="L1246" s="84" t="str">
        <f t="shared" si="1103"/>
        <v/>
      </c>
      <c r="M1246" s="89"/>
      <c r="N1246" s="89"/>
      <c r="P1246" s="199"/>
      <c r="Q1246" s="199"/>
      <c r="R1246" s="199"/>
      <c r="T1246" s="273">
        <f t="shared" si="1104"/>
        <v>0</v>
      </c>
      <c r="U1246" s="202">
        <f t="shared" si="1105"/>
        <v>0</v>
      </c>
      <c r="V1246" s="205" t="str">
        <f t="shared" si="1106"/>
        <v/>
      </c>
      <c r="W1246" s="205" t="str">
        <f t="shared" si="1107"/>
        <v/>
      </c>
      <c r="X1246" s="49">
        <v>17</v>
      </c>
      <c r="Y1246" s="84" t="str">
        <f t="shared" si="1108"/>
        <v/>
      </c>
      <c r="Z1246" s="84" t="str">
        <f t="shared" si="1109"/>
        <v/>
      </c>
      <c r="AA1246" s="84" t="str">
        <f t="shared" si="1110"/>
        <v/>
      </c>
      <c r="AB1246" s="31">
        <f t="shared" si="1111"/>
        <v>0</v>
      </c>
      <c r="AH1246" s="332" t="str">
        <f t="shared" si="1112"/>
        <v/>
      </c>
    </row>
    <row r="1247" spans="1:34" x14ac:dyDescent="0.25">
      <c r="A1247" s="31" t="str">
        <f>C1231&amp;"x"&amp;B1247</f>
        <v>x14</v>
      </c>
      <c r="B1247" s="60">
        <v>14</v>
      </c>
      <c r="C1247" s="84" t="str">
        <f t="shared" si="1095"/>
        <v/>
      </c>
      <c r="D1247" s="84" t="str">
        <f t="shared" si="1096"/>
        <v/>
      </c>
      <c r="E1247" s="85" t="str">
        <f t="shared" si="1097"/>
        <v/>
      </c>
      <c r="F1247" s="85" t="str">
        <f t="shared" si="1098"/>
        <v/>
      </c>
      <c r="G1247" s="86" t="str">
        <f t="shared" si="1099"/>
        <v/>
      </c>
      <c r="H1247" s="87" t="str">
        <f t="shared" si="1100"/>
        <v/>
      </c>
      <c r="I1247" s="88"/>
      <c r="J1247" s="84" t="str">
        <f t="shared" si="1101"/>
        <v/>
      </c>
      <c r="K1247" s="84" t="str">
        <f t="shared" si="1102"/>
        <v/>
      </c>
      <c r="L1247" s="84" t="str">
        <f t="shared" si="1103"/>
        <v/>
      </c>
      <c r="M1247" s="89"/>
      <c r="N1247" s="89"/>
      <c r="P1247" s="199"/>
      <c r="Q1247" s="199"/>
      <c r="R1247" s="199"/>
      <c r="T1247" s="273">
        <f t="shared" si="1104"/>
        <v>0</v>
      </c>
      <c r="U1247" s="202">
        <f t="shared" si="1105"/>
        <v>0</v>
      </c>
      <c r="V1247" s="205" t="str">
        <f t="shared" si="1106"/>
        <v/>
      </c>
      <c r="W1247" s="205" t="str">
        <f t="shared" si="1107"/>
        <v/>
      </c>
      <c r="X1247" s="49">
        <v>18</v>
      </c>
      <c r="Y1247" s="84" t="str">
        <f t="shared" si="1108"/>
        <v/>
      </c>
      <c r="Z1247" s="84" t="str">
        <f t="shared" si="1109"/>
        <v/>
      </c>
      <c r="AA1247" s="84" t="str">
        <f t="shared" si="1110"/>
        <v/>
      </c>
      <c r="AB1247" s="31">
        <f t="shared" si="1111"/>
        <v>0</v>
      </c>
      <c r="AH1247" s="332" t="str">
        <f t="shared" si="1112"/>
        <v/>
      </c>
    </row>
    <row r="1248" spans="1:34" x14ac:dyDescent="0.25">
      <c r="A1248" s="31" t="str">
        <f>C1231&amp;"x"&amp;B1248</f>
        <v>x15</v>
      </c>
      <c r="B1248" s="60">
        <v>15</v>
      </c>
      <c r="C1248" s="84" t="str">
        <f t="shared" si="1095"/>
        <v/>
      </c>
      <c r="D1248" s="84" t="str">
        <f t="shared" si="1096"/>
        <v/>
      </c>
      <c r="E1248" s="85" t="str">
        <f t="shared" si="1097"/>
        <v/>
      </c>
      <c r="F1248" s="85" t="str">
        <f t="shared" si="1098"/>
        <v/>
      </c>
      <c r="G1248" s="86" t="str">
        <f t="shared" si="1099"/>
        <v/>
      </c>
      <c r="H1248" s="87" t="str">
        <f t="shared" si="1100"/>
        <v/>
      </c>
      <c r="I1248" s="88"/>
      <c r="J1248" s="84" t="str">
        <f t="shared" si="1101"/>
        <v/>
      </c>
      <c r="K1248" s="84" t="str">
        <f t="shared" si="1102"/>
        <v/>
      </c>
      <c r="L1248" s="84" t="str">
        <f t="shared" si="1103"/>
        <v/>
      </c>
      <c r="M1248" s="89"/>
      <c r="N1248" s="89"/>
      <c r="P1248" s="199"/>
      <c r="Q1248" s="199"/>
      <c r="R1248" s="199"/>
      <c r="T1248" s="273">
        <f t="shared" si="1104"/>
        <v>0</v>
      </c>
      <c r="U1248" s="202">
        <f t="shared" si="1105"/>
        <v>0</v>
      </c>
      <c r="V1248" s="205" t="str">
        <f t="shared" si="1106"/>
        <v/>
      </c>
      <c r="W1248" s="205" t="str">
        <f t="shared" si="1107"/>
        <v/>
      </c>
      <c r="X1248" s="49">
        <v>19</v>
      </c>
      <c r="Y1248" s="84" t="str">
        <f t="shared" si="1108"/>
        <v/>
      </c>
      <c r="Z1248" s="84" t="str">
        <f t="shared" si="1109"/>
        <v/>
      </c>
      <c r="AA1248" s="84" t="str">
        <f t="shared" si="1110"/>
        <v/>
      </c>
      <c r="AB1248" s="31">
        <f t="shared" si="1111"/>
        <v>0</v>
      </c>
      <c r="AH1248" s="332" t="str">
        <f t="shared" si="1112"/>
        <v/>
      </c>
    </row>
    <row r="1249" spans="1:34" ht="13.8" thickBot="1" x14ac:dyDescent="0.3">
      <c r="B1249" s="90"/>
      <c r="C1249" s="91"/>
      <c r="D1249" s="90"/>
      <c r="E1249" s="90"/>
      <c r="F1249" s="90"/>
      <c r="G1249" s="92"/>
      <c r="H1249" s="92"/>
      <c r="I1249" s="92"/>
      <c r="J1249" s="91"/>
      <c r="K1249" s="91"/>
      <c r="L1249" s="91"/>
      <c r="M1249" s="89"/>
      <c r="N1249" s="89"/>
      <c r="X1249" s="49">
        <v>20</v>
      </c>
    </row>
    <row r="1250" spans="1:34" ht="13.8" thickTop="1" x14ac:dyDescent="0.25">
      <c r="A1250" s="59"/>
      <c r="B1250" s="60"/>
      <c r="C1250" s="416" t="s">
        <v>5707</v>
      </c>
      <c r="D1250" s="416"/>
      <c r="E1250" s="162" t="s">
        <v>5708</v>
      </c>
      <c r="F1250" s="162" t="s">
        <v>5709</v>
      </c>
      <c r="G1250" s="62" t="s">
        <v>5710</v>
      </c>
      <c r="H1250" s="63"/>
      <c r="I1250" s="64"/>
      <c r="J1250" s="65" t="s">
        <v>5711</v>
      </c>
      <c r="K1250" s="65" t="s">
        <v>5712</v>
      </c>
      <c r="L1250" s="65" t="s">
        <v>5713</v>
      </c>
      <c r="M1250" s="66"/>
      <c r="N1250" s="66"/>
      <c r="O1250" s="67"/>
      <c r="P1250" s="68">
        <f>COUNT(P1254:P1268)</f>
        <v>0</v>
      </c>
      <c r="Q1250" s="68">
        <f>COUNT(Q1254:Q1268)</f>
        <v>0</v>
      </c>
      <c r="R1250" s="68">
        <f>COUNT(R1254:R1268)</f>
        <v>0</v>
      </c>
      <c r="S1250" s="69"/>
      <c r="T1250" s="344">
        <f>T1251-SUM(U1254:U1268)</f>
        <v>0</v>
      </c>
      <c r="U1250" s="67"/>
      <c r="V1250" s="67"/>
      <c r="W1250" s="67"/>
      <c r="X1250" s="67">
        <v>1</v>
      </c>
      <c r="Y1250" s="59"/>
      <c r="Z1250" s="59"/>
      <c r="AA1250" s="59"/>
      <c r="AB1250" s="59"/>
    </row>
    <row r="1251" spans="1:34" x14ac:dyDescent="0.25">
      <c r="A1251" s="40">
        <v>66</v>
      </c>
      <c r="B1251" s="70"/>
      <c r="C1251" s="415" t="str">
        <f>Leden!AQ68</f>
        <v/>
      </c>
      <c r="D1251" s="415"/>
      <c r="E1251" s="161" t="str">
        <f>IF($C1251="","",LEFT(IFERROR(VLOOKUP($C1251,TeamsV,2,0),"")&amp;"??",2))</f>
        <v/>
      </c>
      <c r="F1251" s="342" t="str">
        <f>IF($C1251="","",IFERROR(VLOOKUP($C1251,TeamsV,3,0),"??"))</f>
        <v/>
      </c>
      <c r="G1251" s="161" t="str">
        <f>IF($C1251="","",LEFT(IFERROR(VLOOKUP($C1251,TeamsV,4,0),"")&amp;"?",1))</f>
        <v/>
      </c>
      <c r="H1251" s="72"/>
      <c r="I1251" s="73"/>
      <c r="J1251" s="265">
        <f>COUNTIF(C1254:C1268,"V")</f>
        <v>0</v>
      </c>
      <c r="K1251" s="268">
        <f>COUNTIF(C1254:C1268,"M")</f>
        <v>0</v>
      </c>
      <c r="L1251" s="74" t="str">
        <f>IFERROR(AVERAGE(H1254:H1268),"")</f>
        <v/>
      </c>
      <c r="M1251" s="75"/>
      <c r="N1251" s="75"/>
      <c r="O1251" s="76" t="s">
        <v>5714</v>
      </c>
      <c r="P1251" s="346"/>
      <c r="Q1251" s="346"/>
      <c r="R1251" s="346"/>
      <c r="S1251" s="347"/>
      <c r="T1251" s="344">
        <f>SUM(T1254:T1268)</f>
        <v>0</v>
      </c>
      <c r="U1251" s="201" t="str">
        <f>MID($C1251,1,1)</f>
        <v/>
      </c>
      <c r="V1251" s="201" t="str">
        <f>MID($C1251,1,1)</f>
        <v/>
      </c>
      <c r="W1251" s="201" t="str">
        <f>MID($C1251,1,1)</f>
        <v/>
      </c>
      <c r="X1251" s="49">
        <v>2</v>
      </c>
      <c r="Y1251" s="40"/>
      <c r="Z1251" s="40"/>
      <c r="AA1251" s="40"/>
      <c r="AB1251" s="40"/>
      <c r="AD1251" s="17" t="str">
        <f>IF($C1251="","",IFERROR(VLOOKUP($C1251,TeamsV,6,0),""))</f>
        <v/>
      </c>
      <c r="AE1251" s="17" t="str">
        <f>TRIM(IF($AD1251="","",IFERROR(VLOOKUP($AD1251,Teams!$B$4:$G$8,2,0),"")))</f>
        <v/>
      </c>
      <c r="AF1251" s="17" t="str">
        <f>TRIM(IF($AD1251="","",IFERROR(VLOOKUP($AD1251,Teams!$B$4:$G$8,4,0),"")))</f>
        <v/>
      </c>
      <c r="AH1251" s="335" t="str">
        <f>IFERROR(AVERAGE(AH1254:AH1268),"")</f>
        <v/>
      </c>
    </row>
    <row r="1252" spans="1:34" x14ac:dyDescent="0.25">
      <c r="B1252" s="60"/>
      <c r="C1252" s="162"/>
      <c r="D1252" s="60"/>
      <c r="E1252" s="60"/>
      <c r="F1252" s="60"/>
      <c r="G1252" s="64"/>
      <c r="H1252" s="64"/>
      <c r="I1252" s="64"/>
      <c r="J1252" s="266"/>
      <c r="K1252" s="266"/>
      <c r="L1252" s="266"/>
      <c r="M1252" s="77"/>
      <c r="N1252" s="77"/>
      <c r="P1252" s="200"/>
      <c r="Q1252" s="200"/>
      <c r="R1252" s="200"/>
      <c r="S1252" s="200"/>
      <c r="T1252" s="156"/>
      <c r="U1252" s="202"/>
      <c r="V1252" s="202"/>
      <c r="W1252" s="202"/>
      <c r="X1252" s="49">
        <v>3</v>
      </c>
    </row>
    <row r="1253" spans="1:34" x14ac:dyDescent="0.25">
      <c r="A1253" s="78"/>
      <c r="B1253" s="79"/>
      <c r="C1253" s="80" t="s">
        <v>5715</v>
      </c>
      <c r="D1253" s="80" t="s">
        <v>5716</v>
      </c>
      <c r="E1253" s="81" t="s">
        <v>5717</v>
      </c>
      <c r="F1253" s="81" t="s">
        <v>5718</v>
      </c>
      <c r="G1253" s="80" t="s">
        <v>5719</v>
      </c>
      <c r="H1253" s="80" t="s">
        <v>5720</v>
      </c>
      <c r="I1253" s="80" t="s">
        <v>5575</v>
      </c>
      <c r="J1253" s="80" t="s">
        <v>7904</v>
      </c>
      <c r="K1253" s="80" t="s">
        <v>7905</v>
      </c>
      <c r="L1253" s="80" t="s">
        <v>8680</v>
      </c>
      <c r="M1253" s="82"/>
      <c r="N1253" s="82"/>
      <c r="O1253" s="83"/>
      <c r="P1253" s="203" t="s">
        <v>5585</v>
      </c>
      <c r="Q1253" s="203" t="s">
        <v>5584</v>
      </c>
      <c r="R1253" s="203" t="s">
        <v>5586</v>
      </c>
      <c r="S1253" s="200"/>
      <c r="T1253" s="156"/>
      <c r="U1253" s="201" t="str">
        <f>IF(W1251="","",VLOOKUP(W1251,Leeftijdscat,2,FALSE))</f>
        <v/>
      </c>
      <c r="V1253" s="201" t="str">
        <f>IF(W1251="","",VLOOKUP(W1251,Leeftijdscat,3,FALSE))</f>
        <v/>
      </c>
      <c r="W1253" s="201" t="str">
        <f>IF(W1251="","",VLOOKUP(W1251,Leeftijdscat,4,FALSE))</f>
        <v/>
      </c>
      <c r="X1253" s="49">
        <v>4</v>
      </c>
      <c r="Y1253" s="78">
        <f>LEN(Y1254&amp;Y1255&amp;Y1256&amp;Y1257&amp;Y1258&amp;Y1259&amp;Y1260&amp;Y1261&amp;Y1262&amp;Y1263&amp;Y1264&amp;Y1265&amp;Y1266&amp;Y1267&amp;Y1268)</f>
        <v>0</v>
      </c>
      <c r="Z1253" s="78">
        <f>LEN(Z1254&amp;Z1255&amp;Z1256&amp;Z1257&amp;Z1258&amp;Z1259&amp;Z1260&amp;Z1261&amp;Z1262&amp;Z1263&amp;Z1264&amp;Z1265&amp;Z1266&amp;Z1267&amp;Z1268)</f>
        <v>0</v>
      </c>
      <c r="AA1253" s="78">
        <f>LEN(AA1254&amp;AA1255&amp;AA1256&amp;AA1257&amp;AA1258&amp;AA1259&amp;AA1260&amp;AA1261&amp;AA1262&amp;AA1263&amp;AA1264&amp;AA1265&amp;AA1266&amp;AA1267&amp;AA1268)</f>
        <v>0</v>
      </c>
      <c r="AB1253" s="78">
        <f>SUM(Y1253:AA1253)</f>
        <v>0</v>
      </c>
    </row>
    <row r="1254" spans="1:34" x14ac:dyDescent="0.25">
      <c r="A1254" s="31" t="str">
        <f>C1251&amp;"x"&amp;B1254</f>
        <v>x1</v>
      </c>
      <c r="B1254" s="60">
        <v>1</v>
      </c>
      <c r="C1254" s="84" t="str">
        <f t="shared" ref="C1254:C1268" si="1113">IF(LEFT($A1254,1)="x","",IFERROR(VLOOKUP($A1254,LedenV,6,0),""))</f>
        <v/>
      </c>
      <c r="D1254" s="84" t="str">
        <f t="shared" ref="D1254:D1268" si="1114">IF(LEFT($A1254,1)="x","",IFERROR(VLOOKUP($A1254,LedenV,7,0),""))</f>
        <v/>
      </c>
      <c r="E1254" s="85" t="str">
        <f t="shared" ref="E1254:E1268" si="1115">IF(LEFT($A1254,1)="x","",IFERROR(VLOOKUP($A1254,LedenV,8,0),""))</f>
        <v/>
      </c>
      <c r="F1254" s="85" t="str">
        <f t="shared" ref="F1254:F1268" si="1116">IF(LEFT($A1254,1)="x","",IFERROR(VLOOKUP($A1254,LedenV,9,0),""))</f>
        <v/>
      </c>
      <c r="G1254" s="86" t="str">
        <f t="shared" ref="G1254:G1268" si="1117">IF(LEFT($A1254,1)="x","",IFERROR(VLOOKUP($A1254,LedenV,10,0),""))</f>
        <v/>
      </c>
      <c r="H1254" s="87" t="str">
        <f t="shared" ref="H1254:H1268" si="1118">IF(AND(ISNUMBER(G1254),G1254&lt;&gt;0),DATEDIF(G1254,Peildatum,"Y"),"")</f>
        <v/>
      </c>
      <c r="I1254" s="88"/>
      <c r="J1254" s="84" t="str">
        <f t="shared" ref="J1254:J1268" si="1119">IF(LEFT($A1254,1)="x","",IFERROR(VLOOKUP($A1254,LedenV,16,0),""))</f>
        <v/>
      </c>
      <c r="K1254" s="84" t="str">
        <f t="shared" ref="K1254:K1268" si="1120">IF(LEFT($A1254,1)="x","",IFERROR(VLOOKUP($A1254,LedenV,17,0),""))</f>
        <v/>
      </c>
      <c r="L1254" s="84" t="str">
        <f t="shared" ref="L1254:L1268" si="1121">IF(LEFT($A1254,1)="x","",IFERROR(VLOOKUP($A1254,LedenV,18,0),""))</f>
        <v/>
      </c>
      <c r="M1254" s="89"/>
      <c r="N1254" s="89"/>
      <c r="P1254" s="199"/>
      <c r="Q1254" s="199"/>
      <c r="R1254" s="199"/>
      <c r="S1254" s="204"/>
      <c r="T1254" s="273">
        <f t="shared" ref="T1254:T1268" si="1122">IF(LEN(C1254&amp;D1254&amp;E1254&amp;F1254)&gt;0,1,0)</f>
        <v>0</v>
      </c>
      <c r="U1254" s="202">
        <f t="shared" ref="U1254:U1268" si="1123">MIN(LEN(Y1254&amp;Z1254&amp;AA1254),1)</f>
        <v>0</v>
      </c>
      <c r="V1254" s="205" t="str">
        <f t="shared" ref="V1254:V1268" si="1124">V1253</f>
        <v/>
      </c>
      <c r="W1254" s="205" t="str">
        <f t="shared" ref="W1254:W1268" si="1125">W1253</f>
        <v/>
      </c>
      <c r="X1254" s="49">
        <v>5</v>
      </c>
      <c r="Y1254" s="84" t="str">
        <f t="shared" ref="Y1254:Y1268" si="1126">IF(LEFT($A1254,1)="x","",IFERROR(VLOOKUP($A1254,LedenV,34,0),""))</f>
        <v/>
      </c>
      <c r="Z1254" s="84" t="str">
        <f t="shared" ref="Z1254:Z1268" si="1127">IF(LEFT($A1254,1)="x","",IFERROR(VLOOKUP($A1254,LedenV,35,0),""))</f>
        <v/>
      </c>
      <c r="AA1254" s="84" t="str">
        <f t="shared" ref="AA1254:AA1268" si="1128">IF(LEFT($A1254,1)="x","",IFERROR(VLOOKUP($A1254,LedenV,36,0),""))</f>
        <v/>
      </c>
      <c r="AB1254" s="31">
        <f t="shared" ref="AB1254:AB1268" si="1129">LEN(Y1254&amp;Z1254&amp;AA1254)</f>
        <v>0</v>
      </c>
      <c r="AH1254" s="332" t="str">
        <f t="shared" ref="AH1254:AH1268" si="1130">lft(G1254,Peildatum)</f>
        <v/>
      </c>
    </row>
    <row r="1255" spans="1:34" x14ac:dyDescent="0.25">
      <c r="A1255" s="31" t="str">
        <f>C1251&amp;"x"&amp;B1255</f>
        <v>x2</v>
      </c>
      <c r="B1255" s="60">
        <v>2</v>
      </c>
      <c r="C1255" s="84" t="str">
        <f t="shared" si="1113"/>
        <v/>
      </c>
      <c r="D1255" s="84" t="str">
        <f t="shared" si="1114"/>
        <v/>
      </c>
      <c r="E1255" s="85" t="str">
        <f t="shared" si="1115"/>
        <v/>
      </c>
      <c r="F1255" s="85" t="str">
        <f t="shared" si="1116"/>
        <v/>
      </c>
      <c r="G1255" s="86" t="str">
        <f t="shared" si="1117"/>
        <v/>
      </c>
      <c r="H1255" s="87" t="str">
        <f t="shared" si="1118"/>
        <v/>
      </c>
      <c r="I1255" s="88"/>
      <c r="J1255" s="84" t="str">
        <f t="shared" si="1119"/>
        <v/>
      </c>
      <c r="K1255" s="84" t="str">
        <f t="shared" si="1120"/>
        <v/>
      </c>
      <c r="L1255" s="84" t="str">
        <f t="shared" si="1121"/>
        <v/>
      </c>
      <c r="M1255" s="89"/>
      <c r="N1255" s="89"/>
      <c r="P1255" s="199"/>
      <c r="Q1255" s="199"/>
      <c r="R1255" s="199"/>
      <c r="S1255" s="204"/>
      <c r="T1255" s="273">
        <f t="shared" si="1122"/>
        <v>0</v>
      </c>
      <c r="U1255" s="202">
        <f t="shared" si="1123"/>
        <v>0</v>
      </c>
      <c r="V1255" s="205" t="str">
        <f t="shared" si="1124"/>
        <v/>
      </c>
      <c r="W1255" s="205" t="str">
        <f t="shared" si="1125"/>
        <v/>
      </c>
      <c r="X1255" s="49">
        <v>6</v>
      </c>
      <c r="Y1255" s="84" t="str">
        <f t="shared" si="1126"/>
        <v/>
      </c>
      <c r="Z1255" s="84" t="str">
        <f t="shared" si="1127"/>
        <v/>
      </c>
      <c r="AA1255" s="84" t="str">
        <f t="shared" si="1128"/>
        <v/>
      </c>
      <c r="AB1255" s="31">
        <f t="shared" si="1129"/>
        <v>0</v>
      </c>
      <c r="AH1255" s="332" t="str">
        <f t="shared" si="1130"/>
        <v/>
      </c>
    </row>
    <row r="1256" spans="1:34" x14ac:dyDescent="0.25">
      <c r="A1256" s="31" t="str">
        <f>C1251&amp;"x"&amp;B1256</f>
        <v>x3</v>
      </c>
      <c r="B1256" s="60">
        <v>3</v>
      </c>
      <c r="C1256" s="84" t="str">
        <f t="shared" si="1113"/>
        <v/>
      </c>
      <c r="D1256" s="84" t="str">
        <f t="shared" si="1114"/>
        <v/>
      </c>
      <c r="E1256" s="85" t="str">
        <f t="shared" si="1115"/>
        <v/>
      </c>
      <c r="F1256" s="85" t="str">
        <f t="shared" si="1116"/>
        <v/>
      </c>
      <c r="G1256" s="86" t="str">
        <f t="shared" si="1117"/>
        <v/>
      </c>
      <c r="H1256" s="87" t="str">
        <f t="shared" si="1118"/>
        <v/>
      </c>
      <c r="I1256" s="88"/>
      <c r="J1256" s="84" t="str">
        <f t="shared" si="1119"/>
        <v/>
      </c>
      <c r="K1256" s="84" t="str">
        <f t="shared" si="1120"/>
        <v/>
      </c>
      <c r="L1256" s="84" t="str">
        <f t="shared" si="1121"/>
        <v/>
      </c>
      <c r="M1256" s="89"/>
      <c r="N1256" s="89"/>
      <c r="P1256" s="199"/>
      <c r="Q1256" s="199"/>
      <c r="R1256" s="199"/>
      <c r="S1256" s="204"/>
      <c r="T1256" s="273">
        <f t="shared" si="1122"/>
        <v>0</v>
      </c>
      <c r="U1256" s="202">
        <f t="shared" si="1123"/>
        <v>0</v>
      </c>
      <c r="V1256" s="205" t="str">
        <f t="shared" si="1124"/>
        <v/>
      </c>
      <c r="W1256" s="205" t="str">
        <f t="shared" si="1125"/>
        <v/>
      </c>
      <c r="X1256" s="49">
        <v>7</v>
      </c>
      <c r="Y1256" s="84" t="str">
        <f t="shared" si="1126"/>
        <v/>
      </c>
      <c r="Z1256" s="84" t="str">
        <f t="shared" si="1127"/>
        <v/>
      </c>
      <c r="AA1256" s="84" t="str">
        <f t="shared" si="1128"/>
        <v/>
      </c>
      <c r="AB1256" s="31">
        <f t="shared" si="1129"/>
        <v>0</v>
      </c>
      <c r="AH1256" s="332" t="str">
        <f t="shared" si="1130"/>
        <v/>
      </c>
    </row>
    <row r="1257" spans="1:34" x14ac:dyDescent="0.25">
      <c r="A1257" s="31" t="str">
        <f>C1251&amp;"x"&amp;B1257</f>
        <v>x4</v>
      </c>
      <c r="B1257" s="60">
        <v>4</v>
      </c>
      <c r="C1257" s="84" t="str">
        <f t="shared" si="1113"/>
        <v/>
      </c>
      <c r="D1257" s="84" t="str">
        <f t="shared" si="1114"/>
        <v/>
      </c>
      <c r="E1257" s="85" t="str">
        <f t="shared" si="1115"/>
        <v/>
      </c>
      <c r="F1257" s="85" t="str">
        <f t="shared" si="1116"/>
        <v/>
      </c>
      <c r="G1257" s="86" t="str">
        <f t="shared" si="1117"/>
        <v/>
      </c>
      <c r="H1257" s="87" t="str">
        <f t="shared" si="1118"/>
        <v/>
      </c>
      <c r="I1257" s="88"/>
      <c r="J1257" s="84" t="str">
        <f t="shared" si="1119"/>
        <v/>
      </c>
      <c r="K1257" s="84" t="str">
        <f t="shared" si="1120"/>
        <v/>
      </c>
      <c r="L1257" s="84" t="str">
        <f t="shared" si="1121"/>
        <v/>
      </c>
      <c r="M1257" s="89"/>
      <c r="N1257" s="89"/>
      <c r="P1257" s="199"/>
      <c r="Q1257" s="199"/>
      <c r="R1257" s="199"/>
      <c r="S1257" s="204"/>
      <c r="T1257" s="273">
        <f t="shared" si="1122"/>
        <v>0</v>
      </c>
      <c r="U1257" s="202">
        <f t="shared" si="1123"/>
        <v>0</v>
      </c>
      <c r="V1257" s="205" t="str">
        <f t="shared" si="1124"/>
        <v/>
      </c>
      <c r="W1257" s="205" t="str">
        <f t="shared" si="1125"/>
        <v/>
      </c>
      <c r="X1257" s="49">
        <v>8</v>
      </c>
      <c r="Y1257" s="84" t="str">
        <f t="shared" si="1126"/>
        <v/>
      </c>
      <c r="Z1257" s="84" t="str">
        <f t="shared" si="1127"/>
        <v/>
      </c>
      <c r="AA1257" s="84" t="str">
        <f t="shared" si="1128"/>
        <v/>
      </c>
      <c r="AB1257" s="31">
        <f t="shared" si="1129"/>
        <v>0</v>
      </c>
      <c r="AH1257" s="332" t="str">
        <f t="shared" si="1130"/>
        <v/>
      </c>
    </row>
    <row r="1258" spans="1:34" x14ac:dyDescent="0.25">
      <c r="A1258" s="31" t="str">
        <f>C1251&amp;"x"&amp;B1258</f>
        <v>x5</v>
      </c>
      <c r="B1258" s="60">
        <v>5</v>
      </c>
      <c r="C1258" s="84" t="str">
        <f t="shared" si="1113"/>
        <v/>
      </c>
      <c r="D1258" s="84" t="str">
        <f t="shared" si="1114"/>
        <v/>
      </c>
      <c r="E1258" s="85" t="str">
        <f t="shared" si="1115"/>
        <v/>
      </c>
      <c r="F1258" s="85" t="str">
        <f t="shared" si="1116"/>
        <v/>
      </c>
      <c r="G1258" s="86" t="str">
        <f t="shared" si="1117"/>
        <v/>
      </c>
      <c r="H1258" s="87" t="str">
        <f t="shared" si="1118"/>
        <v/>
      </c>
      <c r="I1258" s="88"/>
      <c r="J1258" s="84" t="str">
        <f t="shared" si="1119"/>
        <v/>
      </c>
      <c r="K1258" s="84" t="str">
        <f t="shared" si="1120"/>
        <v/>
      </c>
      <c r="L1258" s="84" t="str">
        <f t="shared" si="1121"/>
        <v/>
      </c>
      <c r="M1258" s="89"/>
      <c r="N1258" s="89"/>
      <c r="P1258" s="199"/>
      <c r="Q1258" s="199"/>
      <c r="R1258" s="199"/>
      <c r="S1258" s="204"/>
      <c r="T1258" s="273">
        <f t="shared" si="1122"/>
        <v>0</v>
      </c>
      <c r="U1258" s="202">
        <f t="shared" si="1123"/>
        <v>0</v>
      </c>
      <c r="V1258" s="205" t="str">
        <f t="shared" si="1124"/>
        <v/>
      </c>
      <c r="W1258" s="205" t="str">
        <f t="shared" si="1125"/>
        <v/>
      </c>
      <c r="X1258" s="49">
        <v>9</v>
      </c>
      <c r="Y1258" s="84" t="str">
        <f t="shared" si="1126"/>
        <v/>
      </c>
      <c r="Z1258" s="84" t="str">
        <f t="shared" si="1127"/>
        <v/>
      </c>
      <c r="AA1258" s="84" t="str">
        <f t="shared" si="1128"/>
        <v/>
      </c>
      <c r="AB1258" s="31">
        <f t="shared" si="1129"/>
        <v>0</v>
      </c>
      <c r="AH1258" s="332" t="str">
        <f t="shared" si="1130"/>
        <v/>
      </c>
    </row>
    <row r="1259" spans="1:34" x14ac:dyDescent="0.25">
      <c r="A1259" s="31" t="str">
        <f>C1251&amp;"x"&amp;B1259</f>
        <v>x6</v>
      </c>
      <c r="B1259" s="60">
        <v>6</v>
      </c>
      <c r="C1259" s="84" t="str">
        <f t="shared" si="1113"/>
        <v/>
      </c>
      <c r="D1259" s="84" t="str">
        <f t="shared" si="1114"/>
        <v/>
      </c>
      <c r="E1259" s="85" t="str">
        <f t="shared" si="1115"/>
        <v/>
      </c>
      <c r="F1259" s="85" t="str">
        <f t="shared" si="1116"/>
        <v/>
      </c>
      <c r="G1259" s="86" t="str">
        <f t="shared" si="1117"/>
        <v/>
      </c>
      <c r="H1259" s="87" t="str">
        <f t="shared" si="1118"/>
        <v/>
      </c>
      <c r="I1259" s="88"/>
      <c r="J1259" s="84" t="str">
        <f t="shared" si="1119"/>
        <v/>
      </c>
      <c r="K1259" s="84" t="str">
        <f t="shared" si="1120"/>
        <v/>
      </c>
      <c r="L1259" s="84" t="str">
        <f t="shared" si="1121"/>
        <v/>
      </c>
      <c r="M1259" s="89"/>
      <c r="N1259" s="89"/>
      <c r="P1259" s="199"/>
      <c r="Q1259" s="199"/>
      <c r="R1259" s="199"/>
      <c r="S1259" s="204"/>
      <c r="T1259" s="273">
        <f t="shared" si="1122"/>
        <v>0</v>
      </c>
      <c r="U1259" s="202">
        <f t="shared" si="1123"/>
        <v>0</v>
      </c>
      <c r="V1259" s="205" t="str">
        <f t="shared" si="1124"/>
        <v/>
      </c>
      <c r="W1259" s="205" t="str">
        <f t="shared" si="1125"/>
        <v/>
      </c>
      <c r="X1259" s="49">
        <v>10</v>
      </c>
      <c r="Y1259" s="84" t="str">
        <f t="shared" si="1126"/>
        <v/>
      </c>
      <c r="Z1259" s="84" t="str">
        <f t="shared" si="1127"/>
        <v/>
      </c>
      <c r="AA1259" s="84" t="str">
        <f t="shared" si="1128"/>
        <v/>
      </c>
      <c r="AB1259" s="31">
        <f t="shared" si="1129"/>
        <v>0</v>
      </c>
      <c r="AH1259" s="332" t="str">
        <f t="shared" si="1130"/>
        <v/>
      </c>
    </row>
    <row r="1260" spans="1:34" x14ac:dyDescent="0.25">
      <c r="A1260" s="31" t="str">
        <f>C1251&amp;"x"&amp;B1260</f>
        <v>x7</v>
      </c>
      <c r="B1260" s="60">
        <v>7</v>
      </c>
      <c r="C1260" s="84" t="str">
        <f t="shared" si="1113"/>
        <v/>
      </c>
      <c r="D1260" s="84" t="str">
        <f t="shared" si="1114"/>
        <v/>
      </c>
      <c r="E1260" s="85" t="str">
        <f t="shared" si="1115"/>
        <v/>
      </c>
      <c r="F1260" s="85" t="str">
        <f t="shared" si="1116"/>
        <v/>
      </c>
      <c r="G1260" s="86" t="str">
        <f t="shared" si="1117"/>
        <v/>
      </c>
      <c r="H1260" s="87" t="str">
        <f t="shared" si="1118"/>
        <v/>
      </c>
      <c r="I1260" s="88"/>
      <c r="J1260" s="84" t="str">
        <f t="shared" si="1119"/>
        <v/>
      </c>
      <c r="K1260" s="84" t="str">
        <f t="shared" si="1120"/>
        <v/>
      </c>
      <c r="L1260" s="84" t="str">
        <f t="shared" si="1121"/>
        <v/>
      </c>
      <c r="M1260" s="89"/>
      <c r="N1260" s="89"/>
      <c r="P1260" s="199"/>
      <c r="Q1260" s="199"/>
      <c r="R1260" s="199"/>
      <c r="S1260" s="204"/>
      <c r="T1260" s="273">
        <f t="shared" si="1122"/>
        <v>0</v>
      </c>
      <c r="U1260" s="202">
        <f t="shared" si="1123"/>
        <v>0</v>
      </c>
      <c r="V1260" s="205" t="str">
        <f t="shared" si="1124"/>
        <v/>
      </c>
      <c r="W1260" s="205" t="str">
        <f t="shared" si="1125"/>
        <v/>
      </c>
      <c r="X1260" s="49">
        <v>11</v>
      </c>
      <c r="Y1260" s="84" t="str">
        <f t="shared" si="1126"/>
        <v/>
      </c>
      <c r="Z1260" s="84" t="str">
        <f t="shared" si="1127"/>
        <v/>
      </c>
      <c r="AA1260" s="84" t="str">
        <f t="shared" si="1128"/>
        <v/>
      </c>
      <c r="AB1260" s="31">
        <f t="shared" si="1129"/>
        <v>0</v>
      </c>
      <c r="AH1260" s="332" t="str">
        <f t="shared" si="1130"/>
        <v/>
      </c>
    </row>
    <row r="1261" spans="1:34" x14ac:dyDescent="0.25">
      <c r="A1261" s="31" t="str">
        <f>C1251&amp;"x"&amp;B1261</f>
        <v>x8</v>
      </c>
      <c r="B1261" s="60">
        <v>8</v>
      </c>
      <c r="C1261" s="84" t="str">
        <f t="shared" si="1113"/>
        <v/>
      </c>
      <c r="D1261" s="84" t="str">
        <f t="shared" si="1114"/>
        <v/>
      </c>
      <c r="E1261" s="85" t="str">
        <f t="shared" si="1115"/>
        <v/>
      </c>
      <c r="F1261" s="85" t="str">
        <f t="shared" si="1116"/>
        <v/>
      </c>
      <c r="G1261" s="86" t="str">
        <f t="shared" si="1117"/>
        <v/>
      </c>
      <c r="H1261" s="87" t="str">
        <f t="shared" si="1118"/>
        <v/>
      </c>
      <c r="I1261" s="88"/>
      <c r="J1261" s="84" t="str">
        <f t="shared" si="1119"/>
        <v/>
      </c>
      <c r="K1261" s="84" t="str">
        <f t="shared" si="1120"/>
        <v/>
      </c>
      <c r="L1261" s="84" t="str">
        <f t="shared" si="1121"/>
        <v/>
      </c>
      <c r="M1261" s="89"/>
      <c r="N1261" s="89"/>
      <c r="P1261" s="199"/>
      <c r="Q1261" s="199"/>
      <c r="R1261" s="199"/>
      <c r="S1261" s="204"/>
      <c r="T1261" s="273">
        <f t="shared" si="1122"/>
        <v>0</v>
      </c>
      <c r="U1261" s="202">
        <f t="shared" si="1123"/>
        <v>0</v>
      </c>
      <c r="V1261" s="205" t="str">
        <f t="shared" si="1124"/>
        <v/>
      </c>
      <c r="W1261" s="205" t="str">
        <f t="shared" si="1125"/>
        <v/>
      </c>
      <c r="X1261" s="49">
        <v>12</v>
      </c>
      <c r="Y1261" s="84" t="str">
        <f t="shared" si="1126"/>
        <v/>
      </c>
      <c r="Z1261" s="84" t="str">
        <f t="shared" si="1127"/>
        <v/>
      </c>
      <c r="AA1261" s="84" t="str">
        <f t="shared" si="1128"/>
        <v/>
      </c>
      <c r="AB1261" s="31">
        <f t="shared" si="1129"/>
        <v>0</v>
      </c>
      <c r="AH1261" s="332" t="str">
        <f t="shared" si="1130"/>
        <v/>
      </c>
    </row>
    <row r="1262" spans="1:34" x14ac:dyDescent="0.25">
      <c r="A1262" s="31" t="str">
        <f>C1251&amp;"x"&amp;B1262</f>
        <v>x9</v>
      </c>
      <c r="B1262" s="60">
        <v>9</v>
      </c>
      <c r="C1262" s="84" t="str">
        <f t="shared" si="1113"/>
        <v/>
      </c>
      <c r="D1262" s="84" t="str">
        <f t="shared" si="1114"/>
        <v/>
      </c>
      <c r="E1262" s="85" t="str">
        <f t="shared" si="1115"/>
        <v/>
      </c>
      <c r="F1262" s="85" t="str">
        <f t="shared" si="1116"/>
        <v/>
      </c>
      <c r="G1262" s="86" t="str">
        <f t="shared" si="1117"/>
        <v/>
      </c>
      <c r="H1262" s="87" t="str">
        <f t="shared" si="1118"/>
        <v/>
      </c>
      <c r="I1262" s="88"/>
      <c r="J1262" s="84" t="str">
        <f t="shared" si="1119"/>
        <v/>
      </c>
      <c r="K1262" s="84" t="str">
        <f t="shared" si="1120"/>
        <v/>
      </c>
      <c r="L1262" s="84" t="str">
        <f t="shared" si="1121"/>
        <v/>
      </c>
      <c r="M1262" s="89"/>
      <c r="N1262" s="89"/>
      <c r="P1262" s="199"/>
      <c r="Q1262" s="199"/>
      <c r="R1262" s="199"/>
      <c r="S1262" s="204"/>
      <c r="T1262" s="273">
        <f t="shared" si="1122"/>
        <v>0</v>
      </c>
      <c r="U1262" s="202">
        <f t="shared" si="1123"/>
        <v>0</v>
      </c>
      <c r="V1262" s="205" t="str">
        <f t="shared" si="1124"/>
        <v/>
      </c>
      <c r="W1262" s="205" t="str">
        <f t="shared" si="1125"/>
        <v/>
      </c>
      <c r="X1262" s="49">
        <v>13</v>
      </c>
      <c r="Y1262" s="84" t="str">
        <f t="shared" si="1126"/>
        <v/>
      </c>
      <c r="Z1262" s="84" t="str">
        <f t="shared" si="1127"/>
        <v/>
      </c>
      <c r="AA1262" s="84" t="str">
        <f t="shared" si="1128"/>
        <v/>
      </c>
      <c r="AB1262" s="31">
        <f t="shared" si="1129"/>
        <v>0</v>
      </c>
      <c r="AH1262" s="332" t="str">
        <f t="shared" si="1130"/>
        <v/>
      </c>
    </row>
    <row r="1263" spans="1:34" x14ac:dyDescent="0.25">
      <c r="A1263" s="31" t="str">
        <f>C1251&amp;"x"&amp;B1263</f>
        <v>x10</v>
      </c>
      <c r="B1263" s="60">
        <v>10</v>
      </c>
      <c r="C1263" s="84" t="str">
        <f t="shared" si="1113"/>
        <v/>
      </c>
      <c r="D1263" s="84" t="str">
        <f t="shared" si="1114"/>
        <v/>
      </c>
      <c r="E1263" s="85" t="str">
        <f t="shared" si="1115"/>
        <v/>
      </c>
      <c r="F1263" s="85" t="str">
        <f t="shared" si="1116"/>
        <v/>
      </c>
      <c r="G1263" s="86" t="str">
        <f t="shared" si="1117"/>
        <v/>
      </c>
      <c r="H1263" s="87" t="str">
        <f t="shared" si="1118"/>
        <v/>
      </c>
      <c r="I1263" s="88"/>
      <c r="J1263" s="84" t="str">
        <f t="shared" si="1119"/>
        <v/>
      </c>
      <c r="K1263" s="84" t="str">
        <f t="shared" si="1120"/>
        <v/>
      </c>
      <c r="L1263" s="84" t="str">
        <f t="shared" si="1121"/>
        <v/>
      </c>
      <c r="M1263" s="89"/>
      <c r="N1263" s="89"/>
      <c r="P1263" s="199"/>
      <c r="Q1263" s="199"/>
      <c r="R1263" s="199"/>
      <c r="S1263" s="204"/>
      <c r="T1263" s="273">
        <f t="shared" si="1122"/>
        <v>0</v>
      </c>
      <c r="U1263" s="202">
        <f t="shared" si="1123"/>
        <v>0</v>
      </c>
      <c r="V1263" s="205" t="str">
        <f t="shared" si="1124"/>
        <v/>
      </c>
      <c r="W1263" s="205" t="str">
        <f t="shared" si="1125"/>
        <v/>
      </c>
      <c r="X1263" s="49">
        <v>14</v>
      </c>
      <c r="Y1263" s="84" t="str">
        <f t="shared" si="1126"/>
        <v/>
      </c>
      <c r="Z1263" s="84" t="str">
        <f t="shared" si="1127"/>
        <v/>
      </c>
      <c r="AA1263" s="84" t="str">
        <f t="shared" si="1128"/>
        <v/>
      </c>
      <c r="AB1263" s="31">
        <f t="shared" si="1129"/>
        <v>0</v>
      </c>
      <c r="AH1263" s="332" t="str">
        <f t="shared" si="1130"/>
        <v/>
      </c>
    </row>
    <row r="1264" spans="1:34" x14ac:dyDescent="0.25">
      <c r="A1264" s="31" t="str">
        <f>C1251&amp;"x"&amp;B1264</f>
        <v>x11</v>
      </c>
      <c r="B1264" s="60">
        <v>11</v>
      </c>
      <c r="C1264" s="84" t="str">
        <f t="shared" si="1113"/>
        <v/>
      </c>
      <c r="D1264" s="84" t="str">
        <f t="shared" si="1114"/>
        <v/>
      </c>
      <c r="E1264" s="85" t="str">
        <f t="shared" si="1115"/>
        <v/>
      </c>
      <c r="F1264" s="85" t="str">
        <f t="shared" si="1116"/>
        <v/>
      </c>
      <c r="G1264" s="86" t="str">
        <f t="shared" si="1117"/>
        <v/>
      </c>
      <c r="H1264" s="87" t="str">
        <f t="shared" si="1118"/>
        <v/>
      </c>
      <c r="I1264" s="88"/>
      <c r="J1264" s="84" t="str">
        <f t="shared" si="1119"/>
        <v/>
      </c>
      <c r="K1264" s="84" t="str">
        <f t="shared" si="1120"/>
        <v/>
      </c>
      <c r="L1264" s="84" t="str">
        <f t="shared" si="1121"/>
        <v/>
      </c>
      <c r="M1264" s="89"/>
      <c r="N1264" s="89"/>
      <c r="P1264" s="199"/>
      <c r="Q1264" s="199"/>
      <c r="R1264" s="199"/>
      <c r="T1264" s="273">
        <f t="shared" si="1122"/>
        <v>0</v>
      </c>
      <c r="U1264" s="202">
        <f t="shared" si="1123"/>
        <v>0</v>
      </c>
      <c r="V1264" s="205" t="str">
        <f t="shared" si="1124"/>
        <v/>
      </c>
      <c r="W1264" s="205" t="str">
        <f t="shared" si="1125"/>
        <v/>
      </c>
      <c r="X1264" s="49">
        <v>15</v>
      </c>
      <c r="Y1264" s="84" t="str">
        <f t="shared" si="1126"/>
        <v/>
      </c>
      <c r="Z1264" s="84" t="str">
        <f t="shared" si="1127"/>
        <v/>
      </c>
      <c r="AA1264" s="84" t="str">
        <f t="shared" si="1128"/>
        <v/>
      </c>
      <c r="AB1264" s="31">
        <f t="shared" si="1129"/>
        <v>0</v>
      </c>
      <c r="AH1264" s="332" t="str">
        <f t="shared" si="1130"/>
        <v/>
      </c>
    </row>
    <row r="1265" spans="1:34" x14ac:dyDescent="0.25">
      <c r="A1265" s="31" t="str">
        <f>C1251&amp;"x"&amp;B1265</f>
        <v>x12</v>
      </c>
      <c r="B1265" s="60">
        <v>12</v>
      </c>
      <c r="C1265" s="84" t="str">
        <f t="shared" si="1113"/>
        <v/>
      </c>
      <c r="D1265" s="84" t="str">
        <f t="shared" si="1114"/>
        <v/>
      </c>
      <c r="E1265" s="85" t="str">
        <f t="shared" si="1115"/>
        <v/>
      </c>
      <c r="F1265" s="85" t="str">
        <f t="shared" si="1116"/>
        <v/>
      </c>
      <c r="G1265" s="86" t="str">
        <f t="shared" si="1117"/>
        <v/>
      </c>
      <c r="H1265" s="87" t="str">
        <f t="shared" si="1118"/>
        <v/>
      </c>
      <c r="I1265" s="88"/>
      <c r="J1265" s="84" t="str">
        <f t="shared" si="1119"/>
        <v/>
      </c>
      <c r="K1265" s="84" t="str">
        <f t="shared" si="1120"/>
        <v/>
      </c>
      <c r="L1265" s="84" t="str">
        <f t="shared" si="1121"/>
        <v/>
      </c>
      <c r="M1265" s="89"/>
      <c r="N1265" s="89"/>
      <c r="P1265" s="199"/>
      <c r="Q1265" s="199"/>
      <c r="R1265" s="199"/>
      <c r="T1265" s="273">
        <f t="shared" si="1122"/>
        <v>0</v>
      </c>
      <c r="U1265" s="202">
        <f t="shared" si="1123"/>
        <v>0</v>
      </c>
      <c r="V1265" s="205" t="str">
        <f t="shared" si="1124"/>
        <v/>
      </c>
      <c r="W1265" s="205" t="str">
        <f t="shared" si="1125"/>
        <v/>
      </c>
      <c r="X1265" s="49">
        <v>16</v>
      </c>
      <c r="Y1265" s="84" t="str">
        <f t="shared" si="1126"/>
        <v/>
      </c>
      <c r="Z1265" s="84" t="str">
        <f t="shared" si="1127"/>
        <v/>
      </c>
      <c r="AA1265" s="84" t="str">
        <f t="shared" si="1128"/>
        <v/>
      </c>
      <c r="AB1265" s="31">
        <f t="shared" si="1129"/>
        <v>0</v>
      </c>
      <c r="AH1265" s="332" t="str">
        <f t="shared" si="1130"/>
        <v/>
      </c>
    </row>
    <row r="1266" spans="1:34" x14ac:dyDescent="0.25">
      <c r="A1266" s="31" t="str">
        <f>C1251&amp;"x"&amp;B1266</f>
        <v>x13</v>
      </c>
      <c r="B1266" s="60">
        <v>13</v>
      </c>
      <c r="C1266" s="84" t="str">
        <f t="shared" si="1113"/>
        <v/>
      </c>
      <c r="D1266" s="84" t="str">
        <f t="shared" si="1114"/>
        <v/>
      </c>
      <c r="E1266" s="85" t="str">
        <f t="shared" si="1115"/>
        <v/>
      </c>
      <c r="F1266" s="85" t="str">
        <f t="shared" si="1116"/>
        <v/>
      </c>
      <c r="G1266" s="86" t="str">
        <f t="shared" si="1117"/>
        <v/>
      </c>
      <c r="H1266" s="87" t="str">
        <f t="shared" si="1118"/>
        <v/>
      </c>
      <c r="I1266" s="88"/>
      <c r="J1266" s="84" t="str">
        <f t="shared" si="1119"/>
        <v/>
      </c>
      <c r="K1266" s="84" t="str">
        <f t="shared" si="1120"/>
        <v/>
      </c>
      <c r="L1266" s="84" t="str">
        <f t="shared" si="1121"/>
        <v/>
      </c>
      <c r="M1266" s="89"/>
      <c r="N1266" s="89"/>
      <c r="P1266" s="199"/>
      <c r="Q1266" s="199"/>
      <c r="R1266" s="199"/>
      <c r="T1266" s="273">
        <f t="shared" si="1122"/>
        <v>0</v>
      </c>
      <c r="U1266" s="202">
        <f t="shared" si="1123"/>
        <v>0</v>
      </c>
      <c r="V1266" s="205" t="str">
        <f t="shared" si="1124"/>
        <v/>
      </c>
      <c r="W1266" s="205" t="str">
        <f t="shared" si="1125"/>
        <v/>
      </c>
      <c r="X1266" s="49">
        <v>17</v>
      </c>
      <c r="Y1266" s="84" t="str">
        <f t="shared" si="1126"/>
        <v/>
      </c>
      <c r="Z1266" s="84" t="str">
        <f t="shared" si="1127"/>
        <v/>
      </c>
      <c r="AA1266" s="84" t="str">
        <f t="shared" si="1128"/>
        <v/>
      </c>
      <c r="AB1266" s="31">
        <f t="shared" si="1129"/>
        <v>0</v>
      </c>
      <c r="AH1266" s="332" t="str">
        <f t="shared" si="1130"/>
        <v/>
      </c>
    </row>
    <row r="1267" spans="1:34" x14ac:dyDescent="0.25">
      <c r="A1267" s="31" t="str">
        <f>C1251&amp;"x"&amp;B1267</f>
        <v>x14</v>
      </c>
      <c r="B1267" s="60">
        <v>14</v>
      </c>
      <c r="C1267" s="84" t="str">
        <f t="shared" si="1113"/>
        <v/>
      </c>
      <c r="D1267" s="84" t="str">
        <f t="shared" si="1114"/>
        <v/>
      </c>
      <c r="E1267" s="85" t="str">
        <f t="shared" si="1115"/>
        <v/>
      </c>
      <c r="F1267" s="85" t="str">
        <f t="shared" si="1116"/>
        <v/>
      </c>
      <c r="G1267" s="86" t="str">
        <f t="shared" si="1117"/>
        <v/>
      </c>
      <c r="H1267" s="87" t="str">
        <f t="shared" si="1118"/>
        <v/>
      </c>
      <c r="I1267" s="88"/>
      <c r="J1267" s="84" t="str">
        <f t="shared" si="1119"/>
        <v/>
      </c>
      <c r="K1267" s="84" t="str">
        <f t="shared" si="1120"/>
        <v/>
      </c>
      <c r="L1267" s="84" t="str">
        <f t="shared" si="1121"/>
        <v/>
      </c>
      <c r="M1267" s="89"/>
      <c r="N1267" s="89"/>
      <c r="P1267" s="199"/>
      <c r="Q1267" s="199"/>
      <c r="R1267" s="199"/>
      <c r="T1267" s="273">
        <f t="shared" si="1122"/>
        <v>0</v>
      </c>
      <c r="U1267" s="202">
        <f t="shared" si="1123"/>
        <v>0</v>
      </c>
      <c r="V1267" s="205" t="str">
        <f t="shared" si="1124"/>
        <v/>
      </c>
      <c r="W1267" s="205" t="str">
        <f t="shared" si="1125"/>
        <v/>
      </c>
      <c r="X1267" s="49">
        <v>18</v>
      </c>
      <c r="Y1267" s="84" t="str">
        <f t="shared" si="1126"/>
        <v/>
      </c>
      <c r="Z1267" s="84" t="str">
        <f t="shared" si="1127"/>
        <v/>
      </c>
      <c r="AA1267" s="84" t="str">
        <f t="shared" si="1128"/>
        <v/>
      </c>
      <c r="AB1267" s="31">
        <f t="shared" si="1129"/>
        <v>0</v>
      </c>
      <c r="AH1267" s="332" t="str">
        <f t="shared" si="1130"/>
        <v/>
      </c>
    </row>
    <row r="1268" spans="1:34" x14ac:dyDescent="0.25">
      <c r="A1268" s="31" t="str">
        <f>C1251&amp;"x"&amp;B1268</f>
        <v>x15</v>
      </c>
      <c r="B1268" s="60">
        <v>15</v>
      </c>
      <c r="C1268" s="84" t="str">
        <f t="shared" si="1113"/>
        <v/>
      </c>
      <c r="D1268" s="84" t="str">
        <f t="shared" si="1114"/>
        <v/>
      </c>
      <c r="E1268" s="85" t="str">
        <f t="shared" si="1115"/>
        <v/>
      </c>
      <c r="F1268" s="85" t="str">
        <f t="shared" si="1116"/>
        <v/>
      </c>
      <c r="G1268" s="86" t="str">
        <f t="shared" si="1117"/>
        <v/>
      </c>
      <c r="H1268" s="87" t="str">
        <f t="shared" si="1118"/>
        <v/>
      </c>
      <c r="I1268" s="88"/>
      <c r="J1268" s="84" t="str">
        <f t="shared" si="1119"/>
        <v/>
      </c>
      <c r="K1268" s="84" t="str">
        <f t="shared" si="1120"/>
        <v/>
      </c>
      <c r="L1268" s="84" t="str">
        <f t="shared" si="1121"/>
        <v/>
      </c>
      <c r="M1268" s="89"/>
      <c r="N1268" s="89"/>
      <c r="P1268" s="199"/>
      <c r="Q1268" s="199"/>
      <c r="R1268" s="199"/>
      <c r="T1268" s="273">
        <f t="shared" si="1122"/>
        <v>0</v>
      </c>
      <c r="U1268" s="202">
        <f t="shared" si="1123"/>
        <v>0</v>
      </c>
      <c r="V1268" s="205" t="str">
        <f t="shared" si="1124"/>
        <v/>
      </c>
      <c r="W1268" s="205" t="str">
        <f t="shared" si="1125"/>
        <v/>
      </c>
      <c r="X1268" s="49">
        <v>19</v>
      </c>
      <c r="Y1268" s="84" t="str">
        <f t="shared" si="1126"/>
        <v/>
      </c>
      <c r="Z1268" s="84" t="str">
        <f t="shared" si="1127"/>
        <v/>
      </c>
      <c r="AA1268" s="84" t="str">
        <f t="shared" si="1128"/>
        <v/>
      </c>
      <c r="AB1268" s="31">
        <f t="shared" si="1129"/>
        <v>0</v>
      </c>
      <c r="AH1268" s="332" t="str">
        <f t="shared" si="1130"/>
        <v/>
      </c>
    </row>
    <row r="1269" spans="1:34" ht="13.8" thickBot="1" x14ac:dyDescent="0.3">
      <c r="B1269" s="90"/>
      <c r="C1269" s="91"/>
      <c r="D1269" s="90"/>
      <c r="E1269" s="90"/>
      <c r="F1269" s="90"/>
      <c r="G1269" s="92"/>
      <c r="H1269" s="92"/>
      <c r="I1269" s="92"/>
      <c r="J1269" s="91"/>
      <c r="K1269" s="91"/>
      <c r="L1269" s="91"/>
      <c r="M1269" s="89"/>
      <c r="N1269" s="89"/>
      <c r="X1269" s="49">
        <v>20</v>
      </c>
    </row>
    <row r="1270" spans="1:34" ht="13.8" thickTop="1" x14ac:dyDescent="0.25">
      <c r="A1270" s="59"/>
      <c r="B1270" s="60"/>
      <c r="C1270" s="416" t="s">
        <v>5707</v>
      </c>
      <c r="D1270" s="416"/>
      <c r="E1270" s="162" t="s">
        <v>5708</v>
      </c>
      <c r="F1270" s="162" t="s">
        <v>5709</v>
      </c>
      <c r="G1270" s="62" t="s">
        <v>5710</v>
      </c>
      <c r="H1270" s="63"/>
      <c r="I1270" s="64"/>
      <c r="J1270" s="65" t="s">
        <v>5711</v>
      </c>
      <c r="K1270" s="65" t="s">
        <v>5712</v>
      </c>
      <c r="L1270" s="65" t="s">
        <v>5713</v>
      </c>
      <c r="M1270" s="66"/>
      <c r="N1270" s="66"/>
      <c r="O1270" s="67"/>
      <c r="P1270" s="68">
        <f>COUNT(P1274:P1288)</f>
        <v>0</v>
      </c>
      <c r="Q1270" s="68">
        <f>COUNT(Q1274:Q1288)</f>
        <v>0</v>
      </c>
      <c r="R1270" s="68">
        <f>COUNT(R1274:R1288)</f>
        <v>0</v>
      </c>
      <c r="S1270" s="69"/>
      <c r="T1270" s="344">
        <f>T1271-SUM(U1274:U1288)</f>
        <v>0</v>
      </c>
      <c r="U1270" s="67"/>
      <c r="V1270" s="67"/>
      <c r="W1270" s="67"/>
      <c r="X1270" s="67">
        <v>1</v>
      </c>
      <c r="Y1270" s="59"/>
      <c r="Z1270" s="59"/>
      <c r="AA1270" s="59"/>
      <c r="AB1270" s="59"/>
    </row>
    <row r="1271" spans="1:34" x14ac:dyDescent="0.25">
      <c r="A1271" s="40">
        <v>67</v>
      </c>
      <c r="B1271" s="70"/>
      <c r="C1271" s="415" t="str">
        <f>Leden!AQ69</f>
        <v/>
      </c>
      <c r="D1271" s="415"/>
      <c r="E1271" s="161" t="str">
        <f>IF($C1271="","",LEFT(IFERROR(VLOOKUP($C1271,TeamsV,2,0),"")&amp;"??",2))</f>
        <v/>
      </c>
      <c r="F1271" s="161" t="str">
        <f>IF($C1271="","",LEFT(IFERROR(VLOOKUP($C1271,TeamsV,3,0),"")&amp;"??",2))</f>
        <v/>
      </c>
      <c r="G1271" s="161" t="str">
        <f>IF($C1271="","",LEFT(IFERROR(VLOOKUP($C1271,TeamsV,4,0),"")&amp;"?",1))</f>
        <v/>
      </c>
      <c r="H1271" s="72"/>
      <c r="I1271" s="73"/>
      <c r="J1271" s="265">
        <f>COUNTIF(C1274:C1288,"V")</f>
        <v>0</v>
      </c>
      <c r="K1271" s="268">
        <f>COUNTIF(C1274:C1288,"M")</f>
        <v>0</v>
      </c>
      <c r="L1271" s="74" t="str">
        <f>IFERROR(AVERAGE(H1274:H1288),"")</f>
        <v/>
      </c>
      <c r="M1271" s="75"/>
      <c r="N1271" s="75"/>
      <c r="O1271" s="76" t="s">
        <v>5714</v>
      </c>
      <c r="P1271" s="346"/>
      <c r="Q1271" s="346"/>
      <c r="R1271" s="346"/>
      <c r="S1271" s="347"/>
      <c r="T1271" s="344">
        <f>SUM(T1274:T1288)</f>
        <v>0</v>
      </c>
      <c r="U1271" s="201" t="str">
        <f>MID($C1271,1,1)</f>
        <v/>
      </c>
      <c r="V1271" s="201" t="str">
        <f>MID($C1271,1,1)</f>
        <v/>
      </c>
      <c r="W1271" s="201" t="str">
        <f>MID($C1271,1,1)</f>
        <v/>
      </c>
      <c r="X1271" s="49">
        <v>2</v>
      </c>
      <c r="Y1271" s="40"/>
      <c r="Z1271" s="40"/>
      <c r="AA1271" s="40"/>
      <c r="AB1271" s="40"/>
      <c r="AD1271" s="17" t="str">
        <f>IF($C1271="","",IFERROR(VLOOKUP($C1271,TeamsV,6,0),""))</f>
        <v/>
      </c>
      <c r="AE1271" s="17" t="str">
        <f>TRIM(IF($AD1271="","",IFERROR(VLOOKUP($AD1271,Teams!$B$4:$G$8,2,0),"")))</f>
        <v/>
      </c>
      <c r="AF1271" s="17" t="str">
        <f>TRIM(IF($AD1271="","",IFERROR(VLOOKUP($AD1271,Teams!$B$4:$G$8,4,0),"")))</f>
        <v/>
      </c>
      <c r="AH1271" s="335" t="str">
        <f>IFERROR(AVERAGE(AH1274:AH1288),"")</f>
        <v/>
      </c>
    </row>
    <row r="1272" spans="1:34" x14ac:dyDescent="0.25">
      <c r="B1272" s="60"/>
      <c r="C1272" s="162"/>
      <c r="D1272" s="60"/>
      <c r="E1272" s="60"/>
      <c r="F1272" s="60"/>
      <c r="G1272" s="64"/>
      <c r="H1272" s="64"/>
      <c r="I1272" s="64"/>
      <c r="J1272" s="266"/>
      <c r="K1272" s="266"/>
      <c r="L1272" s="266"/>
      <c r="M1272" s="77"/>
      <c r="N1272" s="77"/>
      <c r="P1272" s="200"/>
      <c r="Q1272" s="200"/>
      <c r="R1272" s="200"/>
      <c r="S1272" s="200"/>
      <c r="T1272" s="156"/>
      <c r="U1272" s="202"/>
      <c r="V1272" s="202"/>
      <c r="W1272" s="202"/>
      <c r="X1272" s="49">
        <v>3</v>
      </c>
    </row>
    <row r="1273" spans="1:34" x14ac:dyDescent="0.25">
      <c r="A1273" s="78"/>
      <c r="B1273" s="79"/>
      <c r="C1273" s="80" t="s">
        <v>5715</v>
      </c>
      <c r="D1273" s="80" t="s">
        <v>5716</v>
      </c>
      <c r="E1273" s="81" t="s">
        <v>5717</v>
      </c>
      <c r="F1273" s="81" t="s">
        <v>5718</v>
      </c>
      <c r="G1273" s="80" t="s">
        <v>5719</v>
      </c>
      <c r="H1273" s="80" t="s">
        <v>5720</v>
      </c>
      <c r="I1273" s="80" t="s">
        <v>5575</v>
      </c>
      <c r="J1273" s="80" t="s">
        <v>7904</v>
      </c>
      <c r="K1273" s="80" t="s">
        <v>7905</v>
      </c>
      <c r="L1273" s="80" t="s">
        <v>8680</v>
      </c>
      <c r="M1273" s="82"/>
      <c r="N1273" s="82"/>
      <c r="O1273" s="83"/>
      <c r="P1273" s="203" t="s">
        <v>5585</v>
      </c>
      <c r="Q1273" s="203" t="s">
        <v>5584</v>
      </c>
      <c r="R1273" s="203" t="s">
        <v>5586</v>
      </c>
      <c r="S1273" s="200"/>
      <c r="T1273" s="156"/>
      <c r="U1273" s="201" t="str">
        <f>IF(W1271="","",VLOOKUP(W1271,Leeftijdscat,2,FALSE))</f>
        <v/>
      </c>
      <c r="V1273" s="201" t="str">
        <f>IF(W1271="","",VLOOKUP(W1271,Leeftijdscat,3,FALSE))</f>
        <v/>
      </c>
      <c r="W1273" s="201" t="str">
        <f>IF(W1271="","",VLOOKUP(W1271,Leeftijdscat,4,FALSE))</f>
        <v/>
      </c>
      <c r="X1273" s="49">
        <v>4</v>
      </c>
      <c r="Y1273" s="78">
        <f>LEN(Y1274&amp;Y1275&amp;Y1276&amp;Y1277&amp;Y1278&amp;Y1279&amp;Y1280&amp;Y1281&amp;Y1282&amp;Y1283&amp;Y1284&amp;Y1285&amp;Y1286&amp;Y1287&amp;Y1288)</f>
        <v>0</v>
      </c>
      <c r="Z1273" s="78">
        <f>LEN(Z1274&amp;Z1275&amp;Z1276&amp;Z1277&amp;Z1278&amp;Z1279&amp;Z1280&amp;Z1281&amp;Z1282&amp;Z1283&amp;Z1284&amp;Z1285&amp;Z1286&amp;Z1287&amp;Z1288)</f>
        <v>0</v>
      </c>
      <c r="AA1273" s="78">
        <f>LEN(AA1274&amp;AA1275&amp;AA1276&amp;AA1277&amp;AA1278&amp;AA1279&amp;AA1280&amp;AA1281&amp;AA1282&amp;AA1283&amp;AA1284&amp;AA1285&amp;AA1286&amp;AA1287&amp;AA1288)</f>
        <v>0</v>
      </c>
      <c r="AB1273" s="78">
        <f>SUM(Y1273:AA1273)</f>
        <v>0</v>
      </c>
    </row>
    <row r="1274" spans="1:34" x14ac:dyDescent="0.25">
      <c r="A1274" s="31" t="str">
        <f>C1271&amp;"x"&amp;B1274</f>
        <v>x1</v>
      </c>
      <c r="B1274" s="60">
        <v>1</v>
      </c>
      <c r="C1274" s="84" t="str">
        <f t="shared" ref="C1274:C1288" si="1131">IF(LEFT($A1274,1)="x","",IFERROR(VLOOKUP($A1274,LedenV,6,0),""))</f>
        <v/>
      </c>
      <c r="D1274" s="84" t="str">
        <f t="shared" ref="D1274:D1288" si="1132">IF(LEFT($A1274,1)="x","",IFERROR(VLOOKUP($A1274,LedenV,7,0),""))</f>
        <v/>
      </c>
      <c r="E1274" s="85" t="str">
        <f t="shared" ref="E1274:E1288" si="1133">IF(LEFT($A1274,1)="x","",IFERROR(VLOOKUP($A1274,LedenV,8,0),""))</f>
        <v/>
      </c>
      <c r="F1274" s="85" t="str">
        <f t="shared" ref="F1274:F1288" si="1134">IF(LEFT($A1274,1)="x","",IFERROR(VLOOKUP($A1274,LedenV,9,0),""))</f>
        <v/>
      </c>
      <c r="G1274" s="86" t="str">
        <f t="shared" ref="G1274:G1288" si="1135">IF(LEFT($A1274,1)="x","",IFERROR(VLOOKUP($A1274,LedenV,10,0),""))</f>
        <v/>
      </c>
      <c r="H1274" s="87" t="str">
        <f t="shared" ref="H1274:H1288" si="1136">IF(AND(ISNUMBER(G1274),G1274&lt;&gt;0),DATEDIF(G1274,Peildatum,"Y"),"")</f>
        <v/>
      </c>
      <c r="I1274" s="88"/>
      <c r="J1274" s="84" t="str">
        <f t="shared" ref="J1274:J1288" si="1137">IF(LEFT($A1274,1)="x","",IFERROR(VLOOKUP($A1274,LedenV,16,0),""))</f>
        <v/>
      </c>
      <c r="K1274" s="84" t="str">
        <f t="shared" ref="K1274:K1288" si="1138">IF(LEFT($A1274,1)="x","",IFERROR(VLOOKUP($A1274,LedenV,17,0),""))</f>
        <v/>
      </c>
      <c r="L1274" s="84" t="str">
        <f t="shared" ref="L1274:L1288" si="1139">IF(LEFT($A1274,1)="x","",IFERROR(VLOOKUP($A1274,LedenV,18,0),""))</f>
        <v/>
      </c>
      <c r="M1274" s="89"/>
      <c r="N1274" s="89"/>
      <c r="P1274" s="199"/>
      <c r="Q1274" s="199"/>
      <c r="R1274" s="199"/>
      <c r="S1274" s="204"/>
      <c r="T1274" s="273">
        <f t="shared" ref="T1274:T1288" si="1140">IF(LEN(C1274&amp;D1274&amp;E1274&amp;F1274)&gt;0,1,0)</f>
        <v>0</v>
      </c>
      <c r="U1274" s="202">
        <f t="shared" ref="U1274:U1288" si="1141">MIN(LEN(Y1274&amp;Z1274&amp;AA1274),1)</f>
        <v>0</v>
      </c>
      <c r="V1274" s="205" t="str">
        <f t="shared" ref="V1274:V1288" si="1142">V1273</f>
        <v/>
      </c>
      <c r="W1274" s="205" t="str">
        <f t="shared" ref="W1274:W1288" si="1143">W1273</f>
        <v/>
      </c>
      <c r="X1274" s="49">
        <v>5</v>
      </c>
      <c r="Y1274" s="84" t="str">
        <f t="shared" ref="Y1274:Y1288" si="1144">IF(LEFT($A1274,1)="x","",IFERROR(VLOOKUP($A1274,LedenV,34,0),""))</f>
        <v/>
      </c>
      <c r="Z1274" s="84" t="str">
        <f t="shared" ref="Z1274:Z1288" si="1145">IF(LEFT($A1274,1)="x","",IFERROR(VLOOKUP($A1274,LedenV,35,0),""))</f>
        <v/>
      </c>
      <c r="AA1274" s="84" t="str">
        <f t="shared" ref="AA1274:AA1288" si="1146">IF(LEFT($A1274,1)="x","",IFERROR(VLOOKUP($A1274,LedenV,36,0),""))</f>
        <v/>
      </c>
      <c r="AB1274" s="31">
        <f t="shared" ref="AB1274:AB1288" si="1147">LEN(Y1274&amp;Z1274&amp;AA1274)</f>
        <v>0</v>
      </c>
      <c r="AH1274" s="332" t="str">
        <f t="shared" ref="AH1274:AH1288" si="1148">lft(G1274,Peildatum)</f>
        <v/>
      </c>
    </row>
    <row r="1275" spans="1:34" x14ac:dyDescent="0.25">
      <c r="A1275" s="31" t="str">
        <f>C1271&amp;"x"&amp;B1275</f>
        <v>x2</v>
      </c>
      <c r="B1275" s="60">
        <v>2</v>
      </c>
      <c r="C1275" s="84" t="str">
        <f t="shared" si="1131"/>
        <v/>
      </c>
      <c r="D1275" s="84" t="str">
        <f t="shared" si="1132"/>
        <v/>
      </c>
      <c r="E1275" s="85" t="str">
        <f t="shared" si="1133"/>
        <v/>
      </c>
      <c r="F1275" s="85" t="str">
        <f t="shared" si="1134"/>
        <v/>
      </c>
      <c r="G1275" s="86" t="str">
        <f t="shared" si="1135"/>
        <v/>
      </c>
      <c r="H1275" s="87" t="str">
        <f t="shared" si="1136"/>
        <v/>
      </c>
      <c r="I1275" s="88"/>
      <c r="J1275" s="84" t="str">
        <f t="shared" si="1137"/>
        <v/>
      </c>
      <c r="K1275" s="84" t="str">
        <f t="shared" si="1138"/>
        <v/>
      </c>
      <c r="L1275" s="84" t="str">
        <f t="shared" si="1139"/>
        <v/>
      </c>
      <c r="M1275" s="89"/>
      <c r="N1275" s="89"/>
      <c r="P1275" s="199"/>
      <c r="Q1275" s="199"/>
      <c r="R1275" s="199"/>
      <c r="S1275" s="204"/>
      <c r="T1275" s="273">
        <f t="shared" si="1140"/>
        <v>0</v>
      </c>
      <c r="U1275" s="202">
        <f t="shared" si="1141"/>
        <v>0</v>
      </c>
      <c r="V1275" s="205" t="str">
        <f t="shared" si="1142"/>
        <v/>
      </c>
      <c r="W1275" s="205" t="str">
        <f t="shared" si="1143"/>
        <v/>
      </c>
      <c r="X1275" s="49">
        <v>6</v>
      </c>
      <c r="Y1275" s="84" t="str">
        <f t="shared" si="1144"/>
        <v/>
      </c>
      <c r="Z1275" s="84" t="str">
        <f t="shared" si="1145"/>
        <v/>
      </c>
      <c r="AA1275" s="84" t="str">
        <f t="shared" si="1146"/>
        <v/>
      </c>
      <c r="AB1275" s="31">
        <f t="shared" si="1147"/>
        <v>0</v>
      </c>
      <c r="AH1275" s="332" t="str">
        <f t="shared" si="1148"/>
        <v/>
      </c>
    </row>
    <row r="1276" spans="1:34" x14ac:dyDescent="0.25">
      <c r="A1276" s="31" t="str">
        <f>C1271&amp;"x"&amp;B1276</f>
        <v>x3</v>
      </c>
      <c r="B1276" s="60">
        <v>3</v>
      </c>
      <c r="C1276" s="84" t="str">
        <f t="shared" si="1131"/>
        <v/>
      </c>
      <c r="D1276" s="84" t="str">
        <f t="shared" si="1132"/>
        <v/>
      </c>
      <c r="E1276" s="85" t="str">
        <f t="shared" si="1133"/>
        <v/>
      </c>
      <c r="F1276" s="85" t="str">
        <f t="shared" si="1134"/>
        <v/>
      </c>
      <c r="G1276" s="86" t="str">
        <f t="shared" si="1135"/>
        <v/>
      </c>
      <c r="H1276" s="87" t="str">
        <f t="shared" si="1136"/>
        <v/>
      </c>
      <c r="I1276" s="88"/>
      <c r="J1276" s="84" t="str">
        <f t="shared" si="1137"/>
        <v/>
      </c>
      <c r="K1276" s="84" t="str">
        <f t="shared" si="1138"/>
        <v/>
      </c>
      <c r="L1276" s="84" t="str">
        <f t="shared" si="1139"/>
        <v/>
      </c>
      <c r="M1276" s="89"/>
      <c r="N1276" s="89"/>
      <c r="P1276" s="199"/>
      <c r="Q1276" s="199"/>
      <c r="R1276" s="199"/>
      <c r="S1276" s="204"/>
      <c r="T1276" s="273">
        <f t="shared" si="1140"/>
        <v>0</v>
      </c>
      <c r="U1276" s="202">
        <f t="shared" si="1141"/>
        <v>0</v>
      </c>
      <c r="V1276" s="205" t="str">
        <f t="shared" si="1142"/>
        <v/>
      </c>
      <c r="W1276" s="205" t="str">
        <f t="shared" si="1143"/>
        <v/>
      </c>
      <c r="X1276" s="49">
        <v>7</v>
      </c>
      <c r="Y1276" s="84" t="str">
        <f t="shared" si="1144"/>
        <v/>
      </c>
      <c r="Z1276" s="84" t="str">
        <f t="shared" si="1145"/>
        <v/>
      </c>
      <c r="AA1276" s="84" t="str">
        <f t="shared" si="1146"/>
        <v/>
      </c>
      <c r="AB1276" s="31">
        <f t="shared" si="1147"/>
        <v>0</v>
      </c>
      <c r="AH1276" s="332" t="str">
        <f t="shared" si="1148"/>
        <v/>
      </c>
    </row>
    <row r="1277" spans="1:34" x14ac:dyDescent="0.25">
      <c r="A1277" s="31" t="str">
        <f>C1271&amp;"x"&amp;B1277</f>
        <v>x4</v>
      </c>
      <c r="B1277" s="60">
        <v>4</v>
      </c>
      <c r="C1277" s="84" t="str">
        <f t="shared" si="1131"/>
        <v/>
      </c>
      <c r="D1277" s="84" t="str">
        <f t="shared" si="1132"/>
        <v/>
      </c>
      <c r="E1277" s="85" t="str">
        <f t="shared" si="1133"/>
        <v/>
      </c>
      <c r="F1277" s="85" t="str">
        <f t="shared" si="1134"/>
        <v/>
      </c>
      <c r="G1277" s="86" t="str">
        <f t="shared" si="1135"/>
        <v/>
      </c>
      <c r="H1277" s="87" t="str">
        <f t="shared" si="1136"/>
        <v/>
      </c>
      <c r="I1277" s="88"/>
      <c r="J1277" s="84" t="str">
        <f t="shared" si="1137"/>
        <v/>
      </c>
      <c r="K1277" s="84" t="str">
        <f t="shared" si="1138"/>
        <v/>
      </c>
      <c r="L1277" s="84" t="str">
        <f t="shared" si="1139"/>
        <v/>
      </c>
      <c r="M1277" s="89"/>
      <c r="N1277" s="89"/>
      <c r="P1277" s="199"/>
      <c r="Q1277" s="199"/>
      <c r="R1277" s="199"/>
      <c r="S1277" s="204"/>
      <c r="T1277" s="273">
        <f t="shared" si="1140"/>
        <v>0</v>
      </c>
      <c r="U1277" s="202">
        <f t="shared" si="1141"/>
        <v>0</v>
      </c>
      <c r="V1277" s="205" t="str">
        <f t="shared" si="1142"/>
        <v/>
      </c>
      <c r="W1277" s="205" t="str">
        <f t="shared" si="1143"/>
        <v/>
      </c>
      <c r="X1277" s="49">
        <v>8</v>
      </c>
      <c r="Y1277" s="84" t="str">
        <f t="shared" si="1144"/>
        <v/>
      </c>
      <c r="Z1277" s="84" t="str">
        <f t="shared" si="1145"/>
        <v/>
      </c>
      <c r="AA1277" s="84" t="str">
        <f t="shared" si="1146"/>
        <v/>
      </c>
      <c r="AB1277" s="31">
        <f t="shared" si="1147"/>
        <v>0</v>
      </c>
      <c r="AH1277" s="332" t="str">
        <f t="shared" si="1148"/>
        <v/>
      </c>
    </row>
    <row r="1278" spans="1:34" x14ac:dyDescent="0.25">
      <c r="A1278" s="31" t="str">
        <f>C1271&amp;"x"&amp;B1278</f>
        <v>x5</v>
      </c>
      <c r="B1278" s="60">
        <v>5</v>
      </c>
      <c r="C1278" s="84" t="str">
        <f t="shared" si="1131"/>
        <v/>
      </c>
      <c r="D1278" s="84" t="str">
        <f t="shared" si="1132"/>
        <v/>
      </c>
      <c r="E1278" s="85" t="str">
        <f t="shared" si="1133"/>
        <v/>
      </c>
      <c r="F1278" s="85" t="str">
        <f t="shared" si="1134"/>
        <v/>
      </c>
      <c r="G1278" s="86" t="str">
        <f t="shared" si="1135"/>
        <v/>
      </c>
      <c r="H1278" s="87" t="str">
        <f t="shared" si="1136"/>
        <v/>
      </c>
      <c r="I1278" s="88"/>
      <c r="J1278" s="84" t="str">
        <f t="shared" si="1137"/>
        <v/>
      </c>
      <c r="K1278" s="84" t="str">
        <f t="shared" si="1138"/>
        <v/>
      </c>
      <c r="L1278" s="84" t="str">
        <f t="shared" si="1139"/>
        <v/>
      </c>
      <c r="M1278" s="89"/>
      <c r="N1278" s="89"/>
      <c r="P1278" s="199"/>
      <c r="Q1278" s="199"/>
      <c r="R1278" s="199"/>
      <c r="S1278" s="204"/>
      <c r="T1278" s="273">
        <f t="shared" si="1140"/>
        <v>0</v>
      </c>
      <c r="U1278" s="202">
        <f t="shared" si="1141"/>
        <v>0</v>
      </c>
      <c r="V1278" s="205" t="str">
        <f t="shared" si="1142"/>
        <v/>
      </c>
      <c r="W1278" s="205" t="str">
        <f t="shared" si="1143"/>
        <v/>
      </c>
      <c r="X1278" s="49">
        <v>9</v>
      </c>
      <c r="Y1278" s="84" t="str">
        <f t="shared" si="1144"/>
        <v/>
      </c>
      <c r="Z1278" s="84" t="str">
        <f t="shared" si="1145"/>
        <v/>
      </c>
      <c r="AA1278" s="84" t="str">
        <f t="shared" si="1146"/>
        <v/>
      </c>
      <c r="AB1278" s="31">
        <f t="shared" si="1147"/>
        <v>0</v>
      </c>
      <c r="AH1278" s="332" t="str">
        <f t="shared" si="1148"/>
        <v/>
      </c>
    </row>
    <row r="1279" spans="1:34" x14ac:dyDescent="0.25">
      <c r="A1279" s="31" t="str">
        <f>C1271&amp;"x"&amp;B1279</f>
        <v>x6</v>
      </c>
      <c r="B1279" s="60">
        <v>6</v>
      </c>
      <c r="C1279" s="84" t="str">
        <f t="shared" si="1131"/>
        <v/>
      </c>
      <c r="D1279" s="84" t="str">
        <f t="shared" si="1132"/>
        <v/>
      </c>
      <c r="E1279" s="85" t="str">
        <f t="shared" si="1133"/>
        <v/>
      </c>
      <c r="F1279" s="85" t="str">
        <f t="shared" si="1134"/>
        <v/>
      </c>
      <c r="G1279" s="86" t="str">
        <f t="shared" si="1135"/>
        <v/>
      </c>
      <c r="H1279" s="87" t="str">
        <f t="shared" si="1136"/>
        <v/>
      </c>
      <c r="I1279" s="88"/>
      <c r="J1279" s="84" t="str">
        <f t="shared" si="1137"/>
        <v/>
      </c>
      <c r="K1279" s="84" t="str">
        <f t="shared" si="1138"/>
        <v/>
      </c>
      <c r="L1279" s="84" t="str">
        <f t="shared" si="1139"/>
        <v/>
      </c>
      <c r="M1279" s="89"/>
      <c r="N1279" s="89"/>
      <c r="P1279" s="199"/>
      <c r="Q1279" s="199"/>
      <c r="R1279" s="199"/>
      <c r="S1279" s="204"/>
      <c r="T1279" s="273">
        <f t="shared" si="1140"/>
        <v>0</v>
      </c>
      <c r="U1279" s="202">
        <f t="shared" si="1141"/>
        <v>0</v>
      </c>
      <c r="V1279" s="205" t="str">
        <f t="shared" si="1142"/>
        <v/>
      </c>
      <c r="W1279" s="205" t="str">
        <f t="shared" si="1143"/>
        <v/>
      </c>
      <c r="X1279" s="49">
        <v>10</v>
      </c>
      <c r="Y1279" s="84" t="str">
        <f t="shared" si="1144"/>
        <v/>
      </c>
      <c r="Z1279" s="84" t="str">
        <f t="shared" si="1145"/>
        <v/>
      </c>
      <c r="AA1279" s="84" t="str">
        <f t="shared" si="1146"/>
        <v/>
      </c>
      <c r="AB1279" s="31">
        <f t="shared" si="1147"/>
        <v>0</v>
      </c>
      <c r="AH1279" s="332" t="str">
        <f t="shared" si="1148"/>
        <v/>
      </c>
    </row>
    <row r="1280" spans="1:34" x14ac:dyDescent="0.25">
      <c r="A1280" s="31" t="str">
        <f>C1271&amp;"x"&amp;B1280</f>
        <v>x7</v>
      </c>
      <c r="B1280" s="60">
        <v>7</v>
      </c>
      <c r="C1280" s="84" t="str">
        <f t="shared" si="1131"/>
        <v/>
      </c>
      <c r="D1280" s="84" t="str">
        <f t="shared" si="1132"/>
        <v/>
      </c>
      <c r="E1280" s="85" t="str">
        <f t="shared" si="1133"/>
        <v/>
      </c>
      <c r="F1280" s="85" t="str">
        <f t="shared" si="1134"/>
        <v/>
      </c>
      <c r="G1280" s="86" t="str">
        <f t="shared" si="1135"/>
        <v/>
      </c>
      <c r="H1280" s="87" t="str">
        <f t="shared" si="1136"/>
        <v/>
      </c>
      <c r="I1280" s="88"/>
      <c r="J1280" s="84" t="str">
        <f t="shared" si="1137"/>
        <v/>
      </c>
      <c r="K1280" s="84" t="str">
        <f t="shared" si="1138"/>
        <v/>
      </c>
      <c r="L1280" s="84" t="str">
        <f t="shared" si="1139"/>
        <v/>
      </c>
      <c r="M1280" s="89"/>
      <c r="N1280" s="89"/>
      <c r="P1280" s="199"/>
      <c r="Q1280" s="199"/>
      <c r="R1280" s="199"/>
      <c r="S1280" s="204"/>
      <c r="T1280" s="273">
        <f t="shared" si="1140"/>
        <v>0</v>
      </c>
      <c r="U1280" s="202">
        <f t="shared" si="1141"/>
        <v>0</v>
      </c>
      <c r="V1280" s="205" t="str">
        <f t="shared" si="1142"/>
        <v/>
      </c>
      <c r="W1280" s="205" t="str">
        <f t="shared" si="1143"/>
        <v/>
      </c>
      <c r="X1280" s="49">
        <v>11</v>
      </c>
      <c r="Y1280" s="84" t="str">
        <f t="shared" si="1144"/>
        <v/>
      </c>
      <c r="Z1280" s="84" t="str">
        <f t="shared" si="1145"/>
        <v/>
      </c>
      <c r="AA1280" s="84" t="str">
        <f t="shared" si="1146"/>
        <v/>
      </c>
      <c r="AB1280" s="31">
        <f t="shared" si="1147"/>
        <v>0</v>
      </c>
      <c r="AH1280" s="332" t="str">
        <f t="shared" si="1148"/>
        <v/>
      </c>
    </row>
    <row r="1281" spans="1:34" x14ac:dyDescent="0.25">
      <c r="A1281" s="31" t="str">
        <f>C1271&amp;"x"&amp;B1281</f>
        <v>x8</v>
      </c>
      <c r="B1281" s="60">
        <v>8</v>
      </c>
      <c r="C1281" s="84" t="str">
        <f t="shared" si="1131"/>
        <v/>
      </c>
      <c r="D1281" s="84" t="str">
        <f t="shared" si="1132"/>
        <v/>
      </c>
      <c r="E1281" s="85" t="str">
        <f t="shared" si="1133"/>
        <v/>
      </c>
      <c r="F1281" s="85" t="str">
        <f t="shared" si="1134"/>
        <v/>
      </c>
      <c r="G1281" s="86" t="str">
        <f t="shared" si="1135"/>
        <v/>
      </c>
      <c r="H1281" s="87" t="str">
        <f t="shared" si="1136"/>
        <v/>
      </c>
      <c r="I1281" s="88"/>
      <c r="J1281" s="84" t="str">
        <f t="shared" si="1137"/>
        <v/>
      </c>
      <c r="K1281" s="84" t="str">
        <f t="shared" si="1138"/>
        <v/>
      </c>
      <c r="L1281" s="84" t="str">
        <f t="shared" si="1139"/>
        <v/>
      </c>
      <c r="M1281" s="89"/>
      <c r="N1281" s="89"/>
      <c r="P1281" s="199"/>
      <c r="Q1281" s="199"/>
      <c r="R1281" s="199"/>
      <c r="S1281" s="204"/>
      <c r="T1281" s="273">
        <f t="shared" si="1140"/>
        <v>0</v>
      </c>
      <c r="U1281" s="202">
        <f t="shared" si="1141"/>
        <v>0</v>
      </c>
      <c r="V1281" s="205" t="str">
        <f t="shared" si="1142"/>
        <v/>
      </c>
      <c r="W1281" s="205" t="str">
        <f t="shared" si="1143"/>
        <v/>
      </c>
      <c r="X1281" s="49">
        <v>12</v>
      </c>
      <c r="Y1281" s="84" t="str">
        <f t="shared" si="1144"/>
        <v/>
      </c>
      <c r="Z1281" s="84" t="str">
        <f t="shared" si="1145"/>
        <v/>
      </c>
      <c r="AA1281" s="84" t="str">
        <f t="shared" si="1146"/>
        <v/>
      </c>
      <c r="AB1281" s="31">
        <f t="shared" si="1147"/>
        <v>0</v>
      </c>
      <c r="AH1281" s="332" t="str">
        <f t="shared" si="1148"/>
        <v/>
      </c>
    </row>
    <row r="1282" spans="1:34" x14ac:dyDescent="0.25">
      <c r="A1282" s="31" t="str">
        <f>C1271&amp;"x"&amp;B1282</f>
        <v>x9</v>
      </c>
      <c r="B1282" s="60">
        <v>9</v>
      </c>
      <c r="C1282" s="84" t="str">
        <f t="shared" si="1131"/>
        <v/>
      </c>
      <c r="D1282" s="84" t="str">
        <f t="shared" si="1132"/>
        <v/>
      </c>
      <c r="E1282" s="85" t="str">
        <f t="shared" si="1133"/>
        <v/>
      </c>
      <c r="F1282" s="85" t="str">
        <f t="shared" si="1134"/>
        <v/>
      </c>
      <c r="G1282" s="86" t="str">
        <f t="shared" si="1135"/>
        <v/>
      </c>
      <c r="H1282" s="87" t="str">
        <f t="shared" si="1136"/>
        <v/>
      </c>
      <c r="I1282" s="88"/>
      <c r="J1282" s="84" t="str">
        <f t="shared" si="1137"/>
        <v/>
      </c>
      <c r="K1282" s="84" t="str">
        <f t="shared" si="1138"/>
        <v/>
      </c>
      <c r="L1282" s="84" t="str">
        <f t="shared" si="1139"/>
        <v/>
      </c>
      <c r="M1282" s="89"/>
      <c r="N1282" s="89"/>
      <c r="P1282" s="199"/>
      <c r="Q1282" s="199"/>
      <c r="R1282" s="199"/>
      <c r="S1282" s="204"/>
      <c r="T1282" s="273">
        <f t="shared" si="1140"/>
        <v>0</v>
      </c>
      <c r="U1282" s="202">
        <f t="shared" si="1141"/>
        <v>0</v>
      </c>
      <c r="V1282" s="205" t="str">
        <f t="shared" si="1142"/>
        <v/>
      </c>
      <c r="W1282" s="205" t="str">
        <f t="shared" si="1143"/>
        <v/>
      </c>
      <c r="X1282" s="49">
        <v>13</v>
      </c>
      <c r="Y1282" s="84" t="str">
        <f t="shared" si="1144"/>
        <v/>
      </c>
      <c r="Z1282" s="84" t="str">
        <f t="shared" si="1145"/>
        <v/>
      </c>
      <c r="AA1282" s="84" t="str">
        <f t="shared" si="1146"/>
        <v/>
      </c>
      <c r="AB1282" s="31">
        <f t="shared" si="1147"/>
        <v>0</v>
      </c>
      <c r="AH1282" s="332" t="str">
        <f t="shared" si="1148"/>
        <v/>
      </c>
    </row>
    <row r="1283" spans="1:34" x14ac:dyDescent="0.25">
      <c r="A1283" s="31" t="str">
        <f>C1271&amp;"x"&amp;B1283</f>
        <v>x10</v>
      </c>
      <c r="B1283" s="60">
        <v>10</v>
      </c>
      <c r="C1283" s="84" t="str">
        <f t="shared" si="1131"/>
        <v/>
      </c>
      <c r="D1283" s="84" t="str">
        <f t="shared" si="1132"/>
        <v/>
      </c>
      <c r="E1283" s="85" t="str">
        <f t="shared" si="1133"/>
        <v/>
      </c>
      <c r="F1283" s="85" t="str">
        <f t="shared" si="1134"/>
        <v/>
      </c>
      <c r="G1283" s="86" t="str">
        <f t="shared" si="1135"/>
        <v/>
      </c>
      <c r="H1283" s="87" t="str">
        <f t="shared" si="1136"/>
        <v/>
      </c>
      <c r="I1283" s="88"/>
      <c r="J1283" s="84" t="str">
        <f t="shared" si="1137"/>
        <v/>
      </c>
      <c r="K1283" s="84" t="str">
        <f t="shared" si="1138"/>
        <v/>
      </c>
      <c r="L1283" s="84" t="str">
        <f t="shared" si="1139"/>
        <v/>
      </c>
      <c r="M1283" s="89"/>
      <c r="N1283" s="89"/>
      <c r="P1283" s="199"/>
      <c r="Q1283" s="199"/>
      <c r="R1283" s="199"/>
      <c r="S1283" s="204"/>
      <c r="T1283" s="273">
        <f t="shared" si="1140"/>
        <v>0</v>
      </c>
      <c r="U1283" s="202">
        <f t="shared" si="1141"/>
        <v>0</v>
      </c>
      <c r="V1283" s="205" t="str">
        <f t="shared" si="1142"/>
        <v/>
      </c>
      <c r="W1283" s="205" t="str">
        <f t="shared" si="1143"/>
        <v/>
      </c>
      <c r="X1283" s="49">
        <v>14</v>
      </c>
      <c r="Y1283" s="84" t="str">
        <f t="shared" si="1144"/>
        <v/>
      </c>
      <c r="Z1283" s="84" t="str">
        <f t="shared" si="1145"/>
        <v/>
      </c>
      <c r="AA1283" s="84" t="str">
        <f t="shared" si="1146"/>
        <v/>
      </c>
      <c r="AB1283" s="31">
        <f t="shared" si="1147"/>
        <v>0</v>
      </c>
      <c r="AH1283" s="332" t="str">
        <f t="shared" si="1148"/>
        <v/>
      </c>
    </row>
    <row r="1284" spans="1:34" x14ac:dyDescent="0.25">
      <c r="A1284" s="31" t="str">
        <f>C1271&amp;"x"&amp;B1284</f>
        <v>x11</v>
      </c>
      <c r="B1284" s="60">
        <v>11</v>
      </c>
      <c r="C1284" s="84" t="str">
        <f t="shared" si="1131"/>
        <v/>
      </c>
      <c r="D1284" s="84" t="str">
        <f t="shared" si="1132"/>
        <v/>
      </c>
      <c r="E1284" s="85" t="str">
        <f t="shared" si="1133"/>
        <v/>
      </c>
      <c r="F1284" s="85" t="str">
        <f t="shared" si="1134"/>
        <v/>
      </c>
      <c r="G1284" s="86" t="str">
        <f t="shared" si="1135"/>
        <v/>
      </c>
      <c r="H1284" s="87" t="str">
        <f t="shared" si="1136"/>
        <v/>
      </c>
      <c r="I1284" s="88"/>
      <c r="J1284" s="84" t="str">
        <f t="shared" si="1137"/>
        <v/>
      </c>
      <c r="K1284" s="84" t="str">
        <f t="shared" si="1138"/>
        <v/>
      </c>
      <c r="L1284" s="84" t="str">
        <f t="shared" si="1139"/>
        <v/>
      </c>
      <c r="M1284" s="89"/>
      <c r="N1284" s="89"/>
      <c r="P1284" s="199"/>
      <c r="Q1284" s="199"/>
      <c r="R1284" s="199"/>
      <c r="T1284" s="273">
        <f t="shared" si="1140"/>
        <v>0</v>
      </c>
      <c r="U1284" s="202">
        <f t="shared" si="1141"/>
        <v>0</v>
      </c>
      <c r="V1284" s="205" t="str">
        <f t="shared" si="1142"/>
        <v/>
      </c>
      <c r="W1284" s="205" t="str">
        <f t="shared" si="1143"/>
        <v/>
      </c>
      <c r="X1284" s="49">
        <v>15</v>
      </c>
      <c r="Y1284" s="84" t="str">
        <f t="shared" si="1144"/>
        <v/>
      </c>
      <c r="Z1284" s="84" t="str">
        <f t="shared" si="1145"/>
        <v/>
      </c>
      <c r="AA1284" s="84" t="str">
        <f t="shared" si="1146"/>
        <v/>
      </c>
      <c r="AB1284" s="31">
        <f t="shared" si="1147"/>
        <v>0</v>
      </c>
      <c r="AH1284" s="332" t="str">
        <f t="shared" si="1148"/>
        <v/>
      </c>
    </row>
    <row r="1285" spans="1:34" x14ac:dyDescent="0.25">
      <c r="A1285" s="31" t="str">
        <f>C1271&amp;"x"&amp;B1285</f>
        <v>x12</v>
      </c>
      <c r="B1285" s="60">
        <v>12</v>
      </c>
      <c r="C1285" s="84" t="str">
        <f t="shared" si="1131"/>
        <v/>
      </c>
      <c r="D1285" s="84" t="str">
        <f t="shared" si="1132"/>
        <v/>
      </c>
      <c r="E1285" s="85" t="str">
        <f t="shared" si="1133"/>
        <v/>
      </c>
      <c r="F1285" s="85" t="str">
        <f t="shared" si="1134"/>
        <v/>
      </c>
      <c r="G1285" s="86" t="str">
        <f t="shared" si="1135"/>
        <v/>
      </c>
      <c r="H1285" s="87" t="str">
        <f t="shared" si="1136"/>
        <v/>
      </c>
      <c r="I1285" s="88"/>
      <c r="J1285" s="84" t="str">
        <f t="shared" si="1137"/>
        <v/>
      </c>
      <c r="K1285" s="84" t="str">
        <f t="shared" si="1138"/>
        <v/>
      </c>
      <c r="L1285" s="84" t="str">
        <f t="shared" si="1139"/>
        <v/>
      </c>
      <c r="M1285" s="89"/>
      <c r="N1285" s="89"/>
      <c r="P1285" s="199"/>
      <c r="Q1285" s="199"/>
      <c r="R1285" s="199"/>
      <c r="T1285" s="273">
        <f t="shared" si="1140"/>
        <v>0</v>
      </c>
      <c r="U1285" s="202">
        <f t="shared" si="1141"/>
        <v>0</v>
      </c>
      <c r="V1285" s="205" t="str">
        <f t="shared" si="1142"/>
        <v/>
      </c>
      <c r="W1285" s="205" t="str">
        <f t="shared" si="1143"/>
        <v/>
      </c>
      <c r="X1285" s="49">
        <v>16</v>
      </c>
      <c r="Y1285" s="84" t="str">
        <f t="shared" si="1144"/>
        <v/>
      </c>
      <c r="Z1285" s="84" t="str">
        <f t="shared" si="1145"/>
        <v/>
      </c>
      <c r="AA1285" s="84" t="str">
        <f t="shared" si="1146"/>
        <v/>
      </c>
      <c r="AB1285" s="31">
        <f t="shared" si="1147"/>
        <v>0</v>
      </c>
      <c r="AH1285" s="332" t="str">
        <f t="shared" si="1148"/>
        <v/>
      </c>
    </row>
    <row r="1286" spans="1:34" x14ac:dyDescent="0.25">
      <c r="A1286" s="31" t="str">
        <f>C1271&amp;"x"&amp;B1286</f>
        <v>x13</v>
      </c>
      <c r="B1286" s="60">
        <v>13</v>
      </c>
      <c r="C1286" s="84" t="str">
        <f t="shared" si="1131"/>
        <v/>
      </c>
      <c r="D1286" s="84" t="str">
        <f t="shared" si="1132"/>
        <v/>
      </c>
      <c r="E1286" s="85" t="str">
        <f t="shared" si="1133"/>
        <v/>
      </c>
      <c r="F1286" s="85" t="str">
        <f t="shared" si="1134"/>
        <v/>
      </c>
      <c r="G1286" s="86" t="str">
        <f t="shared" si="1135"/>
        <v/>
      </c>
      <c r="H1286" s="87" t="str">
        <f t="shared" si="1136"/>
        <v/>
      </c>
      <c r="I1286" s="88"/>
      <c r="J1286" s="84" t="str">
        <f t="shared" si="1137"/>
        <v/>
      </c>
      <c r="K1286" s="84" t="str">
        <f t="shared" si="1138"/>
        <v/>
      </c>
      <c r="L1286" s="84" t="str">
        <f t="shared" si="1139"/>
        <v/>
      </c>
      <c r="M1286" s="89"/>
      <c r="N1286" s="89"/>
      <c r="P1286" s="199"/>
      <c r="Q1286" s="199"/>
      <c r="R1286" s="199"/>
      <c r="T1286" s="273">
        <f t="shared" si="1140"/>
        <v>0</v>
      </c>
      <c r="U1286" s="202">
        <f t="shared" si="1141"/>
        <v>0</v>
      </c>
      <c r="V1286" s="205" t="str">
        <f t="shared" si="1142"/>
        <v/>
      </c>
      <c r="W1286" s="205" t="str">
        <f t="shared" si="1143"/>
        <v/>
      </c>
      <c r="X1286" s="49">
        <v>17</v>
      </c>
      <c r="Y1286" s="84" t="str">
        <f t="shared" si="1144"/>
        <v/>
      </c>
      <c r="Z1286" s="84" t="str">
        <f t="shared" si="1145"/>
        <v/>
      </c>
      <c r="AA1286" s="84" t="str">
        <f t="shared" si="1146"/>
        <v/>
      </c>
      <c r="AB1286" s="31">
        <f t="shared" si="1147"/>
        <v>0</v>
      </c>
      <c r="AH1286" s="332" t="str">
        <f t="shared" si="1148"/>
        <v/>
      </c>
    </row>
    <row r="1287" spans="1:34" x14ac:dyDescent="0.25">
      <c r="A1287" s="31" t="str">
        <f>C1271&amp;"x"&amp;B1287</f>
        <v>x14</v>
      </c>
      <c r="B1287" s="60">
        <v>14</v>
      </c>
      <c r="C1287" s="84" t="str">
        <f t="shared" si="1131"/>
        <v/>
      </c>
      <c r="D1287" s="84" t="str">
        <f t="shared" si="1132"/>
        <v/>
      </c>
      <c r="E1287" s="85" t="str">
        <f t="shared" si="1133"/>
        <v/>
      </c>
      <c r="F1287" s="85" t="str">
        <f t="shared" si="1134"/>
        <v/>
      </c>
      <c r="G1287" s="86" t="str">
        <f t="shared" si="1135"/>
        <v/>
      </c>
      <c r="H1287" s="87" t="str">
        <f t="shared" si="1136"/>
        <v/>
      </c>
      <c r="I1287" s="88"/>
      <c r="J1287" s="84" t="str">
        <f t="shared" si="1137"/>
        <v/>
      </c>
      <c r="K1287" s="84" t="str">
        <f t="shared" si="1138"/>
        <v/>
      </c>
      <c r="L1287" s="84" t="str">
        <f t="shared" si="1139"/>
        <v/>
      </c>
      <c r="M1287" s="89"/>
      <c r="N1287" s="89"/>
      <c r="P1287" s="199"/>
      <c r="Q1287" s="199"/>
      <c r="R1287" s="199"/>
      <c r="T1287" s="273">
        <f t="shared" si="1140"/>
        <v>0</v>
      </c>
      <c r="U1287" s="202">
        <f t="shared" si="1141"/>
        <v>0</v>
      </c>
      <c r="V1287" s="205" t="str">
        <f t="shared" si="1142"/>
        <v/>
      </c>
      <c r="W1287" s="205" t="str">
        <f t="shared" si="1143"/>
        <v/>
      </c>
      <c r="X1287" s="49">
        <v>18</v>
      </c>
      <c r="Y1287" s="84" t="str">
        <f t="shared" si="1144"/>
        <v/>
      </c>
      <c r="Z1287" s="84" t="str">
        <f t="shared" si="1145"/>
        <v/>
      </c>
      <c r="AA1287" s="84" t="str">
        <f t="shared" si="1146"/>
        <v/>
      </c>
      <c r="AB1287" s="31">
        <f t="shared" si="1147"/>
        <v>0</v>
      </c>
      <c r="AH1287" s="332" t="str">
        <f t="shared" si="1148"/>
        <v/>
      </c>
    </row>
    <row r="1288" spans="1:34" x14ac:dyDescent="0.25">
      <c r="A1288" s="31" t="str">
        <f>C1271&amp;"x"&amp;B1288</f>
        <v>x15</v>
      </c>
      <c r="B1288" s="60">
        <v>15</v>
      </c>
      <c r="C1288" s="84" t="str">
        <f t="shared" si="1131"/>
        <v/>
      </c>
      <c r="D1288" s="84" t="str">
        <f t="shared" si="1132"/>
        <v/>
      </c>
      <c r="E1288" s="85" t="str">
        <f t="shared" si="1133"/>
        <v/>
      </c>
      <c r="F1288" s="85" t="str">
        <f t="shared" si="1134"/>
        <v/>
      </c>
      <c r="G1288" s="86" t="str">
        <f t="shared" si="1135"/>
        <v/>
      </c>
      <c r="H1288" s="87" t="str">
        <f t="shared" si="1136"/>
        <v/>
      </c>
      <c r="I1288" s="88"/>
      <c r="J1288" s="84" t="str">
        <f t="shared" si="1137"/>
        <v/>
      </c>
      <c r="K1288" s="84" t="str">
        <f t="shared" si="1138"/>
        <v/>
      </c>
      <c r="L1288" s="84" t="str">
        <f t="shared" si="1139"/>
        <v/>
      </c>
      <c r="M1288" s="89"/>
      <c r="N1288" s="89"/>
      <c r="P1288" s="199"/>
      <c r="Q1288" s="199"/>
      <c r="R1288" s="199"/>
      <c r="T1288" s="273">
        <f t="shared" si="1140"/>
        <v>0</v>
      </c>
      <c r="U1288" s="202">
        <f t="shared" si="1141"/>
        <v>0</v>
      </c>
      <c r="V1288" s="205" t="str">
        <f t="shared" si="1142"/>
        <v/>
      </c>
      <c r="W1288" s="205" t="str">
        <f t="shared" si="1143"/>
        <v/>
      </c>
      <c r="X1288" s="49">
        <v>19</v>
      </c>
      <c r="Y1288" s="84" t="str">
        <f t="shared" si="1144"/>
        <v/>
      </c>
      <c r="Z1288" s="84" t="str">
        <f t="shared" si="1145"/>
        <v/>
      </c>
      <c r="AA1288" s="84" t="str">
        <f t="shared" si="1146"/>
        <v/>
      </c>
      <c r="AB1288" s="31">
        <f t="shared" si="1147"/>
        <v>0</v>
      </c>
      <c r="AH1288" s="332" t="str">
        <f t="shared" si="1148"/>
        <v/>
      </c>
    </row>
    <row r="1289" spans="1:34" ht="13.8" thickBot="1" x14ac:dyDescent="0.3">
      <c r="B1289" s="90"/>
      <c r="C1289" s="91"/>
      <c r="D1289" s="90"/>
      <c r="E1289" s="90"/>
      <c r="F1289" s="90"/>
      <c r="G1289" s="92"/>
      <c r="H1289" s="92"/>
      <c r="I1289" s="92"/>
      <c r="J1289" s="91"/>
      <c r="K1289" s="91"/>
      <c r="L1289" s="91"/>
      <c r="M1289" s="89"/>
      <c r="N1289" s="89"/>
      <c r="X1289" s="49">
        <v>20</v>
      </c>
    </row>
    <row r="1290" spans="1:34" ht="13.8" thickTop="1" x14ac:dyDescent="0.25">
      <c r="I1290" s="33"/>
    </row>
  </sheetData>
  <sheetProtection algorithmName="SHA-512" hashValue="r5YDk11oI7QaqGy5Hrj3WVb26QE5ZOd4YNaRCl+iGipBQ0q4tnD8IK/OuFL2q8U0xbn10GOiaktD9N5ix6WcOA==" saltValue="pRe11Lp1g26SgTjP//SXGA==" spinCount="100000" sheet="1" objects="1" scenarios="1"/>
  <customSheetViews>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1"/>
    </customSheetView>
    <customSheetView guid="{E3BEB053-94E4-4F1C-B75C-4CE8A148716A}" scale="80" zeroValues="0" hiddenColumns="1" topLeftCell="B1">
      <pane ySplit="9" topLeftCell="A10" activePane="bottomLeft" state="frozen"/>
      <selection pane="bottomLeft" activeCell="C11" sqref="C11:D11"/>
      <pageMargins left="0.7" right="0.7" top="0.75" bottom="0.75" header="0.3" footer="0.3"/>
      <pageSetup paperSize="9" orientation="portrait" r:id="rId2"/>
    </customSheetView>
    <customSheetView guid="{E88D2F88-6FF8-4DA8-8CF2-43C73E40C24A}" scale="80" zeroValues="0" hiddenColumns="1" topLeftCell="B1">
      <pane ySplit="9" topLeftCell="A10" activePane="bottomLeft" state="frozen"/>
      <selection pane="bottomLeft" activeCell="C11" sqref="C11:D11"/>
      <pageMargins left="0.7" right="0.7" top="0.75" bottom="0.75" header="0.3" footer="0.3"/>
      <pageSetup paperSize="9" orientation="portrait" r:id="rId3"/>
    </customSheetView>
  </customSheetViews>
  <mergeCells count="144">
    <mergeCell ref="C1:D1"/>
    <mergeCell ref="G1:L1"/>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 ref="C1050:D1050"/>
    <mergeCell ref="C1051:D1051"/>
    <mergeCell ref="C1070:D1070"/>
    <mergeCell ref="C1071:D1071"/>
    <mergeCell ref="C1090:D1090"/>
    <mergeCell ref="C971:D971"/>
    <mergeCell ref="C990:D990"/>
    <mergeCell ref="C991:D991"/>
    <mergeCell ref="C1010:D1010"/>
    <mergeCell ref="C1011:D1011"/>
    <mergeCell ref="C1030:D103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191:D191"/>
    <mergeCell ref="C210:D210"/>
    <mergeCell ref="C211:D211"/>
    <mergeCell ref="C230:D230"/>
    <mergeCell ref="C231:D231"/>
    <mergeCell ref="C250:D250"/>
    <mergeCell ref="C131:D131"/>
    <mergeCell ref="C150:D150"/>
    <mergeCell ref="C151:D151"/>
    <mergeCell ref="C170:D170"/>
    <mergeCell ref="C171:D171"/>
    <mergeCell ref="C190:D190"/>
    <mergeCell ref="C71:D71"/>
    <mergeCell ref="C90:D90"/>
    <mergeCell ref="C91:D91"/>
    <mergeCell ref="C110:D110"/>
    <mergeCell ref="C111:D111"/>
    <mergeCell ref="C130:D130"/>
    <mergeCell ref="C50:D50"/>
    <mergeCell ref="C51:D51"/>
    <mergeCell ref="C70:D70"/>
    <mergeCell ref="C2:D2"/>
    <mergeCell ref="G2:K2"/>
    <mergeCell ref="C3:D3"/>
    <mergeCell ref="G3:L3"/>
    <mergeCell ref="C4:D4"/>
    <mergeCell ref="G4:L4"/>
    <mergeCell ref="C11:D11"/>
    <mergeCell ref="C30:D30"/>
    <mergeCell ref="C31:D31"/>
    <mergeCell ref="C5:D5"/>
    <mergeCell ref="G5:L5"/>
    <mergeCell ref="C6:D6"/>
    <mergeCell ref="G6:L6"/>
    <mergeCell ref="C8:L8"/>
    <mergeCell ref="C10:D10"/>
    <mergeCell ref="G7:L7"/>
    <mergeCell ref="C7:D7"/>
    <mergeCell ref="C9:L9"/>
  </mergeCells>
  <conditionalFormatting sqref="H14:H28">
    <cfRule type="expression" dxfId="835" priority="872" stopIfTrue="1">
      <formula>AND(H14&gt;$W14,H14&lt;&gt;"")</formula>
    </cfRule>
    <cfRule type="expression" dxfId="834" priority="873" stopIfTrue="1">
      <formula>AND(H14&gt;$V14,H14&lt;&gt;"")</formula>
    </cfRule>
  </conditionalFormatting>
  <conditionalFormatting sqref="H34:H48">
    <cfRule type="expression" dxfId="833" priority="870" stopIfTrue="1">
      <formula>AND(H34&gt;$W34,H34&lt;&gt;"")</formula>
    </cfRule>
    <cfRule type="expression" dxfId="832" priority="871" stopIfTrue="1">
      <formula>AND(H34&gt;$V34,H34&lt;&gt;"")</formula>
    </cfRule>
  </conditionalFormatting>
  <conditionalFormatting sqref="H54:H68">
    <cfRule type="expression" dxfId="831" priority="868" stopIfTrue="1">
      <formula>AND(H54&gt;$W54,H54&lt;&gt;"")</formula>
    </cfRule>
    <cfRule type="expression" dxfId="830" priority="869" stopIfTrue="1">
      <formula>AND(H54&gt;$V54,H54&lt;&gt;"")</formula>
    </cfRule>
  </conditionalFormatting>
  <conditionalFormatting sqref="H74:H88">
    <cfRule type="expression" dxfId="829" priority="866" stopIfTrue="1">
      <formula>AND(H74&gt;$W74,H74&lt;&gt;"")</formula>
    </cfRule>
    <cfRule type="expression" dxfId="828" priority="867" stopIfTrue="1">
      <formula>AND(H74&gt;$V74,H74&lt;&gt;"")</formula>
    </cfRule>
  </conditionalFormatting>
  <conditionalFormatting sqref="H94:H108">
    <cfRule type="expression" dxfId="827" priority="864" stopIfTrue="1">
      <formula>AND(H94&gt;$W94,H94&lt;&gt;"")</formula>
    </cfRule>
    <cfRule type="expression" dxfId="826" priority="865" stopIfTrue="1">
      <formula>AND(H94&gt;$V94,H94&lt;&gt;"")</formula>
    </cfRule>
  </conditionalFormatting>
  <conditionalFormatting sqref="H114:H128">
    <cfRule type="expression" dxfId="825" priority="862" stopIfTrue="1">
      <formula>AND(H114&gt;$W114,H114&lt;&gt;"")</formula>
    </cfRule>
    <cfRule type="expression" dxfId="824" priority="863" stopIfTrue="1">
      <formula>AND(H114&gt;$V114,H114&lt;&gt;"")</formula>
    </cfRule>
  </conditionalFormatting>
  <conditionalFormatting sqref="H134:H148">
    <cfRule type="expression" dxfId="823" priority="860" stopIfTrue="1">
      <formula>AND(H134&gt;$W134,H134&lt;&gt;"")</formula>
    </cfRule>
    <cfRule type="expression" dxfId="822" priority="861" stopIfTrue="1">
      <formula>AND(H134&gt;$V134,H134&lt;&gt;"")</formula>
    </cfRule>
  </conditionalFormatting>
  <conditionalFormatting sqref="H154:H168">
    <cfRule type="expression" dxfId="821" priority="858" stopIfTrue="1">
      <formula>AND(H154&gt;$W154,H154&lt;&gt;"")</formula>
    </cfRule>
    <cfRule type="expression" dxfId="820" priority="859" stopIfTrue="1">
      <formula>AND(H154&gt;$V154,H154&lt;&gt;"")</formula>
    </cfRule>
  </conditionalFormatting>
  <conditionalFormatting sqref="H174:H188">
    <cfRule type="expression" dxfId="819" priority="856" stopIfTrue="1">
      <formula>AND(H174&gt;$W174,H174&lt;&gt;"")</formula>
    </cfRule>
    <cfRule type="expression" dxfId="818" priority="857" stopIfTrue="1">
      <formula>AND(H174&gt;$V174,H174&lt;&gt;"")</formula>
    </cfRule>
  </conditionalFormatting>
  <conditionalFormatting sqref="H194:H208">
    <cfRule type="expression" dxfId="817" priority="854" stopIfTrue="1">
      <formula>AND(H194&gt;$W194,H194&lt;&gt;"")</formula>
    </cfRule>
    <cfRule type="expression" dxfId="816" priority="855" stopIfTrue="1">
      <formula>AND(H194&gt;$V194,H194&lt;&gt;"")</formula>
    </cfRule>
  </conditionalFormatting>
  <conditionalFormatting sqref="H214:H228">
    <cfRule type="expression" dxfId="815" priority="852" stopIfTrue="1">
      <formula>AND(H214&gt;$W214,H214&lt;&gt;"")</formula>
    </cfRule>
    <cfRule type="expression" dxfId="814" priority="853" stopIfTrue="1">
      <formula>AND(H214&gt;$V214,H214&lt;&gt;"")</formula>
    </cfRule>
  </conditionalFormatting>
  <conditionalFormatting sqref="H234:H248">
    <cfRule type="expression" dxfId="813" priority="850" stopIfTrue="1">
      <formula>AND(H234&gt;$W234,H234&lt;&gt;"")</formula>
    </cfRule>
    <cfRule type="expression" dxfId="812" priority="851" stopIfTrue="1">
      <formula>AND(H234&gt;$V234,H234&lt;&gt;"")</formula>
    </cfRule>
  </conditionalFormatting>
  <conditionalFormatting sqref="H254:H268">
    <cfRule type="expression" dxfId="811" priority="848" stopIfTrue="1">
      <formula>AND(H254&gt;$W254,H254&lt;&gt;"")</formula>
    </cfRule>
    <cfRule type="expression" dxfId="810" priority="849" stopIfTrue="1">
      <formula>AND(H254&gt;$V254,H254&lt;&gt;"")</formula>
    </cfRule>
  </conditionalFormatting>
  <conditionalFormatting sqref="H274:H288">
    <cfRule type="expression" dxfId="809" priority="846" stopIfTrue="1">
      <formula>AND(H274&gt;$W274,H274&lt;&gt;"")</formula>
    </cfRule>
    <cfRule type="expression" dxfId="808" priority="847" stopIfTrue="1">
      <formula>AND(H274&gt;$V274,H274&lt;&gt;"")</formula>
    </cfRule>
  </conditionalFormatting>
  <conditionalFormatting sqref="H294:H308">
    <cfRule type="expression" dxfId="807" priority="844" stopIfTrue="1">
      <formula>AND(H294&gt;$W294,H294&lt;&gt;"")</formula>
    </cfRule>
    <cfRule type="expression" dxfId="806" priority="845" stopIfTrue="1">
      <formula>AND(H294&gt;$V294,H294&lt;&gt;"")</formula>
    </cfRule>
  </conditionalFormatting>
  <conditionalFormatting sqref="H314:H328">
    <cfRule type="expression" dxfId="805" priority="842" stopIfTrue="1">
      <formula>AND(H314&gt;$W314,H314&lt;&gt;"")</formula>
    </cfRule>
    <cfRule type="expression" dxfId="804" priority="843" stopIfTrue="1">
      <formula>AND(H314&gt;$V314,H314&lt;&gt;"")</formula>
    </cfRule>
  </conditionalFormatting>
  <conditionalFormatting sqref="H334:H348">
    <cfRule type="expression" dxfId="803" priority="840" stopIfTrue="1">
      <formula>AND(H334&gt;$W334,H334&lt;&gt;"")</formula>
    </cfRule>
    <cfRule type="expression" dxfId="802" priority="841" stopIfTrue="1">
      <formula>AND(H334&gt;$V334,H334&lt;&gt;"")</formula>
    </cfRule>
  </conditionalFormatting>
  <conditionalFormatting sqref="H354:H368">
    <cfRule type="expression" dxfId="801" priority="838" stopIfTrue="1">
      <formula>AND(H354&gt;$W354,H354&lt;&gt;"")</formula>
    </cfRule>
    <cfRule type="expression" dxfId="800" priority="839" stopIfTrue="1">
      <formula>AND(H354&gt;$V354,H354&lt;&gt;"")</formula>
    </cfRule>
  </conditionalFormatting>
  <conditionalFormatting sqref="H374:H388">
    <cfRule type="expression" dxfId="799" priority="836" stopIfTrue="1">
      <formula>AND(H374&gt;$W374,H374&lt;&gt;"")</formula>
    </cfRule>
    <cfRule type="expression" dxfId="798" priority="837" stopIfTrue="1">
      <formula>AND(H374&gt;$V374,H374&lt;&gt;"")</formula>
    </cfRule>
  </conditionalFormatting>
  <conditionalFormatting sqref="H394:H408">
    <cfRule type="expression" dxfId="797" priority="834" stopIfTrue="1">
      <formula>AND(H394&gt;$W394,H394&lt;&gt;"")</formula>
    </cfRule>
    <cfRule type="expression" dxfId="796" priority="835" stopIfTrue="1">
      <formula>AND(H394&gt;$V394,H394&lt;&gt;"")</formula>
    </cfRule>
  </conditionalFormatting>
  <conditionalFormatting sqref="H414:H428">
    <cfRule type="expression" dxfId="795" priority="832" stopIfTrue="1">
      <formula>AND(H414&gt;$W414,H414&lt;&gt;"")</formula>
    </cfRule>
    <cfRule type="expression" dxfId="794" priority="833" stopIfTrue="1">
      <formula>AND(H414&gt;$V414,H414&lt;&gt;"")</formula>
    </cfRule>
  </conditionalFormatting>
  <conditionalFormatting sqref="H434:H448">
    <cfRule type="expression" dxfId="793" priority="830" stopIfTrue="1">
      <formula>AND(H434&gt;$W434,H434&lt;&gt;"")</formula>
    </cfRule>
    <cfRule type="expression" dxfId="792" priority="831" stopIfTrue="1">
      <formula>AND(H434&gt;$V434,H434&lt;&gt;"")</formula>
    </cfRule>
  </conditionalFormatting>
  <conditionalFormatting sqref="H454:H468">
    <cfRule type="expression" dxfId="791" priority="828" stopIfTrue="1">
      <formula>AND(H454&gt;$W454,H454&lt;&gt;"")</formula>
    </cfRule>
    <cfRule type="expression" dxfId="790" priority="829" stopIfTrue="1">
      <formula>AND(H454&gt;$V454,H454&lt;&gt;"")</formula>
    </cfRule>
  </conditionalFormatting>
  <conditionalFormatting sqref="H474:H488">
    <cfRule type="expression" dxfId="789" priority="826" stopIfTrue="1">
      <formula>AND(H474&gt;$W474,H474&lt;&gt;"")</formula>
    </cfRule>
    <cfRule type="expression" dxfId="788" priority="827" stopIfTrue="1">
      <formula>AND(H474&gt;$V474,H474&lt;&gt;"")</formula>
    </cfRule>
  </conditionalFormatting>
  <conditionalFormatting sqref="H494:H508">
    <cfRule type="expression" dxfId="787" priority="824" stopIfTrue="1">
      <formula>AND(H494&gt;$W494,H494&lt;&gt;"")</formula>
    </cfRule>
    <cfRule type="expression" dxfId="786" priority="825" stopIfTrue="1">
      <formula>AND(H494&gt;$V494,H494&lt;&gt;"")</formula>
    </cfRule>
  </conditionalFormatting>
  <conditionalFormatting sqref="H514:H528">
    <cfRule type="expression" dxfId="785" priority="822" stopIfTrue="1">
      <formula>AND(H514&gt;$W514,H514&lt;&gt;"")</formula>
    </cfRule>
    <cfRule type="expression" dxfId="784" priority="823" stopIfTrue="1">
      <formula>AND(H514&gt;$V514,H514&lt;&gt;"")</formula>
    </cfRule>
  </conditionalFormatting>
  <conditionalFormatting sqref="H534:H548">
    <cfRule type="expression" dxfId="783" priority="820" stopIfTrue="1">
      <formula>AND(H534&gt;$W534,H534&lt;&gt;"")</formula>
    </cfRule>
    <cfRule type="expression" dxfId="782" priority="821" stopIfTrue="1">
      <formula>AND(H534&gt;$V534,H534&lt;&gt;"")</formula>
    </cfRule>
  </conditionalFormatting>
  <conditionalFormatting sqref="H554:H568">
    <cfRule type="expression" dxfId="781" priority="818" stopIfTrue="1">
      <formula>AND(H554&gt;$W554,H554&lt;&gt;"")</formula>
    </cfRule>
    <cfRule type="expression" dxfId="780" priority="819" stopIfTrue="1">
      <formula>AND(H554&gt;$V554,H554&lt;&gt;"")</formula>
    </cfRule>
  </conditionalFormatting>
  <conditionalFormatting sqref="H574:H588">
    <cfRule type="expression" dxfId="779" priority="816" stopIfTrue="1">
      <formula>AND(H574&gt;$W574,H574&lt;&gt;"")</formula>
    </cfRule>
    <cfRule type="expression" dxfId="778" priority="817" stopIfTrue="1">
      <formula>AND(H574&gt;$V574,H574&lt;&gt;"")</formula>
    </cfRule>
  </conditionalFormatting>
  <conditionalFormatting sqref="H594:H608">
    <cfRule type="expression" dxfId="777" priority="814" stopIfTrue="1">
      <formula>AND(H594&gt;$W594,H594&lt;&gt;"")</formula>
    </cfRule>
    <cfRule type="expression" dxfId="776" priority="815" stopIfTrue="1">
      <formula>AND(H594&gt;$V594,H594&lt;&gt;"")</formula>
    </cfRule>
  </conditionalFormatting>
  <conditionalFormatting sqref="H614:H628">
    <cfRule type="expression" dxfId="775" priority="812" stopIfTrue="1">
      <formula>AND(H614&gt;$W614,H614&lt;&gt;"")</formula>
    </cfRule>
    <cfRule type="expression" dxfId="774" priority="813" stopIfTrue="1">
      <formula>AND(H614&gt;$V614,H614&lt;&gt;"")</formula>
    </cfRule>
  </conditionalFormatting>
  <conditionalFormatting sqref="H634:H648">
    <cfRule type="expression" dxfId="773" priority="810" stopIfTrue="1">
      <formula>AND(H634&gt;$W634,H634&lt;&gt;"")</formula>
    </cfRule>
    <cfRule type="expression" dxfId="772" priority="811" stopIfTrue="1">
      <formula>AND(H634&gt;$V634,H634&lt;&gt;"")</formula>
    </cfRule>
  </conditionalFormatting>
  <conditionalFormatting sqref="H654:H668">
    <cfRule type="expression" dxfId="771" priority="808" stopIfTrue="1">
      <formula>AND(H654&gt;$W654,H654&lt;&gt;"")</formula>
    </cfRule>
    <cfRule type="expression" dxfId="770" priority="809" stopIfTrue="1">
      <formula>AND(H654&gt;$V654,H654&lt;&gt;"")</formula>
    </cfRule>
  </conditionalFormatting>
  <conditionalFormatting sqref="H674:H688">
    <cfRule type="expression" dxfId="769" priority="806" stopIfTrue="1">
      <formula>AND(H674&gt;$W674,H674&lt;&gt;"")</formula>
    </cfRule>
    <cfRule type="expression" dxfId="768" priority="807" stopIfTrue="1">
      <formula>AND(H674&gt;$V674,H674&lt;&gt;"")</formula>
    </cfRule>
  </conditionalFormatting>
  <conditionalFormatting sqref="H694:H708">
    <cfRule type="expression" dxfId="767" priority="804" stopIfTrue="1">
      <formula>AND(H694&gt;$W694,H694&lt;&gt;"")</formula>
    </cfRule>
    <cfRule type="expression" dxfId="766" priority="805" stopIfTrue="1">
      <formula>AND(H694&gt;$V694,H694&lt;&gt;"")</formula>
    </cfRule>
  </conditionalFormatting>
  <conditionalFormatting sqref="H714:H728">
    <cfRule type="expression" dxfId="765" priority="802" stopIfTrue="1">
      <formula>AND(H714&gt;$W714,H714&lt;&gt;"")</formula>
    </cfRule>
    <cfRule type="expression" dxfId="764" priority="803" stopIfTrue="1">
      <formula>AND(H714&gt;$V714,H714&lt;&gt;"")</formula>
    </cfRule>
  </conditionalFormatting>
  <conditionalFormatting sqref="H734:H748">
    <cfRule type="expression" dxfId="763" priority="800" stopIfTrue="1">
      <formula>AND(H734&gt;$W734,H734&lt;&gt;"")</formula>
    </cfRule>
    <cfRule type="expression" dxfId="762" priority="801" stopIfTrue="1">
      <formula>AND(H734&gt;$V734,H734&lt;&gt;"")</formula>
    </cfRule>
  </conditionalFormatting>
  <conditionalFormatting sqref="H754:H768">
    <cfRule type="expression" dxfId="761" priority="798" stopIfTrue="1">
      <formula>AND(H754&gt;$W754,H754&lt;&gt;"")</formula>
    </cfRule>
    <cfRule type="expression" dxfId="760" priority="799" stopIfTrue="1">
      <formula>AND(H754&gt;$V754,H754&lt;&gt;"")</formula>
    </cfRule>
  </conditionalFormatting>
  <conditionalFormatting sqref="H774:H788">
    <cfRule type="expression" dxfId="759" priority="796" stopIfTrue="1">
      <formula>AND(H774&gt;$W774,H774&lt;&gt;"")</formula>
    </cfRule>
    <cfRule type="expression" dxfId="758" priority="797" stopIfTrue="1">
      <formula>AND(H774&gt;$V774,H774&lt;&gt;"")</formula>
    </cfRule>
  </conditionalFormatting>
  <conditionalFormatting sqref="H794:H808">
    <cfRule type="expression" dxfId="757" priority="794" stopIfTrue="1">
      <formula>AND(H794&gt;$W794,H794&lt;&gt;"")</formula>
    </cfRule>
    <cfRule type="expression" dxfId="756" priority="795" stopIfTrue="1">
      <formula>AND(H794&gt;$V794,H794&lt;&gt;"")</formula>
    </cfRule>
  </conditionalFormatting>
  <conditionalFormatting sqref="H814:H828">
    <cfRule type="expression" dxfId="755" priority="792" stopIfTrue="1">
      <formula>AND(H814&gt;$W814,H814&lt;&gt;"")</formula>
    </cfRule>
    <cfRule type="expression" dxfId="754" priority="793" stopIfTrue="1">
      <formula>AND(H814&gt;$V814,H814&lt;&gt;"")</formula>
    </cfRule>
  </conditionalFormatting>
  <conditionalFormatting sqref="H834:H848">
    <cfRule type="expression" dxfId="753" priority="790" stopIfTrue="1">
      <formula>AND(H834&gt;$W834,H834&lt;&gt;"")</formula>
    </cfRule>
    <cfRule type="expression" dxfId="752" priority="791" stopIfTrue="1">
      <formula>AND(H834&gt;$V834,H834&lt;&gt;"")</formula>
    </cfRule>
  </conditionalFormatting>
  <conditionalFormatting sqref="H854:H868">
    <cfRule type="expression" dxfId="751" priority="788" stopIfTrue="1">
      <formula>AND(H854&gt;$W854,H854&lt;&gt;"")</formula>
    </cfRule>
    <cfRule type="expression" dxfId="750" priority="789" stopIfTrue="1">
      <formula>AND(H854&gt;$V854,H854&lt;&gt;"")</formula>
    </cfRule>
  </conditionalFormatting>
  <conditionalFormatting sqref="H874:H888">
    <cfRule type="expression" dxfId="749" priority="786" stopIfTrue="1">
      <formula>AND(H874&gt;$W874,H874&lt;&gt;"")</formula>
    </cfRule>
    <cfRule type="expression" dxfId="748" priority="787" stopIfTrue="1">
      <formula>AND(H874&gt;$V874,H874&lt;&gt;"")</formula>
    </cfRule>
  </conditionalFormatting>
  <conditionalFormatting sqref="H894:H908">
    <cfRule type="expression" dxfId="747" priority="784" stopIfTrue="1">
      <formula>AND(H894&gt;$W894,H894&lt;&gt;"")</formula>
    </cfRule>
    <cfRule type="expression" dxfId="746" priority="785" stopIfTrue="1">
      <formula>AND(H894&gt;$V894,H894&lt;&gt;"")</formula>
    </cfRule>
  </conditionalFormatting>
  <conditionalFormatting sqref="H914:H928">
    <cfRule type="expression" dxfId="745" priority="782" stopIfTrue="1">
      <formula>AND(H914&gt;$W914,H914&lt;&gt;"")</formula>
    </cfRule>
    <cfRule type="expression" dxfId="744" priority="783" stopIfTrue="1">
      <formula>AND(H914&gt;$V914,H914&lt;&gt;"")</formula>
    </cfRule>
  </conditionalFormatting>
  <conditionalFormatting sqref="H934:H948">
    <cfRule type="expression" dxfId="743" priority="780" stopIfTrue="1">
      <formula>AND(H934&gt;$W934,H934&lt;&gt;"")</formula>
    </cfRule>
    <cfRule type="expression" dxfId="742" priority="781" stopIfTrue="1">
      <formula>AND(H934&gt;$V934,H934&lt;&gt;"")</formula>
    </cfRule>
  </conditionalFormatting>
  <conditionalFormatting sqref="H954:H968">
    <cfRule type="expression" dxfId="741" priority="778" stopIfTrue="1">
      <formula>AND(H954&gt;$W954,H954&lt;&gt;"")</formula>
    </cfRule>
    <cfRule type="expression" dxfId="740" priority="779" stopIfTrue="1">
      <formula>AND(H954&gt;$V954,H954&lt;&gt;"")</formula>
    </cfRule>
  </conditionalFormatting>
  <conditionalFormatting sqref="H974:H988">
    <cfRule type="expression" dxfId="739" priority="776" stopIfTrue="1">
      <formula>AND(H974&gt;$W974,H974&lt;&gt;"")</formula>
    </cfRule>
    <cfRule type="expression" dxfId="738" priority="777" stopIfTrue="1">
      <formula>AND(H974&gt;$V974,H974&lt;&gt;"")</formula>
    </cfRule>
  </conditionalFormatting>
  <conditionalFormatting sqref="H994:H1008">
    <cfRule type="expression" dxfId="737" priority="774" stopIfTrue="1">
      <formula>AND(H994&gt;$W994,H994&lt;&gt;"")</formula>
    </cfRule>
    <cfRule type="expression" dxfId="736" priority="775" stopIfTrue="1">
      <formula>AND(H994&gt;$V994,H994&lt;&gt;"")</formula>
    </cfRule>
  </conditionalFormatting>
  <conditionalFormatting sqref="H1014:H1028">
    <cfRule type="expression" dxfId="735" priority="772" stopIfTrue="1">
      <formula>AND(H1014&gt;$W1014,H1014&lt;&gt;"")</formula>
    </cfRule>
    <cfRule type="expression" dxfId="734" priority="773" stopIfTrue="1">
      <formula>AND(H1014&gt;$V1014,H1014&lt;&gt;"")</formula>
    </cfRule>
  </conditionalFormatting>
  <conditionalFormatting sqref="H1034:H1048">
    <cfRule type="expression" dxfId="733" priority="770" stopIfTrue="1">
      <formula>AND(H1034&gt;$W1034,H1034&lt;&gt;"")</formula>
    </cfRule>
    <cfRule type="expression" dxfId="732" priority="771" stopIfTrue="1">
      <formula>AND(H1034&gt;$V1034,H1034&lt;&gt;"")</formula>
    </cfRule>
  </conditionalFormatting>
  <conditionalFormatting sqref="H1054:H1068">
    <cfRule type="expression" dxfId="731" priority="768" stopIfTrue="1">
      <formula>AND(H1054&gt;$W1054,H1054&lt;&gt;"")</formula>
    </cfRule>
    <cfRule type="expression" dxfId="730" priority="769" stopIfTrue="1">
      <formula>AND(H1054&gt;$V1054,H1054&lt;&gt;"")</formula>
    </cfRule>
  </conditionalFormatting>
  <conditionalFormatting sqref="H1074:H1088">
    <cfRule type="expression" dxfId="729" priority="766" stopIfTrue="1">
      <formula>AND(H1074&gt;$W1074,H1074&lt;&gt;"")</formula>
    </cfRule>
    <cfRule type="expression" dxfId="728" priority="767" stopIfTrue="1">
      <formula>AND(H1074&gt;$V1074,H1074&lt;&gt;"")</formula>
    </cfRule>
  </conditionalFormatting>
  <conditionalFormatting sqref="H1094:H1108">
    <cfRule type="expression" dxfId="727" priority="764" stopIfTrue="1">
      <formula>AND(H1094&gt;$W1094,H1094&lt;&gt;"")</formula>
    </cfRule>
    <cfRule type="expression" dxfId="726" priority="765" stopIfTrue="1">
      <formula>AND(H1094&gt;$V1094,H1094&lt;&gt;"")</formula>
    </cfRule>
  </conditionalFormatting>
  <conditionalFormatting sqref="H1114:H1128">
    <cfRule type="expression" dxfId="725" priority="762" stopIfTrue="1">
      <formula>AND(H1114&gt;$W1114,H1114&lt;&gt;"")</formula>
    </cfRule>
    <cfRule type="expression" dxfId="724" priority="763" stopIfTrue="1">
      <formula>AND(H1114&gt;$V1114,H1114&lt;&gt;"")</formula>
    </cfRule>
  </conditionalFormatting>
  <conditionalFormatting sqref="H1134:H1148">
    <cfRule type="expression" dxfId="723" priority="760" stopIfTrue="1">
      <formula>AND(H1134&gt;$W1134,H1134&lt;&gt;"")</formula>
    </cfRule>
    <cfRule type="expression" dxfId="722" priority="761" stopIfTrue="1">
      <formula>AND(H1134&gt;$V1134,H1134&lt;&gt;"")</formula>
    </cfRule>
  </conditionalFormatting>
  <conditionalFormatting sqref="H1154:H1168">
    <cfRule type="expression" dxfId="721" priority="758" stopIfTrue="1">
      <formula>AND(H1154&gt;$W1154,H1154&lt;&gt;"")</formula>
    </cfRule>
    <cfRule type="expression" dxfId="720" priority="759" stopIfTrue="1">
      <formula>AND(H1154&gt;$V1154,H1154&lt;&gt;"")</formula>
    </cfRule>
  </conditionalFormatting>
  <conditionalFormatting sqref="H1174:H1188">
    <cfRule type="expression" dxfId="719" priority="756" stopIfTrue="1">
      <formula>AND(H1174&gt;$W1174,H1174&lt;&gt;"")</formula>
    </cfRule>
    <cfRule type="expression" dxfId="718" priority="757" stopIfTrue="1">
      <formula>AND(H1174&gt;$V1174,H1174&lt;&gt;"")</formula>
    </cfRule>
  </conditionalFormatting>
  <conditionalFormatting sqref="H1194:H1208">
    <cfRule type="expression" dxfId="717" priority="754" stopIfTrue="1">
      <formula>AND(H1194&gt;$W1194,H1194&lt;&gt;"")</formula>
    </cfRule>
    <cfRule type="expression" dxfId="716" priority="755" stopIfTrue="1">
      <formula>AND(H1194&gt;$V1194,H1194&lt;&gt;"")</formula>
    </cfRule>
  </conditionalFormatting>
  <conditionalFormatting sqref="H1214:H1228">
    <cfRule type="expression" dxfId="715" priority="752" stopIfTrue="1">
      <formula>AND(H1214&gt;$W1214,H1214&lt;&gt;"")</formula>
    </cfRule>
    <cfRule type="expression" dxfId="714" priority="753" stopIfTrue="1">
      <formula>AND(H1214&gt;$V1214,H1214&lt;&gt;"")</formula>
    </cfRule>
  </conditionalFormatting>
  <conditionalFormatting sqref="H1234:H1248">
    <cfRule type="expression" dxfId="713" priority="750" stopIfTrue="1">
      <formula>AND(H1234&gt;$W1234,H1234&lt;&gt;"")</formula>
    </cfRule>
    <cfRule type="expression" dxfId="712" priority="751" stopIfTrue="1">
      <formula>AND(H1234&gt;$V1234,H1234&lt;&gt;"")</formula>
    </cfRule>
  </conditionalFormatting>
  <conditionalFormatting sqref="H1254:H1268">
    <cfRule type="expression" dxfId="711" priority="748" stopIfTrue="1">
      <formula>AND(H1254&gt;$W1254,H1254&lt;&gt;"")</formula>
    </cfRule>
    <cfRule type="expression" dxfId="710" priority="749" stopIfTrue="1">
      <formula>AND(H1254&gt;$V1254,H1254&lt;&gt;"")</formula>
    </cfRule>
  </conditionalFormatting>
  <conditionalFormatting sqref="H1274:H1288">
    <cfRule type="expression" dxfId="709" priority="746" stopIfTrue="1">
      <formula>AND(H1274&gt;$W1274,H1274&lt;&gt;"")</formula>
    </cfRule>
    <cfRule type="expression" dxfId="708" priority="747" stopIfTrue="1">
      <formula>AND(H1274&gt;$V1274,H1274&lt;&gt;"")</formula>
    </cfRule>
  </conditionalFormatting>
  <conditionalFormatting sqref="J51">
    <cfRule type="expression" priority="718" stopIfTrue="1">
      <formula>$W51=""</formula>
    </cfRule>
    <cfRule type="expression" dxfId="707" priority="719" stopIfTrue="1">
      <formula>($J51+$K51)&lt;IF($G51="?",8,(1*$G51))</formula>
    </cfRule>
    <cfRule type="expression" dxfId="706" priority="720" stopIfTrue="1">
      <formula>AND($L$2="Nee",$E51="WK",$J51&lt;IF($G51="?",8,(1*$G51))/2)</formula>
    </cfRule>
    <cfRule type="expression" dxfId="705" priority="721" stopIfTrue="1">
      <formula>AND($L$2="Ja",$E51="WK",$J51&lt;IF($G51="?",8,(1*$G51)))</formula>
    </cfRule>
    <cfRule type="expression" dxfId="704" priority="722" stopIfTrue="1">
      <formula>AND(OR($W51="E",$W51="F"),$J51=0)</formula>
    </cfRule>
  </conditionalFormatting>
  <conditionalFormatting sqref="J71">
    <cfRule type="expression" priority="707" stopIfTrue="1">
      <formula>$W71=""</formula>
    </cfRule>
    <cfRule type="expression" dxfId="703" priority="708" stopIfTrue="1">
      <formula>($J71+$K71)&lt;IF($G71="?",8,(1*$G71))</formula>
    </cfRule>
    <cfRule type="expression" dxfId="702" priority="709" stopIfTrue="1">
      <formula>AND($L$2="Nee",$E71="WK",$J71&lt;IF($G71="?",8,(1*$G71))/2)</formula>
    </cfRule>
    <cfRule type="expression" dxfId="701" priority="710" stopIfTrue="1">
      <formula>AND($L$2="Ja",$E71="WK",$J71&lt;IF($G71="?",8,(1*$G71)))</formula>
    </cfRule>
    <cfRule type="expression" dxfId="700" priority="711" stopIfTrue="1">
      <formula>AND(OR($W71="E",$W71="F"),$J71=0)</formula>
    </cfRule>
  </conditionalFormatting>
  <conditionalFormatting sqref="J91">
    <cfRule type="expression" priority="696" stopIfTrue="1">
      <formula>$W91=""</formula>
    </cfRule>
    <cfRule type="expression" dxfId="699" priority="697" stopIfTrue="1">
      <formula>($J91+$K91)&lt;IF($G91="?",8,(1*$G91))</formula>
    </cfRule>
    <cfRule type="expression" dxfId="698" priority="698" stopIfTrue="1">
      <formula>AND($L$2="Nee",$E91="WK",$J91&lt;IF($G91="?",8,(1*$G91))/2)</formula>
    </cfRule>
    <cfRule type="expression" dxfId="697" priority="699" stopIfTrue="1">
      <formula>AND($L$2="Ja",$E91="WK",$J91&lt;IF($G91="?",8,(1*$G91)))</formula>
    </cfRule>
    <cfRule type="expression" dxfId="696" priority="700" stopIfTrue="1">
      <formula>AND(OR($W91="E",$W91="F"),$J91=0)</formula>
    </cfRule>
  </conditionalFormatting>
  <conditionalFormatting sqref="J111">
    <cfRule type="expression" priority="685" stopIfTrue="1">
      <formula>$W111=""</formula>
    </cfRule>
    <cfRule type="expression" dxfId="695" priority="686" stopIfTrue="1">
      <formula>($J111+$K111)&lt;IF($G111="?",8,(1*$G111))</formula>
    </cfRule>
    <cfRule type="expression" dxfId="694" priority="687" stopIfTrue="1">
      <formula>AND($L$2="Nee",$E111="WK",$J111&lt;IF($G111="?",8,(1*$G111))/2)</formula>
    </cfRule>
    <cfRule type="expression" dxfId="693" priority="688" stopIfTrue="1">
      <formula>AND($L$2="Ja",$E111="WK",$J111&lt;IF($G111="?",8,(1*$G111)))</formula>
    </cfRule>
    <cfRule type="expression" dxfId="692" priority="689" stopIfTrue="1">
      <formula>AND(OR($W111="E",$W111="F"),$J111=0)</formula>
    </cfRule>
  </conditionalFormatting>
  <conditionalFormatting sqref="J131">
    <cfRule type="expression" priority="674" stopIfTrue="1">
      <formula>$W131=""</formula>
    </cfRule>
    <cfRule type="expression" dxfId="691" priority="675" stopIfTrue="1">
      <formula>($J131+$K131)&lt;IF($G131="?",8,(1*$G131))</formula>
    </cfRule>
    <cfRule type="expression" dxfId="690" priority="676" stopIfTrue="1">
      <formula>AND($L$2="Nee",$E131="WK",$J131&lt;IF($G131="?",8,(1*$G131))/2)</formula>
    </cfRule>
    <cfRule type="expression" dxfId="689" priority="677" stopIfTrue="1">
      <formula>AND($L$2="Ja",$E131="WK",$J131&lt;IF($G131="?",8,(1*$G131)))</formula>
    </cfRule>
    <cfRule type="expression" dxfId="688" priority="678" stopIfTrue="1">
      <formula>AND(OR($W131="E",$W131="F"),$J131=0)</formula>
    </cfRule>
  </conditionalFormatting>
  <conditionalFormatting sqref="J151">
    <cfRule type="expression" priority="663" stopIfTrue="1">
      <formula>$W151=""</formula>
    </cfRule>
    <cfRule type="expression" dxfId="687" priority="664" stopIfTrue="1">
      <formula>($J151+$K151)&lt;IF($G151="?",8,(1*$G151))</formula>
    </cfRule>
    <cfRule type="expression" dxfId="686" priority="665" stopIfTrue="1">
      <formula>AND($L$2="Nee",$E151="WK",$J151&lt;IF($G151="?",8,(1*$G151))/2)</formula>
    </cfRule>
    <cfRule type="expression" dxfId="685" priority="666" stopIfTrue="1">
      <formula>AND($L$2="Ja",$E151="WK",$J151&lt;IF($G151="?",8,(1*$G151)))</formula>
    </cfRule>
    <cfRule type="expression" dxfId="684" priority="667" stopIfTrue="1">
      <formula>AND(OR($W151="E",$W151="F"),$J151=0)</formula>
    </cfRule>
  </conditionalFormatting>
  <conditionalFormatting sqref="J171">
    <cfRule type="expression" priority="652" stopIfTrue="1">
      <formula>$W171=""</formula>
    </cfRule>
    <cfRule type="expression" dxfId="683" priority="653" stopIfTrue="1">
      <formula>($J171+$K171)&lt;IF($G171="?",8,(1*$G171))</formula>
    </cfRule>
    <cfRule type="expression" dxfId="682" priority="654" stopIfTrue="1">
      <formula>AND($L$2="Nee",$E171="WK",$J171&lt;IF($G171="?",8,(1*$G171))/2)</formula>
    </cfRule>
    <cfRule type="expression" dxfId="681" priority="655" stopIfTrue="1">
      <formula>AND($L$2="Ja",$E171="WK",$J171&lt;IF($G171="?",8,(1*$G171)))</formula>
    </cfRule>
    <cfRule type="expression" dxfId="680" priority="656" stopIfTrue="1">
      <formula>AND(OR($W171="E",$W171="F"),$J171=0)</formula>
    </cfRule>
  </conditionalFormatting>
  <conditionalFormatting sqref="J191">
    <cfRule type="expression" priority="641" stopIfTrue="1">
      <formula>$W191=""</formula>
    </cfRule>
    <cfRule type="expression" dxfId="679" priority="642" stopIfTrue="1">
      <formula>($J191+$K191)&lt;IF($G191="?",8,(1*$G191))</formula>
    </cfRule>
    <cfRule type="expression" dxfId="678" priority="643" stopIfTrue="1">
      <formula>AND($L$2="Nee",$E191="WK",$J191&lt;IF($G191="?",8,(1*$G191))/2)</formula>
    </cfRule>
    <cfRule type="expression" dxfId="677" priority="644" stopIfTrue="1">
      <formula>AND($L$2="Ja",$E191="WK",$J191&lt;IF($G191="?",8,(1*$G191)))</formula>
    </cfRule>
    <cfRule type="expression" dxfId="676" priority="645" stopIfTrue="1">
      <formula>AND(OR($W191="E",$W191="F"),$J191=0)</formula>
    </cfRule>
  </conditionalFormatting>
  <conditionalFormatting sqref="J211">
    <cfRule type="expression" priority="630" stopIfTrue="1">
      <formula>$W211=""</formula>
    </cfRule>
    <cfRule type="expression" dxfId="675" priority="631" stopIfTrue="1">
      <formula>($J211+$K211)&lt;IF($G211="?",8,(1*$G211))</formula>
    </cfRule>
    <cfRule type="expression" dxfId="674" priority="632" stopIfTrue="1">
      <formula>AND($L$2="Nee",$E211="WK",$J211&lt;IF($G211="?",8,(1*$G211))/2)</formula>
    </cfRule>
    <cfRule type="expression" dxfId="673" priority="633" stopIfTrue="1">
      <formula>AND($L$2="Ja",$E211="WK",$J211&lt;IF($G211="?",8,(1*$G211)))</formula>
    </cfRule>
    <cfRule type="expression" dxfId="672" priority="634" stopIfTrue="1">
      <formula>AND(OR($W211="E",$W211="F"),$J211=0)</formula>
    </cfRule>
  </conditionalFormatting>
  <conditionalFormatting sqref="J231">
    <cfRule type="expression" priority="619" stopIfTrue="1">
      <formula>$W231=""</formula>
    </cfRule>
    <cfRule type="expression" dxfId="671" priority="620" stopIfTrue="1">
      <formula>($J231+$K231)&lt;IF($G231="?",8,(1*$G231))</formula>
    </cfRule>
    <cfRule type="expression" dxfId="670" priority="621" stopIfTrue="1">
      <formula>AND($L$2="Nee",$E231="WK",$J231&lt;IF($G231="?",8,(1*$G231))/2)</formula>
    </cfRule>
    <cfRule type="expression" dxfId="669" priority="622" stopIfTrue="1">
      <formula>AND($L$2="Ja",$E231="WK",$J231&lt;IF($G231="?",8,(1*$G231)))</formula>
    </cfRule>
    <cfRule type="expression" dxfId="668" priority="623" stopIfTrue="1">
      <formula>AND(OR($W231="E",$W231="F"),$J231=0)</formula>
    </cfRule>
  </conditionalFormatting>
  <conditionalFormatting sqref="J251">
    <cfRule type="expression" priority="608" stopIfTrue="1">
      <formula>$W251=""</formula>
    </cfRule>
    <cfRule type="expression" dxfId="667" priority="609" stopIfTrue="1">
      <formula>($J251+$K251)&lt;IF($G251="?",8,(1*$G251))</formula>
    </cfRule>
    <cfRule type="expression" dxfId="666" priority="610" stopIfTrue="1">
      <formula>AND($L$2="Nee",$E251="WK",$J251&lt;IF($G251="?",8,(1*$G251))/2)</formula>
    </cfRule>
    <cfRule type="expression" dxfId="665" priority="611" stopIfTrue="1">
      <formula>AND($L$2="Ja",$E251="WK",$J251&lt;IF($G251="?",8,(1*$G251)))</formula>
    </cfRule>
    <cfRule type="expression" dxfId="664" priority="612" stopIfTrue="1">
      <formula>AND(OR($W251="E",$W251="F"),$J251=0)</formula>
    </cfRule>
  </conditionalFormatting>
  <conditionalFormatting sqref="J271">
    <cfRule type="expression" priority="597" stopIfTrue="1">
      <formula>$W271=""</formula>
    </cfRule>
    <cfRule type="expression" dxfId="663" priority="598" stopIfTrue="1">
      <formula>($J271+$K271)&lt;IF($G271="?",8,(1*$G271))</formula>
    </cfRule>
    <cfRule type="expression" dxfId="662" priority="599" stopIfTrue="1">
      <formula>AND($L$2="Nee",$E271="WK",$J271&lt;IF($G271="?",8,(1*$G271))/2)</formula>
    </cfRule>
    <cfRule type="expression" dxfId="661" priority="600" stopIfTrue="1">
      <formula>AND($L$2="Ja",$E271="WK",$J271&lt;IF($G271="?",8,(1*$G271)))</formula>
    </cfRule>
    <cfRule type="expression" dxfId="660" priority="601" stopIfTrue="1">
      <formula>AND(OR($W271="E",$W271="F"),$J271=0)</formula>
    </cfRule>
  </conditionalFormatting>
  <conditionalFormatting sqref="J291">
    <cfRule type="expression" priority="586" stopIfTrue="1">
      <formula>$W291=""</formula>
    </cfRule>
    <cfRule type="expression" dxfId="659" priority="587" stopIfTrue="1">
      <formula>($J291+$K291)&lt;IF($G291="?",8,(1*$G291))</formula>
    </cfRule>
    <cfRule type="expression" dxfId="658" priority="588" stopIfTrue="1">
      <formula>AND($L$2="Nee",$E291="WK",$J291&lt;IF($G291="?",8,(1*$G291))/2)</formula>
    </cfRule>
    <cfRule type="expression" dxfId="657" priority="589" stopIfTrue="1">
      <formula>AND($L$2="Ja",$E291="WK",$J291&lt;IF($G291="?",8,(1*$G291)))</formula>
    </cfRule>
    <cfRule type="expression" dxfId="656" priority="590" stopIfTrue="1">
      <formula>AND(OR($W291="E",$W291="F"),$J291=0)</formula>
    </cfRule>
  </conditionalFormatting>
  <conditionalFormatting sqref="J311">
    <cfRule type="expression" priority="575" stopIfTrue="1">
      <formula>$W311=""</formula>
    </cfRule>
    <cfRule type="expression" dxfId="655" priority="576" stopIfTrue="1">
      <formula>($J311+$K311)&lt;IF($G311="?",8,(1*$G311))</formula>
    </cfRule>
    <cfRule type="expression" dxfId="654" priority="577" stopIfTrue="1">
      <formula>AND($L$2="Nee",$E311="WK",$J311&lt;IF($G311="?",8,(1*$G311))/2)</formula>
    </cfRule>
    <cfRule type="expression" dxfId="653" priority="578" stopIfTrue="1">
      <formula>AND($L$2="Ja",$E311="WK",$J311&lt;IF($G311="?",8,(1*$G311)))</formula>
    </cfRule>
    <cfRule type="expression" dxfId="652" priority="579" stopIfTrue="1">
      <formula>AND(OR($W311="E",$W311="F"),$J311=0)</formula>
    </cfRule>
  </conditionalFormatting>
  <conditionalFormatting sqref="J331">
    <cfRule type="expression" priority="564" stopIfTrue="1">
      <formula>$W331=""</formula>
    </cfRule>
    <cfRule type="expression" dxfId="651" priority="565" stopIfTrue="1">
      <formula>($J331+$K331)&lt;IF($G331="?",8,(1*$G331))</formula>
    </cfRule>
    <cfRule type="expression" dxfId="650" priority="566" stopIfTrue="1">
      <formula>AND($L$2="Nee",$E331="WK",$J331&lt;IF($G331="?",8,(1*$G331))/2)</formula>
    </cfRule>
    <cfRule type="expression" dxfId="649" priority="567" stopIfTrue="1">
      <formula>AND($L$2="Ja",$E331="WK",$J331&lt;IF($G331="?",8,(1*$G331)))</formula>
    </cfRule>
    <cfRule type="expression" dxfId="648" priority="568" stopIfTrue="1">
      <formula>AND(OR($W331="E",$W331="F"),$J331=0)</formula>
    </cfRule>
  </conditionalFormatting>
  <conditionalFormatting sqref="J351">
    <cfRule type="expression" priority="553" stopIfTrue="1">
      <formula>$W351=""</formula>
    </cfRule>
    <cfRule type="expression" dxfId="647" priority="554" stopIfTrue="1">
      <formula>($J351+$K351)&lt;IF($G351="?",8,(1*$G351))</formula>
    </cfRule>
    <cfRule type="expression" dxfId="646" priority="555" stopIfTrue="1">
      <formula>AND($L$2="Nee",$E351="WK",$J351&lt;IF($G351="?",8,(1*$G351))/2)</formula>
    </cfRule>
    <cfRule type="expression" dxfId="645" priority="556" stopIfTrue="1">
      <formula>AND($L$2="Ja",$E351="WK",$J351&lt;IF($G351="?",8,(1*$G351)))</formula>
    </cfRule>
    <cfRule type="expression" dxfId="644" priority="557" stopIfTrue="1">
      <formula>AND(OR($W351="E",$W351="F"),$J351=0)</formula>
    </cfRule>
  </conditionalFormatting>
  <conditionalFormatting sqref="J371">
    <cfRule type="expression" priority="542" stopIfTrue="1">
      <formula>$W371=""</formula>
    </cfRule>
    <cfRule type="expression" dxfId="643" priority="543" stopIfTrue="1">
      <formula>($J371+$K371)&lt;IF($G371="?",8,(1*$G371))</formula>
    </cfRule>
    <cfRule type="expression" dxfId="642" priority="544" stopIfTrue="1">
      <formula>AND($L$2="Nee",$E371="WK",$J371&lt;IF($G371="?",8,(1*$G371))/2)</formula>
    </cfRule>
    <cfRule type="expression" dxfId="641" priority="545" stopIfTrue="1">
      <formula>AND($L$2="Ja",$E371="WK",$J371&lt;IF($G371="?",8,(1*$G371)))</formula>
    </cfRule>
    <cfRule type="expression" dxfId="640" priority="546" stopIfTrue="1">
      <formula>AND(OR($W371="E",$W371="F"),$J371=0)</formula>
    </cfRule>
  </conditionalFormatting>
  <conditionalFormatting sqref="J391">
    <cfRule type="expression" priority="531" stopIfTrue="1">
      <formula>$W391=""</formula>
    </cfRule>
    <cfRule type="expression" dxfId="639" priority="532" stopIfTrue="1">
      <formula>($J391+$K391)&lt;IF($G391="?",8,(1*$G391))</formula>
    </cfRule>
    <cfRule type="expression" dxfId="638" priority="533" stopIfTrue="1">
      <formula>AND($L$2="Nee",$E391="WK",$J391&lt;IF($G391="?",8,(1*$G391))/2)</formula>
    </cfRule>
    <cfRule type="expression" dxfId="637" priority="534" stopIfTrue="1">
      <formula>AND($L$2="Ja",$E391="WK",$J391&lt;IF($G391="?",8,(1*$G391)))</formula>
    </cfRule>
    <cfRule type="expression" dxfId="636" priority="535" stopIfTrue="1">
      <formula>AND(OR($W391="E",$W391="F"),$J391=0)</formula>
    </cfRule>
  </conditionalFormatting>
  <conditionalFormatting sqref="J411">
    <cfRule type="expression" priority="520" stopIfTrue="1">
      <formula>$W411=""</formula>
    </cfRule>
    <cfRule type="expression" dxfId="635" priority="521" stopIfTrue="1">
      <formula>($J411+$K411)&lt;IF($G411="?",8,(1*$G411))</formula>
    </cfRule>
    <cfRule type="expression" dxfId="634" priority="522" stopIfTrue="1">
      <formula>AND($L$2="Nee",$E411="WK",$J411&lt;IF($G411="?",8,(1*$G411))/2)</formula>
    </cfRule>
    <cfRule type="expression" dxfId="633" priority="523" stopIfTrue="1">
      <formula>AND($L$2="Ja",$E411="WK",$J411&lt;IF($G411="?",8,(1*$G411)))</formula>
    </cfRule>
    <cfRule type="expression" dxfId="632" priority="524" stopIfTrue="1">
      <formula>AND(OR($W411="E",$W411="F"),$J411=0)</formula>
    </cfRule>
  </conditionalFormatting>
  <conditionalFormatting sqref="J431">
    <cfRule type="expression" priority="509" stopIfTrue="1">
      <formula>$W431=""</formula>
    </cfRule>
    <cfRule type="expression" dxfId="631" priority="510" stopIfTrue="1">
      <formula>($J431+$K431)&lt;IF($G431="?",8,(1*$G431))</formula>
    </cfRule>
    <cfRule type="expression" dxfId="630" priority="511" stopIfTrue="1">
      <formula>AND($L$2="Nee",$E431="WK",$J431&lt;IF($G431="?",8,(1*$G431))/2)</formula>
    </cfRule>
    <cfRule type="expression" dxfId="629" priority="512" stopIfTrue="1">
      <formula>AND($L$2="Ja",$E431="WK",$J431&lt;IF($G431="?",8,(1*$G431)))</formula>
    </cfRule>
    <cfRule type="expression" dxfId="628" priority="513" stopIfTrue="1">
      <formula>AND(OR($W431="E",$W431="F"),$J431=0)</formula>
    </cfRule>
  </conditionalFormatting>
  <conditionalFormatting sqref="J451">
    <cfRule type="expression" priority="498" stopIfTrue="1">
      <formula>$W451=""</formula>
    </cfRule>
    <cfRule type="expression" dxfId="627" priority="499" stopIfTrue="1">
      <formula>($J451+$K451)&lt;IF($G451="?",8,(1*$G451))</formula>
    </cfRule>
    <cfRule type="expression" dxfId="626" priority="500" stopIfTrue="1">
      <formula>AND($L$2="Nee",$E451="WK",$J451&lt;IF($G451="?",8,(1*$G451))/2)</formula>
    </cfRule>
    <cfRule type="expression" dxfId="625" priority="501" stopIfTrue="1">
      <formula>AND($L$2="Ja",$E451="WK",$J451&lt;IF($G451="?",8,(1*$G451)))</formula>
    </cfRule>
    <cfRule type="expression" dxfId="624" priority="502" stopIfTrue="1">
      <formula>AND(OR($W451="E",$W451="F"),$J451=0)</formula>
    </cfRule>
  </conditionalFormatting>
  <conditionalFormatting sqref="J471">
    <cfRule type="expression" priority="487" stopIfTrue="1">
      <formula>$W471=""</formula>
    </cfRule>
    <cfRule type="expression" dxfId="623" priority="488" stopIfTrue="1">
      <formula>($J471+$K471)&lt;IF($G471="?",8,(1*$G471))</formula>
    </cfRule>
    <cfRule type="expression" dxfId="622" priority="489" stopIfTrue="1">
      <formula>AND($L$2="Nee",$E471="WK",$J471&lt;IF($G471="?",8,(1*$G471))/2)</formula>
    </cfRule>
    <cfRule type="expression" dxfId="621" priority="490" stopIfTrue="1">
      <formula>AND($L$2="Ja",$E471="WK",$J471&lt;IF($G471="?",8,(1*$G471)))</formula>
    </cfRule>
    <cfRule type="expression" dxfId="620" priority="491" stopIfTrue="1">
      <formula>AND(OR($W471="E",$W471="F"),$J471=0)</formula>
    </cfRule>
  </conditionalFormatting>
  <conditionalFormatting sqref="J491">
    <cfRule type="expression" priority="476" stopIfTrue="1">
      <formula>$W491=""</formula>
    </cfRule>
    <cfRule type="expression" dxfId="619" priority="477" stopIfTrue="1">
      <formula>($J491+$K491)&lt;IF($G491="?",8,(1*$G491))</formula>
    </cfRule>
    <cfRule type="expression" dxfId="618" priority="478" stopIfTrue="1">
      <formula>AND($L$2="Nee",$E491="WK",$J491&lt;IF($G491="?",8,(1*$G491))/2)</formula>
    </cfRule>
    <cfRule type="expression" dxfId="617" priority="479" stopIfTrue="1">
      <formula>AND($L$2="Ja",$E491="WK",$J491&lt;IF($G491="?",8,(1*$G491)))</formula>
    </cfRule>
    <cfRule type="expression" dxfId="616" priority="480" stopIfTrue="1">
      <formula>AND(OR($W491="E",$W491="F"),$J491=0)</formula>
    </cfRule>
  </conditionalFormatting>
  <conditionalFormatting sqref="J511">
    <cfRule type="expression" priority="465" stopIfTrue="1">
      <formula>$W511=""</formula>
    </cfRule>
    <cfRule type="expression" dxfId="615" priority="466" stopIfTrue="1">
      <formula>($J511+$K511)&lt;IF($G511="?",8,(1*$G511))</formula>
    </cfRule>
    <cfRule type="expression" dxfId="614" priority="467" stopIfTrue="1">
      <formula>AND($L$2="Nee",$E511="WK",$J511&lt;IF($G511="?",8,(1*$G511))/2)</formula>
    </cfRule>
    <cfRule type="expression" dxfId="613" priority="468" stopIfTrue="1">
      <formula>AND($L$2="Ja",$E511="WK",$J511&lt;IF($G511="?",8,(1*$G511)))</formula>
    </cfRule>
    <cfRule type="expression" dxfId="612" priority="469" stopIfTrue="1">
      <formula>AND(OR($W511="E",$W511="F"),$J511=0)</formula>
    </cfRule>
  </conditionalFormatting>
  <conditionalFormatting sqref="J531">
    <cfRule type="expression" priority="454" stopIfTrue="1">
      <formula>$W531=""</formula>
    </cfRule>
    <cfRule type="expression" dxfId="611" priority="455" stopIfTrue="1">
      <formula>($J531+$K531)&lt;IF($G531="?",8,(1*$G531))</formula>
    </cfRule>
    <cfRule type="expression" dxfId="610" priority="456" stopIfTrue="1">
      <formula>AND($L$2="Nee",$E531="WK",$J531&lt;IF($G531="?",8,(1*$G531))/2)</formula>
    </cfRule>
    <cfRule type="expression" dxfId="609" priority="457" stopIfTrue="1">
      <formula>AND($L$2="Ja",$E531="WK",$J531&lt;IF($G531="?",8,(1*$G531)))</formula>
    </cfRule>
    <cfRule type="expression" dxfId="608" priority="458" stopIfTrue="1">
      <formula>AND(OR($W531="E",$W531="F"),$J531=0)</formula>
    </cfRule>
  </conditionalFormatting>
  <conditionalFormatting sqref="J551">
    <cfRule type="expression" priority="443" stopIfTrue="1">
      <formula>$W551=""</formula>
    </cfRule>
    <cfRule type="expression" dxfId="607" priority="444" stopIfTrue="1">
      <formula>($J551+$K551)&lt;IF($G551="?",8,(1*$G551))</formula>
    </cfRule>
    <cfRule type="expression" dxfId="606" priority="445" stopIfTrue="1">
      <formula>AND($L$2="Nee",$E551="WK",$J551&lt;IF($G551="?",8,(1*$G551))/2)</formula>
    </cfRule>
    <cfRule type="expression" dxfId="605" priority="446" stopIfTrue="1">
      <formula>AND($L$2="Ja",$E551="WK",$J551&lt;IF($G551="?",8,(1*$G551)))</formula>
    </cfRule>
    <cfRule type="expression" dxfId="604" priority="447" stopIfTrue="1">
      <formula>AND(OR($W551="E",$W551="F"),$J551=0)</formula>
    </cfRule>
  </conditionalFormatting>
  <conditionalFormatting sqref="J571">
    <cfRule type="expression" priority="432" stopIfTrue="1">
      <formula>$W571=""</formula>
    </cfRule>
    <cfRule type="expression" dxfId="603" priority="433" stopIfTrue="1">
      <formula>($J571+$K571)&lt;IF($G571="?",8,(1*$G571))</formula>
    </cfRule>
    <cfRule type="expression" dxfId="602" priority="434" stopIfTrue="1">
      <formula>AND($L$2="Nee",$E571="WK",$J571&lt;IF($G571="?",8,(1*$G571))/2)</formula>
    </cfRule>
    <cfRule type="expression" dxfId="601" priority="435" stopIfTrue="1">
      <formula>AND($L$2="Ja",$E571="WK",$J571&lt;IF($G571="?",8,(1*$G571)))</formula>
    </cfRule>
    <cfRule type="expression" dxfId="600" priority="436" stopIfTrue="1">
      <formula>AND(OR($W571="E",$W571="F"),$J571=0)</formula>
    </cfRule>
  </conditionalFormatting>
  <conditionalFormatting sqref="J591">
    <cfRule type="expression" priority="421" stopIfTrue="1">
      <formula>$W591=""</formula>
    </cfRule>
    <cfRule type="expression" dxfId="599" priority="422" stopIfTrue="1">
      <formula>($J591+$K591)&lt;IF($G591="?",8,(1*$G591))</formula>
    </cfRule>
    <cfRule type="expression" dxfId="598" priority="423" stopIfTrue="1">
      <formula>AND($L$2="Nee",$E591="WK",$J591&lt;IF($G591="?",8,(1*$G591))/2)</formula>
    </cfRule>
    <cfRule type="expression" dxfId="597" priority="424" stopIfTrue="1">
      <formula>AND($L$2="Ja",$E591="WK",$J591&lt;IF($G591="?",8,(1*$G591)))</formula>
    </cfRule>
    <cfRule type="expression" dxfId="596" priority="425" stopIfTrue="1">
      <formula>AND(OR($W591="E",$W591="F"),$J591=0)</formula>
    </cfRule>
  </conditionalFormatting>
  <conditionalFormatting sqref="J611">
    <cfRule type="expression" priority="410" stopIfTrue="1">
      <formula>$W611=""</formula>
    </cfRule>
    <cfRule type="expression" dxfId="595" priority="411" stopIfTrue="1">
      <formula>($J611+$K611)&lt;IF($G611="?",8,(1*$G611))</formula>
    </cfRule>
    <cfRule type="expression" dxfId="594" priority="412" stopIfTrue="1">
      <formula>AND($L$2="Nee",$E611="WK",$J611&lt;IF($G611="?",8,(1*$G611))/2)</formula>
    </cfRule>
    <cfRule type="expression" dxfId="593" priority="413" stopIfTrue="1">
      <formula>AND($L$2="Ja",$E611="WK",$J611&lt;IF($G611="?",8,(1*$G611)))</formula>
    </cfRule>
    <cfRule type="expression" dxfId="592" priority="414" stopIfTrue="1">
      <formula>AND(OR($W611="E",$W611="F"),$J611=0)</formula>
    </cfRule>
  </conditionalFormatting>
  <conditionalFormatting sqref="J631">
    <cfRule type="expression" priority="399" stopIfTrue="1">
      <formula>$W631=""</formula>
    </cfRule>
    <cfRule type="expression" dxfId="591" priority="400" stopIfTrue="1">
      <formula>($J631+$K631)&lt;IF($G631="?",8,(1*$G631))</formula>
    </cfRule>
    <cfRule type="expression" dxfId="590" priority="401" stopIfTrue="1">
      <formula>AND($L$2="Nee",$E631="WK",$J631&lt;IF($G631="?",8,(1*$G631))/2)</formula>
    </cfRule>
    <cfRule type="expression" dxfId="589" priority="402" stopIfTrue="1">
      <formula>AND($L$2="Ja",$E631="WK",$J631&lt;IF($G631="?",8,(1*$G631)))</formula>
    </cfRule>
    <cfRule type="expression" dxfId="588" priority="403" stopIfTrue="1">
      <formula>AND(OR($W631="E",$W631="F"),$J631=0)</formula>
    </cfRule>
  </conditionalFormatting>
  <conditionalFormatting sqref="J651">
    <cfRule type="expression" priority="388" stopIfTrue="1">
      <formula>$W651=""</formula>
    </cfRule>
    <cfRule type="expression" dxfId="587" priority="389" stopIfTrue="1">
      <formula>($J651+$K651)&lt;IF($G651="?",8,(1*$G651))</formula>
    </cfRule>
    <cfRule type="expression" dxfId="586" priority="390" stopIfTrue="1">
      <formula>AND($L$2="Nee",$E651="WK",$J651&lt;IF($G651="?",8,(1*$G651))/2)</formula>
    </cfRule>
    <cfRule type="expression" dxfId="585" priority="391" stopIfTrue="1">
      <formula>AND($L$2="Ja",$E651="WK",$J651&lt;IF($G651="?",8,(1*$G651)))</formula>
    </cfRule>
    <cfRule type="expression" dxfId="584" priority="392" stopIfTrue="1">
      <formula>AND(OR($W651="E",$W651="F"),$J651=0)</formula>
    </cfRule>
  </conditionalFormatting>
  <conditionalFormatting sqref="J671">
    <cfRule type="expression" priority="377" stopIfTrue="1">
      <formula>$W671=""</formula>
    </cfRule>
    <cfRule type="expression" dxfId="583" priority="378" stopIfTrue="1">
      <formula>($J671+$K671)&lt;IF($G671="?",8,(1*$G671))</formula>
    </cfRule>
    <cfRule type="expression" dxfId="582" priority="379" stopIfTrue="1">
      <formula>AND($L$2="Nee",$E671="WK",$J671&lt;IF($G671="?",8,(1*$G671))/2)</formula>
    </cfRule>
    <cfRule type="expression" dxfId="581" priority="380" stopIfTrue="1">
      <formula>AND($L$2="Ja",$E671="WK",$J671&lt;IF($G671="?",8,(1*$G671)))</formula>
    </cfRule>
    <cfRule type="expression" dxfId="580" priority="381" stopIfTrue="1">
      <formula>AND(OR($W671="E",$W671="F"),$J671=0)</formula>
    </cfRule>
  </conditionalFormatting>
  <conditionalFormatting sqref="J691">
    <cfRule type="expression" priority="366" stopIfTrue="1">
      <formula>$W691=""</formula>
    </cfRule>
    <cfRule type="expression" dxfId="579" priority="367" stopIfTrue="1">
      <formula>($J691+$K691)&lt;IF($G691="?",8,(1*$G691))</formula>
    </cfRule>
    <cfRule type="expression" dxfId="578" priority="368" stopIfTrue="1">
      <formula>AND($L$2="Nee",$E691="WK",$J691&lt;IF($G691="?",8,(1*$G691))/2)</formula>
    </cfRule>
    <cfRule type="expression" dxfId="577" priority="369" stopIfTrue="1">
      <formula>AND($L$2="Ja",$E691="WK",$J691&lt;IF($G691="?",8,(1*$G691)))</formula>
    </cfRule>
    <cfRule type="expression" dxfId="576" priority="370" stopIfTrue="1">
      <formula>AND(OR($W691="E",$W691="F"),$J691=0)</formula>
    </cfRule>
  </conditionalFormatting>
  <conditionalFormatting sqref="J711">
    <cfRule type="expression" priority="355" stopIfTrue="1">
      <formula>$W711=""</formula>
    </cfRule>
    <cfRule type="expression" dxfId="575" priority="356" stopIfTrue="1">
      <formula>($J711+$K711)&lt;IF($G711="?",8,(1*$G711))</formula>
    </cfRule>
    <cfRule type="expression" dxfId="574" priority="357" stopIfTrue="1">
      <formula>AND($L$2="Nee",$E711="WK",$J711&lt;IF($G711="?",8,(1*$G711))/2)</formula>
    </cfRule>
    <cfRule type="expression" dxfId="573" priority="358" stopIfTrue="1">
      <formula>AND($L$2="Ja",$E711="WK",$J711&lt;IF($G711="?",8,(1*$G711)))</formula>
    </cfRule>
    <cfRule type="expression" dxfId="572" priority="359" stopIfTrue="1">
      <formula>AND(OR($W711="E",$W711="F"),$J711=0)</formula>
    </cfRule>
  </conditionalFormatting>
  <conditionalFormatting sqref="J731">
    <cfRule type="expression" priority="344" stopIfTrue="1">
      <formula>$W731=""</formula>
    </cfRule>
    <cfRule type="expression" dxfId="571" priority="345" stopIfTrue="1">
      <formula>($J731+$K731)&lt;IF($G731="?",8,(1*$G731))</formula>
    </cfRule>
    <cfRule type="expression" dxfId="570" priority="346" stopIfTrue="1">
      <formula>AND($L$2="Nee",$E731="WK",$J731&lt;IF($G731="?",8,(1*$G731))/2)</formula>
    </cfRule>
    <cfRule type="expression" dxfId="569" priority="347" stopIfTrue="1">
      <formula>AND($L$2="Ja",$E731="WK",$J731&lt;IF($G731="?",8,(1*$G731)))</formula>
    </cfRule>
    <cfRule type="expression" dxfId="568" priority="348" stopIfTrue="1">
      <formula>AND(OR($W731="E",$W731="F"),$J731=0)</formula>
    </cfRule>
  </conditionalFormatting>
  <conditionalFormatting sqref="J751">
    <cfRule type="expression" priority="333" stopIfTrue="1">
      <formula>$W751=""</formula>
    </cfRule>
    <cfRule type="expression" dxfId="567" priority="334" stopIfTrue="1">
      <formula>($J751+$K751)&lt;IF($G751="?",8,(1*$G751))</formula>
    </cfRule>
    <cfRule type="expression" dxfId="566" priority="335" stopIfTrue="1">
      <formula>AND($L$2="Nee",$E751="WK",$J751&lt;IF($G751="?",8,(1*$G751))/2)</formula>
    </cfRule>
    <cfRule type="expression" dxfId="565" priority="336" stopIfTrue="1">
      <formula>AND($L$2="Ja",$E751="WK",$J751&lt;IF($G751="?",8,(1*$G751)))</formula>
    </cfRule>
    <cfRule type="expression" dxfId="564" priority="337" stopIfTrue="1">
      <formula>AND(OR($W751="E",$W751="F"),$J751=0)</formula>
    </cfRule>
  </conditionalFormatting>
  <conditionalFormatting sqref="J771">
    <cfRule type="expression" priority="322" stopIfTrue="1">
      <formula>$W771=""</formula>
    </cfRule>
    <cfRule type="expression" dxfId="563" priority="323" stopIfTrue="1">
      <formula>($J771+$K771)&lt;IF($G771="?",8,(1*$G771))</formula>
    </cfRule>
    <cfRule type="expression" dxfId="562" priority="324" stopIfTrue="1">
      <formula>AND($L$2="Nee",$E771="WK",$J771&lt;IF($G771="?",8,(1*$G771))/2)</formula>
    </cfRule>
    <cfRule type="expression" dxfId="561" priority="325" stopIfTrue="1">
      <formula>AND($L$2="Ja",$E771="WK",$J771&lt;IF($G771="?",8,(1*$G771)))</formula>
    </cfRule>
    <cfRule type="expression" dxfId="560" priority="326" stopIfTrue="1">
      <formula>AND(OR($W771="E",$W771="F"),$J771=0)</formula>
    </cfRule>
  </conditionalFormatting>
  <conditionalFormatting sqref="J791">
    <cfRule type="expression" priority="311" stopIfTrue="1">
      <formula>$W791=""</formula>
    </cfRule>
    <cfRule type="expression" dxfId="559" priority="312" stopIfTrue="1">
      <formula>($J791+$K791)&lt;IF($G791="?",8,(1*$G791))</formula>
    </cfRule>
    <cfRule type="expression" dxfId="558" priority="313" stopIfTrue="1">
      <formula>AND($L$2="Nee",$E791="WK",$J791&lt;IF($G791="?",8,(1*$G791))/2)</formula>
    </cfRule>
    <cfRule type="expression" dxfId="557" priority="314" stopIfTrue="1">
      <formula>AND($L$2="Ja",$E791="WK",$J791&lt;IF($G791="?",8,(1*$G791)))</formula>
    </cfRule>
    <cfRule type="expression" dxfId="556" priority="315" stopIfTrue="1">
      <formula>AND(OR($W791="E",$W791="F"),$J791=0)</formula>
    </cfRule>
  </conditionalFormatting>
  <conditionalFormatting sqref="J811">
    <cfRule type="expression" priority="300" stopIfTrue="1">
      <formula>$W811=""</formula>
    </cfRule>
    <cfRule type="expression" dxfId="555" priority="301" stopIfTrue="1">
      <formula>($J811+$K811)&lt;IF($G811="?",8,(1*$G811))</formula>
    </cfRule>
    <cfRule type="expression" dxfId="554" priority="302" stopIfTrue="1">
      <formula>AND($L$2="Nee",$E811="WK",$J811&lt;IF($G811="?",8,(1*$G811))/2)</formula>
    </cfRule>
    <cfRule type="expression" dxfId="553" priority="303" stopIfTrue="1">
      <formula>AND($L$2="Ja",$E811="WK",$J811&lt;IF($G811="?",8,(1*$G811)))</formula>
    </cfRule>
    <cfRule type="expression" dxfId="552" priority="304" stopIfTrue="1">
      <formula>AND(OR($W811="E",$W811="F"),$J811=0)</formula>
    </cfRule>
  </conditionalFormatting>
  <conditionalFormatting sqref="J831">
    <cfRule type="expression" priority="289" stopIfTrue="1">
      <formula>$W831=""</formula>
    </cfRule>
    <cfRule type="expression" dxfId="551" priority="290" stopIfTrue="1">
      <formula>($J831+$K831)&lt;IF($G831="?",8,(1*$G831))</formula>
    </cfRule>
    <cfRule type="expression" dxfId="550" priority="291" stopIfTrue="1">
      <formula>AND($L$2="Nee",$E831="WK",$J831&lt;IF($G831="?",8,(1*$G831))/2)</formula>
    </cfRule>
    <cfRule type="expression" dxfId="549" priority="292" stopIfTrue="1">
      <formula>AND($L$2="Ja",$E831="WK",$J831&lt;IF($G831="?",8,(1*$G831)))</formula>
    </cfRule>
    <cfRule type="expression" dxfId="548" priority="293" stopIfTrue="1">
      <formula>AND(OR($W831="E",$W831="F"),$J831=0)</formula>
    </cfRule>
  </conditionalFormatting>
  <conditionalFormatting sqref="J851">
    <cfRule type="expression" priority="278" stopIfTrue="1">
      <formula>$W851=""</formula>
    </cfRule>
    <cfRule type="expression" dxfId="547" priority="279" stopIfTrue="1">
      <formula>($J851+$K851)&lt;IF($G851="?",8,(1*$G851))</formula>
    </cfRule>
    <cfRule type="expression" dxfId="546" priority="280" stopIfTrue="1">
      <formula>AND($L$2="Nee",$E851="WK",$J851&lt;IF($G851="?",8,(1*$G851))/2)</formula>
    </cfRule>
    <cfRule type="expression" dxfId="545" priority="281" stopIfTrue="1">
      <formula>AND($L$2="Ja",$E851="WK",$J851&lt;IF($G851="?",8,(1*$G851)))</formula>
    </cfRule>
    <cfRule type="expression" dxfId="544" priority="282" stopIfTrue="1">
      <formula>AND(OR($W851="E",$W851="F"),$J851=0)</formula>
    </cfRule>
  </conditionalFormatting>
  <conditionalFormatting sqref="J871">
    <cfRule type="expression" priority="267" stopIfTrue="1">
      <formula>$W871=""</formula>
    </cfRule>
    <cfRule type="expression" dxfId="543" priority="268" stopIfTrue="1">
      <formula>($J871+$K871)&lt;IF($G871="?",8,(1*$G871))</formula>
    </cfRule>
    <cfRule type="expression" dxfId="542" priority="269" stopIfTrue="1">
      <formula>AND($L$2="Nee",$E871="WK",$J871&lt;IF($G871="?",8,(1*$G871))/2)</formula>
    </cfRule>
    <cfRule type="expression" dxfId="541" priority="270" stopIfTrue="1">
      <formula>AND($L$2="Ja",$E871="WK",$J871&lt;IF($G871="?",8,(1*$G871)))</formula>
    </cfRule>
    <cfRule type="expression" dxfId="540" priority="271" stopIfTrue="1">
      <formula>AND(OR($W871="E",$W871="F"),$J871=0)</formula>
    </cfRule>
  </conditionalFormatting>
  <conditionalFormatting sqref="J891">
    <cfRule type="expression" priority="256" stopIfTrue="1">
      <formula>$W891=""</formula>
    </cfRule>
    <cfRule type="expression" dxfId="539" priority="257" stopIfTrue="1">
      <formula>($J891+$K891)&lt;IF($G891="?",8,(1*$G891))</formula>
    </cfRule>
    <cfRule type="expression" dxfId="538" priority="258" stopIfTrue="1">
      <formula>AND($L$2="Nee",$E891="WK",$J891&lt;IF($G891="?",8,(1*$G891))/2)</formula>
    </cfRule>
    <cfRule type="expression" dxfId="537" priority="259" stopIfTrue="1">
      <formula>AND($L$2="Ja",$E891="WK",$J891&lt;IF($G891="?",8,(1*$G891)))</formula>
    </cfRule>
    <cfRule type="expression" dxfId="536" priority="260" stopIfTrue="1">
      <formula>AND(OR($W891="E",$W891="F"),$J891=0)</formula>
    </cfRule>
  </conditionalFormatting>
  <conditionalFormatting sqref="J911">
    <cfRule type="expression" priority="245" stopIfTrue="1">
      <formula>$W911=""</formula>
    </cfRule>
    <cfRule type="expression" dxfId="535" priority="246" stopIfTrue="1">
      <formula>($J911+$K911)&lt;IF($G911="?",8,(1*$G911))</formula>
    </cfRule>
    <cfRule type="expression" dxfId="534" priority="247" stopIfTrue="1">
      <formula>AND($L$2="Nee",$E911="WK",$J911&lt;IF($G911="?",8,(1*$G911))/2)</formula>
    </cfRule>
    <cfRule type="expression" dxfId="533" priority="248" stopIfTrue="1">
      <formula>AND($L$2="Ja",$E911="WK",$J911&lt;IF($G911="?",8,(1*$G911)))</formula>
    </cfRule>
    <cfRule type="expression" dxfId="532" priority="249" stopIfTrue="1">
      <formula>AND(OR($W911="E",$W911="F"),$J911=0)</formula>
    </cfRule>
  </conditionalFormatting>
  <conditionalFormatting sqref="J931">
    <cfRule type="expression" priority="234" stopIfTrue="1">
      <formula>$W931=""</formula>
    </cfRule>
    <cfRule type="expression" dxfId="531" priority="235" stopIfTrue="1">
      <formula>($J931+$K931)&lt;IF($G931="?",8,(1*$G931))</formula>
    </cfRule>
    <cfRule type="expression" dxfId="530" priority="236" stopIfTrue="1">
      <formula>AND($L$2="Nee",$E931="WK",$J931&lt;IF($G931="?",8,(1*$G931))/2)</formula>
    </cfRule>
    <cfRule type="expression" dxfId="529" priority="237" stopIfTrue="1">
      <formula>AND($L$2="Ja",$E931="WK",$J931&lt;IF($G931="?",8,(1*$G931)))</formula>
    </cfRule>
    <cfRule type="expression" dxfId="528" priority="238" stopIfTrue="1">
      <formula>AND(OR($W931="E",$W931="F"),$J931=0)</formula>
    </cfRule>
  </conditionalFormatting>
  <conditionalFormatting sqref="J951">
    <cfRule type="expression" priority="223" stopIfTrue="1">
      <formula>$W951=""</formula>
    </cfRule>
    <cfRule type="expression" dxfId="527" priority="224" stopIfTrue="1">
      <formula>($J951+$K951)&lt;IF($G951="?",8,(1*$G951))</formula>
    </cfRule>
    <cfRule type="expression" dxfId="526" priority="225" stopIfTrue="1">
      <formula>AND($L$2="Nee",$E951="WK",$J951&lt;IF($G951="?",8,(1*$G951))/2)</formula>
    </cfRule>
    <cfRule type="expression" dxfId="525" priority="226" stopIfTrue="1">
      <formula>AND($L$2="Ja",$E951="WK",$J951&lt;IF($G951="?",8,(1*$G951)))</formula>
    </cfRule>
    <cfRule type="expression" dxfId="524" priority="227" stopIfTrue="1">
      <formula>AND(OR($W951="E",$W951="F"),$J951=0)</formula>
    </cfRule>
  </conditionalFormatting>
  <conditionalFormatting sqref="J971">
    <cfRule type="expression" priority="212" stopIfTrue="1">
      <formula>$W971=""</formula>
    </cfRule>
    <cfRule type="expression" dxfId="523" priority="213" stopIfTrue="1">
      <formula>($J971+$K971)&lt;IF($G971="?",8,(1*$G971))</formula>
    </cfRule>
    <cfRule type="expression" dxfId="522" priority="214" stopIfTrue="1">
      <formula>AND($L$2="Nee",$E971="WK",$J971&lt;IF($G971="?",8,(1*$G971))/2)</formula>
    </cfRule>
    <cfRule type="expression" dxfId="521" priority="215" stopIfTrue="1">
      <formula>AND($L$2="Ja",$E971="WK",$J971&lt;IF($G971="?",8,(1*$G971)))</formula>
    </cfRule>
    <cfRule type="expression" dxfId="520" priority="216" stopIfTrue="1">
      <formula>AND(OR($W971="E",$W971="F"),$J971=0)</formula>
    </cfRule>
  </conditionalFormatting>
  <conditionalFormatting sqref="J991">
    <cfRule type="expression" priority="201" stopIfTrue="1">
      <formula>$W991=""</formula>
    </cfRule>
    <cfRule type="expression" dxfId="519" priority="202" stopIfTrue="1">
      <formula>($J991+$K991)&lt;IF($G991="?",8,(1*$G991))</formula>
    </cfRule>
    <cfRule type="expression" dxfId="518" priority="203" stopIfTrue="1">
      <formula>AND($L$2="Nee",$E991="WK",$J991&lt;IF($G991="?",8,(1*$G991))/2)</formula>
    </cfRule>
    <cfRule type="expression" dxfId="517" priority="204" stopIfTrue="1">
      <formula>AND($L$2="Ja",$E991="WK",$J991&lt;IF($G991="?",8,(1*$G991)))</formula>
    </cfRule>
    <cfRule type="expression" dxfId="516" priority="205" stopIfTrue="1">
      <formula>AND(OR($W991="E",$W991="F"),$J991=0)</formula>
    </cfRule>
  </conditionalFormatting>
  <conditionalFormatting sqref="J1011">
    <cfRule type="expression" priority="190" stopIfTrue="1">
      <formula>$W1011=""</formula>
    </cfRule>
    <cfRule type="expression" dxfId="515" priority="191" stopIfTrue="1">
      <formula>($J1011+$K1011)&lt;IF($G1011="?",8,(1*$G1011))</formula>
    </cfRule>
    <cfRule type="expression" dxfId="514" priority="192" stopIfTrue="1">
      <formula>AND($L$2="Nee",$E1011="WK",$J1011&lt;IF($G1011="?",8,(1*$G1011))/2)</formula>
    </cfRule>
    <cfRule type="expression" dxfId="513" priority="193" stopIfTrue="1">
      <formula>AND($L$2="Ja",$E1011="WK",$J1011&lt;IF($G1011="?",8,(1*$G1011)))</formula>
    </cfRule>
    <cfRule type="expression" dxfId="512" priority="194" stopIfTrue="1">
      <formula>AND(OR($W1011="E",$W1011="F"),$J1011=0)</formula>
    </cfRule>
  </conditionalFormatting>
  <conditionalFormatting sqref="J1031">
    <cfRule type="expression" priority="179" stopIfTrue="1">
      <formula>$W1031=""</formula>
    </cfRule>
    <cfRule type="expression" dxfId="511" priority="180" stopIfTrue="1">
      <formula>($J1031+$K1031)&lt;IF($G1031="?",8,(1*$G1031))</formula>
    </cfRule>
    <cfRule type="expression" dxfId="510" priority="181" stopIfTrue="1">
      <formula>AND($L$2="Nee",$E1031="WK",$J1031&lt;IF($G1031="?",8,(1*$G1031))/2)</formula>
    </cfRule>
    <cfRule type="expression" dxfId="509" priority="182" stopIfTrue="1">
      <formula>AND($L$2="Ja",$E1031="WK",$J1031&lt;IF($G1031="?",8,(1*$G1031)))</formula>
    </cfRule>
    <cfRule type="expression" dxfId="508" priority="183" stopIfTrue="1">
      <formula>AND(OR($W1031="E",$W1031="F"),$J1031=0)</formula>
    </cfRule>
  </conditionalFormatting>
  <conditionalFormatting sqref="J1051">
    <cfRule type="expression" priority="168" stopIfTrue="1">
      <formula>$W1051=""</formula>
    </cfRule>
    <cfRule type="expression" dxfId="507" priority="169" stopIfTrue="1">
      <formula>($J1051+$K1051)&lt;IF($G1051="?",8,(1*$G1051))</formula>
    </cfRule>
    <cfRule type="expression" dxfId="506" priority="170" stopIfTrue="1">
      <formula>AND($L$2="Nee",$E1051="WK",$J1051&lt;IF($G1051="?",8,(1*$G1051))/2)</formula>
    </cfRule>
    <cfRule type="expression" dxfId="505" priority="171" stopIfTrue="1">
      <formula>AND($L$2="Ja",$E1051="WK",$J1051&lt;IF($G1051="?",8,(1*$G1051)))</formula>
    </cfRule>
    <cfRule type="expression" dxfId="504" priority="172" stopIfTrue="1">
      <formula>AND(OR($W1051="E",$W1051="F"),$J1051=0)</formula>
    </cfRule>
  </conditionalFormatting>
  <conditionalFormatting sqref="J1071">
    <cfRule type="expression" priority="157" stopIfTrue="1">
      <formula>$W1071=""</formula>
    </cfRule>
    <cfRule type="expression" dxfId="503" priority="158" stopIfTrue="1">
      <formula>($J1071+$K1071)&lt;IF($G1071="?",8,(1*$G1071))</formula>
    </cfRule>
    <cfRule type="expression" dxfId="502" priority="159" stopIfTrue="1">
      <formula>AND($L$2="Nee",$E1071="WK",$J1071&lt;IF($G1071="?",8,(1*$G1071))/2)</formula>
    </cfRule>
    <cfRule type="expression" dxfId="501" priority="160" stopIfTrue="1">
      <formula>AND($L$2="Ja",$E1071="WK",$J1071&lt;IF($G1071="?",8,(1*$G1071)))</formula>
    </cfRule>
    <cfRule type="expression" dxfId="500" priority="161" stopIfTrue="1">
      <formula>AND(OR($W1071="E",$W1071="F"),$J1071=0)</formula>
    </cfRule>
  </conditionalFormatting>
  <conditionalFormatting sqref="J1091">
    <cfRule type="expression" priority="146" stopIfTrue="1">
      <formula>$W1091=""</formula>
    </cfRule>
    <cfRule type="expression" dxfId="499" priority="147" stopIfTrue="1">
      <formula>($J1091+$K1091)&lt;IF($G1091="?",8,(1*$G1091))</formula>
    </cfRule>
    <cfRule type="expression" dxfId="498" priority="148" stopIfTrue="1">
      <formula>AND($L$2="Nee",$E1091="WK",$J1091&lt;IF($G1091="?",8,(1*$G1091))/2)</formula>
    </cfRule>
    <cfRule type="expression" dxfId="497" priority="149" stopIfTrue="1">
      <formula>AND($L$2="Ja",$E1091="WK",$J1091&lt;IF($G1091="?",8,(1*$G1091)))</formula>
    </cfRule>
    <cfRule type="expression" dxfId="496" priority="150" stopIfTrue="1">
      <formula>AND(OR($W1091="E",$W1091="F"),$J1091=0)</formula>
    </cfRule>
  </conditionalFormatting>
  <conditionalFormatting sqref="J1111">
    <cfRule type="expression" priority="135" stopIfTrue="1">
      <formula>$W1111=""</formula>
    </cfRule>
    <cfRule type="expression" dxfId="495" priority="136" stopIfTrue="1">
      <formula>($J1111+$K1111)&lt;IF($G1111="?",8,(1*$G1111))</formula>
    </cfRule>
    <cfRule type="expression" dxfId="494" priority="137" stopIfTrue="1">
      <formula>AND($L$2="Nee",$E1111="WK",$J1111&lt;IF($G1111="?",8,(1*$G1111))/2)</formula>
    </cfRule>
    <cfRule type="expression" dxfId="493" priority="138" stopIfTrue="1">
      <formula>AND($L$2="Ja",$E1111="WK",$J1111&lt;IF($G1111="?",8,(1*$G1111)))</formula>
    </cfRule>
    <cfRule type="expression" dxfId="492" priority="139" stopIfTrue="1">
      <formula>AND(OR($W1111="E",$W1111="F"),$J1111=0)</formula>
    </cfRule>
  </conditionalFormatting>
  <conditionalFormatting sqref="J1131">
    <cfRule type="expression" priority="124" stopIfTrue="1">
      <formula>$W1131=""</formula>
    </cfRule>
    <cfRule type="expression" dxfId="491" priority="125" stopIfTrue="1">
      <formula>($J1131+$K1131)&lt;IF($G1131="?",8,(1*$G1131))</formula>
    </cfRule>
    <cfRule type="expression" dxfId="490" priority="126" stopIfTrue="1">
      <formula>AND($L$2="Nee",$E1131="WK",$J1131&lt;IF($G1131="?",8,(1*$G1131))/2)</formula>
    </cfRule>
    <cfRule type="expression" dxfId="489" priority="127" stopIfTrue="1">
      <formula>AND($L$2="Ja",$E1131="WK",$J1131&lt;IF($G1131="?",8,(1*$G1131)))</formula>
    </cfRule>
    <cfRule type="expression" dxfId="488" priority="128" stopIfTrue="1">
      <formula>AND(OR($W1131="E",$W1131="F"),$J1131=0)</formula>
    </cfRule>
  </conditionalFormatting>
  <conditionalFormatting sqref="J1151">
    <cfRule type="expression" priority="113" stopIfTrue="1">
      <formula>$W1151=""</formula>
    </cfRule>
    <cfRule type="expression" dxfId="487" priority="114" stopIfTrue="1">
      <formula>($J1151+$K1151)&lt;IF($G1151="?",8,(1*$G1151))</formula>
    </cfRule>
    <cfRule type="expression" dxfId="486" priority="115" stopIfTrue="1">
      <formula>AND($L$2="Nee",$E1151="WK",$J1151&lt;IF($G1151="?",8,(1*$G1151))/2)</formula>
    </cfRule>
    <cfRule type="expression" dxfId="485" priority="116" stopIfTrue="1">
      <formula>AND($L$2="Ja",$E1151="WK",$J1151&lt;IF($G1151="?",8,(1*$G1151)))</formula>
    </cfRule>
    <cfRule type="expression" dxfId="484" priority="117" stopIfTrue="1">
      <formula>AND(OR($W1151="E",$W1151="F"),$J1151=0)</formula>
    </cfRule>
  </conditionalFormatting>
  <conditionalFormatting sqref="J1171">
    <cfRule type="expression" priority="102" stopIfTrue="1">
      <formula>$W1171=""</formula>
    </cfRule>
    <cfRule type="expression" dxfId="483" priority="103" stopIfTrue="1">
      <formula>($J1171+$K1171)&lt;IF($G1171="?",8,(1*$G1171))</formula>
    </cfRule>
    <cfRule type="expression" dxfId="482" priority="104" stopIfTrue="1">
      <formula>AND($L$2="Nee",$E1171="WK",$J1171&lt;IF($G1171="?",8,(1*$G1171))/2)</formula>
    </cfRule>
    <cfRule type="expression" dxfId="481" priority="105" stopIfTrue="1">
      <formula>AND($L$2="Ja",$E1171="WK",$J1171&lt;IF($G1171="?",8,(1*$G1171)))</formula>
    </cfRule>
    <cfRule type="expression" dxfId="480" priority="106" stopIfTrue="1">
      <formula>AND(OR($W1171="E",$W1171="F"),$J1171=0)</formula>
    </cfRule>
  </conditionalFormatting>
  <conditionalFormatting sqref="J1191">
    <cfRule type="expression" priority="91" stopIfTrue="1">
      <formula>$W1191=""</formula>
    </cfRule>
    <cfRule type="expression" dxfId="479" priority="92" stopIfTrue="1">
      <formula>($J1191+$K1191)&lt;IF($G1191="?",8,(1*$G1191))</formula>
    </cfRule>
    <cfRule type="expression" dxfId="478" priority="93" stopIfTrue="1">
      <formula>AND($L$2="Nee",$E1191="WK",$J1191&lt;IF($G1191="?",8,(1*$G1191))/2)</formula>
    </cfRule>
    <cfRule type="expression" dxfId="477" priority="94" stopIfTrue="1">
      <formula>AND($L$2="Ja",$E1191="WK",$J1191&lt;IF($G1191="?",8,(1*$G1191)))</formula>
    </cfRule>
    <cfRule type="expression" dxfId="476" priority="95" stopIfTrue="1">
      <formula>AND(OR($W1191="E",$W1191="F"),$J1191=0)</formula>
    </cfRule>
  </conditionalFormatting>
  <conditionalFormatting sqref="J1211">
    <cfRule type="expression" priority="80" stopIfTrue="1">
      <formula>$W1211=""</formula>
    </cfRule>
    <cfRule type="expression" dxfId="475" priority="81" stopIfTrue="1">
      <formula>($J1211+$K1211)&lt;IF($G1211="?",8,(1*$G1211))</formula>
    </cfRule>
    <cfRule type="expression" dxfId="474" priority="82" stopIfTrue="1">
      <formula>AND($L$2="Nee",$E1211="WK",$J1211&lt;IF($G1211="?",8,(1*$G1211))/2)</formula>
    </cfRule>
    <cfRule type="expression" dxfId="473" priority="83" stopIfTrue="1">
      <formula>AND($L$2="Ja",$E1211="WK",$J1211&lt;IF($G1211="?",8,(1*$G1211)))</formula>
    </cfRule>
    <cfRule type="expression" dxfId="472" priority="84" stopIfTrue="1">
      <formula>AND(OR($W1211="E",$W1211="F"),$J1211=0)</formula>
    </cfRule>
  </conditionalFormatting>
  <conditionalFormatting sqref="J1231">
    <cfRule type="expression" priority="69" stopIfTrue="1">
      <formula>$W1231=""</formula>
    </cfRule>
    <cfRule type="expression" dxfId="471" priority="70" stopIfTrue="1">
      <formula>($J1231+$K1231)&lt;IF($G1231="?",8,(1*$G1231))</formula>
    </cfRule>
    <cfRule type="expression" dxfId="470" priority="71" stopIfTrue="1">
      <formula>AND($L$2="Nee",$E1231="WK",$J1231&lt;IF($G1231="?",8,(1*$G1231))/2)</formula>
    </cfRule>
    <cfRule type="expression" dxfId="469" priority="72" stopIfTrue="1">
      <formula>AND($L$2="Ja",$E1231="WK",$J1231&lt;IF($G1231="?",8,(1*$G1231)))</formula>
    </cfRule>
    <cfRule type="expression" dxfId="468" priority="73" stopIfTrue="1">
      <formula>AND(OR($W1231="E",$W1231="F"),$J1231=0)</formula>
    </cfRule>
  </conditionalFormatting>
  <conditionalFormatting sqref="J1251">
    <cfRule type="expression" priority="58" stopIfTrue="1">
      <formula>$W1251=""</formula>
    </cfRule>
    <cfRule type="expression" dxfId="467" priority="59" stopIfTrue="1">
      <formula>($J1251+$K1251)&lt;IF($G1251="?",8,(1*$G1251))</formula>
    </cfRule>
    <cfRule type="expression" dxfId="466" priority="60" stopIfTrue="1">
      <formula>AND($L$2="Nee",$E1251="WK",$J1251&lt;IF($G1251="?",8,(1*$G1251))/2)</formula>
    </cfRule>
    <cfRule type="expression" dxfId="465" priority="61" stopIfTrue="1">
      <formula>AND($L$2="Ja",$E1251="WK",$J1251&lt;IF($G1251="?",8,(1*$G1251)))</formula>
    </cfRule>
    <cfRule type="expression" dxfId="464" priority="62" stopIfTrue="1">
      <formula>AND(OR($W1251="E",$W1251="F"),$J1251=0)</formula>
    </cfRule>
  </conditionalFormatting>
  <conditionalFormatting sqref="J1271">
    <cfRule type="expression" priority="47" stopIfTrue="1">
      <formula>$W1271=""</formula>
    </cfRule>
    <cfRule type="expression" dxfId="463" priority="48" stopIfTrue="1">
      <formula>($J1271+$K1271)&lt;IF($G1271="?",8,(1*$G1271))</formula>
    </cfRule>
    <cfRule type="expression" dxfId="462" priority="49" stopIfTrue="1">
      <formula>AND($L$2="Nee",$E1271="WK",$J1271&lt;IF($G1271="?",8,(1*$G1271))/2)</formula>
    </cfRule>
    <cfRule type="expression" dxfId="461" priority="50" stopIfTrue="1">
      <formula>AND($L$2="Ja",$E1271="WK",$J1271&lt;IF($G1271="?",8,(1*$G1271)))</formula>
    </cfRule>
    <cfRule type="expression" dxfId="460" priority="51" stopIfTrue="1">
      <formula>AND(OR($W1271="E",$W1271="F"),$J1271=0)</formula>
    </cfRule>
  </conditionalFormatting>
  <conditionalFormatting sqref="J11">
    <cfRule type="expression" priority="27" stopIfTrue="1">
      <formula>$W11=""</formula>
    </cfRule>
    <cfRule type="expression" dxfId="459" priority="28" stopIfTrue="1">
      <formula>($J11+$K11)&lt;IF($G11="?",8,(1*$G11))</formula>
    </cfRule>
    <cfRule type="expression" dxfId="458" priority="29" stopIfTrue="1">
      <formula>AND($L$2="Nee",$E11="WK",$J11&lt;IF($G11="?",8,(1*$G11))/2)</formula>
    </cfRule>
    <cfRule type="expression" dxfId="457" priority="30" stopIfTrue="1">
      <formula>AND($L$2="Ja",$E11="WK",$J11&lt;IF($G11="?",8,(1*$G11)))</formula>
    </cfRule>
    <cfRule type="expression" dxfId="456" priority="31"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14" stopIfTrue="1">
      <formula>$W11=""</formula>
    </cfRule>
    <cfRule type="expression" dxfId="455" priority="24" stopIfTrue="1">
      <formula>($J11+$K11)&lt;IF($G11="?",8,(1*$G11))</formula>
    </cfRule>
    <cfRule type="expression" dxfId="454" priority="25" stopIfTrue="1">
      <formula>AND($L$2="Nee",$E11="WK",$K11&lt;IF($G11="?",8,(1*$G11))/2)</formula>
    </cfRule>
    <cfRule type="expression" dxfId="453" priority="26">
      <formula>AND($L$2="Ja",$K11&gt;0,IFERROR(SEARCH(U11,"SMABCG"),0)&gt;0)</formula>
    </cfRule>
  </conditionalFormatting>
  <conditionalFormatting sqref="J31">
    <cfRule type="expression" priority="18" stopIfTrue="1">
      <formula>$W31=""</formula>
    </cfRule>
    <cfRule type="expression" dxfId="452" priority="19" stopIfTrue="1">
      <formula>($J31+$K31)&lt;IF($G31="?",8,(1*$G31))</formula>
    </cfRule>
    <cfRule type="expression" dxfId="451" priority="20" stopIfTrue="1">
      <formula>AND($L$2="Nee",$E31="WK",$J31&lt;IF($G31="?",8,(1*$G31))/2)</formula>
    </cfRule>
    <cfRule type="expression" dxfId="450" priority="21" stopIfTrue="1">
      <formula>AND($L$2="Ja",$E31="WK",$J31&lt;IF($G31="?",8,(1*$G31)))</formula>
    </cfRule>
    <cfRule type="expression" dxfId="449" priority="22" stopIfTrue="1">
      <formula>AND(OR($W31="E",$W31="F"),$J31=0)</formula>
    </cfRule>
  </conditionalFormatting>
  <conditionalFormatting sqref="J14:K28 J34:K48 J54:K68 J74:K88 J94:K108 J114:K128 J134:K148 J154:K168 J174:K188 J194:K208 J214:K228 J234:K248 J254:K268 J274:K288 J294:K308 J314:K328 J334:K348 J354:K368 J374:K388 J394:K408 J414:K428 J434:K448 J454:K468 J474:K488 J494:K508 J514:K528 J534:K548 J554:K568 J574:K588 J594:K608 J614:K628 J634:K648 J654:K668 J674:K688 J694:K708 J714:K728 J734:K748 J754:K768 J774:K788 J794:K808 J814:K828 J834:K848 J854:K868 J874:K888 J894:K908 J914:K928 J934:K948 J954:K968 J974:K988 J994:K1008 J1014:K1028 J1034:K1048 J1054:K1068 J1074:K1088 J1094:K1108 J1114:K1128 J1134:K1148 J1154:K1168 J1174:K1188 J1194:K1208 J1214:K1228 J1234:K1248 J1254:K1268 J1274:K1288">
    <cfRule type="expression" dxfId="448" priority="3" stopIfTrue="1">
      <formula>AND($D14&lt;&gt;"",$H14&gt;11,LEN(J14)&lt;2)</formula>
    </cfRule>
    <cfRule type="expression" dxfId="447" priority="4">
      <formula>AND($D14&lt;&gt;"",J14&lt;&gt;Y14,J14&lt;&gt;0)</formula>
    </cfRule>
  </conditionalFormatting>
  <conditionalFormatting sqref="L11 L31 L51 L71 L91 L111 L131 L151 L171 L191 L211 L231 L251 L271 L291 L311 L331 L351 L371 L391 L411 L431 L451 L471 L491 L511 L531 L551 L571 L591 L611 L631 L651 L671 L691 L711 L731 L751 L771 L791 L811 L831 L851 L871 L891 L911 L931 L951 L971 L991 L1011 L1031 L1051 L1071 L1091 L1111 L1131 L1151 L1171 L1191 L1211 L1231 L1251 L1271">
    <cfRule type="expression" dxfId="446" priority="2">
      <formula>AND(J11+K11&gt;0,L11&gt;V13)</formula>
    </cfRule>
  </conditionalFormatting>
  <pageMargins left="0.7" right="0.7" top="0.75" bottom="0.75" header="0.3" footer="0.3"/>
  <pageSetup paperSize="9" orientation="portrait" r:id="rId4"/>
  <customProperties>
    <customPr name="LastActive" r:id="rId5"/>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5">
    <pageSetUpPr autoPageBreaks="0"/>
  </sheetPr>
  <dimension ref="A1:AH1290"/>
  <sheetViews>
    <sheetView showZeros="0" topLeftCell="B1" zoomScale="80" zoomScaleNormal="80" workbookViewId="0">
      <pane ySplit="9" topLeftCell="A558" activePane="bottomLeft" state="frozen"/>
      <selection activeCell="B1" sqref="B1"/>
      <selection pane="bottomLeft" activeCell="E2" sqref="E2"/>
    </sheetView>
  </sheetViews>
  <sheetFormatPr defaultColWidth="9.109375" defaultRowHeight="13.2" x14ac:dyDescent="0.25"/>
  <cols>
    <col min="1" max="1" width="8.6640625" style="31" hidden="1" customWidth="1"/>
    <col min="2" max="2" width="3" style="31" bestFit="1" customWidth="1"/>
    <col min="3" max="3" width="4.44140625" style="32" bestFit="1" customWidth="1"/>
    <col min="4" max="4" width="10.109375" style="31" customWidth="1"/>
    <col min="5" max="5" width="32.6640625" style="31" customWidth="1"/>
    <col min="6" max="6" width="16.5546875" style="31" customWidth="1"/>
    <col min="7" max="7" width="12.88671875" style="34" bestFit="1" customWidth="1"/>
    <col min="8" max="8" width="6.6640625" style="34" bestFit="1" customWidth="1"/>
    <col min="9" max="9" width="2.33203125" style="33" bestFit="1" customWidth="1"/>
    <col min="10" max="10" width="7" style="32" bestFit="1" customWidth="1"/>
    <col min="11" max="11" width="6.33203125" style="32" bestFit="1" customWidth="1"/>
    <col min="12" max="12" width="7" style="32" bestFit="1" customWidth="1"/>
    <col min="13" max="13" width="4.88671875" style="36" customWidth="1"/>
    <col min="14" max="14" width="1.88671875" style="36" customWidth="1"/>
    <col min="15" max="15" width="2.109375" style="49" hidden="1" customWidth="1"/>
    <col min="16" max="19" width="6" style="50" hidden="1" customWidth="1"/>
    <col min="20" max="20" width="8.88671875" style="341" hidden="1" customWidth="1"/>
    <col min="21" max="21" width="3" style="49" hidden="1" customWidth="1"/>
    <col min="22" max="22" width="4.44140625" style="49" hidden="1" customWidth="1"/>
    <col min="23" max="23" width="5" style="49" hidden="1" customWidth="1"/>
    <col min="24" max="24" width="9.109375" style="49" hidden="1" customWidth="1"/>
    <col min="25" max="28" width="5.5546875" style="31" hidden="1" customWidth="1"/>
    <col min="29" max="29" width="3.44140625" style="31" hidden="1" customWidth="1"/>
    <col min="30" max="30" width="3.109375" style="17" hidden="1" customWidth="1"/>
    <col min="31" max="31" width="10.5546875" style="17" hidden="1" customWidth="1"/>
    <col min="32" max="32" width="13" style="17" hidden="1" customWidth="1"/>
    <col min="33" max="33" width="2.6640625" style="31" hidden="1" customWidth="1"/>
    <col min="34" max="34" width="7.109375" style="332" hidden="1" customWidth="1"/>
    <col min="35" max="16384" width="9.109375" style="31"/>
  </cols>
  <sheetData>
    <row r="1" spans="1:34" ht="8.25" customHeight="1" x14ac:dyDescent="0.25">
      <c r="C1" s="412"/>
      <c r="D1" s="412"/>
      <c r="G1" s="424" t="s">
        <v>5721</v>
      </c>
      <c r="H1" s="424"/>
      <c r="I1" s="424"/>
      <c r="J1" s="424"/>
      <c r="K1" s="424"/>
      <c r="L1" s="424"/>
      <c r="P1" s="51"/>
      <c r="Q1" s="51"/>
    </row>
    <row r="2" spans="1:34" x14ac:dyDescent="0.25">
      <c r="C2" s="412" t="s">
        <v>5561</v>
      </c>
      <c r="D2" s="412"/>
      <c r="E2" s="184" t="str">
        <f>IF(ISBLANK(Basis!C5),"",Basis!C5)</f>
        <v>Oranje Wit (D)</v>
      </c>
      <c r="F2" s="52"/>
      <c r="G2" s="413" t="s">
        <v>5562</v>
      </c>
      <c r="H2" s="413"/>
      <c r="I2" s="413"/>
      <c r="J2" s="413"/>
      <c r="K2" s="413"/>
      <c r="L2" s="93" t="str">
        <f>Basis!E5</f>
        <v>Nee</v>
      </c>
      <c r="M2" s="53"/>
      <c r="N2" s="53"/>
      <c r="P2" s="51" t="s">
        <v>16</v>
      </c>
      <c r="Q2" s="264">
        <f>COUNTIF(Teams!AE:AE,P2)</f>
        <v>3</v>
      </c>
      <c r="R2" s="50">
        <f>IF(V2=0,0,IFERROR(VLOOKUP(Q2,V$2:W$7,2,0),15))</f>
        <v>25</v>
      </c>
      <c r="V2" s="49">
        <v>1</v>
      </c>
      <c r="W2" s="50">
        <v>35</v>
      </c>
    </row>
    <row r="3" spans="1:34" x14ac:dyDescent="0.25">
      <c r="C3" s="412" t="s">
        <v>5563</v>
      </c>
      <c r="D3" s="412"/>
      <c r="E3" s="158" t="str">
        <f>IF(ISBLANK(Basis!C6),"",Basis!C6)</f>
        <v>PE Wolff</v>
      </c>
      <c r="F3" s="157" t="s">
        <v>5564</v>
      </c>
      <c r="G3" s="414" t="str">
        <f>Basis!E6</f>
        <v>NCX19J3</v>
      </c>
      <c r="H3" s="414"/>
      <c r="I3" s="414"/>
      <c r="J3" s="414"/>
      <c r="K3" s="414"/>
      <c r="L3" s="414"/>
      <c r="M3" s="54"/>
      <c r="N3" s="54"/>
      <c r="P3" s="51" t="s">
        <v>22</v>
      </c>
      <c r="Q3" s="264">
        <f>COUNTIF(Teams!AE:AE,P3)</f>
        <v>3</v>
      </c>
      <c r="R3" s="50">
        <f>IF(V3=0,0,IFERROR(VLOOKUP(Q3,V$2:W$7,2,0),15))</f>
        <v>25</v>
      </c>
      <c r="V3" s="49">
        <v>2</v>
      </c>
      <c r="W3" s="50">
        <v>30</v>
      </c>
    </row>
    <row r="4" spans="1:34" x14ac:dyDescent="0.25">
      <c r="C4" s="412" t="s">
        <v>5565</v>
      </c>
      <c r="D4" s="412"/>
      <c r="E4" s="158" t="str">
        <f>IF(ISBLANK(Basis!C7),"",Basis!C7)</f>
        <v>Technische Commissie</v>
      </c>
      <c r="F4" s="157" t="s">
        <v>5566</v>
      </c>
      <c r="G4" s="414" t="str">
        <f>Basis!E7</f>
        <v>DORDRECHT</v>
      </c>
      <c r="H4" s="414"/>
      <c r="I4" s="414"/>
      <c r="J4" s="414"/>
      <c r="K4" s="414"/>
      <c r="L4" s="414"/>
      <c r="M4" s="54"/>
      <c r="N4" s="54"/>
      <c r="P4" s="51" t="s">
        <v>26</v>
      </c>
      <c r="Q4" s="264">
        <f>COUNTIF(Teams!AE:AE,P4)</f>
        <v>4</v>
      </c>
      <c r="R4" s="50">
        <f>IF(V4=0,0,IFERROR(VLOOKUP(Q4,V$2:W$7,2,0),15))</f>
        <v>20</v>
      </c>
      <c r="V4" s="49">
        <v>3</v>
      </c>
      <c r="W4" s="50">
        <v>25</v>
      </c>
    </row>
    <row r="5" spans="1:34" x14ac:dyDescent="0.25">
      <c r="C5" s="412" t="s">
        <v>5567</v>
      </c>
      <c r="D5" s="412"/>
      <c r="E5" s="158" t="str">
        <f>IF(ISBLANK(Basis!C8),"",Basis!C8)</f>
        <v>0645650818</v>
      </c>
      <c r="F5" s="157" t="s">
        <v>8706</v>
      </c>
      <c r="G5" s="414" t="str">
        <f>Basis!E8</f>
        <v>E</v>
      </c>
      <c r="H5" s="414"/>
      <c r="I5" s="414"/>
      <c r="J5" s="414"/>
      <c r="K5" s="414"/>
      <c r="L5" s="414"/>
      <c r="M5" s="54"/>
      <c r="N5" s="54"/>
      <c r="P5" s="51" t="s">
        <v>31</v>
      </c>
      <c r="Q5" s="264">
        <f>COUNTIF(Teams!AE:AE,P5)</f>
        <v>6</v>
      </c>
      <c r="R5" s="50">
        <f>IF(V5=0,0,IFERROR(VLOOKUP(Q5,V$2:W$7,2,0),15))</f>
        <v>15</v>
      </c>
      <c r="V5" s="49">
        <v>4</v>
      </c>
      <c r="W5" s="50">
        <v>20</v>
      </c>
    </row>
    <row r="6" spans="1:34" x14ac:dyDescent="0.25">
      <c r="C6" s="412" t="s">
        <v>5568</v>
      </c>
      <c r="D6" s="412"/>
      <c r="E6" s="158" t="str">
        <f>IF(ISBLANK(Basis!C9),"",Basis!C9)</f>
        <v>pewolff@gmail.com</v>
      </c>
      <c r="F6" s="157" t="s">
        <v>5569</v>
      </c>
      <c r="G6" s="414" t="str">
        <f>Basis!E9</f>
        <v>Zuid Hollands Zuid</v>
      </c>
      <c r="H6" s="414"/>
      <c r="I6" s="414"/>
      <c r="J6" s="414"/>
      <c r="K6" s="414"/>
      <c r="L6" s="414"/>
      <c r="M6" s="54"/>
      <c r="N6" s="54"/>
      <c r="P6" s="51" t="s">
        <v>34</v>
      </c>
      <c r="Q6" s="264">
        <f>COUNTIF(Teams!AE:AE,P6)</f>
        <v>3</v>
      </c>
      <c r="R6" s="50">
        <f>IF(V6=0,0,IFERROR(VLOOKUP(Q6,V$2:W$7,2,0),15))</f>
        <v>25</v>
      </c>
      <c r="V6" s="49">
        <v>5</v>
      </c>
      <c r="W6" s="50">
        <v>15</v>
      </c>
    </row>
    <row r="7" spans="1:34" x14ac:dyDescent="0.25">
      <c r="C7" s="421"/>
      <c r="D7" s="421"/>
      <c r="F7" s="185"/>
      <c r="G7" s="420"/>
      <c r="H7" s="420"/>
      <c r="I7" s="420"/>
      <c r="J7" s="420"/>
      <c r="K7" s="420"/>
      <c r="L7" s="420"/>
      <c r="P7" s="51"/>
      <c r="Q7" s="51"/>
    </row>
    <row r="8" spans="1:34" s="38" customFormat="1" ht="70.5" customHeight="1" x14ac:dyDescent="0.25">
      <c r="B8" s="55"/>
      <c r="C8" s="417" t="s">
        <v>7242</v>
      </c>
      <c r="D8" s="418"/>
      <c r="E8" s="418"/>
      <c r="F8" s="418"/>
      <c r="G8" s="418"/>
      <c r="H8" s="418"/>
      <c r="I8" s="418"/>
      <c r="J8" s="418"/>
      <c r="K8" s="418"/>
      <c r="L8" s="419"/>
      <c r="M8" s="56"/>
      <c r="N8" s="56"/>
      <c r="O8" s="57"/>
      <c r="P8" s="51"/>
      <c r="Q8" s="51"/>
      <c r="R8" s="51"/>
      <c r="S8" s="51"/>
      <c r="T8" s="343"/>
      <c r="U8" s="57"/>
      <c r="V8" s="57"/>
      <c r="W8" s="57"/>
      <c r="X8" s="57"/>
      <c r="AD8" s="213"/>
      <c r="AE8" s="213"/>
      <c r="AF8" s="213"/>
      <c r="AH8" s="333"/>
    </row>
    <row r="9" spans="1:34" ht="13.8" thickBot="1" x14ac:dyDescent="0.3">
      <c r="B9" s="58"/>
      <c r="C9" s="422"/>
      <c r="D9" s="422"/>
      <c r="E9" s="422"/>
      <c r="F9" s="422"/>
      <c r="G9" s="422"/>
      <c r="H9" s="422"/>
      <c r="I9" s="422"/>
      <c r="J9" s="422"/>
      <c r="K9" s="422"/>
      <c r="L9" s="422"/>
      <c r="M9" s="209"/>
      <c r="N9" s="29"/>
      <c r="AD9" s="251" t="s">
        <v>6627</v>
      </c>
      <c r="AE9" s="251" t="s">
        <v>6622</v>
      </c>
      <c r="AF9" s="251" t="s">
        <v>6628</v>
      </c>
      <c r="AH9" s="335" t="s">
        <v>6669</v>
      </c>
    </row>
    <row r="10" spans="1:34" s="59" customFormat="1" ht="13.8" thickTop="1" x14ac:dyDescent="0.25">
      <c r="B10" s="60"/>
      <c r="C10" s="416" t="s">
        <v>5707</v>
      </c>
      <c r="D10" s="416"/>
      <c r="E10" s="61" t="s">
        <v>5708</v>
      </c>
      <c r="F10" s="61" t="s">
        <v>5709</v>
      </c>
      <c r="G10" s="62" t="s">
        <v>5710</v>
      </c>
      <c r="H10" s="63"/>
      <c r="I10" s="64"/>
      <c r="J10" s="65" t="s">
        <v>5711</v>
      </c>
      <c r="K10" s="65" t="s">
        <v>5712</v>
      </c>
      <c r="L10" s="65" t="s">
        <v>5713</v>
      </c>
      <c r="M10" s="66"/>
      <c r="N10" s="66"/>
      <c r="O10" s="67"/>
      <c r="P10" s="68">
        <f>COUNT(P14:P28)</f>
        <v>0</v>
      </c>
      <c r="Q10" s="68">
        <f>COUNT(Q14:Q28)</f>
        <v>0</v>
      </c>
      <c r="R10" s="68">
        <f>COUNT(R14:R28)</f>
        <v>0</v>
      </c>
      <c r="S10" s="68">
        <f>COUNT(S14:S28)</f>
        <v>10</v>
      </c>
      <c r="T10" s="344">
        <f>T11-SUM(U14:U28)</f>
        <v>0</v>
      </c>
      <c r="U10" s="67"/>
      <c r="V10" s="67"/>
      <c r="W10" s="67"/>
      <c r="X10" s="67">
        <v>1</v>
      </c>
      <c r="AD10" s="17"/>
      <c r="AE10" s="17"/>
      <c r="AF10" s="17"/>
      <c r="AH10" s="334"/>
    </row>
    <row r="11" spans="1:34" s="40" customFormat="1" x14ac:dyDescent="0.25">
      <c r="A11" s="40">
        <v>4</v>
      </c>
      <c r="B11" s="70"/>
      <c r="C11" s="415" t="str">
        <f>Leden!AR6</f>
        <v>S1</v>
      </c>
      <c r="D11" s="415"/>
      <c r="E11" s="71" t="str">
        <f>IF($C11="","",LEFT(IFERROR(VLOOKUP($C11,TeamsZ,2,0),"")&amp;"??",2))</f>
        <v>WK</v>
      </c>
      <c r="F11" s="71" t="str">
        <f>IF($C11="","",IFERROR(VLOOKUP($C11,TeamsZ,3,0),"??"))</f>
        <v>Za</v>
      </c>
      <c r="G11" s="71" t="str">
        <f>IF($C11="","",LEFT(IFERROR(VLOOKUP($C11,TeamsZ,4,0),"")&amp;"?",1))</f>
        <v>8</v>
      </c>
      <c r="H11" s="72"/>
      <c r="I11" s="73"/>
      <c r="J11" s="265">
        <f>COUNTIF(C14:C28,"V")</f>
        <v>5</v>
      </c>
      <c r="K11" s="265">
        <f>COUNTIF(C14:C28,"M")</f>
        <v>5</v>
      </c>
      <c r="L11" s="74">
        <f>IFERROR(AVERAGE(H14:H28),"")</f>
        <v>23.3</v>
      </c>
      <c r="M11" s="75"/>
      <c r="N11" s="75"/>
      <c r="O11" s="76" t="s">
        <v>5714</v>
      </c>
      <c r="P11" s="346"/>
      <c r="Q11" s="346"/>
      <c r="R11" s="346"/>
      <c r="S11" s="346">
        <f>IF(COUNT(S14:S28)=0,"",TeamPunten(S14:S28,$C11,$T11))</f>
        <v>0</v>
      </c>
      <c r="T11" s="344">
        <f>SUM(T14:T28)</f>
        <v>10</v>
      </c>
      <c r="U11" s="201" t="str">
        <f>MID($C11,1,1)</f>
        <v>S</v>
      </c>
      <c r="V11" s="201" t="str">
        <f>MID($C11,1,1)</f>
        <v>S</v>
      </c>
      <c r="W11" s="201" t="str">
        <f>MID($C11,1,1)</f>
        <v>S</v>
      </c>
      <c r="X11" s="49">
        <v>2</v>
      </c>
      <c r="AD11" s="17" t="str">
        <f>IF($C11="","",IFERROR(VLOOKUP($C11,TeamsZ,6,0),""))</f>
        <v>A</v>
      </c>
      <c r="AE11" s="17" t="str">
        <f>TRIM(IF($AD11="","",IFERROR(VLOOKUP($AD11,Teams!$J$4:$O$8,2,0),"")))</f>
        <v>3312 AD</v>
      </c>
      <c r="AF11" s="17" t="str">
        <f>TRIM(IF($AD11="","",IFERROR(VLOOKUP($AD11,Teams!$J$4:$O$8,4,0),"")))</f>
        <v>Dordrecht Oranje Wit Hal</v>
      </c>
      <c r="AH11" s="335">
        <f>IFERROR(AVERAGE(AH14:AH28),"")</f>
        <v>23.682000000000006</v>
      </c>
    </row>
    <row r="12" spans="1:34" ht="5.25" customHeight="1" x14ac:dyDescent="0.25">
      <c r="B12" s="60"/>
      <c r="C12" s="61"/>
      <c r="D12" s="60"/>
      <c r="E12" s="60"/>
      <c r="F12" s="60"/>
      <c r="G12" s="64"/>
      <c r="H12" s="64"/>
      <c r="I12" s="64"/>
      <c r="J12" s="266"/>
      <c r="K12" s="266"/>
      <c r="L12" s="266"/>
      <c r="M12" s="77"/>
      <c r="N12" s="77"/>
      <c r="P12" s="200"/>
      <c r="Q12" s="200"/>
      <c r="R12" s="200"/>
      <c r="S12" s="200"/>
      <c r="T12" s="156"/>
      <c r="U12" s="202"/>
      <c r="V12" s="202"/>
      <c r="W12" s="202"/>
      <c r="X12" s="49">
        <v>3</v>
      </c>
    </row>
    <row r="13" spans="1:34" s="78" customFormat="1" ht="12.75" customHeight="1" x14ac:dyDescent="0.25">
      <c r="B13" s="79"/>
      <c r="C13" s="80" t="s">
        <v>5715</v>
      </c>
      <c r="D13" s="80" t="s">
        <v>5716</v>
      </c>
      <c r="E13" s="81" t="s">
        <v>5717</v>
      </c>
      <c r="F13" s="81" t="s">
        <v>5718</v>
      </c>
      <c r="G13" s="80" t="s">
        <v>5719</v>
      </c>
      <c r="H13" s="80" t="s">
        <v>5720</v>
      </c>
      <c r="I13" s="80" t="s">
        <v>5575</v>
      </c>
      <c r="J13" s="80" t="s">
        <v>7904</v>
      </c>
      <c r="K13" s="80" t="s">
        <v>7905</v>
      </c>
      <c r="L13" s="80" t="s">
        <v>8680</v>
      </c>
      <c r="M13" s="80" t="s">
        <v>8681</v>
      </c>
      <c r="N13" s="82"/>
      <c r="O13" s="83"/>
      <c r="P13" s="203" t="s">
        <v>5585</v>
      </c>
      <c r="Q13" s="203" t="s">
        <v>5584</v>
      </c>
      <c r="R13" s="203" t="s">
        <v>5586</v>
      </c>
      <c r="S13" s="203" t="s">
        <v>5585</v>
      </c>
      <c r="T13" s="156"/>
      <c r="U13" s="201">
        <f>IF(W11="","",VLOOKUP(W11,Leeftijdscat,2,FALSE))</f>
        <v>5</v>
      </c>
      <c r="V13" s="201">
        <f>IF(W11="","",VLOOKUP(W11,Leeftijdscat,3,FALSE))</f>
        <v>999</v>
      </c>
      <c r="W13" s="201">
        <f>IF(W11="","",VLOOKUP(W11,Leeftijdscat,4,FALSE))</f>
        <v>999</v>
      </c>
      <c r="X13" s="49">
        <v>4</v>
      </c>
      <c r="Y13" s="78">
        <f>LEN(Y14&amp;Y15&amp;Y16&amp;Y17&amp;Y18&amp;Y19&amp;Y20&amp;Y21&amp;Y22&amp;Y23&amp;Y24&amp;Y25&amp;Y26&amp;Y27&amp;Y28)</f>
        <v>20</v>
      </c>
      <c r="Z13" s="78">
        <f>LEN(Z14&amp;Z15&amp;Z16&amp;Z17&amp;Z18&amp;Z19&amp;Z20&amp;Z21&amp;Z22&amp;Z23&amp;Z24&amp;Z25&amp;Z26&amp;Z27&amp;Z28)</f>
        <v>20</v>
      </c>
      <c r="AA13" s="78">
        <f>LEN(AA14&amp;AA15&amp;AA16&amp;AA17&amp;AA18&amp;AA19&amp;AA20&amp;AA21&amp;AA22&amp;AA23&amp;AA24&amp;AA25&amp;AA26&amp;AA27&amp;AA28)</f>
        <v>0</v>
      </c>
      <c r="AB13" s="78">
        <f>LEN(AB14&amp;AB15&amp;AB16&amp;AB17&amp;AB18&amp;AB19&amp;AB20&amp;AB21&amp;AB22&amp;AB23&amp;AB24&amp;AB25&amp;AB26&amp;AB27&amp;AB28)</f>
        <v>0</v>
      </c>
      <c r="AC13" s="78">
        <f>SUM(Y13:AB13)</f>
        <v>40</v>
      </c>
      <c r="AD13" s="252"/>
      <c r="AE13" s="252"/>
      <c r="AF13" s="252"/>
      <c r="AH13" s="336"/>
    </row>
    <row r="14" spans="1:34" ht="12.75" customHeight="1" x14ac:dyDescent="0.25">
      <c r="A14" s="31" t="str">
        <f>C11&amp;"x"&amp;B14</f>
        <v>S1x1</v>
      </c>
      <c r="B14" s="60">
        <v>1</v>
      </c>
      <c r="C14" s="84" t="str">
        <f t="shared" ref="C14:C28" si="0">IF(LEFT($A14,1)="x","",IFERROR(VLOOKUP($A14,LedenZ,5,0),""))</f>
        <v>V</v>
      </c>
      <c r="D14" s="84" t="str">
        <f t="shared" ref="D14:D28" si="1">IF(LEFT($A14,1)="x","",IFERROR(VLOOKUP($A14,LedenZ,6,0),""))</f>
        <v>NJH51Q1</v>
      </c>
      <c r="E14" s="85" t="str">
        <f t="shared" ref="E14:E28" si="2">IF(LEFT($A14,1)="x","",IFERROR(VLOOKUP($A14,LedenZ,7,0),""))</f>
        <v>Verweij, M.</v>
      </c>
      <c r="F14" s="85" t="str">
        <f t="shared" ref="F14:F28" si="3">IF(LEFT($A14,1)="x","",IFERROR(VLOOKUP($A14,LedenZ,8,0),""))</f>
        <v>Mirthe</v>
      </c>
      <c r="G14" s="86">
        <f t="shared" ref="G14:G28" si="4">IF(LEFT($A14,1)="x","",IFERROR(VLOOKUP($A14,LedenZ,9,0),""))</f>
        <v>34650</v>
      </c>
      <c r="H14" s="87">
        <f>IF(AND(ISNUMBER(G14),G14&lt;&gt;0),DATEDIF(G14,Peildatum,"Y"),"")</f>
        <v>27</v>
      </c>
      <c r="I14" s="94"/>
      <c r="J14" s="337" t="str">
        <f t="shared" ref="J14:J28" si="5">IF(LEFT($A14,1)="x","",IFERROR(VLOOKUP($A14,LedenZ,15,0),""))</f>
        <v>S1</v>
      </c>
      <c r="K14" s="337" t="str">
        <f t="shared" ref="K14:K28" si="6">IF(LEFT($A14,1)="x","",IFERROR(VLOOKUP($A14,LedenZ,16,0),""))</f>
        <v>S1</v>
      </c>
      <c r="L14" s="337" t="str">
        <f t="shared" ref="L14:L28" si="7">IF(LEFT($A14,1)="x","",IFERROR(VLOOKUP($A14,LedenZ,17,0),""))</f>
        <v/>
      </c>
      <c r="M14" s="337" t="str">
        <f t="shared" ref="M14:M28" si="8">IF(LEFT($A14,1)="x","",IFERROR(VLOOKUP($A14,LedenZ,18,0),""))</f>
        <v>S1</v>
      </c>
      <c r="N14" s="89"/>
      <c r="P14" s="199"/>
      <c r="Q14" s="199"/>
      <c r="R14" s="199"/>
      <c r="S14" s="199">
        <f>IF(OR(LEFT($A14,1)="x",AND(AC13+$AC14=0,$AC13&gt;0)),"",IFERROR(VLOOKUP($A14,LedenZ,29,0),""))</f>
        <v>0</v>
      </c>
      <c r="T14" s="273">
        <f t="shared" ref="T14:T77" si="9">IF(LEN(C14&amp;D14&amp;E14&amp;F14)&gt;0,1,0)</f>
        <v>1</v>
      </c>
      <c r="U14" s="202">
        <f>MIN(LEN(Y14&amp;Z14&amp;AA14&amp;AB14),1)</f>
        <v>1</v>
      </c>
      <c r="V14" s="205">
        <f>V13</f>
        <v>999</v>
      </c>
      <c r="W14" s="205">
        <f>W13</f>
        <v>999</v>
      </c>
      <c r="X14" s="49">
        <v>5</v>
      </c>
      <c r="Y14" s="84" t="str">
        <f t="shared" ref="Y14:Y28" si="10">IF(LEFT($A14,1)="x","",IFERROR(VLOOKUP($A14,LedenZ,33,0),""))</f>
        <v>S1</v>
      </c>
      <c r="Z14" s="84" t="str">
        <f t="shared" ref="Z14:Z28" si="11">IF(LEFT($A14,1)="x","",IFERROR(VLOOKUP($A14,LedenZ,34,0),""))</f>
        <v>S1</v>
      </c>
      <c r="AA14" s="84" t="str">
        <f t="shared" ref="AA14:AA28" si="12">IF(LEFT($A14,1)="x","",IFERROR(VLOOKUP($A14,LedenZ,35,0),""))</f>
        <v/>
      </c>
      <c r="AB14" s="84" t="str">
        <f t="shared" ref="AB14:AB28" si="13">IF(LEFT($A14,1)="x","",IFERROR(VLOOKUP($A14,LedenZ,36,0),""))</f>
        <v/>
      </c>
      <c r="AC14" s="31">
        <f>LEN(Y14&amp;Z14&amp;AA14&amp;AB14)</f>
        <v>4</v>
      </c>
      <c r="AH14" s="332">
        <f t="shared" ref="AH14:AH28" si="14">lft(G14,Peildatum)</f>
        <v>27.13</v>
      </c>
    </row>
    <row r="15" spans="1:34" ht="12.75" customHeight="1" x14ac:dyDescent="0.25">
      <c r="A15" s="31" t="str">
        <f>C11&amp;"x"&amp;B15</f>
        <v>S1x2</v>
      </c>
      <c r="B15" s="60">
        <v>2</v>
      </c>
      <c r="C15" s="84" t="str">
        <f t="shared" si="0"/>
        <v>V</v>
      </c>
      <c r="D15" s="84" t="str">
        <f t="shared" si="1"/>
        <v>NJF85B1</v>
      </c>
      <c r="E15" s="85" t="str">
        <f t="shared" si="2"/>
        <v>Klink, X</v>
      </c>
      <c r="F15" s="85" t="str">
        <f t="shared" si="3"/>
        <v>Xanne</v>
      </c>
      <c r="G15" s="86">
        <f t="shared" si="4"/>
        <v>34885</v>
      </c>
      <c r="H15" s="87">
        <f t="shared" ref="H15:H28" si="15">IF(AND(ISNUMBER(G15),G15&lt;&gt;0),DATEDIF(G15,Peildatum,"Y"),"")</f>
        <v>26</v>
      </c>
      <c r="I15" s="94"/>
      <c r="J15" s="337" t="str">
        <f t="shared" si="5"/>
        <v>S1</v>
      </c>
      <c r="K15" s="337" t="str">
        <f t="shared" si="6"/>
        <v>S1</v>
      </c>
      <c r="L15" s="337" t="str">
        <f>IF(LEFT($A15,1)="x","",IFERROR(VLOOKUP($A15,LedenZ,17,0),""))</f>
        <v/>
      </c>
      <c r="M15" s="337" t="str">
        <f t="shared" si="8"/>
        <v>S1</v>
      </c>
      <c r="N15" s="89"/>
      <c r="P15" s="199"/>
      <c r="Q15" s="199"/>
      <c r="R15" s="199"/>
      <c r="S15" s="199">
        <f>IF(OR(LEFT($A15,1)="x",AND(AC13+$AC15=0,$AC13&gt;0)),"",IFERROR(VLOOKUP($A15,LedenZ,29,0),""))</f>
        <v>0</v>
      </c>
      <c r="T15" s="273">
        <f t="shared" si="9"/>
        <v>1</v>
      </c>
      <c r="U15" s="202">
        <f t="shared" ref="U15:U28" si="16">MIN(LEN(Y15&amp;Z15&amp;AA15&amp;AB15),1)</f>
        <v>1</v>
      </c>
      <c r="V15" s="205">
        <f t="shared" ref="V15:W28" si="17">V14</f>
        <v>999</v>
      </c>
      <c r="W15" s="205">
        <f t="shared" si="17"/>
        <v>999</v>
      </c>
      <c r="X15" s="49">
        <v>6</v>
      </c>
      <c r="Y15" s="84" t="str">
        <f t="shared" si="10"/>
        <v>S1</v>
      </c>
      <c r="Z15" s="84" t="str">
        <f t="shared" si="11"/>
        <v>S1</v>
      </c>
      <c r="AA15" s="84" t="str">
        <f t="shared" si="12"/>
        <v/>
      </c>
      <c r="AB15" s="84" t="str">
        <f t="shared" si="13"/>
        <v/>
      </c>
      <c r="AC15" s="31">
        <f t="shared" ref="AC15:AC28" si="18">LEN(Y15&amp;Z15&amp;AA15&amp;AB15)</f>
        <v>4</v>
      </c>
      <c r="AH15" s="332">
        <f t="shared" si="14"/>
        <v>26.49</v>
      </c>
    </row>
    <row r="16" spans="1:34" ht="12.75" customHeight="1" x14ac:dyDescent="0.25">
      <c r="A16" s="31" t="str">
        <f>C11&amp;"x"&amp;B16</f>
        <v>S1x3</v>
      </c>
      <c r="B16" s="60">
        <v>3</v>
      </c>
      <c r="C16" s="84" t="str">
        <f t="shared" si="0"/>
        <v>V</v>
      </c>
      <c r="D16" s="84" t="str">
        <f t="shared" si="1"/>
        <v>NJQ72K1</v>
      </c>
      <c r="E16" s="85" t="str">
        <f t="shared" si="2"/>
        <v>Dommisse, R.</v>
      </c>
      <c r="F16" s="85" t="str">
        <f t="shared" si="3"/>
        <v>Robin</v>
      </c>
      <c r="G16" s="86">
        <f t="shared" si="4"/>
        <v>36111</v>
      </c>
      <c r="H16" s="87">
        <f t="shared" si="15"/>
        <v>23</v>
      </c>
      <c r="I16" s="94"/>
      <c r="J16" s="337" t="str">
        <f>IF(LEFT($A16,1)="x","",IFERROR(VLOOKUP($A16,LedenZ,15,0),""))</f>
        <v>S1</v>
      </c>
      <c r="K16" s="337" t="str">
        <f t="shared" si="6"/>
        <v>S1</v>
      </c>
      <c r="L16" s="337" t="str">
        <f t="shared" si="7"/>
        <v/>
      </c>
      <c r="M16" s="337" t="str">
        <f t="shared" si="8"/>
        <v>S1</v>
      </c>
      <c r="N16" s="89"/>
      <c r="P16" s="199"/>
      <c r="Q16" s="199"/>
      <c r="R16" s="199"/>
      <c r="S16" s="199">
        <f>IF(OR(LEFT($A16,1)="x",AND(AC13+$AC16=0,$AC13&gt;0)),"",IFERROR(VLOOKUP($A16,LedenZ,29,0),""))</f>
        <v>0</v>
      </c>
      <c r="T16" s="273">
        <f t="shared" si="9"/>
        <v>1</v>
      </c>
      <c r="U16" s="202">
        <f t="shared" si="16"/>
        <v>1</v>
      </c>
      <c r="V16" s="205">
        <f t="shared" si="17"/>
        <v>999</v>
      </c>
      <c r="W16" s="205">
        <f t="shared" si="17"/>
        <v>999</v>
      </c>
      <c r="X16" s="49">
        <v>7</v>
      </c>
      <c r="Y16" s="84" t="str">
        <f t="shared" si="10"/>
        <v>S1</v>
      </c>
      <c r="Z16" s="84" t="str">
        <f t="shared" si="11"/>
        <v>S1</v>
      </c>
      <c r="AA16" s="84" t="str">
        <f t="shared" si="12"/>
        <v/>
      </c>
      <c r="AB16" s="84" t="str">
        <f t="shared" si="13"/>
        <v/>
      </c>
      <c r="AC16" s="31">
        <f t="shared" si="18"/>
        <v>4</v>
      </c>
      <c r="AH16" s="332">
        <f t="shared" si="14"/>
        <v>23.13</v>
      </c>
    </row>
    <row r="17" spans="1:34" ht="12.75" customHeight="1" x14ac:dyDescent="0.25">
      <c r="A17" s="31" t="str">
        <f>C11&amp;"x"&amp;B17</f>
        <v>S1x4</v>
      </c>
      <c r="B17" s="60">
        <v>4</v>
      </c>
      <c r="C17" s="84" t="str">
        <f t="shared" si="0"/>
        <v>V</v>
      </c>
      <c r="D17" s="84" t="str">
        <f t="shared" si="1"/>
        <v>NKC46R0</v>
      </c>
      <c r="E17" s="85" t="str">
        <f t="shared" si="2"/>
        <v>Broere, D.</v>
      </c>
      <c r="F17" s="85" t="str">
        <f t="shared" si="3"/>
        <v>Dionne</v>
      </c>
      <c r="G17" s="86">
        <f t="shared" si="4"/>
        <v>36460</v>
      </c>
      <c r="H17" s="87">
        <f t="shared" si="15"/>
        <v>22</v>
      </c>
      <c r="I17" s="94"/>
      <c r="J17" s="337" t="str">
        <f t="shared" si="5"/>
        <v>S2</v>
      </c>
      <c r="K17" s="337" t="str">
        <f t="shared" si="6"/>
        <v>S1</v>
      </c>
      <c r="L17" s="337" t="str">
        <f t="shared" si="7"/>
        <v/>
      </c>
      <c r="M17" s="337" t="str">
        <f t="shared" si="8"/>
        <v>S1</v>
      </c>
      <c r="N17" s="89"/>
      <c r="P17" s="199"/>
      <c r="Q17" s="199"/>
      <c r="R17" s="199"/>
      <c r="S17" s="199">
        <f>IF(OR(LEFT($A17,1)="x",AND(AC13+$AC17=0,$AC13&gt;0)),"",IFERROR(VLOOKUP($A17,LedenZ,29,0),""))</f>
        <v>0</v>
      </c>
      <c r="T17" s="273">
        <f t="shared" si="9"/>
        <v>1</v>
      </c>
      <c r="U17" s="202">
        <f t="shared" si="16"/>
        <v>1</v>
      </c>
      <c r="V17" s="205">
        <f t="shared" si="17"/>
        <v>999</v>
      </c>
      <c r="W17" s="205">
        <f t="shared" si="17"/>
        <v>999</v>
      </c>
      <c r="X17" s="49">
        <v>8</v>
      </c>
      <c r="Y17" s="84" t="str">
        <f t="shared" si="10"/>
        <v>S2</v>
      </c>
      <c r="Z17" s="84" t="str">
        <f t="shared" si="11"/>
        <v>S1</v>
      </c>
      <c r="AA17" s="84" t="str">
        <f t="shared" si="12"/>
        <v/>
      </c>
      <c r="AB17" s="84" t="str">
        <f t="shared" si="13"/>
        <v/>
      </c>
      <c r="AC17" s="31">
        <f t="shared" si="18"/>
        <v>4</v>
      </c>
      <c r="AH17" s="332">
        <f t="shared" si="14"/>
        <v>22.18</v>
      </c>
    </row>
    <row r="18" spans="1:34" ht="12.75" customHeight="1" x14ac:dyDescent="0.25">
      <c r="A18" s="31" t="str">
        <f>C11&amp;"x"&amp;B18</f>
        <v>S1x5</v>
      </c>
      <c r="B18" s="60">
        <v>5</v>
      </c>
      <c r="C18" s="84" t="str">
        <f t="shared" si="0"/>
        <v>V</v>
      </c>
      <c r="D18" s="84" t="str">
        <f t="shared" si="1"/>
        <v>NKD20B1</v>
      </c>
      <c r="E18" s="85" t="str">
        <f t="shared" si="2"/>
        <v>Zuijderwijk, I.D.</v>
      </c>
      <c r="F18" s="85" t="str">
        <f t="shared" si="3"/>
        <v>Ilse</v>
      </c>
      <c r="G18" s="86">
        <f t="shared" si="4"/>
        <v>37091</v>
      </c>
      <c r="H18" s="87">
        <f t="shared" si="15"/>
        <v>20</v>
      </c>
      <c r="I18" s="94"/>
      <c r="J18" s="337" t="str">
        <f t="shared" si="5"/>
        <v>S1</v>
      </c>
      <c r="K18" s="337" t="str">
        <f t="shared" si="6"/>
        <v>S1</v>
      </c>
      <c r="L18" s="337" t="str">
        <f t="shared" si="7"/>
        <v/>
      </c>
      <c r="M18" s="337" t="str">
        <f t="shared" si="8"/>
        <v>S1</v>
      </c>
      <c r="N18" s="89"/>
      <c r="P18" s="199"/>
      <c r="Q18" s="199"/>
      <c r="R18" s="199"/>
      <c r="S18" s="199">
        <f>IF(OR(LEFT($A18,1)="x",AND(AC13+$AC18=0,$AC13&gt;0)),"",IFERROR(VLOOKUP($A18,LedenZ,29,0),""))</f>
        <v>0</v>
      </c>
      <c r="T18" s="273">
        <f t="shared" si="9"/>
        <v>1</v>
      </c>
      <c r="U18" s="202">
        <f t="shared" si="16"/>
        <v>1</v>
      </c>
      <c r="V18" s="205">
        <f t="shared" si="17"/>
        <v>999</v>
      </c>
      <c r="W18" s="205">
        <f t="shared" si="17"/>
        <v>999</v>
      </c>
      <c r="X18" s="49">
        <v>9</v>
      </c>
      <c r="Y18" s="84" t="str">
        <f t="shared" si="10"/>
        <v>S1</v>
      </c>
      <c r="Z18" s="84" t="str">
        <f t="shared" si="11"/>
        <v>S1</v>
      </c>
      <c r="AA18" s="84" t="str">
        <f t="shared" si="12"/>
        <v/>
      </c>
      <c r="AB18" s="84" t="str">
        <f t="shared" si="13"/>
        <v/>
      </c>
      <c r="AC18" s="31">
        <f t="shared" si="18"/>
        <v>4</v>
      </c>
      <c r="AH18" s="332">
        <f t="shared" si="14"/>
        <v>20.45</v>
      </c>
    </row>
    <row r="19" spans="1:34" ht="12.75" customHeight="1" x14ac:dyDescent="0.25">
      <c r="A19" s="31" t="str">
        <f>C11&amp;"x"&amp;B19</f>
        <v>S1x6</v>
      </c>
      <c r="B19" s="60">
        <v>6</v>
      </c>
      <c r="C19" s="84" t="str">
        <f t="shared" si="0"/>
        <v>M</v>
      </c>
      <c r="D19" s="84" t="str">
        <f t="shared" si="1"/>
        <v>NJG52P6</v>
      </c>
      <c r="E19" s="85" t="str">
        <f t="shared" si="2"/>
        <v>Peuter, de F.</v>
      </c>
      <c r="F19" s="85" t="str">
        <f t="shared" si="3"/>
        <v>Freek</v>
      </c>
      <c r="G19" s="86">
        <f t="shared" si="4"/>
        <v>35270</v>
      </c>
      <c r="H19" s="87">
        <f t="shared" si="15"/>
        <v>25</v>
      </c>
      <c r="I19" s="94"/>
      <c r="J19" s="337" t="str">
        <f t="shared" si="5"/>
        <v>S2</v>
      </c>
      <c r="K19" s="337" t="str">
        <f t="shared" si="6"/>
        <v>S1</v>
      </c>
      <c r="L19" s="337" t="str">
        <f t="shared" si="7"/>
        <v/>
      </c>
      <c r="M19" s="337" t="str">
        <f t="shared" si="8"/>
        <v>S1</v>
      </c>
      <c r="N19" s="89"/>
      <c r="P19" s="199"/>
      <c r="Q19" s="199"/>
      <c r="R19" s="199"/>
      <c r="S19" s="199">
        <f>IF(OR(LEFT($A19,1)="x",AND(AC13+$AC19=0,$AC13&gt;0)),"",IFERROR(VLOOKUP($A19,LedenZ,29,0),""))</f>
        <v>0</v>
      </c>
      <c r="T19" s="273">
        <f t="shared" si="9"/>
        <v>1</v>
      </c>
      <c r="U19" s="202">
        <f t="shared" si="16"/>
        <v>1</v>
      </c>
      <c r="V19" s="205">
        <f t="shared" si="17"/>
        <v>999</v>
      </c>
      <c r="W19" s="205">
        <f t="shared" si="17"/>
        <v>999</v>
      </c>
      <c r="X19" s="49">
        <v>10</v>
      </c>
      <c r="Y19" s="84" t="str">
        <f t="shared" si="10"/>
        <v>S2</v>
      </c>
      <c r="Z19" s="84" t="str">
        <f t="shared" si="11"/>
        <v>S1</v>
      </c>
      <c r="AA19" s="84" t="str">
        <f t="shared" si="12"/>
        <v/>
      </c>
      <c r="AB19" s="84" t="str">
        <f t="shared" si="13"/>
        <v/>
      </c>
      <c r="AC19" s="31">
        <f t="shared" si="18"/>
        <v>4</v>
      </c>
      <c r="AH19" s="332">
        <f t="shared" si="14"/>
        <v>25.44</v>
      </c>
    </row>
    <row r="20" spans="1:34" ht="12.75" customHeight="1" x14ac:dyDescent="0.25">
      <c r="A20" s="31" t="str">
        <f>C11&amp;"x"&amp;B20</f>
        <v>S1x7</v>
      </c>
      <c r="B20" s="60">
        <v>7</v>
      </c>
      <c r="C20" s="84" t="str">
        <f t="shared" si="0"/>
        <v>M</v>
      </c>
      <c r="D20" s="84" t="str">
        <f t="shared" si="1"/>
        <v>NJF53H2</v>
      </c>
      <c r="E20" s="85" t="str">
        <f t="shared" si="2"/>
        <v>Strijen, van L.A.</v>
      </c>
      <c r="F20" s="85" t="str">
        <f t="shared" si="3"/>
        <v>Lars</v>
      </c>
      <c r="G20" s="86">
        <f t="shared" si="4"/>
        <v>35330</v>
      </c>
      <c r="H20" s="87">
        <f t="shared" si="15"/>
        <v>25</v>
      </c>
      <c r="I20" s="94"/>
      <c r="J20" s="337" t="str">
        <f t="shared" si="5"/>
        <v>S1</v>
      </c>
      <c r="K20" s="337" t="str">
        <f t="shared" si="6"/>
        <v>S1</v>
      </c>
      <c r="L20" s="337" t="str">
        <f t="shared" si="7"/>
        <v/>
      </c>
      <c r="M20" s="337" t="str">
        <f t="shared" si="8"/>
        <v>S1</v>
      </c>
      <c r="N20" s="89"/>
      <c r="P20" s="199"/>
      <c r="Q20" s="199"/>
      <c r="R20" s="199"/>
      <c r="S20" s="199">
        <f>IF(OR(LEFT($A20,1)="x",AND(AC13+$AC20=0,$AC13&gt;0)),"",IFERROR(VLOOKUP($A20,LedenZ,29,0),""))</f>
        <v>0</v>
      </c>
      <c r="T20" s="273">
        <f t="shared" si="9"/>
        <v>1</v>
      </c>
      <c r="U20" s="202">
        <f t="shared" si="16"/>
        <v>1</v>
      </c>
      <c r="V20" s="205">
        <f t="shared" si="17"/>
        <v>999</v>
      </c>
      <c r="W20" s="205">
        <f t="shared" si="17"/>
        <v>999</v>
      </c>
      <c r="X20" s="49">
        <v>11</v>
      </c>
      <c r="Y20" s="84" t="str">
        <f t="shared" si="10"/>
        <v>S1</v>
      </c>
      <c r="Z20" s="84" t="str">
        <f t="shared" si="11"/>
        <v>S1</v>
      </c>
      <c r="AA20" s="84" t="str">
        <f t="shared" si="12"/>
        <v/>
      </c>
      <c r="AB20" s="84" t="str">
        <f t="shared" si="13"/>
        <v/>
      </c>
      <c r="AC20" s="31">
        <f t="shared" si="18"/>
        <v>4</v>
      </c>
      <c r="AH20" s="332">
        <f t="shared" si="14"/>
        <v>25.27</v>
      </c>
    </row>
    <row r="21" spans="1:34" ht="12.75" customHeight="1" x14ac:dyDescent="0.25">
      <c r="A21" s="31" t="str">
        <f>C11&amp;"x"&amp;B21</f>
        <v>S1x8</v>
      </c>
      <c r="B21" s="60">
        <v>8</v>
      </c>
      <c r="C21" s="84" t="str">
        <f t="shared" si="0"/>
        <v>M</v>
      </c>
      <c r="D21" s="84" t="str">
        <f t="shared" si="1"/>
        <v>NJF77Y3</v>
      </c>
      <c r="E21" s="85" t="str">
        <f t="shared" si="2"/>
        <v>Klink, M</v>
      </c>
      <c r="F21" s="85" t="str">
        <f t="shared" si="3"/>
        <v>Marijn</v>
      </c>
      <c r="G21" s="86">
        <f t="shared" si="4"/>
        <v>35550</v>
      </c>
      <c r="H21" s="87">
        <f t="shared" si="15"/>
        <v>24</v>
      </c>
      <c r="I21" s="94"/>
      <c r="J21" s="337" t="str">
        <f t="shared" si="5"/>
        <v>S2</v>
      </c>
      <c r="K21" s="337" t="str">
        <f t="shared" si="6"/>
        <v>S1</v>
      </c>
      <c r="L21" s="337" t="str">
        <f t="shared" si="7"/>
        <v/>
      </c>
      <c r="M21" s="337" t="str">
        <f t="shared" si="8"/>
        <v>S1</v>
      </c>
      <c r="N21" s="89"/>
      <c r="P21" s="199"/>
      <c r="Q21" s="199"/>
      <c r="R21" s="199"/>
      <c r="S21" s="199">
        <f>IF(OR(LEFT($A21,1)="x",AND(AC13+$AC21=0,$AC13&gt;0)),"",IFERROR(VLOOKUP($A21,LedenZ,29,0),""))</f>
        <v>0</v>
      </c>
      <c r="T21" s="273">
        <f t="shared" si="9"/>
        <v>1</v>
      </c>
      <c r="U21" s="202">
        <f t="shared" si="16"/>
        <v>1</v>
      </c>
      <c r="V21" s="205">
        <f t="shared" si="17"/>
        <v>999</v>
      </c>
      <c r="W21" s="205">
        <f t="shared" si="17"/>
        <v>999</v>
      </c>
      <c r="X21" s="49">
        <v>12</v>
      </c>
      <c r="Y21" s="84" t="str">
        <f t="shared" si="10"/>
        <v>S2</v>
      </c>
      <c r="Z21" s="84" t="str">
        <f t="shared" si="11"/>
        <v>S1</v>
      </c>
      <c r="AA21" s="84" t="str">
        <f t="shared" si="12"/>
        <v/>
      </c>
      <c r="AB21" s="84" t="str">
        <f t="shared" si="13"/>
        <v/>
      </c>
      <c r="AC21" s="31">
        <f t="shared" si="18"/>
        <v>4</v>
      </c>
      <c r="AH21" s="332">
        <f t="shared" si="14"/>
        <v>24.67</v>
      </c>
    </row>
    <row r="22" spans="1:34" ht="12.75" customHeight="1" x14ac:dyDescent="0.25">
      <c r="A22" s="31" t="str">
        <f>C11&amp;"x"&amp;B22</f>
        <v>S1x9</v>
      </c>
      <c r="B22" s="60">
        <v>9</v>
      </c>
      <c r="C22" s="84" t="str">
        <f t="shared" si="0"/>
        <v>M</v>
      </c>
      <c r="D22" s="84" t="str">
        <f t="shared" si="1"/>
        <v>NKD19Y4</v>
      </c>
      <c r="E22" s="85" t="str">
        <f t="shared" si="2"/>
        <v>Driesprong, B.</v>
      </c>
      <c r="F22" s="85" t="str">
        <f t="shared" si="3"/>
        <v>Bart</v>
      </c>
      <c r="G22" s="86">
        <f t="shared" si="4"/>
        <v>36077</v>
      </c>
      <c r="H22" s="87">
        <f t="shared" si="15"/>
        <v>23</v>
      </c>
      <c r="I22" s="94"/>
      <c r="J22" s="337" t="str">
        <f t="shared" si="5"/>
        <v>S1</v>
      </c>
      <c r="K22" s="337" t="str">
        <f t="shared" si="6"/>
        <v>S1</v>
      </c>
      <c r="L22" s="337" t="str">
        <f t="shared" si="7"/>
        <v/>
      </c>
      <c r="M22" s="337" t="str">
        <f t="shared" si="8"/>
        <v>S1</v>
      </c>
      <c r="N22" s="89"/>
      <c r="P22" s="199"/>
      <c r="Q22" s="199"/>
      <c r="R22" s="199"/>
      <c r="S22" s="199">
        <f>IF(OR(LEFT($A22,1)="x",AND(AC13+$AC22=0,$AC13&gt;0)),"",IFERROR(VLOOKUP($A22,LedenZ,29,0),""))</f>
        <v>0</v>
      </c>
      <c r="T22" s="273">
        <f t="shared" si="9"/>
        <v>1</v>
      </c>
      <c r="U22" s="202">
        <f t="shared" si="16"/>
        <v>1</v>
      </c>
      <c r="V22" s="205">
        <f t="shared" si="17"/>
        <v>999</v>
      </c>
      <c r="W22" s="205">
        <f t="shared" si="17"/>
        <v>999</v>
      </c>
      <c r="X22" s="49">
        <v>13</v>
      </c>
      <c r="Y22" s="84" t="str">
        <f t="shared" si="10"/>
        <v>S1</v>
      </c>
      <c r="Z22" s="84" t="str">
        <f t="shared" si="11"/>
        <v>S1</v>
      </c>
      <c r="AA22" s="84" t="str">
        <f t="shared" si="12"/>
        <v/>
      </c>
      <c r="AB22" s="84" t="str">
        <f t="shared" si="13"/>
        <v/>
      </c>
      <c r="AC22" s="31">
        <f t="shared" si="18"/>
        <v>4</v>
      </c>
      <c r="AH22" s="332">
        <f t="shared" si="14"/>
        <v>23.23</v>
      </c>
    </row>
    <row r="23" spans="1:34" ht="12.75" customHeight="1" x14ac:dyDescent="0.25">
      <c r="A23" s="31" t="str">
        <f>C11&amp;"x"&amp;B23</f>
        <v>S1x10</v>
      </c>
      <c r="B23" s="60">
        <v>10</v>
      </c>
      <c r="C23" s="84" t="str">
        <f t="shared" si="0"/>
        <v>M</v>
      </c>
      <c r="D23" s="84" t="str">
        <f t="shared" si="1"/>
        <v>NKJ95G2</v>
      </c>
      <c r="E23" s="85" t="str">
        <f t="shared" si="2"/>
        <v>Oppe, M.</v>
      </c>
      <c r="F23" s="85" t="str">
        <f t="shared" si="3"/>
        <v>Mees</v>
      </c>
      <c r="G23" s="86">
        <f t="shared" si="4"/>
        <v>37683</v>
      </c>
      <c r="H23" s="87">
        <f t="shared" si="15"/>
        <v>18</v>
      </c>
      <c r="I23" s="94"/>
      <c r="J23" s="337" t="str">
        <f t="shared" si="5"/>
        <v>A1</v>
      </c>
      <c r="K23" s="337" t="str">
        <f t="shared" si="6"/>
        <v>S1</v>
      </c>
      <c r="L23" s="337" t="str">
        <f t="shared" si="7"/>
        <v/>
      </c>
      <c r="M23" s="337" t="str">
        <f t="shared" si="8"/>
        <v>S1</v>
      </c>
      <c r="N23" s="89"/>
      <c r="P23" s="199"/>
      <c r="Q23" s="199"/>
      <c r="R23" s="199"/>
      <c r="S23" s="199">
        <f>IF(OR(LEFT($A23,1)="x",AND(AC13+$AC23=0,$AC13&gt;0)),"",IFERROR(VLOOKUP($A23,LedenZ,29,0),""))</f>
        <v>0</v>
      </c>
      <c r="T23" s="273">
        <f t="shared" si="9"/>
        <v>1</v>
      </c>
      <c r="U23" s="202">
        <f t="shared" si="16"/>
        <v>1</v>
      </c>
      <c r="V23" s="205">
        <f t="shared" si="17"/>
        <v>999</v>
      </c>
      <c r="W23" s="205">
        <f t="shared" si="17"/>
        <v>999</v>
      </c>
      <c r="X23" s="49">
        <v>14</v>
      </c>
      <c r="Y23" s="84" t="str">
        <f t="shared" si="10"/>
        <v>A1</v>
      </c>
      <c r="Z23" s="84" t="str">
        <f t="shared" si="11"/>
        <v>S1</v>
      </c>
      <c r="AA23" s="84" t="str">
        <f t="shared" si="12"/>
        <v/>
      </c>
      <c r="AB23" s="84" t="str">
        <f t="shared" si="13"/>
        <v/>
      </c>
      <c r="AC23" s="31">
        <f t="shared" si="18"/>
        <v>4</v>
      </c>
      <c r="AH23" s="332">
        <f t="shared" si="14"/>
        <v>18.829999999999998</v>
      </c>
    </row>
    <row r="24" spans="1:34" ht="12.75" customHeight="1" x14ac:dyDescent="0.25">
      <c r="A24" s="31" t="str">
        <f>C11&amp;"x"&amp;B24</f>
        <v>S1x11</v>
      </c>
      <c r="B24" s="60">
        <v>11</v>
      </c>
      <c r="C24" s="84" t="str">
        <f t="shared" si="0"/>
        <v/>
      </c>
      <c r="D24" s="84" t="str">
        <f t="shared" si="1"/>
        <v/>
      </c>
      <c r="E24" s="85" t="str">
        <f t="shared" si="2"/>
        <v/>
      </c>
      <c r="F24" s="85" t="str">
        <f t="shared" si="3"/>
        <v/>
      </c>
      <c r="G24" s="86" t="str">
        <f t="shared" si="4"/>
        <v/>
      </c>
      <c r="H24" s="87" t="str">
        <f t="shared" si="15"/>
        <v/>
      </c>
      <c r="I24" s="94"/>
      <c r="J24" s="337" t="str">
        <f t="shared" si="5"/>
        <v/>
      </c>
      <c r="K24" s="337" t="str">
        <f t="shared" si="6"/>
        <v/>
      </c>
      <c r="L24" s="337" t="str">
        <f t="shared" si="7"/>
        <v/>
      </c>
      <c r="M24" s="337" t="str">
        <f t="shared" si="8"/>
        <v/>
      </c>
      <c r="N24" s="89"/>
      <c r="P24" s="199"/>
      <c r="Q24" s="199"/>
      <c r="R24" s="199"/>
      <c r="S24" s="199" t="str">
        <f>IF(OR(LEFT($A24,1)="x",AND(AC13+$AC24=0,$AC13&gt;0)),"",IFERROR(VLOOKUP($A24,LedenZ,29,0),""))</f>
        <v/>
      </c>
      <c r="T24" s="273">
        <f t="shared" si="9"/>
        <v>0</v>
      </c>
      <c r="U24" s="202">
        <f t="shared" si="16"/>
        <v>0</v>
      </c>
      <c r="V24" s="205">
        <f t="shared" si="17"/>
        <v>999</v>
      </c>
      <c r="W24" s="205">
        <f t="shared" si="17"/>
        <v>999</v>
      </c>
      <c r="X24" s="49">
        <v>15</v>
      </c>
      <c r="Y24" s="84" t="str">
        <f t="shared" si="10"/>
        <v/>
      </c>
      <c r="Z24" s="84" t="str">
        <f t="shared" si="11"/>
        <v/>
      </c>
      <c r="AA24" s="84" t="str">
        <f t="shared" si="12"/>
        <v/>
      </c>
      <c r="AB24" s="84" t="str">
        <f t="shared" si="13"/>
        <v/>
      </c>
      <c r="AC24" s="31">
        <f t="shared" si="18"/>
        <v>0</v>
      </c>
      <c r="AH24" s="332" t="str">
        <f t="shared" si="14"/>
        <v/>
      </c>
    </row>
    <row r="25" spans="1:34" ht="12.75" customHeight="1" x14ac:dyDescent="0.25">
      <c r="A25" s="31" t="str">
        <f>C11&amp;"x"&amp;B25</f>
        <v>S1x12</v>
      </c>
      <c r="B25" s="60">
        <v>12</v>
      </c>
      <c r="C25" s="84" t="str">
        <f t="shared" si="0"/>
        <v/>
      </c>
      <c r="D25" s="84" t="str">
        <f t="shared" si="1"/>
        <v/>
      </c>
      <c r="E25" s="85" t="str">
        <f t="shared" si="2"/>
        <v/>
      </c>
      <c r="F25" s="85" t="str">
        <f t="shared" si="3"/>
        <v/>
      </c>
      <c r="G25" s="86" t="str">
        <f t="shared" si="4"/>
        <v/>
      </c>
      <c r="H25" s="87" t="str">
        <f t="shared" si="15"/>
        <v/>
      </c>
      <c r="I25" s="94"/>
      <c r="J25" s="337" t="str">
        <f t="shared" si="5"/>
        <v/>
      </c>
      <c r="K25" s="337" t="str">
        <f t="shared" si="6"/>
        <v/>
      </c>
      <c r="L25" s="337" t="str">
        <f t="shared" si="7"/>
        <v/>
      </c>
      <c r="M25" s="337" t="str">
        <f t="shared" si="8"/>
        <v/>
      </c>
      <c r="N25" s="89"/>
      <c r="P25" s="199"/>
      <c r="Q25" s="199"/>
      <c r="R25" s="199"/>
      <c r="S25" s="199" t="str">
        <f>IF(OR(LEFT($A25,1)="x",AND(AC13+$AC25=0,$AC13&gt;0)),"",IFERROR(VLOOKUP($A25,LedenZ,29,0),""))</f>
        <v/>
      </c>
      <c r="T25" s="273">
        <f t="shared" si="9"/>
        <v>0</v>
      </c>
      <c r="U25" s="202">
        <f t="shared" si="16"/>
        <v>0</v>
      </c>
      <c r="V25" s="205">
        <f t="shared" si="17"/>
        <v>999</v>
      </c>
      <c r="W25" s="205">
        <f t="shared" si="17"/>
        <v>999</v>
      </c>
      <c r="X25" s="49">
        <v>16</v>
      </c>
      <c r="Y25" s="84" t="str">
        <f t="shared" si="10"/>
        <v/>
      </c>
      <c r="Z25" s="84" t="str">
        <f t="shared" si="11"/>
        <v/>
      </c>
      <c r="AA25" s="84" t="str">
        <f t="shared" si="12"/>
        <v/>
      </c>
      <c r="AB25" s="84" t="str">
        <f t="shared" si="13"/>
        <v/>
      </c>
      <c r="AC25" s="31">
        <f t="shared" si="18"/>
        <v>0</v>
      </c>
      <c r="AH25" s="332" t="str">
        <f t="shared" si="14"/>
        <v/>
      </c>
    </row>
    <row r="26" spans="1:34" ht="12.75" customHeight="1" x14ac:dyDescent="0.25">
      <c r="A26" s="31" t="str">
        <f>C11&amp;"x"&amp;B26</f>
        <v>S1x13</v>
      </c>
      <c r="B26" s="60">
        <v>13</v>
      </c>
      <c r="C26" s="84" t="str">
        <f t="shared" si="0"/>
        <v/>
      </c>
      <c r="D26" s="84" t="str">
        <f t="shared" si="1"/>
        <v/>
      </c>
      <c r="E26" s="85" t="str">
        <f t="shared" si="2"/>
        <v/>
      </c>
      <c r="F26" s="85" t="str">
        <f t="shared" si="3"/>
        <v/>
      </c>
      <c r="G26" s="86" t="str">
        <f t="shared" si="4"/>
        <v/>
      </c>
      <c r="H26" s="87" t="str">
        <f t="shared" si="15"/>
        <v/>
      </c>
      <c r="I26" s="94"/>
      <c r="J26" s="337" t="str">
        <f t="shared" si="5"/>
        <v/>
      </c>
      <c r="K26" s="337" t="str">
        <f t="shared" si="6"/>
        <v/>
      </c>
      <c r="L26" s="337" t="str">
        <f t="shared" si="7"/>
        <v/>
      </c>
      <c r="M26" s="337" t="str">
        <f t="shared" si="8"/>
        <v/>
      </c>
      <c r="N26" s="89"/>
      <c r="P26" s="199"/>
      <c r="Q26" s="199"/>
      <c r="R26" s="199"/>
      <c r="S26" s="199" t="str">
        <f>IF(OR(LEFT($A26,1)="x",AND(AC13+$AC26=0,$AC13&gt;0)),"",IFERROR(VLOOKUP($A26,LedenZ,29,0),""))</f>
        <v/>
      </c>
      <c r="T26" s="273">
        <f t="shared" si="9"/>
        <v>0</v>
      </c>
      <c r="U26" s="202">
        <f t="shared" si="16"/>
        <v>0</v>
      </c>
      <c r="V26" s="205">
        <f t="shared" si="17"/>
        <v>999</v>
      </c>
      <c r="W26" s="205">
        <f t="shared" si="17"/>
        <v>999</v>
      </c>
      <c r="X26" s="49">
        <v>17</v>
      </c>
      <c r="Y26" s="84" t="str">
        <f t="shared" si="10"/>
        <v/>
      </c>
      <c r="Z26" s="84" t="str">
        <f t="shared" si="11"/>
        <v/>
      </c>
      <c r="AA26" s="84" t="str">
        <f t="shared" si="12"/>
        <v/>
      </c>
      <c r="AB26" s="84" t="str">
        <f t="shared" si="13"/>
        <v/>
      </c>
      <c r="AC26" s="31">
        <f t="shared" si="18"/>
        <v>0</v>
      </c>
      <c r="AH26" s="332" t="str">
        <f t="shared" si="14"/>
        <v/>
      </c>
    </row>
    <row r="27" spans="1:34" ht="12.75" customHeight="1" x14ac:dyDescent="0.25">
      <c r="A27" s="31" t="str">
        <f>C11&amp;"x"&amp;B27</f>
        <v>S1x14</v>
      </c>
      <c r="B27" s="60">
        <v>14</v>
      </c>
      <c r="C27" s="84" t="str">
        <f t="shared" si="0"/>
        <v/>
      </c>
      <c r="D27" s="84" t="str">
        <f t="shared" si="1"/>
        <v/>
      </c>
      <c r="E27" s="85" t="str">
        <f t="shared" si="2"/>
        <v/>
      </c>
      <c r="F27" s="85" t="str">
        <f t="shared" si="3"/>
        <v/>
      </c>
      <c r="G27" s="86" t="str">
        <f t="shared" si="4"/>
        <v/>
      </c>
      <c r="H27" s="87" t="str">
        <f t="shared" si="15"/>
        <v/>
      </c>
      <c r="I27" s="94"/>
      <c r="J27" s="337" t="str">
        <f t="shared" si="5"/>
        <v/>
      </c>
      <c r="K27" s="337" t="str">
        <f t="shared" si="6"/>
        <v/>
      </c>
      <c r="L27" s="337" t="str">
        <f t="shared" si="7"/>
        <v/>
      </c>
      <c r="M27" s="337" t="str">
        <f t="shared" si="8"/>
        <v/>
      </c>
      <c r="N27" s="89"/>
      <c r="P27" s="199"/>
      <c r="Q27" s="199"/>
      <c r="R27" s="199"/>
      <c r="S27" s="199" t="str">
        <f>IF(OR(LEFT($A27,1)="x",AND(AC13+$AC27=0,$AC13&gt;0)),"",IFERROR(VLOOKUP($A27,LedenZ,29,0),""))</f>
        <v/>
      </c>
      <c r="T27" s="273">
        <f t="shared" si="9"/>
        <v>0</v>
      </c>
      <c r="U27" s="202">
        <f t="shared" si="16"/>
        <v>0</v>
      </c>
      <c r="V27" s="205">
        <f t="shared" si="17"/>
        <v>999</v>
      </c>
      <c r="W27" s="205">
        <f t="shared" si="17"/>
        <v>999</v>
      </c>
      <c r="X27" s="49">
        <v>18</v>
      </c>
      <c r="Y27" s="84" t="str">
        <f t="shared" si="10"/>
        <v/>
      </c>
      <c r="Z27" s="84" t="str">
        <f t="shared" si="11"/>
        <v/>
      </c>
      <c r="AA27" s="84" t="str">
        <f t="shared" si="12"/>
        <v/>
      </c>
      <c r="AB27" s="84" t="str">
        <f t="shared" si="13"/>
        <v/>
      </c>
      <c r="AC27" s="31">
        <f t="shared" si="18"/>
        <v>0</v>
      </c>
      <c r="AH27" s="332" t="str">
        <f t="shared" si="14"/>
        <v/>
      </c>
    </row>
    <row r="28" spans="1:34" ht="12.75" customHeight="1" x14ac:dyDescent="0.25">
      <c r="A28" s="31" t="str">
        <f>C11&amp;"x"&amp;B28</f>
        <v>S1x15</v>
      </c>
      <c r="B28" s="60">
        <v>15</v>
      </c>
      <c r="C28" s="84" t="str">
        <f t="shared" si="0"/>
        <v/>
      </c>
      <c r="D28" s="84" t="str">
        <f t="shared" si="1"/>
        <v/>
      </c>
      <c r="E28" s="85" t="str">
        <f t="shared" si="2"/>
        <v/>
      </c>
      <c r="F28" s="85" t="str">
        <f t="shared" si="3"/>
        <v/>
      </c>
      <c r="G28" s="86" t="str">
        <f t="shared" si="4"/>
        <v/>
      </c>
      <c r="H28" s="87" t="str">
        <f t="shared" si="15"/>
        <v/>
      </c>
      <c r="I28" s="94"/>
      <c r="J28" s="337" t="str">
        <f t="shared" si="5"/>
        <v/>
      </c>
      <c r="K28" s="337" t="str">
        <f t="shared" si="6"/>
        <v/>
      </c>
      <c r="L28" s="337" t="str">
        <f t="shared" si="7"/>
        <v/>
      </c>
      <c r="M28" s="337" t="str">
        <f t="shared" si="8"/>
        <v/>
      </c>
      <c r="N28" s="89"/>
      <c r="P28" s="199"/>
      <c r="Q28" s="199"/>
      <c r="R28" s="199"/>
      <c r="S28" s="199" t="str">
        <f>IF(OR(LEFT($A28,1)="x",AND(AC13+$AC28=0,$AC13&gt;0)),"",IFERROR(VLOOKUP($A28,LedenZ,29,0),""))</f>
        <v/>
      </c>
      <c r="T28" s="273">
        <f t="shared" si="9"/>
        <v>0</v>
      </c>
      <c r="U28" s="202">
        <f t="shared" si="16"/>
        <v>0</v>
      </c>
      <c r="V28" s="205">
        <f t="shared" si="17"/>
        <v>999</v>
      </c>
      <c r="W28" s="205">
        <f t="shared" si="17"/>
        <v>999</v>
      </c>
      <c r="X28" s="49">
        <v>19</v>
      </c>
      <c r="Y28" s="84" t="str">
        <f t="shared" si="10"/>
        <v/>
      </c>
      <c r="Z28" s="84" t="str">
        <f t="shared" si="11"/>
        <v/>
      </c>
      <c r="AA28" s="84" t="str">
        <f t="shared" si="12"/>
        <v/>
      </c>
      <c r="AB28" s="84" t="str">
        <f t="shared" si="13"/>
        <v/>
      </c>
      <c r="AC28" s="31">
        <f t="shared" si="18"/>
        <v>0</v>
      </c>
      <c r="AH28" s="332" t="str">
        <f t="shared" si="14"/>
        <v/>
      </c>
    </row>
    <row r="29" spans="1:34" ht="13.8" thickBot="1" x14ac:dyDescent="0.3">
      <c r="B29" s="90"/>
      <c r="C29" s="91"/>
      <c r="D29" s="90"/>
      <c r="E29" s="90"/>
      <c r="F29" s="90"/>
      <c r="G29" s="92"/>
      <c r="H29" s="92"/>
      <c r="I29" s="92"/>
      <c r="J29" s="91"/>
      <c r="K29" s="91"/>
      <c r="L29" s="91"/>
      <c r="M29" s="91"/>
      <c r="N29" s="89"/>
      <c r="X29" s="49">
        <v>20</v>
      </c>
    </row>
    <row r="30" spans="1:34" s="59" customFormat="1" ht="13.8" thickTop="1" x14ac:dyDescent="0.25">
      <c r="B30" s="60"/>
      <c r="C30" s="416" t="s">
        <v>5707</v>
      </c>
      <c r="D30" s="416"/>
      <c r="E30" s="162" t="s">
        <v>5708</v>
      </c>
      <c r="F30" s="162" t="s">
        <v>5709</v>
      </c>
      <c r="G30" s="62" t="s">
        <v>5710</v>
      </c>
      <c r="H30" s="63"/>
      <c r="I30" s="64"/>
      <c r="J30" s="65" t="s">
        <v>5711</v>
      </c>
      <c r="K30" s="65" t="s">
        <v>5712</v>
      </c>
      <c r="L30" s="65" t="s">
        <v>5713</v>
      </c>
      <c r="M30" s="66"/>
      <c r="N30" s="66"/>
      <c r="O30" s="67"/>
      <c r="P30" s="68">
        <f>COUNT(P34:P48)</f>
        <v>0</v>
      </c>
      <c r="Q30" s="68">
        <f>COUNT(Q34:Q48)</f>
        <v>0</v>
      </c>
      <c r="R30" s="68">
        <f>COUNT(R34:R48)</f>
        <v>0</v>
      </c>
      <c r="S30" s="68">
        <f>COUNT(S34:S48)</f>
        <v>10</v>
      </c>
      <c r="T30" s="344">
        <f>T31-SUM(U34:U48)</f>
        <v>0</v>
      </c>
      <c r="U30" s="67"/>
      <c r="V30" s="67"/>
      <c r="W30" s="67"/>
      <c r="X30" s="67">
        <v>1</v>
      </c>
      <c r="AD30" s="17"/>
      <c r="AE30" s="17"/>
      <c r="AF30" s="17"/>
      <c r="AH30" s="334"/>
    </row>
    <row r="31" spans="1:34" s="40" customFormat="1" x14ac:dyDescent="0.25">
      <c r="A31" s="40">
        <v>5</v>
      </c>
      <c r="B31" s="70"/>
      <c r="C31" s="415" t="str">
        <f>Leden!AR7</f>
        <v>S2</v>
      </c>
      <c r="D31" s="415"/>
      <c r="E31" s="161" t="str">
        <f>IF($C31="","",LEFT(IFERROR(VLOOKUP($C31,TeamsZ,2,0),"")&amp;"??",2))</f>
        <v>WK</v>
      </c>
      <c r="F31" s="342" t="str">
        <f>IF($C31="","",IFERROR(VLOOKUP($C31,TeamsZ,3,0),"??"))</f>
        <v>Za</v>
      </c>
      <c r="G31" s="161" t="str">
        <f>IF($C31="","",LEFT(IFERROR(VLOOKUP($C31,TeamsZ,4,0),"")&amp;"?",1))</f>
        <v>8</v>
      </c>
      <c r="H31" s="72"/>
      <c r="I31" s="73"/>
      <c r="J31" s="265">
        <f>COUNTIF(C34:C48,"V")</f>
        <v>5</v>
      </c>
      <c r="K31" s="268">
        <f>COUNTIF(C34:C48,"M")</f>
        <v>5</v>
      </c>
      <c r="L31" s="74">
        <f>IFERROR(AVERAGE(H34:H48),"")</f>
        <v>22.8</v>
      </c>
      <c r="M31" s="75"/>
      <c r="N31" s="75"/>
      <c r="O31" s="76" t="s">
        <v>5714</v>
      </c>
      <c r="P31" s="346"/>
      <c r="Q31" s="346"/>
      <c r="R31" s="346"/>
      <c r="S31" s="346">
        <f>IF(COUNT(S34:S48)=0,"",TeamPunten(S34:S48,$C31,$T31))</f>
        <v>0</v>
      </c>
      <c r="T31" s="344">
        <f>SUM(T34:T48)</f>
        <v>10</v>
      </c>
      <c r="U31" s="201" t="str">
        <f>MID($C31,1,1)</f>
        <v>S</v>
      </c>
      <c r="V31" s="201" t="str">
        <f>MID($C31,1,1)</f>
        <v>S</v>
      </c>
      <c r="W31" s="201" t="str">
        <f>MID($C31,1,1)</f>
        <v>S</v>
      </c>
      <c r="X31" s="49">
        <v>2</v>
      </c>
      <c r="AD31" s="17" t="str">
        <f>IF($C31="","",IFERROR(VLOOKUP($C31,TeamsZ,6,0),""))</f>
        <v>A</v>
      </c>
      <c r="AE31" s="17" t="str">
        <f>TRIM(IF($AD31="","",IFERROR(VLOOKUP($AD31,Teams!$J$4:$O$8,2,0),"")))</f>
        <v>3312 AD</v>
      </c>
      <c r="AF31" s="17" t="str">
        <f>TRIM(IF($AD31="","",IFERROR(VLOOKUP($AD31,Teams!$J$4:$O$8,4,0),"")))</f>
        <v>Dordrecht Oranje Wit Hal</v>
      </c>
      <c r="AH31" s="335">
        <f>IFERROR(AVERAGE(AH34:AH48),"")</f>
        <v>23.375999999999998</v>
      </c>
    </row>
    <row r="32" spans="1:34" ht="5.25" customHeight="1" x14ac:dyDescent="0.25">
      <c r="B32" s="60"/>
      <c r="C32" s="162"/>
      <c r="D32" s="60"/>
      <c r="E32" s="60"/>
      <c r="F32" s="60"/>
      <c r="G32" s="64"/>
      <c r="H32" s="64"/>
      <c r="I32" s="64"/>
      <c r="J32" s="266"/>
      <c r="K32" s="266"/>
      <c r="L32" s="266"/>
      <c r="M32" s="77"/>
      <c r="N32" s="77"/>
      <c r="P32" s="200"/>
      <c r="Q32" s="200"/>
      <c r="R32" s="200"/>
      <c r="S32" s="200"/>
      <c r="T32" s="156"/>
      <c r="U32" s="202"/>
      <c r="V32" s="202"/>
      <c r="W32" s="202"/>
      <c r="X32" s="49">
        <v>3</v>
      </c>
    </row>
    <row r="33" spans="1:34" s="78" customFormat="1" ht="12.75" customHeight="1" x14ac:dyDescent="0.25">
      <c r="B33" s="79"/>
      <c r="C33" s="80" t="s">
        <v>5715</v>
      </c>
      <c r="D33" s="80" t="s">
        <v>5716</v>
      </c>
      <c r="E33" s="81" t="s">
        <v>5717</v>
      </c>
      <c r="F33" s="81" t="s">
        <v>5718</v>
      </c>
      <c r="G33" s="80" t="s">
        <v>5719</v>
      </c>
      <c r="H33" s="80" t="s">
        <v>5720</v>
      </c>
      <c r="I33" s="80" t="s">
        <v>5575</v>
      </c>
      <c r="J33" s="80" t="s">
        <v>7904</v>
      </c>
      <c r="K33" s="80" t="s">
        <v>7905</v>
      </c>
      <c r="L33" s="80" t="s">
        <v>8680</v>
      </c>
      <c r="M33" s="80" t="s">
        <v>8681</v>
      </c>
      <c r="N33" s="82"/>
      <c r="O33" s="83"/>
      <c r="P33" s="203" t="s">
        <v>5585</v>
      </c>
      <c r="Q33" s="203" t="s">
        <v>5584</v>
      </c>
      <c r="R33" s="203" t="s">
        <v>5586</v>
      </c>
      <c r="S33" s="203" t="s">
        <v>5585</v>
      </c>
      <c r="T33" s="156"/>
      <c r="U33" s="201">
        <f>IF(W31="","",VLOOKUP(W31,Leeftijdscat,2,FALSE))</f>
        <v>5</v>
      </c>
      <c r="V33" s="201">
        <f>IF(W31="","",VLOOKUP(W31,Leeftijdscat,3,FALSE))</f>
        <v>999</v>
      </c>
      <c r="W33" s="201">
        <f>IF(W31="","",VLOOKUP(W31,Leeftijdscat,4,FALSE))</f>
        <v>999</v>
      </c>
      <c r="X33" s="49">
        <v>4</v>
      </c>
      <c r="Y33" s="78">
        <f>LEN(Y34&amp;Y35&amp;Y36&amp;Y37&amp;Y38&amp;Y39&amp;Y40&amp;Y41&amp;Y42&amp;Y43&amp;Y44&amp;Y45&amp;Y46&amp;Y47&amp;Y48)</f>
        <v>20</v>
      </c>
      <c r="Z33" s="78">
        <f>LEN(Z34&amp;Z35&amp;Z36&amp;Z37&amp;Z38&amp;Z39&amp;Z40&amp;Z41&amp;Z42&amp;Z43&amp;Z44&amp;Z45&amp;Z46&amp;Z47&amp;Z48)</f>
        <v>20</v>
      </c>
      <c r="AA33" s="78">
        <f>LEN(AA34&amp;AA35&amp;AA36&amp;AA37&amp;AA38&amp;AA39&amp;AA40&amp;AA41&amp;AA42&amp;AA43&amp;AA44&amp;AA45&amp;AA46&amp;AA47&amp;AA48)</f>
        <v>2</v>
      </c>
      <c r="AB33" s="78">
        <f>LEN(AB34&amp;AB35&amp;AB36&amp;AB37&amp;AB38&amp;AB39&amp;AB40&amp;AB41&amp;AB42&amp;AB43&amp;AB44&amp;AB45&amp;AB46&amp;AB47&amp;AB48)</f>
        <v>0</v>
      </c>
      <c r="AC33" s="78">
        <f>SUM(Y33:AA33)</f>
        <v>42</v>
      </c>
      <c r="AD33" s="252"/>
      <c r="AE33" s="252"/>
      <c r="AF33" s="252"/>
      <c r="AH33" s="332"/>
    </row>
    <row r="34" spans="1:34" ht="12.75" customHeight="1" x14ac:dyDescent="0.25">
      <c r="A34" s="31" t="str">
        <f>C31&amp;"x"&amp;B34</f>
        <v>S2x1</v>
      </c>
      <c r="B34" s="60">
        <v>1</v>
      </c>
      <c r="C34" s="84" t="str">
        <f t="shared" ref="C34:C48" si="19">IF(LEFT($A34,1)="x","",IFERROR(VLOOKUP($A34,LedenZ,5,0),""))</f>
        <v>V</v>
      </c>
      <c r="D34" s="84" t="str">
        <f t="shared" ref="D34:D48" si="20">IF(LEFT($A34,1)="x","",IFERROR(VLOOKUP($A34,LedenZ,6,0),""))</f>
        <v>NKJ95L7</v>
      </c>
      <c r="E34" s="85" t="str">
        <f t="shared" ref="E34:E48" si="21">IF(LEFT($A34,1)="x","",IFERROR(VLOOKUP($A34,LedenZ,7,0),""))</f>
        <v>Oppe, M.</v>
      </c>
      <c r="F34" s="85" t="str">
        <f t="shared" ref="F34:F48" si="22">IF(LEFT($A34,1)="x","",IFERROR(VLOOKUP($A34,LedenZ,8,0),""))</f>
        <v>Milou</v>
      </c>
      <c r="G34" s="86">
        <f t="shared" ref="G34:G48" si="23">IF(LEFT($A34,1)="x","",IFERROR(VLOOKUP($A34,LedenZ,9,0),""))</f>
        <v>37307</v>
      </c>
      <c r="H34" s="87">
        <f t="shared" ref="H34:H48" si="24">IF(AND(ISNUMBER(G34),G34&lt;&gt;0),DATEDIF(G34,Peildatum,"Y"),"")</f>
        <v>19</v>
      </c>
      <c r="I34" s="94"/>
      <c r="J34" s="84" t="str">
        <f t="shared" ref="J34:J48" si="25">IF(LEFT($A34,1)="x","",IFERROR(VLOOKUP($A34,LedenZ,15,0),""))</f>
        <v>A1</v>
      </c>
      <c r="K34" s="84" t="str">
        <f t="shared" ref="K34:K48" si="26">IF(LEFT($A34,1)="x","",IFERROR(VLOOKUP($A34,LedenZ,16,0),""))</f>
        <v>A1</v>
      </c>
      <c r="L34" s="84" t="str">
        <f t="shared" ref="L34:L48" si="27">IF(LEFT($A34,1)="x","",IFERROR(VLOOKUP($A34,LedenZ,17,0),""))</f>
        <v>A1</v>
      </c>
      <c r="M34" s="84" t="str">
        <f t="shared" ref="M34:M48" si="28">IF(LEFT($A34,1)="x","",IFERROR(VLOOKUP($A34,LedenZ,18,0),""))</f>
        <v>S2</v>
      </c>
      <c r="N34" s="89"/>
      <c r="P34" s="199"/>
      <c r="Q34" s="199"/>
      <c r="R34" s="199"/>
      <c r="S34" s="199">
        <f>IF(OR(LEFT($A34,1)="x",AND(AC33+$AC34=0,$AC33&gt;0)),"",IFERROR(VLOOKUP($A34,LedenZ,29,0),""))</f>
        <v>0</v>
      </c>
      <c r="T34" s="273">
        <f t="shared" si="9"/>
        <v>1</v>
      </c>
      <c r="U34" s="202">
        <f t="shared" ref="U34:U48" si="29">MIN(LEN(Y34&amp;Z34&amp;AA34&amp;AB34),1)</f>
        <v>1</v>
      </c>
      <c r="V34" s="205">
        <f>V33</f>
        <v>999</v>
      </c>
      <c r="W34" s="205">
        <f>W33</f>
        <v>999</v>
      </c>
      <c r="X34" s="49">
        <v>5</v>
      </c>
      <c r="Y34" s="84" t="str">
        <f t="shared" ref="Y34:Y48" si="30">IF(LEFT($A34,1)="x","",IFERROR(VLOOKUP($A34,LedenZ,33,0),""))</f>
        <v>A1</v>
      </c>
      <c r="Z34" s="84" t="str">
        <f t="shared" ref="Z34:Z48" si="31">IF(LEFT($A34,1)="x","",IFERROR(VLOOKUP($A34,LedenZ,34,0),""))</f>
        <v>A1</v>
      </c>
      <c r="AA34" s="84" t="str">
        <f t="shared" ref="AA34:AA48" si="32">IF(LEFT($A34,1)="x","",IFERROR(VLOOKUP($A34,LedenZ,35,0),""))</f>
        <v>A1</v>
      </c>
      <c r="AB34" s="84" t="str">
        <f t="shared" ref="AB34:AB48" si="33">IF(LEFT($A34,1)="x","",IFERROR(VLOOKUP($A34,LedenZ,36,0),""))</f>
        <v/>
      </c>
      <c r="AC34" s="31">
        <f t="shared" ref="AC34:AC48" si="34">LEN(Y34&amp;Z34&amp;AA34&amp;AB34)</f>
        <v>6</v>
      </c>
      <c r="AH34" s="332">
        <f t="shared" ref="AH34:AH48" si="35">lft(G34,Peildatum)</f>
        <v>19.86</v>
      </c>
    </row>
    <row r="35" spans="1:34" ht="12.75" customHeight="1" x14ac:dyDescent="0.25">
      <c r="A35" s="31" t="str">
        <f>C31&amp;"x"&amp;B35</f>
        <v>S2x2</v>
      </c>
      <c r="B35" s="60">
        <v>2</v>
      </c>
      <c r="C35" s="84" t="str">
        <f t="shared" si="19"/>
        <v>V</v>
      </c>
      <c r="D35" s="84" t="str">
        <f t="shared" si="20"/>
        <v>NJG35B7</v>
      </c>
      <c r="E35" s="85" t="str">
        <f t="shared" si="21"/>
        <v>Visser, R.</v>
      </c>
      <c r="F35" s="85" t="str">
        <f t="shared" si="22"/>
        <v>Renske</v>
      </c>
      <c r="G35" s="86">
        <f t="shared" si="23"/>
        <v>36011</v>
      </c>
      <c r="H35" s="87">
        <f t="shared" si="24"/>
        <v>23</v>
      </c>
      <c r="I35" s="94"/>
      <c r="J35" s="84" t="str">
        <f t="shared" si="25"/>
        <v>S2</v>
      </c>
      <c r="K35" s="84" t="str">
        <f t="shared" si="26"/>
        <v>S2</v>
      </c>
      <c r="L35" s="84" t="str">
        <f t="shared" si="27"/>
        <v/>
      </c>
      <c r="M35" s="84" t="str">
        <f t="shared" si="28"/>
        <v>S2</v>
      </c>
      <c r="N35" s="89"/>
      <c r="P35" s="199"/>
      <c r="Q35" s="199"/>
      <c r="R35" s="199"/>
      <c r="S35" s="199">
        <f>IF(OR(LEFT($A35,1)="x",AND(AC33+$AC35=0,$AC33&gt;0)),"",IFERROR(VLOOKUP($A35,LedenZ,29,0),""))</f>
        <v>0</v>
      </c>
      <c r="T35" s="273">
        <f t="shared" si="9"/>
        <v>1</v>
      </c>
      <c r="U35" s="202">
        <f t="shared" si="29"/>
        <v>1</v>
      </c>
      <c r="V35" s="205">
        <f t="shared" ref="V35:W48" si="36">V34</f>
        <v>999</v>
      </c>
      <c r="W35" s="205">
        <f t="shared" si="36"/>
        <v>999</v>
      </c>
      <c r="X35" s="49">
        <v>6</v>
      </c>
      <c r="Y35" s="84" t="str">
        <f t="shared" si="30"/>
        <v>S2</v>
      </c>
      <c r="Z35" s="84" t="str">
        <f t="shared" si="31"/>
        <v>S2</v>
      </c>
      <c r="AA35" s="84" t="str">
        <f t="shared" si="32"/>
        <v/>
      </c>
      <c r="AB35" s="84" t="str">
        <f t="shared" si="33"/>
        <v/>
      </c>
      <c r="AC35" s="31">
        <f t="shared" si="34"/>
        <v>4</v>
      </c>
      <c r="AH35" s="332">
        <f t="shared" si="35"/>
        <v>23.41</v>
      </c>
    </row>
    <row r="36" spans="1:34" ht="12.75" customHeight="1" x14ac:dyDescent="0.25">
      <c r="A36" s="31" t="str">
        <f>C31&amp;"x"&amp;B36</f>
        <v>S2x3</v>
      </c>
      <c r="B36" s="60">
        <v>3</v>
      </c>
      <c r="C36" s="84" t="str">
        <f t="shared" si="19"/>
        <v>V</v>
      </c>
      <c r="D36" s="84" t="str">
        <f t="shared" si="20"/>
        <v>NJW77M6</v>
      </c>
      <c r="E36" s="85" t="str">
        <f t="shared" si="21"/>
        <v>Schram, M.C.</v>
      </c>
      <c r="F36" s="85" t="str">
        <f t="shared" si="22"/>
        <v>Merel</v>
      </c>
      <c r="G36" s="86">
        <f t="shared" si="23"/>
        <v>36432</v>
      </c>
      <c r="H36" s="87">
        <f t="shared" si="24"/>
        <v>22</v>
      </c>
      <c r="I36" s="94"/>
      <c r="J36" s="84" t="str">
        <f t="shared" si="25"/>
        <v>S2</v>
      </c>
      <c r="K36" s="84" t="str">
        <f t="shared" si="26"/>
        <v>S2</v>
      </c>
      <c r="L36" s="84" t="str">
        <f t="shared" si="27"/>
        <v/>
      </c>
      <c r="M36" s="84" t="str">
        <f t="shared" si="28"/>
        <v>S2</v>
      </c>
      <c r="N36" s="89"/>
      <c r="P36" s="199"/>
      <c r="Q36" s="199"/>
      <c r="R36" s="199"/>
      <c r="S36" s="199">
        <f>IF(OR(LEFT($A36,1)="x",AND(AC33+$AC36=0,$AC33&gt;0)),"",IFERROR(VLOOKUP($A36,LedenZ,29,0),""))</f>
        <v>0</v>
      </c>
      <c r="T36" s="273">
        <f t="shared" si="9"/>
        <v>1</v>
      </c>
      <c r="U36" s="202">
        <f t="shared" si="29"/>
        <v>1</v>
      </c>
      <c r="V36" s="205">
        <f t="shared" si="36"/>
        <v>999</v>
      </c>
      <c r="W36" s="205">
        <f t="shared" si="36"/>
        <v>999</v>
      </c>
      <c r="X36" s="49">
        <v>7</v>
      </c>
      <c r="Y36" s="84" t="str">
        <f t="shared" si="30"/>
        <v>S2</v>
      </c>
      <c r="Z36" s="84" t="str">
        <f t="shared" si="31"/>
        <v>S2</v>
      </c>
      <c r="AA36" s="84" t="str">
        <f t="shared" si="32"/>
        <v/>
      </c>
      <c r="AB36" s="84" t="str">
        <f t="shared" si="33"/>
        <v/>
      </c>
      <c r="AC36" s="31">
        <f t="shared" si="34"/>
        <v>4</v>
      </c>
      <c r="AH36" s="332">
        <f t="shared" si="35"/>
        <v>22.26</v>
      </c>
    </row>
    <row r="37" spans="1:34" ht="12.75" customHeight="1" x14ac:dyDescent="0.25">
      <c r="A37" s="31" t="str">
        <f>C31&amp;"x"&amp;B37</f>
        <v>S2x4</v>
      </c>
      <c r="B37" s="60">
        <v>4</v>
      </c>
      <c r="C37" s="84" t="str">
        <f t="shared" si="19"/>
        <v>V</v>
      </c>
      <c r="D37" s="84" t="str">
        <f t="shared" si="20"/>
        <v>NKG59L6</v>
      </c>
      <c r="E37" s="85" t="str">
        <f t="shared" si="21"/>
        <v>Dijk, van D.</v>
      </c>
      <c r="F37" s="85" t="str">
        <f t="shared" si="22"/>
        <v>Demi</v>
      </c>
      <c r="G37" s="86">
        <f t="shared" si="23"/>
        <v>36938</v>
      </c>
      <c r="H37" s="87">
        <f t="shared" si="24"/>
        <v>20</v>
      </c>
      <c r="I37" s="94"/>
      <c r="J37" s="84" t="str">
        <f t="shared" si="25"/>
        <v>A1</v>
      </c>
      <c r="K37" s="84" t="str">
        <f t="shared" si="26"/>
        <v>S2</v>
      </c>
      <c r="L37" s="84" t="str">
        <f t="shared" si="27"/>
        <v/>
      </c>
      <c r="M37" s="84" t="str">
        <f t="shared" si="28"/>
        <v>S2</v>
      </c>
      <c r="N37" s="89"/>
      <c r="P37" s="199"/>
      <c r="Q37" s="199"/>
      <c r="R37" s="199"/>
      <c r="S37" s="199">
        <f>IF(OR(LEFT($A37,1)="x",AND(AC33+$AC37=0,$AC33&gt;0)),"",IFERROR(VLOOKUP($A37,LedenZ,29,0),""))</f>
        <v>0</v>
      </c>
      <c r="T37" s="273">
        <f t="shared" si="9"/>
        <v>1</v>
      </c>
      <c r="U37" s="202">
        <f t="shared" si="29"/>
        <v>1</v>
      </c>
      <c r="V37" s="205">
        <f t="shared" si="36"/>
        <v>999</v>
      </c>
      <c r="W37" s="205">
        <f t="shared" si="36"/>
        <v>999</v>
      </c>
      <c r="X37" s="49">
        <v>8</v>
      </c>
      <c r="Y37" s="84" t="str">
        <f t="shared" si="30"/>
        <v>A1</v>
      </c>
      <c r="Z37" s="84" t="str">
        <f t="shared" si="31"/>
        <v>S2</v>
      </c>
      <c r="AA37" s="84" t="str">
        <f t="shared" si="32"/>
        <v/>
      </c>
      <c r="AB37" s="84" t="str">
        <f t="shared" si="33"/>
        <v/>
      </c>
      <c r="AC37" s="31">
        <f t="shared" si="34"/>
        <v>4</v>
      </c>
      <c r="AH37" s="332">
        <f t="shared" si="35"/>
        <v>20.87</v>
      </c>
    </row>
    <row r="38" spans="1:34" ht="12.75" customHeight="1" x14ac:dyDescent="0.25">
      <c r="A38" s="31" t="str">
        <f>C31&amp;"x"&amp;B38</f>
        <v>S2x5</v>
      </c>
      <c r="B38" s="60">
        <v>5</v>
      </c>
      <c r="C38" s="84" t="str">
        <f t="shared" si="19"/>
        <v>V</v>
      </c>
      <c r="D38" s="84" t="str">
        <f t="shared" si="20"/>
        <v>NKR20L5</v>
      </c>
      <c r="E38" s="85" t="str">
        <f t="shared" si="21"/>
        <v>Seevinck, D.</v>
      </c>
      <c r="F38" s="85" t="str">
        <f t="shared" si="22"/>
        <v>Djuna</v>
      </c>
      <c r="G38" s="86">
        <f t="shared" si="23"/>
        <v>37246</v>
      </c>
      <c r="H38" s="87">
        <f t="shared" si="24"/>
        <v>20</v>
      </c>
      <c r="I38" s="94"/>
      <c r="J38" s="84" t="str">
        <f t="shared" si="25"/>
        <v>A1</v>
      </c>
      <c r="K38" s="84" t="str">
        <f t="shared" si="26"/>
        <v>S2</v>
      </c>
      <c r="L38" s="84" t="str">
        <f t="shared" si="27"/>
        <v/>
      </c>
      <c r="M38" s="84" t="str">
        <f t="shared" si="28"/>
        <v>S2</v>
      </c>
      <c r="N38" s="89"/>
      <c r="P38" s="199"/>
      <c r="Q38" s="199"/>
      <c r="R38" s="199"/>
      <c r="S38" s="199">
        <f>IF(OR(LEFT($A38,1)="x",AND(AC33+$AC38=0,$AC33&gt;0)),"",IFERROR(VLOOKUP($A38,LedenZ,29,0),""))</f>
        <v>0</v>
      </c>
      <c r="T38" s="273">
        <f t="shared" si="9"/>
        <v>1</v>
      </c>
      <c r="U38" s="202">
        <f t="shared" si="29"/>
        <v>1</v>
      </c>
      <c r="V38" s="205">
        <f t="shared" si="36"/>
        <v>999</v>
      </c>
      <c r="W38" s="205">
        <f t="shared" si="36"/>
        <v>999</v>
      </c>
      <c r="X38" s="49">
        <v>9</v>
      </c>
      <c r="Y38" s="84" t="str">
        <f t="shared" si="30"/>
        <v>A1</v>
      </c>
      <c r="Z38" s="84" t="str">
        <f t="shared" si="31"/>
        <v>S2</v>
      </c>
      <c r="AA38" s="84" t="str">
        <f t="shared" si="32"/>
        <v/>
      </c>
      <c r="AB38" s="84" t="str">
        <f t="shared" si="33"/>
        <v/>
      </c>
      <c r="AC38" s="31">
        <f t="shared" si="34"/>
        <v>4</v>
      </c>
      <c r="AH38" s="332">
        <f t="shared" si="35"/>
        <v>20.03</v>
      </c>
    </row>
    <row r="39" spans="1:34" ht="12.75" customHeight="1" x14ac:dyDescent="0.25">
      <c r="A39" s="31" t="str">
        <f>C31&amp;"x"&amp;B39</f>
        <v>S2x6</v>
      </c>
      <c r="B39" s="60">
        <v>6</v>
      </c>
      <c r="C39" s="84" t="str">
        <f t="shared" si="19"/>
        <v>M</v>
      </c>
      <c r="D39" s="84" t="str">
        <f t="shared" si="20"/>
        <v>NGT16K5</v>
      </c>
      <c r="E39" s="85" t="str">
        <f t="shared" si="21"/>
        <v>Naaktgeboren, S.</v>
      </c>
      <c r="F39" s="85" t="str">
        <f t="shared" si="22"/>
        <v>Stefan</v>
      </c>
      <c r="G39" s="86">
        <f t="shared" si="23"/>
        <v>33241</v>
      </c>
      <c r="H39" s="87">
        <f t="shared" si="24"/>
        <v>30</v>
      </c>
      <c r="I39" s="94"/>
      <c r="J39" s="84" t="str">
        <f t="shared" si="25"/>
        <v>S2</v>
      </c>
      <c r="K39" s="84" t="str">
        <f t="shared" si="26"/>
        <v>S2</v>
      </c>
      <c r="L39" s="84" t="str">
        <f t="shared" si="27"/>
        <v/>
      </c>
      <c r="M39" s="84" t="str">
        <f t="shared" si="28"/>
        <v>S2</v>
      </c>
      <c r="N39" s="89"/>
      <c r="P39" s="199"/>
      <c r="Q39" s="199"/>
      <c r="R39" s="199"/>
      <c r="S39" s="199">
        <f>IF(OR(LEFT($A39,1)="x",AND(AC33+$AC39=0,$AC33&gt;0)),"",IFERROR(VLOOKUP($A39,LedenZ,29,0),""))</f>
        <v>0</v>
      </c>
      <c r="T39" s="273">
        <f t="shared" si="9"/>
        <v>1</v>
      </c>
      <c r="U39" s="202">
        <f t="shared" si="29"/>
        <v>1</v>
      </c>
      <c r="V39" s="205">
        <f t="shared" si="36"/>
        <v>999</v>
      </c>
      <c r="W39" s="205">
        <f t="shared" si="36"/>
        <v>999</v>
      </c>
      <c r="X39" s="49">
        <v>10</v>
      </c>
      <c r="Y39" s="84" t="str">
        <f t="shared" si="30"/>
        <v>S2</v>
      </c>
      <c r="Z39" s="84" t="str">
        <f t="shared" si="31"/>
        <v>S2</v>
      </c>
      <c r="AA39" s="84" t="str">
        <f t="shared" si="32"/>
        <v/>
      </c>
      <c r="AB39" s="84" t="str">
        <f t="shared" si="33"/>
        <v/>
      </c>
      <c r="AC39" s="31">
        <f t="shared" si="34"/>
        <v>4</v>
      </c>
      <c r="AH39" s="332">
        <f t="shared" si="35"/>
        <v>30.99</v>
      </c>
    </row>
    <row r="40" spans="1:34" ht="12.75" customHeight="1" x14ac:dyDescent="0.25">
      <c r="A40" s="31" t="str">
        <f>C31&amp;"x"&amp;B40</f>
        <v>S2x7</v>
      </c>
      <c r="B40" s="60">
        <v>7</v>
      </c>
      <c r="C40" s="84" t="str">
        <f t="shared" si="19"/>
        <v>M</v>
      </c>
      <c r="D40" s="84" t="str">
        <f t="shared" si="20"/>
        <v>NJF24X2</v>
      </c>
      <c r="E40" s="85" t="str">
        <f t="shared" si="21"/>
        <v>Kalkeren, van R.</v>
      </c>
      <c r="F40" s="85" t="str">
        <f t="shared" si="22"/>
        <v>Robin</v>
      </c>
      <c r="G40" s="86">
        <f t="shared" si="23"/>
        <v>35246</v>
      </c>
      <c r="H40" s="87">
        <f t="shared" si="24"/>
        <v>25</v>
      </c>
      <c r="I40" s="94"/>
      <c r="J40" s="84" t="str">
        <f t="shared" si="25"/>
        <v>S1</v>
      </c>
      <c r="K40" s="84" t="str">
        <f t="shared" si="26"/>
        <v>S2</v>
      </c>
      <c r="L40" s="84" t="str">
        <f t="shared" si="27"/>
        <v/>
      </c>
      <c r="M40" s="84" t="str">
        <f t="shared" si="28"/>
        <v>S2</v>
      </c>
      <c r="N40" s="89"/>
      <c r="P40" s="199"/>
      <c r="Q40" s="199"/>
      <c r="R40" s="199"/>
      <c r="S40" s="199">
        <f>IF(OR(LEFT($A40,1)="x",AND(AC33+$AC40=0,$AC33&gt;0)),"",IFERROR(VLOOKUP($A40,LedenZ,29,0),""))</f>
        <v>0</v>
      </c>
      <c r="T40" s="273">
        <f t="shared" si="9"/>
        <v>1</v>
      </c>
      <c r="U40" s="202">
        <f t="shared" si="29"/>
        <v>1</v>
      </c>
      <c r="V40" s="205">
        <f t="shared" si="36"/>
        <v>999</v>
      </c>
      <c r="W40" s="205">
        <f t="shared" si="36"/>
        <v>999</v>
      </c>
      <c r="X40" s="49">
        <v>11</v>
      </c>
      <c r="Y40" s="84" t="str">
        <f t="shared" si="30"/>
        <v>S1</v>
      </c>
      <c r="Z40" s="84" t="str">
        <f t="shared" si="31"/>
        <v>S2</v>
      </c>
      <c r="AA40" s="84" t="str">
        <f t="shared" si="32"/>
        <v/>
      </c>
      <c r="AB40" s="84" t="str">
        <f t="shared" si="33"/>
        <v/>
      </c>
      <c r="AC40" s="31">
        <f t="shared" si="34"/>
        <v>4</v>
      </c>
      <c r="AH40" s="332">
        <f t="shared" si="35"/>
        <v>25.5</v>
      </c>
    </row>
    <row r="41" spans="1:34" ht="12.75" customHeight="1" x14ac:dyDescent="0.25">
      <c r="A41" s="31" t="str">
        <f>C31&amp;"x"&amp;B41</f>
        <v>S2x8</v>
      </c>
      <c r="B41" s="60">
        <v>8</v>
      </c>
      <c r="C41" s="84" t="str">
        <f t="shared" si="19"/>
        <v>M</v>
      </c>
      <c r="D41" s="84" t="str">
        <f t="shared" si="20"/>
        <v>NJF95S5</v>
      </c>
      <c r="E41" s="85" t="str">
        <f t="shared" si="21"/>
        <v>Mans, B.</v>
      </c>
      <c r="F41" s="85" t="str">
        <f t="shared" si="22"/>
        <v>Bob</v>
      </c>
      <c r="G41" s="86">
        <f t="shared" si="23"/>
        <v>35372</v>
      </c>
      <c r="H41" s="87">
        <f t="shared" si="24"/>
        <v>25</v>
      </c>
      <c r="I41" s="94"/>
      <c r="J41" s="84" t="str">
        <f t="shared" si="25"/>
        <v>S2</v>
      </c>
      <c r="K41" s="84" t="str">
        <f t="shared" si="26"/>
        <v>S2</v>
      </c>
      <c r="L41" s="84" t="str">
        <f t="shared" si="27"/>
        <v/>
      </c>
      <c r="M41" s="84" t="str">
        <f t="shared" si="28"/>
        <v>S2</v>
      </c>
      <c r="N41" s="89"/>
      <c r="P41" s="199"/>
      <c r="Q41" s="199"/>
      <c r="R41" s="199"/>
      <c r="S41" s="199">
        <f>IF(OR(LEFT($A41,1)="x",AND(AC33+$AC41=0,$AC33&gt;0)),"",IFERROR(VLOOKUP($A41,LedenZ,29,0),""))</f>
        <v>0</v>
      </c>
      <c r="T41" s="273">
        <f t="shared" si="9"/>
        <v>1</v>
      </c>
      <c r="U41" s="202">
        <f t="shared" si="29"/>
        <v>1</v>
      </c>
      <c r="V41" s="205">
        <f t="shared" si="36"/>
        <v>999</v>
      </c>
      <c r="W41" s="205">
        <f t="shared" si="36"/>
        <v>999</v>
      </c>
      <c r="X41" s="49">
        <v>12</v>
      </c>
      <c r="Y41" s="84" t="str">
        <f t="shared" si="30"/>
        <v>S2</v>
      </c>
      <c r="Z41" s="84" t="str">
        <f t="shared" si="31"/>
        <v>S2</v>
      </c>
      <c r="AA41" s="84" t="str">
        <f t="shared" si="32"/>
        <v/>
      </c>
      <c r="AB41" s="84" t="str">
        <f t="shared" si="33"/>
        <v/>
      </c>
      <c r="AC41" s="31">
        <f t="shared" si="34"/>
        <v>4</v>
      </c>
      <c r="AH41" s="332">
        <f t="shared" si="35"/>
        <v>25.16</v>
      </c>
    </row>
    <row r="42" spans="1:34" ht="12.75" customHeight="1" x14ac:dyDescent="0.25">
      <c r="A42" s="31" t="str">
        <f>C31&amp;"x"&amp;B42</f>
        <v>S2x9</v>
      </c>
      <c r="B42" s="60">
        <v>9</v>
      </c>
      <c r="C42" s="84" t="str">
        <f t="shared" si="19"/>
        <v>M</v>
      </c>
      <c r="D42" s="84" t="str">
        <f t="shared" si="20"/>
        <v>NJD65S8</v>
      </c>
      <c r="E42" s="85" t="str">
        <f t="shared" si="21"/>
        <v>Dijk, van J.</v>
      </c>
      <c r="F42" s="85" t="str">
        <f t="shared" si="22"/>
        <v>Joeri</v>
      </c>
      <c r="G42" s="86">
        <f t="shared" si="23"/>
        <v>35873</v>
      </c>
      <c r="H42" s="87">
        <f t="shared" si="24"/>
        <v>23</v>
      </c>
      <c r="I42" s="94"/>
      <c r="J42" s="84" t="str">
        <f t="shared" si="25"/>
        <v>S2</v>
      </c>
      <c r="K42" s="84" t="str">
        <f t="shared" si="26"/>
        <v>S2</v>
      </c>
      <c r="L42" s="84" t="str">
        <f t="shared" si="27"/>
        <v/>
      </c>
      <c r="M42" s="84" t="str">
        <f t="shared" si="28"/>
        <v>S2</v>
      </c>
      <c r="N42" s="89"/>
      <c r="P42" s="199"/>
      <c r="Q42" s="199"/>
      <c r="R42" s="199"/>
      <c r="S42" s="199">
        <f>IF(OR(LEFT($A42,1)="x",AND(AC33+$AC42=0,$AC33&gt;0)),"",IFERROR(VLOOKUP($A42,LedenZ,29,0),""))</f>
        <v>0</v>
      </c>
      <c r="T42" s="273">
        <f t="shared" si="9"/>
        <v>1</v>
      </c>
      <c r="U42" s="202">
        <f t="shared" si="29"/>
        <v>1</v>
      </c>
      <c r="V42" s="205">
        <f t="shared" si="36"/>
        <v>999</v>
      </c>
      <c r="W42" s="205">
        <f t="shared" si="36"/>
        <v>999</v>
      </c>
      <c r="X42" s="49">
        <v>13</v>
      </c>
      <c r="Y42" s="84" t="str">
        <f t="shared" si="30"/>
        <v>S2</v>
      </c>
      <c r="Z42" s="84" t="str">
        <f t="shared" si="31"/>
        <v>S2</v>
      </c>
      <c r="AA42" s="84" t="str">
        <f t="shared" si="32"/>
        <v/>
      </c>
      <c r="AB42" s="84" t="str">
        <f t="shared" si="33"/>
        <v/>
      </c>
      <c r="AC42" s="31">
        <f t="shared" si="34"/>
        <v>4</v>
      </c>
      <c r="AH42" s="332">
        <f t="shared" si="35"/>
        <v>23.79</v>
      </c>
    </row>
    <row r="43" spans="1:34" ht="12.75" customHeight="1" x14ac:dyDescent="0.25">
      <c r="A43" s="31" t="str">
        <f>C31&amp;"x"&amp;B43</f>
        <v>S2x10</v>
      </c>
      <c r="B43" s="60">
        <v>10</v>
      </c>
      <c r="C43" s="84" t="str">
        <f t="shared" si="19"/>
        <v>M</v>
      </c>
      <c r="D43" s="84" t="str">
        <f t="shared" si="20"/>
        <v>NJZ00W3</v>
      </c>
      <c r="E43" s="85" t="str">
        <f t="shared" si="21"/>
        <v>Gent, van T.</v>
      </c>
      <c r="F43" s="85" t="str">
        <f t="shared" si="22"/>
        <v>Tim</v>
      </c>
      <c r="G43" s="86">
        <f t="shared" si="23"/>
        <v>36567</v>
      </c>
      <c r="H43" s="87">
        <f t="shared" si="24"/>
        <v>21</v>
      </c>
      <c r="I43" s="94"/>
      <c r="J43" s="84" t="str">
        <f t="shared" si="25"/>
        <v>S2</v>
      </c>
      <c r="K43" s="84" t="str">
        <f t="shared" si="26"/>
        <v>S2</v>
      </c>
      <c r="L43" s="84" t="str">
        <f t="shared" si="27"/>
        <v/>
      </c>
      <c r="M43" s="84" t="str">
        <f t="shared" si="28"/>
        <v>S2</v>
      </c>
      <c r="N43" s="89"/>
      <c r="P43" s="199"/>
      <c r="Q43" s="199"/>
      <c r="R43" s="199"/>
      <c r="S43" s="199">
        <f>IF(OR(LEFT($A43,1)="x",AND(AC33+$AC43=0,$AC33&gt;0)),"",IFERROR(VLOOKUP($A43,LedenZ,29,0),""))</f>
        <v>0</v>
      </c>
      <c r="T43" s="273">
        <f t="shared" si="9"/>
        <v>1</v>
      </c>
      <c r="U43" s="202">
        <f t="shared" si="29"/>
        <v>1</v>
      </c>
      <c r="V43" s="205">
        <f t="shared" si="36"/>
        <v>999</v>
      </c>
      <c r="W43" s="205">
        <f t="shared" si="36"/>
        <v>999</v>
      </c>
      <c r="X43" s="49">
        <v>14</v>
      </c>
      <c r="Y43" s="84" t="str">
        <f t="shared" si="30"/>
        <v>S2</v>
      </c>
      <c r="Z43" s="84" t="str">
        <f t="shared" si="31"/>
        <v>S2</v>
      </c>
      <c r="AA43" s="84" t="str">
        <f t="shared" si="32"/>
        <v/>
      </c>
      <c r="AB43" s="84" t="str">
        <f t="shared" si="33"/>
        <v/>
      </c>
      <c r="AC43" s="31">
        <f t="shared" si="34"/>
        <v>4</v>
      </c>
      <c r="AH43" s="332">
        <f t="shared" si="35"/>
        <v>21.89</v>
      </c>
    </row>
    <row r="44" spans="1:34" ht="12.75" customHeight="1" x14ac:dyDescent="0.25">
      <c r="A44" s="31" t="str">
        <f>C31&amp;"x"&amp;B44</f>
        <v>S2x11</v>
      </c>
      <c r="B44" s="60">
        <v>11</v>
      </c>
      <c r="C44" s="84" t="str">
        <f t="shared" si="19"/>
        <v/>
      </c>
      <c r="D44" s="84" t="str">
        <f t="shared" si="20"/>
        <v/>
      </c>
      <c r="E44" s="85" t="str">
        <f t="shared" si="21"/>
        <v/>
      </c>
      <c r="F44" s="85" t="str">
        <f t="shared" si="22"/>
        <v/>
      </c>
      <c r="G44" s="86" t="str">
        <f t="shared" si="23"/>
        <v/>
      </c>
      <c r="H44" s="87" t="str">
        <f t="shared" si="24"/>
        <v/>
      </c>
      <c r="I44" s="94"/>
      <c r="J44" s="84" t="str">
        <f t="shared" si="25"/>
        <v/>
      </c>
      <c r="K44" s="84" t="str">
        <f t="shared" si="26"/>
        <v/>
      </c>
      <c r="L44" s="84" t="str">
        <f t="shared" si="27"/>
        <v/>
      </c>
      <c r="M44" s="84" t="str">
        <f t="shared" si="28"/>
        <v/>
      </c>
      <c r="N44" s="89"/>
      <c r="P44" s="199"/>
      <c r="Q44" s="199"/>
      <c r="R44" s="199"/>
      <c r="S44" s="199" t="str">
        <f>IF(OR(LEFT($A44,1)="x",AND(AC33+$AC44=0,$AC33&gt;0)),"",IFERROR(VLOOKUP($A44,LedenZ,29,0),""))</f>
        <v/>
      </c>
      <c r="T44" s="273">
        <f t="shared" si="9"/>
        <v>0</v>
      </c>
      <c r="U44" s="202">
        <f t="shared" si="29"/>
        <v>0</v>
      </c>
      <c r="V44" s="205">
        <f t="shared" si="36"/>
        <v>999</v>
      </c>
      <c r="W44" s="205">
        <f t="shared" si="36"/>
        <v>999</v>
      </c>
      <c r="X44" s="49">
        <v>15</v>
      </c>
      <c r="Y44" s="84" t="str">
        <f t="shared" si="30"/>
        <v/>
      </c>
      <c r="Z44" s="84" t="str">
        <f t="shared" si="31"/>
        <v/>
      </c>
      <c r="AA44" s="84" t="str">
        <f t="shared" si="32"/>
        <v/>
      </c>
      <c r="AB44" s="84" t="str">
        <f t="shared" si="33"/>
        <v/>
      </c>
      <c r="AC44" s="31">
        <f t="shared" si="34"/>
        <v>0</v>
      </c>
      <c r="AH44" s="332" t="str">
        <f t="shared" si="35"/>
        <v/>
      </c>
    </row>
    <row r="45" spans="1:34" ht="12.75" customHeight="1" x14ac:dyDescent="0.25">
      <c r="A45" s="31" t="str">
        <f>C31&amp;"x"&amp;B45</f>
        <v>S2x12</v>
      </c>
      <c r="B45" s="60">
        <v>12</v>
      </c>
      <c r="C45" s="84" t="str">
        <f t="shared" si="19"/>
        <v/>
      </c>
      <c r="D45" s="84" t="str">
        <f t="shared" si="20"/>
        <v/>
      </c>
      <c r="E45" s="85" t="str">
        <f t="shared" si="21"/>
        <v/>
      </c>
      <c r="F45" s="85" t="str">
        <f t="shared" si="22"/>
        <v/>
      </c>
      <c r="G45" s="86" t="str">
        <f t="shared" si="23"/>
        <v/>
      </c>
      <c r="H45" s="87" t="str">
        <f t="shared" si="24"/>
        <v/>
      </c>
      <c r="I45" s="94"/>
      <c r="J45" s="84" t="str">
        <f t="shared" si="25"/>
        <v/>
      </c>
      <c r="K45" s="84" t="str">
        <f t="shared" si="26"/>
        <v/>
      </c>
      <c r="L45" s="84" t="str">
        <f t="shared" si="27"/>
        <v/>
      </c>
      <c r="M45" s="84" t="str">
        <f t="shared" si="28"/>
        <v/>
      </c>
      <c r="N45" s="89"/>
      <c r="P45" s="199"/>
      <c r="Q45" s="199"/>
      <c r="R45" s="199"/>
      <c r="S45" s="199" t="str">
        <f>IF(OR(LEFT($A45,1)="x",AND(AC33+$AC45=0,$AC33&gt;0)),"",IFERROR(VLOOKUP($A45,LedenZ,29,0),""))</f>
        <v/>
      </c>
      <c r="T45" s="273">
        <f t="shared" si="9"/>
        <v>0</v>
      </c>
      <c r="U45" s="202">
        <f t="shared" si="29"/>
        <v>0</v>
      </c>
      <c r="V45" s="205">
        <f t="shared" si="36"/>
        <v>999</v>
      </c>
      <c r="W45" s="205">
        <f t="shared" si="36"/>
        <v>999</v>
      </c>
      <c r="X45" s="49">
        <v>16</v>
      </c>
      <c r="Y45" s="84" t="str">
        <f t="shared" si="30"/>
        <v/>
      </c>
      <c r="Z45" s="84" t="str">
        <f t="shared" si="31"/>
        <v/>
      </c>
      <c r="AA45" s="84" t="str">
        <f t="shared" si="32"/>
        <v/>
      </c>
      <c r="AB45" s="84" t="str">
        <f t="shared" si="33"/>
        <v/>
      </c>
      <c r="AC45" s="31">
        <f t="shared" si="34"/>
        <v>0</v>
      </c>
      <c r="AH45" s="332" t="str">
        <f t="shared" si="35"/>
        <v/>
      </c>
    </row>
    <row r="46" spans="1:34" ht="12.75" customHeight="1" x14ac:dyDescent="0.25">
      <c r="A46" s="31" t="str">
        <f>C31&amp;"x"&amp;B46</f>
        <v>S2x13</v>
      </c>
      <c r="B46" s="60">
        <v>13</v>
      </c>
      <c r="C46" s="84" t="str">
        <f t="shared" si="19"/>
        <v/>
      </c>
      <c r="D46" s="84" t="str">
        <f t="shared" si="20"/>
        <v/>
      </c>
      <c r="E46" s="85" t="str">
        <f t="shared" si="21"/>
        <v/>
      </c>
      <c r="F46" s="85" t="str">
        <f t="shared" si="22"/>
        <v/>
      </c>
      <c r="G46" s="86" t="str">
        <f t="shared" si="23"/>
        <v/>
      </c>
      <c r="H46" s="87" t="str">
        <f t="shared" si="24"/>
        <v/>
      </c>
      <c r="I46" s="94"/>
      <c r="J46" s="84" t="str">
        <f t="shared" si="25"/>
        <v/>
      </c>
      <c r="K46" s="84" t="str">
        <f t="shared" si="26"/>
        <v/>
      </c>
      <c r="L46" s="84" t="str">
        <f t="shared" si="27"/>
        <v/>
      </c>
      <c r="M46" s="84" t="str">
        <f t="shared" si="28"/>
        <v/>
      </c>
      <c r="N46" s="89"/>
      <c r="P46" s="199"/>
      <c r="Q46" s="199"/>
      <c r="R46" s="199"/>
      <c r="S46" s="199" t="str">
        <f>IF(OR(LEFT($A46,1)="x",AND(AC33+$AC46=0,$AC33&gt;0)),"",IFERROR(VLOOKUP($A46,LedenZ,29,0),""))</f>
        <v/>
      </c>
      <c r="T46" s="273">
        <f t="shared" si="9"/>
        <v>0</v>
      </c>
      <c r="U46" s="202">
        <f t="shared" si="29"/>
        <v>0</v>
      </c>
      <c r="V46" s="205">
        <f t="shared" si="36"/>
        <v>999</v>
      </c>
      <c r="W46" s="205">
        <f t="shared" si="36"/>
        <v>999</v>
      </c>
      <c r="X46" s="49">
        <v>17</v>
      </c>
      <c r="Y46" s="84" t="str">
        <f t="shared" si="30"/>
        <v/>
      </c>
      <c r="Z46" s="84" t="str">
        <f t="shared" si="31"/>
        <v/>
      </c>
      <c r="AA46" s="84" t="str">
        <f t="shared" si="32"/>
        <v/>
      </c>
      <c r="AB46" s="84" t="str">
        <f t="shared" si="33"/>
        <v/>
      </c>
      <c r="AC46" s="31">
        <f t="shared" si="34"/>
        <v>0</v>
      </c>
      <c r="AH46" s="332" t="str">
        <f t="shared" si="35"/>
        <v/>
      </c>
    </row>
    <row r="47" spans="1:34" ht="12.75" customHeight="1" x14ac:dyDescent="0.25">
      <c r="A47" s="31" t="str">
        <f>C31&amp;"x"&amp;B47</f>
        <v>S2x14</v>
      </c>
      <c r="B47" s="60">
        <v>14</v>
      </c>
      <c r="C47" s="84" t="str">
        <f t="shared" si="19"/>
        <v/>
      </c>
      <c r="D47" s="84" t="str">
        <f t="shared" si="20"/>
        <v/>
      </c>
      <c r="E47" s="85" t="str">
        <f t="shared" si="21"/>
        <v/>
      </c>
      <c r="F47" s="85" t="str">
        <f t="shared" si="22"/>
        <v/>
      </c>
      <c r="G47" s="86" t="str">
        <f t="shared" si="23"/>
        <v/>
      </c>
      <c r="H47" s="87" t="str">
        <f t="shared" si="24"/>
        <v/>
      </c>
      <c r="I47" s="94"/>
      <c r="J47" s="84" t="str">
        <f t="shared" si="25"/>
        <v/>
      </c>
      <c r="K47" s="84" t="str">
        <f t="shared" si="26"/>
        <v/>
      </c>
      <c r="L47" s="84" t="str">
        <f t="shared" si="27"/>
        <v/>
      </c>
      <c r="M47" s="84" t="str">
        <f t="shared" si="28"/>
        <v/>
      </c>
      <c r="N47" s="89"/>
      <c r="P47" s="199"/>
      <c r="Q47" s="199"/>
      <c r="R47" s="199"/>
      <c r="S47" s="199" t="str">
        <f>IF(OR(LEFT($A47,1)="x",AND(AC33+$AC47=0,$AC33&gt;0)),"",IFERROR(VLOOKUP($A47,LedenZ,29,0),""))</f>
        <v/>
      </c>
      <c r="T47" s="273">
        <f t="shared" si="9"/>
        <v>0</v>
      </c>
      <c r="U47" s="202">
        <f t="shared" si="29"/>
        <v>0</v>
      </c>
      <c r="V47" s="205">
        <f t="shared" si="36"/>
        <v>999</v>
      </c>
      <c r="W47" s="205">
        <f t="shared" si="36"/>
        <v>999</v>
      </c>
      <c r="X47" s="49">
        <v>18</v>
      </c>
      <c r="Y47" s="84" t="str">
        <f t="shared" si="30"/>
        <v/>
      </c>
      <c r="Z47" s="84" t="str">
        <f t="shared" si="31"/>
        <v/>
      </c>
      <c r="AA47" s="84" t="str">
        <f t="shared" si="32"/>
        <v/>
      </c>
      <c r="AB47" s="84" t="str">
        <f t="shared" si="33"/>
        <v/>
      </c>
      <c r="AC47" s="31">
        <f t="shared" si="34"/>
        <v>0</v>
      </c>
      <c r="AH47" s="332" t="str">
        <f t="shared" si="35"/>
        <v/>
      </c>
    </row>
    <row r="48" spans="1:34" ht="12.75" customHeight="1" x14ac:dyDescent="0.25">
      <c r="A48" s="31" t="str">
        <f>C31&amp;"x"&amp;B48</f>
        <v>S2x15</v>
      </c>
      <c r="B48" s="60">
        <v>15</v>
      </c>
      <c r="C48" s="84" t="str">
        <f t="shared" si="19"/>
        <v/>
      </c>
      <c r="D48" s="84" t="str">
        <f t="shared" si="20"/>
        <v/>
      </c>
      <c r="E48" s="85" t="str">
        <f t="shared" si="21"/>
        <v/>
      </c>
      <c r="F48" s="85" t="str">
        <f t="shared" si="22"/>
        <v/>
      </c>
      <c r="G48" s="86" t="str">
        <f t="shared" si="23"/>
        <v/>
      </c>
      <c r="H48" s="87" t="str">
        <f t="shared" si="24"/>
        <v/>
      </c>
      <c r="I48" s="94"/>
      <c r="J48" s="84" t="str">
        <f t="shared" si="25"/>
        <v/>
      </c>
      <c r="K48" s="84" t="str">
        <f t="shared" si="26"/>
        <v/>
      </c>
      <c r="L48" s="84" t="str">
        <f t="shared" si="27"/>
        <v/>
      </c>
      <c r="M48" s="84" t="str">
        <f t="shared" si="28"/>
        <v/>
      </c>
      <c r="N48" s="89"/>
      <c r="P48" s="199"/>
      <c r="Q48" s="199"/>
      <c r="R48" s="199"/>
      <c r="S48" s="199" t="str">
        <f>IF(OR(LEFT($A48,1)="x",AND(AC33+$AC48=0,$AC33&gt;0)),"",IFERROR(VLOOKUP($A48,LedenZ,29,0),""))</f>
        <v/>
      </c>
      <c r="T48" s="273">
        <f t="shared" si="9"/>
        <v>0</v>
      </c>
      <c r="U48" s="202">
        <f t="shared" si="29"/>
        <v>0</v>
      </c>
      <c r="V48" s="205">
        <f t="shared" si="36"/>
        <v>999</v>
      </c>
      <c r="W48" s="205">
        <f t="shared" si="36"/>
        <v>999</v>
      </c>
      <c r="X48" s="49">
        <v>19</v>
      </c>
      <c r="Y48" s="84" t="str">
        <f t="shared" si="30"/>
        <v/>
      </c>
      <c r="Z48" s="84" t="str">
        <f t="shared" si="31"/>
        <v/>
      </c>
      <c r="AA48" s="84" t="str">
        <f t="shared" si="32"/>
        <v/>
      </c>
      <c r="AB48" s="84" t="str">
        <f t="shared" si="33"/>
        <v/>
      </c>
      <c r="AC48" s="31">
        <f t="shared" si="34"/>
        <v>0</v>
      </c>
      <c r="AH48" s="332" t="str">
        <f t="shared" si="35"/>
        <v/>
      </c>
    </row>
    <row r="49" spans="1:34" ht="13.8" thickBot="1" x14ac:dyDescent="0.3">
      <c r="B49" s="90"/>
      <c r="C49" s="91"/>
      <c r="D49" s="90"/>
      <c r="E49" s="90"/>
      <c r="F49" s="90"/>
      <c r="G49" s="92"/>
      <c r="H49" s="92"/>
      <c r="I49" s="92"/>
      <c r="J49" s="91"/>
      <c r="K49" s="91"/>
      <c r="L49" s="91"/>
      <c r="M49" s="91"/>
      <c r="N49" s="89"/>
      <c r="X49" s="49">
        <v>20</v>
      </c>
    </row>
    <row r="50" spans="1:34" s="59" customFormat="1" ht="13.8" thickTop="1" x14ac:dyDescent="0.25">
      <c r="B50" s="60"/>
      <c r="C50" s="416" t="s">
        <v>5707</v>
      </c>
      <c r="D50" s="416"/>
      <c r="E50" s="162" t="s">
        <v>5708</v>
      </c>
      <c r="F50" s="162" t="s">
        <v>5709</v>
      </c>
      <c r="G50" s="62" t="s">
        <v>5710</v>
      </c>
      <c r="H50" s="63"/>
      <c r="I50" s="64"/>
      <c r="J50" s="65" t="s">
        <v>5711</v>
      </c>
      <c r="K50" s="65" t="s">
        <v>5712</v>
      </c>
      <c r="L50" s="65" t="s">
        <v>5713</v>
      </c>
      <c r="M50" s="66"/>
      <c r="N50" s="66"/>
      <c r="O50" s="67"/>
      <c r="P50" s="68">
        <f>COUNT(P54:P68)</f>
        <v>0</v>
      </c>
      <c r="Q50" s="68">
        <f>COUNT(Q54:Q68)</f>
        <v>0</v>
      </c>
      <c r="R50" s="68">
        <f>COUNT(R54:R68)</f>
        <v>0</v>
      </c>
      <c r="S50" s="68">
        <f>COUNT(S54:S68)</f>
        <v>11</v>
      </c>
      <c r="T50" s="344">
        <f>T51-SUM(U54:U68)</f>
        <v>0</v>
      </c>
      <c r="U50" s="67"/>
      <c r="V50" s="67"/>
      <c r="W50" s="67"/>
      <c r="X50" s="67">
        <v>1</v>
      </c>
      <c r="AD50" s="17"/>
      <c r="AE50" s="17"/>
      <c r="AF50" s="17"/>
      <c r="AH50" s="334"/>
    </row>
    <row r="51" spans="1:34" s="40" customFormat="1" x14ac:dyDescent="0.25">
      <c r="A51" s="40">
        <v>6</v>
      </c>
      <c r="B51" s="70"/>
      <c r="C51" s="415" t="str">
        <f>Leden!AR8</f>
        <v>S3</v>
      </c>
      <c r="D51" s="415"/>
      <c r="E51" s="161" t="str">
        <f>IF($C51="","",LEFT(IFERROR(VLOOKUP($C51,TeamsZ,2,0),"")&amp;"??",2))</f>
        <v>WK</v>
      </c>
      <c r="F51" s="342" t="str">
        <f>IF($C51="","",IFERROR(VLOOKUP($C51,TeamsZ,3,0),"??"))</f>
        <v>Za</v>
      </c>
      <c r="G51" s="161" t="str">
        <f>IF($C51="","",LEFT(IFERROR(VLOOKUP($C51,TeamsZ,4,0),"")&amp;"?",1))</f>
        <v>8</v>
      </c>
      <c r="H51" s="72"/>
      <c r="I51" s="73"/>
      <c r="J51" s="265">
        <f>COUNTIF(C54:C68,"V")</f>
        <v>5</v>
      </c>
      <c r="K51" s="268">
        <f>COUNTIF(C54:C68,"M")</f>
        <v>6</v>
      </c>
      <c r="L51" s="74">
        <f>IFERROR(AVERAGE(H54:H68),"")</f>
        <v>29.09090909090909</v>
      </c>
      <c r="M51" s="75"/>
      <c r="N51" s="75"/>
      <c r="O51" s="76" t="s">
        <v>5714</v>
      </c>
      <c r="P51" s="346"/>
      <c r="Q51" s="346"/>
      <c r="R51" s="346"/>
      <c r="S51" s="346">
        <f>IF(COUNT(S54:S68)=0,"",TeamPunten(S54:S68,$C51,$T51))</f>
        <v>0</v>
      </c>
      <c r="T51" s="344">
        <f>SUM(T54:T68)</f>
        <v>11</v>
      </c>
      <c r="U51" s="201" t="str">
        <f>MID($C51,1,1)</f>
        <v>S</v>
      </c>
      <c r="V51" s="201" t="str">
        <f>MID($C51,1,1)</f>
        <v>S</v>
      </c>
      <c r="W51" s="201" t="str">
        <f>MID($C51,1,1)</f>
        <v>S</v>
      </c>
      <c r="X51" s="49">
        <v>2</v>
      </c>
      <c r="AD51" s="17" t="str">
        <f>IF($C51="","",IFERROR(VLOOKUP($C51,TeamsZ,6,0),""))</f>
        <v>A</v>
      </c>
      <c r="AE51" s="17" t="str">
        <f>TRIM(IF($AD51="","",IFERROR(VLOOKUP($AD51,Teams!$J$4:$O$8,2,0),"")))</f>
        <v>3312 AD</v>
      </c>
      <c r="AF51" s="17" t="str">
        <f>TRIM(IF($AD51="","",IFERROR(VLOOKUP($AD51,Teams!$J$4:$O$8,4,0),"")))</f>
        <v>Dordrecht Oranje Wit Hal</v>
      </c>
      <c r="AH51" s="335">
        <f>IFERROR(AVERAGE(AH54:AH68),"")</f>
        <v>29.582727272727269</v>
      </c>
    </row>
    <row r="52" spans="1:34" ht="5.25" customHeight="1" x14ac:dyDescent="0.25">
      <c r="B52" s="60"/>
      <c r="C52" s="162"/>
      <c r="D52" s="60"/>
      <c r="E52" s="60"/>
      <c r="F52" s="60"/>
      <c r="G52" s="64"/>
      <c r="H52" s="64"/>
      <c r="I52" s="64"/>
      <c r="J52" s="266"/>
      <c r="K52" s="266"/>
      <c r="L52" s="266"/>
      <c r="M52" s="77"/>
      <c r="N52" s="77"/>
      <c r="P52" s="200"/>
      <c r="Q52" s="200"/>
      <c r="R52" s="200"/>
      <c r="S52" s="200"/>
      <c r="T52" s="156"/>
      <c r="U52" s="202"/>
      <c r="V52" s="202"/>
      <c r="W52" s="202"/>
      <c r="X52" s="49">
        <v>3</v>
      </c>
    </row>
    <row r="53" spans="1:34" s="78" customFormat="1" ht="12.75" customHeight="1" x14ac:dyDescent="0.25">
      <c r="B53" s="79"/>
      <c r="C53" s="80" t="s">
        <v>5715</v>
      </c>
      <c r="D53" s="80" t="s">
        <v>5716</v>
      </c>
      <c r="E53" s="81" t="s">
        <v>5717</v>
      </c>
      <c r="F53" s="81" t="s">
        <v>5718</v>
      </c>
      <c r="G53" s="80" t="s">
        <v>5719</v>
      </c>
      <c r="H53" s="80" t="s">
        <v>5720</v>
      </c>
      <c r="I53" s="80" t="s">
        <v>5575</v>
      </c>
      <c r="J53" s="80" t="s">
        <v>7904</v>
      </c>
      <c r="K53" s="80" t="s">
        <v>7905</v>
      </c>
      <c r="L53" s="80" t="s">
        <v>8680</v>
      </c>
      <c r="M53" s="80" t="s">
        <v>8681</v>
      </c>
      <c r="N53" s="82"/>
      <c r="O53" s="83"/>
      <c r="P53" s="203" t="s">
        <v>5585</v>
      </c>
      <c r="Q53" s="203" t="s">
        <v>5584</v>
      </c>
      <c r="R53" s="203" t="s">
        <v>5586</v>
      </c>
      <c r="S53" s="203" t="s">
        <v>5585</v>
      </c>
      <c r="T53" s="156"/>
      <c r="U53" s="201">
        <f>IF(W51="","",VLOOKUP(W51,Leeftijdscat,2,FALSE))</f>
        <v>5</v>
      </c>
      <c r="V53" s="201">
        <f>IF(W51="","",VLOOKUP(W51,Leeftijdscat,3,FALSE))</f>
        <v>999</v>
      </c>
      <c r="W53" s="201">
        <f>IF(W51="","",VLOOKUP(W51,Leeftijdscat,4,FALSE))</f>
        <v>999</v>
      </c>
      <c r="X53" s="49">
        <v>4</v>
      </c>
      <c r="Y53" s="78">
        <f>LEN(Y54&amp;Y55&amp;Y56&amp;Y57&amp;Y58&amp;Y59&amp;Y60&amp;Y61&amp;Y62&amp;Y63&amp;Y64&amp;Y65&amp;Y66&amp;Y67&amp;Y68)</f>
        <v>22</v>
      </c>
      <c r="Z53" s="78">
        <f>LEN(Z54&amp;Z55&amp;Z56&amp;Z57&amp;Z58&amp;Z59&amp;Z60&amp;Z61&amp;Z62&amp;Z63&amp;Z64&amp;Z65&amp;Z66&amp;Z67&amp;Z68)</f>
        <v>22</v>
      </c>
      <c r="AA53" s="78">
        <f>LEN(AA54&amp;AA55&amp;AA56&amp;AA57&amp;AA58&amp;AA59&amp;AA60&amp;AA61&amp;AA62&amp;AA63&amp;AA64&amp;AA65&amp;AA66&amp;AA67&amp;AA68)</f>
        <v>0</v>
      </c>
      <c r="AB53" s="78">
        <f>LEN(AB54&amp;AB55&amp;AB56&amp;AB57&amp;AB58&amp;AB59&amp;AB60&amp;AB61&amp;AB62&amp;AB63&amp;AB64&amp;AB65&amp;AB66&amp;AB67&amp;AB68)</f>
        <v>0</v>
      </c>
      <c r="AC53" s="78">
        <f>SUM(Y53:AA53)</f>
        <v>44</v>
      </c>
      <c r="AD53" s="252"/>
      <c r="AE53" s="252"/>
      <c r="AF53" s="252"/>
      <c r="AH53" s="336"/>
    </row>
    <row r="54" spans="1:34" ht="12.75" customHeight="1" x14ac:dyDescent="0.25">
      <c r="A54" s="31" t="str">
        <f>C51&amp;"x"&amp;B54</f>
        <v>S3x1</v>
      </c>
      <c r="B54" s="60">
        <v>1</v>
      </c>
      <c r="C54" s="84" t="str">
        <f t="shared" ref="C54:C68" si="37">IF(LEFT($A54,1)="x","",IFERROR(VLOOKUP($A54,LedenZ,5,0),""))</f>
        <v>V</v>
      </c>
      <c r="D54" s="84" t="str">
        <f t="shared" ref="D54:D68" si="38">IF(LEFT($A54,1)="x","",IFERROR(VLOOKUP($A54,LedenZ,6,0),""))</f>
        <v>NGG54V3</v>
      </c>
      <c r="E54" s="85" t="str">
        <f t="shared" ref="E54:E68" si="39">IF(LEFT($A54,1)="x","",IFERROR(VLOOKUP($A54,LedenZ,7,0),""))</f>
        <v>Batenburg, H</v>
      </c>
      <c r="F54" s="85" t="str">
        <f t="shared" ref="F54:F68" si="40">IF(LEFT($A54,1)="x","",IFERROR(VLOOKUP($A54,LedenZ,8,0),""))</f>
        <v>Hanneke</v>
      </c>
      <c r="G54" s="86">
        <f t="shared" ref="G54:G68" si="41">IF(LEFT($A54,1)="x","",IFERROR(VLOOKUP($A54,LedenZ,9,0),""))</f>
        <v>32050</v>
      </c>
      <c r="H54" s="87">
        <f t="shared" ref="H54:H68" si="42">IF(AND(ISNUMBER(G54),G54&lt;&gt;0),DATEDIF(G54,Peildatum,"Y"),"")</f>
        <v>34</v>
      </c>
      <c r="I54" s="94"/>
      <c r="J54" s="84" t="str">
        <f t="shared" ref="J54:J68" si="43">IF(LEFT($A54,1)="x","",IFERROR(VLOOKUP($A54,LedenZ,15,0),""))</f>
        <v>S3</v>
      </c>
      <c r="K54" s="84" t="str">
        <f t="shared" ref="K54:K68" si="44">IF(LEFT($A54,1)="x","",IFERROR(VLOOKUP($A54,LedenZ,16,0),""))</f>
        <v>S3</v>
      </c>
      <c r="L54" s="84" t="str">
        <f t="shared" ref="L54:L68" si="45">IF(LEFT($A54,1)="x","",IFERROR(VLOOKUP($A54,LedenZ,17,0),""))</f>
        <v/>
      </c>
      <c r="M54" s="84" t="str">
        <f t="shared" ref="M54:M68" si="46">IF(LEFT($A54,1)="x","",IFERROR(VLOOKUP($A54,LedenZ,18,0),""))</f>
        <v>S3</v>
      </c>
      <c r="N54" s="89"/>
      <c r="P54" s="199"/>
      <c r="Q54" s="199"/>
      <c r="R54" s="199"/>
      <c r="S54" s="199">
        <f>IF(OR(LEFT($A54,1)="x",AND(AC53+$AC54=0,$AC53&gt;0)),"",IFERROR(VLOOKUP($A54,LedenZ,29,0),""))</f>
        <v>0</v>
      </c>
      <c r="T54" s="273">
        <f t="shared" si="9"/>
        <v>1</v>
      </c>
      <c r="U54" s="202">
        <f t="shared" ref="U54:U68" si="47">MIN(LEN(Y54&amp;Z54&amp;AA54&amp;AB54),1)</f>
        <v>1</v>
      </c>
      <c r="V54" s="205">
        <f>V53</f>
        <v>999</v>
      </c>
      <c r="W54" s="205">
        <f>W53</f>
        <v>999</v>
      </c>
      <c r="X54" s="49">
        <v>5</v>
      </c>
      <c r="Y54" s="84" t="str">
        <f t="shared" ref="Y54:Y68" si="48">IF(LEFT($A54,1)="x","",IFERROR(VLOOKUP($A54,LedenZ,33,0),""))</f>
        <v>S3</v>
      </c>
      <c r="Z54" s="84" t="str">
        <f t="shared" ref="Z54:Z68" si="49">IF(LEFT($A54,1)="x","",IFERROR(VLOOKUP($A54,LedenZ,34,0),""))</f>
        <v>S3</v>
      </c>
      <c r="AA54" s="84" t="str">
        <f t="shared" ref="AA54:AA68" si="50">IF(LEFT($A54,1)="x","",IFERROR(VLOOKUP($A54,LedenZ,35,0),""))</f>
        <v/>
      </c>
      <c r="AB54" s="84" t="str">
        <f t="shared" ref="AB54:AB68" si="51">IF(LEFT($A54,1)="x","",IFERROR(VLOOKUP($A54,LedenZ,36,0),""))</f>
        <v/>
      </c>
      <c r="AC54" s="31">
        <f t="shared" ref="AC54:AC68" si="52">LEN(Y54&amp;Z54&amp;AA54&amp;AB54)</f>
        <v>4</v>
      </c>
      <c r="AH54" s="332">
        <f t="shared" ref="AH54:AH68" si="53">lft(G54,Peildatum)</f>
        <v>34.25</v>
      </c>
    </row>
    <row r="55" spans="1:34" ht="12.75" customHeight="1" x14ac:dyDescent="0.25">
      <c r="A55" s="31" t="str">
        <f>C51&amp;"x"&amp;B55</f>
        <v>S3x2</v>
      </c>
      <c r="B55" s="60">
        <v>2</v>
      </c>
      <c r="C55" s="84" t="str">
        <f t="shared" si="37"/>
        <v>V</v>
      </c>
      <c r="D55" s="84" t="str">
        <f t="shared" si="38"/>
        <v>NJK42D1</v>
      </c>
      <c r="E55" s="85" t="str">
        <f t="shared" si="39"/>
        <v>Ardon, L</v>
      </c>
      <c r="F55" s="85" t="str">
        <f t="shared" si="40"/>
        <v>Linda</v>
      </c>
      <c r="G55" s="86">
        <f t="shared" si="41"/>
        <v>33696</v>
      </c>
      <c r="H55" s="87">
        <f t="shared" si="42"/>
        <v>29</v>
      </c>
      <c r="I55" s="94"/>
      <c r="J55" s="84" t="str">
        <f t="shared" si="43"/>
        <v>S3</v>
      </c>
      <c r="K55" s="84" t="str">
        <f t="shared" si="44"/>
        <v>S3</v>
      </c>
      <c r="L55" s="84" t="str">
        <f t="shared" si="45"/>
        <v/>
      </c>
      <c r="M55" s="84" t="str">
        <f t="shared" si="46"/>
        <v>S3</v>
      </c>
      <c r="N55" s="89"/>
      <c r="P55" s="199"/>
      <c r="Q55" s="199"/>
      <c r="R55" s="199"/>
      <c r="S55" s="199">
        <f>IF(OR(LEFT($A55,1)="x",AND(AC53+$AC55=0,$AC53&gt;0)),"",IFERROR(VLOOKUP($A55,LedenZ,29,0),""))</f>
        <v>0</v>
      </c>
      <c r="T55" s="273">
        <f t="shared" si="9"/>
        <v>1</v>
      </c>
      <c r="U55" s="202">
        <f t="shared" si="47"/>
        <v>1</v>
      </c>
      <c r="V55" s="205">
        <f t="shared" ref="V55:W68" si="54">V54</f>
        <v>999</v>
      </c>
      <c r="W55" s="205">
        <f t="shared" si="54"/>
        <v>999</v>
      </c>
      <c r="X55" s="49">
        <v>6</v>
      </c>
      <c r="Y55" s="84" t="str">
        <f t="shared" si="48"/>
        <v>S3</v>
      </c>
      <c r="Z55" s="84" t="str">
        <f t="shared" si="49"/>
        <v>S3</v>
      </c>
      <c r="AA55" s="84" t="str">
        <f t="shared" si="50"/>
        <v/>
      </c>
      <c r="AB55" s="84" t="str">
        <f t="shared" si="51"/>
        <v/>
      </c>
      <c r="AC55" s="31">
        <f t="shared" si="52"/>
        <v>4</v>
      </c>
      <c r="AH55" s="332">
        <f t="shared" si="53"/>
        <v>29.75</v>
      </c>
    </row>
    <row r="56" spans="1:34" ht="12.75" customHeight="1" x14ac:dyDescent="0.25">
      <c r="A56" s="31" t="str">
        <f>C51&amp;"x"&amp;B56</f>
        <v>S3x3</v>
      </c>
      <c r="B56" s="60">
        <v>3</v>
      </c>
      <c r="C56" s="84" t="str">
        <f t="shared" si="37"/>
        <v>V</v>
      </c>
      <c r="D56" s="84" t="str">
        <f t="shared" si="38"/>
        <v>NJK08X9</v>
      </c>
      <c r="E56" s="85" t="str">
        <f t="shared" si="39"/>
        <v>Gurp, van M</v>
      </c>
      <c r="F56" s="85" t="str">
        <f t="shared" si="40"/>
        <v>Merel</v>
      </c>
      <c r="G56" s="86">
        <f t="shared" si="41"/>
        <v>33828</v>
      </c>
      <c r="H56" s="87">
        <f t="shared" si="42"/>
        <v>29</v>
      </c>
      <c r="I56" s="94"/>
      <c r="J56" s="84" t="str">
        <f t="shared" si="43"/>
        <v>S3</v>
      </c>
      <c r="K56" s="84" t="str">
        <f t="shared" si="44"/>
        <v>S3</v>
      </c>
      <c r="L56" s="84" t="str">
        <f t="shared" si="45"/>
        <v/>
      </c>
      <c r="M56" s="84" t="str">
        <f t="shared" si="46"/>
        <v>S3</v>
      </c>
      <c r="N56" s="89"/>
      <c r="P56" s="199"/>
      <c r="Q56" s="199"/>
      <c r="R56" s="199"/>
      <c r="S56" s="199">
        <f>IF(OR(LEFT($A56,1)="x",AND(AC53+$AC56=0,$AC53&gt;0)),"",IFERROR(VLOOKUP($A56,LedenZ,29,0),""))</f>
        <v>0</v>
      </c>
      <c r="T56" s="273">
        <f t="shared" si="9"/>
        <v>1</v>
      </c>
      <c r="U56" s="202">
        <f t="shared" si="47"/>
        <v>1</v>
      </c>
      <c r="V56" s="205">
        <f t="shared" si="54"/>
        <v>999</v>
      </c>
      <c r="W56" s="205">
        <f t="shared" si="54"/>
        <v>999</v>
      </c>
      <c r="X56" s="49">
        <v>7</v>
      </c>
      <c r="Y56" s="84" t="str">
        <f t="shared" si="48"/>
        <v>S3</v>
      </c>
      <c r="Z56" s="84" t="str">
        <f t="shared" si="49"/>
        <v>S3</v>
      </c>
      <c r="AA56" s="84" t="str">
        <f t="shared" si="50"/>
        <v/>
      </c>
      <c r="AB56" s="84" t="str">
        <f t="shared" si="51"/>
        <v/>
      </c>
      <c r="AC56" s="31">
        <f t="shared" si="52"/>
        <v>4</v>
      </c>
      <c r="AH56" s="332">
        <f t="shared" si="53"/>
        <v>29.39</v>
      </c>
    </row>
    <row r="57" spans="1:34" ht="12.75" customHeight="1" x14ac:dyDescent="0.25">
      <c r="A57" s="31" t="str">
        <f>C51&amp;"x"&amp;B57</f>
        <v>S3x4</v>
      </c>
      <c r="B57" s="60">
        <v>4</v>
      </c>
      <c r="C57" s="84" t="str">
        <f t="shared" si="37"/>
        <v>V</v>
      </c>
      <c r="D57" s="84" t="str">
        <f t="shared" si="38"/>
        <v>NJF17P0</v>
      </c>
      <c r="E57" s="85" t="str">
        <f t="shared" si="39"/>
        <v>Leijdsman, R.</v>
      </c>
      <c r="F57" s="85" t="str">
        <f t="shared" si="40"/>
        <v>Robin</v>
      </c>
      <c r="G57" s="86">
        <f t="shared" si="41"/>
        <v>35195</v>
      </c>
      <c r="H57" s="87">
        <f t="shared" si="42"/>
        <v>25</v>
      </c>
      <c r="I57" s="94"/>
      <c r="J57" s="84" t="str">
        <f t="shared" si="43"/>
        <v>S3</v>
      </c>
      <c r="K57" s="84" t="str">
        <f t="shared" si="44"/>
        <v>S3</v>
      </c>
      <c r="L57" s="84" t="str">
        <f t="shared" si="45"/>
        <v/>
      </c>
      <c r="M57" s="84" t="str">
        <f t="shared" si="46"/>
        <v>S3</v>
      </c>
      <c r="N57" s="89"/>
      <c r="P57" s="199"/>
      <c r="Q57" s="199"/>
      <c r="R57" s="199"/>
      <c r="S57" s="199">
        <f>IF(OR(LEFT($A57,1)="x",AND(AC53+$AC57=0,$AC53&gt;0)),"",IFERROR(VLOOKUP($A57,LedenZ,29,0),""))</f>
        <v>0</v>
      </c>
      <c r="T57" s="273">
        <f t="shared" si="9"/>
        <v>1</v>
      </c>
      <c r="U57" s="202">
        <f t="shared" si="47"/>
        <v>1</v>
      </c>
      <c r="V57" s="205">
        <f t="shared" si="54"/>
        <v>999</v>
      </c>
      <c r="W57" s="205">
        <f t="shared" si="54"/>
        <v>999</v>
      </c>
      <c r="X57" s="49">
        <v>8</v>
      </c>
      <c r="Y57" s="84" t="str">
        <f t="shared" si="48"/>
        <v>S3</v>
      </c>
      <c r="Z57" s="84" t="str">
        <f t="shared" si="49"/>
        <v>S3</v>
      </c>
      <c r="AA57" s="84" t="str">
        <f t="shared" si="50"/>
        <v/>
      </c>
      <c r="AB57" s="84" t="str">
        <f t="shared" si="51"/>
        <v/>
      </c>
      <c r="AC57" s="31">
        <f t="shared" si="52"/>
        <v>4</v>
      </c>
      <c r="AH57" s="332">
        <f t="shared" si="53"/>
        <v>25.64</v>
      </c>
    </row>
    <row r="58" spans="1:34" ht="12.75" customHeight="1" x14ac:dyDescent="0.25">
      <c r="A58" s="31" t="str">
        <f>C51&amp;"x"&amp;B58</f>
        <v>S3x5</v>
      </c>
      <c r="B58" s="60">
        <v>5</v>
      </c>
      <c r="C58" s="84" t="str">
        <f t="shared" si="37"/>
        <v>V</v>
      </c>
      <c r="D58" s="84" t="str">
        <f t="shared" si="38"/>
        <v>NJG13L1</v>
      </c>
      <c r="E58" s="85" t="str">
        <f t="shared" si="39"/>
        <v>Ardon, E.</v>
      </c>
      <c r="F58" s="85" t="str">
        <f t="shared" si="40"/>
        <v>Esther</v>
      </c>
      <c r="G58" s="86">
        <f t="shared" si="41"/>
        <v>35337</v>
      </c>
      <c r="H58" s="87">
        <f t="shared" si="42"/>
        <v>25</v>
      </c>
      <c r="I58" s="94"/>
      <c r="J58" s="84" t="str">
        <f t="shared" si="43"/>
        <v>S3</v>
      </c>
      <c r="K58" s="84" t="str">
        <f t="shared" si="44"/>
        <v>S3</v>
      </c>
      <c r="L58" s="84" t="str">
        <f t="shared" si="45"/>
        <v/>
      </c>
      <c r="M58" s="84" t="str">
        <f t="shared" si="46"/>
        <v>S3</v>
      </c>
      <c r="N58" s="89"/>
      <c r="P58" s="199"/>
      <c r="Q58" s="199"/>
      <c r="R58" s="199"/>
      <c r="S58" s="199">
        <f>IF(OR(LEFT($A58,1)="x",AND(AC53+$AC58=0,$AC53&gt;0)),"",IFERROR(VLOOKUP($A58,LedenZ,29,0),""))</f>
        <v>0</v>
      </c>
      <c r="T58" s="273">
        <f t="shared" si="9"/>
        <v>1</v>
      </c>
      <c r="U58" s="202">
        <f t="shared" si="47"/>
        <v>1</v>
      </c>
      <c r="V58" s="205">
        <f t="shared" si="54"/>
        <v>999</v>
      </c>
      <c r="W58" s="205">
        <f t="shared" si="54"/>
        <v>999</v>
      </c>
      <c r="X58" s="49">
        <v>9</v>
      </c>
      <c r="Y58" s="84" t="str">
        <f t="shared" si="48"/>
        <v>S3</v>
      </c>
      <c r="Z58" s="84" t="str">
        <f t="shared" si="49"/>
        <v>S3</v>
      </c>
      <c r="AA58" s="84" t="str">
        <f t="shared" si="50"/>
        <v/>
      </c>
      <c r="AB58" s="84" t="str">
        <f t="shared" si="51"/>
        <v/>
      </c>
      <c r="AC58" s="31">
        <f t="shared" si="52"/>
        <v>4</v>
      </c>
      <c r="AH58" s="332">
        <f t="shared" si="53"/>
        <v>25.25</v>
      </c>
    </row>
    <row r="59" spans="1:34" ht="12.75" customHeight="1" x14ac:dyDescent="0.25">
      <c r="A59" s="31" t="str">
        <f>C51&amp;"x"&amp;B59</f>
        <v>S3x6</v>
      </c>
      <c r="B59" s="60">
        <v>6</v>
      </c>
      <c r="C59" s="84" t="str">
        <f t="shared" si="37"/>
        <v>M</v>
      </c>
      <c r="D59" s="84" t="str">
        <f t="shared" si="38"/>
        <v>NKQ40P2</v>
      </c>
      <c r="E59" s="85" t="str">
        <f t="shared" si="39"/>
        <v>Vlaming, de R.</v>
      </c>
      <c r="F59" s="85" t="str">
        <f t="shared" si="40"/>
        <v>Roy</v>
      </c>
      <c r="G59" s="86">
        <f t="shared" si="41"/>
        <v>30994</v>
      </c>
      <c r="H59" s="87">
        <f t="shared" si="42"/>
        <v>37</v>
      </c>
      <c r="I59" s="94"/>
      <c r="J59" s="84" t="str">
        <f t="shared" si="43"/>
        <v>S3</v>
      </c>
      <c r="K59" s="84" t="str">
        <f t="shared" si="44"/>
        <v>S3</v>
      </c>
      <c r="L59" s="84" t="str">
        <f t="shared" si="45"/>
        <v/>
      </c>
      <c r="M59" s="84" t="str">
        <f t="shared" si="46"/>
        <v>S3</v>
      </c>
      <c r="N59" s="89"/>
      <c r="P59" s="199"/>
      <c r="Q59" s="199"/>
      <c r="R59" s="199"/>
      <c r="S59" s="199">
        <f>IF(OR(LEFT($A59,1)="x",AND(AC53+$AC59=0,$AC53&gt;0)),"",IFERROR(VLOOKUP($A59,LedenZ,29,0),""))</f>
        <v>0</v>
      </c>
      <c r="T59" s="273">
        <f t="shared" si="9"/>
        <v>1</v>
      </c>
      <c r="U59" s="202">
        <f t="shared" si="47"/>
        <v>1</v>
      </c>
      <c r="V59" s="205">
        <f t="shared" si="54"/>
        <v>999</v>
      </c>
      <c r="W59" s="205">
        <f t="shared" si="54"/>
        <v>999</v>
      </c>
      <c r="X59" s="49">
        <v>10</v>
      </c>
      <c r="Y59" s="84" t="str">
        <f t="shared" si="48"/>
        <v>S3</v>
      </c>
      <c r="Z59" s="84" t="str">
        <f t="shared" si="49"/>
        <v>S3</v>
      </c>
      <c r="AA59" s="84" t="str">
        <f t="shared" si="50"/>
        <v/>
      </c>
      <c r="AB59" s="84" t="str">
        <f t="shared" si="51"/>
        <v/>
      </c>
      <c r="AC59" s="31">
        <f t="shared" si="52"/>
        <v>4</v>
      </c>
      <c r="AH59" s="332">
        <f t="shared" si="53"/>
        <v>37.14</v>
      </c>
    </row>
    <row r="60" spans="1:34" ht="12.75" customHeight="1" x14ac:dyDescent="0.25">
      <c r="A60" s="31" t="str">
        <f>C51&amp;"x"&amp;B60</f>
        <v>S3x7</v>
      </c>
      <c r="B60" s="60">
        <v>7</v>
      </c>
      <c r="C60" s="84" t="str">
        <f t="shared" si="37"/>
        <v>M</v>
      </c>
      <c r="D60" s="84" t="str">
        <f t="shared" si="38"/>
        <v>NGD51N5</v>
      </c>
      <c r="E60" s="85" t="str">
        <f t="shared" si="39"/>
        <v>Isarin, T P</v>
      </c>
      <c r="F60" s="85" t="str">
        <f t="shared" si="40"/>
        <v>Thomas</v>
      </c>
      <c r="G60" s="86">
        <f t="shared" si="41"/>
        <v>32357</v>
      </c>
      <c r="H60" s="87">
        <f t="shared" si="42"/>
        <v>33</v>
      </c>
      <c r="I60" s="94"/>
      <c r="J60" s="84" t="str">
        <f t="shared" si="43"/>
        <v>S3</v>
      </c>
      <c r="K60" s="84" t="str">
        <f t="shared" si="44"/>
        <v>S3</v>
      </c>
      <c r="L60" s="84" t="str">
        <f t="shared" si="45"/>
        <v/>
      </c>
      <c r="M60" s="84" t="str">
        <f t="shared" si="46"/>
        <v>S3</v>
      </c>
      <c r="N60" s="89"/>
      <c r="P60" s="199"/>
      <c r="Q60" s="199"/>
      <c r="R60" s="199"/>
      <c r="S60" s="199">
        <f>IF(OR(LEFT($A60,1)="x",AND(AC53+$AC60=0,$AC53&gt;0)),"",IFERROR(VLOOKUP($A60,LedenZ,29,0),""))</f>
        <v>0</v>
      </c>
      <c r="T60" s="273">
        <f t="shared" si="9"/>
        <v>1</v>
      </c>
      <c r="U60" s="202">
        <f t="shared" si="47"/>
        <v>1</v>
      </c>
      <c r="V60" s="205">
        <f t="shared" si="54"/>
        <v>999</v>
      </c>
      <c r="W60" s="205">
        <f t="shared" si="54"/>
        <v>999</v>
      </c>
      <c r="X60" s="49">
        <v>11</v>
      </c>
      <c r="Y60" s="84" t="str">
        <f t="shared" si="48"/>
        <v>S3</v>
      </c>
      <c r="Z60" s="84" t="str">
        <f t="shared" si="49"/>
        <v>S3</v>
      </c>
      <c r="AA60" s="84" t="str">
        <f t="shared" si="50"/>
        <v/>
      </c>
      <c r="AB60" s="84" t="str">
        <f t="shared" si="51"/>
        <v/>
      </c>
      <c r="AC60" s="31">
        <f t="shared" si="52"/>
        <v>4</v>
      </c>
      <c r="AH60" s="332">
        <f t="shared" si="53"/>
        <v>33.409999999999997</v>
      </c>
    </row>
    <row r="61" spans="1:34" ht="12.75" customHeight="1" x14ac:dyDescent="0.25">
      <c r="A61" s="31" t="str">
        <f>C51&amp;"x"&amp;B61</f>
        <v>S3x8</v>
      </c>
      <c r="B61" s="60">
        <v>8</v>
      </c>
      <c r="C61" s="84" t="str">
        <f t="shared" si="37"/>
        <v>M</v>
      </c>
      <c r="D61" s="84" t="str">
        <f t="shared" si="38"/>
        <v>NGW00S1</v>
      </c>
      <c r="E61" s="85" t="str">
        <f t="shared" si="39"/>
        <v>Booy, J</v>
      </c>
      <c r="F61" s="85" t="str">
        <f t="shared" si="40"/>
        <v>Jan</v>
      </c>
      <c r="G61" s="86">
        <f t="shared" si="41"/>
        <v>33100</v>
      </c>
      <c r="H61" s="87">
        <f t="shared" si="42"/>
        <v>31</v>
      </c>
      <c r="I61" s="94"/>
      <c r="J61" s="84" t="str">
        <f t="shared" si="43"/>
        <v>S3</v>
      </c>
      <c r="K61" s="84" t="str">
        <f t="shared" si="44"/>
        <v>S3</v>
      </c>
      <c r="L61" s="84" t="str">
        <f t="shared" si="45"/>
        <v/>
      </c>
      <c r="M61" s="84" t="str">
        <f t="shared" si="46"/>
        <v>S3</v>
      </c>
      <c r="N61" s="89"/>
      <c r="P61" s="199"/>
      <c r="Q61" s="199"/>
      <c r="R61" s="199"/>
      <c r="S61" s="199">
        <f>IF(OR(LEFT($A61,1)="x",AND(AC53+$AC61=0,$AC53&gt;0)),"",IFERROR(VLOOKUP($A61,LedenZ,29,0),""))</f>
        <v>0</v>
      </c>
      <c r="T61" s="273">
        <f t="shared" si="9"/>
        <v>1</v>
      </c>
      <c r="U61" s="202">
        <f t="shared" si="47"/>
        <v>1</v>
      </c>
      <c r="V61" s="205">
        <f t="shared" si="54"/>
        <v>999</v>
      </c>
      <c r="W61" s="205">
        <f t="shared" si="54"/>
        <v>999</v>
      </c>
      <c r="X61" s="49">
        <v>12</v>
      </c>
      <c r="Y61" s="84" t="str">
        <f t="shared" si="48"/>
        <v>S3</v>
      </c>
      <c r="Z61" s="84" t="str">
        <f t="shared" si="49"/>
        <v>S3</v>
      </c>
      <c r="AA61" s="84" t="str">
        <f t="shared" si="50"/>
        <v/>
      </c>
      <c r="AB61" s="84" t="str">
        <f t="shared" si="51"/>
        <v/>
      </c>
      <c r="AC61" s="31">
        <f t="shared" si="52"/>
        <v>4</v>
      </c>
      <c r="AH61" s="332">
        <f t="shared" si="53"/>
        <v>31.38</v>
      </c>
    </row>
    <row r="62" spans="1:34" ht="12.75" customHeight="1" x14ac:dyDescent="0.25">
      <c r="A62" s="31" t="str">
        <f>C51&amp;"x"&amp;B62</f>
        <v>S3x9</v>
      </c>
      <c r="B62" s="60">
        <v>9</v>
      </c>
      <c r="C62" s="84" t="str">
        <f t="shared" si="37"/>
        <v>M</v>
      </c>
      <c r="D62" s="84" t="str">
        <f t="shared" si="38"/>
        <v>NJC17J5</v>
      </c>
      <c r="E62" s="85" t="str">
        <f t="shared" si="39"/>
        <v>Gent, van L</v>
      </c>
      <c r="F62" s="85" t="str">
        <f t="shared" si="40"/>
        <v>Lex</v>
      </c>
      <c r="G62" s="86">
        <f t="shared" si="41"/>
        <v>34711</v>
      </c>
      <c r="H62" s="87">
        <f t="shared" si="42"/>
        <v>26</v>
      </c>
      <c r="I62" s="94"/>
      <c r="J62" s="84" t="str">
        <f t="shared" si="43"/>
        <v>S3</v>
      </c>
      <c r="K62" s="84" t="str">
        <f t="shared" si="44"/>
        <v>S3</v>
      </c>
      <c r="L62" s="84" t="str">
        <f t="shared" si="45"/>
        <v/>
      </c>
      <c r="M62" s="84" t="str">
        <f t="shared" si="46"/>
        <v>S3</v>
      </c>
      <c r="N62" s="89"/>
      <c r="P62" s="199"/>
      <c r="Q62" s="199"/>
      <c r="R62" s="199"/>
      <c r="S62" s="199">
        <f>IF(OR(LEFT($A62,1)="x",AND(AC53+$AC62=0,$AC53&gt;0)),"",IFERROR(VLOOKUP($A62,LedenZ,29,0),""))</f>
        <v>0</v>
      </c>
      <c r="T62" s="273">
        <f t="shared" si="9"/>
        <v>1</v>
      </c>
      <c r="U62" s="202">
        <f t="shared" si="47"/>
        <v>1</v>
      </c>
      <c r="V62" s="205">
        <f t="shared" si="54"/>
        <v>999</v>
      </c>
      <c r="W62" s="205">
        <f t="shared" si="54"/>
        <v>999</v>
      </c>
      <c r="X62" s="49">
        <v>13</v>
      </c>
      <c r="Y62" s="84" t="str">
        <f t="shared" si="48"/>
        <v>S3</v>
      </c>
      <c r="Z62" s="84" t="str">
        <f t="shared" si="49"/>
        <v>S3</v>
      </c>
      <c r="AA62" s="84" t="str">
        <f t="shared" si="50"/>
        <v/>
      </c>
      <c r="AB62" s="84" t="str">
        <f t="shared" si="51"/>
        <v/>
      </c>
      <c r="AC62" s="31">
        <f t="shared" si="52"/>
        <v>4</v>
      </c>
      <c r="AH62" s="332">
        <f t="shared" si="53"/>
        <v>26.97</v>
      </c>
    </row>
    <row r="63" spans="1:34" ht="12.75" customHeight="1" x14ac:dyDescent="0.25">
      <c r="A63" s="31" t="str">
        <f>C51&amp;"x"&amp;B63</f>
        <v>S3x10</v>
      </c>
      <c r="B63" s="60">
        <v>10</v>
      </c>
      <c r="C63" s="84" t="str">
        <f t="shared" si="37"/>
        <v>M</v>
      </c>
      <c r="D63" s="84" t="str">
        <f t="shared" si="38"/>
        <v>NJH39X4</v>
      </c>
      <c r="E63" s="85" t="str">
        <f t="shared" si="39"/>
        <v>Brugge, van der B.R.</v>
      </c>
      <c r="F63" s="85" t="str">
        <f t="shared" si="40"/>
        <v>Bart</v>
      </c>
      <c r="G63" s="86">
        <f t="shared" si="41"/>
        <v>34900</v>
      </c>
      <c r="H63" s="87">
        <f t="shared" si="42"/>
        <v>26</v>
      </c>
      <c r="I63" s="94"/>
      <c r="J63" s="84" t="str">
        <f t="shared" si="43"/>
        <v>S3</v>
      </c>
      <c r="K63" s="84" t="str">
        <f t="shared" si="44"/>
        <v>S3</v>
      </c>
      <c r="L63" s="84" t="str">
        <f t="shared" si="45"/>
        <v/>
      </c>
      <c r="M63" s="84" t="str">
        <f t="shared" si="46"/>
        <v>S3</v>
      </c>
      <c r="N63" s="89"/>
      <c r="P63" s="199"/>
      <c r="Q63" s="199"/>
      <c r="R63" s="199"/>
      <c r="S63" s="199">
        <f>IF(OR(LEFT($A63,1)="x",AND(AC53+$AC63=0,$AC53&gt;0)),"",IFERROR(VLOOKUP($A63,LedenZ,29,0),""))</f>
        <v>0</v>
      </c>
      <c r="T63" s="273">
        <f t="shared" si="9"/>
        <v>1</v>
      </c>
      <c r="U63" s="202">
        <f t="shared" si="47"/>
        <v>1</v>
      </c>
      <c r="V63" s="205">
        <f t="shared" si="54"/>
        <v>999</v>
      </c>
      <c r="W63" s="205">
        <f t="shared" si="54"/>
        <v>999</v>
      </c>
      <c r="X63" s="49">
        <v>14</v>
      </c>
      <c r="Y63" s="84" t="str">
        <f t="shared" si="48"/>
        <v>S3</v>
      </c>
      <c r="Z63" s="84" t="str">
        <f t="shared" si="49"/>
        <v>S3</v>
      </c>
      <c r="AA63" s="84" t="str">
        <f t="shared" si="50"/>
        <v/>
      </c>
      <c r="AB63" s="84" t="str">
        <f t="shared" si="51"/>
        <v/>
      </c>
      <c r="AC63" s="31">
        <f t="shared" si="52"/>
        <v>4</v>
      </c>
      <c r="AH63" s="332">
        <f t="shared" si="53"/>
        <v>26.45</v>
      </c>
    </row>
    <row r="64" spans="1:34" ht="12.75" customHeight="1" x14ac:dyDescent="0.25">
      <c r="A64" s="31" t="str">
        <f>C51&amp;"x"&amp;B64</f>
        <v>S3x11</v>
      </c>
      <c r="B64" s="60">
        <v>11</v>
      </c>
      <c r="C64" s="84" t="str">
        <f t="shared" si="37"/>
        <v>M</v>
      </c>
      <c r="D64" s="84" t="str">
        <f t="shared" si="38"/>
        <v>NJH51J2</v>
      </c>
      <c r="E64" s="85" t="str">
        <f t="shared" si="39"/>
        <v>Huijgen, J</v>
      </c>
      <c r="F64" s="85" t="str">
        <f t="shared" si="40"/>
        <v>Jeroen</v>
      </c>
      <c r="G64" s="86">
        <f t="shared" si="41"/>
        <v>35145</v>
      </c>
      <c r="H64" s="87">
        <f t="shared" si="42"/>
        <v>25</v>
      </c>
      <c r="I64" s="94"/>
      <c r="J64" s="84" t="str">
        <f t="shared" si="43"/>
        <v>S3</v>
      </c>
      <c r="K64" s="84" t="str">
        <f t="shared" si="44"/>
        <v>S3</v>
      </c>
      <c r="L64" s="84" t="str">
        <f t="shared" si="45"/>
        <v/>
      </c>
      <c r="M64" s="84" t="str">
        <f t="shared" si="46"/>
        <v>S3</v>
      </c>
      <c r="N64" s="89"/>
      <c r="P64" s="199"/>
      <c r="Q64" s="199"/>
      <c r="R64" s="199"/>
      <c r="S64" s="199">
        <f>IF(OR(LEFT($A64,1)="x",AND(AC53+$AC64=0,$AC53&gt;0)),"",IFERROR(VLOOKUP($A64,LedenZ,29,0),""))</f>
        <v>0</v>
      </c>
      <c r="T64" s="273">
        <f t="shared" si="9"/>
        <v>1</v>
      </c>
      <c r="U64" s="202">
        <f t="shared" si="47"/>
        <v>1</v>
      </c>
      <c r="V64" s="205">
        <f t="shared" si="54"/>
        <v>999</v>
      </c>
      <c r="W64" s="205">
        <f t="shared" si="54"/>
        <v>999</v>
      </c>
      <c r="X64" s="49">
        <v>15</v>
      </c>
      <c r="Y64" s="84" t="str">
        <f t="shared" si="48"/>
        <v>S3</v>
      </c>
      <c r="Z64" s="84" t="str">
        <f t="shared" si="49"/>
        <v>S3</v>
      </c>
      <c r="AA64" s="84" t="str">
        <f t="shared" si="50"/>
        <v/>
      </c>
      <c r="AB64" s="84" t="str">
        <f t="shared" si="51"/>
        <v/>
      </c>
      <c r="AC64" s="31">
        <f t="shared" si="52"/>
        <v>4</v>
      </c>
      <c r="AH64" s="332">
        <f t="shared" si="53"/>
        <v>25.78</v>
      </c>
    </row>
    <row r="65" spans="1:34" ht="12.75" customHeight="1" x14ac:dyDescent="0.25">
      <c r="A65" s="31" t="str">
        <f>C51&amp;"x"&amp;B65</f>
        <v>S3x12</v>
      </c>
      <c r="B65" s="60">
        <v>12</v>
      </c>
      <c r="C65" s="84" t="str">
        <f t="shared" si="37"/>
        <v/>
      </c>
      <c r="D65" s="84" t="str">
        <f t="shared" si="38"/>
        <v/>
      </c>
      <c r="E65" s="85" t="str">
        <f t="shared" si="39"/>
        <v/>
      </c>
      <c r="F65" s="85" t="str">
        <f t="shared" si="40"/>
        <v/>
      </c>
      <c r="G65" s="86" t="str">
        <f t="shared" si="41"/>
        <v/>
      </c>
      <c r="H65" s="87" t="str">
        <f t="shared" si="42"/>
        <v/>
      </c>
      <c r="I65" s="94"/>
      <c r="J65" s="84" t="str">
        <f t="shared" si="43"/>
        <v/>
      </c>
      <c r="K65" s="84" t="str">
        <f t="shared" si="44"/>
        <v/>
      </c>
      <c r="L65" s="84" t="str">
        <f t="shared" si="45"/>
        <v/>
      </c>
      <c r="M65" s="84" t="str">
        <f t="shared" si="46"/>
        <v/>
      </c>
      <c r="N65" s="89"/>
      <c r="P65" s="199"/>
      <c r="Q65" s="199"/>
      <c r="R65" s="199"/>
      <c r="S65" s="199" t="str">
        <f>IF(OR(LEFT($A65,1)="x",AND(AC53+$AC65=0,$AC53&gt;0)),"",IFERROR(VLOOKUP($A65,LedenZ,29,0),""))</f>
        <v/>
      </c>
      <c r="T65" s="273">
        <f t="shared" si="9"/>
        <v>0</v>
      </c>
      <c r="U65" s="202">
        <f t="shared" si="47"/>
        <v>0</v>
      </c>
      <c r="V65" s="205">
        <f t="shared" si="54"/>
        <v>999</v>
      </c>
      <c r="W65" s="205">
        <f t="shared" si="54"/>
        <v>999</v>
      </c>
      <c r="X65" s="49">
        <v>16</v>
      </c>
      <c r="Y65" s="84" t="str">
        <f t="shared" si="48"/>
        <v/>
      </c>
      <c r="Z65" s="84" t="str">
        <f t="shared" si="49"/>
        <v/>
      </c>
      <c r="AA65" s="84" t="str">
        <f t="shared" si="50"/>
        <v/>
      </c>
      <c r="AB65" s="84" t="str">
        <f t="shared" si="51"/>
        <v/>
      </c>
      <c r="AC65" s="31">
        <f t="shared" si="52"/>
        <v>0</v>
      </c>
      <c r="AH65" s="332" t="str">
        <f t="shared" si="53"/>
        <v/>
      </c>
    </row>
    <row r="66" spans="1:34" ht="12.75" customHeight="1" x14ac:dyDescent="0.25">
      <c r="A66" s="31" t="str">
        <f>C51&amp;"x"&amp;B66</f>
        <v>S3x13</v>
      </c>
      <c r="B66" s="60">
        <v>13</v>
      </c>
      <c r="C66" s="84" t="str">
        <f t="shared" si="37"/>
        <v/>
      </c>
      <c r="D66" s="84" t="str">
        <f t="shared" si="38"/>
        <v/>
      </c>
      <c r="E66" s="85" t="str">
        <f t="shared" si="39"/>
        <v/>
      </c>
      <c r="F66" s="85" t="str">
        <f t="shared" si="40"/>
        <v/>
      </c>
      <c r="G66" s="86" t="str">
        <f t="shared" si="41"/>
        <v/>
      </c>
      <c r="H66" s="87" t="str">
        <f t="shared" si="42"/>
        <v/>
      </c>
      <c r="I66" s="94"/>
      <c r="J66" s="84" t="str">
        <f t="shared" si="43"/>
        <v/>
      </c>
      <c r="K66" s="84" t="str">
        <f t="shared" si="44"/>
        <v/>
      </c>
      <c r="L66" s="84" t="str">
        <f t="shared" si="45"/>
        <v/>
      </c>
      <c r="M66" s="84" t="str">
        <f t="shared" si="46"/>
        <v/>
      </c>
      <c r="N66" s="89"/>
      <c r="P66" s="199"/>
      <c r="Q66" s="199"/>
      <c r="R66" s="199"/>
      <c r="S66" s="199" t="str">
        <f>IF(OR(LEFT($A66,1)="x",AND(AC53+$AC66=0,$AC53&gt;0)),"",IFERROR(VLOOKUP($A66,LedenZ,29,0),""))</f>
        <v/>
      </c>
      <c r="T66" s="273">
        <f t="shared" si="9"/>
        <v>0</v>
      </c>
      <c r="U66" s="202">
        <f t="shared" si="47"/>
        <v>0</v>
      </c>
      <c r="V66" s="205">
        <f t="shared" si="54"/>
        <v>999</v>
      </c>
      <c r="W66" s="205">
        <f t="shared" si="54"/>
        <v>999</v>
      </c>
      <c r="X66" s="49">
        <v>17</v>
      </c>
      <c r="Y66" s="84" t="str">
        <f t="shared" si="48"/>
        <v/>
      </c>
      <c r="Z66" s="84" t="str">
        <f t="shared" si="49"/>
        <v/>
      </c>
      <c r="AA66" s="84" t="str">
        <f t="shared" si="50"/>
        <v/>
      </c>
      <c r="AB66" s="84" t="str">
        <f t="shared" si="51"/>
        <v/>
      </c>
      <c r="AC66" s="31">
        <f t="shared" si="52"/>
        <v>0</v>
      </c>
      <c r="AH66" s="332" t="str">
        <f t="shared" si="53"/>
        <v/>
      </c>
    </row>
    <row r="67" spans="1:34" ht="12.75" customHeight="1" x14ac:dyDescent="0.25">
      <c r="A67" s="31" t="str">
        <f>C51&amp;"x"&amp;B67</f>
        <v>S3x14</v>
      </c>
      <c r="B67" s="60">
        <v>14</v>
      </c>
      <c r="C67" s="84" t="str">
        <f t="shared" si="37"/>
        <v/>
      </c>
      <c r="D67" s="84" t="str">
        <f t="shared" si="38"/>
        <v/>
      </c>
      <c r="E67" s="85" t="str">
        <f t="shared" si="39"/>
        <v/>
      </c>
      <c r="F67" s="85" t="str">
        <f t="shared" si="40"/>
        <v/>
      </c>
      <c r="G67" s="86" t="str">
        <f t="shared" si="41"/>
        <v/>
      </c>
      <c r="H67" s="87" t="str">
        <f t="shared" si="42"/>
        <v/>
      </c>
      <c r="I67" s="94"/>
      <c r="J67" s="84" t="str">
        <f t="shared" si="43"/>
        <v/>
      </c>
      <c r="K67" s="84" t="str">
        <f t="shared" si="44"/>
        <v/>
      </c>
      <c r="L67" s="84" t="str">
        <f t="shared" si="45"/>
        <v/>
      </c>
      <c r="M67" s="84" t="str">
        <f t="shared" si="46"/>
        <v/>
      </c>
      <c r="N67" s="89"/>
      <c r="P67" s="199"/>
      <c r="Q67" s="199"/>
      <c r="R67" s="199"/>
      <c r="S67" s="199" t="str">
        <f>IF(OR(LEFT($A67,1)="x",AND(AC53+$AC67=0,$AC53&gt;0)),"",IFERROR(VLOOKUP($A67,LedenZ,29,0),""))</f>
        <v/>
      </c>
      <c r="T67" s="273">
        <f t="shared" si="9"/>
        <v>0</v>
      </c>
      <c r="U67" s="202">
        <f t="shared" si="47"/>
        <v>0</v>
      </c>
      <c r="V67" s="205">
        <f t="shared" si="54"/>
        <v>999</v>
      </c>
      <c r="W67" s="205">
        <f t="shared" si="54"/>
        <v>999</v>
      </c>
      <c r="X67" s="49">
        <v>18</v>
      </c>
      <c r="Y67" s="84" t="str">
        <f t="shared" si="48"/>
        <v/>
      </c>
      <c r="Z67" s="84" t="str">
        <f t="shared" si="49"/>
        <v/>
      </c>
      <c r="AA67" s="84" t="str">
        <f t="shared" si="50"/>
        <v/>
      </c>
      <c r="AB67" s="84" t="str">
        <f t="shared" si="51"/>
        <v/>
      </c>
      <c r="AC67" s="31">
        <f t="shared" si="52"/>
        <v>0</v>
      </c>
      <c r="AH67" s="332" t="str">
        <f t="shared" si="53"/>
        <v/>
      </c>
    </row>
    <row r="68" spans="1:34" ht="12.75" customHeight="1" x14ac:dyDescent="0.25">
      <c r="A68" s="31" t="str">
        <f>C51&amp;"x"&amp;B68</f>
        <v>S3x15</v>
      </c>
      <c r="B68" s="60">
        <v>15</v>
      </c>
      <c r="C68" s="84" t="str">
        <f t="shared" si="37"/>
        <v/>
      </c>
      <c r="D68" s="84" t="str">
        <f t="shared" si="38"/>
        <v/>
      </c>
      <c r="E68" s="85" t="str">
        <f t="shared" si="39"/>
        <v/>
      </c>
      <c r="F68" s="85" t="str">
        <f t="shared" si="40"/>
        <v/>
      </c>
      <c r="G68" s="86" t="str">
        <f t="shared" si="41"/>
        <v/>
      </c>
      <c r="H68" s="87" t="str">
        <f t="shared" si="42"/>
        <v/>
      </c>
      <c r="I68" s="94"/>
      <c r="J68" s="84" t="str">
        <f t="shared" si="43"/>
        <v/>
      </c>
      <c r="K68" s="84" t="str">
        <f t="shared" si="44"/>
        <v/>
      </c>
      <c r="L68" s="84" t="str">
        <f t="shared" si="45"/>
        <v/>
      </c>
      <c r="M68" s="84" t="str">
        <f t="shared" si="46"/>
        <v/>
      </c>
      <c r="N68" s="89"/>
      <c r="P68" s="199"/>
      <c r="Q68" s="199"/>
      <c r="R68" s="199"/>
      <c r="S68" s="199" t="str">
        <f>IF(OR(LEFT($A68,1)="x",AND(AC53+$AC68=0,$AC53&gt;0)),"",IFERROR(VLOOKUP($A68,LedenZ,29,0),""))</f>
        <v/>
      </c>
      <c r="T68" s="273">
        <f t="shared" si="9"/>
        <v>0</v>
      </c>
      <c r="U68" s="202">
        <f t="shared" si="47"/>
        <v>0</v>
      </c>
      <c r="V68" s="205">
        <f t="shared" si="54"/>
        <v>999</v>
      </c>
      <c r="W68" s="205">
        <f t="shared" si="54"/>
        <v>999</v>
      </c>
      <c r="X68" s="49">
        <v>19</v>
      </c>
      <c r="Y68" s="84" t="str">
        <f t="shared" si="48"/>
        <v/>
      </c>
      <c r="Z68" s="84" t="str">
        <f t="shared" si="49"/>
        <v/>
      </c>
      <c r="AA68" s="84" t="str">
        <f t="shared" si="50"/>
        <v/>
      </c>
      <c r="AB68" s="84" t="str">
        <f t="shared" si="51"/>
        <v/>
      </c>
      <c r="AC68" s="31">
        <f t="shared" si="52"/>
        <v>0</v>
      </c>
      <c r="AH68" s="332" t="str">
        <f t="shared" si="53"/>
        <v/>
      </c>
    </row>
    <row r="69" spans="1:34" ht="13.8" thickBot="1" x14ac:dyDescent="0.3">
      <c r="B69" s="90"/>
      <c r="C69" s="91"/>
      <c r="D69" s="90"/>
      <c r="E69" s="90"/>
      <c r="F69" s="90"/>
      <c r="G69" s="92"/>
      <c r="H69" s="92"/>
      <c r="I69" s="92"/>
      <c r="J69" s="91"/>
      <c r="K69" s="91"/>
      <c r="L69" s="91"/>
      <c r="M69" s="89"/>
      <c r="N69" s="89"/>
      <c r="X69" s="49">
        <v>20</v>
      </c>
    </row>
    <row r="70" spans="1:34" s="59" customFormat="1" ht="13.8" thickTop="1" x14ac:dyDescent="0.25">
      <c r="B70" s="60"/>
      <c r="C70" s="416" t="s">
        <v>5707</v>
      </c>
      <c r="D70" s="416"/>
      <c r="E70" s="162" t="s">
        <v>5708</v>
      </c>
      <c r="F70" s="162" t="s">
        <v>5709</v>
      </c>
      <c r="G70" s="62" t="s">
        <v>5710</v>
      </c>
      <c r="H70" s="63"/>
      <c r="I70" s="64"/>
      <c r="J70" s="65" t="s">
        <v>5711</v>
      </c>
      <c r="K70" s="65" t="s">
        <v>5712</v>
      </c>
      <c r="L70" s="65" t="s">
        <v>5713</v>
      </c>
      <c r="M70" s="66"/>
      <c r="N70" s="66"/>
      <c r="O70" s="67"/>
      <c r="P70" s="68">
        <f>COUNT(P74:P88)</f>
        <v>0</v>
      </c>
      <c r="Q70" s="68">
        <f>COUNT(Q74:Q88)</f>
        <v>0</v>
      </c>
      <c r="R70" s="68">
        <f>COUNT(R74:R88)</f>
        <v>0</v>
      </c>
      <c r="S70" s="68">
        <f>COUNT(S74:S88)</f>
        <v>11</v>
      </c>
      <c r="T70" s="344">
        <f>T71-SUM(U74:U88)</f>
        <v>0</v>
      </c>
      <c r="U70" s="67"/>
      <c r="V70" s="67"/>
      <c r="W70" s="67"/>
      <c r="X70" s="67">
        <v>1</v>
      </c>
      <c r="AD70" s="17"/>
      <c r="AE70" s="17"/>
      <c r="AF70" s="17"/>
      <c r="AH70" s="334"/>
    </row>
    <row r="71" spans="1:34" s="40" customFormat="1" x14ac:dyDescent="0.25">
      <c r="A71" s="40">
        <v>7</v>
      </c>
      <c r="B71" s="70"/>
      <c r="C71" s="415" t="str">
        <f>Leden!AR9</f>
        <v>S4</v>
      </c>
      <c r="D71" s="415"/>
      <c r="E71" s="161" t="str">
        <f>IF($C71="","",LEFT(IFERROR(VLOOKUP($C71,TeamsZ,2,0),"")&amp;"??",2))</f>
        <v>WK</v>
      </c>
      <c r="F71" s="342" t="str">
        <f>IF($C71="","",IFERROR(VLOOKUP($C71,TeamsZ,3,0),"??"))</f>
        <v>Za</v>
      </c>
      <c r="G71" s="161" t="str">
        <f>IF($C71="","",LEFT(IFERROR(VLOOKUP($C71,TeamsZ,4,0),"")&amp;"?",1))</f>
        <v>8</v>
      </c>
      <c r="H71" s="72"/>
      <c r="I71" s="73"/>
      <c r="J71" s="265">
        <f>COUNTIF(C74:C88,"V")</f>
        <v>5</v>
      </c>
      <c r="K71" s="268">
        <f>COUNTIF(C74:C88,"M")</f>
        <v>6</v>
      </c>
      <c r="L71" s="74">
        <f>IFERROR(AVERAGE(H74:H88),"")</f>
        <v>36.727272727272727</v>
      </c>
      <c r="M71" s="75"/>
      <c r="N71" s="75"/>
      <c r="O71" s="76" t="s">
        <v>5714</v>
      </c>
      <c r="P71" s="346"/>
      <c r="Q71" s="346"/>
      <c r="R71" s="346"/>
      <c r="S71" s="346">
        <f>IF(COUNT(S74:S88)=0,"",TeamPunten(S74:S88,$C71,$T71))</f>
        <v>0</v>
      </c>
      <c r="T71" s="344">
        <f>SUM(T74:T88)</f>
        <v>11</v>
      </c>
      <c r="U71" s="201" t="str">
        <f>MID($C71,1,1)</f>
        <v>S</v>
      </c>
      <c r="V71" s="201" t="str">
        <f>MID($C71,1,1)</f>
        <v>S</v>
      </c>
      <c r="W71" s="201" t="str">
        <f>MID($C71,1,1)</f>
        <v>S</v>
      </c>
      <c r="X71" s="49">
        <v>2</v>
      </c>
      <c r="AD71" s="17" t="str">
        <f>IF($C71="","",IFERROR(VLOOKUP($C71,TeamsZ,6,0),""))</f>
        <v>A</v>
      </c>
      <c r="AE71" s="17" t="str">
        <f>TRIM(IF($AD71="","",IFERROR(VLOOKUP($AD71,Teams!$J$4:$O$8,2,0),"")))</f>
        <v>3312 AD</v>
      </c>
      <c r="AF71" s="17" t="str">
        <f>TRIM(IF($AD71="","",IFERROR(VLOOKUP($AD71,Teams!$J$4:$O$8,4,0),"")))</f>
        <v>Dordrecht Oranje Wit Hal</v>
      </c>
      <c r="AH71" s="335">
        <f>IFERROR(AVERAGE(AH74:AH88),"")</f>
        <v>37.176363636363639</v>
      </c>
    </row>
    <row r="72" spans="1:34" ht="5.25" customHeight="1" x14ac:dyDescent="0.25">
      <c r="B72" s="60"/>
      <c r="C72" s="162"/>
      <c r="D72" s="60"/>
      <c r="E72" s="60"/>
      <c r="F72" s="60"/>
      <c r="G72" s="64"/>
      <c r="H72" s="64"/>
      <c r="I72" s="64"/>
      <c r="J72" s="266"/>
      <c r="K72" s="266"/>
      <c r="L72" s="266"/>
      <c r="M72" s="77"/>
      <c r="N72" s="77"/>
      <c r="P72" s="200"/>
      <c r="Q72" s="200"/>
      <c r="R72" s="200"/>
      <c r="S72" s="200"/>
      <c r="T72" s="156"/>
      <c r="U72" s="202"/>
      <c r="V72" s="202"/>
      <c r="W72" s="202"/>
      <c r="X72" s="49">
        <v>3</v>
      </c>
    </row>
    <row r="73" spans="1:34" s="78" customFormat="1" ht="12.75" customHeight="1" x14ac:dyDescent="0.25">
      <c r="B73" s="79"/>
      <c r="C73" s="80" t="s">
        <v>5715</v>
      </c>
      <c r="D73" s="80" t="s">
        <v>5716</v>
      </c>
      <c r="E73" s="81" t="s">
        <v>5717</v>
      </c>
      <c r="F73" s="81" t="s">
        <v>5718</v>
      </c>
      <c r="G73" s="80" t="s">
        <v>5719</v>
      </c>
      <c r="H73" s="80" t="s">
        <v>5720</v>
      </c>
      <c r="I73" s="80" t="s">
        <v>5575</v>
      </c>
      <c r="J73" s="80" t="s">
        <v>7904</v>
      </c>
      <c r="K73" s="80" t="s">
        <v>7905</v>
      </c>
      <c r="L73" s="80" t="s">
        <v>8680</v>
      </c>
      <c r="M73" s="80" t="s">
        <v>8681</v>
      </c>
      <c r="N73" s="82"/>
      <c r="O73" s="83"/>
      <c r="P73" s="203" t="s">
        <v>5585</v>
      </c>
      <c r="Q73" s="203" t="s">
        <v>5584</v>
      </c>
      <c r="R73" s="203" t="s">
        <v>5586</v>
      </c>
      <c r="S73" s="203" t="s">
        <v>5585</v>
      </c>
      <c r="T73" s="156"/>
      <c r="U73" s="201">
        <f>IF(W71="","",VLOOKUP(W71,Leeftijdscat,2,FALSE))</f>
        <v>5</v>
      </c>
      <c r="V73" s="201">
        <f>IF(W71="","",VLOOKUP(W71,Leeftijdscat,3,FALSE))</f>
        <v>999</v>
      </c>
      <c r="W73" s="201">
        <f>IF(W71="","",VLOOKUP(W71,Leeftijdscat,4,FALSE))</f>
        <v>999</v>
      </c>
      <c r="X73" s="49">
        <v>4</v>
      </c>
      <c r="Y73" s="78">
        <f>LEN(Y74&amp;Y75&amp;Y76&amp;Y77&amp;Y78&amp;Y79&amp;Y80&amp;Y81&amp;Y82&amp;Y83&amp;Y84&amp;Y85&amp;Y86&amp;Y87&amp;Y88)</f>
        <v>22</v>
      </c>
      <c r="Z73" s="78">
        <f>LEN(Z74&amp;Z75&amp;Z76&amp;Z77&amp;Z78&amp;Z79&amp;Z80&amp;Z81&amp;Z82&amp;Z83&amp;Z84&amp;Z85&amp;Z86&amp;Z87&amp;Z88)</f>
        <v>22</v>
      </c>
      <c r="AA73" s="78">
        <f>LEN(AA74&amp;AA75&amp;AA76&amp;AA77&amp;AA78&amp;AA79&amp;AA80&amp;AA81&amp;AA82&amp;AA83&amp;AA84&amp;AA85&amp;AA86&amp;AA87&amp;AA88)</f>
        <v>0</v>
      </c>
      <c r="AB73" s="78">
        <f>LEN(AB74&amp;AB75&amp;AB76&amp;AB77&amp;AB78&amp;AB79&amp;AB80&amp;AB81&amp;AB82&amp;AB83&amp;AB84&amp;AB85&amp;AB86&amp;AB87&amp;AB88)</f>
        <v>0</v>
      </c>
      <c r="AC73" s="78">
        <f>SUM(Y73:AA73)</f>
        <v>44</v>
      </c>
      <c r="AD73" s="252"/>
      <c r="AE73" s="252"/>
      <c r="AF73" s="252"/>
      <c r="AH73" s="336"/>
    </row>
    <row r="74" spans="1:34" ht="12.75" customHeight="1" x14ac:dyDescent="0.25">
      <c r="A74" s="31" t="str">
        <f>C71&amp;"x"&amp;B74</f>
        <v>S4x1</v>
      </c>
      <c r="B74" s="60">
        <v>1</v>
      </c>
      <c r="C74" s="84" t="str">
        <f t="shared" ref="C74:C88" si="55">IF(LEFT($A74,1)="x","",IFERROR(VLOOKUP($A74,LedenZ,5,0),""))</f>
        <v>V</v>
      </c>
      <c r="D74" s="84" t="str">
        <f t="shared" ref="D74:D88" si="56">IF(LEFT($A74,1)="x","",IFERROR(VLOOKUP($A74,LedenZ,6,0),""))</f>
        <v>NFW26V3</v>
      </c>
      <c r="E74" s="85" t="str">
        <f t="shared" ref="E74:E88" si="57">IF(LEFT($A74,1)="x","",IFERROR(VLOOKUP($A74,LedenZ,7,0),""))</f>
        <v>Assem, van den L.</v>
      </c>
      <c r="F74" s="85" t="str">
        <f t="shared" ref="F74:F88" si="58">IF(LEFT($A74,1)="x","",IFERROR(VLOOKUP($A74,LedenZ,8,0),""))</f>
        <v>Lisette</v>
      </c>
      <c r="G74" s="86">
        <f t="shared" ref="G74:G88" si="59">IF(LEFT($A74,1)="x","",IFERROR(VLOOKUP($A74,LedenZ,9,0),""))</f>
        <v>30573</v>
      </c>
      <c r="H74" s="87">
        <f t="shared" ref="H74:H88" si="60">IF(AND(ISNUMBER(G74),G74&lt;&gt;0),DATEDIF(G74,Peildatum,"Y"),"")</f>
        <v>38</v>
      </c>
      <c r="I74" s="94"/>
      <c r="J74" s="84" t="str">
        <f t="shared" ref="J74:J88" si="61">IF(LEFT($A74,1)="x","",IFERROR(VLOOKUP($A74,LedenZ,15,0),""))</f>
        <v>S4</v>
      </c>
      <c r="K74" s="84" t="str">
        <f t="shared" ref="K74:K88" si="62">IF(LEFT($A74,1)="x","",IFERROR(VLOOKUP($A74,LedenZ,16,0),""))</f>
        <v>S4</v>
      </c>
      <c r="L74" s="84" t="str">
        <f t="shared" ref="L74:L88" si="63">IF(LEFT($A74,1)="x","",IFERROR(VLOOKUP($A74,LedenZ,17,0),""))</f>
        <v/>
      </c>
      <c r="M74" s="84" t="str">
        <f t="shared" ref="M74:M88" si="64">IF(LEFT($A74,1)="x","",IFERROR(VLOOKUP($A74,LedenZ,18,0),""))</f>
        <v>S4</v>
      </c>
      <c r="N74" s="89"/>
      <c r="P74" s="199"/>
      <c r="Q74" s="199"/>
      <c r="R74" s="199"/>
      <c r="S74" s="199">
        <f>IF(OR(LEFT($A74,1)="x",AND(AC73+$AC74=0,$AC73&gt;0)),"",IFERROR(VLOOKUP($A74,LedenZ,29,0),""))</f>
        <v>0</v>
      </c>
      <c r="T74" s="273">
        <f t="shared" si="9"/>
        <v>1</v>
      </c>
      <c r="U74" s="202">
        <f t="shared" ref="U74:U88" si="65">MIN(LEN(Y74&amp;Z74&amp;AA74&amp;AB74),1)</f>
        <v>1</v>
      </c>
      <c r="V74" s="205">
        <f>V73</f>
        <v>999</v>
      </c>
      <c r="W74" s="205">
        <f>W73</f>
        <v>999</v>
      </c>
      <c r="X74" s="49">
        <v>5</v>
      </c>
      <c r="Y74" s="84" t="str">
        <f t="shared" ref="Y74:Y88" si="66">IF(LEFT($A74,1)="x","",IFERROR(VLOOKUP($A74,LedenZ,33,0),""))</f>
        <v>S4</v>
      </c>
      <c r="Z74" s="84" t="str">
        <f t="shared" ref="Z74:Z88" si="67">IF(LEFT($A74,1)="x","",IFERROR(VLOOKUP($A74,LedenZ,34,0),""))</f>
        <v>S4</v>
      </c>
      <c r="AA74" s="84" t="str">
        <f t="shared" ref="AA74:AA88" si="68">IF(LEFT($A74,1)="x","",IFERROR(VLOOKUP($A74,LedenZ,35,0),""))</f>
        <v/>
      </c>
      <c r="AB74" s="84" t="str">
        <f t="shared" ref="AB74:AB88" si="69">IF(LEFT($A74,1)="x","",IFERROR(VLOOKUP($A74,LedenZ,36,0),""))</f>
        <v/>
      </c>
      <c r="AC74" s="31">
        <f t="shared" ref="AC74:AC88" si="70">LEN(Y74&amp;Z74&amp;AA74&amp;AB74)</f>
        <v>4</v>
      </c>
      <c r="AH74" s="332">
        <f t="shared" ref="AH74:AH88" si="71">lft(G74,Peildatum)</f>
        <v>38.299999999999997</v>
      </c>
    </row>
    <row r="75" spans="1:34" ht="12.75" customHeight="1" x14ac:dyDescent="0.25">
      <c r="A75" s="31" t="str">
        <f>C71&amp;"x"&amp;B75</f>
        <v>S4x2</v>
      </c>
      <c r="B75" s="60">
        <v>2</v>
      </c>
      <c r="C75" s="84" t="str">
        <f t="shared" si="55"/>
        <v>V</v>
      </c>
      <c r="D75" s="84" t="str">
        <f t="shared" si="56"/>
        <v>NGQ19P6</v>
      </c>
      <c r="E75" s="85" t="str">
        <f t="shared" si="57"/>
        <v>Laban-Sinke, I.W.</v>
      </c>
      <c r="F75" s="85" t="str">
        <f t="shared" si="58"/>
        <v>Ingrid</v>
      </c>
      <c r="G75" s="86">
        <f t="shared" si="59"/>
        <v>31209</v>
      </c>
      <c r="H75" s="87">
        <f t="shared" si="60"/>
        <v>36</v>
      </c>
      <c r="I75" s="94"/>
      <c r="J75" s="84" t="str">
        <f t="shared" si="61"/>
        <v>S4</v>
      </c>
      <c r="K75" s="84" t="str">
        <f t="shared" si="62"/>
        <v>S4</v>
      </c>
      <c r="L75" s="84" t="str">
        <f t="shared" si="63"/>
        <v/>
      </c>
      <c r="M75" s="84" t="str">
        <f t="shared" si="64"/>
        <v>S4</v>
      </c>
      <c r="N75" s="89"/>
      <c r="P75" s="199"/>
      <c r="Q75" s="199"/>
      <c r="R75" s="199"/>
      <c r="S75" s="199">
        <f>IF(OR(LEFT($A75,1)="x",AND(AC73+$AC75=0,$AC73&gt;0)),"",IFERROR(VLOOKUP($A75,LedenZ,29,0),""))</f>
        <v>0</v>
      </c>
      <c r="T75" s="273">
        <f t="shared" si="9"/>
        <v>1</v>
      </c>
      <c r="U75" s="202">
        <f t="shared" si="65"/>
        <v>1</v>
      </c>
      <c r="V75" s="205">
        <f t="shared" ref="V75:W88" si="72">V74</f>
        <v>999</v>
      </c>
      <c r="W75" s="205">
        <f t="shared" si="72"/>
        <v>999</v>
      </c>
      <c r="X75" s="49">
        <v>6</v>
      </c>
      <c r="Y75" s="84" t="str">
        <f t="shared" si="66"/>
        <v>S4</v>
      </c>
      <c r="Z75" s="84" t="str">
        <f t="shared" si="67"/>
        <v>S4</v>
      </c>
      <c r="AA75" s="84" t="str">
        <f t="shared" si="68"/>
        <v/>
      </c>
      <c r="AB75" s="84" t="str">
        <f t="shared" si="69"/>
        <v/>
      </c>
      <c r="AC75" s="31">
        <f t="shared" si="70"/>
        <v>4</v>
      </c>
      <c r="AH75" s="332">
        <f t="shared" si="71"/>
        <v>36.56</v>
      </c>
    </row>
    <row r="76" spans="1:34" ht="12.75" customHeight="1" x14ac:dyDescent="0.25">
      <c r="A76" s="31" t="str">
        <f>C71&amp;"x"&amp;B76</f>
        <v>S4x3</v>
      </c>
      <c r="B76" s="60">
        <v>3</v>
      </c>
      <c r="C76" s="84" t="str">
        <f t="shared" si="55"/>
        <v>V</v>
      </c>
      <c r="D76" s="84" t="str">
        <f t="shared" si="56"/>
        <v>NJK34W5</v>
      </c>
      <c r="E76" s="85" t="str">
        <f t="shared" si="57"/>
        <v>Ploeg, L</v>
      </c>
      <c r="F76" s="85" t="str">
        <f t="shared" si="58"/>
        <v>Lieke</v>
      </c>
      <c r="G76" s="86">
        <f t="shared" si="59"/>
        <v>31732</v>
      </c>
      <c r="H76" s="87">
        <f t="shared" si="60"/>
        <v>35</v>
      </c>
      <c r="I76" s="94"/>
      <c r="J76" s="84" t="str">
        <f t="shared" si="61"/>
        <v>S4</v>
      </c>
      <c r="K76" s="84" t="str">
        <f t="shared" si="62"/>
        <v>S4</v>
      </c>
      <c r="L76" s="84" t="str">
        <f t="shared" si="63"/>
        <v/>
      </c>
      <c r="M76" s="84" t="str">
        <f t="shared" si="64"/>
        <v>S4</v>
      </c>
      <c r="N76" s="89"/>
      <c r="P76" s="199"/>
      <c r="Q76" s="199"/>
      <c r="R76" s="199"/>
      <c r="S76" s="199">
        <f>IF(OR(LEFT($A76,1)="x",AND(AC73+$AC76=0,$AC73&gt;0)),"",IFERROR(VLOOKUP($A76,LedenZ,29,0),""))</f>
        <v>0</v>
      </c>
      <c r="T76" s="273">
        <f t="shared" si="9"/>
        <v>1</v>
      </c>
      <c r="U76" s="202">
        <f t="shared" si="65"/>
        <v>1</v>
      </c>
      <c r="V76" s="205">
        <f t="shared" si="72"/>
        <v>999</v>
      </c>
      <c r="W76" s="205">
        <f t="shared" si="72"/>
        <v>999</v>
      </c>
      <c r="X76" s="49">
        <v>7</v>
      </c>
      <c r="Y76" s="84" t="str">
        <f t="shared" si="66"/>
        <v>S4</v>
      </c>
      <c r="Z76" s="84" t="str">
        <f t="shared" si="67"/>
        <v>S4</v>
      </c>
      <c r="AA76" s="84" t="str">
        <f t="shared" si="68"/>
        <v/>
      </c>
      <c r="AB76" s="84" t="str">
        <f t="shared" si="69"/>
        <v/>
      </c>
      <c r="AC76" s="31">
        <f t="shared" si="70"/>
        <v>4</v>
      </c>
      <c r="AH76" s="332">
        <f t="shared" si="71"/>
        <v>35.119999999999997</v>
      </c>
    </row>
    <row r="77" spans="1:34" ht="12.75" customHeight="1" x14ac:dyDescent="0.25">
      <c r="A77" s="31" t="str">
        <f>C71&amp;"x"&amp;B77</f>
        <v>S4x4</v>
      </c>
      <c r="B77" s="60">
        <v>4</v>
      </c>
      <c r="C77" s="84" t="str">
        <f t="shared" si="55"/>
        <v>V</v>
      </c>
      <c r="D77" s="84" t="str">
        <f t="shared" si="56"/>
        <v>NGT43H0</v>
      </c>
      <c r="E77" s="85" t="str">
        <f t="shared" si="57"/>
        <v>Noordam, M.</v>
      </c>
      <c r="F77" s="85" t="str">
        <f t="shared" si="58"/>
        <v>Mirjam</v>
      </c>
      <c r="G77" s="86">
        <f t="shared" si="59"/>
        <v>32119</v>
      </c>
      <c r="H77" s="87">
        <f t="shared" si="60"/>
        <v>34</v>
      </c>
      <c r="I77" s="94"/>
      <c r="J77" s="84" t="str">
        <f t="shared" si="61"/>
        <v>S4</v>
      </c>
      <c r="K77" s="84" t="str">
        <f t="shared" si="62"/>
        <v>S4</v>
      </c>
      <c r="L77" s="84" t="str">
        <f t="shared" si="63"/>
        <v/>
      </c>
      <c r="M77" s="84" t="str">
        <f t="shared" si="64"/>
        <v>S4</v>
      </c>
      <c r="N77" s="89"/>
      <c r="P77" s="199"/>
      <c r="Q77" s="199"/>
      <c r="R77" s="199"/>
      <c r="S77" s="199">
        <f>IF(OR(LEFT($A77,1)="x",AND(AC73+$AC77=0,$AC73&gt;0)),"",IFERROR(VLOOKUP($A77,LedenZ,29,0),""))</f>
        <v>0</v>
      </c>
      <c r="T77" s="273">
        <f t="shared" si="9"/>
        <v>1</v>
      </c>
      <c r="U77" s="202">
        <f t="shared" si="65"/>
        <v>1</v>
      </c>
      <c r="V77" s="205">
        <f t="shared" si="72"/>
        <v>999</v>
      </c>
      <c r="W77" s="205">
        <f t="shared" si="72"/>
        <v>999</v>
      </c>
      <c r="X77" s="49">
        <v>8</v>
      </c>
      <c r="Y77" s="84" t="str">
        <f t="shared" si="66"/>
        <v>S4</v>
      </c>
      <c r="Z77" s="84" t="str">
        <f t="shared" si="67"/>
        <v>S4</v>
      </c>
      <c r="AA77" s="84" t="str">
        <f t="shared" si="68"/>
        <v/>
      </c>
      <c r="AB77" s="84" t="str">
        <f t="shared" si="69"/>
        <v/>
      </c>
      <c r="AC77" s="31">
        <f t="shared" si="70"/>
        <v>4</v>
      </c>
      <c r="AH77" s="332">
        <f t="shared" si="71"/>
        <v>34.06</v>
      </c>
    </row>
    <row r="78" spans="1:34" ht="12.75" customHeight="1" x14ac:dyDescent="0.25">
      <c r="A78" s="31" t="str">
        <f>C71&amp;"x"&amp;B78</f>
        <v>S4x5</v>
      </c>
      <c r="B78" s="60">
        <v>5</v>
      </c>
      <c r="C78" s="84" t="str">
        <f t="shared" si="55"/>
        <v>V</v>
      </c>
      <c r="D78" s="84" t="str">
        <f t="shared" si="56"/>
        <v>NJC46R3</v>
      </c>
      <c r="E78" s="85" t="str">
        <f t="shared" si="57"/>
        <v>Wibbens, E.</v>
      </c>
      <c r="F78" s="85" t="str">
        <f t="shared" si="58"/>
        <v>Esther</v>
      </c>
      <c r="G78" s="86">
        <f t="shared" si="59"/>
        <v>33690</v>
      </c>
      <c r="H78" s="87">
        <f t="shared" si="60"/>
        <v>29</v>
      </c>
      <c r="I78" s="94"/>
      <c r="J78" s="84" t="str">
        <f t="shared" si="61"/>
        <v>S4</v>
      </c>
      <c r="K78" s="84" t="str">
        <f t="shared" si="62"/>
        <v>S4</v>
      </c>
      <c r="L78" s="84" t="str">
        <f t="shared" si="63"/>
        <v/>
      </c>
      <c r="M78" s="84" t="str">
        <f t="shared" si="64"/>
        <v>S4</v>
      </c>
      <c r="N78" s="89"/>
      <c r="P78" s="199"/>
      <c r="Q78" s="199"/>
      <c r="R78" s="199"/>
      <c r="S78" s="199">
        <f>IF(OR(LEFT($A78,1)="x",AND(AC73+$AC78=0,$AC73&gt;0)),"",IFERROR(VLOOKUP($A78,LedenZ,29,0),""))</f>
        <v>0</v>
      </c>
      <c r="T78" s="273">
        <f t="shared" ref="T78:T88" si="73">IF(LEN(C78&amp;D78&amp;E78&amp;F78)&gt;0,1,0)</f>
        <v>1</v>
      </c>
      <c r="U78" s="202">
        <f t="shared" si="65"/>
        <v>1</v>
      </c>
      <c r="V78" s="205">
        <f t="shared" si="72"/>
        <v>999</v>
      </c>
      <c r="W78" s="205">
        <f t="shared" si="72"/>
        <v>999</v>
      </c>
      <c r="X78" s="49">
        <v>9</v>
      </c>
      <c r="Y78" s="84" t="str">
        <f t="shared" si="66"/>
        <v>S4</v>
      </c>
      <c r="Z78" s="84" t="str">
        <f t="shared" si="67"/>
        <v>S4</v>
      </c>
      <c r="AA78" s="84" t="str">
        <f t="shared" si="68"/>
        <v/>
      </c>
      <c r="AB78" s="84" t="str">
        <f t="shared" si="69"/>
        <v/>
      </c>
      <c r="AC78" s="31">
        <f t="shared" si="70"/>
        <v>4</v>
      </c>
      <c r="AH78" s="332">
        <f t="shared" si="71"/>
        <v>29.76</v>
      </c>
    </row>
    <row r="79" spans="1:34" ht="12.75" customHeight="1" x14ac:dyDescent="0.25">
      <c r="A79" s="31" t="str">
        <f>C71&amp;"x"&amp;B79</f>
        <v>S4x6</v>
      </c>
      <c r="B79" s="60">
        <v>6</v>
      </c>
      <c r="C79" s="84" t="str">
        <f t="shared" si="55"/>
        <v>M</v>
      </c>
      <c r="D79" s="84" t="str">
        <f t="shared" si="56"/>
        <v>NFW40D9</v>
      </c>
      <c r="E79" s="85" t="str">
        <f t="shared" si="57"/>
        <v>Boshoven, D.</v>
      </c>
      <c r="F79" s="85" t="str">
        <f t="shared" si="58"/>
        <v>Davy</v>
      </c>
      <c r="G79" s="86">
        <f t="shared" si="59"/>
        <v>27506</v>
      </c>
      <c r="H79" s="87">
        <f t="shared" si="60"/>
        <v>46</v>
      </c>
      <c r="I79" s="94"/>
      <c r="J79" s="84" t="str">
        <f t="shared" si="61"/>
        <v>S4</v>
      </c>
      <c r="K79" s="84" t="str">
        <f t="shared" si="62"/>
        <v>S4</v>
      </c>
      <c r="L79" s="84" t="str">
        <f t="shared" si="63"/>
        <v/>
      </c>
      <c r="M79" s="84" t="str">
        <f t="shared" si="64"/>
        <v>S4</v>
      </c>
      <c r="N79" s="89"/>
      <c r="P79" s="199"/>
      <c r="Q79" s="199"/>
      <c r="R79" s="199"/>
      <c r="S79" s="199">
        <f>IF(OR(LEFT($A79,1)="x",AND(AC73+$AC79=0,$AC73&gt;0)),"",IFERROR(VLOOKUP($A79,LedenZ,29,0),""))</f>
        <v>0</v>
      </c>
      <c r="T79" s="273">
        <f t="shared" si="73"/>
        <v>1</v>
      </c>
      <c r="U79" s="202">
        <f t="shared" si="65"/>
        <v>1</v>
      </c>
      <c r="V79" s="205">
        <f t="shared" si="72"/>
        <v>999</v>
      </c>
      <c r="W79" s="205">
        <f t="shared" si="72"/>
        <v>999</v>
      </c>
      <c r="X79" s="49">
        <v>10</v>
      </c>
      <c r="Y79" s="84" t="str">
        <f t="shared" si="66"/>
        <v>S4</v>
      </c>
      <c r="Z79" s="84" t="str">
        <f t="shared" si="67"/>
        <v>S4</v>
      </c>
      <c r="AA79" s="84" t="str">
        <f t="shared" si="68"/>
        <v/>
      </c>
      <c r="AB79" s="84" t="str">
        <f t="shared" si="69"/>
        <v/>
      </c>
      <c r="AC79" s="31">
        <f t="shared" si="70"/>
        <v>4</v>
      </c>
      <c r="AH79" s="332">
        <f t="shared" si="71"/>
        <v>46.69</v>
      </c>
    </row>
    <row r="80" spans="1:34" ht="12.75" customHeight="1" x14ac:dyDescent="0.25">
      <c r="A80" s="31" t="str">
        <f>C71&amp;"x"&amp;B80</f>
        <v>S4x7</v>
      </c>
      <c r="B80" s="60">
        <v>7</v>
      </c>
      <c r="C80" s="84" t="str">
        <f t="shared" si="55"/>
        <v>M</v>
      </c>
      <c r="D80" s="84" t="str">
        <f t="shared" si="56"/>
        <v>NFS90V6</v>
      </c>
      <c r="E80" s="85" t="str">
        <f t="shared" si="57"/>
        <v>Wit, de B.</v>
      </c>
      <c r="F80" s="85" t="str">
        <f t="shared" si="58"/>
        <v>Bart</v>
      </c>
      <c r="G80" s="86">
        <f t="shared" si="59"/>
        <v>29031</v>
      </c>
      <c r="H80" s="87">
        <f t="shared" si="60"/>
        <v>42</v>
      </c>
      <c r="I80" s="94"/>
      <c r="J80" s="84" t="str">
        <f t="shared" si="61"/>
        <v>S4</v>
      </c>
      <c r="K80" s="84" t="str">
        <f t="shared" si="62"/>
        <v>S4</v>
      </c>
      <c r="L80" s="84" t="str">
        <f t="shared" si="63"/>
        <v/>
      </c>
      <c r="M80" s="84" t="str">
        <f t="shared" si="64"/>
        <v>S4</v>
      </c>
      <c r="N80" s="89"/>
      <c r="P80" s="199"/>
      <c r="Q80" s="199"/>
      <c r="R80" s="199"/>
      <c r="S80" s="199">
        <f>IF(OR(LEFT($A80,1)="x",AND(AC73+$AC80=0,$AC73&gt;0)),"",IFERROR(VLOOKUP($A80,LedenZ,29,0),""))</f>
        <v>0</v>
      </c>
      <c r="T80" s="273">
        <f t="shared" si="73"/>
        <v>1</v>
      </c>
      <c r="U80" s="202">
        <f t="shared" si="65"/>
        <v>1</v>
      </c>
      <c r="V80" s="205">
        <f t="shared" si="72"/>
        <v>999</v>
      </c>
      <c r="W80" s="205">
        <f t="shared" si="72"/>
        <v>999</v>
      </c>
      <c r="X80" s="49">
        <v>11</v>
      </c>
      <c r="Y80" s="84" t="str">
        <f t="shared" si="66"/>
        <v>S4</v>
      </c>
      <c r="Z80" s="84" t="str">
        <f t="shared" si="67"/>
        <v>S4</v>
      </c>
      <c r="AA80" s="84" t="str">
        <f t="shared" si="68"/>
        <v/>
      </c>
      <c r="AB80" s="84" t="str">
        <f t="shared" si="69"/>
        <v/>
      </c>
      <c r="AC80" s="31">
        <f t="shared" si="70"/>
        <v>4</v>
      </c>
      <c r="AH80" s="332">
        <f t="shared" si="71"/>
        <v>42.52</v>
      </c>
    </row>
    <row r="81" spans="1:34" ht="12.75" customHeight="1" x14ac:dyDescent="0.25">
      <c r="A81" s="31" t="str">
        <f>C71&amp;"x"&amp;B81</f>
        <v>S4x8</v>
      </c>
      <c r="B81" s="60">
        <v>8</v>
      </c>
      <c r="C81" s="84" t="str">
        <f t="shared" si="55"/>
        <v>M</v>
      </c>
      <c r="D81" s="84" t="str">
        <f t="shared" si="56"/>
        <v>NFW92M3</v>
      </c>
      <c r="E81" s="85" t="str">
        <f t="shared" si="57"/>
        <v>Laban, A.J.</v>
      </c>
      <c r="F81" s="85" t="str">
        <f t="shared" si="58"/>
        <v>Antjan</v>
      </c>
      <c r="G81" s="86">
        <f t="shared" si="59"/>
        <v>29340</v>
      </c>
      <c r="H81" s="87">
        <f t="shared" si="60"/>
        <v>41</v>
      </c>
      <c r="I81" s="94"/>
      <c r="J81" s="84" t="str">
        <f t="shared" si="61"/>
        <v>S4</v>
      </c>
      <c r="K81" s="84" t="str">
        <f t="shared" si="62"/>
        <v>S4</v>
      </c>
      <c r="L81" s="84" t="str">
        <f t="shared" si="63"/>
        <v/>
      </c>
      <c r="M81" s="84" t="str">
        <f t="shared" si="64"/>
        <v>S4</v>
      </c>
      <c r="N81" s="89"/>
      <c r="P81" s="199"/>
      <c r="Q81" s="199"/>
      <c r="R81" s="199"/>
      <c r="S81" s="199">
        <f>IF(OR(LEFT($A81,1)="x",AND(AC73+$AC81=0,$AC73&gt;0)),"",IFERROR(VLOOKUP($A81,LedenZ,29,0),""))</f>
        <v>0</v>
      </c>
      <c r="T81" s="273">
        <f t="shared" si="73"/>
        <v>1</v>
      </c>
      <c r="U81" s="202">
        <f t="shared" si="65"/>
        <v>1</v>
      </c>
      <c r="V81" s="205">
        <f t="shared" si="72"/>
        <v>999</v>
      </c>
      <c r="W81" s="205">
        <f t="shared" si="72"/>
        <v>999</v>
      </c>
      <c r="X81" s="49">
        <v>12</v>
      </c>
      <c r="Y81" s="84" t="str">
        <f t="shared" si="66"/>
        <v>S4</v>
      </c>
      <c r="Z81" s="84" t="str">
        <f t="shared" si="67"/>
        <v>S4</v>
      </c>
      <c r="AA81" s="84" t="str">
        <f t="shared" si="68"/>
        <v/>
      </c>
      <c r="AB81" s="84" t="str">
        <f t="shared" si="69"/>
        <v/>
      </c>
      <c r="AC81" s="31">
        <f t="shared" si="70"/>
        <v>4</v>
      </c>
      <c r="AH81" s="332">
        <f t="shared" si="71"/>
        <v>41.67</v>
      </c>
    </row>
    <row r="82" spans="1:34" ht="12.75" customHeight="1" x14ac:dyDescent="0.25">
      <c r="A82" s="31" t="str">
        <f>C71&amp;"x"&amp;B82</f>
        <v>S4x9</v>
      </c>
      <c r="B82" s="60">
        <v>9</v>
      </c>
      <c r="C82" s="84" t="str">
        <f t="shared" si="55"/>
        <v>M</v>
      </c>
      <c r="D82" s="84" t="str">
        <f t="shared" si="56"/>
        <v>NFW26G8</v>
      </c>
      <c r="E82" s="85" t="str">
        <f t="shared" si="57"/>
        <v>Noels, A.</v>
      </c>
      <c r="F82" s="85" t="str">
        <f t="shared" si="58"/>
        <v>Arjan</v>
      </c>
      <c r="G82" s="86">
        <f t="shared" si="59"/>
        <v>29523</v>
      </c>
      <c r="H82" s="87">
        <f t="shared" si="60"/>
        <v>41</v>
      </c>
      <c r="I82" s="94"/>
      <c r="J82" s="84" t="str">
        <f t="shared" si="61"/>
        <v>S4</v>
      </c>
      <c r="K82" s="84" t="str">
        <f t="shared" si="62"/>
        <v>S4</v>
      </c>
      <c r="L82" s="84" t="str">
        <f t="shared" si="63"/>
        <v/>
      </c>
      <c r="M82" s="84" t="str">
        <f t="shared" si="64"/>
        <v>S4</v>
      </c>
      <c r="N82" s="89"/>
      <c r="P82" s="199"/>
      <c r="Q82" s="199"/>
      <c r="R82" s="199"/>
      <c r="S82" s="199">
        <f>IF(OR(LEFT($A82,1)="x",AND(AC73+$AC82=0,$AC73&gt;0)),"",IFERROR(VLOOKUP($A82,LedenZ,29,0),""))</f>
        <v>0</v>
      </c>
      <c r="T82" s="273">
        <f t="shared" si="73"/>
        <v>1</v>
      </c>
      <c r="U82" s="202">
        <f t="shared" si="65"/>
        <v>1</v>
      </c>
      <c r="V82" s="205">
        <f t="shared" si="72"/>
        <v>999</v>
      </c>
      <c r="W82" s="205">
        <f t="shared" si="72"/>
        <v>999</v>
      </c>
      <c r="X82" s="49">
        <v>13</v>
      </c>
      <c r="Y82" s="84" t="str">
        <f t="shared" si="66"/>
        <v>S4</v>
      </c>
      <c r="Z82" s="84" t="str">
        <f t="shared" si="67"/>
        <v>S4</v>
      </c>
      <c r="AA82" s="84" t="str">
        <f t="shared" si="68"/>
        <v/>
      </c>
      <c r="AB82" s="84" t="str">
        <f t="shared" si="69"/>
        <v/>
      </c>
      <c r="AC82" s="31">
        <f t="shared" si="70"/>
        <v>4</v>
      </c>
      <c r="AH82" s="332">
        <f t="shared" si="71"/>
        <v>41.17</v>
      </c>
    </row>
    <row r="83" spans="1:34" ht="12.75" customHeight="1" x14ac:dyDescent="0.25">
      <c r="A83" s="31" t="str">
        <f>C71&amp;"x"&amp;B83</f>
        <v>S4x10</v>
      </c>
      <c r="B83" s="60">
        <v>10</v>
      </c>
      <c r="C83" s="84" t="str">
        <f t="shared" si="55"/>
        <v>M</v>
      </c>
      <c r="D83" s="84" t="str">
        <f t="shared" si="56"/>
        <v>NGW10M4</v>
      </c>
      <c r="E83" s="85" t="str">
        <f t="shared" si="57"/>
        <v>Jong, de B.</v>
      </c>
      <c r="F83" s="85" t="str">
        <f t="shared" si="58"/>
        <v>Bas</v>
      </c>
      <c r="G83" s="86">
        <f t="shared" si="59"/>
        <v>33019</v>
      </c>
      <c r="H83" s="87">
        <f t="shared" si="60"/>
        <v>31</v>
      </c>
      <c r="I83" s="94"/>
      <c r="J83" s="84" t="str">
        <f t="shared" si="61"/>
        <v>S4</v>
      </c>
      <c r="K83" s="84" t="str">
        <f t="shared" si="62"/>
        <v>S4</v>
      </c>
      <c r="L83" s="84" t="str">
        <f t="shared" si="63"/>
        <v/>
      </c>
      <c r="M83" s="84" t="str">
        <f t="shared" si="64"/>
        <v>S4</v>
      </c>
      <c r="N83" s="89"/>
      <c r="P83" s="199"/>
      <c r="Q83" s="199"/>
      <c r="R83" s="199"/>
      <c r="S83" s="199">
        <f>IF(OR(LEFT($A83,1)="x",AND(AC73+$AC83=0,$AC73&gt;0)),"",IFERROR(VLOOKUP($A83,LedenZ,29,0),""))</f>
        <v>0</v>
      </c>
      <c r="T83" s="273">
        <f t="shared" si="73"/>
        <v>1</v>
      </c>
      <c r="U83" s="202">
        <f t="shared" si="65"/>
        <v>1</v>
      </c>
      <c r="V83" s="205">
        <f t="shared" si="72"/>
        <v>999</v>
      </c>
      <c r="W83" s="205">
        <f t="shared" si="72"/>
        <v>999</v>
      </c>
      <c r="X83" s="49">
        <v>14</v>
      </c>
      <c r="Y83" s="84" t="str">
        <f t="shared" si="66"/>
        <v>S4</v>
      </c>
      <c r="Z83" s="84" t="str">
        <f t="shared" si="67"/>
        <v>S4</v>
      </c>
      <c r="AA83" s="84" t="str">
        <f t="shared" si="68"/>
        <v/>
      </c>
      <c r="AB83" s="84" t="str">
        <f t="shared" si="69"/>
        <v/>
      </c>
      <c r="AC83" s="31">
        <f t="shared" si="70"/>
        <v>4</v>
      </c>
      <c r="AH83" s="332">
        <f t="shared" si="71"/>
        <v>31.6</v>
      </c>
    </row>
    <row r="84" spans="1:34" ht="12.75" customHeight="1" x14ac:dyDescent="0.25">
      <c r="A84" s="31" t="str">
        <f>C71&amp;"x"&amp;B84</f>
        <v>S4x11</v>
      </c>
      <c r="B84" s="60">
        <v>11</v>
      </c>
      <c r="C84" s="84" t="str">
        <f t="shared" si="55"/>
        <v>M</v>
      </c>
      <c r="D84" s="84" t="str">
        <f t="shared" si="56"/>
        <v>NGT92Q5</v>
      </c>
      <c r="E84" s="85" t="str">
        <f t="shared" si="57"/>
        <v>Kuperus, S.</v>
      </c>
      <c r="F84" s="85" t="str">
        <f t="shared" si="58"/>
        <v>Steven</v>
      </c>
      <c r="G84" s="86">
        <f t="shared" si="59"/>
        <v>33058</v>
      </c>
      <c r="H84" s="87">
        <f t="shared" si="60"/>
        <v>31</v>
      </c>
      <c r="I84" s="94"/>
      <c r="J84" s="84" t="str">
        <f t="shared" si="61"/>
        <v>S4</v>
      </c>
      <c r="K84" s="84" t="str">
        <f t="shared" si="62"/>
        <v>S4</v>
      </c>
      <c r="L84" s="84" t="str">
        <f t="shared" si="63"/>
        <v/>
      </c>
      <c r="M84" s="84" t="str">
        <f t="shared" si="64"/>
        <v>S4</v>
      </c>
      <c r="N84" s="89"/>
      <c r="P84" s="199"/>
      <c r="Q84" s="199"/>
      <c r="R84" s="199"/>
      <c r="S84" s="199">
        <f>IF(OR(LEFT($A84,1)="x",AND(AC73+$AC84=0,$AC73&gt;0)),"",IFERROR(VLOOKUP($A84,LedenZ,29,0),""))</f>
        <v>0</v>
      </c>
      <c r="T84" s="273">
        <f t="shared" si="73"/>
        <v>1</v>
      </c>
      <c r="U84" s="202">
        <f t="shared" si="65"/>
        <v>1</v>
      </c>
      <c r="V84" s="205">
        <f t="shared" si="72"/>
        <v>999</v>
      </c>
      <c r="W84" s="205">
        <f t="shared" si="72"/>
        <v>999</v>
      </c>
      <c r="X84" s="49">
        <v>15</v>
      </c>
      <c r="Y84" s="84" t="str">
        <f t="shared" si="66"/>
        <v>S4</v>
      </c>
      <c r="Z84" s="84" t="str">
        <f t="shared" si="67"/>
        <v>S4</v>
      </c>
      <c r="AA84" s="84" t="str">
        <f t="shared" si="68"/>
        <v/>
      </c>
      <c r="AB84" s="84" t="str">
        <f t="shared" si="69"/>
        <v/>
      </c>
      <c r="AC84" s="31">
        <f t="shared" si="70"/>
        <v>4</v>
      </c>
      <c r="AH84" s="332">
        <f t="shared" si="71"/>
        <v>31.49</v>
      </c>
    </row>
    <row r="85" spans="1:34" ht="12.75" customHeight="1" x14ac:dyDescent="0.25">
      <c r="A85" s="31" t="str">
        <f>C71&amp;"x"&amp;B85</f>
        <v>S4x12</v>
      </c>
      <c r="B85" s="60">
        <v>12</v>
      </c>
      <c r="C85" s="84" t="str">
        <f t="shared" si="55"/>
        <v/>
      </c>
      <c r="D85" s="84" t="str">
        <f t="shared" si="56"/>
        <v/>
      </c>
      <c r="E85" s="85" t="str">
        <f t="shared" si="57"/>
        <v/>
      </c>
      <c r="F85" s="85" t="str">
        <f t="shared" si="58"/>
        <v/>
      </c>
      <c r="G85" s="86" t="str">
        <f t="shared" si="59"/>
        <v/>
      </c>
      <c r="H85" s="87" t="str">
        <f t="shared" si="60"/>
        <v/>
      </c>
      <c r="I85" s="94"/>
      <c r="J85" s="84" t="str">
        <f t="shared" si="61"/>
        <v/>
      </c>
      <c r="K85" s="84" t="str">
        <f t="shared" si="62"/>
        <v/>
      </c>
      <c r="L85" s="84" t="str">
        <f t="shared" si="63"/>
        <v/>
      </c>
      <c r="M85" s="84" t="str">
        <f t="shared" si="64"/>
        <v/>
      </c>
      <c r="N85" s="89"/>
      <c r="P85" s="199"/>
      <c r="Q85" s="199"/>
      <c r="R85" s="199"/>
      <c r="S85" s="199" t="str">
        <f>IF(OR(LEFT($A85,1)="x",AND(AC73+$AC85=0,$AC73&gt;0)),"",IFERROR(VLOOKUP($A85,LedenZ,29,0),""))</f>
        <v/>
      </c>
      <c r="T85" s="273">
        <f t="shared" si="73"/>
        <v>0</v>
      </c>
      <c r="U85" s="202">
        <f t="shared" si="65"/>
        <v>0</v>
      </c>
      <c r="V85" s="205">
        <f t="shared" si="72"/>
        <v>999</v>
      </c>
      <c r="W85" s="205">
        <f t="shared" si="72"/>
        <v>999</v>
      </c>
      <c r="X85" s="49">
        <v>16</v>
      </c>
      <c r="Y85" s="84" t="str">
        <f t="shared" si="66"/>
        <v/>
      </c>
      <c r="Z85" s="84" t="str">
        <f t="shared" si="67"/>
        <v/>
      </c>
      <c r="AA85" s="84" t="str">
        <f t="shared" si="68"/>
        <v/>
      </c>
      <c r="AB85" s="84" t="str">
        <f t="shared" si="69"/>
        <v/>
      </c>
      <c r="AC85" s="31">
        <f t="shared" si="70"/>
        <v>0</v>
      </c>
      <c r="AH85" s="332" t="str">
        <f t="shared" si="71"/>
        <v/>
      </c>
    </row>
    <row r="86" spans="1:34" ht="12.75" customHeight="1" x14ac:dyDescent="0.25">
      <c r="A86" s="31" t="str">
        <f>C71&amp;"x"&amp;B86</f>
        <v>S4x13</v>
      </c>
      <c r="B86" s="60">
        <v>13</v>
      </c>
      <c r="C86" s="84" t="str">
        <f t="shared" si="55"/>
        <v/>
      </c>
      <c r="D86" s="84" t="str">
        <f t="shared" si="56"/>
        <v/>
      </c>
      <c r="E86" s="85" t="str">
        <f t="shared" si="57"/>
        <v/>
      </c>
      <c r="F86" s="85" t="str">
        <f t="shared" si="58"/>
        <v/>
      </c>
      <c r="G86" s="86" t="str">
        <f t="shared" si="59"/>
        <v/>
      </c>
      <c r="H86" s="87" t="str">
        <f t="shared" si="60"/>
        <v/>
      </c>
      <c r="I86" s="94"/>
      <c r="J86" s="84" t="str">
        <f t="shared" si="61"/>
        <v/>
      </c>
      <c r="K86" s="84" t="str">
        <f t="shared" si="62"/>
        <v/>
      </c>
      <c r="L86" s="84" t="str">
        <f t="shared" si="63"/>
        <v/>
      </c>
      <c r="M86" s="84" t="str">
        <f t="shared" si="64"/>
        <v/>
      </c>
      <c r="N86" s="89"/>
      <c r="P86" s="199"/>
      <c r="Q86" s="199"/>
      <c r="R86" s="199"/>
      <c r="S86" s="199" t="str">
        <f>IF(OR(LEFT($A86,1)="x",AND(AC73+$AC86=0,$AC73&gt;0)),"",IFERROR(VLOOKUP($A86,LedenZ,29,0),""))</f>
        <v/>
      </c>
      <c r="T86" s="273">
        <f t="shared" si="73"/>
        <v>0</v>
      </c>
      <c r="U86" s="202">
        <f t="shared" si="65"/>
        <v>0</v>
      </c>
      <c r="V86" s="205">
        <f t="shared" si="72"/>
        <v>999</v>
      </c>
      <c r="W86" s="205">
        <f t="shared" si="72"/>
        <v>999</v>
      </c>
      <c r="X86" s="49">
        <v>17</v>
      </c>
      <c r="Y86" s="84" t="str">
        <f t="shared" si="66"/>
        <v/>
      </c>
      <c r="Z86" s="84" t="str">
        <f t="shared" si="67"/>
        <v/>
      </c>
      <c r="AA86" s="84" t="str">
        <f t="shared" si="68"/>
        <v/>
      </c>
      <c r="AB86" s="84" t="str">
        <f t="shared" si="69"/>
        <v/>
      </c>
      <c r="AC86" s="31">
        <f t="shared" si="70"/>
        <v>0</v>
      </c>
      <c r="AH86" s="332" t="str">
        <f t="shared" si="71"/>
        <v/>
      </c>
    </row>
    <row r="87" spans="1:34" ht="12.75" customHeight="1" x14ac:dyDescent="0.25">
      <c r="A87" s="31" t="str">
        <f>C71&amp;"x"&amp;B87</f>
        <v>S4x14</v>
      </c>
      <c r="B87" s="60">
        <v>14</v>
      </c>
      <c r="C87" s="84" t="str">
        <f t="shared" si="55"/>
        <v/>
      </c>
      <c r="D87" s="84" t="str">
        <f t="shared" si="56"/>
        <v/>
      </c>
      <c r="E87" s="85" t="str">
        <f t="shared" si="57"/>
        <v/>
      </c>
      <c r="F87" s="85" t="str">
        <f t="shared" si="58"/>
        <v/>
      </c>
      <c r="G87" s="86" t="str">
        <f t="shared" si="59"/>
        <v/>
      </c>
      <c r="H87" s="87" t="str">
        <f t="shared" si="60"/>
        <v/>
      </c>
      <c r="I87" s="94"/>
      <c r="J87" s="84" t="str">
        <f t="shared" si="61"/>
        <v/>
      </c>
      <c r="K87" s="84" t="str">
        <f t="shared" si="62"/>
        <v/>
      </c>
      <c r="L87" s="84" t="str">
        <f t="shared" si="63"/>
        <v/>
      </c>
      <c r="M87" s="84" t="str">
        <f t="shared" si="64"/>
        <v/>
      </c>
      <c r="N87" s="89"/>
      <c r="P87" s="199"/>
      <c r="Q87" s="199"/>
      <c r="R87" s="199"/>
      <c r="S87" s="199" t="str">
        <f>IF(OR(LEFT($A87,1)="x",AND(AC73+$AC87=0,$AC73&gt;0)),"",IFERROR(VLOOKUP($A87,LedenZ,29,0),""))</f>
        <v/>
      </c>
      <c r="T87" s="273">
        <f t="shared" si="73"/>
        <v>0</v>
      </c>
      <c r="U87" s="202">
        <f t="shared" si="65"/>
        <v>0</v>
      </c>
      <c r="V87" s="205">
        <f t="shared" si="72"/>
        <v>999</v>
      </c>
      <c r="W87" s="205">
        <f t="shared" si="72"/>
        <v>999</v>
      </c>
      <c r="X87" s="49">
        <v>18</v>
      </c>
      <c r="Y87" s="84" t="str">
        <f t="shared" si="66"/>
        <v/>
      </c>
      <c r="Z87" s="84" t="str">
        <f t="shared" si="67"/>
        <v/>
      </c>
      <c r="AA87" s="84" t="str">
        <f t="shared" si="68"/>
        <v/>
      </c>
      <c r="AB87" s="84" t="str">
        <f t="shared" si="69"/>
        <v/>
      </c>
      <c r="AC87" s="31">
        <f t="shared" si="70"/>
        <v>0</v>
      </c>
      <c r="AH87" s="332" t="str">
        <f t="shared" si="71"/>
        <v/>
      </c>
    </row>
    <row r="88" spans="1:34" ht="12.75" customHeight="1" x14ac:dyDescent="0.25">
      <c r="A88" s="31" t="str">
        <f>C71&amp;"x"&amp;B88</f>
        <v>S4x15</v>
      </c>
      <c r="B88" s="60">
        <v>15</v>
      </c>
      <c r="C88" s="84" t="str">
        <f t="shared" si="55"/>
        <v/>
      </c>
      <c r="D88" s="84" t="str">
        <f t="shared" si="56"/>
        <v/>
      </c>
      <c r="E88" s="85" t="str">
        <f t="shared" si="57"/>
        <v/>
      </c>
      <c r="F88" s="85" t="str">
        <f t="shared" si="58"/>
        <v/>
      </c>
      <c r="G88" s="86" t="str">
        <f t="shared" si="59"/>
        <v/>
      </c>
      <c r="H88" s="87" t="str">
        <f t="shared" si="60"/>
        <v/>
      </c>
      <c r="I88" s="94"/>
      <c r="J88" s="84" t="str">
        <f t="shared" si="61"/>
        <v/>
      </c>
      <c r="K88" s="84" t="str">
        <f t="shared" si="62"/>
        <v/>
      </c>
      <c r="L88" s="84" t="str">
        <f t="shared" si="63"/>
        <v/>
      </c>
      <c r="M88" s="84" t="str">
        <f t="shared" si="64"/>
        <v/>
      </c>
      <c r="N88" s="89"/>
      <c r="P88" s="199"/>
      <c r="Q88" s="199"/>
      <c r="R88" s="199"/>
      <c r="S88" s="199" t="str">
        <f>IF(OR(LEFT($A88,1)="x",AND(AC73+$AC88=0,$AC73&gt;0)),"",IFERROR(VLOOKUP($A88,LedenZ,29,0),""))</f>
        <v/>
      </c>
      <c r="T88" s="273">
        <f t="shared" si="73"/>
        <v>0</v>
      </c>
      <c r="U88" s="202">
        <f t="shared" si="65"/>
        <v>0</v>
      </c>
      <c r="V88" s="205">
        <f t="shared" si="72"/>
        <v>999</v>
      </c>
      <c r="W88" s="205">
        <f t="shared" si="72"/>
        <v>999</v>
      </c>
      <c r="X88" s="49">
        <v>19</v>
      </c>
      <c r="Y88" s="84" t="str">
        <f t="shared" si="66"/>
        <v/>
      </c>
      <c r="Z88" s="84" t="str">
        <f t="shared" si="67"/>
        <v/>
      </c>
      <c r="AA88" s="84" t="str">
        <f t="shared" si="68"/>
        <v/>
      </c>
      <c r="AB88" s="84" t="str">
        <f t="shared" si="69"/>
        <v/>
      </c>
      <c r="AC88" s="31">
        <f t="shared" si="70"/>
        <v>0</v>
      </c>
      <c r="AH88" s="332" t="str">
        <f t="shared" si="71"/>
        <v/>
      </c>
    </row>
    <row r="89" spans="1:34" ht="13.8" thickBot="1" x14ac:dyDescent="0.3">
      <c r="B89" s="90"/>
      <c r="C89" s="91"/>
      <c r="D89" s="90"/>
      <c r="E89" s="90"/>
      <c r="F89" s="90"/>
      <c r="G89" s="92"/>
      <c r="H89" s="92"/>
      <c r="I89" s="92"/>
      <c r="J89" s="91"/>
      <c r="K89" s="91"/>
      <c r="L89" s="91"/>
      <c r="M89" s="89"/>
      <c r="N89" s="89"/>
      <c r="X89" s="49">
        <v>20</v>
      </c>
    </row>
    <row r="90" spans="1:34" ht="13.8" thickTop="1" x14ac:dyDescent="0.25">
      <c r="A90" s="59"/>
      <c r="B90" s="60"/>
      <c r="C90" s="416" t="s">
        <v>5707</v>
      </c>
      <c r="D90" s="416"/>
      <c r="E90" s="162" t="s">
        <v>5708</v>
      </c>
      <c r="F90" s="162" t="s">
        <v>5709</v>
      </c>
      <c r="G90" s="62" t="s">
        <v>5710</v>
      </c>
      <c r="H90" s="63"/>
      <c r="I90" s="64"/>
      <c r="J90" s="65" t="s">
        <v>5711</v>
      </c>
      <c r="K90" s="65" t="s">
        <v>5712</v>
      </c>
      <c r="L90" s="65" t="s">
        <v>5713</v>
      </c>
      <c r="M90" s="66"/>
      <c r="N90" s="66"/>
      <c r="O90" s="67"/>
      <c r="P90" s="68">
        <f>COUNT(P94:P108)</f>
        <v>0</v>
      </c>
      <c r="Q90" s="68">
        <f>COUNT(Q94:Q108)</f>
        <v>0</v>
      </c>
      <c r="R90" s="68">
        <f>COUNT(R94:R108)</f>
        <v>0</v>
      </c>
      <c r="S90" s="68">
        <f>COUNT(S94:S108)</f>
        <v>9</v>
      </c>
      <c r="T90" s="344">
        <f>T91-SUM(U94:U108)</f>
        <v>0</v>
      </c>
      <c r="U90" s="67"/>
      <c r="V90" s="67"/>
      <c r="W90" s="67"/>
      <c r="X90" s="67">
        <v>1</v>
      </c>
      <c r="Y90" s="59"/>
      <c r="Z90" s="59"/>
      <c r="AA90" s="59"/>
      <c r="AB90" s="59"/>
      <c r="AC90" s="59"/>
    </row>
    <row r="91" spans="1:34" x14ac:dyDescent="0.25">
      <c r="A91" s="40">
        <v>8</v>
      </c>
      <c r="B91" s="70"/>
      <c r="C91" s="415" t="str">
        <f>Leden!AR10</f>
        <v>S5</v>
      </c>
      <c r="D91" s="415"/>
      <c r="E91" s="161" t="str">
        <f>IF($C91="","",LEFT(IFERROR(VLOOKUP($C91,TeamsZ,2,0),"")&amp;"??",2))</f>
        <v>WK</v>
      </c>
      <c r="F91" s="342" t="str">
        <f>IF($C91="","",IFERROR(VLOOKUP($C91,TeamsZ,3,0),"??"))</f>
        <v>Za</v>
      </c>
      <c r="G91" s="161" t="str">
        <f>IF($C91="","",LEFT(IFERROR(VLOOKUP($C91,TeamsZ,4,0),"")&amp;"?",1))</f>
        <v>8</v>
      </c>
      <c r="H91" s="72"/>
      <c r="I91" s="73"/>
      <c r="J91" s="265">
        <f>COUNTIF(C94:C108,"V")</f>
        <v>4</v>
      </c>
      <c r="K91" s="268">
        <f>COUNTIF(C94:C108,"M")</f>
        <v>5</v>
      </c>
      <c r="L91" s="74">
        <f>IFERROR(AVERAGE(H94:H108),"")</f>
        <v>21.666666666666668</v>
      </c>
      <c r="M91" s="75"/>
      <c r="N91" s="75"/>
      <c r="O91" s="76" t="s">
        <v>5714</v>
      </c>
      <c r="P91" s="346"/>
      <c r="Q91" s="346"/>
      <c r="R91" s="346"/>
      <c r="S91" s="346">
        <f>IF(COUNT(S94:S108)=0,"",TeamPunten(S94:S108,$C91,$T91))</f>
        <v>0</v>
      </c>
      <c r="T91" s="344">
        <f>SUM(T94:T108)</f>
        <v>9</v>
      </c>
      <c r="U91" s="201" t="str">
        <f>MID($C91,1,1)</f>
        <v>S</v>
      </c>
      <c r="V91" s="201" t="str">
        <f>MID($C91,1,1)</f>
        <v>S</v>
      </c>
      <c r="W91" s="201" t="str">
        <f>MID($C91,1,1)</f>
        <v>S</v>
      </c>
      <c r="X91" s="49">
        <v>2</v>
      </c>
      <c r="Y91" s="40"/>
      <c r="Z91" s="40"/>
      <c r="AA91" s="40"/>
      <c r="AB91" s="40"/>
      <c r="AC91" s="40"/>
      <c r="AD91" s="17" t="str">
        <f>IF($C91="","",IFERROR(VLOOKUP($C91,TeamsZ,6,0),""))</f>
        <v>A</v>
      </c>
      <c r="AE91" s="17" t="str">
        <f>TRIM(IF($AD91="","",IFERROR(VLOOKUP($AD91,Teams!$J$4:$O$8,2,0),"")))</f>
        <v>3312 AD</v>
      </c>
      <c r="AF91" s="17" t="str">
        <f>TRIM(IF($AD91="","",IFERROR(VLOOKUP($AD91,Teams!$J$4:$O$8,4,0),"")))</f>
        <v>Dordrecht Oranje Wit Hal</v>
      </c>
      <c r="AH91" s="335">
        <f>IFERROR(AVERAGE(AH94:AH108),"")</f>
        <v>21.951111111111111</v>
      </c>
    </row>
    <row r="92" spans="1:34" x14ac:dyDescent="0.25">
      <c r="B92" s="60"/>
      <c r="C92" s="162"/>
      <c r="D92" s="60"/>
      <c r="E92" s="60"/>
      <c r="F92" s="60"/>
      <c r="G92" s="64"/>
      <c r="H92" s="64"/>
      <c r="I92" s="64"/>
      <c r="J92" s="266"/>
      <c r="K92" s="266"/>
      <c r="L92" s="266"/>
      <c r="M92" s="77"/>
      <c r="N92" s="77"/>
      <c r="P92" s="200"/>
      <c r="Q92" s="200"/>
      <c r="R92" s="200"/>
      <c r="S92" s="200"/>
      <c r="T92" s="156"/>
      <c r="U92" s="202"/>
      <c r="V92" s="202"/>
      <c r="W92" s="202"/>
      <c r="X92" s="49">
        <v>3</v>
      </c>
    </row>
    <row r="93" spans="1:34" x14ac:dyDescent="0.25">
      <c r="A93" s="78"/>
      <c r="B93" s="79"/>
      <c r="C93" s="80" t="s">
        <v>5715</v>
      </c>
      <c r="D93" s="80" t="s">
        <v>5716</v>
      </c>
      <c r="E93" s="81" t="s">
        <v>5717</v>
      </c>
      <c r="F93" s="81" t="s">
        <v>5718</v>
      </c>
      <c r="G93" s="80" t="s">
        <v>5719</v>
      </c>
      <c r="H93" s="80" t="s">
        <v>5720</v>
      </c>
      <c r="I93" s="80" t="s">
        <v>5575</v>
      </c>
      <c r="J93" s="80" t="s">
        <v>7904</v>
      </c>
      <c r="K93" s="80" t="s">
        <v>7905</v>
      </c>
      <c r="L93" s="80" t="s">
        <v>8680</v>
      </c>
      <c r="M93" s="80" t="s">
        <v>8681</v>
      </c>
      <c r="N93" s="82"/>
      <c r="O93" s="83"/>
      <c r="P93" s="203" t="s">
        <v>5585</v>
      </c>
      <c r="Q93" s="203" t="s">
        <v>5584</v>
      </c>
      <c r="R93" s="203" t="s">
        <v>5586</v>
      </c>
      <c r="S93" s="203" t="s">
        <v>5585</v>
      </c>
      <c r="T93" s="156"/>
      <c r="U93" s="201">
        <f>IF(W91="","",VLOOKUP(W91,Leeftijdscat,2,FALSE))</f>
        <v>5</v>
      </c>
      <c r="V93" s="201">
        <f>IF(W91="","",VLOOKUP(W91,Leeftijdscat,3,FALSE))</f>
        <v>999</v>
      </c>
      <c r="W93" s="201">
        <f>IF(W91="","",VLOOKUP(W91,Leeftijdscat,4,FALSE))</f>
        <v>999</v>
      </c>
      <c r="X93" s="49">
        <v>4</v>
      </c>
      <c r="Y93" s="78">
        <f>LEN(Y94&amp;Y95&amp;Y96&amp;Y97&amp;Y98&amp;Y99&amp;Y100&amp;Y101&amp;Y102&amp;Y103&amp;Y104&amp;Y105&amp;Y106&amp;Y107&amp;Y108)</f>
        <v>18</v>
      </c>
      <c r="Z93" s="78">
        <f>LEN(Z94&amp;Z95&amp;Z96&amp;Z97&amp;Z98&amp;Z99&amp;Z100&amp;Z101&amp;Z102&amp;Z103&amp;Z104&amp;Z105&amp;Z106&amp;Z107&amp;Z108)</f>
        <v>18</v>
      </c>
      <c r="AA93" s="78">
        <f>LEN(AA94&amp;AA95&amp;AA96&amp;AA97&amp;AA98&amp;AA99&amp;AA100&amp;AA101&amp;AA102&amp;AA103&amp;AA104&amp;AA105&amp;AA106&amp;AA107&amp;AA108)</f>
        <v>0</v>
      </c>
      <c r="AB93" s="78">
        <f>LEN(AB94&amp;AB95&amp;AB96&amp;AB97&amp;AB98&amp;AB99&amp;AB100&amp;AB101&amp;AB102&amp;AB103&amp;AB104&amp;AB105&amp;AB106&amp;AB107&amp;AB108)</f>
        <v>0</v>
      </c>
      <c r="AC93" s="78">
        <f>SUM(Y93:AA93)</f>
        <v>36</v>
      </c>
    </row>
    <row r="94" spans="1:34" x14ac:dyDescent="0.25">
      <c r="A94" s="31" t="str">
        <f>C91&amp;"x"&amp;B94</f>
        <v>S5x1</v>
      </c>
      <c r="B94" s="60">
        <v>1</v>
      </c>
      <c r="C94" s="84" t="str">
        <f t="shared" ref="C94:C108" si="74">IF(LEFT($A94,1)="x","",IFERROR(VLOOKUP($A94,LedenZ,5,0),""))</f>
        <v>V</v>
      </c>
      <c r="D94" s="84" t="str">
        <f t="shared" ref="D94:D108" si="75">IF(LEFT($A94,1)="x","",IFERROR(VLOOKUP($A94,LedenZ,6,0),""))</f>
        <v>NJH13R4</v>
      </c>
      <c r="E94" s="85" t="str">
        <f t="shared" ref="E94:E108" si="76">IF(LEFT($A94,1)="x","",IFERROR(VLOOKUP($A94,LedenZ,7,0),""))</f>
        <v>Lacroes, M.J.</v>
      </c>
      <c r="F94" s="85" t="str">
        <f t="shared" ref="F94:F108" si="77">IF(LEFT($A94,1)="x","",IFERROR(VLOOKUP($A94,LedenZ,8,0),""))</f>
        <v>Jany</v>
      </c>
      <c r="G94" s="86">
        <f t="shared" ref="G94:G108" si="78">IF(LEFT($A94,1)="x","",IFERROR(VLOOKUP($A94,LedenZ,9,0),""))</f>
        <v>36013</v>
      </c>
      <c r="H94" s="87">
        <f t="shared" ref="H94:H108" si="79">IF(AND(ISNUMBER(G94),G94&lt;&gt;0),DATEDIF(G94,Peildatum,"Y"),"")</f>
        <v>23</v>
      </c>
      <c r="I94" s="94"/>
      <c r="J94" s="84" t="str">
        <f t="shared" ref="J94:J108" si="80">IF(LEFT($A94,1)="x","",IFERROR(VLOOKUP($A94,LedenZ,15,0),""))</f>
        <v>S5</v>
      </c>
      <c r="K94" s="84" t="str">
        <f t="shared" ref="K94:K108" si="81">IF(LEFT($A94,1)="x","",IFERROR(VLOOKUP($A94,LedenZ,16,0),""))</f>
        <v>S5</v>
      </c>
      <c r="L94" s="84" t="str">
        <f t="shared" ref="L94:L108" si="82">IF(LEFT($A94,1)="x","",IFERROR(VLOOKUP($A94,LedenZ,17,0),""))</f>
        <v/>
      </c>
      <c r="M94" s="84" t="str">
        <f t="shared" ref="M94:M108" si="83">IF(LEFT($A94,1)="x","",IFERROR(VLOOKUP($A94,LedenZ,18,0),""))</f>
        <v>S5</v>
      </c>
      <c r="N94" s="89"/>
      <c r="P94" s="199"/>
      <c r="Q94" s="199"/>
      <c r="R94" s="199"/>
      <c r="S94" s="199">
        <f>IF(OR(LEFT($A94,1)="x",AND(AC93+$AC94=0,$AC93&gt;0)),"",IFERROR(VLOOKUP($A94,LedenZ,29,0),""))</f>
        <v>0</v>
      </c>
      <c r="T94" s="273">
        <f t="shared" ref="T94:T108" si="84">IF(LEN(C94&amp;D94&amp;E94&amp;F94)&gt;0,1,0)</f>
        <v>1</v>
      </c>
      <c r="U94" s="202">
        <f t="shared" ref="U94:U108" si="85">MIN(LEN(Y94&amp;Z94&amp;AA94&amp;AB94),1)</f>
        <v>1</v>
      </c>
      <c r="V94" s="205">
        <f>V93</f>
        <v>999</v>
      </c>
      <c r="W94" s="205">
        <f>W93</f>
        <v>999</v>
      </c>
      <c r="X94" s="49">
        <v>5</v>
      </c>
      <c r="Y94" s="84" t="str">
        <f t="shared" ref="Y94:Y108" si="86">IF(LEFT($A94,1)="x","",IFERROR(VLOOKUP($A94,LedenZ,33,0),""))</f>
        <v>S5</v>
      </c>
      <c r="Z94" s="84" t="str">
        <f t="shared" ref="Z94:Z108" si="87">IF(LEFT($A94,1)="x","",IFERROR(VLOOKUP($A94,LedenZ,34,0),""))</f>
        <v>S5</v>
      </c>
      <c r="AA94" s="84" t="str">
        <f t="shared" ref="AA94:AA108" si="88">IF(LEFT($A94,1)="x","",IFERROR(VLOOKUP($A94,LedenZ,35,0),""))</f>
        <v/>
      </c>
      <c r="AB94" s="84" t="str">
        <f t="shared" ref="AB94:AB108" si="89">IF(LEFT($A94,1)="x","",IFERROR(VLOOKUP($A94,LedenZ,36,0),""))</f>
        <v/>
      </c>
      <c r="AC94" s="31">
        <f t="shared" ref="AC94:AC108" si="90">LEN(Y94&amp;Z94&amp;AA94&amp;AB94)</f>
        <v>4</v>
      </c>
      <c r="AH94" s="332">
        <f t="shared" ref="AH94:AH108" si="91">lft(G94,Peildatum)</f>
        <v>23.4</v>
      </c>
    </row>
    <row r="95" spans="1:34" x14ac:dyDescent="0.25">
      <c r="A95" s="31" t="str">
        <f>C91&amp;"x"&amp;B95</f>
        <v>S5x2</v>
      </c>
      <c r="B95" s="60">
        <v>2</v>
      </c>
      <c r="C95" s="84" t="str">
        <f t="shared" si="74"/>
        <v>V</v>
      </c>
      <c r="D95" s="84" t="str">
        <f t="shared" si="75"/>
        <v>NJX40G9</v>
      </c>
      <c r="E95" s="85" t="str">
        <f t="shared" si="76"/>
        <v>Bax, E. S.</v>
      </c>
      <c r="F95" s="85" t="str">
        <f t="shared" si="77"/>
        <v>Erinn</v>
      </c>
      <c r="G95" s="86">
        <f t="shared" si="78"/>
        <v>36032</v>
      </c>
      <c r="H95" s="87">
        <f t="shared" si="79"/>
        <v>23</v>
      </c>
      <c r="I95" s="94"/>
      <c r="J95" s="84" t="str">
        <f t="shared" si="80"/>
        <v>S5</v>
      </c>
      <c r="K95" s="84" t="str">
        <f t="shared" si="81"/>
        <v>S5</v>
      </c>
      <c r="L95" s="84" t="str">
        <f t="shared" si="82"/>
        <v/>
      </c>
      <c r="M95" s="84" t="str">
        <f t="shared" si="83"/>
        <v>S5</v>
      </c>
      <c r="N95" s="89"/>
      <c r="P95" s="199"/>
      <c r="Q95" s="199"/>
      <c r="R95" s="199"/>
      <c r="S95" s="199">
        <f>IF(OR(LEFT($A95,1)="x",AND(AC93+$AC95=0,$AC93&gt;0)),"",IFERROR(VLOOKUP($A95,LedenZ,29,0),""))</f>
        <v>0</v>
      </c>
      <c r="T95" s="273">
        <f t="shared" si="84"/>
        <v>1</v>
      </c>
      <c r="U95" s="202">
        <f t="shared" si="85"/>
        <v>1</v>
      </c>
      <c r="V95" s="205">
        <f t="shared" ref="V95:W108" si="92">V94</f>
        <v>999</v>
      </c>
      <c r="W95" s="205">
        <f t="shared" si="92"/>
        <v>999</v>
      </c>
      <c r="X95" s="49">
        <v>6</v>
      </c>
      <c r="Y95" s="84" t="str">
        <f t="shared" si="86"/>
        <v>S5</v>
      </c>
      <c r="Z95" s="84" t="str">
        <f t="shared" si="87"/>
        <v>S5</v>
      </c>
      <c r="AA95" s="84" t="str">
        <f t="shared" si="88"/>
        <v/>
      </c>
      <c r="AB95" s="84" t="str">
        <f t="shared" si="89"/>
        <v/>
      </c>
      <c r="AC95" s="31">
        <f t="shared" si="90"/>
        <v>4</v>
      </c>
      <c r="AH95" s="332">
        <f t="shared" si="91"/>
        <v>23.35</v>
      </c>
    </row>
    <row r="96" spans="1:34" x14ac:dyDescent="0.25">
      <c r="A96" s="31" t="str">
        <f>C91&amp;"x"&amp;B96</f>
        <v>S5x3</v>
      </c>
      <c r="B96" s="60">
        <v>3</v>
      </c>
      <c r="C96" s="84" t="str">
        <f t="shared" si="74"/>
        <v>V</v>
      </c>
      <c r="D96" s="84" t="str">
        <f t="shared" si="75"/>
        <v>NKC46S7</v>
      </c>
      <c r="E96" s="85" t="str">
        <f t="shared" si="76"/>
        <v>Schram, L.J.</v>
      </c>
      <c r="F96" s="85" t="str">
        <f t="shared" si="77"/>
        <v>Lara</v>
      </c>
      <c r="G96" s="86">
        <f t="shared" si="78"/>
        <v>36887</v>
      </c>
      <c r="H96" s="87">
        <f t="shared" si="79"/>
        <v>21</v>
      </c>
      <c r="I96" s="94"/>
      <c r="J96" s="84" t="str">
        <f t="shared" si="80"/>
        <v>S5</v>
      </c>
      <c r="K96" s="84" t="str">
        <f t="shared" si="81"/>
        <v>S5</v>
      </c>
      <c r="L96" s="84" t="str">
        <f t="shared" si="82"/>
        <v/>
      </c>
      <c r="M96" s="84" t="str">
        <f t="shared" si="83"/>
        <v>S5</v>
      </c>
      <c r="N96" s="89"/>
      <c r="P96" s="199"/>
      <c r="Q96" s="199"/>
      <c r="R96" s="199"/>
      <c r="S96" s="199">
        <f>IF(OR(LEFT($A96,1)="x",AND(AC93+$AC96=0,$AC93&gt;0)),"",IFERROR(VLOOKUP($A96,LedenZ,29,0),""))</f>
        <v>0</v>
      </c>
      <c r="T96" s="273">
        <f t="shared" si="84"/>
        <v>1</v>
      </c>
      <c r="U96" s="202">
        <f t="shared" si="85"/>
        <v>1</v>
      </c>
      <c r="V96" s="205">
        <f t="shared" si="92"/>
        <v>999</v>
      </c>
      <c r="W96" s="205">
        <f t="shared" si="92"/>
        <v>999</v>
      </c>
      <c r="X96" s="49">
        <v>7</v>
      </c>
      <c r="Y96" s="84" t="str">
        <f t="shared" si="86"/>
        <v>S5</v>
      </c>
      <c r="Z96" s="84" t="str">
        <f t="shared" si="87"/>
        <v>S5</v>
      </c>
      <c r="AA96" s="84" t="str">
        <f t="shared" si="88"/>
        <v/>
      </c>
      <c r="AB96" s="84" t="str">
        <f t="shared" si="89"/>
        <v/>
      </c>
      <c r="AC96" s="31">
        <f t="shared" si="90"/>
        <v>4</v>
      </c>
      <c r="AH96" s="332">
        <f t="shared" si="91"/>
        <v>21.01</v>
      </c>
    </row>
    <row r="97" spans="1:34" x14ac:dyDescent="0.25">
      <c r="A97" s="31" t="str">
        <f>C91&amp;"x"&amp;B97</f>
        <v>S5x4</v>
      </c>
      <c r="B97" s="60">
        <v>4</v>
      </c>
      <c r="C97" s="84" t="str">
        <f t="shared" si="74"/>
        <v>V</v>
      </c>
      <c r="D97" s="84" t="str">
        <f t="shared" si="75"/>
        <v>NKK88P0</v>
      </c>
      <c r="E97" s="85" t="str">
        <f t="shared" si="76"/>
        <v>Slotboom, A.</v>
      </c>
      <c r="F97" s="85" t="str">
        <f t="shared" si="77"/>
        <v>Amber</v>
      </c>
      <c r="G97" s="86">
        <f t="shared" si="78"/>
        <v>37224</v>
      </c>
      <c r="H97" s="87">
        <f t="shared" si="79"/>
        <v>20</v>
      </c>
      <c r="I97" s="94"/>
      <c r="J97" s="84" t="str">
        <f t="shared" si="80"/>
        <v>S6</v>
      </c>
      <c r="K97" s="84" t="str">
        <f t="shared" si="81"/>
        <v>S5</v>
      </c>
      <c r="L97" s="84" t="str">
        <f t="shared" si="82"/>
        <v/>
      </c>
      <c r="M97" s="84" t="str">
        <f t="shared" si="83"/>
        <v>S5</v>
      </c>
      <c r="N97" s="89"/>
      <c r="P97" s="199"/>
      <c r="Q97" s="199"/>
      <c r="R97" s="199"/>
      <c r="S97" s="199">
        <f>IF(OR(LEFT($A97,1)="x",AND(AC93+$AC97=0,$AC93&gt;0)),"",IFERROR(VLOOKUP($A97,LedenZ,29,0),""))</f>
        <v>0</v>
      </c>
      <c r="T97" s="273">
        <f t="shared" si="84"/>
        <v>1</v>
      </c>
      <c r="U97" s="202">
        <f t="shared" si="85"/>
        <v>1</v>
      </c>
      <c r="V97" s="205">
        <f t="shared" si="92"/>
        <v>999</v>
      </c>
      <c r="W97" s="205">
        <f t="shared" si="92"/>
        <v>999</v>
      </c>
      <c r="X97" s="49">
        <v>8</v>
      </c>
      <c r="Y97" s="84" t="str">
        <f t="shared" si="86"/>
        <v>S6</v>
      </c>
      <c r="Z97" s="84" t="str">
        <f t="shared" si="87"/>
        <v>S5</v>
      </c>
      <c r="AA97" s="84" t="str">
        <f t="shared" si="88"/>
        <v/>
      </c>
      <c r="AB97" s="84" t="str">
        <f t="shared" si="89"/>
        <v/>
      </c>
      <c r="AC97" s="31">
        <f t="shared" si="90"/>
        <v>4</v>
      </c>
      <c r="AH97" s="332">
        <f t="shared" si="91"/>
        <v>20.09</v>
      </c>
    </row>
    <row r="98" spans="1:34" x14ac:dyDescent="0.25">
      <c r="A98" s="31" t="str">
        <f>C91&amp;"x"&amp;B98</f>
        <v>S5x5</v>
      </c>
      <c r="B98" s="60">
        <v>5</v>
      </c>
      <c r="C98" s="84" t="str">
        <f t="shared" si="74"/>
        <v>M</v>
      </c>
      <c r="D98" s="84" t="str">
        <f t="shared" si="75"/>
        <v>NKH35N9</v>
      </c>
      <c r="E98" s="85" t="str">
        <f t="shared" si="76"/>
        <v>Jong, de I.J.</v>
      </c>
      <c r="F98" s="85" t="str">
        <f t="shared" si="77"/>
        <v>Jouke</v>
      </c>
      <c r="G98" s="86">
        <f t="shared" si="78"/>
        <v>35797</v>
      </c>
      <c r="H98" s="87">
        <f t="shared" si="79"/>
        <v>23</v>
      </c>
      <c r="I98" s="94"/>
      <c r="J98" s="84" t="str">
        <f t="shared" si="80"/>
        <v>S5</v>
      </c>
      <c r="K98" s="84" t="str">
        <f t="shared" si="81"/>
        <v>S5</v>
      </c>
      <c r="L98" s="84" t="str">
        <f t="shared" si="82"/>
        <v/>
      </c>
      <c r="M98" s="84" t="str">
        <f t="shared" si="83"/>
        <v>S5</v>
      </c>
      <c r="N98" s="89"/>
      <c r="P98" s="199"/>
      <c r="Q98" s="199"/>
      <c r="R98" s="199"/>
      <c r="S98" s="199">
        <f>IF(OR(LEFT($A98,1)="x",AND(AC93+$AC98=0,$AC93&gt;0)),"",IFERROR(VLOOKUP($A98,LedenZ,29,0),""))</f>
        <v>0</v>
      </c>
      <c r="T98" s="273">
        <f t="shared" si="84"/>
        <v>1</v>
      </c>
      <c r="U98" s="202">
        <f t="shared" si="85"/>
        <v>1</v>
      </c>
      <c r="V98" s="205">
        <f t="shared" si="92"/>
        <v>999</v>
      </c>
      <c r="W98" s="205">
        <f t="shared" si="92"/>
        <v>999</v>
      </c>
      <c r="X98" s="49">
        <v>9</v>
      </c>
      <c r="Y98" s="84" t="str">
        <f t="shared" si="86"/>
        <v>S5</v>
      </c>
      <c r="Z98" s="84" t="str">
        <f t="shared" si="87"/>
        <v>S5</v>
      </c>
      <c r="AA98" s="84" t="str">
        <f t="shared" si="88"/>
        <v/>
      </c>
      <c r="AB98" s="84" t="str">
        <f t="shared" si="89"/>
        <v/>
      </c>
      <c r="AC98" s="31">
        <f t="shared" si="90"/>
        <v>4</v>
      </c>
      <c r="AH98" s="332">
        <f t="shared" si="91"/>
        <v>23.99</v>
      </c>
    </row>
    <row r="99" spans="1:34" x14ac:dyDescent="0.25">
      <c r="A99" s="31" t="str">
        <f>C91&amp;"x"&amp;B99</f>
        <v>S5x6</v>
      </c>
      <c r="B99" s="60">
        <v>6</v>
      </c>
      <c r="C99" s="84" t="str">
        <f t="shared" si="74"/>
        <v>M</v>
      </c>
      <c r="D99" s="84" t="str">
        <f t="shared" si="75"/>
        <v>NJH76N5</v>
      </c>
      <c r="E99" s="85" t="str">
        <f t="shared" si="76"/>
        <v>Klink, O.C.</v>
      </c>
      <c r="F99" s="85" t="str">
        <f t="shared" si="77"/>
        <v>Olivier</v>
      </c>
      <c r="G99" s="86">
        <f t="shared" si="78"/>
        <v>36143</v>
      </c>
      <c r="H99" s="87">
        <f t="shared" si="79"/>
        <v>23</v>
      </c>
      <c r="I99" s="94"/>
      <c r="J99" s="84" t="str">
        <f t="shared" si="80"/>
        <v>S5</v>
      </c>
      <c r="K99" s="84" t="str">
        <f t="shared" si="81"/>
        <v>S5</v>
      </c>
      <c r="L99" s="84" t="str">
        <f t="shared" si="82"/>
        <v/>
      </c>
      <c r="M99" s="84" t="str">
        <f t="shared" si="83"/>
        <v>S5</v>
      </c>
      <c r="N99" s="89"/>
      <c r="P99" s="199"/>
      <c r="Q99" s="199"/>
      <c r="R99" s="199"/>
      <c r="S99" s="199">
        <f>IF(OR(LEFT($A99,1)="x",AND(AC93+$AC99=0,$AC93&gt;0)),"",IFERROR(VLOOKUP($A99,LedenZ,29,0),""))</f>
        <v>0</v>
      </c>
      <c r="T99" s="273">
        <f t="shared" si="84"/>
        <v>1</v>
      </c>
      <c r="U99" s="202">
        <f t="shared" si="85"/>
        <v>1</v>
      </c>
      <c r="V99" s="205">
        <f t="shared" si="92"/>
        <v>999</v>
      </c>
      <c r="W99" s="205">
        <f t="shared" si="92"/>
        <v>999</v>
      </c>
      <c r="X99" s="49">
        <v>10</v>
      </c>
      <c r="Y99" s="84" t="str">
        <f t="shared" si="86"/>
        <v>S5</v>
      </c>
      <c r="Z99" s="84" t="str">
        <f t="shared" si="87"/>
        <v>S5</v>
      </c>
      <c r="AA99" s="84" t="str">
        <f t="shared" si="88"/>
        <v/>
      </c>
      <c r="AB99" s="84" t="str">
        <f t="shared" si="89"/>
        <v/>
      </c>
      <c r="AC99" s="31">
        <f t="shared" si="90"/>
        <v>4</v>
      </c>
      <c r="AH99" s="332">
        <f t="shared" si="91"/>
        <v>23.05</v>
      </c>
    </row>
    <row r="100" spans="1:34" x14ac:dyDescent="0.25">
      <c r="A100" s="31" t="str">
        <f>C91&amp;"x"&amp;B100</f>
        <v>S5x7</v>
      </c>
      <c r="B100" s="60">
        <v>7</v>
      </c>
      <c r="C100" s="84" t="str">
        <f t="shared" si="74"/>
        <v>M</v>
      </c>
      <c r="D100" s="84" t="str">
        <f t="shared" si="75"/>
        <v>NLB70W8</v>
      </c>
      <c r="E100" s="85" t="str">
        <f t="shared" si="76"/>
        <v>Friebel, L.</v>
      </c>
      <c r="F100" s="85" t="str">
        <f t="shared" si="77"/>
        <v>Luuk</v>
      </c>
      <c r="G100" s="86">
        <f t="shared" si="78"/>
        <v>36683</v>
      </c>
      <c r="H100" s="87">
        <f t="shared" si="79"/>
        <v>21</v>
      </c>
      <c r="I100" s="94"/>
      <c r="J100" s="84" t="str">
        <f t="shared" si="80"/>
        <v>S6</v>
      </c>
      <c r="K100" s="84" t="str">
        <f t="shared" si="81"/>
        <v>S5</v>
      </c>
      <c r="L100" s="84" t="str">
        <f t="shared" si="82"/>
        <v/>
      </c>
      <c r="M100" s="84" t="str">
        <f t="shared" si="83"/>
        <v>S5</v>
      </c>
      <c r="N100" s="89"/>
      <c r="P100" s="199"/>
      <c r="Q100" s="199"/>
      <c r="R100" s="199"/>
      <c r="S100" s="199">
        <f>IF(OR(LEFT($A100,1)="x",AND(AC93+$AC100=0,$AC93&gt;0)),"",IFERROR(VLOOKUP($A100,LedenZ,29,0),""))</f>
        <v>0</v>
      </c>
      <c r="T100" s="273">
        <f t="shared" si="84"/>
        <v>1</v>
      </c>
      <c r="U100" s="202">
        <f t="shared" si="85"/>
        <v>1</v>
      </c>
      <c r="V100" s="205">
        <f t="shared" si="92"/>
        <v>999</v>
      </c>
      <c r="W100" s="205">
        <f t="shared" si="92"/>
        <v>999</v>
      </c>
      <c r="X100" s="49">
        <v>11</v>
      </c>
      <c r="Y100" s="84" t="str">
        <f t="shared" si="86"/>
        <v>S6</v>
      </c>
      <c r="Z100" s="84" t="str">
        <f t="shared" si="87"/>
        <v>S5</v>
      </c>
      <c r="AA100" s="84" t="str">
        <f t="shared" si="88"/>
        <v/>
      </c>
      <c r="AB100" s="84" t="str">
        <f t="shared" si="89"/>
        <v/>
      </c>
      <c r="AC100" s="31">
        <f t="shared" si="90"/>
        <v>4</v>
      </c>
      <c r="AH100" s="332">
        <f t="shared" si="91"/>
        <v>21.57</v>
      </c>
    </row>
    <row r="101" spans="1:34" x14ac:dyDescent="0.25">
      <c r="A101" s="31" t="str">
        <f>C91&amp;"x"&amp;B101</f>
        <v>S5x8</v>
      </c>
      <c r="B101" s="60">
        <v>8</v>
      </c>
      <c r="C101" s="84" t="str">
        <f t="shared" si="74"/>
        <v>M</v>
      </c>
      <c r="D101" s="84" t="str">
        <f t="shared" si="75"/>
        <v>NJY83B4</v>
      </c>
      <c r="E101" s="85" t="str">
        <f t="shared" si="76"/>
        <v>Dubbeld, R.</v>
      </c>
      <c r="F101" s="85" t="str">
        <f t="shared" si="77"/>
        <v>Ruben</v>
      </c>
      <c r="G101" s="86">
        <f t="shared" si="78"/>
        <v>36865</v>
      </c>
      <c r="H101" s="87">
        <f t="shared" si="79"/>
        <v>21</v>
      </c>
      <c r="I101" s="94"/>
      <c r="J101" s="84" t="str">
        <f t="shared" si="80"/>
        <v>S5</v>
      </c>
      <c r="K101" s="84" t="str">
        <f t="shared" si="81"/>
        <v>S5</v>
      </c>
      <c r="L101" s="84" t="str">
        <f t="shared" si="82"/>
        <v/>
      </c>
      <c r="M101" s="84" t="str">
        <f t="shared" si="83"/>
        <v>S5</v>
      </c>
      <c r="N101" s="89"/>
      <c r="P101" s="199"/>
      <c r="Q101" s="199"/>
      <c r="R101" s="199"/>
      <c r="S101" s="199">
        <f>IF(OR(LEFT($A101,1)="x",AND(AC93+$AC101=0,$AC93&gt;0)),"",IFERROR(VLOOKUP($A101,LedenZ,29,0),""))</f>
        <v>0</v>
      </c>
      <c r="T101" s="273">
        <f t="shared" si="84"/>
        <v>1</v>
      </c>
      <c r="U101" s="202">
        <f t="shared" si="85"/>
        <v>1</v>
      </c>
      <c r="V101" s="205">
        <f t="shared" si="92"/>
        <v>999</v>
      </c>
      <c r="W101" s="205">
        <f t="shared" si="92"/>
        <v>999</v>
      </c>
      <c r="X101" s="49">
        <v>12</v>
      </c>
      <c r="Y101" s="84" t="str">
        <f t="shared" si="86"/>
        <v>S5</v>
      </c>
      <c r="Z101" s="84" t="str">
        <f t="shared" si="87"/>
        <v>S5</v>
      </c>
      <c r="AA101" s="84" t="str">
        <f t="shared" si="88"/>
        <v/>
      </c>
      <c r="AB101" s="84" t="str">
        <f t="shared" si="89"/>
        <v/>
      </c>
      <c r="AC101" s="31">
        <f t="shared" si="90"/>
        <v>4</v>
      </c>
      <c r="AH101" s="332">
        <f t="shared" si="91"/>
        <v>21.07</v>
      </c>
    </row>
    <row r="102" spans="1:34" x14ac:dyDescent="0.25">
      <c r="A102" s="31" t="str">
        <f>C91&amp;"x"&amp;B102</f>
        <v>S5x9</v>
      </c>
      <c r="B102" s="60">
        <v>9</v>
      </c>
      <c r="C102" s="84" t="str">
        <f t="shared" si="74"/>
        <v>M</v>
      </c>
      <c r="D102" s="84" t="str">
        <f t="shared" si="75"/>
        <v>NKG59J2</v>
      </c>
      <c r="E102" s="85" t="str">
        <f t="shared" si="76"/>
        <v>Groeneweg, T.D.</v>
      </c>
      <c r="F102" s="85" t="str">
        <f t="shared" si="77"/>
        <v>Tim</v>
      </c>
      <c r="G102" s="86">
        <f t="shared" si="78"/>
        <v>37246</v>
      </c>
      <c r="H102" s="87">
        <f t="shared" si="79"/>
        <v>20</v>
      </c>
      <c r="I102" s="94"/>
      <c r="J102" s="84" t="str">
        <f t="shared" si="80"/>
        <v>A1</v>
      </c>
      <c r="K102" s="84" t="str">
        <f t="shared" si="81"/>
        <v>S5</v>
      </c>
      <c r="L102" s="84" t="str">
        <f t="shared" si="82"/>
        <v/>
      </c>
      <c r="M102" s="84" t="str">
        <f t="shared" si="83"/>
        <v>S5</v>
      </c>
      <c r="N102" s="89"/>
      <c r="P102" s="199"/>
      <c r="Q102" s="199"/>
      <c r="R102" s="199"/>
      <c r="S102" s="199">
        <f>IF(OR(LEFT($A102,1)="x",AND(AC93+$AC102=0,$AC93&gt;0)),"",IFERROR(VLOOKUP($A102,LedenZ,29,0),""))</f>
        <v>0</v>
      </c>
      <c r="T102" s="273">
        <f t="shared" si="84"/>
        <v>1</v>
      </c>
      <c r="U102" s="202">
        <f t="shared" si="85"/>
        <v>1</v>
      </c>
      <c r="V102" s="205">
        <f t="shared" si="92"/>
        <v>999</v>
      </c>
      <c r="W102" s="205">
        <f t="shared" si="92"/>
        <v>999</v>
      </c>
      <c r="X102" s="49">
        <v>13</v>
      </c>
      <c r="Y102" s="84" t="str">
        <f t="shared" si="86"/>
        <v>A1</v>
      </c>
      <c r="Z102" s="84" t="str">
        <f t="shared" si="87"/>
        <v>S5</v>
      </c>
      <c r="AA102" s="84" t="str">
        <f t="shared" si="88"/>
        <v/>
      </c>
      <c r="AB102" s="84" t="str">
        <f t="shared" si="89"/>
        <v/>
      </c>
      <c r="AC102" s="31">
        <f t="shared" si="90"/>
        <v>4</v>
      </c>
      <c r="AH102" s="332">
        <f t="shared" si="91"/>
        <v>20.03</v>
      </c>
    </row>
    <row r="103" spans="1:34" x14ac:dyDescent="0.25">
      <c r="A103" s="31" t="str">
        <f>C91&amp;"x"&amp;B103</f>
        <v>S5x10</v>
      </c>
      <c r="B103" s="60">
        <v>10</v>
      </c>
      <c r="C103" s="84" t="str">
        <f t="shared" si="74"/>
        <v/>
      </c>
      <c r="D103" s="84" t="str">
        <f t="shared" si="75"/>
        <v/>
      </c>
      <c r="E103" s="85" t="str">
        <f t="shared" si="76"/>
        <v/>
      </c>
      <c r="F103" s="85" t="str">
        <f t="shared" si="77"/>
        <v/>
      </c>
      <c r="G103" s="86" t="str">
        <f t="shared" si="78"/>
        <v/>
      </c>
      <c r="H103" s="87" t="str">
        <f t="shared" si="79"/>
        <v/>
      </c>
      <c r="I103" s="94"/>
      <c r="J103" s="84" t="str">
        <f t="shared" si="80"/>
        <v/>
      </c>
      <c r="K103" s="84" t="str">
        <f t="shared" si="81"/>
        <v/>
      </c>
      <c r="L103" s="84" t="str">
        <f t="shared" si="82"/>
        <v/>
      </c>
      <c r="M103" s="84" t="str">
        <f t="shared" si="83"/>
        <v/>
      </c>
      <c r="N103" s="89"/>
      <c r="P103" s="199"/>
      <c r="Q103" s="199"/>
      <c r="R103" s="199"/>
      <c r="S103" s="199" t="str">
        <f>IF(OR(LEFT($A103,1)="x",AND(AC93+$AC103=0,$AC93&gt;0)),"",IFERROR(VLOOKUP($A103,LedenZ,29,0),""))</f>
        <v/>
      </c>
      <c r="T103" s="273">
        <f t="shared" si="84"/>
        <v>0</v>
      </c>
      <c r="U103" s="202">
        <f t="shared" si="85"/>
        <v>0</v>
      </c>
      <c r="V103" s="205">
        <f t="shared" si="92"/>
        <v>999</v>
      </c>
      <c r="W103" s="205">
        <f t="shared" si="92"/>
        <v>999</v>
      </c>
      <c r="X103" s="49">
        <v>14</v>
      </c>
      <c r="Y103" s="84" t="str">
        <f t="shared" si="86"/>
        <v/>
      </c>
      <c r="Z103" s="84" t="str">
        <f t="shared" si="87"/>
        <v/>
      </c>
      <c r="AA103" s="84" t="str">
        <f t="shared" si="88"/>
        <v/>
      </c>
      <c r="AB103" s="84" t="str">
        <f t="shared" si="89"/>
        <v/>
      </c>
      <c r="AC103" s="31">
        <f t="shared" si="90"/>
        <v>0</v>
      </c>
      <c r="AH103" s="332" t="str">
        <f t="shared" si="91"/>
        <v/>
      </c>
    </row>
    <row r="104" spans="1:34" x14ac:dyDescent="0.25">
      <c r="A104" s="31" t="str">
        <f>C91&amp;"x"&amp;B104</f>
        <v>S5x11</v>
      </c>
      <c r="B104" s="60">
        <v>11</v>
      </c>
      <c r="C104" s="84" t="str">
        <f t="shared" si="74"/>
        <v/>
      </c>
      <c r="D104" s="84" t="str">
        <f t="shared" si="75"/>
        <v/>
      </c>
      <c r="E104" s="85" t="str">
        <f t="shared" si="76"/>
        <v/>
      </c>
      <c r="F104" s="85" t="str">
        <f t="shared" si="77"/>
        <v/>
      </c>
      <c r="G104" s="86" t="str">
        <f t="shared" si="78"/>
        <v/>
      </c>
      <c r="H104" s="87" t="str">
        <f t="shared" si="79"/>
        <v/>
      </c>
      <c r="I104" s="94"/>
      <c r="J104" s="84" t="str">
        <f t="shared" si="80"/>
        <v/>
      </c>
      <c r="K104" s="84" t="str">
        <f t="shared" si="81"/>
        <v/>
      </c>
      <c r="L104" s="84" t="str">
        <f t="shared" si="82"/>
        <v/>
      </c>
      <c r="M104" s="84" t="str">
        <f t="shared" si="83"/>
        <v/>
      </c>
      <c r="N104" s="89"/>
      <c r="P104" s="199"/>
      <c r="Q104" s="199"/>
      <c r="R104" s="199"/>
      <c r="S104" s="199" t="str">
        <f>IF(OR(LEFT($A104,1)="x",AND(AC93+$AC104=0,$AC93&gt;0)),"",IFERROR(VLOOKUP($A104,LedenZ,29,0),""))</f>
        <v/>
      </c>
      <c r="T104" s="273">
        <f t="shared" si="84"/>
        <v>0</v>
      </c>
      <c r="U104" s="202">
        <f t="shared" si="85"/>
        <v>0</v>
      </c>
      <c r="V104" s="205">
        <f t="shared" si="92"/>
        <v>999</v>
      </c>
      <c r="W104" s="205">
        <f t="shared" si="92"/>
        <v>999</v>
      </c>
      <c r="X104" s="49">
        <v>15</v>
      </c>
      <c r="Y104" s="84" t="str">
        <f t="shared" si="86"/>
        <v/>
      </c>
      <c r="Z104" s="84" t="str">
        <f t="shared" si="87"/>
        <v/>
      </c>
      <c r="AA104" s="84" t="str">
        <f t="shared" si="88"/>
        <v/>
      </c>
      <c r="AB104" s="84" t="str">
        <f t="shared" si="89"/>
        <v/>
      </c>
      <c r="AC104" s="31">
        <f t="shared" si="90"/>
        <v>0</v>
      </c>
      <c r="AH104" s="332" t="str">
        <f t="shared" si="91"/>
        <v/>
      </c>
    </row>
    <row r="105" spans="1:34" x14ac:dyDescent="0.25">
      <c r="A105" s="31" t="str">
        <f>C91&amp;"x"&amp;B105</f>
        <v>S5x12</v>
      </c>
      <c r="B105" s="60">
        <v>12</v>
      </c>
      <c r="C105" s="84" t="str">
        <f t="shared" si="74"/>
        <v/>
      </c>
      <c r="D105" s="84" t="str">
        <f t="shared" si="75"/>
        <v/>
      </c>
      <c r="E105" s="85" t="str">
        <f t="shared" si="76"/>
        <v/>
      </c>
      <c r="F105" s="85" t="str">
        <f t="shared" si="77"/>
        <v/>
      </c>
      <c r="G105" s="86" t="str">
        <f t="shared" si="78"/>
        <v/>
      </c>
      <c r="H105" s="87" t="str">
        <f t="shared" si="79"/>
        <v/>
      </c>
      <c r="I105" s="94"/>
      <c r="J105" s="84" t="str">
        <f t="shared" si="80"/>
        <v/>
      </c>
      <c r="K105" s="84" t="str">
        <f t="shared" si="81"/>
        <v/>
      </c>
      <c r="L105" s="84" t="str">
        <f t="shared" si="82"/>
        <v/>
      </c>
      <c r="M105" s="84" t="str">
        <f t="shared" si="83"/>
        <v/>
      </c>
      <c r="N105" s="89"/>
      <c r="P105" s="199"/>
      <c r="Q105" s="199"/>
      <c r="R105" s="199"/>
      <c r="S105" s="199" t="str">
        <f>IF(OR(LEFT($A105,1)="x",AND(AC93+$AC105=0,$AC93&gt;0)),"",IFERROR(VLOOKUP($A105,LedenZ,29,0),""))</f>
        <v/>
      </c>
      <c r="T105" s="273">
        <f t="shared" si="84"/>
        <v>0</v>
      </c>
      <c r="U105" s="202">
        <f t="shared" si="85"/>
        <v>0</v>
      </c>
      <c r="V105" s="205">
        <f t="shared" si="92"/>
        <v>999</v>
      </c>
      <c r="W105" s="205">
        <f t="shared" si="92"/>
        <v>999</v>
      </c>
      <c r="X105" s="49">
        <v>16</v>
      </c>
      <c r="Y105" s="84" t="str">
        <f t="shared" si="86"/>
        <v/>
      </c>
      <c r="Z105" s="84" t="str">
        <f t="shared" si="87"/>
        <v/>
      </c>
      <c r="AA105" s="84" t="str">
        <f t="shared" si="88"/>
        <v/>
      </c>
      <c r="AB105" s="84" t="str">
        <f t="shared" si="89"/>
        <v/>
      </c>
      <c r="AC105" s="31">
        <f t="shared" si="90"/>
        <v>0</v>
      </c>
      <c r="AH105" s="332" t="str">
        <f t="shared" si="91"/>
        <v/>
      </c>
    </row>
    <row r="106" spans="1:34" x14ac:dyDescent="0.25">
      <c r="A106" s="31" t="str">
        <f>C91&amp;"x"&amp;B106</f>
        <v>S5x13</v>
      </c>
      <c r="B106" s="60">
        <v>13</v>
      </c>
      <c r="C106" s="84" t="str">
        <f t="shared" si="74"/>
        <v/>
      </c>
      <c r="D106" s="84" t="str">
        <f t="shared" si="75"/>
        <v/>
      </c>
      <c r="E106" s="85" t="str">
        <f t="shared" si="76"/>
        <v/>
      </c>
      <c r="F106" s="85" t="str">
        <f t="shared" si="77"/>
        <v/>
      </c>
      <c r="G106" s="86" t="str">
        <f t="shared" si="78"/>
        <v/>
      </c>
      <c r="H106" s="87" t="str">
        <f t="shared" si="79"/>
        <v/>
      </c>
      <c r="I106" s="94"/>
      <c r="J106" s="84" t="str">
        <f t="shared" si="80"/>
        <v/>
      </c>
      <c r="K106" s="84" t="str">
        <f t="shared" si="81"/>
        <v/>
      </c>
      <c r="L106" s="84" t="str">
        <f t="shared" si="82"/>
        <v/>
      </c>
      <c r="M106" s="84" t="str">
        <f t="shared" si="83"/>
        <v/>
      </c>
      <c r="N106" s="89"/>
      <c r="P106" s="199"/>
      <c r="Q106" s="199"/>
      <c r="R106" s="199"/>
      <c r="S106" s="199" t="str">
        <f>IF(OR(LEFT($A106,1)="x",AND(AC93+$AC106=0,$AC93&gt;0)),"",IFERROR(VLOOKUP($A106,LedenZ,29,0),""))</f>
        <v/>
      </c>
      <c r="T106" s="273">
        <f t="shared" si="84"/>
        <v>0</v>
      </c>
      <c r="U106" s="202">
        <f t="shared" si="85"/>
        <v>0</v>
      </c>
      <c r="V106" s="205">
        <f t="shared" si="92"/>
        <v>999</v>
      </c>
      <c r="W106" s="205">
        <f t="shared" si="92"/>
        <v>999</v>
      </c>
      <c r="X106" s="49">
        <v>17</v>
      </c>
      <c r="Y106" s="84" t="str">
        <f t="shared" si="86"/>
        <v/>
      </c>
      <c r="Z106" s="84" t="str">
        <f t="shared" si="87"/>
        <v/>
      </c>
      <c r="AA106" s="84" t="str">
        <f t="shared" si="88"/>
        <v/>
      </c>
      <c r="AB106" s="84" t="str">
        <f t="shared" si="89"/>
        <v/>
      </c>
      <c r="AC106" s="31">
        <f t="shared" si="90"/>
        <v>0</v>
      </c>
      <c r="AH106" s="332" t="str">
        <f t="shared" si="91"/>
        <v/>
      </c>
    </row>
    <row r="107" spans="1:34" x14ac:dyDescent="0.25">
      <c r="A107" s="31" t="str">
        <f>C91&amp;"x"&amp;B107</f>
        <v>S5x14</v>
      </c>
      <c r="B107" s="60">
        <v>14</v>
      </c>
      <c r="C107" s="84" t="str">
        <f t="shared" si="74"/>
        <v/>
      </c>
      <c r="D107" s="84" t="str">
        <f t="shared" si="75"/>
        <v/>
      </c>
      <c r="E107" s="85" t="str">
        <f t="shared" si="76"/>
        <v/>
      </c>
      <c r="F107" s="85" t="str">
        <f t="shared" si="77"/>
        <v/>
      </c>
      <c r="G107" s="86" t="str">
        <f t="shared" si="78"/>
        <v/>
      </c>
      <c r="H107" s="87" t="str">
        <f t="shared" si="79"/>
        <v/>
      </c>
      <c r="I107" s="94"/>
      <c r="J107" s="84" t="str">
        <f t="shared" si="80"/>
        <v/>
      </c>
      <c r="K107" s="84" t="str">
        <f t="shared" si="81"/>
        <v/>
      </c>
      <c r="L107" s="84" t="str">
        <f t="shared" si="82"/>
        <v/>
      </c>
      <c r="M107" s="84" t="str">
        <f t="shared" si="83"/>
        <v/>
      </c>
      <c r="N107" s="89"/>
      <c r="P107" s="199"/>
      <c r="Q107" s="199"/>
      <c r="R107" s="199"/>
      <c r="S107" s="199" t="str">
        <f>IF(OR(LEFT($A107,1)="x",AND(AC93+$AC107=0,$AC93&gt;0)),"",IFERROR(VLOOKUP($A107,LedenZ,29,0),""))</f>
        <v/>
      </c>
      <c r="T107" s="273">
        <f t="shared" si="84"/>
        <v>0</v>
      </c>
      <c r="U107" s="202">
        <f t="shared" si="85"/>
        <v>0</v>
      </c>
      <c r="V107" s="205">
        <f t="shared" si="92"/>
        <v>999</v>
      </c>
      <c r="W107" s="205">
        <f t="shared" si="92"/>
        <v>999</v>
      </c>
      <c r="X107" s="49">
        <v>18</v>
      </c>
      <c r="Y107" s="84" t="str">
        <f t="shared" si="86"/>
        <v/>
      </c>
      <c r="Z107" s="84" t="str">
        <f t="shared" si="87"/>
        <v/>
      </c>
      <c r="AA107" s="84" t="str">
        <f t="shared" si="88"/>
        <v/>
      </c>
      <c r="AB107" s="84" t="str">
        <f t="shared" si="89"/>
        <v/>
      </c>
      <c r="AC107" s="31">
        <f t="shared" si="90"/>
        <v>0</v>
      </c>
      <c r="AH107" s="332" t="str">
        <f t="shared" si="91"/>
        <v/>
      </c>
    </row>
    <row r="108" spans="1:34" x14ac:dyDescent="0.25">
      <c r="A108" s="31" t="str">
        <f>C91&amp;"x"&amp;B108</f>
        <v>S5x15</v>
      </c>
      <c r="B108" s="60">
        <v>15</v>
      </c>
      <c r="C108" s="84" t="str">
        <f t="shared" si="74"/>
        <v/>
      </c>
      <c r="D108" s="84" t="str">
        <f t="shared" si="75"/>
        <v/>
      </c>
      <c r="E108" s="85" t="str">
        <f t="shared" si="76"/>
        <v/>
      </c>
      <c r="F108" s="85" t="str">
        <f t="shared" si="77"/>
        <v/>
      </c>
      <c r="G108" s="86" t="str">
        <f t="shared" si="78"/>
        <v/>
      </c>
      <c r="H108" s="87" t="str">
        <f t="shared" si="79"/>
        <v/>
      </c>
      <c r="I108" s="94"/>
      <c r="J108" s="84" t="str">
        <f t="shared" si="80"/>
        <v/>
      </c>
      <c r="K108" s="84" t="str">
        <f t="shared" si="81"/>
        <v/>
      </c>
      <c r="L108" s="84" t="str">
        <f t="shared" si="82"/>
        <v/>
      </c>
      <c r="M108" s="84" t="str">
        <f t="shared" si="83"/>
        <v/>
      </c>
      <c r="N108" s="89"/>
      <c r="P108" s="199"/>
      <c r="Q108" s="199"/>
      <c r="R108" s="199"/>
      <c r="S108" s="199" t="str">
        <f>IF(OR(LEFT($A108,1)="x",AND(AC93+$AC108=0,$AC93&gt;0)),"",IFERROR(VLOOKUP($A108,LedenZ,29,0),""))</f>
        <v/>
      </c>
      <c r="T108" s="273">
        <f t="shared" si="84"/>
        <v>0</v>
      </c>
      <c r="U108" s="202">
        <f t="shared" si="85"/>
        <v>0</v>
      </c>
      <c r="V108" s="205">
        <f t="shared" si="92"/>
        <v>999</v>
      </c>
      <c r="W108" s="205">
        <f t="shared" si="92"/>
        <v>999</v>
      </c>
      <c r="X108" s="49">
        <v>19</v>
      </c>
      <c r="Y108" s="84" t="str">
        <f t="shared" si="86"/>
        <v/>
      </c>
      <c r="Z108" s="84" t="str">
        <f t="shared" si="87"/>
        <v/>
      </c>
      <c r="AA108" s="84" t="str">
        <f t="shared" si="88"/>
        <v/>
      </c>
      <c r="AB108" s="84" t="str">
        <f t="shared" si="89"/>
        <v/>
      </c>
      <c r="AC108" s="31">
        <f t="shared" si="90"/>
        <v>0</v>
      </c>
      <c r="AH108" s="332" t="str">
        <f t="shared" si="91"/>
        <v/>
      </c>
    </row>
    <row r="109" spans="1:34" ht="13.8" thickBot="1" x14ac:dyDescent="0.3">
      <c r="B109" s="90"/>
      <c r="C109" s="91"/>
      <c r="D109" s="90"/>
      <c r="E109" s="90"/>
      <c r="F109" s="90"/>
      <c r="G109" s="92"/>
      <c r="H109" s="92"/>
      <c r="I109" s="92"/>
      <c r="J109" s="91"/>
      <c r="K109" s="91"/>
      <c r="L109" s="91"/>
      <c r="M109" s="89"/>
      <c r="N109" s="89"/>
      <c r="X109" s="49">
        <v>20</v>
      </c>
    </row>
    <row r="110" spans="1:34" ht="13.8" thickTop="1" x14ac:dyDescent="0.25">
      <c r="A110" s="59"/>
      <c r="B110" s="60"/>
      <c r="C110" s="416" t="s">
        <v>5707</v>
      </c>
      <c r="D110" s="416"/>
      <c r="E110" s="162" t="s">
        <v>5708</v>
      </c>
      <c r="F110" s="162" t="s">
        <v>5709</v>
      </c>
      <c r="G110" s="62" t="s">
        <v>5710</v>
      </c>
      <c r="H110" s="63"/>
      <c r="I110" s="64"/>
      <c r="J110" s="65" t="s">
        <v>5711</v>
      </c>
      <c r="K110" s="65" t="s">
        <v>5712</v>
      </c>
      <c r="L110" s="65" t="s">
        <v>5713</v>
      </c>
      <c r="M110" s="66"/>
      <c r="N110" s="66"/>
      <c r="O110" s="67"/>
      <c r="P110" s="68">
        <f>COUNT(P114:P128)</f>
        <v>0</v>
      </c>
      <c r="Q110" s="68">
        <f>COUNT(Q114:Q128)</f>
        <v>0</v>
      </c>
      <c r="R110" s="68">
        <f>COUNT(R114:R128)</f>
        <v>0</v>
      </c>
      <c r="S110" s="68">
        <f>COUNT(S114:S128)</f>
        <v>9</v>
      </c>
      <c r="T110" s="344">
        <f>T111-SUM(U114:U128)</f>
        <v>0</v>
      </c>
      <c r="U110" s="67"/>
      <c r="V110" s="67"/>
      <c r="W110" s="67"/>
      <c r="X110" s="67">
        <v>1</v>
      </c>
      <c r="Y110" s="59"/>
      <c r="Z110" s="59"/>
      <c r="AA110" s="59"/>
      <c r="AB110" s="59"/>
      <c r="AC110" s="59"/>
    </row>
    <row r="111" spans="1:34" x14ac:dyDescent="0.25">
      <c r="A111" s="40">
        <v>9</v>
      </c>
      <c r="B111" s="70"/>
      <c r="C111" s="415" t="str">
        <f>Leden!AR11</f>
        <v>S6</v>
      </c>
      <c r="D111" s="415"/>
      <c r="E111" s="161" t="str">
        <f>IF($C111="","",LEFT(IFERROR(VLOOKUP($C111,TeamsZ,2,0),"")&amp;"??",2))</f>
        <v>BK</v>
      </c>
      <c r="F111" s="342" t="str">
        <f>IF($C111="","",IFERROR(VLOOKUP($C111,TeamsZ,3,0),"??"))</f>
        <v>Za</v>
      </c>
      <c r="G111" s="161" t="str">
        <f>IF($C111="","",LEFT(IFERROR(VLOOKUP($C111,TeamsZ,4,0),"")&amp;"?",1))</f>
        <v>8</v>
      </c>
      <c r="H111" s="72"/>
      <c r="I111" s="73"/>
      <c r="J111" s="265">
        <f>COUNTIF(C114:C128,"V")</f>
        <v>5</v>
      </c>
      <c r="K111" s="268">
        <f>COUNTIF(C114:C128,"M")</f>
        <v>4</v>
      </c>
      <c r="L111" s="74">
        <f>IFERROR(AVERAGE(H114:H128),"")</f>
        <v>20.222222222222221</v>
      </c>
      <c r="M111" s="75"/>
      <c r="N111" s="75"/>
      <c r="O111" s="76" t="s">
        <v>5714</v>
      </c>
      <c r="P111" s="346"/>
      <c r="Q111" s="346"/>
      <c r="R111" s="346"/>
      <c r="S111" s="346">
        <f>IF(COUNT(S114:S128)=0,"",TeamPunten(S114:S128,$C111,$T111))</f>
        <v>0</v>
      </c>
      <c r="T111" s="344">
        <f>SUM(T114:T128)</f>
        <v>9</v>
      </c>
      <c r="U111" s="201" t="str">
        <f>MID($C111,1,1)</f>
        <v>S</v>
      </c>
      <c r="V111" s="201" t="str">
        <f>MID($C111,1,1)</f>
        <v>S</v>
      </c>
      <c r="W111" s="201" t="str">
        <f>MID($C111,1,1)</f>
        <v>S</v>
      </c>
      <c r="X111" s="49">
        <v>2</v>
      </c>
      <c r="Y111" s="40"/>
      <c r="Z111" s="40"/>
      <c r="AA111" s="40"/>
      <c r="AB111" s="40"/>
      <c r="AC111" s="40"/>
      <c r="AD111" s="17" t="str">
        <f>IF($C111="","",IFERROR(VLOOKUP($C111,TeamsZ,6,0),""))</f>
        <v>A</v>
      </c>
      <c r="AE111" s="17" t="str">
        <f>TRIM(IF($AD111="","",IFERROR(VLOOKUP($AD111,Teams!$J$4:$O$8,2,0),"")))</f>
        <v>3312 AD</v>
      </c>
      <c r="AF111" s="17" t="str">
        <f>TRIM(IF($AD111="","",IFERROR(VLOOKUP($AD111,Teams!$J$4:$O$8,4,0),"")))</f>
        <v>Dordrecht Oranje Wit Hal</v>
      </c>
      <c r="AH111" s="335">
        <f>IFERROR(AVERAGE(AH114:AH128),"")</f>
        <v>20.791111111111114</v>
      </c>
    </row>
    <row r="112" spans="1:34" x14ac:dyDescent="0.25">
      <c r="B112" s="60"/>
      <c r="C112" s="162"/>
      <c r="D112" s="60"/>
      <c r="E112" s="60"/>
      <c r="F112" s="60"/>
      <c r="G112" s="64"/>
      <c r="H112" s="64"/>
      <c r="I112" s="64"/>
      <c r="J112" s="266"/>
      <c r="K112" s="266"/>
      <c r="L112" s="266"/>
      <c r="M112" s="77"/>
      <c r="N112" s="77"/>
      <c r="P112" s="200"/>
      <c r="Q112" s="200"/>
      <c r="R112" s="200"/>
      <c r="S112" s="200"/>
      <c r="T112" s="156"/>
      <c r="U112" s="202"/>
      <c r="V112" s="202"/>
      <c r="W112" s="202"/>
      <c r="X112" s="49">
        <v>3</v>
      </c>
    </row>
    <row r="113" spans="1:34" x14ac:dyDescent="0.25">
      <c r="A113" s="78"/>
      <c r="B113" s="79"/>
      <c r="C113" s="80" t="s">
        <v>5715</v>
      </c>
      <c r="D113" s="80" t="s">
        <v>5716</v>
      </c>
      <c r="E113" s="81" t="s">
        <v>5717</v>
      </c>
      <c r="F113" s="81" t="s">
        <v>5718</v>
      </c>
      <c r="G113" s="80" t="s">
        <v>5719</v>
      </c>
      <c r="H113" s="80" t="s">
        <v>5720</v>
      </c>
      <c r="I113" s="80" t="s">
        <v>5575</v>
      </c>
      <c r="J113" s="80" t="s">
        <v>7904</v>
      </c>
      <c r="K113" s="80" t="s">
        <v>7905</v>
      </c>
      <c r="L113" s="80" t="s">
        <v>8680</v>
      </c>
      <c r="M113" s="80" t="s">
        <v>8681</v>
      </c>
      <c r="N113" s="82"/>
      <c r="O113" s="83"/>
      <c r="P113" s="203" t="s">
        <v>5585</v>
      </c>
      <c r="Q113" s="203" t="s">
        <v>5584</v>
      </c>
      <c r="R113" s="203" t="s">
        <v>5586</v>
      </c>
      <c r="S113" s="203" t="s">
        <v>5585</v>
      </c>
      <c r="T113" s="156"/>
      <c r="U113" s="201">
        <f>IF(W111="","",VLOOKUP(W111,Leeftijdscat,2,FALSE))</f>
        <v>5</v>
      </c>
      <c r="V113" s="201">
        <f>IF(W111="","",VLOOKUP(W111,Leeftijdscat,3,FALSE))</f>
        <v>999</v>
      </c>
      <c r="W113" s="201">
        <f>IF(W111="","",VLOOKUP(W111,Leeftijdscat,4,FALSE))</f>
        <v>999</v>
      </c>
      <c r="X113" s="49">
        <v>4</v>
      </c>
      <c r="Y113" s="78">
        <f>LEN(Y114&amp;Y115&amp;Y116&amp;Y117&amp;Y118&amp;Y119&amp;Y120&amp;Y121&amp;Y122&amp;Y123&amp;Y124&amp;Y125&amp;Y126&amp;Y127&amp;Y128)</f>
        <v>18</v>
      </c>
      <c r="Z113" s="78">
        <f>LEN(Z114&amp;Z115&amp;Z116&amp;Z117&amp;Z118&amp;Z119&amp;Z120&amp;Z121&amp;Z122&amp;Z123&amp;Z124&amp;Z125&amp;Z126&amp;Z127&amp;Z128)</f>
        <v>18</v>
      </c>
      <c r="AA113" s="78">
        <f>LEN(AA114&amp;AA115&amp;AA116&amp;AA117&amp;AA118&amp;AA119&amp;AA120&amp;AA121&amp;AA122&amp;AA123&amp;AA124&amp;AA125&amp;AA126&amp;AA127&amp;AA128)</f>
        <v>0</v>
      </c>
      <c r="AB113" s="78">
        <f>LEN(AB114&amp;AB115&amp;AB116&amp;AB117&amp;AB118&amp;AB119&amp;AB120&amp;AB121&amp;AB122&amp;AB123&amp;AB124&amp;AB125&amp;AB126&amp;AB127&amp;AB128)</f>
        <v>0</v>
      </c>
      <c r="AC113" s="78">
        <f>SUM(Y113:AA113)</f>
        <v>36</v>
      </c>
    </row>
    <row r="114" spans="1:34" x14ac:dyDescent="0.25">
      <c r="A114" s="31" t="str">
        <f>C111&amp;"x"&amp;B114</f>
        <v>S6x1</v>
      </c>
      <c r="B114" s="60">
        <v>1</v>
      </c>
      <c r="C114" s="84" t="str">
        <f t="shared" ref="C114:C128" si="93">IF(LEFT($A114,1)="x","",IFERROR(VLOOKUP($A114,LedenZ,5,0),""))</f>
        <v>V</v>
      </c>
      <c r="D114" s="84" t="str">
        <f t="shared" ref="D114:D128" si="94">IF(LEFT($A114,1)="x","",IFERROR(VLOOKUP($A114,LedenZ,6,0),""))</f>
        <v>NJY82Z9</v>
      </c>
      <c r="E114" s="85" t="str">
        <f t="shared" ref="E114:E128" si="95">IF(LEFT($A114,1)="x","",IFERROR(VLOOKUP($A114,LedenZ,7,0),""))</f>
        <v>Dubbeld, T.</v>
      </c>
      <c r="F114" s="85" t="str">
        <f t="shared" ref="F114:F128" si="96">IF(LEFT($A114,1)="x","",IFERROR(VLOOKUP($A114,LedenZ,8,0),""))</f>
        <v>Tessa</v>
      </c>
      <c r="G114" s="86">
        <f t="shared" ref="G114:G128" si="97">IF(LEFT($A114,1)="x","",IFERROR(VLOOKUP($A114,LedenZ,9,0),""))</f>
        <v>36865</v>
      </c>
      <c r="H114" s="87">
        <f t="shared" ref="H114:H128" si="98">IF(AND(ISNUMBER(G114),G114&lt;&gt;0),DATEDIF(G114,Peildatum,"Y"),"")</f>
        <v>21</v>
      </c>
      <c r="I114" s="94"/>
      <c r="J114" s="84" t="str">
        <f t="shared" ref="J114:J128" si="99">IF(LEFT($A114,1)="x","",IFERROR(VLOOKUP($A114,LedenZ,15,0),""))</f>
        <v>S6</v>
      </c>
      <c r="K114" s="84" t="str">
        <f t="shared" ref="K114:K128" si="100">IF(LEFT($A114,1)="x","",IFERROR(VLOOKUP($A114,LedenZ,16,0),""))</f>
        <v>S6</v>
      </c>
      <c r="L114" s="84" t="str">
        <f t="shared" ref="L114:L128" si="101">IF(LEFT($A114,1)="x","",IFERROR(VLOOKUP($A114,LedenZ,17,0),""))</f>
        <v/>
      </c>
      <c r="M114" s="84" t="str">
        <f t="shared" ref="M114:M128" si="102">IF(LEFT($A114,1)="x","",IFERROR(VLOOKUP($A114,LedenZ,18,0),""))</f>
        <v>S6</v>
      </c>
      <c r="N114" s="89"/>
      <c r="P114" s="199"/>
      <c r="Q114" s="199"/>
      <c r="R114" s="199"/>
      <c r="S114" s="199">
        <f>IF(OR(LEFT($A114,1)="x",AND(AC113+$AC114=0,$AC113&gt;0)),"",IFERROR(VLOOKUP($A114,LedenZ,29,0),""))</f>
        <v>0</v>
      </c>
      <c r="T114" s="273">
        <f t="shared" ref="T114:T128" si="103">IF(LEN(C114&amp;D114&amp;E114&amp;F114)&gt;0,1,0)</f>
        <v>1</v>
      </c>
      <c r="U114" s="202">
        <f t="shared" ref="U114:U128" si="104">MIN(LEN(Y114&amp;Z114&amp;AA114&amp;AB114),1)</f>
        <v>1</v>
      </c>
      <c r="V114" s="205">
        <f>V113</f>
        <v>999</v>
      </c>
      <c r="W114" s="205">
        <f>W113</f>
        <v>999</v>
      </c>
      <c r="X114" s="49">
        <v>5</v>
      </c>
      <c r="Y114" s="84" t="str">
        <f t="shared" ref="Y114:Y128" si="105">IF(LEFT($A114,1)="x","",IFERROR(VLOOKUP($A114,LedenZ,33,0),""))</f>
        <v>S6</v>
      </c>
      <c r="Z114" s="84" t="str">
        <f t="shared" ref="Z114:Z128" si="106">IF(LEFT($A114,1)="x","",IFERROR(VLOOKUP($A114,LedenZ,34,0),""))</f>
        <v>S6</v>
      </c>
      <c r="AA114" s="84" t="str">
        <f t="shared" ref="AA114:AA128" si="107">IF(LEFT($A114,1)="x","",IFERROR(VLOOKUP($A114,LedenZ,35,0),""))</f>
        <v/>
      </c>
      <c r="AB114" s="84" t="str">
        <f t="shared" ref="AB114:AB128" si="108">IF(LEFT($A114,1)="x","",IFERROR(VLOOKUP($A114,LedenZ,36,0),""))</f>
        <v/>
      </c>
      <c r="AC114" s="31">
        <f t="shared" ref="AC114:AC128" si="109">LEN(Y114&amp;Z114&amp;AA114&amp;AB114)</f>
        <v>4</v>
      </c>
      <c r="AH114" s="332">
        <f t="shared" ref="AH114:AH128" si="110">lft(G114,Peildatum)</f>
        <v>21.07</v>
      </c>
    </row>
    <row r="115" spans="1:34" x14ac:dyDescent="0.25">
      <c r="A115" s="31" t="str">
        <f>C111&amp;"x"&amp;B115</f>
        <v>S6x2</v>
      </c>
      <c r="B115" s="60">
        <v>2</v>
      </c>
      <c r="C115" s="84" t="str">
        <f t="shared" si="93"/>
        <v>V</v>
      </c>
      <c r="D115" s="84" t="str">
        <f t="shared" si="94"/>
        <v>NKQ14R3</v>
      </c>
      <c r="E115" s="85" t="str">
        <f t="shared" si="95"/>
        <v>Wit, de N.M.T.</v>
      </c>
      <c r="F115" s="85" t="str">
        <f t="shared" si="96"/>
        <v>Nadia</v>
      </c>
      <c r="G115" s="86">
        <f t="shared" si="97"/>
        <v>37104</v>
      </c>
      <c r="H115" s="87">
        <f t="shared" si="98"/>
        <v>20</v>
      </c>
      <c r="I115" s="94"/>
      <c r="J115" s="84" t="str">
        <f t="shared" si="99"/>
        <v>S6</v>
      </c>
      <c r="K115" s="84" t="str">
        <f t="shared" si="100"/>
        <v>S6</v>
      </c>
      <c r="L115" s="84" t="str">
        <f t="shared" si="101"/>
        <v/>
      </c>
      <c r="M115" s="84" t="str">
        <f t="shared" si="102"/>
        <v>S6</v>
      </c>
      <c r="N115" s="89"/>
      <c r="P115" s="199"/>
      <c r="Q115" s="199"/>
      <c r="R115" s="199"/>
      <c r="S115" s="199">
        <f>IF(OR(LEFT($A115,1)="x",AND(AC113+$AC115=0,$AC113&gt;0)),"",IFERROR(VLOOKUP($A115,LedenZ,29,0),""))</f>
        <v>0</v>
      </c>
      <c r="T115" s="273">
        <f t="shared" si="103"/>
        <v>1</v>
      </c>
      <c r="U115" s="202">
        <f t="shared" si="104"/>
        <v>1</v>
      </c>
      <c r="V115" s="205">
        <f t="shared" ref="V115:W128" si="111">V114</f>
        <v>999</v>
      </c>
      <c r="W115" s="205">
        <f t="shared" si="111"/>
        <v>999</v>
      </c>
      <c r="X115" s="49">
        <v>6</v>
      </c>
      <c r="Y115" s="84" t="str">
        <f t="shared" si="105"/>
        <v>S6</v>
      </c>
      <c r="Z115" s="84" t="str">
        <f t="shared" si="106"/>
        <v>S6</v>
      </c>
      <c r="AA115" s="84" t="str">
        <f t="shared" si="107"/>
        <v/>
      </c>
      <c r="AB115" s="84" t="str">
        <f t="shared" si="108"/>
        <v/>
      </c>
      <c r="AC115" s="31">
        <f t="shared" si="109"/>
        <v>4</v>
      </c>
      <c r="AH115" s="332">
        <f t="shared" si="110"/>
        <v>20.420000000000002</v>
      </c>
    </row>
    <row r="116" spans="1:34" x14ac:dyDescent="0.25">
      <c r="A116" s="31" t="str">
        <f>C111&amp;"x"&amp;B116</f>
        <v>S6x3</v>
      </c>
      <c r="B116" s="60">
        <v>3</v>
      </c>
      <c r="C116" s="84" t="str">
        <f t="shared" si="93"/>
        <v>V</v>
      </c>
      <c r="D116" s="84" t="str">
        <f t="shared" si="94"/>
        <v>NKQ13Q3</v>
      </c>
      <c r="E116" s="85" t="str">
        <f t="shared" si="95"/>
        <v>Wit, de S.E.E.</v>
      </c>
      <c r="F116" s="85" t="str">
        <f t="shared" si="96"/>
        <v>Syrah</v>
      </c>
      <c r="G116" s="86">
        <f t="shared" si="97"/>
        <v>37104</v>
      </c>
      <c r="H116" s="87">
        <f t="shared" si="98"/>
        <v>20</v>
      </c>
      <c r="I116" s="94"/>
      <c r="J116" s="84" t="str">
        <f t="shared" si="99"/>
        <v>S6</v>
      </c>
      <c r="K116" s="84" t="str">
        <f t="shared" si="100"/>
        <v>S6</v>
      </c>
      <c r="L116" s="84" t="str">
        <f t="shared" si="101"/>
        <v/>
      </c>
      <c r="M116" s="84" t="str">
        <f t="shared" si="102"/>
        <v>S6</v>
      </c>
      <c r="N116" s="89"/>
      <c r="P116" s="199"/>
      <c r="Q116" s="199"/>
      <c r="R116" s="199"/>
      <c r="S116" s="199">
        <f>IF(OR(LEFT($A116,1)="x",AND(AC113+$AC116=0,$AC113&gt;0)),"",IFERROR(VLOOKUP($A116,LedenZ,29,0),""))</f>
        <v>0</v>
      </c>
      <c r="T116" s="273">
        <f t="shared" si="103"/>
        <v>1</v>
      </c>
      <c r="U116" s="202">
        <f t="shared" si="104"/>
        <v>1</v>
      </c>
      <c r="V116" s="205">
        <f t="shared" si="111"/>
        <v>999</v>
      </c>
      <c r="W116" s="205">
        <f t="shared" si="111"/>
        <v>999</v>
      </c>
      <c r="X116" s="49">
        <v>7</v>
      </c>
      <c r="Y116" s="84" t="str">
        <f t="shared" si="105"/>
        <v>S6</v>
      </c>
      <c r="Z116" s="84" t="str">
        <f t="shared" si="106"/>
        <v>S6</v>
      </c>
      <c r="AA116" s="84" t="str">
        <f t="shared" si="107"/>
        <v/>
      </c>
      <c r="AB116" s="84" t="str">
        <f t="shared" si="108"/>
        <v/>
      </c>
      <c r="AC116" s="31">
        <f t="shared" si="109"/>
        <v>4</v>
      </c>
      <c r="AH116" s="332">
        <f t="shared" si="110"/>
        <v>20.420000000000002</v>
      </c>
    </row>
    <row r="117" spans="1:34" x14ac:dyDescent="0.25">
      <c r="A117" s="31" t="str">
        <f>C111&amp;"x"&amp;B117</f>
        <v>S6x4</v>
      </c>
      <c r="B117" s="60">
        <v>4</v>
      </c>
      <c r="C117" s="84" t="str">
        <f t="shared" si="93"/>
        <v>V</v>
      </c>
      <c r="D117" s="84" t="str">
        <f t="shared" si="94"/>
        <v>NKC46T4</v>
      </c>
      <c r="E117" s="85" t="str">
        <f t="shared" si="95"/>
        <v>Koote, L.D.</v>
      </c>
      <c r="F117" s="85" t="str">
        <f t="shared" si="96"/>
        <v>Laura</v>
      </c>
      <c r="G117" s="86">
        <f t="shared" si="97"/>
        <v>37269</v>
      </c>
      <c r="H117" s="87">
        <f t="shared" si="98"/>
        <v>19</v>
      </c>
      <c r="I117" s="94"/>
      <c r="J117" s="84" t="str">
        <f t="shared" si="99"/>
        <v>A3</v>
      </c>
      <c r="K117" s="84" t="str">
        <f t="shared" si="100"/>
        <v>S6</v>
      </c>
      <c r="L117" s="84" t="str">
        <f t="shared" si="101"/>
        <v/>
      </c>
      <c r="M117" s="84" t="str">
        <f t="shared" si="102"/>
        <v>S6</v>
      </c>
      <c r="N117" s="89"/>
      <c r="P117" s="199"/>
      <c r="Q117" s="199"/>
      <c r="R117" s="199"/>
      <c r="S117" s="199">
        <f>IF(OR(LEFT($A117,1)="x",AND(AC113+$AC117=0,$AC113&gt;0)),"",IFERROR(VLOOKUP($A117,LedenZ,29,0),""))</f>
        <v>0</v>
      </c>
      <c r="T117" s="273">
        <f t="shared" si="103"/>
        <v>1</v>
      </c>
      <c r="U117" s="202">
        <f t="shared" si="104"/>
        <v>1</v>
      </c>
      <c r="V117" s="205">
        <f t="shared" si="111"/>
        <v>999</v>
      </c>
      <c r="W117" s="205">
        <f t="shared" si="111"/>
        <v>999</v>
      </c>
      <c r="X117" s="49">
        <v>8</v>
      </c>
      <c r="Y117" s="84" t="str">
        <f t="shared" si="105"/>
        <v>A3</v>
      </c>
      <c r="Z117" s="84" t="str">
        <f t="shared" si="106"/>
        <v>S6</v>
      </c>
      <c r="AA117" s="84" t="str">
        <f t="shared" si="107"/>
        <v/>
      </c>
      <c r="AB117" s="84" t="str">
        <f t="shared" si="108"/>
        <v/>
      </c>
      <c r="AC117" s="31">
        <f t="shared" si="109"/>
        <v>4</v>
      </c>
      <c r="AH117" s="332">
        <f t="shared" si="110"/>
        <v>19.96</v>
      </c>
    </row>
    <row r="118" spans="1:34" x14ac:dyDescent="0.25">
      <c r="A118" s="31" t="str">
        <f>C111&amp;"x"&amp;B118</f>
        <v>S6x5</v>
      </c>
      <c r="B118" s="60">
        <v>5</v>
      </c>
      <c r="C118" s="84" t="str">
        <f t="shared" si="93"/>
        <v>V</v>
      </c>
      <c r="D118" s="84" t="str">
        <f t="shared" si="94"/>
        <v>NKK27G4</v>
      </c>
      <c r="E118" s="85" t="str">
        <f t="shared" si="95"/>
        <v>Valk, M.E.</v>
      </c>
      <c r="F118" s="85" t="str">
        <f t="shared" si="96"/>
        <v>Marlies</v>
      </c>
      <c r="G118" s="86">
        <f t="shared" si="97"/>
        <v>37702</v>
      </c>
      <c r="H118" s="87">
        <f t="shared" si="98"/>
        <v>18</v>
      </c>
      <c r="I118" s="94"/>
      <c r="J118" s="84" t="str">
        <f t="shared" si="99"/>
        <v>A3</v>
      </c>
      <c r="K118" s="84" t="str">
        <f t="shared" si="100"/>
        <v>S6</v>
      </c>
      <c r="L118" s="84" t="str">
        <f t="shared" si="101"/>
        <v/>
      </c>
      <c r="M118" s="84" t="str">
        <f t="shared" si="102"/>
        <v>S6</v>
      </c>
      <c r="N118" s="89"/>
      <c r="P118" s="199"/>
      <c r="Q118" s="199"/>
      <c r="R118" s="199"/>
      <c r="S118" s="199">
        <f>IF(OR(LEFT($A118,1)="x",AND(AC113+$AC118=0,$AC113&gt;0)),"",IFERROR(VLOOKUP($A118,LedenZ,29,0),""))</f>
        <v>0</v>
      </c>
      <c r="T118" s="273">
        <f t="shared" si="103"/>
        <v>1</v>
      </c>
      <c r="U118" s="202">
        <f t="shared" si="104"/>
        <v>1</v>
      </c>
      <c r="V118" s="205">
        <f t="shared" si="111"/>
        <v>999</v>
      </c>
      <c r="W118" s="205">
        <f t="shared" si="111"/>
        <v>999</v>
      </c>
      <c r="X118" s="49">
        <v>9</v>
      </c>
      <c r="Y118" s="84" t="str">
        <f t="shared" si="105"/>
        <v>A3</v>
      </c>
      <c r="Z118" s="84" t="str">
        <f t="shared" si="106"/>
        <v>S6</v>
      </c>
      <c r="AA118" s="84" t="str">
        <f t="shared" si="107"/>
        <v/>
      </c>
      <c r="AB118" s="84" t="str">
        <f t="shared" si="108"/>
        <v/>
      </c>
      <c r="AC118" s="31">
        <f t="shared" si="109"/>
        <v>4</v>
      </c>
      <c r="AH118" s="332">
        <f t="shared" si="110"/>
        <v>18.78</v>
      </c>
    </row>
    <row r="119" spans="1:34" x14ac:dyDescent="0.25">
      <c r="A119" s="31" t="str">
        <f>C111&amp;"x"&amp;B119</f>
        <v>S6x6</v>
      </c>
      <c r="B119" s="60">
        <v>6</v>
      </c>
      <c r="C119" s="84" t="str">
        <f t="shared" si="93"/>
        <v>M</v>
      </c>
      <c r="D119" s="84" t="str">
        <f t="shared" si="94"/>
        <v>NKX56P2</v>
      </c>
      <c r="E119" s="85" t="str">
        <f t="shared" si="95"/>
        <v>Flach, J.H.</v>
      </c>
      <c r="F119" s="85" t="str">
        <f t="shared" si="96"/>
        <v>Joram</v>
      </c>
      <c r="G119" s="86">
        <f t="shared" si="97"/>
        <v>36465</v>
      </c>
      <c r="H119" s="87">
        <f t="shared" si="98"/>
        <v>22</v>
      </c>
      <c r="I119" s="94"/>
      <c r="J119" s="84" t="str">
        <f t="shared" si="99"/>
        <v>S6</v>
      </c>
      <c r="K119" s="84" t="str">
        <f t="shared" si="100"/>
        <v>S6</v>
      </c>
      <c r="L119" s="84" t="str">
        <f t="shared" si="101"/>
        <v/>
      </c>
      <c r="M119" s="84" t="str">
        <f t="shared" si="102"/>
        <v>S6</v>
      </c>
      <c r="N119" s="89"/>
      <c r="P119" s="199"/>
      <c r="Q119" s="199"/>
      <c r="R119" s="199"/>
      <c r="S119" s="199">
        <f>IF(OR(LEFT($A119,1)="x",AND(AC113+$AC119=0,$AC113&gt;0)),"",IFERROR(VLOOKUP($A119,LedenZ,29,0),""))</f>
        <v>0</v>
      </c>
      <c r="T119" s="273">
        <f t="shared" si="103"/>
        <v>1</v>
      </c>
      <c r="U119" s="202">
        <f t="shared" si="104"/>
        <v>1</v>
      </c>
      <c r="V119" s="205">
        <f t="shared" si="111"/>
        <v>999</v>
      </c>
      <c r="W119" s="205">
        <f t="shared" si="111"/>
        <v>999</v>
      </c>
      <c r="X119" s="49">
        <v>10</v>
      </c>
      <c r="Y119" s="84" t="str">
        <f t="shared" si="105"/>
        <v>S6</v>
      </c>
      <c r="Z119" s="84" t="str">
        <f t="shared" si="106"/>
        <v>S6</v>
      </c>
      <c r="AA119" s="84" t="str">
        <f t="shared" si="107"/>
        <v/>
      </c>
      <c r="AB119" s="84" t="str">
        <f t="shared" si="108"/>
        <v/>
      </c>
      <c r="AC119" s="31">
        <f t="shared" si="109"/>
        <v>4</v>
      </c>
      <c r="AH119" s="332">
        <f t="shared" si="110"/>
        <v>22.17</v>
      </c>
    </row>
    <row r="120" spans="1:34" x14ac:dyDescent="0.25">
      <c r="A120" s="31" t="str">
        <f>C111&amp;"x"&amp;B120</f>
        <v>S6x7</v>
      </c>
      <c r="B120" s="60">
        <v>7</v>
      </c>
      <c r="C120" s="84" t="str">
        <f t="shared" si="93"/>
        <v>M</v>
      </c>
      <c r="D120" s="84" t="str">
        <f t="shared" si="94"/>
        <v>NKQ70H1</v>
      </c>
      <c r="E120" s="85" t="str">
        <f t="shared" si="95"/>
        <v>Klijn, C.L.</v>
      </c>
      <c r="F120" s="85" t="str">
        <f t="shared" si="96"/>
        <v>Calvin</v>
      </c>
      <c r="G120" s="86">
        <f t="shared" si="97"/>
        <v>36605</v>
      </c>
      <c r="H120" s="87">
        <f t="shared" si="98"/>
        <v>21</v>
      </c>
      <c r="I120" s="94"/>
      <c r="J120" s="84" t="str">
        <f t="shared" si="99"/>
        <v>S6</v>
      </c>
      <c r="K120" s="84" t="str">
        <f t="shared" si="100"/>
        <v>S6</v>
      </c>
      <c r="L120" s="84" t="str">
        <f t="shared" si="101"/>
        <v/>
      </c>
      <c r="M120" s="84" t="str">
        <f t="shared" si="102"/>
        <v>S6</v>
      </c>
      <c r="N120" s="89"/>
      <c r="P120" s="199"/>
      <c r="Q120" s="199"/>
      <c r="R120" s="199"/>
      <c r="S120" s="199">
        <f>IF(OR(LEFT($A120,1)="x",AND(AC113+$AC120=0,$AC113&gt;0)),"",IFERROR(VLOOKUP($A120,LedenZ,29,0),""))</f>
        <v>0</v>
      </c>
      <c r="T120" s="273">
        <f t="shared" si="103"/>
        <v>1</v>
      </c>
      <c r="U120" s="202">
        <f t="shared" si="104"/>
        <v>1</v>
      </c>
      <c r="V120" s="205">
        <f t="shared" si="111"/>
        <v>999</v>
      </c>
      <c r="W120" s="205">
        <f t="shared" si="111"/>
        <v>999</v>
      </c>
      <c r="X120" s="49">
        <v>11</v>
      </c>
      <c r="Y120" s="84" t="str">
        <f t="shared" si="105"/>
        <v>S6</v>
      </c>
      <c r="Z120" s="84" t="str">
        <f t="shared" si="106"/>
        <v>S6</v>
      </c>
      <c r="AA120" s="84" t="str">
        <f t="shared" si="107"/>
        <v/>
      </c>
      <c r="AB120" s="84" t="str">
        <f t="shared" si="108"/>
        <v/>
      </c>
      <c r="AC120" s="31">
        <f t="shared" si="109"/>
        <v>4</v>
      </c>
      <c r="AH120" s="332">
        <f t="shared" si="110"/>
        <v>21.78</v>
      </c>
    </row>
    <row r="121" spans="1:34" x14ac:dyDescent="0.25">
      <c r="A121" s="31" t="str">
        <f>C111&amp;"x"&amp;B121</f>
        <v>S6x8</v>
      </c>
      <c r="B121" s="60">
        <v>8</v>
      </c>
      <c r="C121" s="84" t="str">
        <f t="shared" si="93"/>
        <v>M</v>
      </c>
      <c r="D121" s="84" t="str">
        <f t="shared" si="94"/>
        <v>NKT73W8</v>
      </c>
      <c r="E121" s="85" t="str">
        <f t="shared" si="95"/>
        <v>Driel, van Q.</v>
      </c>
      <c r="F121" s="85" t="str">
        <f t="shared" si="96"/>
        <v>Quinten</v>
      </c>
      <c r="G121" s="86">
        <f t="shared" si="97"/>
        <v>36666</v>
      </c>
      <c r="H121" s="87">
        <f t="shared" si="98"/>
        <v>21</v>
      </c>
      <c r="I121" s="94"/>
      <c r="J121" s="84" t="str">
        <f t="shared" si="99"/>
        <v>S6</v>
      </c>
      <c r="K121" s="84" t="str">
        <f t="shared" si="100"/>
        <v>S6</v>
      </c>
      <c r="L121" s="84" t="str">
        <f t="shared" si="101"/>
        <v/>
      </c>
      <c r="M121" s="84" t="str">
        <f t="shared" si="102"/>
        <v>S6</v>
      </c>
      <c r="N121" s="89"/>
      <c r="P121" s="199"/>
      <c r="Q121" s="199"/>
      <c r="R121" s="199"/>
      <c r="S121" s="199">
        <f>IF(OR(LEFT($A121,1)="x",AND(AC113+$AC121=0,$AC113&gt;0)),"",IFERROR(VLOOKUP($A121,LedenZ,29,0),""))</f>
        <v>0</v>
      </c>
      <c r="T121" s="273">
        <f t="shared" si="103"/>
        <v>1</v>
      </c>
      <c r="U121" s="202">
        <f t="shared" si="104"/>
        <v>1</v>
      </c>
      <c r="V121" s="205">
        <f t="shared" si="111"/>
        <v>999</v>
      </c>
      <c r="W121" s="205">
        <f t="shared" si="111"/>
        <v>999</v>
      </c>
      <c r="X121" s="49">
        <v>12</v>
      </c>
      <c r="Y121" s="84" t="str">
        <f t="shared" si="105"/>
        <v>S6</v>
      </c>
      <c r="Z121" s="84" t="str">
        <f t="shared" si="106"/>
        <v>S6</v>
      </c>
      <c r="AA121" s="84" t="str">
        <f t="shared" si="107"/>
        <v/>
      </c>
      <c r="AB121" s="84" t="str">
        <f t="shared" si="108"/>
        <v/>
      </c>
      <c r="AC121" s="31">
        <f t="shared" si="109"/>
        <v>4</v>
      </c>
      <c r="AH121" s="332">
        <f t="shared" si="110"/>
        <v>21.62</v>
      </c>
    </row>
    <row r="122" spans="1:34" x14ac:dyDescent="0.25">
      <c r="A122" s="31" t="str">
        <f>C111&amp;"x"&amp;B122</f>
        <v>S6x9</v>
      </c>
      <c r="B122" s="60">
        <v>9</v>
      </c>
      <c r="C122" s="84" t="str">
        <f t="shared" si="93"/>
        <v>M</v>
      </c>
      <c r="D122" s="84" t="str">
        <f t="shared" si="94"/>
        <v>NKN65B6</v>
      </c>
      <c r="E122" s="85" t="str">
        <f t="shared" si="95"/>
        <v>Baars, L.A.</v>
      </c>
      <c r="F122" s="85" t="str">
        <f t="shared" si="96"/>
        <v>Luuk</v>
      </c>
      <c r="G122" s="86">
        <f t="shared" si="97"/>
        <v>36929</v>
      </c>
      <c r="H122" s="87">
        <f t="shared" si="98"/>
        <v>20</v>
      </c>
      <c r="I122" s="94"/>
      <c r="J122" s="84" t="str">
        <f t="shared" si="99"/>
        <v>S6</v>
      </c>
      <c r="K122" s="84" t="str">
        <f t="shared" si="100"/>
        <v>S6</v>
      </c>
      <c r="L122" s="84" t="str">
        <f t="shared" si="101"/>
        <v/>
      </c>
      <c r="M122" s="84" t="str">
        <f t="shared" si="102"/>
        <v>S6</v>
      </c>
      <c r="N122" s="89"/>
      <c r="P122" s="199"/>
      <c r="Q122" s="199"/>
      <c r="R122" s="199"/>
      <c r="S122" s="199">
        <f>IF(OR(LEFT($A122,1)="x",AND(AC113+$AC122=0,$AC113&gt;0)),"",IFERROR(VLOOKUP($A122,LedenZ,29,0),""))</f>
        <v>0</v>
      </c>
      <c r="T122" s="273">
        <f t="shared" si="103"/>
        <v>1</v>
      </c>
      <c r="U122" s="202">
        <f t="shared" si="104"/>
        <v>1</v>
      </c>
      <c r="V122" s="205">
        <f t="shared" si="111"/>
        <v>999</v>
      </c>
      <c r="W122" s="205">
        <f t="shared" si="111"/>
        <v>999</v>
      </c>
      <c r="X122" s="49">
        <v>13</v>
      </c>
      <c r="Y122" s="84" t="str">
        <f t="shared" si="105"/>
        <v>S6</v>
      </c>
      <c r="Z122" s="84" t="str">
        <f t="shared" si="106"/>
        <v>S6</v>
      </c>
      <c r="AA122" s="84" t="str">
        <f t="shared" si="107"/>
        <v/>
      </c>
      <c r="AB122" s="84" t="str">
        <f t="shared" si="108"/>
        <v/>
      </c>
      <c r="AC122" s="31">
        <f t="shared" si="109"/>
        <v>4</v>
      </c>
      <c r="AH122" s="332">
        <f t="shared" si="110"/>
        <v>20.9</v>
      </c>
    </row>
    <row r="123" spans="1:34" x14ac:dyDescent="0.25">
      <c r="A123" s="31" t="str">
        <f>C111&amp;"x"&amp;B123</f>
        <v>S6x10</v>
      </c>
      <c r="B123" s="60">
        <v>10</v>
      </c>
      <c r="C123" s="84" t="str">
        <f t="shared" si="93"/>
        <v/>
      </c>
      <c r="D123" s="84" t="str">
        <f t="shared" si="94"/>
        <v/>
      </c>
      <c r="E123" s="85" t="str">
        <f t="shared" si="95"/>
        <v/>
      </c>
      <c r="F123" s="85" t="str">
        <f t="shared" si="96"/>
        <v/>
      </c>
      <c r="G123" s="86" t="str">
        <f t="shared" si="97"/>
        <v/>
      </c>
      <c r="H123" s="87" t="str">
        <f t="shared" si="98"/>
        <v/>
      </c>
      <c r="I123" s="94"/>
      <c r="J123" s="84" t="str">
        <f t="shared" si="99"/>
        <v/>
      </c>
      <c r="K123" s="84" t="str">
        <f t="shared" si="100"/>
        <v/>
      </c>
      <c r="L123" s="84" t="str">
        <f t="shared" si="101"/>
        <v/>
      </c>
      <c r="M123" s="84" t="str">
        <f t="shared" si="102"/>
        <v/>
      </c>
      <c r="N123" s="89"/>
      <c r="P123" s="199"/>
      <c r="Q123" s="199"/>
      <c r="R123" s="199"/>
      <c r="S123" s="199" t="str">
        <f>IF(OR(LEFT($A123,1)="x",AND(AC113+$AC123=0,$AC113&gt;0)),"",IFERROR(VLOOKUP($A123,LedenZ,29,0),""))</f>
        <v/>
      </c>
      <c r="T123" s="273">
        <f t="shared" si="103"/>
        <v>0</v>
      </c>
      <c r="U123" s="202">
        <f t="shared" si="104"/>
        <v>0</v>
      </c>
      <c r="V123" s="205">
        <f t="shared" si="111"/>
        <v>999</v>
      </c>
      <c r="W123" s="205">
        <f t="shared" si="111"/>
        <v>999</v>
      </c>
      <c r="X123" s="49">
        <v>14</v>
      </c>
      <c r="Y123" s="84" t="str">
        <f t="shared" si="105"/>
        <v/>
      </c>
      <c r="Z123" s="84" t="str">
        <f t="shared" si="106"/>
        <v/>
      </c>
      <c r="AA123" s="84" t="str">
        <f t="shared" si="107"/>
        <v/>
      </c>
      <c r="AB123" s="84" t="str">
        <f t="shared" si="108"/>
        <v/>
      </c>
      <c r="AC123" s="31">
        <f t="shared" si="109"/>
        <v>0</v>
      </c>
      <c r="AH123" s="332" t="str">
        <f t="shared" si="110"/>
        <v/>
      </c>
    </row>
    <row r="124" spans="1:34" x14ac:dyDescent="0.25">
      <c r="A124" s="31" t="str">
        <f>C111&amp;"x"&amp;B124</f>
        <v>S6x11</v>
      </c>
      <c r="B124" s="60">
        <v>11</v>
      </c>
      <c r="C124" s="84" t="str">
        <f t="shared" si="93"/>
        <v/>
      </c>
      <c r="D124" s="84" t="str">
        <f t="shared" si="94"/>
        <v/>
      </c>
      <c r="E124" s="85" t="str">
        <f t="shared" si="95"/>
        <v/>
      </c>
      <c r="F124" s="85" t="str">
        <f t="shared" si="96"/>
        <v/>
      </c>
      <c r="G124" s="86" t="str">
        <f t="shared" si="97"/>
        <v/>
      </c>
      <c r="H124" s="87" t="str">
        <f t="shared" si="98"/>
        <v/>
      </c>
      <c r="I124" s="94"/>
      <c r="J124" s="84" t="str">
        <f t="shared" si="99"/>
        <v/>
      </c>
      <c r="K124" s="84" t="str">
        <f t="shared" si="100"/>
        <v/>
      </c>
      <c r="L124" s="84" t="str">
        <f t="shared" si="101"/>
        <v/>
      </c>
      <c r="M124" s="84" t="str">
        <f t="shared" si="102"/>
        <v/>
      </c>
      <c r="N124" s="89"/>
      <c r="P124" s="199"/>
      <c r="Q124" s="199"/>
      <c r="R124" s="199"/>
      <c r="S124" s="199" t="str">
        <f>IF(OR(LEFT($A124,1)="x",AND(AC113+$AC124=0,$AC113&gt;0)),"",IFERROR(VLOOKUP($A124,LedenZ,29,0),""))</f>
        <v/>
      </c>
      <c r="T124" s="273">
        <f t="shared" si="103"/>
        <v>0</v>
      </c>
      <c r="U124" s="202">
        <f t="shared" si="104"/>
        <v>0</v>
      </c>
      <c r="V124" s="205">
        <f t="shared" si="111"/>
        <v>999</v>
      </c>
      <c r="W124" s="205">
        <f t="shared" si="111"/>
        <v>999</v>
      </c>
      <c r="X124" s="49">
        <v>15</v>
      </c>
      <c r="Y124" s="84" t="str">
        <f t="shared" si="105"/>
        <v/>
      </c>
      <c r="Z124" s="84" t="str">
        <f t="shared" si="106"/>
        <v/>
      </c>
      <c r="AA124" s="84" t="str">
        <f t="shared" si="107"/>
        <v/>
      </c>
      <c r="AB124" s="84" t="str">
        <f t="shared" si="108"/>
        <v/>
      </c>
      <c r="AC124" s="31">
        <f t="shared" si="109"/>
        <v>0</v>
      </c>
      <c r="AH124" s="332" t="str">
        <f t="shared" si="110"/>
        <v/>
      </c>
    </row>
    <row r="125" spans="1:34" x14ac:dyDescent="0.25">
      <c r="A125" s="31" t="str">
        <f>C111&amp;"x"&amp;B125</f>
        <v>S6x12</v>
      </c>
      <c r="B125" s="60">
        <v>12</v>
      </c>
      <c r="C125" s="84" t="str">
        <f t="shared" si="93"/>
        <v/>
      </c>
      <c r="D125" s="84" t="str">
        <f t="shared" si="94"/>
        <v/>
      </c>
      <c r="E125" s="85" t="str">
        <f t="shared" si="95"/>
        <v/>
      </c>
      <c r="F125" s="85" t="str">
        <f t="shared" si="96"/>
        <v/>
      </c>
      <c r="G125" s="86" t="str">
        <f t="shared" si="97"/>
        <v/>
      </c>
      <c r="H125" s="87" t="str">
        <f t="shared" si="98"/>
        <v/>
      </c>
      <c r="I125" s="94"/>
      <c r="J125" s="84" t="str">
        <f t="shared" si="99"/>
        <v/>
      </c>
      <c r="K125" s="84" t="str">
        <f t="shared" si="100"/>
        <v/>
      </c>
      <c r="L125" s="84" t="str">
        <f t="shared" si="101"/>
        <v/>
      </c>
      <c r="M125" s="84" t="str">
        <f t="shared" si="102"/>
        <v/>
      </c>
      <c r="N125" s="89"/>
      <c r="P125" s="199"/>
      <c r="Q125" s="199"/>
      <c r="R125" s="199"/>
      <c r="S125" s="199" t="str">
        <f>IF(OR(LEFT($A125,1)="x",AND(AC113+$AC125=0,$AC113&gt;0)),"",IFERROR(VLOOKUP($A125,LedenZ,29,0),""))</f>
        <v/>
      </c>
      <c r="T125" s="273">
        <f t="shared" si="103"/>
        <v>0</v>
      </c>
      <c r="U125" s="202">
        <f t="shared" si="104"/>
        <v>0</v>
      </c>
      <c r="V125" s="205">
        <f t="shared" si="111"/>
        <v>999</v>
      </c>
      <c r="W125" s="205">
        <f t="shared" si="111"/>
        <v>999</v>
      </c>
      <c r="X125" s="49">
        <v>16</v>
      </c>
      <c r="Y125" s="84" t="str">
        <f t="shared" si="105"/>
        <v/>
      </c>
      <c r="Z125" s="84" t="str">
        <f t="shared" si="106"/>
        <v/>
      </c>
      <c r="AA125" s="84" t="str">
        <f t="shared" si="107"/>
        <v/>
      </c>
      <c r="AB125" s="84" t="str">
        <f t="shared" si="108"/>
        <v/>
      </c>
      <c r="AC125" s="31">
        <f t="shared" si="109"/>
        <v>0</v>
      </c>
      <c r="AH125" s="332" t="str">
        <f t="shared" si="110"/>
        <v/>
      </c>
    </row>
    <row r="126" spans="1:34" x14ac:dyDescent="0.25">
      <c r="A126" s="31" t="str">
        <f>C111&amp;"x"&amp;B126</f>
        <v>S6x13</v>
      </c>
      <c r="B126" s="60">
        <v>13</v>
      </c>
      <c r="C126" s="84" t="str">
        <f t="shared" si="93"/>
        <v/>
      </c>
      <c r="D126" s="84" t="str">
        <f t="shared" si="94"/>
        <v/>
      </c>
      <c r="E126" s="85" t="str">
        <f t="shared" si="95"/>
        <v/>
      </c>
      <c r="F126" s="85" t="str">
        <f t="shared" si="96"/>
        <v/>
      </c>
      <c r="G126" s="86" t="str">
        <f t="shared" si="97"/>
        <v/>
      </c>
      <c r="H126" s="87" t="str">
        <f t="shared" si="98"/>
        <v/>
      </c>
      <c r="I126" s="94"/>
      <c r="J126" s="84" t="str">
        <f t="shared" si="99"/>
        <v/>
      </c>
      <c r="K126" s="84" t="str">
        <f t="shared" si="100"/>
        <v/>
      </c>
      <c r="L126" s="84" t="str">
        <f t="shared" si="101"/>
        <v/>
      </c>
      <c r="M126" s="84" t="str">
        <f t="shared" si="102"/>
        <v/>
      </c>
      <c r="N126" s="89"/>
      <c r="P126" s="199"/>
      <c r="Q126" s="199"/>
      <c r="R126" s="199"/>
      <c r="S126" s="199" t="str">
        <f>IF(OR(LEFT($A126,1)="x",AND(AC113+$AC126=0,$AC113&gt;0)),"",IFERROR(VLOOKUP($A126,LedenZ,29,0),""))</f>
        <v/>
      </c>
      <c r="T126" s="273">
        <f t="shared" si="103"/>
        <v>0</v>
      </c>
      <c r="U126" s="202">
        <f t="shared" si="104"/>
        <v>0</v>
      </c>
      <c r="V126" s="205">
        <f t="shared" si="111"/>
        <v>999</v>
      </c>
      <c r="W126" s="205">
        <f t="shared" si="111"/>
        <v>999</v>
      </c>
      <c r="X126" s="49">
        <v>17</v>
      </c>
      <c r="Y126" s="84" t="str">
        <f t="shared" si="105"/>
        <v/>
      </c>
      <c r="Z126" s="84" t="str">
        <f t="shared" si="106"/>
        <v/>
      </c>
      <c r="AA126" s="84" t="str">
        <f t="shared" si="107"/>
        <v/>
      </c>
      <c r="AB126" s="84" t="str">
        <f t="shared" si="108"/>
        <v/>
      </c>
      <c r="AC126" s="31">
        <f t="shared" si="109"/>
        <v>0</v>
      </c>
      <c r="AH126" s="332" t="str">
        <f t="shared" si="110"/>
        <v/>
      </c>
    </row>
    <row r="127" spans="1:34" x14ac:dyDescent="0.25">
      <c r="A127" s="31" t="str">
        <f>C111&amp;"x"&amp;B127</f>
        <v>S6x14</v>
      </c>
      <c r="B127" s="60">
        <v>14</v>
      </c>
      <c r="C127" s="84" t="str">
        <f t="shared" si="93"/>
        <v/>
      </c>
      <c r="D127" s="84" t="str">
        <f t="shared" si="94"/>
        <v/>
      </c>
      <c r="E127" s="85" t="str">
        <f t="shared" si="95"/>
        <v/>
      </c>
      <c r="F127" s="85" t="str">
        <f t="shared" si="96"/>
        <v/>
      </c>
      <c r="G127" s="86" t="str">
        <f t="shared" si="97"/>
        <v/>
      </c>
      <c r="H127" s="87" t="str">
        <f t="shared" si="98"/>
        <v/>
      </c>
      <c r="I127" s="94"/>
      <c r="J127" s="84" t="str">
        <f t="shared" si="99"/>
        <v/>
      </c>
      <c r="K127" s="84" t="str">
        <f t="shared" si="100"/>
        <v/>
      </c>
      <c r="L127" s="84" t="str">
        <f t="shared" si="101"/>
        <v/>
      </c>
      <c r="M127" s="84" t="str">
        <f t="shared" si="102"/>
        <v/>
      </c>
      <c r="N127" s="89"/>
      <c r="P127" s="199"/>
      <c r="Q127" s="199"/>
      <c r="R127" s="199"/>
      <c r="S127" s="199" t="str">
        <f>IF(OR(LEFT($A127,1)="x",AND(AC113+$AC127=0,$AC113&gt;0)),"",IFERROR(VLOOKUP($A127,LedenZ,29,0),""))</f>
        <v/>
      </c>
      <c r="T127" s="273">
        <f t="shared" si="103"/>
        <v>0</v>
      </c>
      <c r="U127" s="202">
        <f t="shared" si="104"/>
        <v>0</v>
      </c>
      <c r="V127" s="205">
        <f t="shared" si="111"/>
        <v>999</v>
      </c>
      <c r="W127" s="205">
        <f t="shared" si="111"/>
        <v>999</v>
      </c>
      <c r="X127" s="49">
        <v>18</v>
      </c>
      <c r="Y127" s="84" t="str">
        <f t="shared" si="105"/>
        <v/>
      </c>
      <c r="Z127" s="84" t="str">
        <f t="shared" si="106"/>
        <v/>
      </c>
      <c r="AA127" s="84" t="str">
        <f t="shared" si="107"/>
        <v/>
      </c>
      <c r="AB127" s="84" t="str">
        <f t="shared" si="108"/>
        <v/>
      </c>
      <c r="AC127" s="31">
        <f t="shared" si="109"/>
        <v>0</v>
      </c>
      <c r="AH127" s="332" t="str">
        <f t="shared" si="110"/>
        <v/>
      </c>
    </row>
    <row r="128" spans="1:34" x14ac:dyDescent="0.25">
      <c r="A128" s="31" t="str">
        <f>C111&amp;"x"&amp;B128</f>
        <v>S6x15</v>
      </c>
      <c r="B128" s="60">
        <v>15</v>
      </c>
      <c r="C128" s="84" t="str">
        <f t="shared" si="93"/>
        <v/>
      </c>
      <c r="D128" s="84" t="str">
        <f t="shared" si="94"/>
        <v/>
      </c>
      <c r="E128" s="85" t="str">
        <f t="shared" si="95"/>
        <v/>
      </c>
      <c r="F128" s="85" t="str">
        <f t="shared" si="96"/>
        <v/>
      </c>
      <c r="G128" s="86" t="str">
        <f t="shared" si="97"/>
        <v/>
      </c>
      <c r="H128" s="87" t="str">
        <f t="shared" si="98"/>
        <v/>
      </c>
      <c r="I128" s="94"/>
      <c r="J128" s="84" t="str">
        <f t="shared" si="99"/>
        <v/>
      </c>
      <c r="K128" s="84" t="str">
        <f t="shared" si="100"/>
        <v/>
      </c>
      <c r="L128" s="84" t="str">
        <f t="shared" si="101"/>
        <v/>
      </c>
      <c r="M128" s="84" t="str">
        <f t="shared" si="102"/>
        <v/>
      </c>
      <c r="N128" s="89"/>
      <c r="P128" s="199"/>
      <c r="Q128" s="199"/>
      <c r="R128" s="199"/>
      <c r="S128" s="199" t="str">
        <f>IF(OR(LEFT($A128,1)="x",AND(AC113+$AC128=0,$AC113&gt;0)),"",IFERROR(VLOOKUP($A128,LedenZ,29,0),""))</f>
        <v/>
      </c>
      <c r="T128" s="273">
        <f t="shared" si="103"/>
        <v>0</v>
      </c>
      <c r="U128" s="202">
        <f t="shared" si="104"/>
        <v>0</v>
      </c>
      <c r="V128" s="205">
        <f t="shared" si="111"/>
        <v>999</v>
      </c>
      <c r="W128" s="205">
        <f t="shared" si="111"/>
        <v>999</v>
      </c>
      <c r="X128" s="49">
        <v>19</v>
      </c>
      <c r="Y128" s="84" t="str">
        <f t="shared" si="105"/>
        <v/>
      </c>
      <c r="Z128" s="84" t="str">
        <f t="shared" si="106"/>
        <v/>
      </c>
      <c r="AA128" s="84" t="str">
        <f t="shared" si="107"/>
        <v/>
      </c>
      <c r="AB128" s="84" t="str">
        <f t="shared" si="108"/>
        <v/>
      </c>
      <c r="AC128" s="31">
        <f t="shared" si="109"/>
        <v>0</v>
      </c>
      <c r="AH128" s="332" t="str">
        <f t="shared" si="110"/>
        <v/>
      </c>
    </row>
    <row r="129" spans="1:34" ht="13.8" thickBot="1" x14ac:dyDescent="0.3">
      <c r="B129" s="90"/>
      <c r="C129" s="91"/>
      <c r="D129" s="90"/>
      <c r="E129" s="90"/>
      <c r="F129" s="90"/>
      <c r="G129" s="92"/>
      <c r="H129" s="92"/>
      <c r="I129" s="92"/>
      <c r="J129" s="91"/>
      <c r="K129" s="91"/>
      <c r="L129" s="91"/>
      <c r="M129" s="89"/>
      <c r="N129" s="89"/>
      <c r="X129" s="49">
        <v>20</v>
      </c>
    </row>
    <row r="130" spans="1:34" ht="13.8" thickTop="1" x14ac:dyDescent="0.25">
      <c r="A130" s="59"/>
      <c r="B130" s="60"/>
      <c r="C130" s="416" t="s">
        <v>5707</v>
      </c>
      <c r="D130" s="416"/>
      <c r="E130" s="162" t="s">
        <v>5708</v>
      </c>
      <c r="F130" s="162" t="s">
        <v>5709</v>
      </c>
      <c r="G130" s="62" t="s">
        <v>5710</v>
      </c>
      <c r="H130" s="63"/>
      <c r="I130" s="64"/>
      <c r="J130" s="65" t="s">
        <v>5711</v>
      </c>
      <c r="K130" s="65" t="s">
        <v>5712</v>
      </c>
      <c r="L130" s="65" t="s">
        <v>5713</v>
      </c>
      <c r="M130" s="66"/>
      <c r="N130" s="66"/>
      <c r="O130" s="67"/>
      <c r="P130" s="68">
        <f>COUNT(P134:P148)</f>
        <v>0</v>
      </c>
      <c r="Q130" s="68">
        <f>COUNT(Q134:Q148)</f>
        <v>0</v>
      </c>
      <c r="R130" s="68">
        <f>COUNT(R134:R148)</f>
        <v>0</v>
      </c>
      <c r="S130" s="68">
        <f>COUNT(S134:S148)</f>
        <v>8</v>
      </c>
      <c r="T130" s="344">
        <f>T131-SUM(U134:U148)</f>
        <v>0</v>
      </c>
      <c r="U130" s="67"/>
      <c r="V130" s="67"/>
      <c r="W130" s="67"/>
      <c r="X130" s="67">
        <v>1</v>
      </c>
      <c r="Y130" s="59"/>
      <c r="Z130" s="59"/>
      <c r="AA130" s="59"/>
      <c r="AB130" s="59"/>
      <c r="AC130" s="59"/>
    </row>
    <row r="131" spans="1:34" x14ac:dyDescent="0.25">
      <c r="A131" s="40">
        <v>10</v>
      </c>
      <c r="B131" s="70"/>
      <c r="C131" s="415" t="str">
        <f>Leden!AR12</f>
        <v>S7</v>
      </c>
      <c r="D131" s="415"/>
      <c r="E131" s="161" t="str">
        <f>IF($C131="","",LEFT(IFERROR(VLOOKUP($C131,TeamsZ,2,0),"")&amp;"??",2))</f>
        <v>BK</v>
      </c>
      <c r="F131" s="342" t="str">
        <f>IF($C131="","",IFERROR(VLOOKUP($C131,TeamsZ,3,0),"??"))</f>
        <v>Za</v>
      </c>
      <c r="G131" s="161" t="str">
        <f>IF($C131="","",LEFT(IFERROR(VLOOKUP($C131,TeamsZ,4,0),"")&amp;"?",1))</f>
        <v>8</v>
      </c>
      <c r="H131" s="72"/>
      <c r="I131" s="73"/>
      <c r="J131" s="265">
        <f>COUNTIF(C134:C148,"V")</f>
        <v>4</v>
      </c>
      <c r="K131" s="268">
        <f>COUNTIF(C134:C148,"M")</f>
        <v>4</v>
      </c>
      <c r="L131" s="74">
        <f>IFERROR(AVERAGE(H134:H148),"")</f>
        <v>18.875</v>
      </c>
      <c r="M131" s="75"/>
      <c r="N131" s="75"/>
      <c r="O131" s="76" t="s">
        <v>5714</v>
      </c>
      <c r="P131" s="346"/>
      <c r="Q131" s="346"/>
      <c r="R131" s="346"/>
      <c r="S131" s="346">
        <f>IF(COUNT(S134:S148)=0,"",TeamPunten(S134:S148,$C131,$T131))</f>
        <v>0</v>
      </c>
      <c r="T131" s="344">
        <f>SUM(T134:T148)</f>
        <v>8</v>
      </c>
      <c r="U131" s="201" t="str">
        <f>MID($C131,1,1)</f>
        <v>S</v>
      </c>
      <c r="V131" s="201" t="str">
        <f>MID($C131,1,1)</f>
        <v>S</v>
      </c>
      <c r="W131" s="201" t="str">
        <f>MID($C131,1,1)</f>
        <v>S</v>
      </c>
      <c r="X131" s="49">
        <v>2</v>
      </c>
      <c r="Y131" s="40"/>
      <c r="Z131" s="40"/>
      <c r="AA131" s="40"/>
      <c r="AB131" s="40"/>
      <c r="AC131" s="40"/>
      <c r="AD131" s="17" t="str">
        <f>IF($C131="","",IFERROR(VLOOKUP($C131,TeamsZ,6,0),""))</f>
        <v>A</v>
      </c>
      <c r="AE131" s="17" t="str">
        <f>TRIM(IF($AD131="","",IFERROR(VLOOKUP($AD131,Teams!$J$4:$O$8,2,0),"")))</f>
        <v>3312 AD</v>
      </c>
      <c r="AF131" s="17" t="str">
        <f>TRIM(IF($AD131="","",IFERROR(VLOOKUP($AD131,Teams!$J$4:$O$8,4,0),"")))</f>
        <v>Dordrecht Oranje Wit Hal</v>
      </c>
      <c r="AH131" s="335">
        <f>IFERROR(AVERAGE(AH134:AH148),"")</f>
        <v>19.2925</v>
      </c>
    </row>
    <row r="132" spans="1:34" x14ac:dyDescent="0.25">
      <c r="B132" s="60"/>
      <c r="C132" s="162"/>
      <c r="D132" s="60"/>
      <c r="E132" s="60"/>
      <c r="F132" s="60"/>
      <c r="G132" s="64"/>
      <c r="H132" s="64"/>
      <c r="I132" s="64"/>
      <c r="J132" s="266"/>
      <c r="K132" s="266"/>
      <c r="L132" s="266"/>
      <c r="M132" s="77"/>
      <c r="N132" s="77"/>
      <c r="P132" s="200"/>
      <c r="Q132" s="200"/>
      <c r="R132" s="200"/>
      <c r="S132" s="200"/>
      <c r="T132" s="156"/>
      <c r="U132" s="202"/>
      <c r="V132" s="202"/>
      <c r="W132" s="202"/>
      <c r="X132" s="49">
        <v>3</v>
      </c>
    </row>
    <row r="133" spans="1:34" x14ac:dyDescent="0.25">
      <c r="A133" s="78"/>
      <c r="B133" s="79"/>
      <c r="C133" s="80" t="s">
        <v>5715</v>
      </c>
      <c r="D133" s="80" t="s">
        <v>5716</v>
      </c>
      <c r="E133" s="81" t="s">
        <v>5717</v>
      </c>
      <c r="F133" s="81" t="s">
        <v>5718</v>
      </c>
      <c r="G133" s="80" t="s">
        <v>5719</v>
      </c>
      <c r="H133" s="80" t="s">
        <v>5720</v>
      </c>
      <c r="I133" s="80" t="s">
        <v>5575</v>
      </c>
      <c r="J133" s="80" t="s">
        <v>7904</v>
      </c>
      <c r="K133" s="80" t="s">
        <v>7905</v>
      </c>
      <c r="L133" s="80" t="s">
        <v>8680</v>
      </c>
      <c r="M133" s="80" t="s">
        <v>8681</v>
      </c>
      <c r="N133" s="82"/>
      <c r="O133" s="83"/>
      <c r="P133" s="203" t="s">
        <v>5585</v>
      </c>
      <c r="Q133" s="203" t="s">
        <v>5584</v>
      </c>
      <c r="R133" s="203" t="s">
        <v>5586</v>
      </c>
      <c r="S133" s="203" t="s">
        <v>5585</v>
      </c>
      <c r="T133" s="156"/>
      <c r="U133" s="201">
        <f>IF(W131="","",VLOOKUP(W131,Leeftijdscat,2,FALSE))</f>
        <v>5</v>
      </c>
      <c r="V133" s="201">
        <f>IF(W131="","",VLOOKUP(W131,Leeftijdscat,3,FALSE))</f>
        <v>999</v>
      </c>
      <c r="W133" s="201">
        <f>IF(W131="","",VLOOKUP(W131,Leeftijdscat,4,FALSE))</f>
        <v>999</v>
      </c>
      <c r="X133" s="49">
        <v>4</v>
      </c>
      <c r="Y133" s="78">
        <f>LEN(Y134&amp;Y135&amp;Y136&amp;Y137&amp;Y138&amp;Y139&amp;Y140&amp;Y141&amp;Y142&amp;Y143&amp;Y144&amp;Y145&amp;Y146&amp;Y147&amp;Y148)</f>
        <v>16</v>
      </c>
      <c r="Z133" s="78">
        <f>LEN(Z134&amp;Z135&amp;Z136&amp;Z137&amp;Z138&amp;Z139&amp;Z140&amp;Z141&amp;Z142&amp;Z143&amp;Z144&amp;Z145&amp;Z146&amp;Z147&amp;Z148)</f>
        <v>16</v>
      </c>
      <c r="AA133" s="78">
        <f>LEN(AA134&amp;AA135&amp;AA136&amp;AA137&amp;AA138&amp;AA139&amp;AA140&amp;AA141&amp;AA142&amp;AA143&amp;AA144&amp;AA145&amp;AA146&amp;AA147&amp;AA148)</f>
        <v>12</v>
      </c>
      <c r="AB133" s="78">
        <f>LEN(AB134&amp;AB135&amp;AB136&amp;AB137&amp;AB138&amp;AB139&amp;AB140&amp;AB141&amp;AB142&amp;AB143&amp;AB144&amp;AB145&amp;AB146&amp;AB147&amp;AB148)</f>
        <v>0</v>
      </c>
      <c r="AC133" s="78">
        <f>SUM(Y133:AA133)</f>
        <v>44</v>
      </c>
    </row>
    <row r="134" spans="1:34" x14ac:dyDescent="0.25">
      <c r="A134" s="31" t="str">
        <f>C131&amp;"x"&amp;B134</f>
        <v>S7x1</v>
      </c>
      <c r="B134" s="60">
        <v>1</v>
      </c>
      <c r="C134" s="84" t="str">
        <f t="shared" ref="C134:C148" si="112">IF(LEFT($A134,1)="x","",IFERROR(VLOOKUP($A134,LedenZ,5,0),""))</f>
        <v>V</v>
      </c>
      <c r="D134" s="84" t="str">
        <f t="shared" ref="D134:D148" si="113">IF(LEFT($A134,1)="x","",IFERROR(VLOOKUP($A134,LedenZ,6,0),""))</f>
        <v>NLB70X5</v>
      </c>
      <c r="E134" s="85" t="str">
        <f t="shared" ref="E134:E148" si="114">IF(LEFT($A134,1)="x","",IFERROR(VLOOKUP($A134,LedenZ,7,0),""))</f>
        <v>Friebel, A.</v>
      </c>
      <c r="F134" s="85" t="str">
        <f t="shared" ref="F134:F148" si="115">IF(LEFT($A134,1)="x","",IFERROR(VLOOKUP($A134,LedenZ,8,0),""))</f>
        <v>Angela</v>
      </c>
      <c r="G134" s="86">
        <f t="shared" ref="G134:G148" si="116">IF(LEFT($A134,1)="x","",IFERROR(VLOOKUP($A134,LedenZ,9,0),""))</f>
        <v>37541</v>
      </c>
      <c r="H134" s="87">
        <f t="shared" ref="H134:H148" si="117">IF(AND(ISNUMBER(G134),G134&lt;&gt;0),DATEDIF(G134,Peildatum,"Y"),"")</f>
        <v>19</v>
      </c>
      <c r="I134" s="94"/>
      <c r="J134" s="84" t="str">
        <f t="shared" ref="J134:J148" si="118">IF(LEFT($A134,1)="x","",IFERROR(VLOOKUP($A134,LedenZ,15,0),""))</f>
        <v>A3</v>
      </c>
      <c r="K134" s="84" t="str">
        <f t="shared" ref="K134:K148" si="119">IF(LEFT($A134,1)="x","",IFERROR(VLOOKUP($A134,LedenZ,16,0),""))</f>
        <v>A3</v>
      </c>
      <c r="L134" s="84" t="str">
        <f t="shared" ref="L134:L148" si="120">IF(LEFT($A134,1)="x","",IFERROR(VLOOKUP($A134,LedenZ,17,0),""))</f>
        <v>A3</v>
      </c>
      <c r="M134" s="84" t="str">
        <f t="shared" ref="M134:M148" si="121">IF(LEFT($A134,1)="x","",IFERROR(VLOOKUP($A134,LedenZ,18,0),""))</f>
        <v>S7</v>
      </c>
      <c r="N134" s="89"/>
      <c r="P134" s="199"/>
      <c r="Q134" s="199"/>
      <c r="R134" s="199"/>
      <c r="S134" s="199">
        <f>IF(OR(LEFT($A134,1)="x",AND(AC133+$AC134=0,$AC133&gt;0)),"",IFERROR(VLOOKUP($A134,LedenZ,29,0),""))</f>
        <v>0</v>
      </c>
      <c r="T134" s="273">
        <f t="shared" ref="T134:T148" si="122">IF(LEN(C134&amp;D134&amp;E134&amp;F134)&gt;0,1,0)</f>
        <v>1</v>
      </c>
      <c r="U134" s="202">
        <f t="shared" ref="U134:U148" si="123">MIN(LEN(Y134&amp;Z134&amp;AA134&amp;AB134),1)</f>
        <v>1</v>
      </c>
      <c r="V134" s="205">
        <f>V133</f>
        <v>999</v>
      </c>
      <c r="W134" s="205">
        <f>W133</f>
        <v>999</v>
      </c>
      <c r="X134" s="49">
        <v>5</v>
      </c>
      <c r="Y134" s="84" t="str">
        <f t="shared" ref="Y134:Y148" si="124">IF(LEFT($A134,1)="x","",IFERROR(VLOOKUP($A134,LedenZ,33,0),""))</f>
        <v>A3</v>
      </c>
      <c r="Z134" s="84" t="str">
        <f t="shared" ref="Z134:Z148" si="125">IF(LEFT($A134,1)="x","",IFERROR(VLOOKUP($A134,LedenZ,34,0),""))</f>
        <v>A3</v>
      </c>
      <c r="AA134" s="84" t="str">
        <f t="shared" ref="AA134:AA148" si="126">IF(LEFT($A134,1)="x","",IFERROR(VLOOKUP($A134,LedenZ,35,0),""))</f>
        <v>A3</v>
      </c>
      <c r="AB134" s="84" t="str">
        <f t="shared" ref="AB134:AB148" si="127">IF(LEFT($A134,1)="x","",IFERROR(VLOOKUP($A134,LedenZ,36,0),""))</f>
        <v/>
      </c>
      <c r="AC134" s="31">
        <f t="shared" ref="AC134:AC148" si="128">LEN(Y134&amp;Z134&amp;AA134&amp;AB134)</f>
        <v>6</v>
      </c>
      <c r="AH134" s="332">
        <f t="shared" ref="AH134:AH148" si="129">lft(G134,Peildatum)</f>
        <v>19.22</v>
      </c>
    </row>
    <row r="135" spans="1:34" x14ac:dyDescent="0.25">
      <c r="A135" s="31" t="str">
        <f>C131&amp;"x"&amp;B135</f>
        <v>S7x2</v>
      </c>
      <c r="B135" s="60">
        <v>2</v>
      </c>
      <c r="C135" s="84" t="str">
        <f t="shared" si="112"/>
        <v>V</v>
      </c>
      <c r="D135" s="84" t="str">
        <f t="shared" si="113"/>
        <v>NKR09G7</v>
      </c>
      <c r="E135" s="85" t="str">
        <f t="shared" si="114"/>
        <v>Klink, S.L.</v>
      </c>
      <c r="F135" s="85" t="str">
        <f t="shared" si="115"/>
        <v>Suzanne</v>
      </c>
      <c r="G135" s="86">
        <f t="shared" si="116"/>
        <v>37801</v>
      </c>
      <c r="H135" s="87">
        <f t="shared" si="117"/>
        <v>18</v>
      </c>
      <c r="I135" s="94"/>
      <c r="J135" s="84" t="str">
        <f t="shared" si="118"/>
        <v>A3</v>
      </c>
      <c r="K135" s="84" t="str">
        <f t="shared" si="119"/>
        <v>A3</v>
      </c>
      <c r="L135" s="84" t="str">
        <f t="shared" si="120"/>
        <v>A3</v>
      </c>
      <c r="M135" s="84" t="str">
        <f t="shared" si="121"/>
        <v>S7</v>
      </c>
      <c r="N135" s="89"/>
      <c r="P135" s="199"/>
      <c r="Q135" s="199"/>
      <c r="R135" s="199"/>
      <c r="S135" s="199">
        <f>IF(OR(LEFT($A135,1)="x",AND(AC133+$AC135=0,$AC133&gt;0)),"",IFERROR(VLOOKUP($A135,LedenZ,29,0),""))</f>
        <v>0</v>
      </c>
      <c r="T135" s="273">
        <f t="shared" si="122"/>
        <v>1</v>
      </c>
      <c r="U135" s="202">
        <f t="shared" si="123"/>
        <v>1</v>
      </c>
      <c r="V135" s="205">
        <f t="shared" ref="V135:W148" si="130">V134</f>
        <v>999</v>
      </c>
      <c r="W135" s="205">
        <f t="shared" si="130"/>
        <v>999</v>
      </c>
      <c r="X135" s="49">
        <v>6</v>
      </c>
      <c r="Y135" s="84" t="str">
        <f t="shared" si="124"/>
        <v>A3</v>
      </c>
      <c r="Z135" s="84" t="str">
        <f t="shared" si="125"/>
        <v>A3</v>
      </c>
      <c r="AA135" s="84" t="str">
        <f t="shared" si="126"/>
        <v>A3</v>
      </c>
      <c r="AB135" s="84" t="str">
        <f t="shared" si="127"/>
        <v/>
      </c>
      <c r="AC135" s="31">
        <f t="shared" si="128"/>
        <v>6</v>
      </c>
      <c r="AH135" s="332">
        <f t="shared" si="129"/>
        <v>18.510000000000002</v>
      </c>
    </row>
    <row r="136" spans="1:34" x14ac:dyDescent="0.25">
      <c r="A136" s="31" t="str">
        <f>C131&amp;"x"&amp;B136</f>
        <v>S7x3</v>
      </c>
      <c r="B136" s="60">
        <v>3</v>
      </c>
      <c r="C136" s="84" t="str">
        <f t="shared" si="112"/>
        <v>M</v>
      </c>
      <c r="D136" s="84" t="str">
        <f t="shared" si="113"/>
        <v>NLR23F9</v>
      </c>
      <c r="E136" s="85" t="str">
        <f t="shared" si="114"/>
        <v>Wijgaart, van de R.L.H.</v>
      </c>
      <c r="F136" s="85" t="str">
        <f t="shared" si="115"/>
        <v>Rick</v>
      </c>
      <c r="G136" s="86">
        <f t="shared" si="116"/>
        <v>37909</v>
      </c>
      <c r="H136" s="87">
        <f t="shared" si="117"/>
        <v>18</v>
      </c>
      <c r="I136" s="94"/>
      <c r="J136" s="84" t="str">
        <f t="shared" si="118"/>
        <v>A4</v>
      </c>
      <c r="K136" s="84" t="str">
        <f t="shared" si="119"/>
        <v>A3</v>
      </c>
      <c r="L136" s="84" t="str">
        <f t="shared" si="120"/>
        <v>A3</v>
      </c>
      <c r="M136" s="84" t="str">
        <f t="shared" si="121"/>
        <v>S7</v>
      </c>
      <c r="N136" s="89"/>
      <c r="P136" s="199"/>
      <c r="Q136" s="199"/>
      <c r="R136" s="199"/>
      <c r="S136" s="199">
        <f>IF(OR(LEFT($A136,1)="x",AND(AC133+$AC136=0,$AC133&gt;0)),"",IFERROR(VLOOKUP($A136,LedenZ,29,0),""))</f>
        <v>0</v>
      </c>
      <c r="T136" s="273">
        <f t="shared" si="122"/>
        <v>1</v>
      </c>
      <c r="U136" s="202">
        <f t="shared" si="123"/>
        <v>1</v>
      </c>
      <c r="V136" s="205">
        <f t="shared" si="130"/>
        <v>999</v>
      </c>
      <c r="W136" s="205">
        <f t="shared" si="130"/>
        <v>999</v>
      </c>
      <c r="X136" s="49">
        <v>7</v>
      </c>
      <c r="Y136" s="84" t="str">
        <f t="shared" si="124"/>
        <v>A4</v>
      </c>
      <c r="Z136" s="84" t="str">
        <f t="shared" si="125"/>
        <v>A3</v>
      </c>
      <c r="AA136" s="84" t="str">
        <f t="shared" si="126"/>
        <v>A3</v>
      </c>
      <c r="AB136" s="84" t="str">
        <f t="shared" si="127"/>
        <v/>
      </c>
      <c r="AC136" s="31">
        <f t="shared" si="128"/>
        <v>6</v>
      </c>
      <c r="AH136" s="332">
        <f t="shared" si="129"/>
        <v>18.21</v>
      </c>
    </row>
    <row r="137" spans="1:34" x14ac:dyDescent="0.25">
      <c r="A137" s="31" t="str">
        <f>C131&amp;"x"&amp;B137</f>
        <v>S7x4</v>
      </c>
      <c r="B137" s="60">
        <v>4</v>
      </c>
      <c r="C137" s="84" t="str">
        <f t="shared" si="112"/>
        <v>M</v>
      </c>
      <c r="D137" s="84" t="str">
        <f t="shared" si="113"/>
        <v>NKW50C2</v>
      </c>
      <c r="E137" s="85" t="str">
        <f t="shared" si="114"/>
        <v>Boon, T.</v>
      </c>
      <c r="F137" s="85" t="str">
        <f t="shared" si="115"/>
        <v>Thijs</v>
      </c>
      <c r="G137" s="86">
        <f t="shared" si="116"/>
        <v>37960</v>
      </c>
      <c r="H137" s="87">
        <f t="shared" si="117"/>
        <v>18</v>
      </c>
      <c r="I137" s="94"/>
      <c r="J137" s="84" t="str">
        <f t="shared" si="118"/>
        <v>A2</v>
      </c>
      <c r="K137" s="84" t="str">
        <f t="shared" si="119"/>
        <v>A3</v>
      </c>
      <c r="L137" s="84" t="str">
        <f t="shared" si="120"/>
        <v>A3</v>
      </c>
      <c r="M137" s="84" t="str">
        <f t="shared" si="121"/>
        <v>S7</v>
      </c>
      <c r="N137" s="89"/>
      <c r="P137" s="199"/>
      <c r="Q137" s="199"/>
      <c r="R137" s="199"/>
      <c r="S137" s="199">
        <f>IF(OR(LEFT($A137,1)="x",AND(AC133+$AC137=0,$AC133&gt;0)),"",IFERROR(VLOOKUP($A137,LedenZ,29,0),""))</f>
        <v>0</v>
      </c>
      <c r="T137" s="273">
        <f t="shared" si="122"/>
        <v>1</v>
      </c>
      <c r="U137" s="202">
        <f t="shared" si="123"/>
        <v>1</v>
      </c>
      <c r="V137" s="205">
        <f t="shared" si="130"/>
        <v>999</v>
      </c>
      <c r="W137" s="205">
        <f t="shared" si="130"/>
        <v>999</v>
      </c>
      <c r="X137" s="49">
        <v>8</v>
      </c>
      <c r="Y137" s="84" t="str">
        <f t="shared" si="124"/>
        <v>A2</v>
      </c>
      <c r="Z137" s="84" t="str">
        <f t="shared" si="125"/>
        <v>A3</v>
      </c>
      <c r="AA137" s="84" t="str">
        <f t="shared" si="126"/>
        <v>A3</v>
      </c>
      <c r="AB137" s="84" t="str">
        <f t="shared" si="127"/>
        <v/>
      </c>
      <c r="AC137" s="31">
        <f t="shared" si="128"/>
        <v>6</v>
      </c>
      <c r="AH137" s="332">
        <f t="shared" si="129"/>
        <v>18.07</v>
      </c>
    </row>
    <row r="138" spans="1:34" x14ac:dyDescent="0.25">
      <c r="A138" s="31" t="str">
        <f>C131&amp;"x"&amp;B138</f>
        <v>S7x5</v>
      </c>
      <c r="B138" s="60">
        <v>5</v>
      </c>
      <c r="C138" s="84" t="str">
        <f t="shared" si="112"/>
        <v>M</v>
      </c>
      <c r="D138" s="84" t="str">
        <f t="shared" si="113"/>
        <v>NKW30G0</v>
      </c>
      <c r="E138" s="85" t="str">
        <f t="shared" si="114"/>
        <v>Vlaming, de J.C.</v>
      </c>
      <c r="F138" s="85" t="str">
        <f t="shared" si="115"/>
        <v>Jens</v>
      </c>
      <c r="G138" s="86">
        <f t="shared" si="116"/>
        <v>37974</v>
      </c>
      <c r="H138" s="87">
        <f t="shared" si="117"/>
        <v>18</v>
      </c>
      <c r="I138" s="94"/>
      <c r="J138" s="84" t="str">
        <f t="shared" si="118"/>
        <v>A2</v>
      </c>
      <c r="K138" s="84" t="str">
        <f t="shared" si="119"/>
        <v>A3</v>
      </c>
      <c r="L138" s="84" t="str">
        <f t="shared" si="120"/>
        <v>A3</v>
      </c>
      <c r="M138" s="84" t="str">
        <f t="shared" si="121"/>
        <v>S7</v>
      </c>
      <c r="N138" s="89"/>
      <c r="P138" s="199"/>
      <c r="Q138" s="199"/>
      <c r="R138" s="199"/>
      <c r="S138" s="199">
        <f>IF(OR(LEFT($A138,1)="x",AND(AC133+$AC138=0,$AC133&gt;0)),"",IFERROR(VLOOKUP($A138,LedenZ,29,0),""))</f>
        <v>0</v>
      </c>
      <c r="T138" s="273">
        <f t="shared" si="122"/>
        <v>1</v>
      </c>
      <c r="U138" s="202">
        <f t="shared" si="123"/>
        <v>1</v>
      </c>
      <c r="V138" s="205">
        <f t="shared" si="130"/>
        <v>999</v>
      </c>
      <c r="W138" s="205">
        <f t="shared" si="130"/>
        <v>999</v>
      </c>
      <c r="X138" s="49">
        <v>9</v>
      </c>
      <c r="Y138" s="84" t="str">
        <f t="shared" si="124"/>
        <v>A2</v>
      </c>
      <c r="Z138" s="84" t="str">
        <f t="shared" si="125"/>
        <v>A3</v>
      </c>
      <c r="AA138" s="84" t="str">
        <f t="shared" si="126"/>
        <v>A3</v>
      </c>
      <c r="AB138" s="84" t="str">
        <f t="shared" si="127"/>
        <v/>
      </c>
      <c r="AC138" s="31">
        <f t="shared" si="128"/>
        <v>6</v>
      </c>
      <c r="AH138" s="332">
        <f t="shared" si="129"/>
        <v>18.03</v>
      </c>
    </row>
    <row r="139" spans="1:34" x14ac:dyDescent="0.25">
      <c r="A139" s="31" t="str">
        <f>C131&amp;"x"&amp;B139</f>
        <v>S7x6</v>
      </c>
      <c r="B139" s="60">
        <v>6</v>
      </c>
      <c r="C139" s="84" t="str">
        <f t="shared" si="112"/>
        <v>V</v>
      </c>
      <c r="D139" s="84" t="str">
        <f t="shared" si="113"/>
        <v>NLS08G2</v>
      </c>
      <c r="E139" s="85" t="str">
        <f t="shared" si="114"/>
        <v>Dubbeld, S.</v>
      </c>
      <c r="F139" s="85" t="str">
        <f t="shared" si="115"/>
        <v>Sanne</v>
      </c>
      <c r="G139" s="86">
        <f t="shared" si="116"/>
        <v>37295</v>
      </c>
      <c r="H139" s="87">
        <f t="shared" si="117"/>
        <v>19</v>
      </c>
      <c r="I139" s="94"/>
      <c r="J139" s="84" t="str">
        <f t="shared" si="118"/>
        <v>A4</v>
      </c>
      <c r="K139" s="84" t="str">
        <f t="shared" si="119"/>
        <v>A4</v>
      </c>
      <c r="L139" s="84" t="str">
        <f t="shared" si="120"/>
        <v>A4</v>
      </c>
      <c r="M139" s="84" t="str">
        <f t="shared" si="121"/>
        <v>S7</v>
      </c>
      <c r="N139" s="89"/>
      <c r="P139" s="199"/>
      <c r="Q139" s="199"/>
      <c r="R139" s="199"/>
      <c r="S139" s="199">
        <f>IF(OR(LEFT($A139,1)="x",AND(AC133+$AC139=0,$AC133&gt;0)),"",IFERROR(VLOOKUP($A139,LedenZ,29,0),""))</f>
        <v>0</v>
      </c>
      <c r="T139" s="273">
        <f t="shared" si="122"/>
        <v>1</v>
      </c>
      <c r="U139" s="202">
        <f t="shared" si="123"/>
        <v>1</v>
      </c>
      <c r="V139" s="205">
        <f t="shared" si="130"/>
        <v>999</v>
      </c>
      <c r="W139" s="205">
        <f t="shared" si="130"/>
        <v>999</v>
      </c>
      <c r="X139" s="49">
        <v>10</v>
      </c>
      <c r="Y139" s="84" t="str">
        <f t="shared" si="124"/>
        <v>A4</v>
      </c>
      <c r="Z139" s="84" t="str">
        <f t="shared" si="125"/>
        <v>A4</v>
      </c>
      <c r="AA139" s="84" t="str">
        <f t="shared" si="126"/>
        <v>A4</v>
      </c>
      <c r="AB139" s="84" t="str">
        <f t="shared" si="127"/>
        <v/>
      </c>
      <c r="AC139" s="31">
        <f t="shared" si="128"/>
        <v>6</v>
      </c>
      <c r="AH139" s="332">
        <f t="shared" si="129"/>
        <v>19.89</v>
      </c>
    </row>
    <row r="140" spans="1:34" x14ac:dyDescent="0.25">
      <c r="A140" s="31" t="str">
        <f>C131&amp;"x"&amp;B140</f>
        <v>S7x7</v>
      </c>
      <c r="B140" s="60">
        <v>7</v>
      </c>
      <c r="C140" s="84" t="str">
        <f t="shared" si="112"/>
        <v>M</v>
      </c>
      <c r="D140" s="84" t="str">
        <f t="shared" si="113"/>
        <v>NKD39Q8</v>
      </c>
      <c r="E140" s="85" t="str">
        <f t="shared" si="114"/>
        <v>Schindler, M.</v>
      </c>
      <c r="F140" s="85" t="str">
        <f t="shared" si="115"/>
        <v>Mark</v>
      </c>
      <c r="G140" s="86">
        <f t="shared" si="116"/>
        <v>36308</v>
      </c>
      <c r="H140" s="87">
        <f t="shared" si="117"/>
        <v>22</v>
      </c>
      <c r="I140" s="94"/>
      <c r="J140" s="84" t="str">
        <f t="shared" si="118"/>
        <v>S6</v>
      </c>
      <c r="K140" s="84" t="str">
        <f t="shared" si="119"/>
        <v>S6</v>
      </c>
      <c r="L140" s="84" t="str">
        <f t="shared" si="120"/>
        <v/>
      </c>
      <c r="M140" s="84" t="str">
        <f t="shared" si="121"/>
        <v>S7</v>
      </c>
      <c r="N140" s="89"/>
      <c r="P140" s="199"/>
      <c r="Q140" s="199"/>
      <c r="R140" s="199"/>
      <c r="S140" s="199">
        <f>IF(OR(LEFT($A140,1)="x",AND(AC133+$AC140=0,$AC133&gt;0)),"",IFERROR(VLOOKUP($A140,LedenZ,29,0),""))</f>
        <v>0</v>
      </c>
      <c r="T140" s="273">
        <f t="shared" si="122"/>
        <v>1</v>
      </c>
      <c r="U140" s="202">
        <f t="shared" si="123"/>
        <v>1</v>
      </c>
      <c r="V140" s="205">
        <f t="shared" si="130"/>
        <v>999</v>
      </c>
      <c r="W140" s="205">
        <f t="shared" si="130"/>
        <v>999</v>
      </c>
      <c r="X140" s="49">
        <v>11</v>
      </c>
      <c r="Y140" s="84" t="str">
        <f t="shared" si="124"/>
        <v>S6</v>
      </c>
      <c r="Z140" s="84" t="str">
        <f t="shared" si="125"/>
        <v>S6</v>
      </c>
      <c r="AA140" s="84" t="str">
        <f t="shared" si="126"/>
        <v/>
      </c>
      <c r="AB140" s="84" t="str">
        <f t="shared" si="127"/>
        <v/>
      </c>
      <c r="AC140" s="31">
        <f t="shared" si="128"/>
        <v>4</v>
      </c>
      <c r="AH140" s="332">
        <f t="shared" si="129"/>
        <v>22.6</v>
      </c>
    </row>
    <row r="141" spans="1:34" x14ac:dyDescent="0.25">
      <c r="A141" s="31" t="str">
        <f>C131&amp;"x"&amp;B141</f>
        <v>S7x8</v>
      </c>
      <c r="B141" s="60">
        <v>8</v>
      </c>
      <c r="C141" s="84" t="str">
        <f t="shared" si="112"/>
        <v>V</v>
      </c>
      <c r="D141" s="84" t="str">
        <f t="shared" si="113"/>
        <v>NKJ29C1</v>
      </c>
      <c r="E141" s="85" t="str">
        <f t="shared" si="114"/>
        <v>Pierse, A.W.</v>
      </c>
      <c r="F141" s="85" t="str">
        <f t="shared" si="115"/>
        <v>Anniek</v>
      </c>
      <c r="G141" s="86">
        <f t="shared" si="116"/>
        <v>37324</v>
      </c>
      <c r="H141" s="87">
        <f t="shared" si="117"/>
        <v>19</v>
      </c>
      <c r="I141" s="94"/>
      <c r="J141" s="84" t="str">
        <f t="shared" si="118"/>
        <v>A3</v>
      </c>
      <c r="K141" s="84" t="str">
        <f t="shared" si="119"/>
        <v>A3</v>
      </c>
      <c r="L141" s="84">
        <f t="shared" si="120"/>
        <v>0</v>
      </c>
      <c r="M141" s="84" t="str">
        <f t="shared" si="121"/>
        <v>S7</v>
      </c>
      <c r="N141" s="89"/>
      <c r="P141" s="199"/>
      <c r="Q141" s="199"/>
      <c r="R141" s="199"/>
      <c r="S141" s="199">
        <f>IF(OR(LEFT($A141,1)="x",AND(AC133+$AC141=0,$AC133&gt;0)),"",IFERROR(VLOOKUP($A141,LedenZ,29,0),""))</f>
        <v>0</v>
      </c>
      <c r="T141" s="273">
        <f t="shared" si="122"/>
        <v>1</v>
      </c>
      <c r="U141" s="202">
        <f t="shared" si="123"/>
        <v>1</v>
      </c>
      <c r="V141" s="205">
        <f t="shared" si="130"/>
        <v>999</v>
      </c>
      <c r="W141" s="205">
        <f t="shared" si="130"/>
        <v>999</v>
      </c>
      <c r="X141" s="49">
        <v>12</v>
      </c>
      <c r="Y141" s="84" t="str">
        <f t="shared" si="124"/>
        <v>A3</v>
      </c>
      <c r="Z141" s="84" t="str">
        <f t="shared" si="125"/>
        <v>A3</v>
      </c>
      <c r="AA141" s="84" t="str">
        <f t="shared" si="126"/>
        <v/>
      </c>
      <c r="AB141" s="84" t="str">
        <f t="shared" si="127"/>
        <v/>
      </c>
      <c r="AC141" s="31">
        <f t="shared" si="128"/>
        <v>4</v>
      </c>
      <c r="AH141" s="332">
        <f t="shared" si="129"/>
        <v>19.809999999999999</v>
      </c>
    </row>
    <row r="142" spans="1:34" x14ac:dyDescent="0.25">
      <c r="A142" s="31" t="str">
        <f>C131&amp;"x"&amp;B142</f>
        <v>S7x9</v>
      </c>
      <c r="B142" s="60">
        <v>9</v>
      </c>
      <c r="C142" s="84" t="str">
        <f t="shared" si="112"/>
        <v/>
      </c>
      <c r="D142" s="84" t="str">
        <f t="shared" si="113"/>
        <v/>
      </c>
      <c r="E142" s="85" t="str">
        <f t="shared" si="114"/>
        <v/>
      </c>
      <c r="F142" s="85" t="str">
        <f t="shared" si="115"/>
        <v/>
      </c>
      <c r="G142" s="86" t="str">
        <f t="shared" si="116"/>
        <v/>
      </c>
      <c r="H142" s="87" t="str">
        <f t="shared" si="117"/>
        <v/>
      </c>
      <c r="I142" s="94"/>
      <c r="J142" s="84" t="str">
        <f t="shared" si="118"/>
        <v/>
      </c>
      <c r="K142" s="84" t="str">
        <f t="shared" si="119"/>
        <v/>
      </c>
      <c r="L142" s="84" t="str">
        <f t="shared" si="120"/>
        <v/>
      </c>
      <c r="M142" s="84" t="str">
        <f t="shared" si="121"/>
        <v/>
      </c>
      <c r="N142" s="89"/>
      <c r="P142" s="199"/>
      <c r="Q142" s="199"/>
      <c r="R142" s="199"/>
      <c r="S142" s="199" t="str">
        <f>IF(OR(LEFT($A142,1)="x",AND(AC133+$AC142=0,$AC133&gt;0)),"",IFERROR(VLOOKUP($A142,LedenZ,29,0),""))</f>
        <v/>
      </c>
      <c r="T142" s="273">
        <f t="shared" si="122"/>
        <v>0</v>
      </c>
      <c r="U142" s="202">
        <f t="shared" si="123"/>
        <v>0</v>
      </c>
      <c r="V142" s="205">
        <f t="shared" si="130"/>
        <v>999</v>
      </c>
      <c r="W142" s="205">
        <f t="shared" si="130"/>
        <v>999</v>
      </c>
      <c r="X142" s="49">
        <v>13</v>
      </c>
      <c r="Y142" s="84" t="str">
        <f t="shared" si="124"/>
        <v/>
      </c>
      <c r="Z142" s="84" t="str">
        <f t="shared" si="125"/>
        <v/>
      </c>
      <c r="AA142" s="84" t="str">
        <f t="shared" si="126"/>
        <v/>
      </c>
      <c r="AB142" s="84" t="str">
        <f t="shared" si="127"/>
        <v/>
      </c>
      <c r="AC142" s="31">
        <f t="shared" si="128"/>
        <v>0</v>
      </c>
      <c r="AH142" s="332" t="str">
        <f t="shared" si="129"/>
        <v/>
      </c>
    </row>
    <row r="143" spans="1:34" x14ac:dyDescent="0.25">
      <c r="A143" s="31" t="str">
        <f>C131&amp;"x"&amp;B143</f>
        <v>S7x10</v>
      </c>
      <c r="B143" s="60">
        <v>10</v>
      </c>
      <c r="C143" s="84" t="str">
        <f t="shared" si="112"/>
        <v/>
      </c>
      <c r="D143" s="84" t="str">
        <f t="shared" si="113"/>
        <v/>
      </c>
      <c r="E143" s="85" t="str">
        <f t="shared" si="114"/>
        <v/>
      </c>
      <c r="F143" s="85" t="str">
        <f t="shared" si="115"/>
        <v/>
      </c>
      <c r="G143" s="86" t="str">
        <f t="shared" si="116"/>
        <v/>
      </c>
      <c r="H143" s="87" t="str">
        <f t="shared" si="117"/>
        <v/>
      </c>
      <c r="I143" s="94"/>
      <c r="J143" s="84" t="str">
        <f t="shared" si="118"/>
        <v/>
      </c>
      <c r="K143" s="84" t="str">
        <f t="shared" si="119"/>
        <v/>
      </c>
      <c r="L143" s="84" t="str">
        <f t="shared" si="120"/>
        <v/>
      </c>
      <c r="M143" s="84" t="str">
        <f t="shared" si="121"/>
        <v/>
      </c>
      <c r="N143" s="89"/>
      <c r="P143" s="199"/>
      <c r="Q143" s="199"/>
      <c r="R143" s="199"/>
      <c r="S143" s="199" t="str">
        <f>IF(OR(LEFT($A143,1)="x",AND(AC133+$AC143=0,$AC133&gt;0)),"",IFERROR(VLOOKUP($A143,LedenZ,29,0),""))</f>
        <v/>
      </c>
      <c r="T143" s="273">
        <f t="shared" si="122"/>
        <v>0</v>
      </c>
      <c r="U143" s="202">
        <f t="shared" si="123"/>
        <v>0</v>
      </c>
      <c r="V143" s="205">
        <f t="shared" si="130"/>
        <v>999</v>
      </c>
      <c r="W143" s="205">
        <f t="shared" si="130"/>
        <v>999</v>
      </c>
      <c r="X143" s="49">
        <v>14</v>
      </c>
      <c r="Y143" s="84" t="str">
        <f t="shared" si="124"/>
        <v/>
      </c>
      <c r="Z143" s="84" t="str">
        <f t="shared" si="125"/>
        <v/>
      </c>
      <c r="AA143" s="84" t="str">
        <f t="shared" si="126"/>
        <v/>
      </c>
      <c r="AB143" s="84" t="str">
        <f t="shared" si="127"/>
        <v/>
      </c>
      <c r="AC143" s="31">
        <f t="shared" si="128"/>
        <v>0</v>
      </c>
      <c r="AH143" s="332" t="str">
        <f t="shared" si="129"/>
        <v/>
      </c>
    </row>
    <row r="144" spans="1:34" x14ac:dyDescent="0.25">
      <c r="A144" s="31" t="str">
        <f>C131&amp;"x"&amp;B144</f>
        <v>S7x11</v>
      </c>
      <c r="B144" s="60">
        <v>11</v>
      </c>
      <c r="C144" s="84" t="str">
        <f t="shared" si="112"/>
        <v/>
      </c>
      <c r="D144" s="84" t="str">
        <f t="shared" si="113"/>
        <v/>
      </c>
      <c r="E144" s="85" t="str">
        <f t="shared" si="114"/>
        <v/>
      </c>
      <c r="F144" s="85" t="str">
        <f t="shared" si="115"/>
        <v/>
      </c>
      <c r="G144" s="86" t="str">
        <f t="shared" si="116"/>
        <v/>
      </c>
      <c r="H144" s="87" t="str">
        <f t="shared" si="117"/>
        <v/>
      </c>
      <c r="I144" s="94"/>
      <c r="J144" s="84" t="str">
        <f t="shared" si="118"/>
        <v/>
      </c>
      <c r="K144" s="84" t="str">
        <f t="shared" si="119"/>
        <v/>
      </c>
      <c r="L144" s="84" t="str">
        <f t="shared" si="120"/>
        <v/>
      </c>
      <c r="M144" s="84" t="str">
        <f t="shared" si="121"/>
        <v/>
      </c>
      <c r="N144" s="89"/>
      <c r="P144" s="199"/>
      <c r="Q144" s="199"/>
      <c r="R144" s="199"/>
      <c r="S144" s="199" t="str">
        <f>IF(OR(LEFT($A144,1)="x",AND(AC133+$AC144=0,$AC133&gt;0)),"",IFERROR(VLOOKUP($A144,LedenZ,29,0),""))</f>
        <v/>
      </c>
      <c r="T144" s="273">
        <f t="shared" si="122"/>
        <v>0</v>
      </c>
      <c r="U144" s="202">
        <f t="shared" si="123"/>
        <v>0</v>
      </c>
      <c r="V144" s="205">
        <f t="shared" si="130"/>
        <v>999</v>
      </c>
      <c r="W144" s="205">
        <f t="shared" si="130"/>
        <v>999</v>
      </c>
      <c r="X144" s="49">
        <v>15</v>
      </c>
      <c r="Y144" s="84" t="str">
        <f t="shared" si="124"/>
        <v/>
      </c>
      <c r="Z144" s="84" t="str">
        <f t="shared" si="125"/>
        <v/>
      </c>
      <c r="AA144" s="84" t="str">
        <f t="shared" si="126"/>
        <v/>
      </c>
      <c r="AB144" s="84" t="str">
        <f t="shared" si="127"/>
        <v/>
      </c>
      <c r="AC144" s="31">
        <f t="shared" si="128"/>
        <v>0</v>
      </c>
      <c r="AH144" s="332" t="str">
        <f t="shared" si="129"/>
        <v/>
      </c>
    </row>
    <row r="145" spans="1:34" x14ac:dyDescent="0.25">
      <c r="A145" s="31" t="str">
        <f>C131&amp;"x"&amp;B145</f>
        <v>S7x12</v>
      </c>
      <c r="B145" s="60">
        <v>12</v>
      </c>
      <c r="C145" s="84" t="str">
        <f t="shared" si="112"/>
        <v/>
      </c>
      <c r="D145" s="84" t="str">
        <f t="shared" si="113"/>
        <v/>
      </c>
      <c r="E145" s="85" t="str">
        <f t="shared" si="114"/>
        <v/>
      </c>
      <c r="F145" s="85" t="str">
        <f t="shared" si="115"/>
        <v/>
      </c>
      <c r="G145" s="86" t="str">
        <f t="shared" si="116"/>
        <v/>
      </c>
      <c r="H145" s="87" t="str">
        <f t="shared" si="117"/>
        <v/>
      </c>
      <c r="I145" s="94"/>
      <c r="J145" s="84" t="str">
        <f t="shared" si="118"/>
        <v/>
      </c>
      <c r="K145" s="84" t="str">
        <f t="shared" si="119"/>
        <v/>
      </c>
      <c r="L145" s="84" t="str">
        <f t="shared" si="120"/>
        <v/>
      </c>
      <c r="M145" s="84" t="str">
        <f t="shared" si="121"/>
        <v/>
      </c>
      <c r="N145" s="89"/>
      <c r="P145" s="199"/>
      <c r="Q145" s="199"/>
      <c r="R145" s="199"/>
      <c r="S145" s="199" t="str">
        <f>IF(OR(LEFT($A145,1)="x",AND(AC133+$AC145=0,$AC133&gt;0)),"",IFERROR(VLOOKUP($A145,LedenZ,29,0),""))</f>
        <v/>
      </c>
      <c r="T145" s="273">
        <f t="shared" si="122"/>
        <v>0</v>
      </c>
      <c r="U145" s="202">
        <f t="shared" si="123"/>
        <v>0</v>
      </c>
      <c r="V145" s="205">
        <f t="shared" si="130"/>
        <v>999</v>
      </c>
      <c r="W145" s="205">
        <f t="shared" si="130"/>
        <v>999</v>
      </c>
      <c r="X145" s="49">
        <v>16</v>
      </c>
      <c r="Y145" s="84" t="str">
        <f t="shared" si="124"/>
        <v/>
      </c>
      <c r="Z145" s="84" t="str">
        <f t="shared" si="125"/>
        <v/>
      </c>
      <c r="AA145" s="84" t="str">
        <f t="shared" si="126"/>
        <v/>
      </c>
      <c r="AB145" s="84" t="str">
        <f t="shared" si="127"/>
        <v/>
      </c>
      <c r="AC145" s="31">
        <f t="shared" si="128"/>
        <v>0</v>
      </c>
      <c r="AH145" s="332" t="str">
        <f t="shared" si="129"/>
        <v/>
      </c>
    </row>
    <row r="146" spans="1:34" x14ac:dyDescent="0.25">
      <c r="A146" s="31" t="str">
        <f>C131&amp;"x"&amp;B146</f>
        <v>S7x13</v>
      </c>
      <c r="B146" s="60">
        <v>13</v>
      </c>
      <c r="C146" s="84" t="str">
        <f t="shared" si="112"/>
        <v/>
      </c>
      <c r="D146" s="84" t="str">
        <f t="shared" si="113"/>
        <v/>
      </c>
      <c r="E146" s="85" t="str">
        <f t="shared" si="114"/>
        <v/>
      </c>
      <c r="F146" s="85" t="str">
        <f t="shared" si="115"/>
        <v/>
      </c>
      <c r="G146" s="86" t="str">
        <f t="shared" si="116"/>
        <v/>
      </c>
      <c r="H146" s="87" t="str">
        <f t="shared" si="117"/>
        <v/>
      </c>
      <c r="I146" s="94"/>
      <c r="J146" s="84" t="str">
        <f t="shared" si="118"/>
        <v/>
      </c>
      <c r="K146" s="84" t="str">
        <f t="shared" si="119"/>
        <v/>
      </c>
      <c r="L146" s="84" t="str">
        <f t="shared" si="120"/>
        <v/>
      </c>
      <c r="M146" s="84" t="str">
        <f t="shared" si="121"/>
        <v/>
      </c>
      <c r="N146" s="89"/>
      <c r="P146" s="199"/>
      <c r="Q146" s="199"/>
      <c r="R146" s="199"/>
      <c r="S146" s="199" t="str">
        <f>IF(OR(LEFT($A146,1)="x",AND(AC133+$AC146=0,$AC133&gt;0)),"",IFERROR(VLOOKUP($A146,LedenZ,29,0),""))</f>
        <v/>
      </c>
      <c r="T146" s="273">
        <f t="shared" si="122"/>
        <v>0</v>
      </c>
      <c r="U146" s="202">
        <f t="shared" si="123"/>
        <v>0</v>
      </c>
      <c r="V146" s="205">
        <f t="shared" si="130"/>
        <v>999</v>
      </c>
      <c r="W146" s="205">
        <f t="shared" si="130"/>
        <v>999</v>
      </c>
      <c r="X146" s="49">
        <v>17</v>
      </c>
      <c r="Y146" s="84" t="str">
        <f t="shared" si="124"/>
        <v/>
      </c>
      <c r="Z146" s="84" t="str">
        <f t="shared" si="125"/>
        <v/>
      </c>
      <c r="AA146" s="84" t="str">
        <f t="shared" si="126"/>
        <v/>
      </c>
      <c r="AB146" s="84" t="str">
        <f t="shared" si="127"/>
        <v/>
      </c>
      <c r="AC146" s="31">
        <f t="shared" si="128"/>
        <v>0</v>
      </c>
      <c r="AH146" s="332" t="str">
        <f t="shared" si="129"/>
        <v/>
      </c>
    </row>
    <row r="147" spans="1:34" x14ac:dyDescent="0.25">
      <c r="A147" s="31" t="str">
        <f>C131&amp;"x"&amp;B147</f>
        <v>S7x14</v>
      </c>
      <c r="B147" s="60">
        <v>14</v>
      </c>
      <c r="C147" s="84" t="str">
        <f t="shared" si="112"/>
        <v/>
      </c>
      <c r="D147" s="84" t="str">
        <f t="shared" si="113"/>
        <v/>
      </c>
      <c r="E147" s="85" t="str">
        <f t="shared" si="114"/>
        <v/>
      </c>
      <c r="F147" s="85" t="str">
        <f t="shared" si="115"/>
        <v/>
      </c>
      <c r="G147" s="86" t="str">
        <f t="shared" si="116"/>
        <v/>
      </c>
      <c r="H147" s="87" t="str">
        <f t="shared" si="117"/>
        <v/>
      </c>
      <c r="I147" s="94"/>
      <c r="J147" s="84" t="str">
        <f t="shared" si="118"/>
        <v/>
      </c>
      <c r="K147" s="84" t="str">
        <f t="shared" si="119"/>
        <v/>
      </c>
      <c r="L147" s="84" t="str">
        <f t="shared" si="120"/>
        <v/>
      </c>
      <c r="M147" s="84" t="str">
        <f t="shared" si="121"/>
        <v/>
      </c>
      <c r="N147" s="89"/>
      <c r="P147" s="199"/>
      <c r="Q147" s="199"/>
      <c r="R147" s="199"/>
      <c r="S147" s="199" t="str">
        <f>IF(OR(LEFT($A147,1)="x",AND(AC133+$AC147=0,$AC133&gt;0)),"",IFERROR(VLOOKUP($A147,LedenZ,29,0),""))</f>
        <v/>
      </c>
      <c r="T147" s="273">
        <f t="shared" si="122"/>
        <v>0</v>
      </c>
      <c r="U147" s="202">
        <f t="shared" si="123"/>
        <v>0</v>
      </c>
      <c r="V147" s="205">
        <f t="shared" si="130"/>
        <v>999</v>
      </c>
      <c r="W147" s="205">
        <f t="shared" si="130"/>
        <v>999</v>
      </c>
      <c r="X147" s="49">
        <v>18</v>
      </c>
      <c r="Y147" s="84" t="str">
        <f t="shared" si="124"/>
        <v/>
      </c>
      <c r="Z147" s="84" t="str">
        <f t="shared" si="125"/>
        <v/>
      </c>
      <c r="AA147" s="84" t="str">
        <f t="shared" si="126"/>
        <v/>
      </c>
      <c r="AB147" s="84" t="str">
        <f t="shared" si="127"/>
        <v/>
      </c>
      <c r="AC147" s="31">
        <f t="shared" si="128"/>
        <v>0</v>
      </c>
      <c r="AH147" s="332" t="str">
        <f t="shared" si="129"/>
        <v/>
      </c>
    </row>
    <row r="148" spans="1:34" x14ac:dyDescent="0.25">
      <c r="A148" s="31" t="str">
        <f>C131&amp;"x"&amp;B148</f>
        <v>S7x15</v>
      </c>
      <c r="B148" s="60">
        <v>15</v>
      </c>
      <c r="C148" s="84" t="str">
        <f t="shared" si="112"/>
        <v/>
      </c>
      <c r="D148" s="84" t="str">
        <f t="shared" si="113"/>
        <v/>
      </c>
      <c r="E148" s="85" t="str">
        <f t="shared" si="114"/>
        <v/>
      </c>
      <c r="F148" s="85" t="str">
        <f t="shared" si="115"/>
        <v/>
      </c>
      <c r="G148" s="86" t="str">
        <f t="shared" si="116"/>
        <v/>
      </c>
      <c r="H148" s="87" t="str">
        <f t="shared" si="117"/>
        <v/>
      </c>
      <c r="I148" s="94"/>
      <c r="J148" s="84" t="str">
        <f t="shared" si="118"/>
        <v/>
      </c>
      <c r="K148" s="84" t="str">
        <f t="shared" si="119"/>
        <v/>
      </c>
      <c r="L148" s="84" t="str">
        <f t="shared" si="120"/>
        <v/>
      </c>
      <c r="M148" s="84" t="str">
        <f t="shared" si="121"/>
        <v/>
      </c>
      <c r="N148" s="89"/>
      <c r="P148" s="199"/>
      <c r="Q148" s="199"/>
      <c r="R148" s="199"/>
      <c r="S148" s="199" t="str">
        <f>IF(OR(LEFT($A148,1)="x",AND(AC133+$AC148=0,$AC133&gt;0)),"",IFERROR(VLOOKUP($A148,LedenZ,29,0),""))</f>
        <v/>
      </c>
      <c r="T148" s="273">
        <f t="shared" si="122"/>
        <v>0</v>
      </c>
      <c r="U148" s="202">
        <f t="shared" si="123"/>
        <v>0</v>
      </c>
      <c r="V148" s="205">
        <f t="shared" si="130"/>
        <v>999</v>
      </c>
      <c r="W148" s="205">
        <f t="shared" si="130"/>
        <v>999</v>
      </c>
      <c r="X148" s="49">
        <v>19</v>
      </c>
      <c r="Y148" s="84" t="str">
        <f t="shared" si="124"/>
        <v/>
      </c>
      <c r="Z148" s="84" t="str">
        <f t="shared" si="125"/>
        <v/>
      </c>
      <c r="AA148" s="84" t="str">
        <f t="shared" si="126"/>
        <v/>
      </c>
      <c r="AB148" s="84" t="str">
        <f t="shared" si="127"/>
        <v/>
      </c>
      <c r="AC148" s="31">
        <f t="shared" si="128"/>
        <v>0</v>
      </c>
      <c r="AH148" s="332" t="str">
        <f t="shared" si="129"/>
        <v/>
      </c>
    </row>
    <row r="149" spans="1:34" ht="13.8" thickBot="1" x14ac:dyDescent="0.3">
      <c r="B149" s="90"/>
      <c r="C149" s="91"/>
      <c r="D149" s="90"/>
      <c r="E149" s="90"/>
      <c r="F149" s="90"/>
      <c r="G149" s="92"/>
      <c r="H149" s="92"/>
      <c r="I149" s="92"/>
      <c r="J149" s="91"/>
      <c r="K149" s="91"/>
      <c r="L149" s="91"/>
      <c r="M149" s="89"/>
      <c r="N149" s="89"/>
      <c r="X149" s="49">
        <v>20</v>
      </c>
    </row>
    <row r="150" spans="1:34" ht="13.8" thickTop="1" x14ac:dyDescent="0.25">
      <c r="A150" s="59"/>
      <c r="B150" s="60"/>
      <c r="C150" s="416" t="s">
        <v>5707</v>
      </c>
      <c r="D150" s="416"/>
      <c r="E150" s="162" t="s">
        <v>5708</v>
      </c>
      <c r="F150" s="162" t="s">
        <v>5709</v>
      </c>
      <c r="G150" s="62" t="s">
        <v>5710</v>
      </c>
      <c r="H150" s="63"/>
      <c r="I150" s="64"/>
      <c r="J150" s="65" t="s">
        <v>5711</v>
      </c>
      <c r="K150" s="65" t="s">
        <v>5712</v>
      </c>
      <c r="L150" s="65" t="s">
        <v>5713</v>
      </c>
      <c r="M150" s="66"/>
      <c r="N150" s="66"/>
      <c r="O150" s="67"/>
      <c r="P150" s="68">
        <f>COUNT(P154:P168)</f>
        <v>0</v>
      </c>
      <c r="Q150" s="68">
        <f>COUNT(Q154:Q168)</f>
        <v>0</v>
      </c>
      <c r="R150" s="68">
        <f>COUNT(R154:R168)</f>
        <v>0</v>
      </c>
      <c r="S150" s="68">
        <f>COUNT(S154:S168)</f>
        <v>8</v>
      </c>
      <c r="T150" s="344">
        <f>T151-SUM(U154:U168)</f>
        <v>0</v>
      </c>
      <c r="U150" s="67"/>
      <c r="V150" s="67"/>
      <c r="W150" s="67"/>
      <c r="X150" s="67">
        <v>1</v>
      </c>
      <c r="Y150" s="59"/>
      <c r="Z150" s="59"/>
      <c r="AA150" s="59"/>
      <c r="AB150" s="59"/>
      <c r="AC150" s="59"/>
    </row>
    <row r="151" spans="1:34" x14ac:dyDescent="0.25">
      <c r="A151" s="40">
        <v>11</v>
      </c>
      <c r="B151" s="70"/>
      <c r="C151" s="415" t="str">
        <f>Leden!AR13</f>
        <v>A1</v>
      </c>
      <c r="D151" s="415"/>
      <c r="E151" s="161" t="str">
        <f>IF($C151="","",LEFT(IFERROR(VLOOKUP($C151,TeamsZ,2,0),"")&amp;"??",2))</f>
        <v>WK</v>
      </c>
      <c r="F151" s="342" t="str">
        <f>IF($C151="","",IFERROR(VLOOKUP($C151,TeamsZ,3,0),"??"))</f>
        <v>Za</v>
      </c>
      <c r="G151" s="161" t="str">
        <f>IF($C151="","",LEFT(IFERROR(VLOOKUP($C151,TeamsZ,4,0),"")&amp;"?",1))</f>
        <v>8</v>
      </c>
      <c r="H151" s="72"/>
      <c r="I151" s="73"/>
      <c r="J151" s="265">
        <f>COUNTIF(C154:C168,"V")</f>
        <v>4</v>
      </c>
      <c r="K151" s="268">
        <f>COUNTIF(C154:C168,"M")</f>
        <v>4</v>
      </c>
      <c r="L151" s="74">
        <f>IFERROR(AVERAGE(H154:H168),"")</f>
        <v>17.5</v>
      </c>
      <c r="M151" s="75"/>
      <c r="N151" s="75"/>
      <c r="O151" s="76" t="s">
        <v>5714</v>
      </c>
      <c r="P151" s="346"/>
      <c r="Q151" s="346"/>
      <c r="R151" s="346"/>
      <c r="S151" s="346">
        <f>IF(COUNT(S154:S168)=0,"",TeamPunten(S154:S168,$C151,$T151))</f>
        <v>0</v>
      </c>
      <c r="T151" s="344">
        <f>SUM(T154:T168)</f>
        <v>8</v>
      </c>
      <c r="U151" s="201" t="str">
        <f>MID($C151,1,1)</f>
        <v>A</v>
      </c>
      <c r="V151" s="201" t="str">
        <f>MID($C151,1,1)</f>
        <v>A</v>
      </c>
      <c r="W151" s="201" t="str">
        <f>MID($C151,1,1)</f>
        <v>A</v>
      </c>
      <c r="X151" s="49">
        <v>2</v>
      </c>
      <c r="Y151" s="40"/>
      <c r="Z151" s="40"/>
      <c r="AA151" s="40"/>
      <c r="AB151" s="40"/>
      <c r="AC151" s="40"/>
      <c r="AD151" s="17" t="str">
        <f>IF($C151="","",IFERROR(VLOOKUP($C151,TeamsZ,6,0),""))</f>
        <v>A</v>
      </c>
      <c r="AE151" s="17" t="str">
        <f>TRIM(IF($AD151="","",IFERROR(VLOOKUP($AD151,Teams!$J$4:$O$8,2,0),"")))</f>
        <v>3312 AD</v>
      </c>
      <c r="AF151" s="17" t="str">
        <f>TRIM(IF($AD151="","",IFERROR(VLOOKUP($AD151,Teams!$J$4:$O$8,4,0),"")))</f>
        <v>Dordrecht Oranje Wit Hal</v>
      </c>
      <c r="AH151" s="335">
        <f>IFERROR(AVERAGE(AH154:AH168),"")</f>
        <v>18.261249999999997</v>
      </c>
    </row>
    <row r="152" spans="1:34" x14ac:dyDescent="0.25">
      <c r="B152" s="60"/>
      <c r="C152" s="162"/>
      <c r="D152" s="60"/>
      <c r="E152" s="60"/>
      <c r="F152" s="60"/>
      <c r="G152" s="64"/>
      <c r="H152" s="64"/>
      <c r="I152" s="64"/>
      <c r="J152" s="266"/>
      <c r="K152" s="266"/>
      <c r="L152" s="266"/>
      <c r="M152" s="77"/>
      <c r="N152" s="77"/>
      <c r="P152" s="200"/>
      <c r="Q152" s="200"/>
      <c r="R152" s="200"/>
      <c r="S152" s="200"/>
      <c r="T152" s="156"/>
      <c r="U152" s="202"/>
      <c r="V152" s="202"/>
      <c r="W152" s="202"/>
      <c r="X152" s="49">
        <v>3</v>
      </c>
    </row>
    <row r="153" spans="1:34" x14ac:dyDescent="0.25">
      <c r="A153" s="78"/>
      <c r="B153" s="79"/>
      <c r="C153" s="80" t="s">
        <v>5715</v>
      </c>
      <c r="D153" s="80" t="s">
        <v>5716</v>
      </c>
      <c r="E153" s="81" t="s">
        <v>5717</v>
      </c>
      <c r="F153" s="81" t="s">
        <v>5718</v>
      </c>
      <c r="G153" s="80" t="s">
        <v>5719</v>
      </c>
      <c r="H153" s="80" t="s">
        <v>5720</v>
      </c>
      <c r="I153" s="80" t="s">
        <v>5575</v>
      </c>
      <c r="J153" s="80" t="s">
        <v>7904</v>
      </c>
      <c r="K153" s="80" t="s">
        <v>7905</v>
      </c>
      <c r="L153" s="80" t="s">
        <v>8680</v>
      </c>
      <c r="M153" s="80" t="s">
        <v>8681</v>
      </c>
      <c r="N153" s="82"/>
      <c r="O153" s="83"/>
      <c r="P153" s="203" t="s">
        <v>5585</v>
      </c>
      <c r="Q153" s="203" t="s">
        <v>5584</v>
      </c>
      <c r="R153" s="203" t="s">
        <v>5586</v>
      </c>
      <c r="S153" s="203" t="s">
        <v>5585</v>
      </c>
      <c r="T153" s="156"/>
      <c r="U153" s="201">
        <f>IF(W151="","",VLOOKUP(W151,Leeftijdscat,2,FALSE))</f>
        <v>15</v>
      </c>
      <c r="V153" s="201">
        <f>IF(W151="","",VLOOKUP(W151,Leeftijdscat,3,FALSE))</f>
        <v>18</v>
      </c>
      <c r="W153" s="201">
        <f>IF(W151="","",VLOOKUP(W151,Leeftijdscat,4,FALSE))</f>
        <v>19</v>
      </c>
      <c r="X153" s="49">
        <v>4</v>
      </c>
      <c r="Y153" s="78">
        <f>LEN(Y154&amp;Y155&amp;Y156&amp;Y157&amp;Y158&amp;Y159&amp;Y160&amp;Y161&amp;Y162&amp;Y163&amp;Y164&amp;Y165&amp;Y166&amp;Y167&amp;Y168)</f>
        <v>16</v>
      </c>
      <c r="Z153" s="78">
        <f>LEN(Z154&amp;Z155&amp;Z156&amp;Z157&amp;Z158&amp;Z159&amp;Z160&amp;Z161&amp;Z162&amp;Z163&amp;Z164&amp;Z165&amp;Z166&amp;Z167&amp;Z168)</f>
        <v>16</v>
      </c>
      <c r="AA153" s="78">
        <f>LEN(AA154&amp;AA155&amp;AA156&amp;AA157&amp;AA158&amp;AA159&amp;AA160&amp;AA161&amp;AA162&amp;AA163&amp;AA164&amp;AA165&amp;AA166&amp;AA167&amp;AA168)</f>
        <v>16</v>
      </c>
      <c r="AB153" s="78">
        <f>LEN(AB154&amp;AB155&amp;AB156&amp;AB157&amp;AB158&amp;AB159&amp;AB160&amp;AB161&amp;AB162&amp;AB163&amp;AB164&amp;AB165&amp;AB166&amp;AB167&amp;AB168)</f>
        <v>0</v>
      </c>
      <c r="AC153" s="78">
        <f>SUM(Y153:AA153)</f>
        <v>48</v>
      </c>
    </row>
    <row r="154" spans="1:34" x14ac:dyDescent="0.25">
      <c r="A154" s="31" t="str">
        <f>C151&amp;"x"&amp;B154</f>
        <v>A1x1</v>
      </c>
      <c r="B154" s="60">
        <v>1</v>
      </c>
      <c r="C154" s="84" t="str">
        <f t="shared" ref="C154:C168" si="131">IF(LEFT($A154,1)="x","",IFERROR(VLOOKUP($A154,LedenZ,5,0),""))</f>
        <v>V</v>
      </c>
      <c r="D154" s="84" t="str">
        <f t="shared" ref="D154:D168" si="132">IF(LEFT($A154,1)="x","",IFERROR(VLOOKUP($A154,LedenZ,6,0),""))</f>
        <v>NKW49Y8</v>
      </c>
      <c r="E154" s="85" t="str">
        <f t="shared" ref="E154:E168" si="133">IF(LEFT($A154,1)="x","",IFERROR(VLOOKUP($A154,LedenZ,7,0),""))</f>
        <v>Volker, L.A.</v>
      </c>
      <c r="F154" s="85" t="str">
        <f t="shared" ref="F154:F168" si="134">IF(LEFT($A154,1)="x","",IFERROR(VLOOKUP($A154,LedenZ,8,0),""))</f>
        <v>Lisa</v>
      </c>
      <c r="G154" s="86">
        <f t="shared" ref="G154:G168" si="135">IF(LEFT($A154,1)="x","",IFERROR(VLOOKUP($A154,LedenZ,9,0),""))</f>
        <v>37712</v>
      </c>
      <c r="H154" s="87">
        <f t="shared" ref="H154:H168" si="136">IF(AND(ISNUMBER(G154),G154&lt;&gt;0),DATEDIF(G154,Peildatum,"Y"),"")</f>
        <v>18</v>
      </c>
      <c r="I154" s="94"/>
      <c r="J154" s="84" t="str">
        <f t="shared" ref="J154:J168" si="137">IF(LEFT($A154,1)="x","",IFERROR(VLOOKUP($A154,LedenZ,15,0),""))</f>
        <v>A2</v>
      </c>
      <c r="K154" s="84" t="str">
        <f t="shared" ref="K154:K168" si="138">IF(LEFT($A154,1)="x","",IFERROR(VLOOKUP($A154,LedenZ,16,0),""))</f>
        <v>A1</v>
      </c>
      <c r="L154" s="84" t="str">
        <f t="shared" ref="L154:L168" si="139">IF(LEFT($A154,1)="x","",IFERROR(VLOOKUP($A154,LedenZ,17,0),""))</f>
        <v>A1</v>
      </c>
      <c r="M154" s="84" t="str">
        <f t="shared" ref="M154:M168" si="140">IF(LEFT($A154,1)="x","",IFERROR(VLOOKUP($A154,LedenZ,18,0),""))</f>
        <v>A1</v>
      </c>
      <c r="N154" s="89"/>
      <c r="P154" s="199"/>
      <c r="Q154" s="199"/>
      <c r="R154" s="199"/>
      <c r="S154" s="199">
        <f>IF(OR(LEFT($A154,1)="x",AND(AC153+$AC154=0,$AC153&gt;0)),"",IFERROR(VLOOKUP($A154,LedenZ,29,0),""))</f>
        <v>0</v>
      </c>
      <c r="T154" s="273">
        <f t="shared" ref="T154:T168" si="141">IF(LEN(C154&amp;D154&amp;E154&amp;F154)&gt;0,1,0)</f>
        <v>1</v>
      </c>
      <c r="U154" s="202">
        <f t="shared" ref="U154:U168" si="142">MIN(LEN(Y154&amp;Z154&amp;AA154&amp;AB154),1)</f>
        <v>1</v>
      </c>
      <c r="V154" s="205">
        <f>V153</f>
        <v>18</v>
      </c>
      <c r="W154" s="205">
        <f>W153</f>
        <v>19</v>
      </c>
      <c r="X154" s="49">
        <v>5</v>
      </c>
      <c r="Y154" s="84" t="str">
        <f t="shared" ref="Y154:Y168" si="143">IF(LEFT($A154,1)="x","",IFERROR(VLOOKUP($A154,LedenZ,33,0),""))</f>
        <v>A2</v>
      </c>
      <c r="Z154" s="84" t="str">
        <f t="shared" ref="Z154:Z168" si="144">IF(LEFT($A154,1)="x","",IFERROR(VLOOKUP($A154,LedenZ,34,0),""))</f>
        <v>A1</v>
      </c>
      <c r="AA154" s="84" t="str">
        <f t="shared" ref="AA154:AA168" si="145">IF(LEFT($A154,1)="x","",IFERROR(VLOOKUP($A154,LedenZ,35,0),""))</f>
        <v>A1</v>
      </c>
      <c r="AB154" s="84" t="str">
        <f t="shared" ref="AB154:AB168" si="146">IF(LEFT($A154,1)="x","",IFERROR(VLOOKUP($A154,LedenZ,36,0),""))</f>
        <v/>
      </c>
      <c r="AC154" s="31">
        <f t="shared" ref="AC154:AC168" si="147">LEN(Y154&amp;Z154&amp;AA154&amp;AB154)</f>
        <v>6</v>
      </c>
      <c r="AH154" s="332">
        <f t="shared" ref="AH154:AH168" si="148">lft(G154,Peildatum)</f>
        <v>18.75</v>
      </c>
    </row>
    <row r="155" spans="1:34" x14ac:dyDescent="0.25">
      <c r="A155" s="31" t="str">
        <f>C151&amp;"x"&amp;B155</f>
        <v>A1x2</v>
      </c>
      <c r="B155" s="60">
        <v>2</v>
      </c>
      <c r="C155" s="84" t="str">
        <f t="shared" si="131"/>
        <v>V</v>
      </c>
      <c r="D155" s="84" t="str">
        <f t="shared" si="132"/>
        <v>NKQ40Q9</v>
      </c>
      <c r="E155" s="85" t="str">
        <f t="shared" si="133"/>
        <v>Driesprong, M.</v>
      </c>
      <c r="F155" s="85" t="str">
        <f t="shared" si="134"/>
        <v>Meike</v>
      </c>
      <c r="G155" s="86">
        <f t="shared" si="135"/>
        <v>38011</v>
      </c>
      <c r="H155" s="87">
        <f t="shared" si="136"/>
        <v>17</v>
      </c>
      <c r="I155" s="94"/>
      <c r="J155" s="84" t="str">
        <f t="shared" si="137"/>
        <v>A1</v>
      </c>
      <c r="K155" s="84" t="str">
        <f t="shared" si="138"/>
        <v>A1</v>
      </c>
      <c r="L155" s="84" t="str">
        <f t="shared" si="139"/>
        <v>A1</v>
      </c>
      <c r="M155" s="84" t="str">
        <f t="shared" si="140"/>
        <v>A1</v>
      </c>
      <c r="N155" s="89"/>
      <c r="P155" s="199"/>
      <c r="Q155" s="199"/>
      <c r="R155" s="199"/>
      <c r="S155" s="199">
        <f>IF(OR(LEFT($A155,1)="x",AND(AC153+$AC155=0,$AC153&gt;0)),"",IFERROR(VLOOKUP($A155,LedenZ,29,0),""))</f>
        <v>0</v>
      </c>
      <c r="T155" s="273">
        <f t="shared" si="141"/>
        <v>1</v>
      </c>
      <c r="U155" s="202">
        <f t="shared" si="142"/>
        <v>1</v>
      </c>
      <c r="V155" s="205">
        <f t="shared" ref="V155:W168" si="149">V154</f>
        <v>18</v>
      </c>
      <c r="W155" s="205">
        <f t="shared" si="149"/>
        <v>19</v>
      </c>
      <c r="X155" s="49">
        <v>6</v>
      </c>
      <c r="Y155" s="84" t="str">
        <f t="shared" si="143"/>
        <v>A1</v>
      </c>
      <c r="Z155" s="84" t="str">
        <f t="shared" si="144"/>
        <v>A1</v>
      </c>
      <c r="AA155" s="84" t="str">
        <f t="shared" si="145"/>
        <v>A1</v>
      </c>
      <c r="AB155" s="84" t="str">
        <f t="shared" si="146"/>
        <v/>
      </c>
      <c r="AC155" s="31">
        <f t="shared" si="147"/>
        <v>6</v>
      </c>
      <c r="AH155" s="332">
        <f t="shared" si="148"/>
        <v>17.93</v>
      </c>
    </row>
    <row r="156" spans="1:34" x14ac:dyDescent="0.25">
      <c r="A156" s="31" t="str">
        <f>C151&amp;"x"&amp;B156</f>
        <v>A1x3</v>
      </c>
      <c r="B156" s="60">
        <v>3</v>
      </c>
      <c r="C156" s="84" t="str">
        <f t="shared" si="131"/>
        <v>V</v>
      </c>
      <c r="D156" s="84" t="str">
        <f t="shared" si="132"/>
        <v>NKS24M5</v>
      </c>
      <c r="E156" s="85" t="str">
        <f t="shared" si="133"/>
        <v>Verbeek, Y.</v>
      </c>
      <c r="F156" s="85" t="str">
        <f t="shared" si="134"/>
        <v>Yente</v>
      </c>
      <c r="G156" s="86">
        <f t="shared" si="135"/>
        <v>38012</v>
      </c>
      <c r="H156" s="87">
        <f t="shared" si="136"/>
        <v>17</v>
      </c>
      <c r="I156" s="94"/>
      <c r="J156" s="84" t="str">
        <f t="shared" si="137"/>
        <v>B1</v>
      </c>
      <c r="K156" s="84" t="str">
        <f t="shared" si="138"/>
        <v>A2</v>
      </c>
      <c r="L156" s="84" t="str">
        <f t="shared" si="139"/>
        <v>A1</v>
      </c>
      <c r="M156" s="84" t="str">
        <f t="shared" si="140"/>
        <v>A1</v>
      </c>
      <c r="N156" s="89"/>
      <c r="P156" s="199"/>
      <c r="Q156" s="199"/>
      <c r="R156" s="199"/>
      <c r="S156" s="199">
        <f>IF(OR(LEFT($A156,1)="x",AND(AC153+$AC156=0,$AC153&gt;0)),"",IFERROR(VLOOKUP($A156,LedenZ,29,0),""))</f>
        <v>0</v>
      </c>
      <c r="T156" s="273">
        <f t="shared" si="141"/>
        <v>1</v>
      </c>
      <c r="U156" s="202">
        <f t="shared" si="142"/>
        <v>1</v>
      </c>
      <c r="V156" s="205">
        <f t="shared" si="149"/>
        <v>18</v>
      </c>
      <c r="W156" s="205">
        <f t="shared" si="149"/>
        <v>19</v>
      </c>
      <c r="X156" s="49">
        <v>7</v>
      </c>
      <c r="Y156" s="84" t="str">
        <f t="shared" si="143"/>
        <v>B1</v>
      </c>
      <c r="Z156" s="84" t="str">
        <f t="shared" si="144"/>
        <v>A2</v>
      </c>
      <c r="AA156" s="84" t="str">
        <f t="shared" si="145"/>
        <v>A1</v>
      </c>
      <c r="AB156" s="84" t="str">
        <f t="shared" si="146"/>
        <v/>
      </c>
      <c r="AC156" s="31">
        <f t="shared" si="147"/>
        <v>6</v>
      </c>
      <c r="AH156" s="332">
        <f t="shared" si="148"/>
        <v>17.93</v>
      </c>
    </row>
    <row r="157" spans="1:34" x14ac:dyDescent="0.25">
      <c r="A157" s="31" t="str">
        <f>C151&amp;"x"&amp;B157</f>
        <v>A1x4</v>
      </c>
      <c r="B157" s="60">
        <v>4</v>
      </c>
      <c r="C157" s="84" t="str">
        <f t="shared" si="131"/>
        <v>M</v>
      </c>
      <c r="D157" s="84" t="str">
        <f t="shared" si="132"/>
        <v>NKR57N5</v>
      </c>
      <c r="E157" s="85" t="str">
        <f t="shared" si="133"/>
        <v>Hooijdonk, van O.</v>
      </c>
      <c r="F157" s="85" t="str">
        <f t="shared" si="134"/>
        <v>Otte</v>
      </c>
      <c r="G157" s="86">
        <f t="shared" si="135"/>
        <v>37715</v>
      </c>
      <c r="H157" s="87">
        <f t="shared" si="136"/>
        <v>18</v>
      </c>
      <c r="I157" s="94"/>
      <c r="J157" s="84" t="str">
        <f t="shared" si="137"/>
        <v>A1</v>
      </c>
      <c r="K157" s="84" t="str">
        <f t="shared" si="138"/>
        <v>A1</v>
      </c>
      <c r="L157" s="84" t="str">
        <f t="shared" si="139"/>
        <v>A1</v>
      </c>
      <c r="M157" s="84" t="str">
        <f t="shared" si="140"/>
        <v>A1</v>
      </c>
      <c r="N157" s="89"/>
      <c r="P157" s="199"/>
      <c r="Q157" s="199"/>
      <c r="R157" s="199"/>
      <c r="S157" s="199">
        <f>IF(OR(LEFT($A157,1)="x",AND(AC153+$AC157=0,$AC153&gt;0)),"",IFERROR(VLOOKUP($A157,LedenZ,29,0),""))</f>
        <v>0</v>
      </c>
      <c r="T157" s="273">
        <f t="shared" si="141"/>
        <v>1</v>
      </c>
      <c r="U157" s="202">
        <f t="shared" si="142"/>
        <v>1</v>
      </c>
      <c r="V157" s="205">
        <f t="shared" si="149"/>
        <v>18</v>
      </c>
      <c r="W157" s="205">
        <f t="shared" si="149"/>
        <v>19</v>
      </c>
      <c r="X157" s="49">
        <v>8</v>
      </c>
      <c r="Y157" s="84" t="str">
        <f t="shared" si="143"/>
        <v>A1</v>
      </c>
      <c r="Z157" s="84" t="str">
        <f t="shared" si="144"/>
        <v>A1</v>
      </c>
      <c r="AA157" s="84" t="str">
        <f t="shared" si="145"/>
        <v>A1</v>
      </c>
      <c r="AB157" s="84" t="str">
        <f t="shared" si="146"/>
        <v/>
      </c>
      <c r="AC157" s="31">
        <f t="shared" si="147"/>
        <v>6</v>
      </c>
      <c r="AH157" s="332">
        <f t="shared" si="148"/>
        <v>18.739999999999998</v>
      </c>
    </row>
    <row r="158" spans="1:34" x14ac:dyDescent="0.25">
      <c r="A158" s="31" t="str">
        <f>C151&amp;"x"&amp;B158</f>
        <v>A1x5</v>
      </c>
      <c r="B158" s="60">
        <v>5</v>
      </c>
      <c r="C158" s="84" t="str">
        <f t="shared" si="131"/>
        <v>M</v>
      </c>
      <c r="D158" s="84" t="str">
        <f t="shared" si="132"/>
        <v>NKY88T2</v>
      </c>
      <c r="E158" s="85" t="str">
        <f t="shared" si="133"/>
        <v>Uijl, den D.</v>
      </c>
      <c r="F158" s="85" t="str">
        <f t="shared" si="134"/>
        <v>Daniel</v>
      </c>
      <c r="G158" s="86">
        <f t="shared" si="135"/>
        <v>37832</v>
      </c>
      <c r="H158" s="87">
        <f t="shared" si="136"/>
        <v>18</v>
      </c>
      <c r="I158" s="94"/>
      <c r="J158" s="84" t="str">
        <f t="shared" si="137"/>
        <v>A2</v>
      </c>
      <c r="K158" s="84" t="str">
        <f t="shared" si="138"/>
        <v>A1</v>
      </c>
      <c r="L158" s="84" t="str">
        <f t="shared" si="139"/>
        <v>A1</v>
      </c>
      <c r="M158" s="84" t="str">
        <f t="shared" si="140"/>
        <v>A1</v>
      </c>
      <c r="N158" s="89"/>
      <c r="P158" s="199"/>
      <c r="Q158" s="199"/>
      <c r="R158" s="199"/>
      <c r="S158" s="199">
        <f>IF(OR(LEFT($A158,1)="x",AND(AC153+$AC158=0,$AC153&gt;0)),"",IFERROR(VLOOKUP($A158,LedenZ,29,0),""))</f>
        <v>0</v>
      </c>
      <c r="T158" s="273">
        <f t="shared" si="141"/>
        <v>1</v>
      </c>
      <c r="U158" s="202">
        <f t="shared" si="142"/>
        <v>1</v>
      </c>
      <c r="V158" s="205">
        <f t="shared" si="149"/>
        <v>18</v>
      </c>
      <c r="W158" s="205">
        <f t="shared" si="149"/>
        <v>19</v>
      </c>
      <c r="X158" s="49">
        <v>9</v>
      </c>
      <c r="Y158" s="84" t="str">
        <f t="shared" si="143"/>
        <v>A2</v>
      </c>
      <c r="Z158" s="84" t="str">
        <f t="shared" si="144"/>
        <v>A1</v>
      </c>
      <c r="AA158" s="84" t="str">
        <f t="shared" si="145"/>
        <v>A1</v>
      </c>
      <c r="AB158" s="84" t="str">
        <f t="shared" si="146"/>
        <v/>
      </c>
      <c r="AC158" s="31">
        <f t="shared" si="147"/>
        <v>6</v>
      </c>
      <c r="AH158" s="332">
        <f t="shared" si="148"/>
        <v>18.420000000000002</v>
      </c>
    </row>
    <row r="159" spans="1:34" x14ac:dyDescent="0.25">
      <c r="A159" s="31" t="str">
        <f>C151&amp;"x"&amp;B159</f>
        <v>A1x6</v>
      </c>
      <c r="B159" s="60">
        <v>6</v>
      </c>
      <c r="C159" s="84" t="str">
        <f t="shared" si="131"/>
        <v>M</v>
      </c>
      <c r="D159" s="84" t="str">
        <f t="shared" si="132"/>
        <v>NLL37Q7</v>
      </c>
      <c r="E159" s="85" t="str">
        <f t="shared" si="133"/>
        <v>Timmer, J.</v>
      </c>
      <c r="F159" s="85" t="str">
        <f t="shared" si="134"/>
        <v>Jordan</v>
      </c>
      <c r="G159" s="86">
        <f t="shared" si="135"/>
        <v>38010</v>
      </c>
      <c r="H159" s="87">
        <f t="shared" si="136"/>
        <v>17</v>
      </c>
      <c r="I159" s="94"/>
      <c r="J159" s="84" t="str">
        <f t="shared" si="137"/>
        <v>B2</v>
      </c>
      <c r="K159" s="84" t="str">
        <f t="shared" si="138"/>
        <v>A1</v>
      </c>
      <c r="L159" s="84" t="str">
        <f t="shared" si="139"/>
        <v>A1</v>
      </c>
      <c r="M159" s="84" t="str">
        <f t="shared" si="140"/>
        <v>A1</v>
      </c>
      <c r="N159" s="89"/>
      <c r="P159" s="199"/>
      <c r="Q159" s="199"/>
      <c r="R159" s="199"/>
      <c r="S159" s="199">
        <f>IF(OR(LEFT($A159,1)="x",AND(AC153+$AC159=0,$AC153&gt;0)),"",IFERROR(VLOOKUP($A159,LedenZ,29,0),""))</f>
        <v>0</v>
      </c>
      <c r="T159" s="273">
        <f t="shared" si="141"/>
        <v>1</v>
      </c>
      <c r="U159" s="202">
        <f t="shared" si="142"/>
        <v>1</v>
      </c>
      <c r="V159" s="205">
        <f t="shared" si="149"/>
        <v>18</v>
      </c>
      <c r="W159" s="205">
        <f t="shared" si="149"/>
        <v>19</v>
      </c>
      <c r="X159" s="49">
        <v>10</v>
      </c>
      <c r="Y159" s="84" t="str">
        <f t="shared" si="143"/>
        <v>B2</v>
      </c>
      <c r="Z159" s="84" t="str">
        <f t="shared" si="144"/>
        <v>A1</v>
      </c>
      <c r="AA159" s="84" t="str">
        <f t="shared" si="145"/>
        <v>A1</v>
      </c>
      <c r="AB159" s="84" t="str">
        <f t="shared" si="146"/>
        <v/>
      </c>
      <c r="AC159" s="31">
        <f t="shared" si="147"/>
        <v>6</v>
      </c>
      <c r="AH159" s="332">
        <f t="shared" si="148"/>
        <v>17.940000000000001</v>
      </c>
    </row>
    <row r="160" spans="1:34" x14ac:dyDescent="0.25">
      <c r="A160" s="31" t="str">
        <f>C151&amp;"x"&amp;B160</f>
        <v>A1x7</v>
      </c>
      <c r="B160" s="60">
        <v>7</v>
      </c>
      <c r="C160" s="84" t="str">
        <f t="shared" si="131"/>
        <v>M</v>
      </c>
      <c r="D160" s="84" t="str">
        <f t="shared" si="132"/>
        <v>NKT15G2</v>
      </c>
      <c r="E160" s="85" t="str">
        <f t="shared" si="133"/>
        <v>Alberts, S.</v>
      </c>
      <c r="F160" s="85" t="str">
        <f t="shared" si="134"/>
        <v>Sem</v>
      </c>
      <c r="G160" s="86">
        <f t="shared" si="135"/>
        <v>38150</v>
      </c>
      <c r="H160" s="87">
        <f t="shared" si="136"/>
        <v>17</v>
      </c>
      <c r="I160" s="94"/>
      <c r="J160" s="84" t="str">
        <f t="shared" si="137"/>
        <v>B1</v>
      </c>
      <c r="K160" s="84" t="str">
        <f t="shared" si="138"/>
        <v>A1</v>
      </c>
      <c r="L160" s="84" t="str">
        <f t="shared" si="139"/>
        <v>A1</v>
      </c>
      <c r="M160" s="84" t="str">
        <f t="shared" si="140"/>
        <v>A1</v>
      </c>
      <c r="N160" s="89"/>
      <c r="P160" s="199"/>
      <c r="Q160" s="199"/>
      <c r="R160" s="199"/>
      <c r="S160" s="199">
        <f>IF(OR(LEFT($A160,1)="x",AND(AC153+$AC160=0,$AC153&gt;0)),"",IFERROR(VLOOKUP($A160,LedenZ,29,0),""))</f>
        <v>0</v>
      </c>
      <c r="T160" s="273">
        <f t="shared" si="141"/>
        <v>1</v>
      </c>
      <c r="U160" s="202">
        <f t="shared" si="142"/>
        <v>1</v>
      </c>
      <c r="V160" s="205">
        <f t="shared" si="149"/>
        <v>18</v>
      </c>
      <c r="W160" s="205">
        <f t="shared" si="149"/>
        <v>19</v>
      </c>
      <c r="X160" s="49">
        <v>11</v>
      </c>
      <c r="Y160" s="84" t="str">
        <f t="shared" si="143"/>
        <v>B1</v>
      </c>
      <c r="Z160" s="84" t="str">
        <f t="shared" si="144"/>
        <v>A1</v>
      </c>
      <c r="AA160" s="84" t="str">
        <f t="shared" si="145"/>
        <v>A1</v>
      </c>
      <c r="AB160" s="84" t="str">
        <f t="shared" si="146"/>
        <v/>
      </c>
      <c r="AC160" s="31">
        <f t="shared" si="147"/>
        <v>6</v>
      </c>
      <c r="AH160" s="332">
        <f t="shared" si="148"/>
        <v>17.55</v>
      </c>
    </row>
    <row r="161" spans="1:34" x14ac:dyDescent="0.25">
      <c r="A161" s="31" t="str">
        <f>C151&amp;"x"&amp;B161</f>
        <v>A1x8</v>
      </c>
      <c r="B161" s="60">
        <v>8</v>
      </c>
      <c r="C161" s="84" t="str">
        <f t="shared" si="131"/>
        <v>V</v>
      </c>
      <c r="D161" s="84" t="str">
        <f t="shared" si="132"/>
        <v>NKK27B9</v>
      </c>
      <c r="E161" s="85" t="str">
        <f t="shared" si="133"/>
        <v>Fernhout, L.</v>
      </c>
      <c r="F161" s="85" t="str">
        <f t="shared" si="134"/>
        <v>Loïs</v>
      </c>
      <c r="G161" s="86">
        <f t="shared" si="135"/>
        <v>37684</v>
      </c>
      <c r="H161" s="87">
        <f t="shared" si="136"/>
        <v>18</v>
      </c>
      <c r="I161" s="94"/>
      <c r="J161" s="84" t="str">
        <f t="shared" si="137"/>
        <v>A2</v>
      </c>
      <c r="K161" s="84" t="str">
        <f t="shared" si="138"/>
        <v>A2</v>
      </c>
      <c r="L161" s="84" t="str">
        <f t="shared" si="139"/>
        <v>A2</v>
      </c>
      <c r="M161" s="84" t="str">
        <f t="shared" si="140"/>
        <v>A1</v>
      </c>
      <c r="N161" s="89"/>
      <c r="P161" s="199"/>
      <c r="Q161" s="199"/>
      <c r="R161" s="199"/>
      <c r="S161" s="199">
        <f>IF(OR(LEFT($A161,1)="x",AND(AC153+$AC161=0,$AC153&gt;0)),"",IFERROR(VLOOKUP($A161,LedenZ,29,0),""))</f>
        <v>0</v>
      </c>
      <c r="T161" s="273">
        <f t="shared" si="141"/>
        <v>1</v>
      </c>
      <c r="U161" s="202">
        <f t="shared" si="142"/>
        <v>1</v>
      </c>
      <c r="V161" s="205">
        <f t="shared" si="149"/>
        <v>18</v>
      </c>
      <c r="W161" s="205">
        <f t="shared" si="149"/>
        <v>19</v>
      </c>
      <c r="X161" s="49">
        <v>12</v>
      </c>
      <c r="Y161" s="84" t="str">
        <f t="shared" si="143"/>
        <v>A2</v>
      </c>
      <c r="Z161" s="84" t="str">
        <f t="shared" si="144"/>
        <v>A2</v>
      </c>
      <c r="AA161" s="84" t="str">
        <f t="shared" si="145"/>
        <v>A2</v>
      </c>
      <c r="AB161" s="84" t="str">
        <f t="shared" si="146"/>
        <v/>
      </c>
      <c r="AC161" s="31">
        <f t="shared" si="147"/>
        <v>6</v>
      </c>
      <c r="AH161" s="332">
        <f t="shared" si="148"/>
        <v>18.829999999999998</v>
      </c>
    </row>
    <row r="162" spans="1:34" x14ac:dyDescent="0.25">
      <c r="A162" s="31" t="str">
        <f>C151&amp;"x"&amp;B162</f>
        <v>A1x9</v>
      </c>
      <c r="B162" s="60">
        <v>9</v>
      </c>
      <c r="C162" s="84" t="str">
        <f t="shared" si="131"/>
        <v/>
      </c>
      <c r="D162" s="84" t="str">
        <f t="shared" si="132"/>
        <v/>
      </c>
      <c r="E162" s="85" t="str">
        <f t="shared" si="133"/>
        <v/>
      </c>
      <c r="F162" s="85" t="str">
        <f t="shared" si="134"/>
        <v/>
      </c>
      <c r="G162" s="86" t="str">
        <f t="shared" si="135"/>
        <v/>
      </c>
      <c r="H162" s="87" t="str">
        <f t="shared" si="136"/>
        <v/>
      </c>
      <c r="I162" s="94"/>
      <c r="J162" s="84" t="str">
        <f t="shared" si="137"/>
        <v/>
      </c>
      <c r="K162" s="84" t="str">
        <f t="shared" si="138"/>
        <v/>
      </c>
      <c r="L162" s="84" t="str">
        <f t="shared" si="139"/>
        <v/>
      </c>
      <c r="M162" s="84" t="str">
        <f t="shared" si="140"/>
        <v/>
      </c>
      <c r="N162" s="89"/>
      <c r="P162" s="199"/>
      <c r="Q162" s="199"/>
      <c r="R162" s="199"/>
      <c r="S162" s="199" t="str">
        <f>IF(OR(LEFT($A162,1)="x",AND(AC153+$AC162=0,$AC153&gt;0)),"",IFERROR(VLOOKUP($A162,LedenZ,29,0),""))</f>
        <v/>
      </c>
      <c r="T162" s="273">
        <f t="shared" si="141"/>
        <v>0</v>
      </c>
      <c r="U162" s="202">
        <f t="shared" si="142"/>
        <v>0</v>
      </c>
      <c r="V162" s="205">
        <f t="shared" si="149"/>
        <v>18</v>
      </c>
      <c r="W162" s="205">
        <f t="shared" si="149"/>
        <v>19</v>
      </c>
      <c r="X162" s="49">
        <v>13</v>
      </c>
      <c r="Y162" s="84" t="str">
        <f t="shared" si="143"/>
        <v/>
      </c>
      <c r="Z162" s="84" t="str">
        <f t="shared" si="144"/>
        <v/>
      </c>
      <c r="AA162" s="84" t="str">
        <f t="shared" si="145"/>
        <v/>
      </c>
      <c r="AB162" s="84" t="str">
        <f t="shared" si="146"/>
        <v/>
      </c>
      <c r="AC162" s="31">
        <f t="shared" si="147"/>
        <v>0</v>
      </c>
      <c r="AH162" s="332" t="str">
        <f t="shared" si="148"/>
        <v/>
      </c>
    </row>
    <row r="163" spans="1:34" x14ac:dyDescent="0.25">
      <c r="A163" s="31" t="str">
        <f>C151&amp;"x"&amp;B163</f>
        <v>A1x10</v>
      </c>
      <c r="B163" s="60">
        <v>10</v>
      </c>
      <c r="C163" s="84" t="str">
        <f t="shared" si="131"/>
        <v/>
      </c>
      <c r="D163" s="84" t="str">
        <f t="shared" si="132"/>
        <v/>
      </c>
      <c r="E163" s="85" t="str">
        <f t="shared" si="133"/>
        <v/>
      </c>
      <c r="F163" s="85" t="str">
        <f t="shared" si="134"/>
        <v/>
      </c>
      <c r="G163" s="86" t="str">
        <f t="shared" si="135"/>
        <v/>
      </c>
      <c r="H163" s="87" t="str">
        <f t="shared" si="136"/>
        <v/>
      </c>
      <c r="I163" s="94"/>
      <c r="J163" s="84" t="str">
        <f t="shared" si="137"/>
        <v/>
      </c>
      <c r="K163" s="84" t="str">
        <f t="shared" si="138"/>
        <v/>
      </c>
      <c r="L163" s="84" t="str">
        <f t="shared" si="139"/>
        <v/>
      </c>
      <c r="M163" s="84" t="str">
        <f t="shared" si="140"/>
        <v/>
      </c>
      <c r="N163" s="89"/>
      <c r="P163" s="199"/>
      <c r="Q163" s="199"/>
      <c r="R163" s="199"/>
      <c r="S163" s="199" t="str">
        <f>IF(OR(LEFT($A163,1)="x",AND(AC153+$AC163=0,$AC153&gt;0)),"",IFERROR(VLOOKUP($A163,LedenZ,29,0),""))</f>
        <v/>
      </c>
      <c r="T163" s="273">
        <f t="shared" si="141"/>
        <v>0</v>
      </c>
      <c r="U163" s="202">
        <f t="shared" si="142"/>
        <v>0</v>
      </c>
      <c r="V163" s="205">
        <f t="shared" si="149"/>
        <v>18</v>
      </c>
      <c r="W163" s="205">
        <f t="shared" si="149"/>
        <v>19</v>
      </c>
      <c r="X163" s="49">
        <v>14</v>
      </c>
      <c r="Y163" s="84" t="str">
        <f t="shared" si="143"/>
        <v/>
      </c>
      <c r="Z163" s="84" t="str">
        <f t="shared" si="144"/>
        <v/>
      </c>
      <c r="AA163" s="84" t="str">
        <f t="shared" si="145"/>
        <v/>
      </c>
      <c r="AB163" s="84" t="str">
        <f t="shared" si="146"/>
        <v/>
      </c>
      <c r="AC163" s="31">
        <f t="shared" si="147"/>
        <v>0</v>
      </c>
      <c r="AH163" s="332" t="str">
        <f t="shared" si="148"/>
        <v/>
      </c>
    </row>
    <row r="164" spans="1:34" x14ac:dyDescent="0.25">
      <c r="A164" s="31" t="str">
        <f>C151&amp;"x"&amp;B164</f>
        <v>A1x11</v>
      </c>
      <c r="B164" s="60">
        <v>11</v>
      </c>
      <c r="C164" s="84" t="str">
        <f t="shared" si="131"/>
        <v/>
      </c>
      <c r="D164" s="84" t="str">
        <f t="shared" si="132"/>
        <v/>
      </c>
      <c r="E164" s="85" t="str">
        <f t="shared" si="133"/>
        <v/>
      </c>
      <c r="F164" s="85" t="str">
        <f t="shared" si="134"/>
        <v/>
      </c>
      <c r="G164" s="86" t="str">
        <f t="shared" si="135"/>
        <v/>
      </c>
      <c r="H164" s="87" t="str">
        <f t="shared" si="136"/>
        <v/>
      </c>
      <c r="I164" s="94"/>
      <c r="J164" s="84" t="str">
        <f t="shared" si="137"/>
        <v/>
      </c>
      <c r="K164" s="84" t="str">
        <f t="shared" si="138"/>
        <v/>
      </c>
      <c r="L164" s="84" t="str">
        <f t="shared" si="139"/>
        <v/>
      </c>
      <c r="M164" s="84" t="str">
        <f t="shared" si="140"/>
        <v/>
      </c>
      <c r="N164" s="89"/>
      <c r="P164" s="199"/>
      <c r="Q164" s="199"/>
      <c r="R164" s="199"/>
      <c r="S164" s="199" t="str">
        <f>IF(OR(LEFT($A164,1)="x",AND(AC153+$AC164=0,$AC153&gt;0)),"",IFERROR(VLOOKUP($A164,LedenZ,29,0),""))</f>
        <v/>
      </c>
      <c r="T164" s="273">
        <f t="shared" si="141"/>
        <v>0</v>
      </c>
      <c r="U164" s="202">
        <f t="shared" si="142"/>
        <v>0</v>
      </c>
      <c r="V164" s="205">
        <f t="shared" si="149"/>
        <v>18</v>
      </c>
      <c r="W164" s="205">
        <f t="shared" si="149"/>
        <v>19</v>
      </c>
      <c r="X164" s="49">
        <v>15</v>
      </c>
      <c r="Y164" s="84" t="str">
        <f t="shared" si="143"/>
        <v/>
      </c>
      <c r="Z164" s="84" t="str">
        <f t="shared" si="144"/>
        <v/>
      </c>
      <c r="AA164" s="84" t="str">
        <f t="shared" si="145"/>
        <v/>
      </c>
      <c r="AB164" s="84" t="str">
        <f t="shared" si="146"/>
        <v/>
      </c>
      <c r="AC164" s="31">
        <f t="shared" si="147"/>
        <v>0</v>
      </c>
      <c r="AH164" s="332" t="str">
        <f t="shared" si="148"/>
        <v/>
      </c>
    </row>
    <row r="165" spans="1:34" x14ac:dyDescent="0.25">
      <c r="A165" s="31" t="str">
        <f>C151&amp;"x"&amp;B165</f>
        <v>A1x12</v>
      </c>
      <c r="B165" s="60">
        <v>12</v>
      </c>
      <c r="C165" s="84" t="str">
        <f t="shared" si="131"/>
        <v/>
      </c>
      <c r="D165" s="84" t="str">
        <f t="shared" si="132"/>
        <v/>
      </c>
      <c r="E165" s="85" t="str">
        <f t="shared" si="133"/>
        <v/>
      </c>
      <c r="F165" s="85" t="str">
        <f t="shared" si="134"/>
        <v/>
      </c>
      <c r="G165" s="86" t="str">
        <f t="shared" si="135"/>
        <v/>
      </c>
      <c r="H165" s="87" t="str">
        <f t="shared" si="136"/>
        <v/>
      </c>
      <c r="I165" s="94"/>
      <c r="J165" s="84" t="str">
        <f t="shared" si="137"/>
        <v/>
      </c>
      <c r="K165" s="84" t="str">
        <f t="shared" si="138"/>
        <v/>
      </c>
      <c r="L165" s="84" t="str">
        <f t="shared" si="139"/>
        <v/>
      </c>
      <c r="M165" s="84" t="str">
        <f t="shared" si="140"/>
        <v/>
      </c>
      <c r="N165" s="89"/>
      <c r="P165" s="199"/>
      <c r="Q165" s="199"/>
      <c r="R165" s="199"/>
      <c r="S165" s="199" t="str">
        <f>IF(OR(LEFT($A165,1)="x",AND(AC153+$AC165=0,$AC153&gt;0)),"",IFERROR(VLOOKUP($A165,LedenZ,29,0),""))</f>
        <v/>
      </c>
      <c r="T165" s="273">
        <f t="shared" si="141"/>
        <v>0</v>
      </c>
      <c r="U165" s="202">
        <f t="shared" si="142"/>
        <v>0</v>
      </c>
      <c r="V165" s="205">
        <f t="shared" si="149"/>
        <v>18</v>
      </c>
      <c r="W165" s="205">
        <f t="shared" si="149"/>
        <v>19</v>
      </c>
      <c r="X165" s="49">
        <v>16</v>
      </c>
      <c r="Y165" s="84" t="str">
        <f t="shared" si="143"/>
        <v/>
      </c>
      <c r="Z165" s="84" t="str">
        <f t="shared" si="144"/>
        <v/>
      </c>
      <c r="AA165" s="84" t="str">
        <f t="shared" si="145"/>
        <v/>
      </c>
      <c r="AB165" s="84" t="str">
        <f t="shared" si="146"/>
        <v/>
      </c>
      <c r="AC165" s="31">
        <f t="shared" si="147"/>
        <v>0</v>
      </c>
      <c r="AH165" s="332" t="str">
        <f t="shared" si="148"/>
        <v/>
      </c>
    </row>
    <row r="166" spans="1:34" x14ac:dyDescent="0.25">
      <c r="A166" s="31" t="str">
        <f>C151&amp;"x"&amp;B166</f>
        <v>A1x13</v>
      </c>
      <c r="B166" s="60">
        <v>13</v>
      </c>
      <c r="C166" s="84" t="str">
        <f t="shared" si="131"/>
        <v/>
      </c>
      <c r="D166" s="84" t="str">
        <f t="shared" si="132"/>
        <v/>
      </c>
      <c r="E166" s="85" t="str">
        <f t="shared" si="133"/>
        <v/>
      </c>
      <c r="F166" s="85" t="str">
        <f t="shared" si="134"/>
        <v/>
      </c>
      <c r="G166" s="86" t="str">
        <f t="shared" si="135"/>
        <v/>
      </c>
      <c r="H166" s="87" t="str">
        <f t="shared" si="136"/>
        <v/>
      </c>
      <c r="I166" s="94"/>
      <c r="J166" s="84" t="str">
        <f t="shared" si="137"/>
        <v/>
      </c>
      <c r="K166" s="84" t="str">
        <f t="shared" si="138"/>
        <v/>
      </c>
      <c r="L166" s="84" t="str">
        <f t="shared" si="139"/>
        <v/>
      </c>
      <c r="M166" s="84" t="str">
        <f t="shared" si="140"/>
        <v/>
      </c>
      <c r="N166" s="89"/>
      <c r="P166" s="199"/>
      <c r="Q166" s="199"/>
      <c r="R166" s="199"/>
      <c r="S166" s="199" t="str">
        <f>IF(OR(LEFT($A166,1)="x",AND(AC153+$AC166=0,$AC153&gt;0)),"",IFERROR(VLOOKUP($A166,LedenZ,29,0),""))</f>
        <v/>
      </c>
      <c r="T166" s="273">
        <f t="shared" si="141"/>
        <v>0</v>
      </c>
      <c r="U166" s="202">
        <f t="shared" si="142"/>
        <v>0</v>
      </c>
      <c r="V166" s="205">
        <f t="shared" si="149"/>
        <v>18</v>
      </c>
      <c r="W166" s="205">
        <f t="shared" si="149"/>
        <v>19</v>
      </c>
      <c r="X166" s="49">
        <v>17</v>
      </c>
      <c r="Y166" s="84" t="str">
        <f t="shared" si="143"/>
        <v/>
      </c>
      <c r="Z166" s="84" t="str">
        <f t="shared" si="144"/>
        <v/>
      </c>
      <c r="AA166" s="84" t="str">
        <f t="shared" si="145"/>
        <v/>
      </c>
      <c r="AB166" s="84" t="str">
        <f t="shared" si="146"/>
        <v/>
      </c>
      <c r="AC166" s="31">
        <f t="shared" si="147"/>
        <v>0</v>
      </c>
      <c r="AH166" s="332" t="str">
        <f t="shared" si="148"/>
        <v/>
      </c>
    </row>
    <row r="167" spans="1:34" x14ac:dyDescent="0.25">
      <c r="A167" s="31" t="str">
        <f>C151&amp;"x"&amp;B167</f>
        <v>A1x14</v>
      </c>
      <c r="B167" s="60">
        <v>14</v>
      </c>
      <c r="C167" s="84" t="str">
        <f t="shared" si="131"/>
        <v/>
      </c>
      <c r="D167" s="84" t="str">
        <f t="shared" si="132"/>
        <v/>
      </c>
      <c r="E167" s="85" t="str">
        <f t="shared" si="133"/>
        <v/>
      </c>
      <c r="F167" s="85" t="str">
        <f t="shared" si="134"/>
        <v/>
      </c>
      <c r="G167" s="86" t="str">
        <f t="shared" si="135"/>
        <v/>
      </c>
      <c r="H167" s="87" t="str">
        <f t="shared" si="136"/>
        <v/>
      </c>
      <c r="I167" s="94"/>
      <c r="J167" s="84" t="str">
        <f t="shared" si="137"/>
        <v/>
      </c>
      <c r="K167" s="84" t="str">
        <f t="shared" si="138"/>
        <v/>
      </c>
      <c r="L167" s="84" t="str">
        <f t="shared" si="139"/>
        <v/>
      </c>
      <c r="M167" s="84" t="str">
        <f t="shared" si="140"/>
        <v/>
      </c>
      <c r="N167" s="89"/>
      <c r="P167" s="199"/>
      <c r="Q167" s="199"/>
      <c r="R167" s="199"/>
      <c r="S167" s="199" t="str">
        <f>IF(OR(LEFT($A167,1)="x",AND(AC153+$AC167=0,$AC153&gt;0)),"",IFERROR(VLOOKUP($A167,LedenZ,29,0),""))</f>
        <v/>
      </c>
      <c r="T167" s="273">
        <f t="shared" si="141"/>
        <v>0</v>
      </c>
      <c r="U167" s="202">
        <f t="shared" si="142"/>
        <v>0</v>
      </c>
      <c r="V167" s="205">
        <f t="shared" si="149"/>
        <v>18</v>
      </c>
      <c r="W167" s="205">
        <f t="shared" si="149"/>
        <v>19</v>
      </c>
      <c r="X167" s="49">
        <v>18</v>
      </c>
      <c r="Y167" s="84" t="str">
        <f t="shared" si="143"/>
        <v/>
      </c>
      <c r="Z167" s="84" t="str">
        <f t="shared" si="144"/>
        <v/>
      </c>
      <c r="AA167" s="84" t="str">
        <f t="shared" si="145"/>
        <v/>
      </c>
      <c r="AB167" s="84" t="str">
        <f t="shared" si="146"/>
        <v/>
      </c>
      <c r="AC167" s="31">
        <f t="shared" si="147"/>
        <v>0</v>
      </c>
      <c r="AH167" s="332" t="str">
        <f t="shared" si="148"/>
        <v/>
      </c>
    </row>
    <row r="168" spans="1:34" x14ac:dyDescent="0.25">
      <c r="A168" s="31" t="str">
        <f>C151&amp;"x"&amp;B168</f>
        <v>A1x15</v>
      </c>
      <c r="B168" s="60">
        <v>15</v>
      </c>
      <c r="C168" s="84" t="str">
        <f t="shared" si="131"/>
        <v/>
      </c>
      <c r="D168" s="84" t="str">
        <f t="shared" si="132"/>
        <v/>
      </c>
      <c r="E168" s="85" t="str">
        <f t="shared" si="133"/>
        <v/>
      </c>
      <c r="F168" s="85" t="str">
        <f t="shared" si="134"/>
        <v/>
      </c>
      <c r="G168" s="86" t="str">
        <f t="shared" si="135"/>
        <v/>
      </c>
      <c r="H168" s="87" t="str">
        <f t="shared" si="136"/>
        <v/>
      </c>
      <c r="I168" s="94"/>
      <c r="J168" s="84" t="str">
        <f t="shared" si="137"/>
        <v/>
      </c>
      <c r="K168" s="84" t="str">
        <f t="shared" si="138"/>
        <v/>
      </c>
      <c r="L168" s="84" t="str">
        <f t="shared" si="139"/>
        <v/>
      </c>
      <c r="M168" s="84" t="str">
        <f t="shared" si="140"/>
        <v/>
      </c>
      <c r="N168" s="89"/>
      <c r="P168" s="199"/>
      <c r="Q168" s="199"/>
      <c r="R168" s="199"/>
      <c r="S168" s="199" t="str">
        <f>IF(OR(LEFT($A168,1)="x",AND(AC153+$AC168=0,$AC153&gt;0)),"",IFERROR(VLOOKUP($A168,LedenZ,29,0),""))</f>
        <v/>
      </c>
      <c r="T168" s="273">
        <f t="shared" si="141"/>
        <v>0</v>
      </c>
      <c r="U168" s="202">
        <f t="shared" si="142"/>
        <v>0</v>
      </c>
      <c r="V168" s="205">
        <f t="shared" si="149"/>
        <v>18</v>
      </c>
      <c r="W168" s="205">
        <f t="shared" si="149"/>
        <v>19</v>
      </c>
      <c r="X168" s="49">
        <v>19</v>
      </c>
      <c r="Y168" s="84" t="str">
        <f t="shared" si="143"/>
        <v/>
      </c>
      <c r="Z168" s="84" t="str">
        <f t="shared" si="144"/>
        <v/>
      </c>
      <c r="AA168" s="84" t="str">
        <f t="shared" si="145"/>
        <v/>
      </c>
      <c r="AB168" s="84" t="str">
        <f t="shared" si="146"/>
        <v/>
      </c>
      <c r="AC168" s="31">
        <f t="shared" si="147"/>
        <v>0</v>
      </c>
      <c r="AH168" s="332" t="str">
        <f t="shared" si="148"/>
        <v/>
      </c>
    </row>
    <row r="169" spans="1:34" ht="13.8" thickBot="1" x14ac:dyDescent="0.3">
      <c r="B169" s="90"/>
      <c r="C169" s="91"/>
      <c r="D169" s="90"/>
      <c r="E169" s="90"/>
      <c r="F169" s="90"/>
      <c r="G169" s="92"/>
      <c r="H169" s="92"/>
      <c r="I169" s="92"/>
      <c r="J169" s="91"/>
      <c r="K169" s="91"/>
      <c r="L169" s="91"/>
      <c r="M169" s="89"/>
      <c r="N169" s="89"/>
      <c r="X169" s="49">
        <v>20</v>
      </c>
    </row>
    <row r="170" spans="1:34" ht="13.8" thickTop="1" x14ac:dyDescent="0.25">
      <c r="A170" s="59"/>
      <c r="B170" s="60"/>
      <c r="C170" s="416" t="s">
        <v>5707</v>
      </c>
      <c r="D170" s="416"/>
      <c r="E170" s="162" t="s">
        <v>5708</v>
      </c>
      <c r="F170" s="162" t="s">
        <v>5709</v>
      </c>
      <c r="G170" s="62" t="s">
        <v>5710</v>
      </c>
      <c r="H170" s="63"/>
      <c r="I170" s="64"/>
      <c r="J170" s="65" t="s">
        <v>5711</v>
      </c>
      <c r="K170" s="65" t="s">
        <v>5712</v>
      </c>
      <c r="L170" s="65" t="s">
        <v>5713</v>
      </c>
      <c r="M170" s="66"/>
      <c r="N170" s="66"/>
      <c r="O170" s="67"/>
      <c r="P170" s="68">
        <f>COUNT(P174:P188)</f>
        <v>0</v>
      </c>
      <c r="Q170" s="68">
        <f>COUNT(Q174:Q188)</f>
        <v>0</v>
      </c>
      <c r="R170" s="68">
        <f>COUNT(R174:R188)</f>
        <v>0</v>
      </c>
      <c r="S170" s="68">
        <f>COUNT(S174:S188)</f>
        <v>14</v>
      </c>
      <c r="T170" s="344">
        <f>T171-SUM(U174:U188)</f>
        <v>0</v>
      </c>
      <c r="U170" s="67"/>
      <c r="V170" s="67"/>
      <c r="W170" s="67"/>
      <c r="X170" s="67">
        <v>1</v>
      </c>
      <c r="Y170" s="59"/>
      <c r="Z170" s="59"/>
      <c r="AA170" s="59"/>
      <c r="AB170" s="59"/>
      <c r="AC170" s="59"/>
    </row>
    <row r="171" spans="1:34" x14ac:dyDescent="0.25">
      <c r="A171" s="40">
        <v>12</v>
      </c>
      <c r="B171" s="70"/>
      <c r="C171" s="415" t="str">
        <f>Leden!AR14</f>
        <v>A2</v>
      </c>
      <c r="D171" s="415"/>
      <c r="E171" s="161" t="str">
        <f>IF($C171="","",LEFT(IFERROR(VLOOKUP($C171,TeamsZ,2,0),"")&amp;"??",2))</f>
        <v>WK</v>
      </c>
      <c r="F171" s="342" t="str">
        <f>IF($C171="","",IFERROR(VLOOKUP($C171,TeamsZ,3,0),"??"))</f>
        <v>Za</v>
      </c>
      <c r="G171" s="161" t="str">
        <f>IF($C171="","",LEFT(IFERROR(VLOOKUP($C171,TeamsZ,4,0),"")&amp;"?",1))</f>
        <v>8</v>
      </c>
      <c r="H171" s="72"/>
      <c r="I171" s="73"/>
      <c r="J171" s="265">
        <f>COUNTIF(C174:C188,"V")</f>
        <v>7</v>
      </c>
      <c r="K171" s="268">
        <f>COUNTIF(C174:C188,"M")</f>
        <v>7</v>
      </c>
      <c r="L171" s="74">
        <f>IFERROR(AVERAGE(H174:H188),"")</f>
        <v>17</v>
      </c>
      <c r="M171" s="75"/>
      <c r="N171" s="75"/>
      <c r="O171" s="76" t="s">
        <v>5714</v>
      </c>
      <c r="P171" s="346"/>
      <c r="Q171" s="346"/>
      <c r="R171" s="346"/>
      <c r="S171" s="346">
        <f>IF(COUNT(S174:S188)=0,"",TeamPunten(S174:S188,$C171,$T171))</f>
        <v>0</v>
      </c>
      <c r="T171" s="344">
        <f>SUM(T174:T188)</f>
        <v>14</v>
      </c>
      <c r="U171" s="201" t="str">
        <f>MID($C171,1,1)</f>
        <v>A</v>
      </c>
      <c r="V171" s="201" t="str">
        <f>MID($C171,1,1)</f>
        <v>A</v>
      </c>
      <c r="W171" s="201" t="str">
        <f>MID($C171,1,1)</f>
        <v>A</v>
      </c>
      <c r="X171" s="49">
        <v>2</v>
      </c>
      <c r="Y171" s="40"/>
      <c r="Z171" s="40"/>
      <c r="AA171" s="40"/>
      <c r="AB171" s="40"/>
      <c r="AC171" s="40"/>
      <c r="AD171" s="17" t="str">
        <f>IF($C171="","",IFERROR(VLOOKUP($C171,TeamsZ,6,0),""))</f>
        <v>A</v>
      </c>
      <c r="AE171" s="17" t="str">
        <f>TRIM(IF($AD171="","",IFERROR(VLOOKUP($AD171,Teams!$J$4:$O$8,2,0),"")))</f>
        <v>3312 AD</v>
      </c>
      <c r="AF171" s="17" t="str">
        <f>TRIM(IF($AD171="","",IFERROR(VLOOKUP($AD171,Teams!$J$4:$O$8,4,0),"")))</f>
        <v>Dordrecht Oranje Wit Hal</v>
      </c>
      <c r="AH171" s="335">
        <f>IFERROR(AVERAGE(AH174:AH188),"")</f>
        <v>17.418571428571429</v>
      </c>
    </row>
    <row r="172" spans="1:34" x14ac:dyDescent="0.25">
      <c r="B172" s="60"/>
      <c r="C172" s="162"/>
      <c r="D172" s="60"/>
      <c r="E172" s="60"/>
      <c r="F172" s="60"/>
      <c r="G172" s="64"/>
      <c r="H172" s="64"/>
      <c r="I172" s="64"/>
      <c r="J172" s="266"/>
      <c r="K172" s="266"/>
      <c r="L172" s="266"/>
      <c r="M172" s="77"/>
      <c r="N172" s="77"/>
      <c r="P172" s="200"/>
      <c r="Q172" s="200"/>
      <c r="R172" s="200"/>
      <c r="S172" s="200"/>
      <c r="T172" s="156"/>
      <c r="U172" s="202"/>
      <c r="V172" s="202"/>
      <c r="W172" s="202"/>
      <c r="X172" s="49">
        <v>3</v>
      </c>
    </row>
    <row r="173" spans="1:34" x14ac:dyDescent="0.25">
      <c r="A173" s="78"/>
      <c r="B173" s="79"/>
      <c r="C173" s="80" t="s">
        <v>5715</v>
      </c>
      <c r="D173" s="80" t="s">
        <v>5716</v>
      </c>
      <c r="E173" s="81" t="s">
        <v>5717</v>
      </c>
      <c r="F173" s="81" t="s">
        <v>5718</v>
      </c>
      <c r="G173" s="80" t="s">
        <v>5719</v>
      </c>
      <c r="H173" s="80" t="s">
        <v>5720</v>
      </c>
      <c r="I173" s="80" t="s">
        <v>5575</v>
      </c>
      <c r="J173" s="80" t="s">
        <v>7904</v>
      </c>
      <c r="K173" s="80" t="s">
        <v>7905</v>
      </c>
      <c r="L173" s="80" t="s">
        <v>8680</v>
      </c>
      <c r="M173" s="80" t="s">
        <v>8681</v>
      </c>
      <c r="N173" s="82"/>
      <c r="O173" s="83"/>
      <c r="P173" s="203" t="s">
        <v>5585</v>
      </c>
      <c r="Q173" s="203" t="s">
        <v>5584</v>
      </c>
      <c r="R173" s="203" t="s">
        <v>5586</v>
      </c>
      <c r="S173" s="203" t="s">
        <v>5585</v>
      </c>
      <c r="T173" s="156"/>
      <c r="U173" s="201">
        <f>IF(W171="","",VLOOKUP(W171,Leeftijdscat,2,FALSE))</f>
        <v>15</v>
      </c>
      <c r="V173" s="201">
        <f>IF(W171="","",VLOOKUP(W171,Leeftijdscat,3,FALSE))</f>
        <v>18</v>
      </c>
      <c r="W173" s="201">
        <f>IF(W171="","",VLOOKUP(W171,Leeftijdscat,4,FALSE))</f>
        <v>19</v>
      </c>
      <c r="X173" s="49">
        <v>4</v>
      </c>
      <c r="Y173" s="78">
        <f>LEN(Y174&amp;Y175&amp;Y176&amp;Y177&amp;Y178&amp;Y179&amp;Y180&amp;Y181&amp;Y182&amp;Y183&amp;Y184&amp;Y185&amp;Y186&amp;Y187&amp;Y188)</f>
        <v>28</v>
      </c>
      <c r="Z173" s="78">
        <f>LEN(Z174&amp;Z175&amp;Z176&amp;Z177&amp;Z178&amp;Z179&amp;Z180&amp;Z181&amp;Z182&amp;Z183&amp;Z184&amp;Z185&amp;Z186&amp;Z187&amp;Z188)</f>
        <v>28</v>
      </c>
      <c r="AA173" s="78">
        <f>LEN(AA174&amp;AA175&amp;AA176&amp;AA177&amp;AA178&amp;AA179&amp;AA180&amp;AA181&amp;AA182&amp;AA183&amp;AA184&amp;AA185&amp;AA186&amp;AA187&amp;AA188)</f>
        <v>28</v>
      </c>
      <c r="AB173" s="78">
        <f>LEN(AB174&amp;AB175&amp;AB176&amp;AB177&amp;AB178&amp;AB179&amp;AB180&amp;AB181&amp;AB182&amp;AB183&amp;AB184&amp;AB185&amp;AB186&amp;AB187&amp;AB188)</f>
        <v>0</v>
      </c>
      <c r="AC173" s="78">
        <f>SUM(Y173:AA173)</f>
        <v>84</v>
      </c>
    </row>
    <row r="174" spans="1:34" x14ac:dyDescent="0.25">
      <c r="A174" s="31" t="str">
        <f>C171&amp;"x"&amp;B174</f>
        <v>A2x1</v>
      </c>
      <c r="B174" s="60">
        <v>1</v>
      </c>
      <c r="C174" s="84" t="str">
        <f t="shared" ref="C174:C188" si="150">IF(LEFT($A174,1)="x","",IFERROR(VLOOKUP($A174,LedenZ,5,0),""))</f>
        <v>V</v>
      </c>
      <c r="D174" s="84" t="str">
        <f t="shared" ref="D174:D188" si="151">IF(LEFT($A174,1)="x","",IFERROR(VLOOKUP($A174,LedenZ,6,0),""))</f>
        <v>NKG18N7</v>
      </c>
      <c r="E174" s="85" t="str">
        <f t="shared" ref="E174:E188" si="152">IF(LEFT($A174,1)="x","",IFERROR(VLOOKUP($A174,LedenZ,7,0),""))</f>
        <v>Teerds, E.L.</v>
      </c>
      <c r="F174" s="85" t="str">
        <f t="shared" ref="F174:F188" si="153">IF(LEFT($A174,1)="x","",IFERROR(VLOOKUP($A174,LedenZ,8,0),""))</f>
        <v>Eva</v>
      </c>
      <c r="G174" s="86">
        <f t="shared" ref="G174:G188" si="154">IF(LEFT($A174,1)="x","",IFERROR(VLOOKUP($A174,LedenZ,9,0),""))</f>
        <v>37551</v>
      </c>
      <c r="H174" s="87">
        <f t="shared" ref="H174:H188" si="155">IF(AND(ISNUMBER(G174),G174&lt;&gt;0),DATEDIF(G174,Peildatum,"Y"),"")</f>
        <v>19</v>
      </c>
      <c r="I174" s="94"/>
      <c r="J174" s="84" t="str">
        <f t="shared" ref="J174:J188" si="156">IF(LEFT($A174,1)="x","",IFERROR(VLOOKUP($A174,LedenZ,15,0),""))</f>
        <v>A2</v>
      </c>
      <c r="K174" s="84" t="str">
        <f t="shared" ref="K174:K188" si="157">IF(LEFT($A174,1)="x","",IFERROR(VLOOKUP($A174,LedenZ,16,0),""))</f>
        <v>A2</v>
      </c>
      <c r="L174" s="84" t="str">
        <f t="shared" ref="L174:L188" si="158">IF(LEFT($A174,1)="x","",IFERROR(VLOOKUP($A174,LedenZ,17,0),""))</f>
        <v>A2</v>
      </c>
      <c r="M174" s="84" t="str">
        <f t="shared" ref="M174:M188" si="159">IF(LEFT($A174,1)="x","",IFERROR(VLOOKUP($A174,LedenZ,18,0),""))</f>
        <v>A2</v>
      </c>
      <c r="N174" s="89"/>
      <c r="P174" s="199"/>
      <c r="Q174" s="199"/>
      <c r="R174" s="199"/>
      <c r="S174" s="199">
        <f>IF(OR(LEFT($A174,1)="x",AND(AC173+$AC174=0,$AC173&gt;0)),"",IFERROR(VLOOKUP($A174,LedenZ,29,0),""))</f>
        <v>0</v>
      </c>
      <c r="T174" s="273">
        <f t="shared" ref="T174:T188" si="160">IF(LEN(C174&amp;D174&amp;E174&amp;F174)&gt;0,1,0)</f>
        <v>1</v>
      </c>
      <c r="U174" s="202">
        <f t="shared" ref="U174:U188" si="161">MIN(LEN(Y174&amp;Z174&amp;AA174&amp;AB174),1)</f>
        <v>1</v>
      </c>
      <c r="V174" s="205">
        <f>V173</f>
        <v>18</v>
      </c>
      <c r="W174" s="205">
        <f>W173</f>
        <v>19</v>
      </c>
      <c r="X174" s="49">
        <v>5</v>
      </c>
      <c r="Y174" s="84" t="str">
        <f t="shared" ref="Y174:Y188" si="162">IF(LEFT($A174,1)="x","",IFERROR(VLOOKUP($A174,LedenZ,33,0),""))</f>
        <v>A2</v>
      </c>
      <c r="Z174" s="84" t="str">
        <f t="shared" ref="Z174:Z188" si="163">IF(LEFT($A174,1)="x","",IFERROR(VLOOKUP($A174,LedenZ,34,0),""))</f>
        <v>A2</v>
      </c>
      <c r="AA174" s="84" t="str">
        <f t="shared" ref="AA174:AA188" si="164">IF(LEFT($A174,1)="x","",IFERROR(VLOOKUP($A174,LedenZ,35,0),""))</f>
        <v>A2</v>
      </c>
      <c r="AB174" s="84" t="str">
        <f t="shared" ref="AB174:AB188" si="165">IF(LEFT($A174,1)="x","",IFERROR(VLOOKUP($A174,LedenZ,36,0),""))</f>
        <v/>
      </c>
      <c r="AC174" s="31">
        <f t="shared" ref="AC174:AC188" si="166">LEN(Y174&amp;Z174&amp;AA174&amp;AB174)</f>
        <v>6</v>
      </c>
      <c r="AH174" s="332">
        <f t="shared" ref="AH174:AH188" si="167">lft(G174,Peildatum)</f>
        <v>19.190000000000001</v>
      </c>
    </row>
    <row r="175" spans="1:34" x14ac:dyDescent="0.25">
      <c r="A175" s="31" t="str">
        <f>C171&amp;"x"&amp;B175</f>
        <v>A2x2</v>
      </c>
      <c r="B175" s="60">
        <v>2</v>
      </c>
      <c r="C175" s="84" t="str">
        <f t="shared" si="150"/>
        <v>V</v>
      </c>
      <c r="D175" s="84" t="str">
        <f t="shared" si="151"/>
        <v>NKR88F7</v>
      </c>
      <c r="E175" s="85" t="str">
        <f t="shared" si="152"/>
        <v>Horst, ter B.A.</v>
      </c>
      <c r="F175" s="85" t="str">
        <f t="shared" si="153"/>
        <v>Bridget</v>
      </c>
      <c r="G175" s="86">
        <f t="shared" si="154"/>
        <v>37771</v>
      </c>
      <c r="H175" s="87">
        <f t="shared" si="155"/>
        <v>18</v>
      </c>
      <c r="I175" s="94"/>
      <c r="J175" s="84" t="str">
        <f t="shared" si="156"/>
        <v>A2</v>
      </c>
      <c r="K175" s="84" t="str">
        <f t="shared" si="157"/>
        <v>A2</v>
      </c>
      <c r="L175" s="84" t="str">
        <f t="shared" si="158"/>
        <v>A2</v>
      </c>
      <c r="M175" s="84" t="str">
        <f t="shared" si="159"/>
        <v>A2</v>
      </c>
      <c r="N175" s="89"/>
      <c r="P175" s="199"/>
      <c r="Q175" s="199"/>
      <c r="R175" s="199"/>
      <c r="S175" s="199">
        <f>IF(OR(LEFT($A175,1)="x",AND(AC173+$AC175=0,$AC173&gt;0)),"",IFERROR(VLOOKUP($A175,LedenZ,29,0),""))</f>
        <v>0</v>
      </c>
      <c r="T175" s="273">
        <f t="shared" si="160"/>
        <v>1</v>
      </c>
      <c r="U175" s="202">
        <f t="shared" si="161"/>
        <v>1</v>
      </c>
      <c r="V175" s="205">
        <f t="shared" ref="V175:W188" si="168">V174</f>
        <v>18</v>
      </c>
      <c r="W175" s="205">
        <f t="shared" si="168"/>
        <v>19</v>
      </c>
      <c r="X175" s="49">
        <v>6</v>
      </c>
      <c r="Y175" s="84" t="str">
        <f t="shared" si="162"/>
        <v>A2</v>
      </c>
      <c r="Z175" s="84" t="str">
        <f t="shared" si="163"/>
        <v>A2</v>
      </c>
      <c r="AA175" s="84" t="str">
        <f t="shared" si="164"/>
        <v>A2</v>
      </c>
      <c r="AB175" s="84" t="str">
        <f t="shared" si="165"/>
        <v/>
      </c>
      <c r="AC175" s="31">
        <f t="shared" si="166"/>
        <v>6</v>
      </c>
      <c r="AH175" s="332">
        <f t="shared" si="167"/>
        <v>18.59</v>
      </c>
    </row>
    <row r="176" spans="1:34" x14ac:dyDescent="0.25">
      <c r="A176" s="31" t="str">
        <f>C171&amp;"x"&amp;B176</f>
        <v>A2x3</v>
      </c>
      <c r="B176" s="60">
        <v>3</v>
      </c>
      <c r="C176" s="84" t="str">
        <f t="shared" si="150"/>
        <v>V</v>
      </c>
      <c r="D176" s="84" t="str">
        <f t="shared" si="151"/>
        <v>NKK48D6</v>
      </c>
      <c r="E176" s="85" t="str">
        <f t="shared" si="152"/>
        <v>Mol, L.N.A.</v>
      </c>
      <c r="F176" s="85" t="str">
        <f t="shared" si="153"/>
        <v>Laura</v>
      </c>
      <c r="G176" s="86">
        <f t="shared" si="154"/>
        <v>38079</v>
      </c>
      <c r="H176" s="87">
        <f t="shared" si="155"/>
        <v>17</v>
      </c>
      <c r="I176" s="94"/>
      <c r="J176" s="84" t="str">
        <f t="shared" si="156"/>
        <v>B1</v>
      </c>
      <c r="K176" s="84" t="str">
        <f t="shared" si="157"/>
        <v>A2</v>
      </c>
      <c r="L176" s="84" t="str">
        <f t="shared" si="158"/>
        <v>A2</v>
      </c>
      <c r="M176" s="84" t="str">
        <f t="shared" si="159"/>
        <v>A2</v>
      </c>
      <c r="N176" s="89"/>
      <c r="P176" s="199"/>
      <c r="Q176" s="199"/>
      <c r="R176" s="199"/>
      <c r="S176" s="199">
        <f>IF(OR(LEFT($A176,1)="x",AND(AC173+$AC176=0,$AC173&gt;0)),"",IFERROR(VLOOKUP($A176,LedenZ,29,0),""))</f>
        <v>0</v>
      </c>
      <c r="T176" s="273">
        <f t="shared" si="160"/>
        <v>1</v>
      </c>
      <c r="U176" s="202">
        <f t="shared" si="161"/>
        <v>1</v>
      </c>
      <c r="V176" s="205">
        <f t="shared" si="168"/>
        <v>18</v>
      </c>
      <c r="W176" s="205">
        <f t="shared" si="168"/>
        <v>19</v>
      </c>
      <c r="X176" s="49">
        <v>7</v>
      </c>
      <c r="Y176" s="84" t="str">
        <f t="shared" si="162"/>
        <v>B1</v>
      </c>
      <c r="Z176" s="84" t="str">
        <f t="shared" si="163"/>
        <v>A2</v>
      </c>
      <c r="AA176" s="84" t="str">
        <f t="shared" si="164"/>
        <v>A2</v>
      </c>
      <c r="AB176" s="84" t="str">
        <f t="shared" si="165"/>
        <v/>
      </c>
      <c r="AC176" s="31">
        <f t="shared" si="166"/>
        <v>6</v>
      </c>
      <c r="AH176" s="332">
        <f t="shared" si="167"/>
        <v>17.75</v>
      </c>
    </row>
    <row r="177" spans="1:34" x14ac:dyDescent="0.25">
      <c r="A177" s="31" t="str">
        <f>C171&amp;"x"&amp;B177</f>
        <v>A2x4</v>
      </c>
      <c r="B177" s="60">
        <v>4</v>
      </c>
      <c r="C177" s="84" t="str">
        <f t="shared" si="150"/>
        <v>V</v>
      </c>
      <c r="D177" s="84" t="str">
        <f t="shared" si="151"/>
        <v>NKY17P6</v>
      </c>
      <c r="E177" s="85" t="str">
        <f t="shared" si="152"/>
        <v>Groeneweg, R.K.</v>
      </c>
      <c r="F177" s="85" t="str">
        <f t="shared" si="153"/>
        <v>Roos</v>
      </c>
      <c r="G177" s="86">
        <f t="shared" si="154"/>
        <v>38432</v>
      </c>
      <c r="H177" s="87">
        <f t="shared" si="155"/>
        <v>16</v>
      </c>
      <c r="I177" s="94"/>
      <c r="J177" s="84" t="str">
        <f t="shared" si="156"/>
        <v>B3</v>
      </c>
      <c r="K177" s="84" t="str">
        <f t="shared" si="157"/>
        <v>B1</v>
      </c>
      <c r="L177" s="84" t="str">
        <f t="shared" si="158"/>
        <v>A2</v>
      </c>
      <c r="M177" s="84" t="str">
        <f t="shared" si="159"/>
        <v>A2</v>
      </c>
      <c r="N177" s="89"/>
      <c r="P177" s="199"/>
      <c r="Q177" s="199"/>
      <c r="R177" s="199"/>
      <c r="S177" s="199">
        <f>IF(OR(LEFT($A177,1)="x",AND(AC173+$AC177=0,$AC173&gt;0)),"",IFERROR(VLOOKUP($A177,LedenZ,29,0),""))</f>
        <v>0</v>
      </c>
      <c r="T177" s="273">
        <f t="shared" si="160"/>
        <v>1</v>
      </c>
      <c r="U177" s="202">
        <f t="shared" si="161"/>
        <v>1</v>
      </c>
      <c r="V177" s="205">
        <f t="shared" si="168"/>
        <v>18</v>
      </c>
      <c r="W177" s="205">
        <f t="shared" si="168"/>
        <v>19</v>
      </c>
      <c r="X177" s="49">
        <v>8</v>
      </c>
      <c r="Y177" s="84" t="str">
        <f t="shared" si="162"/>
        <v>B3</v>
      </c>
      <c r="Z177" s="84" t="str">
        <f t="shared" si="163"/>
        <v>B1</v>
      </c>
      <c r="AA177" s="84" t="str">
        <f t="shared" si="164"/>
        <v>A2</v>
      </c>
      <c r="AB177" s="84" t="str">
        <f t="shared" si="165"/>
        <v/>
      </c>
      <c r="AC177" s="31">
        <f t="shared" si="166"/>
        <v>6</v>
      </c>
      <c r="AH177" s="332">
        <f t="shared" si="167"/>
        <v>16.78</v>
      </c>
    </row>
    <row r="178" spans="1:34" x14ac:dyDescent="0.25">
      <c r="A178" s="31" t="str">
        <f>C171&amp;"x"&amp;B178</f>
        <v>A2x5</v>
      </c>
      <c r="B178" s="60">
        <v>5</v>
      </c>
      <c r="C178" s="84" t="str">
        <f t="shared" si="150"/>
        <v>V</v>
      </c>
      <c r="D178" s="84" t="str">
        <f t="shared" si="151"/>
        <v>NLL20B6</v>
      </c>
      <c r="E178" s="85" t="str">
        <f t="shared" si="152"/>
        <v>Wensen, van M.</v>
      </c>
      <c r="F178" s="85" t="str">
        <f t="shared" si="153"/>
        <v>Maud</v>
      </c>
      <c r="G178" s="86">
        <f t="shared" si="154"/>
        <v>38451</v>
      </c>
      <c r="H178" s="87">
        <f t="shared" si="155"/>
        <v>16</v>
      </c>
      <c r="I178" s="94"/>
      <c r="J178" s="84" t="str">
        <f t="shared" si="156"/>
        <v>B2</v>
      </c>
      <c r="K178" s="84" t="str">
        <f t="shared" si="157"/>
        <v>B1</v>
      </c>
      <c r="L178" s="84" t="str">
        <f t="shared" si="158"/>
        <v>A2</v>
      </c>
      <c r="M178" s="84" t="str">
        <f t="shared" si="159"/>
        <v>A2</v>
      </c>
      <c r="N178" s="89"/>
      <c r="P178" s="199"/>
      <c r="Q178" s="199"/>
      <c r="R178" s="199"/>
      <c r="S178" s="199">
        <f>IF(OR(LEFT($A178,1)="x",AND(AC173+$AC178=0,$AC173&gt;0)),"",IFERROR(VLOOKUP($A178,LedenZ,29,0),""))</f>
        <v>0</v>
      </c>
      <c r="T178" s="273">
        <f t="shared" si="160"/>
        <v>1</v>
      </c>
      <c r="U178" s="202">
        <f t="shared" si="161"/>
        <v>1</v>
      </c>
      <c r="V178" s="205">
        <f t="shared" si="168"/>
        <v>18</v>
      </c>
      <c r="W178" s="205">
        <f t="shared" si="168"/>
        <v>19</v>
      </c>
      <c r="X178" s="49">
        <v>9</v>
      </c>
      <c r="Y178" s="84" t="str">
        <f t="shared" si="162"/>
        <v>B2</v>
      </c>
      <c r="Z178" s="84" t="str">
        <f t="shared" si="163"/>
        <v>B1</v>
      </c>
      <c r="AA178" s="84" t="str">
        <f t="shared" si="164"/>
        <v>A2</v>
      </c>
      <c r="AB178" s="84" t="str">
        <f t="shared" si="165"/>
        <v/>
      </c>
      <c r="AC178" s="31">
        <f t="shared" si="166"/>
        <v>6</v>
      </c>
      <c r="AH178" s="332">
        <f t="shared" si="167"/>
        <v>16.73</v>
      </c>
    </row>
    <row r="179" spans="1:34" x14ac:dyDescent="0.25">
      <c r="A179" s="31" t="str">
        <f>C171&amp;"x"&amp;B179</f>
        <v>A2x6</v>
      </c>
      <c r="B179" s="60">
        <v>6</v>
      </c>
      <c r="C179" s="84" t="str">
        <f t="shared" si="150"/>
        <v>V</v>
      </c>
      <c r="D179" s="84" t="str">
        <f t="shared" si="151"/>
        <v>NLB71D8</v>
      </c>
      <c r="E179" s="85" t="str">
        <f t="shared" si="152"/>
        <v>Boshoven, S.A.E.</v>
      </c>
      <c r="F179" s="85" t="str">
        <f t="shared" si="153"/>
        <v>Sara</v>
      </c>
      <c r="G179" s="86">
        <f t="shared" si="154"/>
        <v>38635</v>
      </c>
      <c r="H179" s="87">
        <f t="shared" si="155"/>
        <v>16</v>
      </c>
      <c r="I179" s="94"/>
      <c r="J179" s="84" t="str">
        <f t="shared" si="156"/>
        <v>B1</v>
      </c>
      <c r="K179" s="84" t="str">
        <f t="shared" si="157"/>
        <v>B1</v>
      </c>
      <c r="L179" s="84" t="str">
        <f t="shared" si="158"/>
        <v>A2</v>
      </c>
      <c r="M179" s="84" t="str">
        <f t="shared" si="159"/>
        <v>A2</v>
      </c>
      <c r="N179" s="89"/>
      <c r="P179" s="199"/>
      <c r="Q179" s="199"/>
      <c r="R179" s="199"/>
      <c r="S179" s="199">
        <f>IF(OR(LEFT($A179,1)="x",AND(AC173+$AC179=0,$AC173&gt;0)),"",IFERROR(VLOOKUP($A179,LedenZ,29,0),""))</f>
        <v>0</v>
      </c>
      <c r="T179" s="273">
        <f t="shared" si="160"/>
        <v>1</v>
      </c>
      <c r="U179" s="202">
        <f t="shared" si="161"/>
        <v>1</v>
      </c>
      <c r="V179" s="205">
        <f t="shared" si="168"/>
        <v>18</v>
      </c>
      <c r="W179" s="205">
        <f t="shared" si="168"/>
        <v>19</v>
      </c>
      <c r="X179" s="49">
        <v>10</v>
      </c>
      <c r="Y179" s="84" t="str">
        <f t="shared" si="162"/>
        <v>B1</v>
      </c>
      <c r="Z179" s="84" t="str">
        <f t="shared" si="163"/>
        <v>B1</v>
      </c>
      <c r="AA179" s="84" t="str">
        <f t="shared" si="164"/>
        <v>A2</v>
      </c>
      <c r="AB179" s="84" t="str">
        <f t="shared" si="165"/>
        <v/>
      </c>
      <c r="AC179" s="31">
        <f t="shared" si="166"/>
        <v>6</v>
      </c>
      <c r="AH179" s="332">
        <f t="shared" si="167"/>
        <v>16.22</v>
      </c>
    </row>
    <row r="180" spans="1:34" x14ac:dyDescent="0.25">
      <c r="A180" s="31" t="str">
        <f>C171&amp;"x"&amp;B180</f>
        <v>A2x7</v>
      </c>
      <c r="B180" s="60">
        <v>7</v>
      </c>
      <c r="C180" s="84" t="str">
        <f t="shared" si="150"/>
        <v>V</v>
      </c>
      <c r="D180" s="84" t="str">
        <f t="shared" si="151"/>
        <v>NLF50K8</v>
      </c>
      <c r="E180" s="85" t="str">
        <f t="shared" si="152"/>
        <v>Fasbender, L.</v>
      </c>
      <c r="F180" s="85" t="str">
        <f t="shared" si="153"/>
        <v>Lindi</v>
      </c>
      <c r="G180" s="86">
        <f t="shared" si="154"/>
        <v>38656</v>
      </c>
      <c r="H180" s="87">
        <f t="shared" si="155"/>
        <v>16</v>
      </c>
      <c r="I180" s="94"/>
      <c r="J180" s="84" t="str">
        <f t="shared" si="156"/>
        <v>B2</v>
      </c>
      <c r="K180" s="84" t="str">
        <f t="shared" si="157"/>
        <v>B1</v>
      </c>
      <c r="L180" s="84" t="str">
        <f t="shared" si="158"/>
        <v>A2</v>
      </c>
      <c r="M180" s="84" t="str">
        <f t="shared" si="159"/>
        <v>A2</v>
      </c>
      <c r="N180" s="89"/>
      <c r="P180" s="199"/>
      <c r="Q180" s="199"/>
      <c r="R180" s="199"/>
      <c r="S180" s="199">
        <f>IF(OR(LEFT($A180,1)="x",AND(AC173+$AC180=0,$AC173&gt;0)),"",IFERROR(VLOOKUP($A180,LedenZ,29,0),""))</f>
        <v>0</v>
      </c>
      <c r="T180" s="273">
        <f t="shared" si="160"/>
        <v>1</v>
      </c>
      <c r="U180" s="202">
        <f t="shared" si="161"/>
        <v>1</v>
      </c>
      <c r="V180" s="205">
        <f t="shared" si="168"/>
        <v>18</v>
      </c>
      <c r="W180" s="205">
        <f t="shared" si="168"/>
        <v>19</v>
      </c>
      <c r="X180" s="49">
        <v>11</v>
      </c>
      <c r="Y180" s="84" t="str">
        <f t="shared" si="162"/>
        <v>B2</v>
      </c>
      <c r="Z180" s="84" t="str">
        <f t="shared" si="163"/>
        <v>B1</v>
      </c>
      <c r="AA180" s="84" t="str">
        <f t="shared" si="164"/>
        <v>A2</v>
      </c>
      <c r="AB180" s="84" t="str">
        <f t="shared" si="165"/>
        <v/>
      </c>
      <c r="AC180" s="31">
        <f t="shared" si="166"/>
        <v>6</v>
      </c>
      <c r="AH180" s="332">
        <f t="shared" si="167"/>
        <v>16.170000000000002</v>
      </c>
    </row>
    <row r="181" spans="1:34" x14ac:dyDescent="0.25">
      <c r="A181" s="31" t="str">
        <f>C171&amp;"x"&amp;B181</f>
        <v>A2x8</v>
      </c>
      <c r="B181" s="60">
        <v>8</v>
      </c>
      <c r="C181" s="84" t="str">
        <f t="shared" si="150"/>
        <v>M</v>
      </c>
      <c r="D181" s="84" t="str">
        <f t="shared" si="151"/>
        <v>NKV95Q4</v>
      </c>
      <c r="E181" s="85" t="str">
        <f t="shared" si="152"/>
        <v>Fasbender, T.</v>
      </c>
      <c r="F181" s="85" t="str">
        <f t="shared" si="153"/>
        <v>Tijmen</v>
      </c>
      <c r="G181" s="86">
        <f t="shared" si="154"/>
        <v>37810</v>
      </c>
      <c r="H181" s="87">
        <f t="shared" si="155"/>
        <v>18</v>
      </c>
      <c r="I181" s="94"/>
      <c r="J181" s="84" t="str">
        <f t="shared" si="156"/>
        <v>A2</v>
      </c>
      <c r="K181" s="84" t="str">
        <f t="shared" si="157"/>
        <v>A2</v>
      </c>
      <c r="L181" s="84" t="str">
        <f t="shared" si="158"/>
        <v>A2</v>
      </c>
      <c r="M181" s="84" t="str">
        <f t="shared" si="159"/>
        <v>A2</v>
      </c>
      <c r="N181" s="89"/>
      <c r="P181" s="199"/>
      <c r="Q181" s="199"/>
      <c r="R181" s="199"/>
      <c r="S181" s="199">
        <f>IF(OR(LEFT($A181,1)="x",AND(AC173+$AC181=0,$AC173&gt;0)),"",IFERROR(VLOOKUP($A181,LedenZ,29,0),""))</f>
        <v>0</v>
      </c>
      <c r="T181" s="273">
        <f t="shared" si="160"/>
        <v>1</v>
      </c>
      <c r="U181" s="202">
        <f t="shared" si="161"/>
        <v>1</v>
      </c>
      <c r="V181" s="205">
        <f t="shared" si="168"/>
        <v>18</v>
      </c>
      <c r="W181" s="205">
        <f t="shared" si="168"/>
        <v>19</v>
      </c>
      <c r="X181" s="49">
        <v>12</v>
      </c>
      <c r="Y181" s="84" t="str">
        <f t="shared" si="162"/>
        <v>A2</v>
      </c>
      <c r="Z181" s="84" t="str">
        <f t="shared" si="163"/>
        <v>A2</v>
      </c>
      <c r="AA181" s="84" t="str">
        <f t="shared" si="164"/>
        <v>A2</v>
      </c>
      <c r="AB181" s="84" t="str">
        <f t="shared" si="165"/>
        <v/>
      </c>
      <c r="AC181" s="31">
        <f t="shared" si="166"/>
        <v>6</v>
      </c>
      <c r="AH181" s="332">
        <f t="shared" si="167"/>
        <v>18.48</v>
      </c>
    </row>
    <row r="182" spans="1:34" x14ac:dyDescent="0.25">
      <c r="A182" s="31" t="str">
        <f>C171&amp;"x"&amp;B182</f>
        <v>A2x9</v>
      </c>
      <c r="B182" s="60">
        <v>9</v>
      </c>
      <c r="C182" s="84" t="str">
        <f t="shared" si="150"/>
        <v>M</v>
      </c>
      <c r="D182" s="84" t="str">
        <f t="shared" si="151"/>
        <v>NKR24P5</v>
      </c>
      <c r="E182" s="85" t="str">
        <f t="shared" si="152"/>
        <v>Hoeve, ten M.</v>
      </c>
      <c r="F182" s="85" t="str">
        <f t="shared" si="153"/>
        <v>Milan</v>
      </c>
      <c r="G182" s="86">
        <f t="shared" si="154"/>
        <v>37897</v>
      </c>
      <c r="H182" s="87">
        <f t="shared" si="155"/>
        <v>18</v>
      </c>
      <c r="I182" s="94"/>
      <c r="J182" s="84" t="str">
        <f t="shared" si="156"/>
        <v>B1</v>
      </c>
      <c r="K182" s="84" t="str">
        <f t="shared" si="157"/>
        <v>A2</v>
      </c>
      <c r="L182" s="84" t="str">
        <f t="shared" si="158"/>
        <v>A2</v>
      </c>
      <c r="M182" s="84" t="str">
        <f t="shared" si="159"/>
        <v>A2</v>
      </c>
      <c r="N182" s="89"/>
      <c r="P182" s="199"/>
      <c r="Q182" s="199"/>
      <c r="R182" s="199"/>
      <c r="S182" s="199">
        <f>IF(OR(LEFT($A182,1)="x",AND(AC173+$AC182=0,$AC173&gt;0)),"",IFERROR(VLOOKUP($A182,LedenZ,29,0),""))</f>
        <v>0</v>
      </c>
      <c r="T182" s="273">
        <f t="shared" si="160"/>
        <v>1</v>
      </c>
      <c r="U182" s="202">
        <f t="shared" si="161"/>
        <v>1</v>
      </c>
      <c r="V182" s="205">
        <f t="shared" si="168"/>
        <v>18</v>
      </c>
      <c r="W182" s="205">
        <f t="shared" si="168"/>
        <v>19</v>
      </c>
      <c r="X182" s="49">
        <v>13</v>
      </c>
      <c r="Y182" s="84" t="str">
        <f t="shared" si="162"/>
        <v>B1</v>
      </c>
      <c r="Z182" s="84" t="str">
        <f t="shared" si="163"/>
        <v>A2</v>
      </c>
      <c r="AA182" s="84" t="str">
        <f t="shared" si="164"/>
        <v>A2</v>
      </c>
      <c r="AB182" s="84" t="str">
        <f t="shared" si="165"/>
        <v/>
      </c>
      <c r="AC182" s="31">
        <f t="shared" si="166"/>
        <v>6</v>
      </c>
      <c r="AH182" s="332">
        <f t="shared" si="167"/>
        <v>18.25</v>
      </c>
    </row>
    <row r="183" spans="1:34" x14ac:dyDescent="0.25">
      <c r="A183" s="31" t="str">
        <f>C171&amp;"x"&amp;B183</f>
        <v>A2x10</v>
      </c>
      <c r="B183" s="60">
        <v>10</v>
      </c>
      <c r="C183" s="84" t="str">
        <f t="shared" si="150"/>
        <v>M</v>
      </c>
      <c r="D183" s="84" t="str">
        <f t="shared" si="151"/>
        <v>NKR20M2</v>
      </c>
      <c r="E183" s="85" t="str">
        <f t="shared" si="152"/>
        <v>Seevinck, T.</v>
      </c>
      <c r="F183" s="85" t="str">
        <f t="shared" si="153"/>
        <v>Tim</v>
      </c>
      <c r="G183" s="86">
        <f t="shared" si="154"/>
        <v>37932</v>
      </c>
      <c r="H183" s="87">
        <f t="shared" si="155"/>
        <v>18</v>
      </c>
      <c r="I183" s="94"/>
      <c r="J183" s="84" t="str">
        <f t="shared" si="156"/>
        <v>B1</v>
      </c>
      <c r="K183" s="84" t="str">
        <f t="shared" si="157"/>
        <v>A2</v>
      </c>
      <c r="L183" s="84" t="str">
        <f t="shared" si="158"/>
        <v>A2</v>
      </c>
      <c r="M183" s="84" t="str">
        <f t="shared" si="159"/>
        <v>A2</v>
      </c>
      <c r="N183" s="89"/>
      <c r="P183" s="199"/>
      <c r="Q183" s="199"/>
      <c r="R183" s="199"/>
      <c r="S183" s="199">
        <f>IF(OR(LEFT($A183,1)="x",AND(AC173+$AC183=0,$AC173&gt;0)),"",IFERROR(VLOOKUP($A183,LedenZ,29,0),""))</f>
        <v>0</v>
      </c>
      <c r="T183" s="273">
        <f t="shared" si="160"/>
        <v>1</v>
      </c>
      <c r="U183" s="202">
        <f t="shared" si="161"/>
        <v>1</v>
      </c>
      <c r="V183" s="205">
        <f t="shared" si="168"/>
        <v>18</v>
      </c>
      <c r="W183" s="205">
        <f t="shared" si="168"/>
        <v>19</v>
      </c>
      <c r="X183" s="49">
        <v>14</v>
      </c>
      <c r="Y183" s="84" t="str">
        <f t="shared" si="162"/>
        <v>B1</v>
      </c>
      <c r="Z183" s="84" t="str">
        <f t="shared" si="163"/>
        <v>A2</v>
      </c>
      <c r="AA183" s="84" t="str">
        <f t="shared" si="164"/>
        <v>A2</v>
      </c>
      <c r="AB183" s="84" t="str">
        <f t="shared" si="165"/>
        <v/>
      </c>
      <c r="AC183" s="31">
        <f t="shared" si="166"/>
        <v>6</v>
      </c>
      <c r="AH183" s="332">
        <f t="shared" si="167"/>
        <v>18.149999999999999</v>
      </c>
    </row>
    <row r="184" spans="1:34" x14ac:dyDescent="0.25">
      <c r="A184" s="31" t="str">
        <f>C171&amp;"x"&amp;B184</f>
        <v>A2x11</v>
      </c>
      <c r="B184" s="60">
        <v>11</v>
      </c>
      <c r="C184" s="84" t="str">
        <f t="shared" si="150"/>
        <v>M</v>
      </c>
      <c r="D184" s="84" t="str">
        <f t="shared" si="151"/>
        <v>NKW21H5</v>
      </c>
      <c r="E184" s="85" t="str">
        <f t="shared" si="152"/>
        <v>Kuijper, D.V.</v>
      </c>
      <c r="F184" s="85" t="str">
        <f t="shared" si="153"/>
        <v>David</v>
      </c>
      <c r="G184" s="86">
        <f t="shared" si="154"/>
        <v>37971</v>
      </c>
      <c r="H184" s="87">
        <f t="shared" si="155"/>
        <v>18</v>
      </c>
      <c r="I184" s="94"/>
      <c r="J184" s="84" t="str">
        <f t="shared" si="156"/>
        <v>A2</v>
      </c>
      <c r="K184" s="84" t="str">
        <f t="shared" si="157"/>
        <v>A2</v>
      </c>
      <c r="L184" s="84" t="str">
        <f t="shared" si="158"/>
        <v>A2</v>
      </c>
      <c r="M184" s="84" t="str">
        <f t="shared" si="159"/>
        <v>A2</v>
      </c>
      <c r="N184" s="89"/>
      <c r="P184" s="199"/>
      <c r="Q184" s="199"/>
      <c r="R184" s="199"/>
      <c r="S184" s="199">
        <f>IF(OR(LEFT($A184,1)="x",AND(AC173+$AC184=0,$AC173&gt;0)),"",IFERROR(VLOOKUP($A184,LedenZ,29,0),""))</f>
        <v>0</v>
      </c>
      <c r="T184" s="273">
        <f t="shared" si="160"/>
        <v>1</v>
      </c>
      <c r="U184" s="202">
        <f t="shared" si="161"/>
        <v>1</v>
      </c>
      <c r="V184" s="205">
        <f t="shared" si="168"/>
        <v>18</v>
      </c>
      <c r="W184" s="205">
        <f t="shared" si="168"/>
        <v>19</v>
      </c>
      <c r="X184" s="49">
        <v>15</v>
      </c>
      <c r="Y184" s="84" t="str">
        <f t="shared" si="162"/>
        <v>A2</v>
      </c>
      <c r="Z184" s="84" t="str">
        <f t="shared" si="163"/>
        <v>A2</v>
      </c>
      <c r="AA184" s="84" t="str">
        <f t="shared" si="164"/>
        <v>A2</v>
      </c>
      <c r="AB184" s="84" t="str">
        <f t="shared" si="165"/>
        <v/>
      </c>
      <c r="AC184" s="31">
        <f t="shared" si="166"/>
        <v>6</v>
      </c>
      <c r="AH184" s="332">
        <f t="shared" si="167"/>
        <v>18.04</v>
      </c>
    </row>
    <row r="185" spans="1:34" x14ac:dyDescent="0.25">
      <c r="A185" s="31" t="str">
        <f>C171&amp;"x"&amp;B185</f>
        <v>A2x12</v>
      </c>
      <c r="B185" s="60">
        <v>12</v>
      </c>
      <c r="C185" s="84" t="str">
        <f t="shared" si="150"/>
        <v>M</v>
      </c>
      <c r="D185" s="84" t="str">
        <f t="shared" si="151"/>
        <v>NKX66T5</v>
      </c>
      <c r="E185" s="85" t="str">
        <f t="shared" si="152"/>
        <v>Wietses, J.</v>
      </c>
      <c r="F185" s="85" t="str">
        <f t="shared" si="153"/>
        <v>Joël</v>
      </c>
      <c r="G185" s="86">
        <f t="shared" si="154"/>
        <v>38502</v>
      </c>
      <c r="H185" s="87">
        <f t="shared" si="155"/>
        <v>16</v>
      </c>
      <c r="I185" s="94"/>
      <c r="J185" s="84" t="str">
        <f t="shared" si="156"/>
        <v>B2</v>
      </c>
      <c r="K185" s="84" t="str">
        <f t="shared" si="157"/>
        <v>B1</v>
      </c>
      <c r="L185" s="84" t="str">
        <f t="shared" si="158"/>
        <v>A2</v>
      </c>
      <c r="M185" s="84" t="str">
        <f t="shared" si="159"/>
        <v>A2</v>
      </c>
      <c r="N185" s="89"/>
      <c r="P185" s="199"/>
      <c r="Q185" s="199"/>
      <c r="R185" s="199"/>
      <c r="S185" s="199">
        <f>IF(OR(LEFT($A185,1)="x",AND(AC173+$AC185=0,$AC173&gt;0)),"",IFERROR(VLOOKUP($A185,LedenZ,29,0),""))</f>
        <v>0</v>
      </c>
      <c r="T185" s="273">
        <f t="shared" si="160"/>
        <v>1</v>
      </c>
      <c r="U185" s="202">
        <f t="shared" si="161"/>
        <v>1</v>
      </c>
      <c r="V185" s="205">
        <f t="shared" si="168"/>
        <v>18</v>
      </c>
      <c r="W185" s="205">
        <f t="shared" si="168"/>
        <v>19</v>
      </c>
      <c r="X185" s="49">
        <v>16</v>
      </c>
      <c r="Y185" s="84" t="str">
        <f t="shared" si="162"/>
        <v>B2</v>
      </c>
      <c r="Z185" s="84" t="str">
        <f t="shared" si="163"/>
        <v>B1</v>
      </c>
      <c r="AA185" s="84" t="str">
        <f t="shared" si="164"/>
        <v>A2</v>
      </c>
      <c r="AB185" s="84" t="str">
        <f t="shared" si="165"/>
        <v/>
      </c>
      <c r="AC185" s="31">
        <f t="shared" si="166"/>
        <v>6</v>
      </c>
      <c r="AH185" s="332">
        <f t="shared" si="167"/>
        <v>16.59</v>
      </c>
    </row>
    <row r="186" spans="1:34" x14ac:dyDescent="0.25">
      <c r="A186" s="31" t="str">
        <f>C171&amp;"x"&amp;B186</f>
        <v>A2x13</v>
      </c>
      <c r="B186" s="60">
        <v>13</v>
      </c>
      <c r="C186" s="84" t="str">
        <f t="shared" si="150"/>
        <v>M</v>
      </c>
      <c r="D186" s="84" t="str">
        <f t="shared" si="151"/>
        <v>NLJ47N9</v>
      </c>
      <c r="E186" s="85" t="str">
        <f t="shared" si="152"/>
        <v>IJben, C.</v>
      </c>
      <c r="F186" s="85" t="str">
        <f t="shared" si="153"/>
        <v>Chris</v>
      </c>
      <c r="G186" s="86">
        <f t="shared" si="154"/>
        <v>38519</v>
      </c>
      <c r="H186" s="87">
        <f t="shared" si="155"/>
        <v>16</v>
      </c>
      <c r="I186" s="94"/>
      <c r="J186" s="84" t="str">
        <f t="shared" si="156"/>
        <v>B3</v>
      </c>
      <c r="K186" s="84" t="str">
        <f t="shared" si="157"/>
        <v>B1</v>
      </c>
      <c r="L186" s="84" t="str">
        <f t="shared" si="158"/>
        <v>A2</v>
      </c>
      <c r="M186" s="84" t="str">
        <f t="shared" si="159"/>
        <v>A2</v>
      </c>
      <c r="N186" s="89"/>
      <c r="P186" s="199"/>
      <c r="Q186" s="199"/>
      <c r="R186" s="199"/>
      <c r="S186" s="199">
        <f>IF(OR(LEFT($A186,1)="x",AND(AC173+$AC186=0,$AC173&gt;0)),"",IFERROR(VLOOKUP($A186,LedenZ,29,0),""))</f>
        <v>0</v>
      </c>
      <c r="T186" s="273">
        <f t="shared" si="160"/>
        <v>1</v>
      </c>
      <c r="U186" s="202">
        <f t="shared" si="161"/>
        <v>1</v>
      </c>
      <c r="V186" s="205">
        <f t="shared" si="168"/>
        <v>18</v>
      </c>
      <c r="W186" s="205">
        <f t="shared" si="168"/>
        <v>19</v>
      </c>
      <c r="X186" s="49">
        <v>17</v>
      </c>
      <c r="Y186" s="84" t="str">
        <f t="shared" si="162"/>
        <v>B3</v>
      </c>
      <c r="Z186" s="84" t="str">
        <f t="shared" si="163"/>
        <v>B1</v>
      </c>
      <c r="AA186" s="84" t="str">
        <f t="shared" si="164"/>
        <v>A2</v>
      </c>
      <c r="AB186" s="84" t="str">
        <f t="shared" si="165"/>
        <v/>
      </c>
      <c r="AC186" s="31">
        <f t="shared" si="166"/>
        <v>6</v>
      </c>
      <c r="AH186" s="332">
        <f t="shared" si="167"/>
        <v>16.54</v>
      </c>
    </row>
    <row r="187" spans="1:34" x14ac:dyDescent="0.25">
      <c r="A187" s="31" t="str">
        <f>C171&amp;"x"&amp;B187</f>
        <v>A2x14</v>
      </c>
      <c r="B187" s="60">
        <v>14</v>
      </c>
      <c r="C187" s="84" t="str">
        <f t="shared" si="150"/>
        <v>M</v>
      </c>
      <c r="D187" s="84" t="str">
        <f t="shared" si="151"/>
        <v>NLG59F1</v>
      </c>
      <c r="E187" s="85" t="str">
        <f t="shared" si="152"/>
        <v>Lohuis, J.A.</v>
      </c>
      <c r="F187" s="85" t="str">
        <f t="shared" si="153"/>
        <v>Jens</v>
      </c>
      <c r="G187" s="86">
        <f t="shared" si="154"/>
        <v>38578</v>
      </c>
      <c r="H187" s="87">
        <f t="shared" si="155"/>
        <v>16</v>
      </c>
      <c r="I187" s="94"/>
      <c r="J187" s="84" t="str">
        <f t="shared" si="156"/>
        <v>B2</v>
      </c>
      <c r="K187" s="84" t="str">
        <f t="shared" si="157"/>
        <v>B1</v>
      </c>
      <c r="L187" s="84" t="str">
        <f t="shared" si="158"/>
        <v>A2</v>
      </c>
      <c r="M187" s="84" t="str">
        <f t="shared" si="159"/>
        <v>A2</v>
      </c>
      <c r="N187" s="89"/>
      <c r="P187" s="199"/>
      <c r="Q187" s="199"/>
      <c r="R187" s="199"/>
      <c r="S187" s="199">
        <f>IF(OR(LEFT($A187,1)="x",AND(AC173+$AC187=0,$AC173&gt;0)),"",IFERROR(VLOOKUP($A187,LedenZ,29,0),""))</f>
        <v>0</v>
      </c>
      <c r="T187" s="273">
        <f t="shared" si="160"/>
        <v>1</v>
      </c>
      <c r="U187" s="202">
        <f t="shared" si="161"/>
        <v>1</v>
      </c>
      <c r="V187" s="205">
        <f t="shared" si="168"/>
        <v>18</v>
      </c>
      <c r="W187" s="205">
        <f t="shared" si="168"/>
        <v>19</v>
      </c>
      <c r="X187" s="49">
        <v>18</v>
      </c>
      <c r="Y187" s="84" t="str">
        <f t="shared" si="162"/>
        <v>B2</v>
      </c>
      <c r="Z187" s="84" t="str">
        <f t="shared" si="163"/>
        <v>B1</v>
      </c>
      <c r="AA187" s="84" t="str">
        <f t="shared" si="164"/>
        <v>A2</v>
      </c>
      <c r="AB187" s="84" t="str">
        <f t="shared" si="165"/>
        <v/>
      </c>
      <c r="AC187" s="31">
        <f t="shared" si="166"/>
        <v>6</v>
      </c>
      <c r="AH187" s="332">
        <f t="shared" si="167"/>
        <v>16.38</v>
      </c>
    </row>
    <row r="188" spans="1:34" x14ac:dyDescent="0.25">
      <c r="A188" s="31" t="str">
        <f>C171&amp;"x"&amp;B188</f>
        <v>A2x15</v>
      </c>
      <c r="B188" s="60">
        <v>15</v>
      </c>
      <c r="C188" s="84" t="str">
        <f t="shared" si="150"/>
        <v/>
      </c>
      <c r="D188" s="84" t="str">
        <f t="shared" si="151"/>
        <v/>
      </c>
      <c r="E188" s="85" t="str">
        <f t="shared" si="152"/>
        <v/>
      </c>
      <c r="F188" s="85" t="str">
        <f t="shared" si="153"/>
        <v/>
      </c>
      <c r="G188" s="86" t="str">
        <f t="shared" si="154"/>
        <v/>
      </c>
      <c r="H188" s="87" t="str">
        <f t="shared" si="155"/>
        <v/>
      </c>
      <c r="I188" s="94"/>
      <c r="J188" s="84" t="str">
        <f t="shared" si="156"/>
        <v/>
      </c>
      <c r="K188" s="84" t="str">
        <f t="shared" si="157"/>
        <v/>
      </c>
      <c r="L188" s="84" t="str">
        <f t="shared" si="158"/>
        <v/>
      </c>
      <c r="M188" s="84" t="str">
        <f t="shared" si="159"/>
        <v/>
      </c>
      <c r="N188" s="89"/>
      <c r="P188" s="199"/>
      <c r="Q188" s="199"/>
      <c r="R188" s="199"/>
      <c r="S188" s="199" t="str">
        <f>IF(OR(LEFT($A188,1)="x",AND(AC173+$AC188=0,$AC173&gt;0)),"",IFERROR(VLOOKUP($A188,LedenZ,29,0),""))</f>
        <v/>
      </c>
      <c r="T188" s="273">
        <f t="shared" si="160"/>
        <v>0</v>
      </c>
      <c r="U188" s="202">
        <f t="shared" si="161"/>
        <v>0</v>
      </c>
      <c r="V188" s="205">
        <f t="shared" si="168"/>
        <v>18</v>
      </c>
      <c r="W188" s="205">
        <f t="shared" si="168"/>
        <v>19</v>
      </c>
      <c r="X188" s="49">
        <v>19</v>
      </c>
      <c r="Y188" s="84" t="str">
        <f t="shared" si="162"/>
        <v/>
      </c>
      <c r="Z188" s="84" t="str">
        <f t="shared" si="163"/>
        <v/>
      </c>
      <c r="AA188" s="84" t="str">
        <f t="shared" si="164"/>
        <v/>
      </c>
      <c r="AB188" s="84" t="str">
        <f t="shared" si="165"/>
        <v/>
      </c>
      <c r="AC188" s="31">
        <f t="shared" si="166"/>
        <v>0</v>
      </c>
      <c r="AH188" s="332" t="str">
        <f t="shared" si="167"/>
        <v/>
      </c>
    </row>
    <row r="189" spans="1:34" ht="13.8" thickBot="1" x14ac:dyDescent="0.3">
      <c r="B189" s="90"/>
      <c r="C189" s="91"/>
      <c r="D189" s="90"/>
      <c r="E189" s="90"/>
      <c r="F189" s="90"/>
      <c r="G189" s="92"/>
      <c r="H189" s="92"/>
      <c r="I189" s="92"/>
      <c r="J189" s="91"/>
      <c r="K189" s="91"/>
      <c r="L189" s="91"/>
      <c r="M189" s="89"/>
      <c r="N189" s="89"/>
      <c r="X189" s="49">
        <v>20</v>
      </c>
    </row>
    <row r="190" spans="1:34" ht="13.8" thickTop="1" x14ac:dyDescent="0.25">
      <c r="A190" s="59"/>
      <c r="B190" s="60"/>
      <c r="C190" s="416" t="s">
        <v>5707</v>
      </c>
      <c r="D190" s="416"/>
      <c r="E190" s="162" t="s">
        <v>5708</v>
      </c>
      <c r="F190" s="162" t="s">
        <v>5709</v>
      </c>
      <c r="G190" s="62" t="s">
        <v>5710</v>
      </c>
      <c r="H190" s="63"/>
      <c r="I190" s="64"/>
      <c r="J190" s="65" t="s">
        <v>5711</v>
      </c>
      <c r="K190" s="65" t="s">
        <v>5712</v>
      </c>
      <c r="L190" s="65" t="s">
        <v>5713</v>
      </c>
      <c r="M190" s="66"/>
      <c r="N190" s="66"/>
      <c r="O190" s="67"/>
      <c r="P190" s="68">
        <f>COUNT(P194:P208)</f>
        <v>0</v>
      </c>
      <c r="Q190" s="68">
        <f>COUNT(Q194:Q208)</f>
        <v>0</v>
      </c>
      <c r="R190" s="68">
        <f>COUNT(R194:R208)</f>
        <v>0</v>
      </c>
      <c r="S190" s="68">
        <f>COUNT(S194:S208)</f>
        <v>11</v>
      </c>
      <c r="T190" s="344">
        <f>T191-SUM(U194:U208)</f>
        <v>0</v>
      </c>
      <c r="U190" s="67"/>
      <c r="V190" s="67"/>
      <c r="W190" s="67"/>
      <c r="X190" s="67">
        <v>1</v>
      </c>
      <c r="Y190" s="59"/>
      <c r="Z190" s="59"/>
      <c r="AA190" s="59"/>
      <c r="AB190" s="59"/>
      <c r="AC190" s="59"/>
    </row>
    <row r="191" spans="1:34" x14ac:dyDescent="0.25">
      <c r="A191" s="40">
        <v>13</v>
      </c>
      <c r="B191" s="70"/>
      <c r="C191" s="415" t="str">
        <f>Leden!AR15</f>
        <v>A3</v>
      </c>
      <c r="D191" s="415"/>
      <c r="E191" s="161" t="str">
        <f>IF($C191="","",LEFT(IFERROR(VLOOKUP($C191,TeamsZ,2,0),"")&amp;"??",2))</f>
        <v>BK</v>
      </c>
      <c r="F191" s="342" t="str">
        <f>IF($C191="","",IFERROR(VLOOKUP($C191,TeamsZ,3,0),"??"))</f>
        <v>Za</v>
      </c>
      <c r="G191" s="161" t="str">
        <f>IF($C191="","",LEFT(IFERROR(VLOOKUP($C191,TeamsZ,4,0),"")&amp;"?",1))</f>
        <v>8</v>
      </c>
      <c r="H191" s="72"/>
      <c r="I191" s="73"/>
      <c r="J191" s="265">
        <f>COUNTIF(C194:C208,"V")</f>
        <v>9</v>
      </c>
      <c r="K191" s="268">
        <f>COUNTIF(C194:C208,"M")</f>
        <v>2</v>
      </c>
      <c r="L191" s="74">
        <f>IFERROR(AVERAGE(H194:H208),"")</f>
        <v>16.181818181818183</v>
      </c>
      <c r="M191" s="75"/>
      <c r="N191" s="75"/>
      <c r="O191" s="76" t="s">
        <v>5714</v>
      </c>
      <c r="P191" s="346"/>
      <c r="Q191" s="346"/>
      <c r="R191" s="346"/>
      <c r="S191" s="346">
        <f>IF(COUNT(S194:S208)=0,"",TeamPunten(S194:S208,$C191,$T191))</f>
        <v>0</v>
      </c>
      <c r="T191" s="344">
        <f>SUM(T194:T208)</f>
        <v>11</v>
      </c>
      <c r="U191" s="201" t="str">
        <f>MID($C191,1,1)</f>
        <v>A</v>
      </c>
      <c r="V191" s="201" t="str">
        <f>MID($C191,1,1)</f>
        <v>A</v>
      </c>
      <c r="W191" s="201" t="str">
        <f>MID($C191,1,1)</f>
        <v>A</v>
      </c>
      <c r="X191" s="49">
        <v>2</v>
      </c>
      <c r="Y191" s="40"/>
      <c r="Z191" s="40"/>
      <c r="AA191" s="40"/>
      <c r="AB191" s="40"/>
      <c r="AC191" s="40"/>
      <c r="AD191" s="17" t="str">
        <f>IF($C191="","",IFERROR(VLOOKUP($C191,TeamsZ,6,0),""))</f>
        <v>A</v>
      </c>
      <c r="AE191" s="17" t="str">
        <f>TRIM(IF($AD191="","",IFERROR(VLOOKUP($AD191,Teams!$J$4:$O$8,2,0),"")))</f>
        <v>3312 AD</v>
      </c>
      <c r="AF191" s="17" t="str">
        <f>TRIM(IF($AD191="","",IFERROR(VLOOKUP($AD191,Teams!$J$4:$O$8,4,0),"")))</f>
        <v>Dordrecht Oranje Wit Hal</v>
      </c>
      <c r="AH191" s="335">
        <f>IFERROR(AVERAGE(AH194:AH208),"")</f>
        <v>16.63818181818182</v>
      </c>
    </row>
    <row r="192" spans="1:34" x14ac:dyDescent="0.25">
      <c r="B192" s="60"/>
      <c r="C192" s="162"/>
      <c r="D192" s="60"/>
      <c r="E192" s="60"/>
      <c r="F192" s="60"/>
      <c r="G192" s="64"/>
      <c r="H192" s="64"/>
      <c r="I192" s="64"/>
      <c r="J192" s="266"/>
      <c r="K192" s="266"/>
      <c r="L192" s="266"/>
      <c r="M192" s="77"/>
      <c r="N192" s="77"/>
      <c r="P192" s="200"/>
      <c r="Q192" s="200"/>
      <c r="R192" s="200"/>
      <c r="S192" s="200"/>
      <c r="T192" s="156"/>
      <c r="U192" s="202"/>
      <c r="V192" s="202"/>
      <c r="W192" s="202"/>
      <c r="X192" s="49">
        <v>3</v>
      </c>
    </row>
    <row r="193" spans="1:34" x14ac:dyDescent="0.25">
      <c r="A193" s="78"/>
      <c r="B193" s="79"/>
      <c r="C193" s="80" t="s">
        <v>5715</v>
      </c>
      <c r="D193" s="80" t="s">
        <v>5716</v>
      </c>
      <c r="E193" s="81" t="s">
        <v>5717</v>
      </c>
      <c r="F193" s="81" t="s">
        <v>5718</v>
      </c>
      <c r="G193" s="80" t="s">
        <v>5719</v>
      </c>
      <c r="H193" s="80" t="s">
        <v>5720</v>
      </c>
      <c r="I193" s="80" t="s">
        <v>5575</v>
      </c>
      <c r="J193" s="80" t="s">
        <v>7904</v>
      </c>
      <c r="K193" s="80" t="s">
        <v>7905</v>
      </c>
      <c r="L193" s="80" t="s">
        <v>8680</v>
      </c>
      <c r="M193" s="80" t="s">
        <v>8681</v>
      </c>
      <c r="N193" s="82"/>
      <c r="O193" s="83"/>
      <c r="P193" s="203" t="s">
        <v>5585</v>
      </c>
      <c r="Q193" s="203" t="s">
        <v>5584</v>
      </c>
      <c r="R193" s="203" t="s">
        <v>5586</v>
      </c>
      <c r="S193" s="203" t="s">
        <v>5585</v>
      </c>
      <c r="T193" s="156"/>
      <c r="U193" s="201">
        <f>IF(W191="","",VLOOKUP(W191,Leeftijdscat,2,FALSE))</f>
        <v>15</v>
      </c>
      <c r="V193" s="201">
        <f>IF(W191="","",VLOOKUP(W191,Leeftijdscat,3,FALSE))</f>
        <v>18</v>
      </c>
      <c r="W193" s="201">
        <f>IF(W191="","",VLOOKUP(W191,Leeftijdscat,4,FALSE))</f>
        <v>19</v>
      </c>
      <c r="X193" s="49">
        <v>4</v>
      </c>
      <c r="Y193" s="78">
        <f>LEN(Y194&amp;Y195&amp;Y196&amp;Y197&amp;Y198&amp;Y199&amp;Y200&amp;Y201&amp;Y202&amp;Y203&amp;Y204&amp;Y205&amp;Y206&amp;Y207&amp;Y208)</f>
        <v>22</v>
      </c>
      <c r="Z193" s="78">
        <f>LEN(Z194&amp;Z195&amp;Z196&amp;Z197&amp;Z198&amp;Z199&amp;Z200&amp;Z201&amp;Z202&amp;Z203&amp;Z204&amp;Z205&amp;Z206&amp;Z207&amp;Z208)</f>
        <v>22</v>
      </c>
      <c r="AA193" s="78">
        <f>LEN(AA194&amp;AA195&amp;AA196&amp;AA197&amp;AA198&amp;AA199&amp;AA200&amp;AA201&amp;AA202&amp;AA203&amp;AA204&amp;AA205&amp;AA206&amp;AA207&amp;AA208)</f>
        <v>22</v>
      </c>
      <c r="AB193" s="78">
        <f>LEN(AB194&amp;AB195&amp;AB196&amp;AB197&amp;AB198&amp;AB199&amp;AB200&amp;AB201&amp;AB202&amp;AB203&amp;AB204&amp;AB205&amp;AB206&amp;AB207&amp;AB208)</f>
        <v>0</v>
      </c>
      <c r="AC193" s="78">
        <f>SUM(Y193:AA193)</f>
        <v>66</v>
      </c>
    </row>
    <row r="194" spans="1:34" x14ac:dyDescent="0.25">
      <c r="A194" s="31" t="str">
        <f>C191&amp;"x"&amp;B194</f>
        <v>A3x1</v>
      </c>
      <c r="B194" s="60">
        <v>1</v>
      </c>
      <c r="C194" s="84" t="str">
        <f t="shared" ref="C194:C208" si="169">IF(LEFT($A194,1)="x","",IFERROR(VLOOKUP($A194,LedenZ,5,0),""))</f>
        <v>V</v>
      </c>
      <c r="D194" s="84" t="str">
        <f t="shared" ref="D194:D208" si="170">IF(LEFT($A194,1)="x","",IFERROR(VLOOKUP($A194,LedenZ,6,0),""))</f>
        <v>NKP41W3</v>
      </c>
      <c r="E194" s="85" t="str">
        <f t="shared" ref="E194:E208" si="171">IF(LEFT($A194,1)="x","",IFERROR(VLOOKUP($A194,LedenZ,7,0),""))</f>
        <v>Gent, van E.</v>
      </c>
      <c r="F194" s="85" t="str">
        <f t="shared" ref="F194:F208" si="172">IF(LEFT($A194,1)="x","",IFERROR(VLOOKUP($A194,LedenZ,8,0),""))</f>
        <v>Elsemieke</v>
      </c>
      <c r="G194" s="86">
        <f t="shared" ref="G194:G208" si="173">IF(LEFT($A194,1)="x","",IFERROR(VLOOKUP($A194,LedenZ,9,0),""))</f>
        <v>38113</v>
      </c>
      <c r="H194" s="87">
        <f t="shared" ref="H194:H208" si="174">IF(AND(ISNUMBER(G194),G194&lt;&gt;0),DATEDIF(G194,Peildatum,"Y"),"")</f>
        <v>17</v>
      </c>
      <c r="I194" s="94"/>
      <c r="J194" s="84" t="str">
        <f t="shared" ref="J194:J208" si="175">IF(LEFT($A194,1)="x","",IFERROR(VLOOKUP($A194,LedenZ,15,0),""))</f>
        <v>B2</v>
      </c>
      <c r="K194" s="84" t="str">
        <f t="shared" ref="K194:K208" si="176">IF(LEFT($A194,1)="x","",IFERROR(VLOOKUP($A194,LedenZ,16,0),""))</f>
        <v>A3</v>
      </c>
      <c r="L194" s="84" t="str">
        <f t="shared" ref="L194:L208" si="177">IF(LEFT($A194,1)="x","",IFERROR(VLOOKUP($A194,LedenZ,17,0),""))</f>
        <v>A3</v>
      </c>
      <c r="M194" s="84" t="str">
        <f t="shared" ref="M194:M208" si="178">IF(LEFT($A194,1)="x","",IFERROR(VLOOKUP($A194,LedenZ,18,0),""))</f>
        <v>A3</v>
      </c>
      <c r="N194" s="89"/>
      <c r="P194" s="199"/>
      <c r="Q194" s="199"/>
      <c r="R194" s="199"/>
      <c r="S194" s="199">
        <f>IF(OR(LEFT($A194,1)="x",AND(AC193+$AC194=0,$AC193&gt;0)),"",IFERROR(VLOOKUP($A194,LedenZ,29,0),""))</f>
        <v>0</v>
      </c>
      <c r="T194" s="273">
        <f t="shared" ref="T194:T208" si="179">IF(LEN(C194&amp;D194&amp;E194&amp;F194)&gt;0,1,0)</f>
        <v>1</v>
      </c>
      <c r="U194" s="202">
        <f t="shared" ref="U194:U208" si="180">MIN(LEN(Y194&amp;Z194&amp;AA194&amp;AB194),1)</f>
        <v>1</v>
      </c>
      <c r="V194" s="205">
        <f>V193</f>
        <v>18</v>
      </c>
      <c r="W194" s="205">
        <f>W193</f>
        <v>19</v>
      </c>
      <c r="X194" s="49">
        <v>5</v>
      </c>
      <c r="Y194" s="84" t="str">
        <f t="shared" ref="Y194:Y208" si="181">IF(LEFT($A194,1)="x","",IFERROR(VLOOKUP($A194,LedenZ,33,0),""))</f>
        <v>B2</v>
      </c>
      <c r="Z194" s="84" t="str">
        <f t="shared" ref="Z194:Z208" si="182">IF(LEFT($A194,1)="x","",IFERROR(VLOOKUP($A194,LedenZ,34,0),""))</f>
        <v>A3</v>
      </c>
      <c r="AA194" s="84" t="str">
        <f t="shared" ref="AA194:AA208" si="183">IF(LEFT($A194,1)="x","",IFERROR(VLOOKUP($A194,LedenZ,35,0),""))</f>
        <v>A3</v>
      </c>
      <c r="AB194" s="84" t="str">
        <f t="shared" ref="AB194:AB208" si="184">IF(LEFT($A194,1)="x","",IFERROR(VLOOKUP($A194,LedenZ,36,0),""))</f>
        <v/>
      </c>
      <c r="AC194" s="31">
        <f t="shared" ref="AC194:AC208" si="185">LEN(Y194&amp;Z194&amp;AA194&amp;AB194)</f>
        <v>6</v>
      </c>
      <c r="AH194" s="332">
        <f t="shared" ref="AH194:AH208" si="186">lft(G194,Peildatum)</f>
        <v>17.649999999999999</v>
      </c>
    </row>
    <row r="195" spans="1:34" x14ac:dyDescent="0.25">
      <c r="A195" s="31" t="str">
        <f>C191&amp;"x"&amp;B195</f>
        <v>A3x2</v>
      </c>
      <c r="B195" s="60">
        <v>2</v>
      </c>
      <c r="C195" s="84" t="str">
        <f t="shared" si="169"/>
        <v>V</v>
      </c>
      <c r="D195" s="84" t="str">
        <f t="shared" si="170"/>
        <v>NKL60P7</v>
      </c>
      <c r="E195" s="85" t="str">
        <f t="shared" si="171"/>
        <v>Reus, de K.</v>
      </c>
      <c r="F195" s="85" t="str">
        <f t="shared" si="172"/>
        <v>Kim</v>
      </c>
      <c r="G195" s="86">
        <f t="shared" si="173"/>
        <v>38159</v>
      </c>
      <c r="H195" s="87">
        <f t="shared" si="174"/>
        <v>17</v>
      </c>
      <c r="I195" s="94"/>
      <c r="J195" s="84" t="str">
        <f t="shared" si="175"/>
        <v>B2</v>
      </c>
      <c r="K195" s="84" t="str">
        <f t="shared" si="176"/>
        <v>A3</v>
      </c>
      <c r="L195" s="84" t="str">
        <f t="shared" si="177"/>
        <v>A3</v>
      </c>
      <c r="M195" s="84" t="str">
        <f t="shared" si="178"/>
        <v>A3</v>
      </c>
      <c r="N195" s="89"/>
      <c r="P195" s="199"/>
      <c r="Q195" s="199"/>
      <c r="R195" s="199"/>
      <c r="S195" s="199">
        <f>IF(OR(LEFT($A195,1)="x",AND(AC193+$AC195=0,$AC193&gt;0)),"",IFERROR(VLOOKUP($A195,LedenZ,29,0),""))</f>
        <v>0</v>
      </c>
      <c r="T195" s="273">
        <f t="shared" si="179"/>
        <v>1</v>
      </c>
      <c r="U195" s="202">
        <f t="shared" si="180"/>
        <v>1</v>
      </c>
      <c r="V195" s="205">
        <f t="shared" ref="V195:W208" si="187">V194</f>
        <v>18</v>
      </c>
      <c r="W195" s="205">
        <f t="shared" si="187"/>
        <v>19</v>
      </c>
      <c r="X195" s="49">
        <v>6</v>
      </c>
      <c r="Y195" s="84" t="str">
        <f t="shared" si="181"/>
        <v>B2</v>
      </c>
      <c r="Z195" s="84" t="str">
        <f t="shared" si="182"/>
        <v>A3</v>
      </c>
      <c r="AA195" s="84" t="str">
        <f t="shared" si="183"/>
        <v>A3</v>
      </c>
      <c r="AB195" s="84" t="str">
        <f t="shared" si="184"/>
        <v/>
      </c>
      <c r="AC195" s="31">
        <f t="shared" si="185"/>
        <v>6</v>
      </c>
      <c r="AH195" s="332">
        <f t="shared" si="186"/>
        <v>17.53</v>
      </c>
    </row>
    <row r="196" spans="1:34" x14ac:dyDescent="0.25">
      <c r="A196" s="31" t="str">
        <f>C191&amp;"x"&amp;B196</f>
        <v>A3x3</v>
      </c>
      <c r="B196" s="60">
        <v>3</v>
      </c>
      <c r="C196" s="84" t="str">
        <f t="shared" si="169"/>
        <v>V</v>
      </c>
      <c r="D196" s="84" t="str">
        <f t="shared" si="170"/>
        <v>NLB70Z9</v>
      </c>
      <c r="E196" s="85" t="str">
        <f t="shared" si="171"/>
        <v>Lievaart, C.A.</v>
      </c>
      <c r="F196" s="85" t="str">
        <f t="shared" si="172"/>
        <v>Carlijn</v>
      </c>
      <c r="G196" s="86">
        <f t="shared" si="173"/>
        <v>38267</v>
      </c>
      <c r="H196" s="87">
        <f t="shared" si="174"/>
        <v>17</v>
      </c>
      <c r="I196" s="94"/>
      <c r="J196" s="84" t="str">
        <f t="shared" si="175"/>
        <v>B2</v>
      </c>
      <c r="K196" s="84" t="str">
        <f t="shared" si="176"/>
        <v>A3</v>
      </c>
      <c r="L196" s="84" t="str">
        <f t="shared" si="177"/>
        <v>A3</v>
      </c>
      <c r="M196" s="84" t="str">
        <f t="shared" si="178"/>
        <v>A3</v>
      </c>
      <c r="N196" s="89"/>
      <c r="P196" s="199"/>
      <c r="Q196" s="199"/>
      <c r="R196" s="199"/>
      <c r="S196" s="199">
        <f>IF(OR(LEFT($A196,1)="x",AND(AC193+$AC196=0,$AC193&gt;0)),"",IFERROR(VLOOKUP($A196,LedenZ,29,0),""))</f>
        <v>0</v>
      </c>
      <c r="T196" s="273">
        <f t="shared" si="179"/>
        <v>1</v>
      </c>
      <c r="U196" s="202">
        <f t="shared" si="180"/>
        <v>1</v>
      </c>
      <c r="V196" s="205">
        <f t="shared" si="187"/>
        <v>18</v>
      </c>
      <c r="W196" s="205">
        <f t="shared" si="187"/>
        <v>19</v>
      </c>
      <c r="X196" s="49">
        <v>7</v>
      </c>
      <c r="Y196" s="84" t="str">
        <f t="shared" si="181"/>
        <v>B2</v>
      </c>
      <c r="Z196" s="84" t="str">
        <f t="shared" si="182"/>
        <v>A3</v>
      </c>
      <c r="AA196" s="84" t="str">
        <f t="shared" si="183"/>
        <v>A3</v>
      </c>
      <c r="AB196" s="84" t="str">
        <f t="shared" si="184"/>
        <v/>
      </c>
      <c r="AC196" s="31">
        <f t="shared" si="185"/>
        <v>6</v>
      </c>
      <c r="AH196" s="332">
        <f t="shared" si="186"/>
        <v>17.23</v>
      </c>
    </row>
    <row r="197" spans="1:34" x14ac:dyDescent="0.25">
      <c r="A197" s="31" t="str">
        <f>C191&amp;"x"&amp;B197</f>
        <v>A3x4</v>
      </c>
      <c r="B197" s="60">
        <v>4</v>
      </c>
      <c r="C197" s="84" t="str">
        <f t="shared" si="169"/>
        <v>V</v>
      </c>
      <c r="D197" s="84" t="str">
        <f t="shared" si="170"/>
        <v>NLB70T7</v>
      </c>
      <c r="E197" s="85" t="str">
        <f t="shared" si="171"/>
        <v>Boeije, A.J.</v>
      </c>
      <c r="F197" s="85" t="str">
        <f t="shared" si="172"/>
        <v>Amber</v>
      </c>
      <c r="G197" s="86">
        <f t="shared" si="173"/>
        <v>38480</v>
      </c>
      <c r="H197" s="87">
        <f t="shared" si="174"/>
        <v>16</v>
      </c>
      <c r="I197" s="94"/>
      <c r="J197" s="84" t="str">
        <f t="shared" si="175"/>
        <v>B4</v>
      </c>
      <c r="K197" s="84" t="str">
        <f t="shared" si="176"/>
        <v>B2</v>
      </c>
      <c r="L197" s="84" t="str">
        <f t="shared" si="177"/>
        <v>A3</v>
      </c>
      <c r="M197" s="84" t="str">
        <f t="shared" si="178"/>
        <v>A3</v>
      </c>
      <c r="N197" s="89"/>
      <c r="P197" s="199"/>
      <c r="Q197" s="199"/>
      <c r="R197" s="199"/>
      <c r="S197" s="199">
        <f>IF(OR(LEFT($A197,1)="x",AND(AC193+$AC197=0,$AC193&gt;0)),"",IFERROR(VLOOKUP($A197,LedenZ,29,0),""))</f>
        <v>0</v>
      </c>
      <c r="T197" s="273">
        <f t="shared" si="179"/>
        <v>1</v>
      </c>
      <c r="U197" s="202">
        <f t="shared" si="180"/>
        <v>1</v>
      </c>
      <c r="V197" s="205">
        <f t="shared" si="187"/>
        <v>18</v>
      </c>
      <c r="W197" s="205">
        <f t="shared" si="187"/>
        <v>19</v>
      </c>
      <c r="X197" s="49">
        <v>8</v>
      </c>
      <c r="Y197" s="84" t="str">
        <f t="shared" si="181"/>
        <v>B4</v>
      </c>
      <c r="Z197" s="84" t="str">
        <f t="shared" si="182"/>
        <v>B2</v>
      </c>
      <c r="AA197" s="84" t="str">
        <f t="shared" si="183"/>
        <v>A3</v>
      </c>
      <c r="AB197" s="84" t="str">
        <f t="shared" si="184"/>
        <v/>
      </c>
      <c r="AC197" s="31">
        <f t="shared" si="185"/>
        <v>6</v>
      </c>
      <c r="AH197" s="332">
        <f t="shared" si="186"/>
        <v>16.649999999999999</v>
      </c>
    </row>
    <row r="198" spans="1:34" x14ac:dyDescent="0.25">
      <c r="A198" s="31" t="str">
        <f>C191&amp;"x"&amp;B198</f>
        <v>A3x5</v>
      </c>
      <c r="B198" s="60">
        <v>5</v>
      </c>
      <c r="C198" s="84" t="str">
        <f t="shared" si="169"/>
        <v>V</v>
      </c>
      <c r="D198" s="84" t="str">
        <f t="shared" si="170"/>
        <v>NLG57S6</v>
      </c>
      <c r="E198" s="85" t="str">
        <f t="shared" si="171"/>
        <v>Raab, I.A.S.</v>
      </c>
      <c r="F198" s="85" t="str">
        <f t="shared" si="172"/>
        <v>Ilse</v>
      </c>
      <c r="G198" s="86">
        <f t="shared" si="173"/>
        <v>38506</v>
      </c>
      <c r="H198" s="87">
        <f t="shared" si="174"/>
        <v>16</v>
      </c>
      <c r="I198" s="94"/>
      <c r="J198" s="84" t="str">
        <f t="shared" si="175"/>
        <v>B4</v>
      </c>
      <c r="K198" s="84" t="str">
        <f t="shared" si="176"/>
        <v>B2</v>
      </c>
      <c r="L198" s="84" t="str">
        <f t="shared" si="177"/>
        <v>A3</v>
      </c>
      <c r="M198" s="84" t="str">
        <f t="shared" si="178"/>
        <v>A3</v>
      </c>
      <c r="N198" s="89"/>
      <c r="P198" s="199"/>
      <c r="Q198" s="199"/>
      <c r="R198" s="199"/>
      <c r="S198" s="199">
        <f>IF(OR(LEFT($A198,1)="x",AND(AC193+$AC198=0,$AC193&gt;0)),"",IFERROR(VLOOKUP($A198,LedenZ,29,0),""))</f>
        <v>0</v>
      </c>
      <c r="T198" s="273">
        <f t="shared" si="179"/>
        <v>1</v>
      </c>
      <c r="U198" s="202">
        <f t="shared" si="180"/>
        <v>1</v>
      </c>
      <c r="V198" s="205">
        <f t="shared" si="187"/>
        <v>18</v>
      </c>
      <c r="W198" s="205">
        <f t="shared" si="187"/>
        <v>19</v>
      </c>
      <c r="X198" s="49">
        <v>9</v>
      </c>
      <c r="Y198" s="84" t="str">
        <f t="shared" si="181"/>
        <v>B4</v>
      </c>
      <c r="Z198" s="84" t="str">
        <f t="shared" si="182"/>
        <v>B2</v>
      </c>
      <c r="AA198" s="84" t="str">
        <f t="shared" si="183"/>
        <v>A3</v>
      </c>
      <c r="AB198" s="84" t="str">
        <f t="shared" si="184"/>
        <v/>
      </c>
      <c r="AC198" s="31">
        <f t="shared" si="185"/>
        <v>6</v>
      </c>
      <c r="AH198" s="332">
        <f t="shared" si="186"/>
        <v>16.579999999999998</v>
      </c>
    </row>
    <row r="199" spans="1:34" x14ac:dyDescent="0.25">
      <c r="A199" s="31" t="str">
        <f>C191&amp;"x"&amp;B199</f>
        <v>A3x6</v>
      </c>
      <c r="B199" s="60">
        <v>6</v>
      </c>
      <c r="C199" s="84" t="str">
        <f t="shared" si="169"/>
        <v>V</v>
      </c>
      <c r="D199" s="84" t="str">
        <f t="shared" si="170"/>
        <v>NLB70S0</v>
      </c>
      <c r="E199" s="85" t="str">
        <f t="shared" si="171"/>
        <v>Quarré, E.A.</v>
      </c>
      <c r="F199" s="85" t="str">
        <f t="shared" si="172"/>
        <v>Elena</v>
      </c>
      <c r="G199" s="86">
        <f t="shared" si="173"/>
        <v>38509</v>
      </c>
      <c r="H199" s="87">
        <f t="shared" si="174"/>
        <v>16</v>
      </c>
      <c r="I199" s="94"/>
      <c r="J199" s="84" t="str">
        <f t="shared" si="175"/>
        <v>B3</v>
      </c>
      <c r="K199" s="84" t="str">
        <f t="shared" si="176"/>
        <v>B2</v>
      </c>
      <c r="L199" s="84" t="str">
        <f t="shared" si="177"/>
        <v>A3</v>
      </c>
      <c r="M199" s="84" t="str">
        <f t="shared" si="178"/>
        <v>A3</v>
      </c>
      <c r="N199" s="89"/>
      <c r="P199" s="199"/>
      <c r="Q199" s="199"/>
      <c r="R199" s="199"/>
      <c r="S199" s="199">
        <f>IF(OR(LEFT($A199,1)="x",AND(AC193+$AC199=0,$AC193&gt;0)),"",IFERROR(VLOOKUP($A199,LedenZ,29,0),""))</f>
        <v>0</v>
      </c>
      <c r="T199" s="273">
        <f t="shared" si="179"/>
        <v>1</v>
      </c>
      <c r="U199" s="202">
        <f t="shared" si="180"/>
        <v>1</v>
      </c>
      <c r="V199" s="205">
        <f t="shared" si="187"/>
        <v>18</v>
      </c>
      <c r="W199" s="205">
        <f t="shared" si="187"/>
        <v>19</v>
      </c>
      <c r="X199" s="49">
        <v>10</v>
      </c>
      <c r="Y199" s="84" t="str">
        <f t="shared" si="181"/>
        <v>B3</v>
      </c>
      <c r="Z199" s="84" t="str">
        <f t="shared" si="182"/>
        <v>B2</v>
      </c>
      <c r="AA199" s="84" t="str">
        <f t="shared" si="183"/>
        <v>A3</v>
      </c>
      <c r="AB199" s="84" t="str">
        <f t="shared" si="184"/>
        <v/>
      </c>
      <c r="AC199" s="31">
        <f t="shared" si="185"/>
        <v>6</v>
      </c>
      <c r="AH199" s="332">
        <f t="shared" si="186"/>
        <v>16.57</v>
      </c>
    </row>
    <row r="200" spans="1:34" x14ac:dyDescent="0.25">
      <c r="A200" s="31" t="str">
        <f>C191&amp;"x"&amp;B200</f>
        <v>A3x7</v>
      </c>
      <c r="B200" s="60">
        <v>7</v>
      </c>
      <c r="C200" s="84" t="str">
        <f t="shared" si="169"/>
        <v>V</v>
      </c>
      <c r="D200" s="84" t="str">
        <f t="shared" si="170"/>
        <v>NKT92K1</v>
      </c>
      <c r="E200" s="85" t="str">
        <f t="shared" si="171"/>
        <v>Jongh, de A.</v>
      </c>
      <c r="F200" s="85" t="str">
        <f t="shared" si="172"/>
        <v>Anouk</v>
      </c>
      <c r="G200" s="86">
        <f t="shared" si="173"/>
        <v>38597</v>
      </c>
      <c r="H200" s="87">
        <f t="shared" si="174"/>
        <v>16</v>
      </c>
      <c r="I200" s="94"/>
      <c r="J200" s="84" t="str">
        <f t="shared" si="175"/>
        <v>B3</v>
      </c>
      <c r="K200" s="84" t="str">
        <f t="shared" si="176"/>
        <v>B2</v>
      </c>
      <c r="L200" s="84" t="str">
        <f t="shared" si="177"/>
        <v>A3</v>
      </c>
      <c r="M200" s="84" t="str">
        <f t="shared" si="178"/>
        <v>A3</v>
      </c>
      <c r="N200" s="89"/>
      <c r="P200" s="199"/>
      <c r="Q200" s="199"/>
      <c r="R200" s="199"/>
      <c r="S200" s="199">
        <f>IF(OR(LEFT($A200,1)="x",AND(AC193+$AC200=0,$AC193&gt;0)),"",IFERROR(VLOOKUP($A200,LedenZ,29,0),""))</f>
        <v>0</v>
      </c>
      <c r="T200" s="273">
        <f t="shared" si="179"/>
        <v>1</v>
      </c>
      <c r="U200" s="202">
        <f t="shared" si="180"/>
        <v>1</v>
      </c>
      <c r="V200" s="205">
        <f t="shared" si="187"/>
        <v>18</v>
      </c>
      <c r="W200" s="205">
        <f t="shared" si="187"/>
        <v>19</v>
      </c>
      <c r="X200" s="49">
        <v>11</v>
      </c>
      <c r="Y200" s="84" t="str">
        <f t="shared" si="181"/>
        <v>B3</v>
      </c>
      <c r="Z200" s="84" t="str">
        <f t="shared" si="182"/>
        <v>B2</v>
      </c>
      <c r="AA200" s="84" t="str">
        <f t="shared" si="183"/>
        <v>A3</v>
      </c>
      <c r="AB200" s="84" t="str">
        <f t="shared" si="184"/>
        <v/>
      </c>
      <c r="AC200" s="31">
        <f t="shared" si="185"/>
        <v>6</v>
      </c>
      <c r="AH200" s="332">
        <f t="shared" si="186"/>
        <v>16.329999999999998</v>
      </c>
    </row>
    <row r="201" spans="1:34" x14ac:dyDescent="0.25">
      <c r="A201" s="31" t="str">
        <f>C191&amp;"x"&amp;B201</f>
        <v>A3x8</v>
      </c>
      <c r="B201" s="60">
        <v>8</v>
      </c>
      <c r="C201" s="84" t="str">
        <f t="shared" si="169"/>
        <v>V</v>
      </c>
      <c r="D201" s="84" t="str">
        <f t="shared" si="170"/>
        <v>NKR88D3</v>
      </c>
      <c r="E201" s="85" t="str">
        <f t="shared" si="171"/>
        <v>Horst, ter R.N.</v>
      </c>
      <c r="F201" s="85" t="str">
        <f t="shared" si="172"/>
        <v>Renee</v>
      </c>
      <c r="G201" s="86">
        <f t="shared" si="173"/>
        <v>38630</v>
      </c>
      <c r="H201" s="87">
        <f t="shared" si="174"/>
        <v>16</v>
      </c>
      <c r="I201" s="94"/>
      <c r="J201" s="84" t="str">
        <f t="shared" si="175"/>
        <v>B3</v>
      </c>
      <c r="K201" s="84" t="str">
        <f t="shared" si="176"/>
        <v>B2</v>
      </c>
      <c r="L201" s="84" t="str">
        <f t="shared" si="177"/>
        <v>A3</v>
      </c>
      <c r="M201" s="84" t="str">
        <f t="shared" si="178"/>
        <v>A3</v>
      </c>
      <c r="N201" s="89"/>
      <c r="P201" s="199"/>
      <c r="Q201" s="199"/>
      <c r="R201" s="199"/>
      <c r="S201" s="199">
        <f>IF(OR(LEFT($A201,1)="x",AND(AC193+$AC201=0,$AC193&gt;0)),"",IFERROR(VLOOKUP($A201,LedenZ,29,0),""))</f>
        <v>0</v>
      </c>
      <c r="T201" s="273">
        <f t="shared" si="179"/>
        <v>1</v>
      </c>
      <c r="U201" s="202">
        <f t="shared" si="180"/>
        <v>1</v>
      </c>
      <c r="V201" s="205">
        <f t="shared" si="187"/>
        <v>18</v>
      </c>
      <c r="W201" s="205">
        <f t="shared" si="187"/>
        <v>19</v>
      </c>
      <c r="X201" s="49">
        <v>12</v>
      </c>
      <c r="Y201" s="84" t="str">
        <f t="shared" si="181"/>
        <v>B3</v>
      </c>
      <c r="Z201" s="84" t="str">
        <f t="shared" si="182"/>
        <v>B2</v>
      </c>
      <c r="AA201" s="84" t="str">
        <f t="shared" si="183"/>
        <v>A3</v>
      </c>
      <c r="AB201" s="84" t="str">
        <f t="shared" si="184"/>
        <v/>
      </c>
      <c r="AC201" s="31">
        <f t="shared" si="185"/>
        <v>6</v>
      </c>
      <c r="AH201" s="332">
        <f t="shared" si="186"/>
        <v>16.239999999999998</v>
      </c>
    </row>
    <row r="202" spans="1:34" x14ac:dyDescent="0.25">
      <c r="A202" s="31" t="str">
        <f>C191&amp;"x"&amp;B202</f>
        <v>A3x9</v>
      </c>
      <c r="B202" s="60">
        <v>9</v>
      </c>
      <c r="C202" s="84" t="str">
        <f t="shared" si="169"/>
        <v>V</v>
      </c>
      <c r="D202" s="84" t="str">
        <f t="shared" si="170"/>
        <v>NKS24S7</v>
      </c>
      <c r="E202" s="85" t="str">
        <f t="shared" si="171"/>
        <v>Wijngaarden, van B.D.</v>
      </c>
      <c r="F202" s="85" t="str">
        <f t="shared" si="172"/>
        <v>Bente</v>
      </c>
      <c r="G202" s="86">
        <f t="shared" si="173"/>
        <v>38928</v>
      </c>
      <c r="H202" s="87">
        <f t="shared" si="174"/>
        <v>15</v>
      </c>
      <c r="I202" s="94"/>
      <c r="J202" s="84" t="str">
        <f t="shared" si="175"/>
        <v>B3</v>
      </c>
      <c r="K202" s="84" t="str">
        <f t="shared" si="176"/>
        <v>B2</v>
      </c>
      <c r="L202" s="84" t="str">
        <f t="shared" si="177"/>
        <v>A3</v>
      </c>
      <c r="M202" s="84" t="str">
        <f t="shared" si="178"/>
        <v>A3</v>
      </c>
      <c r="N202" s="89"/>
      <c r="P202" s="199"/>
      <c r="Q202" s="199"/>
      <c r="R202" s="199"/>
      <c r="S202" s="199">
        <f>IF(OR(LEFT($A202,1)="x",AND(AC193+$AC202=0,$AC193&gt;0)),"",IFERROR(VLOOKUP($A202,LedenZ,29,0),""))</f>
        <v>0</v>
      </c>
      <c r="T202" s="273">
        <f t="shared" si="179"/>
        <v>1</v>
      </c>
      <c r="U202" s="202">
        <f t="shared" si="180"/>
        <v>1</v>
      </c>
      <c r="V202" s="205">
        <f t="shared" si="187"/>
        <v>18</v>
      </c>
      <c r="W202" s="205">
        <f t="shared" si="187"/>
        <v>19</v>
      </c>
      <c r="X202" s="49">
        <v>13</v>
      </c>
      <c r="Y202" s="84" t="str">
        <f t="shared" si="181"/>
        <v>B3</v>
      </c>
      <c r="Z202" s="84" t="str">
        <f t="shared" si="182"/>
        <v>B2</v>
      </c>
      <c r="AA202" s="84" t="str">
        <f t="shared" si="183"/>
        <v>A3</v>
      </c>
      <c r="AB202" s="84" t="str">
        <f t="shared" si="184"/>
        <v/>
      </c>
      <c r="AC202" s="31">
        <f t="shared" si="185"/>
        <v>6</v>
      </c>
      <c r="AH202" s="332">
        <f t="shared" si="186"/>
        <v>15.42</v>
      </c>
    </row>
    <row r="203" spans="1:34" x14ac:dyDescent="0.25">
      <c r="A203" s="31" t="str">
        <f>C191&amp;"x"&amp;B203</f>
        <v>A3x10</v>
      </c>
      <c r="B203" s="60">
        <v>10</v>
      </c>
      <c r="C203" s="84" t="str">
        <f t="shared" si="169"/>
        <v>M</v>
      </c>
      <c r="D203" s="84" t="str">
        <f t="shared" si="170"/>
        <v>NLB71F2</v>
      </c>
      <c r="E203" s="85" t="str">
        <f t="shared" si="171"/>
        <v>Koornneef, W.J.</v>
      </c>
      <c r="F203" s="85" t="str">
        <f t="shared" si="172"/>
        <v>Wouter</v>
      </c>
      <c r="G203" s="86">
        <f t="shared" si="173"/>
        <v>38517</v>
      </c>
      <c r="H203" s="87">
        <f t="shared" si="174"/>
        <v>16</v>
      </c>
      <c r="I203" s="94"/>
      <c r="J203" s="84" t="str">
        <f t="shared" si="175"/>
        <v>B3</v>
      </c>
      <c r="K203" s="84" t="str">
        <f t="shared" si="176"/>
        <v>B2</v>
      </c>
      <c r="L203" s="84" t="str">
        <f t="shared" si="177"/>
        <v>A3</v>
      </c>
      <c r="M203" s="84" t="str">
        <f t="shared" si="178"/>
        <v>A3</v>
      </c>
      <c r="N203" s="89"/>
      <c r="P203" s="199"/>
      <c r="Q203" s="199"/>
      <c r="R203" s="199"/>
      <c r="S203" s="199">
        <f>IF(OR(LEFT($A203,1)="x",AND(AC193+$AC203=0,$AC193&gt;0)),"",IFERROR(VLOOKUP($A203,LedenZ,29,0),""))</f>
        <v>0</v>
      </c>
      <c r="T203" s="273">
        <f t="shared" si="179"/>
        <v>1</v>
      </c>
      <c r="U203" s="202">
        <f t="shared" si="180"/>
        <v>1</v>
      </c>
      <c r="V203" s="205">
        <f t="shared" si="187"/>
        <v>18</v>
      </c>
      <c r="W203" s="205">
        <f t="shared" si="187"/>
        <v>19</v>
      </c>
      <c r="X203" s="49">
        <v>14</v>
      </c>
      <c r="Y203" s="84" t="str">
        <f t="shared" si="181"/>
        <v>B3</v>
      </c>
      <c r="Z203" s="84" t="str">
        <f t="shared" si="182"/>
        <v>B2</v>
      </c>
      <c r="AA203" s="84" t="str">
        <f t="shared" si="183"/>
        <v>A3</v>
      </c>
      <c r="AB203" s="84" t="str">
        <f t="shared" si="184"/>
        <v/>
      </c>
      <c r="AC203" s="31">
        <f t="shared" si="185"/>
        <v>6</v>
      </c>
      <c r="AH203" s="332">
        <f t="shared" si="186"/>
        <v>16.55</v>
      </c>
    </row>
    <row r="204" spans="1:34" x14ac:dyDescent="0.25">
      <c r="A204" s="31" t="str">
        <f>C191&amp;"x"&amp;B204</f>
        <v>A3x11</v>
      </c>
      <c r="B204" s="60">
        <v>11</v>
      </c>
      <c r="C204" s="84" t="str">
        <f t="shared" si="169"/>
        <v>M</v>
      </c>
      <c r="D204" s="84" t="str">
        <f t="shared" si="170"/>
        <v>NLB70Y2</v>
      </c>
      <c r="E204" s="85" t="str">
        <f t="shared" si="171"/>
        <v>Meijer, J.H.</v>
      </c>
      <c r="F204" s="85" t="str">
        <f t="shared" si="172"/>
        <v>Joeke</v>
      </c>
      <c r="G204" s="86">
        <f t="shared" si="173"/>
        <v>38617</v>
      </c>
      <c r="H204" s="87">
        <f t="shared" si="174"/>
        <v>16</v>
      </c>
      <c r="I204" s="94"/>
      <c r="J204" s="84" t="str">
        <f t="shared" si="175"/>
        <v>B3</v>
      </c>
      <c r="K204" s="84" t="str">
        <f t="shared" si="176"/>
        <v>B2</v>
      </c>
      <c r="L204" s="84" t="str">
        <f t="shared" si="177"/>
        <v>A3</v>
      </c>
      <c r="M204" s="84" t="str">
        <f t="shared" si="178"/>
        <v>A3</v>
      </c>
      <c r="N204" s="89"/>
      <c r="P204" s="199"/>
      <c r="Q204" s="199"/>
      <c r="R204" s="199"/>
      <c r="S204" s="199">
        <f>IF(OR(LEFT($A204,1)="x",AND(AC193+$AC204=0,$AC193&gt;0)),"",IFERROR(VLOOKUP($A204,LedenZ,29,0),""))</f>
        <v>0</v>
      </c>
      <c r="T204" s="273">
        <f t="shared" si="179"/>
        <v>1</v>
      </c>
      <c r="U204" s="202">
        <f t="shared" si="180"/>
        <v>1</v>
      </c>
      <c r="V204" s="205">
        <f t="shared" si="187"/>
        <v>18</v>
      </c>
      <c r="W204" s="205">
        <f t="shared" si="187"/>
        <v>19</v>
      </c>
      <c r="X204" s="49">
        <v>15</v>
      </c>
      <c r="Y204" s="84" t="str">
        <f t="shared" si="181"/>
        <v>B3</v>
      </c>
      <c r="Z204" s="84" t="str">
        <f t="shared" si="182"/>
        <v>B2</v>
      </c>
      <c r="AA204" s="84" t="str">
        <f t="shared" si="183"/>
        <v>A3</v>
      </c>
      <c r="AB204" s="84" t="str">
        <f t="shared" si="184"/>
        <v/>
      </c>
      <c r="AC204" s="31">
        <f t="shared" si="185"/>
        <v>6</v>
      </c>
      <c r="AH204" s="332">
        <f t="shared" si="186"/>
        <v>16.27</v>
      </c>
    </row>
    <row r="205" spans="1:34" x14ac:dyDescent="0.25">
      <c r="A205" s="31" t="str">
        <f>C191&amp;"x"&amp;B205</f>
        <v>A3x12</v>
      </c>
      <c r="B205" s="60">
        <v>12</v>
      </c>
      <c r="C205" s="84" t="str">
        <f t="shared" si="169"/>
        <v/>
      </c>
      <c r="D205" s="84" t="str">
        <f t="shared" si="170"/>
        <v/>
      </c>
      <c r="E205" s="85" t="str">
        <f t="shared" si="171"/>
        <v/>
      </c>
      <c r="F205" s="85" t="str">
        <f t="shared" si="172"/>
        <v/>
      </c>
      <c r="G205" s="86" t="str">
        <f t="shared" si="173"/>
        <v/>
      </c>
      <c r="H205" s="87" t="str">
        <f t="shared" si="174"/>
        <v/>
      </c>
      <c r="I205" s="94"/>
      <c r="J205" s="84" t="str">
        <f t="shared" si="175"/>
        <v/>
      </c>
      <c r="K205" s="84" t="str">
        <f t="shared" si="176"/>
        <v/>
      </c>
      <c r="L205" s="84" t="str">
        <f t="shared" si="177"/>
        <v/>
      </c>
      <c r="M205" s="84" t="str">
        <f t="shared" si="178"/>
        <v/>
      </c>
      <c r="N205" s="89"/>
      <c r="P205" s="199"/>
      <c r="Q205" s="199"/>
      <c r="R205" s="199"/>
      <c r="S205" s="199" t="str">
        <f>IF(OR(LEFT($A205,1)="x",AND(AC193+$AC205=0,$AC193&gt;0)),"",IFERROR(VLOOKUP($A205,LedenZ,29,0),""))</f>
        <v/>
      </c>
      <c r="T205" s="273">
        <f t="shared" si="179"/>
        <v>0</v>
      </c>
      <c r="U205" s="202">
        <f t="shared" si="180"/>
        <v>0</v>
      </c>
      <c r="V205" s="205">
        <f t="shared" si="187"/>
        <v>18</v>
      </c>
      <c r="W205" s="205">
        <f t="shared" si="187"/>
        <v>19</v>
      </c>
      <c r="X205" s="49">
        <v>16</v>
      </c>
      <c r="Y205" s="84" t="str">
        <f t="shared" si="181"/>
        <v/>
      </c>
      <c r="Z205" s="84" t="str">
        <f t="shared" si="182"/>
        <v/>
      </c>
      <c r="AA205" s="84" t="str">
        <f t="shared" si="183"/>
        <v/>
      </c>
      <c r="AB205" s="84" t="str">
        <f t="shared" si="184"/>
        <v/>
      </c>
      <c r="AC205" s="31">
        <f t="shared" si="185"/>
        <v>0</v>
      </c>
      <c r="AH205" s="332" t="str">
        <f t="shared" si="186"/>
        <v/>
      </c>
    </row>
    <row r="206" spans="1:34" x14ac:dyDescent="0.25">
      <c r="A206" s="31" t="str">
        <f>C191&amp;"x"&amp;B206</f>
        <v>A3x13</v>
      </c>
      <c r="B206" s="60">
        <v>13</v>
      </c>
      <c r="C206" s="84" t="str">
        <f t="shared" si="169"/>
        <v/>
      </c>
      <c r="D206" s="84" t="str">
        <f t="shared" si="170"/>
        <v/>
      </c>
      <c r="E206" s="85" t="str">
        <f t="shared" si="171"/>
        <v/>
      </c>
      <c r="F206" s="85" t="str">
        <f t="shared" si="172"/>
        <v/>
      </c>
      <c r="G206" s="86" t="str">
        <f t="shared" si="173"/>
        <v/>
      </c>
      <c r="H206" s="87" t="str">
        <f t="shared" si="174"/>
        <v/>
      </c>
      <c r="I206" s="94"/>
      <c r="J206" s="84" t="str">
        <f t="shared" si="175"/>
        <v/>
      </c>
      <c r="K206" s="84" t="str">
        <f t="shared" si="176"/>
        <v/>
      </c>
      <c r="L206" s="84" t="str">
        <f t="shared" si="177"/>
        <v/>
      </c>
      <c r="M206" s="84" t="str">
        <f t="shared" si="178"/>
        <v/>
      </c>
      <c r="N206" s="89"/>
      <c r="P206" s="199"/>
      <c r="Q206" s="199"/>
      <c r="R206" s="199"/>
      <c r="S206" s="199" t="str">
        <f>IF(OR(LEFT($A206,1)="x",AND(AC193+$AC206=0,$AC193&gt;0)),"",IFERROR(VLOOKUP($A206,LedenZ,29,0),""))</f>
        <v/>
      </c>
      <c r="T206" s="273">
        <f t="shared" si="179"/>
        <v>0</v>
      </c>
      <c r="U206" s="202">
        <f t="shared" si="180"/>
        <v>0</v>
      </c>
      <c r="V206" s="205">
        <f t="shared" si="187"/>
        <v>18</v>
      </c>
      <c r="W206" s="205">
        <f t="shared" si="187"/>
        <v>19</v>
      </c>
      <c r="X206" s="49">
        <v>17</v>
      </c>
      <c r="Y206" s="84" t="str">
        <f t="shared" si="181"/>
        <v/>
      </c>
      <c r="Z206" s="84" t="str">
        <f t="shared" si="182"/>
        <v/>
      </c>
      <c r="AA206" s="84" t="str">
        <f t="shared" si="183"/>
        <v/>
      </c>
      <c r="AB206" s="84" t="str">
        <f t="shared" si="184"/>
        <v/>
      </c>
      <c r="AC206" s="31">
        <f t="shared" si="185"/>
        <v>0</v>
      </c>
      <c r="AH206" s="332" t="str">
        <f t="shared" si="186"/>
        <v/>
      </c>
    </row>
    <row r="207" spans="1:34" x14ac:dyDescent="0.25">
      <c r="A207" s="31" t="str">
        <f>C191&amp;"x"&amp;B207</f>
        <v>A3x14</v>
      </c>
      <c r="B207" s="60">
        <v>14</v>
      </c>
      <c r="C207" s="84" t="str">
        <f t="shared" si="169"/>
        <v/>
      </c>
      <c r="D207" s="84" t="str">
        <f t="shared" si="170"/>
        <v/>
      </c>
      <c r="E207" s="85" t="str">
        <f t="shared" si="171"/>
        <v/>
      </c>
      <c r="F207" s="85" t="str">
        <f t="shared" si="172"/>
        <v/>
      </c>
      <c r="G207" s="86" t="str">
        <f t="shared" si="173"/>
        <v/>
      </c>
      <c r="H207" s="87" t="str">
        <f t="shared" si="174"/>
        <v/>
      </c>
      <c r="I207" s="94"/>
      <c r="J207" s="84" t="str">
        <f t="shared" si="175"/>
        <v/>
      </c>
      <c r="K207" s="84" t="str">
        <f t="shared" si="176"/>
        <v/>
      </c>
      <c r="L207" s="84" t="str">
        <f t="shared" si="177"/>
        <v/>
      </c>
      <c r="M207" s="84" t="str">
        <f t="shared" si="178"/>
        <v/>
      </c>
      <c r="N207" s="89"/>
      <c r="P207" s="199"/>
      <c r="Q207" s="199"/>
      <c r="R207" s="199"/>
      <c r="S207" s="199" t="str">
        <f>IF(OR(LEFT($A207,1)="x",AND(AC193+$AC207=0,$AC193&gt;0)),"",IFERROR(VLOOKUP($A207,LedenZ,29,0),""))</f>
        <v/>
      </c>
      <c r="T207" s="273">
        <f t="shared" si="179"/>
        <v>0</v>
      </c>
      <c r="U207" s="202">
        <f t="shared" si="180"/>
        <v>0</v>
      </c>
      <c r="V207" s="205">
        <f t="shared" si="187"/>
        <v>18</v>
      </c>
      <c r="W207" s="205">
        <f t="shared" si="187"/>
        <v>19</v>
      </c>
      <c r="X207" s="49">
        <v>18</v>
      </c>
      <c r="Y207" s="84" t="str">
        <f t="shared" si="181"/>
        <v/>
      </c>
      <c r="Z207" s="84" t="str">
        <f t="shared" si="182"/>
        <v/>
      </c>
      <c r="AA207" s="84" t="str">
        <f t="shared" si="183"/>
        <v/>
      </c>
      <c r="AB207" s="84" t="str">
        <f t="shared" si="184"/>
        <v/>
      </c>
      <c r="AC207" s="31">
        <f t="shared" si="185"/>
        <v>0</v>
      </c>
      <c r="AH207" s="332" t="str">
        <f t="shared" si="186"/>
        <v/>
      </c>
    </row>
    <row r="208" spans="1:34" x14ac:dyDescent="0.25">
      <c r="A208" s="31" t="str">
        <f>C191&amp;"x"&amp;B208</f>
        <v>A3x15</v>
      </c>
      <c r="B208" s="60">
        <v>15</v>
      </c>
      <c r="C208" s="84" t="str">
        <f t="shared" si="169"/>
        <v/>
      </c>
      <c r="D208" s="84" t="str">
        <f t="shared" si="170"/>
        <v/>
      </c>
      <c r="E208" s="85" t="str">
        <f t="shared" si="171"/>
        <v/>
      </c>
      <c r="F208" s="85" t="str">
        <f t="shared" si="172"/>
        <v/>
      </c>
      <c r="G208" s="86" t="str">
        <f t="shared" si="173"/>
        <v/>
      </c>
      <c r="H208" s="87" t="str">
        <f t="shared" si="174"/>
        <v/>
      </c>
      <c r="I208" s="94"/>
      <c r="J208" s="84" t="str">
        <f t="shared" si="175"/>
        <v/>
      </c>
      <c r="K208" s="84" t="str">
        <f t="shared" si="176"/>
        <v/>
      </c>
      <c r="L208" s="84" t="str">
        <f t="shared" si="177"/>
        <v/>
      </c>
      <c r="M208" s="84" t="str">
        <f t="shared" si="178"/>
        <v/>
      </c>
      <c r="N208" s="89"/>
      <c r="P208" s="199"/>
      <c r="Q208" s="199"/>
      <c r="R208" s="199"/>
      <c r="S208" s="199" t="str">
        <f>IF(OR(LEFT($A208,1)="x",AND(AC193+$AC208=0,$AC193&gt;0)),"",IFERROR(VLOOKUP($A208,LedenZ,29,0),""))</f>
        <v/>
      </c>
      <c r="T208" s="273">
        <f t="shared" si="179"/>
        <v>0</v>
      </c>
      <c r="U208" s="202">
        <f t="shared" si="180"/>
        <v>0</v>
      </c>
      <c r="V208" s="205">
        <f t="shared" si="187"/>
        <v>18</v>
      </c>
      <c r="W208" s="205">
        <f t="shared" si="187"/>
        <v>19</v>
      </c>
      <c r="X208" s="49">
        <v>19</v>
      </c>
      <c r="Y208" s="84" t="str">
        <f t="shared" si="181"/>
        <v/>
      </c>
      <c r="Z208" s="84" t="str">
        <f t="shared" si="182"/>
        <v/>
      </c>
      <c r="AA208" s="84" t="str">
        <f t="shared" si="183"/>
        <v/>
      </c>
      <c r="AB208" s="84" t="str">
        <f t="shared" si="184"/>
        <v/>
      </c>
      <c r="AC208" s="31">
        <f t="shared" si="185"/>
        <v>0</v>
      </c>
      <c r="AH208" s="332" t="str">
        <f t="shared" si="186"/>
        <v/>
      </c>
    </row>
    <row r="209" spans="1:34" ht="13.8" thickBot="1" x14ac:dyDescent="0.3">
      <c r="B209" s="90"/>
      <c r="C209" s="91"/>
      <c r="D209" s="90"/>
      <c r="E209" s="90"/>
      <c r="F209" s="90"/>
      <c r="G209" s="92"/>
      <c r="H209" s="92"/>
      <c r="I209" s="92"/>
      <c r="J209" s="91"/>
      <c r="K209" s="91"/>
      <c r="L209" s="91"/>
      <c r="M209" s="89"/>
      <c r="N209" s="89"/>
      <c r="X209" s="49">
        <v>20</v>
      </c>
    </row>
    <row r="210" spans="1:34" ht="13.8" thickTop="1" x14ac:dyDescent="0.25">
      <c r="A210" s="59"/>
      <c r="B210" s="60"/>
      <c r="C210" s="416" t="s">
        <v>5707</v>
      </c>
      <c r="D210" s="416"/>
      <c r="E210" s="162" t="s">
        <v>5708</v>
      </c>
      <c r="F210" s="162" t="s">
        <v>5709</v>
      </c>
      <c r="G210" s="62" t="s">
        <v>5710</v>
      </c>
      <c r="H210" s="63"/>
      <c r="I210" s="64"/>
      <c r="J210" s="65" t="s">
        <v>5711</v>
      </c>
      <c r="K210" s="65" t="s">
        <v>5712</v>
      </c>
      <c r="L210" s="65" t="s">
        <v>5713</v>
      </c>
      <c r="M210" s="66"/>
      <c r="N210" s="66"/>
      <c r="O210" s="67"/>
      <c r="P210" s="68">
        <f>COUNT(P214:P228)</f>
        <v>0</v>
      </c>
      <c r="Q210" s="68">
        <f>COUNT(Q214:Q228)</f>
        <v>0</v>
      </c>
      <c r="R210" s="68">
        <f>COUNT(R214:R228)</f>
        <v>0</v>
      </c>
      <c r="S210" s="68">
        <f>COUNT(S214:S228)</f>
        <v>8</v>
      </c>
      <c r="T210" s="344">
        <f>T211-SUM(U214:U228)</f>
        <v>0</v>
      </c>
      <c r="U210" s="67"/>
      <c r="V210" s="67"/>
      <c r="W210" s="67"/>
      <c r="X210" s="67">
        <v>1</v>
      </c>
      <c r="Y210" s="59"/>
      <c r="Z210" s="59"/>
      <c r="AA210" s="59"/>
      <c r="AB210" s="59"/>
      <c r="AC210" s="59"/>
    </row>
    <row r="211" spans="1:34" x14ac:dyDescent="0.25">
      <c r="A211" s="40">
        <v>14</v>
      </c>
      <c r="B211" s="70"/>
      <c r="C211" s="415" t="str">
        <f>Leden!AR16</f>
        <v>A4</v>
      </c>
      <c r="D211" s="415"/>
      <c r="E211" s="161" t="str">
        <f>IF($C211="","",LEFT(IFERROR(VLOOKUP($C211,TeamsZ,2,0),"")&amp;"??",2))</f>
        <v>BK</v>
      </c>
      <c r="F211" s="342" t="str">
        <f>IF($C211="","",IFERROR(VLOOKUP($C211,TeamsZ,3,0),"??"))</f>
        <v>Za</v>
      </c>
      <c r="G211" s="161" t="str">
        <f>IF($C211="","",LEFT(IFERROR(VLOOKUP($C211,TeamsZ,4,0),"")&amp;"?",1))</f>
        <v>8</v>
      </c>
      <c r="H211" s="72"/>
      <c r="I211" s="73"/>
      <c r="J211" s="265">
        <f>COUNTIF(C214:C228,"V")</f>
        <v>4</v>
      </c>
      <c r="K211" s="268">
        <f>COUNTIF(C214:C228,"M")</f>
        <v>4</v>
      </c>
      <c r="L211" s="74">
        <f>IFERROR(AVERAGE(H214:H228),"")</f>
        <v>17</v>
      </c>
      <c r="M211" s="75"/>
      <c r="N211" s="75"/>
      <c r="O211" s="76" t="s">
        <v>5714</v>
      </c>
      <c r="P211" s="346"/>
      <c r="Q211" s="346"/>
      <c r="R211" s="346"/>
      <c r="S211" s="346">
        <f>IF(COUNT(S214:S228)=0,"",TeamPunten(S214:S228,$C211,$T211))</f>
        <v>0</v>
      </c>
      <c r="T211" s="344">
        <f>SUM(T214:T228)</f>
        <v>8</v>
      </c>
      <c r="U211" s="201" t="str">
        <f>MID($C211,1,1)</f>
        <v>A</v>
      </c>
      <c r="V211" s="201" t="str">
        <f>MID($C211,1,1)</f>
        <v>A</v>
      </c>
      <c r="W211" s="201" t="str">
        <f>MID($C211,1,1)</f>
        <v>A</v>
      </c>
      <c r="X211" s="49">
        <v>2</v>
      </c>
      <c r="Y211" s="40"/>
      <c r="Z211" s="40"/>
      <c r="AA211" s="40"/>
      <c r="AB211" s="40"/>
      <c r="AC211" s="40"/>
      <c r="AD211" s="17" t="str">
        <f>IF($C211="","",IFERROR(VLOOKUP($C211,TeamsZ,6,0),""))</f>
        <v>A</v>
      </c>
      <c r="AE211" s="17" t="str">
        <f>TRIM(IF($AD211="","",IFERROR(VLOOKUP($AD211,Teams!$J$4:$O$8,2,0),"")))</f>
        <v>3312 AD</v>
      </c>
      <c r="AF211" s="17" t="str">
        <f>TRIM(IF($AD211="","",IFERROR(VLOOKUP($AD211,Teams!$J$4:$O$8,4,0),"")))</f>
        <v>Dordrecht Oranje Wit Hal</v>
      </c>
      <c r="AH211" s="335">
        <f>IFERROR(AVERAGE(AH214:AH228),"")</f>
        <v>17.458749999999998</v>
      </c>
    </row>
    <row r="212" spans="1:34" x14ac:dyDescent="0.25">
      <c r="B212" s="60"/>
      <c r="C212" s="162"/>
      <c r="D212" s="60"/>
      <c r="E212" s="60"/>
      <c r="F212" s="60"/>
      <c r="G212" s="64"/>
      <c r="H212" s="64"/>
      <c r="I212" s="64"/>
      <c r="J212" s="266"/>
      <c r="K212" s="266"/>
      <c r="L212" s="266"/>
      <c r="M212" s="77"/>
      <c r="N212" s="77"/>
      <c r="P212" s="200"/>
      <c r="Q212" s="200"/>
      <c r="R212" s="200"/>
      <c r="S212" s="200"/>
      <c r="T212" s="156"/>
      <c r="U212" s="202"/>
      <c r="V212" s="202"/>
      <c r="W212" s="202"/>
      <c r="X212" s="49">
        <v>3</v>
      </c>
    </row>
    <row r="213" spans="1:34" x14ac:dyDescent="0.25">
      <c r="A213" s="78"/>
      <c r="B213" s="79"/>
      <c r="C213" s="80" t="s">
        <v>5715</v>
      </c>
      <c r="D213" s="80" t="s">
        <v>5716</v>
      </c>
      <c r="E213" s="81" t="s">
        <v>5717</v>
      </c>
      <c r="F213" s="81" t="s">
        <v>5718</v>
      </c>
      <c r="G213" s="80" t="s">
        <v>5719</v>
      </c>
      <c r="H213" s="80" t="s">
        <v>5720</v>
      </c>
      <c r="I213" s="80" t="s">
        <v>5575</v>
      </c>
      <c r="J213" s="80" t="s">
        <v>7904</v>
      </c>
      <c r="K213" s="80" t="s">
        <v>7905</v>
      </c>
      <c r="L213" s="80" t="s">
        <v>8680</v>
      </c>
      <c r="M213" s="80" t="s">
        <v>8681</v>
      </c>
      <c r="N213" s="82"/>
      <c r="O213" s="83"/>
      <c r="P213" s="203" t="s">
        <v>5585</v>
      </c>
      <c r="Q213" s="203" t="s">
        <v>5584</v>
      </c>
      <c r="R213" s="203" t="s">
        <v>5586</v>
      </c>
      <c r="S213" s="203" t="s">
        <v>5585</v>
      </c>
      <c r="T213" s="156"/>
      <c r="U213" s="201">
        <f>IF(W211="","",VLOOKUP(W211,Leeftijdscat,2,FALSE))</f>
        <v>15</v>
      </c>
      <c r="V213" s="201">
        <f>IF(W211="","",VLOOKUP(W211,Leeftijdscat,3,FALSE))</f>
        <v>18</v>
      </c>
      <c r="W213" s="201">
        <f>IF(W211="","",VLOOKUP(W211,Leeftijdscat,4,FALSE))</f>
        <v>19</v>
      </c>
      <c r="X213" s="49">
        <v>4</v>
      </c>
      <c r="Y213" s="78">
        <f>LEN(Y214&amp;Y215&amp;Y216&amp;Y217&amp;Y218&amp;Y219&amp;Y220&amp;Y221&amp;Y222&amp;Y223&amp;Y224&amp;Y225&amp;Y226&amp;Y227&amp;Y228)</f>
        <v>16</v>
      </c>
      <c r="Z213" s="78">
        <f>LEN(Z214&amp;Z215&amp;Z216&amp;Z217&amp;Z218&amp;Z219&amp;Z220&amp;Z221&amp;Z222&amp;Z223&amp;Z224&amp;Z225&amp;Z226&amp;Z227&amp;Z228)</f>
        <v>16</v>
      </c>
      <c r="AA213" s="78">
        <f>LEN(AA214&amp;AA215&amp;AA216&amp;AA217&amp;AA218&amp;AA219&amp;AA220&amp;AA221&amp;AA222&amp;AA223&amp;AA224&amp;AA225&amp;AA226&amp;AA227&amp;AA228)</f>
        <v>14</v>
      </c>
      <c r="AB213" s="78">
        <f>LEN(AB214&amp;AB215&amp;AB216&amp;AB217&amp;AB218&amp;AB219&amp;AB220&amp;AB221&amp;AB222&amp;AB223&amp;AB224&amp;AB225&amp;AB226&amp;AB227&amp;AB228)</f>
        <v>0</v>
      </c>
      <c r="AC213" s="78">
        <f>SUM(Y213:AA213)</f>
        <v>46</v>
      </c>
    </row>
    <row r="214" spans="1:34" x14ac:dyDescent="0.25">
      <c r="A214" s="31" t="str">
        <f>C211&amp;"x"&amp;B214</f>
        <v>A4x1</v>
      </c>
      <c r="B214" s="60">
        <v>1</v>
      </c>
      <c r="C214" s="84" t="str">
        <f t="shared" ref="C214:C228" si="188">IF(LEFT($A214,1)="x","",IFERROR(VLOOKUP($A214,LedenZ,5,0),""))</f>
        <v>V</v>
      </c>
      <c r="D214" s="84" t="str">
        <f t="shared" ref="D214:D228" si="189">IF(LEFT($A214,1)="x","",IFERROR(VLOOKUP($A214,LedenZ,6,0),""))</f>
        <v>NLF29C4</v>
      </c>
      <c r="E214" s="85" t="str">
        <f t="shared" ref="E214:E228" si="190">IF(LEFT($A214,1)="x","",IFERROR(VLOOKUP($A214,LedenZ,7,0),""))</f>
        <v>Herremans, J.</v>
      </c>
      <c r="F214" s="85" t="str">
        <f t="shared" ref="F214:F228" si="191">IF(LEFT($A214,1)="x","",IFERROR(VLOOKUP($A214,LedenZ,8,0),""))</f>
        <v>Jennifer</v>
      </c>
      <c r="G214" s="86">
        <f t="shared" ref="G214:G228" si="192">IF(LEFT($A214,1)="x","",IFERROR(VLOOKUP($A214,LedenZ,9,0),""))</f>
        <v>37807</v>
      </c>
      <c r="H214" s="87">
        <f t="shared" ref="H214:H228" si="193">IF(AND(ISNUMBER(G214),G214&lt;&gt;0),DATEDIF(G214,Peildatum,"Y"),"")</f>
        <v>18</v>
      </c>
      <c r="I214" s="94"/>
      <c r="J214" s="84" t="str">
        <f t="shared" ref="J214:J228" si="194">IF(LEFT($A214,1)="x","",IFERROR(VLOOKUP($A214,LedenZ,15,0),""))</f>
        <v>A4</v>
      </c>
      <c r="K214" s="84" t="str">
        <f t="shared" ref="K214:K228" si="195">IF(LEFT($A214,1)="x","",IFERROR(VLOOKUP($A214,LedenZ,16,0),""))</f>
        <v>A4</v>
      </c>
      <c r="L214" s="84" t="str">
        <f t="shared" ref="L214:L228" si="196">IF(LEFT($A214,1)="x","",IFERROR(VLOOKUP($A214,LedenZ,17,0),""))</f>
        <v>A4</v>
      </c>
      <c r="M214" s="84" t="str">
        <f t="shared" ref="M214:M228" si="197">IF(LEFT($A214,1)="x","",IFERROR(VLOOKUP($A214,LedenZ,18,0),""))</f>
        <v>A4</v>
      </c>
      <c r="N214" s="89"/>
      <c r="P214" s="199"/>
      <c r="Q214" s="199"/>
      <c r="R214" s="199"/>
      <c r="S214" s="199">
        <f>IF(OR(LEFT($A214,1)="x",AND(AC213+$AC214=0,$AC213&gt;0)),"",IFERROR(VLOOKUP($A214,LedenZ,29,0),""))</f>
        <v>0</v>
      </c>
      <c r="T214" s="273">
        <f t="shared" ref="T214:T228" si="198">IF(LEN(C214&amp;D214&amp;E214&amp;F214)&gt;0,1,0)</f>
        <v>1</v>
      </c>
      <c r="U214" s="202">
        <f t="shared" ref="U214:U228" si="199">MIN(LEN(Y214&amp;Z214&amp;AA214&amp;AB214),1)</f>
        <v>1</v>
      </c>
      <c r="V214" s="205">
        <f>V213</f>
        <v>18</v>
      </c>
      <c r="W214" s="205">
        <f>W213</f>
        <v>19</v>
      </c>
      <c r="X214" s="49">
        <v>5</v>
      </c>
      <c r="Y214" s="84" t="str">
        <f t="shared" ref="Y214:Y228" si="200">IF(LEFT($A214,1)="x","",IFERROR(VLOOKUP($A214,LedenZ,33,0),""))</f>
        <v>A4</v>
      </c>
      <c r="Z214" s="84" t="str">
        <f t="shared" ref="Z214:Z228" si="201">IF(LEFT($A214,1)="x","",IFERROR(VLOOKUP($A214,LedenZ,34,0),""))</f>
        <v>A4</v>
      </c>
      <c r="AA214" s="84" t="str">
        <f t="shared" ref="AA214:AA228" si="202">IF(LEFT($A214,1)="x","",IFERROR(VLOOKUP($A214,LedenZ,35,0),""))</f>
        <v>A4</v>
      </c>
      <c r="AB214" s="84" t="str">
        <f t="shared" ref="AB214:AB228" si="203">IF(LEFT($A214,1)="x","",IFERROR(VLOOKUP($A214,LedenZ,36,0),""))</f>
        <v/>
      </c>
      <c r="AC214" s="31">
        <f t="shared" ref="AC214:AC228" si="204">LEN(Y214&amp;Z214&amp;AA214&amp;AB214)</f>
        <v>6</v>
      </c>
      <c r="AH214" s="332">
        <f t="shared" ref="AH214:AH228" si="205">lft(G214,Peildatum)</f>
        <v>18.489999999999998</v>
      </c>
    </row>
    <row r="215" spans="1:34" x14ac:dyDescent="0.25">
      <c r="A215" s="31" t="str">
        <f>C211&amp;"x"&amp;B215</f>
        <v>A4x2</v>
      </c>
      <c r="B215" s="60">
        <v>2</v>
      </c>
      <c r="C215" s="84" t="str">
        <f t="shared" si="188"/>
        <v>V</v>
      </c>
      <c r="D215" s="84" t="str">
        <f t="shared" si="189"/>
        <v>NKR62S0</v>
      </c>
      <c r="E215" s="85" t="str">
        <f t="shared" si="190"/>
        <v>Dekker, D.</v>
      </c>
      <c r="F215" s="85" t="str">
        <f t="shared" si="191"/>
        <v>Daniëlle</v>
      </c>
      <c r="G215" s="86">
        <f t="shared" si="192"/>
        <v>38035</v>
      </c>
      <c r="H215" s="87">
        <f t="shared" si="193"/>
        <v>17</v>
      </c>
      <c r="I215" s="94"/>
      <c r="J215" s="84" t="str">
        <f t="shared" si="194"/>
        <v>A3</v>
      </c>
      <c r="K215" s="84" t="str">
        <f t="shared" si="195"/>
        <v>A4</v>
      </c>
      <c r="L215" s="84" t="str">
        <f t="shared" si="196"/>
        <v>A4</v>
      </c>
      <c r="M215" s="84" t="str">
        <f t="shared" si="197"/>
        <v>A4</v>
      </c>
      <c r="N215" s="89"/>
      <c r="P215" s="199"/>
      <c r="Q215" s="199"/>
      <c r="R215" s="199"/>
      <c r="S215" s="199">
        <f>IF(OR(LEFT($A215,1)="x",AND(AC213+$AC215=0,$AC213&gt;0)),"",IFERROR(VLOOKUP($A215,LedenZ,29,0),""))</f>
        <v>0</v>
      </c>
      <c r="T215" s="273">
        <f t="shared" si="198"/>
        <v>1</v>
      </c>
      <c r="U215" s="202">
        <f t="shared" si="199"/>
        <v>1</v>
      </c>
      <c r="V215" s="205">
        <f t="shared" ref="V215:W228" si="206">V214</f>
        <v>18</v>
      </c>
      <c r="W215" s="205">
        <f t="shared" si="206"/>
        <v>19</v>
      </c>
      <c r="X215" s="49">
        <v>6</v>
      </c>
      <c r="Y215" s="84" t="str">
        <f t="shared" si="200"/>
        <v>A3</v>
      </c>
      <c r="Z215" s="84" t="str">
        <f t="shared" si="201"/>
        <v>A4</v>
      </c>
      <c r="AA215" s="84" t="str">
        <f t="shared" si="202"/>
        <v>A4</v>
      </c>
      <c r="AB215" s="84" t="str">
        <f t="shared" si="203"/>
        <v/>
      </c>
      <c r="AC215" s="31">
        <f t="shared" si="204"/>
        <v>6</v>
      </c>
      <c r="AH215" s="332">
        <f t="shared" si="205"/>
        <v>17.87</v>
      </c>
    </row>
    <row r="216" spans="1:34" x14ac:dyDescent="0.25">
      <c r="A216" s="31" t="str">
        <f>C211&amp;"x"&amp;B216</f>
        <v>A4x3</v>
      </c>
      <c r="B216" s="60">
        <v>3</v>
      </c>
      <c r="C216" s="84" t="str">
        <f t="shared" si="188"/>
        <v>V</v>
      </c>
      <c r="D216" s="84" t="str">
        <f t="shared" si="189"/>
        <v>NKX36X8</v>
      </c>
      <c r="E216" s="85" t="str">
        <f t="shared" si="190"/>
        <v>Witman, K.</v>
      </c>
      <c r="F216" s="85" t="str">
        <f t="shared" si="191"/>
        <v>Kimberley</v>
      </c>
      <c r="G216" s="86">
        <f t="shared" si="192"/>
        <v>38163</v>
      </c>
      <c r="H216" s="87">
        <f t="shared" si="193"/>
        <v>17</v>
      </c>
      <c r="I216" s="94"/>
      <c r="J216" s="84" t="str">
        <f t="shared" si="194"/>
        <v>B4</v>
      </c>
      <c r="K216" s="84" t="str">
        <f t="shared" si="195"/>
        <v>A4</v>
      </c>
      <c r="L216" s="84" t="str">
        <f t="shared" si="196"/>
        <v>A4</v>
      </c>
      <c r="M216" s="84" t="str">
        <f t="shared" si="197"/>
        <v>A4</v>
      </c>
      <c r="N216" s="89"/>
      <c r="P216" s="199"/>
      <c r="Q216" s="199"/>
      <c r="R216" s="199"/>
      <c r="S216" s="199">
        <f>IF(OR(LEFT($A216,1)="x",AND(AC213+$AC216=0,$AC213&gt;0)),"",IFERROR(VLOOKUP($A216,LedenZ,29,0),""))</f>
        <v>0</v>
      </c>
      <c r="T216" s="273">
        <f t="shared" si="198"/>
        <v>1</v>
      </c>
      <c r="U216" s="202">
        <f t="shared" si="199"/>
        <v>1</v>
      </c>
      <c r="V216" s="205">
        <f t="shared" si="206"/>
        <v>18</v>
      </c>
      <c r="W216" s="205">
        <f t="shared" si="206"/>
        <v>19</v>
      </c>
      <c r="X216" s="49">
        <v>7</v>
      </c>
      <c r="Y216" s="84" t="str">
        <f t="shared" si="200"/>
        <v>B4</v>
      </c>
      <c r="Z216" s="84" t="str">
        <f t="shared" si="201"/>
        <v>A4</v>
      </c>
      <c r="AA216" s="84" t="str">
        <f t="shared" si="202"/>
        <v>A4</v>
      </c>
      <c r="AB216" s="84" t="str">
        <f t="shared" si="203"/>
        <v/>
      </c>
      <c r="AC216" s="31">
        <f t="shared" si="204"/>
        <v>6</v>
      </c>
      <c r="AH216" s="332">
        <f t="shared" si="205"/>
        <v>17.52</v>
      </c>
    </row>
    <row r="217" spans="1:34" x14ac:dyDescent="0.25">
      <c r="A217" s="31" t="str">
        <f>C211&amp;"x"&amp;B217</f>
        <v>A4x4</v>
      </c>
      <c r="B217" s="60">
        <v>4</v>
      </c>
      <c r="C217" s="84" t="str">
        <f t="shared" si="188"/>
        <v>M</v>
      </c>
      <c r="D217" s="84" t="str">
        <f t="shared" si="189"/>
        <v>NKX56T0</v>
      </c>
      <c r="E217" s="85" t="str">
        <f t="shared" si="190"/>
        <v>Verhagen, L.A.J.</v>
      </c>
      <c r="F217" s="85" t="str">
        <f t="shared" si="191"/>
        <v>Laurens</v>
      </c>
      <c r="G217" s="86">
        <f t="shared" si="192"/>
        <v>38090</v>
      </c>
      <c r="H217" s="87">
        <f t="shared" si="193"/>
        <v>17</v>
      </c>
      <c r="I217" s="94"/>
      <c r="J217" s="84" t="str">
        <f t="shared" si="194"/>
        <v>B4</v>
      </c>
      <c r="K217" s="84" t="str">
        <f t="shared" si="195"/>
        <v>A4</v>
      </c>
      <c r="L217" s="84" t="str">
        <f t="shared" si="196"/>
        <v>A4</v>
      </c>
      <c r="M217" s="84" t="str">
        <f t="shared" si="197"/>
        <v>A4</v>
      </c>
      <c r="N217" s="89"/>
      <c r="P217" s="199"/>
      <c r="Q217" s="199"/>
      <c r="R217" s="199"/>
      <c r="S217" s="199">
        <f>IF(OR(LEFT($A217,1)="x",AND(AC213+$AC217=0,$AC213&gt;0)),"",IFERROR(VLOOKUP($A217,LedenZ,29,0),""))</f>
        <v>0</v>
      </c>
      <c r="T217" s="273">
        <f t="shared" si="198"/>
        <v>1</v>
      </c>
      <c r="U217" s="202">
        <f t="shared" si="199"/>
        <v>1</v>
      </c>
      <c r="V217" s="205">
        <f t="shared" si="206"/>
        <v>18</v>
      </c>
      <c r="W217" s="205">
        <f t="shared" si="206"/>
        <v>19</v>
      </c>
      <c r="X217" s="49">
        <v>8</v>
      </c>
      <c r="Y217" s="84" t="str">
        <f t="shared" si="200"/>
        <v>B4</v>
      </c>
      <c r="Z217" s="84" t="str">
        <f t="shared" si="201"/>
        <v>A4</v>
      </c>
      <c r="AA217" s="84" t="str">
        <f t="shared" si="202"/>
        <v>A4</v>
      </c>
      <c r="AB217" s="84" t="str">
        <f t="shared" si="203"/>
        <v/>
      </c>
      <c r="AC217" s="31">
        <f t="shared" si="204"/>
        <v>6</v>
      </c>
      <c r="AH217" s="332">
        <f t="shared" si="205"/>
        <v>17.72</v>
      </c>
    </row>
    <row r="218" spans="1:34" x14ac:dyDescent="0.25">
      <c r="A218" s="31" t="str">
        <f>C211&amp;"x"&amp;B218</f>
        <v>A4x5</v>
      </c>
      <c r="B218" s="60">
        <v>5</v>
      </c>
      <c r="C218" s="84" t="str">
        <f t="shared" si="188"/>
        <v>M</v>
      </c>
      <c r="D218" s="84" t="str">
        <f t="shared" si="189"/>
        <v>NKW50D9</v>
      </c>
      <c r="E218" s="85" t="str">
        <f t="shared" si="190"/>
        <v>Lange, M.J.D.</v>
      </c>
      <c r="F218" s="85" t="str">
        <f t="shared" si="191"/>
        <v>Mathijs</v>
      </c>
      <c r="G218" s="86">
        <f t="shared" si="192"/>
        <v>38169</v>
      </c>
      <c r="H218" s="87">
        <f t="shared" si="193"/>
        <v>17</v>
      </c>
      <c r="I218" s="94"/>
      <c r="J218" s="84" t="str">
        <f t="shared" si="194"/>
        <v>B4</v>
      </c>
      <c r="K218" s="84" t="str">
        <f t="shared" si="195"/>
        <v>A4</v>
      </c>
      <c r="L218" s="84" t="str">
        <f t="shared" si="196"/>
        <v>A4</v>
      </c>
      <c r="M218" s="84" t="str">
        <f t="shared" si="197"/>
        <v>A4</v>
      </c>
      <c r="N218" s="89"/>
      <c r="P218" s="199"/>
      <c r="Q218" s="199"/>
      <c r="R218" s="199"/>
      <c r="S218" s="199">
        <f>IF(OR(LEFT($A218,1)="x",AND(AC213+$AC218=0,$AC213&gt;0)),"",IFERROR(VLOOKUP($A218,LedenZ,29,0),""))</f>
        <v>0</v>
      </c>
      <c r="T218" s="273">
        <f t="shared" si="198"/>
        <v>1</v>
      </c>
      <c r="U218" s="202">
        <f t="shared" si="199"/>
        <v>1</v>
      </c>
      <c r="V218" s="205">
        <f t="shared" si="206"/>
        <v>18</v>
      </c>
      <c r="W218" s="205">
        <f t="shared" si="206"/>
        <v>19</v>
      </c>
      <c r="X218" s="49">
        <v>9</v>
      </c>
      <c r="Y218" s="84" t="str">
        <f t="shared" si="200"/>
        <v>B4</v>
      </c>
      <c r="Z218" s="84" t="str">
        <f t="shared" si="201"/>
        <v>A4</v>
      </c>
      <c r="AA218" s="84" t="str">
        <f t="shared" si="202"/>
        <v>A4</v>
      </c>
      <c r="AB218" s="84" t="str">
        <f t="shared" si="203"/>
        <v/>
      </c>
      <c r="AC218" s="31">
        <f t="shared" si="204"/>
        <v>6</v>
      </c>
      <c r="AH218" s="332">
        <f t="shared" si="205"/>
        <v>17.5</v>
      </c>
    </row>
    <row r="219" spans="1:34" x14ac:dyDescent="0.25">
      <c r="A219" s="31" t="str">
        <f>C211&amp;"x"&amp;B219</f>
        <v>A4x6</v>
      </c>
      <c r="B219" s="60">
        <v>6</v>
      </c>
      <c r="C219" s="84" t="str">
        <f t="shared" si="188"/>
        <v>M</v>
      </c>
      <c r="D219" s="84" t="str">
        <f t="shared" si="189"/>
        <v>NLC07T4</v>
      </c>
      <c r="E219" s="85" t="str">
        <f t="shared" si="190"/>
        <v>Everaarts, J.D.</v>
      </c>
      <c r="F219" s="85" t="str">
        <f t="shared" si="191"/>
        <v>Jesse</v>
      </c>
      <c r="G219" s="86">
        <f t="shared" si="192"/>
        <v>38346</v>
      </c>
      <c r="H219" s="87">
        <f t="shared" si="193"/>
        <v>17</v>
      </c>
      <c r="I219" s="94"/>
      <c r="J219" s="84" t="str">
        <f t="shared" si="194"/>
        <v>B4</v>
      </c>
      <c r="K219" s="84" t="str">
        <f t="shared" si="195"/>
        <v>A4</v>
      </c>
      <c r="L219" s="84" t="str">
        <f t="shared" si="196"/>
        <v>A4</v>
      </c>
      <c r="M219" s="84" t="str">
        <f t="shared" si="197"/>
        <v>A4</v>
      </c>
      <c r="N219" s="89"/>
      <c r="P219" s="199"/>
      <c r="Q219" s="199"/>
      <c r="R219" s="199"/>
      <c r="S219" s="199">
        <f>IF(OR(LEFT($A219,1)="x",AND(AC213+$AC219=0,$AC213&gt;0)),"",IFERROR(VLOOKUP($A219,LedenZ,29,0),""))</f>
        <v>0</v>
      </c>
      <c r="T219" s="273">
        <f t="shared" si="198"/>
        <v>1</v>
      </c>
      <c r="U219" s="202">
        <f t="shared" si="199"/>
        <v>1</v>
      </c>
      <c r="V219" s="205">
        <f t="shared" si="206"/>
        <v>18</v>
      </c>
      <c r="W219" s="205">
        <f t="shared" si="206"/>
        <v>19</v>
      </c>
      <c r="X219" s="49">
        <v>10</v>
      </c>
      <c r="Y219" s="84" t="str">
        <f t="shared" si="200"/>
        <v>B4</v>
      </c>
      <c r="Z219" s="84" t="str">
        <f t="shared" si="201"/>
        <v>A4</v>
      </c>
      <c r="AA219" s="84" t="str">
        <f t="shared" si="202"/>
        <v>A4</v>
      </c>
      <c r="AB219" s="84" t="str">
        <f t="shared" si="203"/>
        <v/>
      </c>
      <c r="AC219" s="31">
        <f t="shared" si="204"/>
        <v>6</v>
      </c>
      <c r="AH219" s="332">
        <f t="shared" si="205"/>
        <v>17.02</v>
      </c>
    </row>
    <row r="220" spans="1:34" x14ac:dyDescent="0.25">
      <c r="A220" s="31" t="str">
        <f>C211&amp;"x"&amp;B220</f>
        <v>A4x7</v>
      </c>
      <c r="B220" s="60">
        <v>7</v>
      </c>
      <c r="C220" s="84" t="str">
        <f t="shared" si="188"/>
        <v>M</v>
      </c>
      <c r="D220" s="84" t="str">
        <f t="shared" si="189"/>
        <v>NLP77Y7</v>
      </c>
      <c r="E220" s="85" t="str">
        <f t="shared" si="190"/>
        <v>Klein, D.H.</v>
      </c>
      <c r="F220" s="85" t="str">
        <f t="shared" si="191"/>
        <v>Daan</v>
      </c>
      <c r="G220" s="86">
        <f t="shared" si="192"/>
        <v>38667</v>
      </c>
      <c r="H220" s="87">
        <f t="shared" si="193"/>
        <v>16</v>
      </c>
      <c r="I220" s="94"/>
      <c r="J220" s="84" t="str">
        <f t="shared" si="194"/>
        <v>B4</v>
      </c>
      <c r="K220" s="84" t="str">
        <f t="shared" si="195"/>
        <v>B3</v>
      </c>
      <c r="L220" s="84" t="str">
        <f t="shared" si="196"/>
        <v>A4</v>
      </c>
      <c r="M220" s="84" t="str">
        <f t="shared" si="197"/>
        <v>A4</v>
      </c>
      <c r="N220" s="89"/>
      <c r="P220" s="199"/>
      <c r="Q220" s="199"/>
      <c r="R220" s="199"/>
      <c r="S220" s="199">
        <f>IF(OR(LEFT($A220,1)="x",AND(AC213+$AC220=0,$AC213&gt;0)),"",IFERROR(VLOOKUP($A220,LedenZ,29,0),""))</f>
        <v>0</v>
      </c>
      <c r="T220" s="273">
        <f t="shared" si="198"/>
        <v>1</v>
      </c>
      <c r="U220" s="202">
        <f t="shared" si="199"/>
        <v>1</v>
      </c>
      <c r="V220" s="205">
        <f t="shared" si="206"/>
        <v>18</v>
      </c>
      <c r="W220" s="205">
        <f t="shared" si="206"/>
        <v>19</v>
      </c>
      <c r="X220" s="49">
        <v>11</v>
      </c>
      <c r="Y220" s="84" t="str">
        <f t="shared" si="200"/>
        <v>B4</v>
      </c>
      <c r="Z220" s="84" t="str">
        <f t="shared" si="201"/>
        <v>B3</v>
      </c>
      <c r="AA220" s="84" t="str">
        <f t="shared" si="202"/>
        <v>A4</v>
      </c>
      <c r="AB220" s="84" t="str">
        <f t="shared" si="203"/>
        <v/>
      </c>
      <c r="AC220" s="31">
        <f t="shared" si="204"/>
        <v>6</v>
      </c>
      <c r="AH220" s="332">
        <f t="shared" si="205"/>
        <v>16.14</v>
      </c>
    </row>
    <row r="221" spans="1:34" x14ac:dyDescent="0.25">
      <c r="A221" s="31" t="str">
        <f>C211&amp;"x"&amp;B221</f>
        <v>A4x8</v>
      </c>
      <c r="B221" s="60">
        <v>8</v>
      </c>
      <c r="C221" s="84" t="str">
        <f t="shared" si="188"/>
        <v>V</v>
      </c>
      <c r="D221" s="84" t="str">
        <f t="shared" si="189"/>
        <v>NML82P7</v>
      </c>
      <c r="E221" s="85" t="str">
        <f t="shared" si="190"/>
        <v>Degenhardt, K.</v>
      </c>
      <c r="F221" s="85" t="str">
        <f t="shared" si="191"/>
        <v>Kim</v>
      </c>
      <c r="G221" s="86">
        <f t="shared" si="192"/>
        <v>38201</v>
      </c>
      <c r="H221" s="87">
        <f t="shared" si="193"/>
        <v>17</v>
      </c>
      <c r="I221" s="94"/>
      <c r="J221" s="84" t="str">
        <f t="shared" si="194"/>
        <v>A4</v>
      </c>
      <c r="K221" s="84" t="str">
        <f t="shared" si="195"/>
        <v>A4</v>
      </c>
      <c r="L221" s="84">
        <f t="shared" si="196"/>
        <v>0</v>
      </c>
      <c r="M221" s="84" t="str">
        <f t="shared" si="197"/>
        <v>A4</v>
      </c>
      <c r="N221" s="89"/>
      <c r="P221" s="199"/>
      <c r="Q221" s="199"/>
      <c r="R221" s="199"/>
      <c r="S221" s="199">
        <f>IF(OR(LEFT($A221,1)="x",AND(AC213+$AC221=0,$AC213&gt;0)),"",IFERROR(VLOOKUP($A221,LedenZ,29,0),""))</f>
        <v>0</v>
      </c>
      <c r="T221" s="273">
        <f t="shared" si="198"/>
        <v>1</v>
      </c>
      <c r="U221" s="202">
        <f t="shared" si="199"/>
        <v>1</v>
      </c>
      <c r="V221" s="205">
        <f t="shared" si="206"/>
        <v>18</v>
      </c>
      <c r="W221" s="205">
        <f t="shared" si="206"/>
        <v>19</v>
      </c>
      <c r="X221" s="49">
        <v>12</v>
      </c>
      <c r="Y221" s="84" t="str">
        <f t="shared" si="200"/>
        <v>A4</v>
      </c>
      <c r="Z221" s="84" t="str">
        <f t="shared" si="201"/>
        <v>A4</v>
      </c>
      <c r="AA221" s="84" t="str">
        <f t="shared" si="202"/>
        <v/>
      </c>
      <c r="AB221" s="84" t="str">
        <f t="shared" si="203"/>
        <v/>
      </c>
      <c r="AC221" s="31">
        <f t="shared" si="204"/>
        <v>4</v>
      </c>
      <c r="AH221" s="332">
        <f t="shared" si="205"/>
        <v>17.41</v>
      </c>
    </row>
    <row r="222" spans="1:34" x14ac:dyDescent="0.25">
      <c r="A222" s="31" t="str">
        <f>C211&amp;"x"&amp;B222</f>
        <v>A4x9</v>
      </c>
      <c r="B222" s="60">
        <v>9</v>
      </c>
      <c r="C222" s="84" t="str">
        <f t="shared" si="188"/>
        <v/>
      </c>
      <c r="D222" s="84" t="str">
        <f t="shared" si="189"/>
        <v/>
      </c>
      <c r="E222" s="85" t="str">
        <f t="shared" si="190"/>
        <v/>
      </c>
      <c r="F222" s="85" t="str">
        <f t="shared" si="191"/>
        <v/>
      </c>
      <c r="G222" s="86" t="str">
        <f t="shared" si="192"/>
        <v/>
      </c>
      <c r="H222" s="87" t="str">
        <f t="shared" si="193"/>
        <v/>
      </c>
      <c r="I222" s="94"/>
      <c r="J222" s="84" t="str">
        <f t="shared" si="194"/>
        <v/>
      </c>
      <c r="K222" s="84" t="str">
        <f t="shared" si="195"/>
        <v/>
      </c>
      <c r="L222" s="84" t="str">
        <f t="shared" si="196"/>
        <v/>
      </c>
      <c r="M222" s="84" t="str">
        <f t="shared" si="197"/>
        <v/>
      </c>
      <c r="N222" s="89"/>
      <c r="P222" s="199"/>
      <c r="Q222" s="199"/>
      <c r="R222" s="199"/>
      <c r="S222" s="199" t="str">
        <f>IF(OR(LEFT($A222,1)="x",AND(AC213+$AC222=0,$AC213&gt;0)),"",IFERROR(VLOOKUP($A222,LedenZ,29,0),""))</f>
        <v/>
      </c>
      <c r="T222" s="273">
        <f t="shared" si="198"/>
        <v>0</v>
      </c>
      <c r="U222" s="202">
        <f t="shared" si="199"/>
        <v>0</v>
      </c>
      <c r="V222" s="205">
        <f t="shared" si="206"/>
        <v>18</v>
      </c>
      <c r="W222" s="205">
        <f t="shared" si="206"/>
        <v>19</v>
      </c>
      <c r="X222" s="49">
        <v>13</v>
      </c>
      <c r="Y222" s="84" t="str">
        <f t="shared" si="200"/>
        <v/>
      </c>
      <c r="Z222" s="84" t="str">
        <f t="shared" si="201"/>
        <v/>
      </c>
      <c r="AA222" s="84" t="str">
        <f t="shared" si="202"/>
        <v/>
      </c>
      <c r="AB222" s="84" t="str">
        <f t="shared" si="203"/>
        <v/>
      </c>
      <c r="AC222" s="31">
        <f t="shared" si="204"/>
        <v>0</v>
      </c>
      <c r="AH222" s="332" t="str">
        <f t="shared" si="205"/>
        <v/>
      </c>
    </row>
    <row r="223" spans="1:34" x14ac:dyDescent="0.25">
      <c r="A223" s="31" t="str">
        <f>C211&amp;"x"&amp;B223</f>
        <v>A4x10</v>
      </c>
      <c r="B223" s="60">
        <v>10</v>
      </c>
      <c r="C223" s="84" t="str">
        <f t="shared" si="188"/>
        <v/>
      </c>
      <c r="D223" s="84" t="str">
        <f t="shared" si="189"/>
        <v/>
      </c>
      <c r="E223" s="85" t="str">
        <f t="shared" si="190"/>
        <v/>
      </c>
      <c r="F223" s="85" t="str">
        <f t="shared" si="191"/>
        <v/>
      </c>
      <c r="G223" s="86" t="str">
        <f t="shared" si="192"/>
        <v/>
      </c>
      <c r="H223" s="87" t="str">
        <f t="shared" si="193"/>
        <v/>
      </c>
      <c r="I223" s="94"/>
      <c r="J223" s="84" t="str">
        <f t="shared" si="194"/>
        <v/>
      </c>
      <c r="K223" s="84" t="str">
        <f t="shared" si="195"/>
        <v/>
      </c>
      <c r="L223" s="84" t="str">
        <f t="shared" si="196"/>
        <v/>
      </c>
      <c r="M223" s="84" t="str">
        <f t="shared" si="197"/>
        <v/>
      </c>
      <c r="N223" s="89"/>
      <c r="P223" s="199"/>
      <c r="Q223" s="199"/>
      <c r="R223" s="199"/>
      <c r="S223" s="199" t="str">
        <f>IF(OR(LEFT($A223,1)="x",AND(AC213+$AC223=0,$AC213&gt;0)),"",IFERROR(VLOOKUP($A223,LedenZ,29,0),""))</f>
        <v/>
      </c>
      <c r="T223" s="273">
        <f t="shared" si="198"/>
        <v>0</v>
      </c>
      <c r="U223" s="202">
        <f t="shared" si="199"/>
        <v>0</v>
      </c>
      <c r="V223" s="205">
        <f t="shared" si="206"/>
        <v>18</v>
      </c>
      <c r="W223" s="205">
        <f t="shared" si="206"/>
        <v>19</v>
      </c>
      <c r="X223" s="49">
        <v>14</v>
      </c>
      <c r="Y223" s="84" t="str">
        <f t="shared" si="200"/>
        <v/>
      </c>
      <c r="Z223" s="84" t="str">
        <f t="shared" si="201"/>
        <v/>
      </c>
      <c r="AA223" s="84" t="str">
        <f t="shared" si="202"/>
        <v/>
      </c>
      <c r="AB223" s="84" t="str">
        <f t="shared" si="203"/>
        <v/>
      </c>
      <c r="AC223" s="31">
        <f t="shared" si="204"/>
        <v>0</v>
      </c>
      <c r="AH223" s="332" t="str">
        <f t="shared" si="205"/>
        <v/>
      </c>
    </row>
    <row r="224" spans="1:34" x14ac:dyDescent="0.25">
      <c r="A224" s="31" t="str">
        <f>C211&amp;"x"&amp;B224</f>
        <v>A4x11</v>
      </c>
      <c r="B224" s="60">
        <v>11</v>
      </c>
      <c r="C224" s="84" t="str">
        <f t="shared" si="188"/>
        <v/>
      </c>
      <c r="D224" s="84" t="str">
        <f t="shared" si="189"/>
        <v/>
      </c>
      <c r="E224" s="85" t="str">
        <f t="shared" si="190"/>
        <v/>
      </c>
      <c r="F224" s="85" t="str">
        <f t="shared" si="191"/>
        <v/>
      </c>
      <c r="G224" s="86" t="str">
        <f t="shared" si="192"/>
        <v/>
      </c>
      <c r="H224" s="87" t="str">
        <f t="shared" si="193"/>
        <v/>
      </c>
      <c r="I224" s="94"/>
      <c r="J224" s="84" t="str">
        <f t="shared" si="194"/>
        <v/>
      </c>
      <c r="K224" s="84" t="str">
        <f t="shared" si="195"/>
        <v/>
      </c>
      <c r="L224" s="84" t="str">
        <f t="shared" si="196"/>
        <v/>
      </c>
      <c r="M224" s="84" t="str">
        <f t="shared" si="197"/>
        <v/>
      </c>
      <c r="N224" s="89"/>
      <c r="P224" s="199"/>
      <c r="Q224" s="199"/>
      <c r="R224" s="199"/>
      <c r="S224" s="199" t="str">
        <f>IF(OR(LEFT($A224,1)="x",AND(AC213+$AC224=0,$AC213&gt;0)),"",IFERROR(VLOOKUP($A224,LedenZ,29,0),""))</f>
        <v/>
      </c>
      <c r="T224" s="273">
        <f t="shared" si="198"/>
        <v>0</v>
      </c>
      <c r="U224" s="202">
        <f t="shared" si="199"/>
        <v>0</v>
      </c>
      <c r="V224" s="205">
        <f t="shared" si="206"/>
        <v>18</v>
      </c>
      <c r="W224" s="205">
        <f t="shared" si="206"/>
        <v>19</v>
      </c>
      <c r="X224" s="49">
        <v>15</v>
      </c>
      <c r="Y224" s="84" t="str">
        <f t="shared" si="200"/>
        <v/>
      </c>
      <c r="Z224" s="84" t="str">
        <f t="shared" si="201"/>
        <v/>
      </c>
      <c r="AA224" s="84" t="str">
        <f t="shared" si="202"/>
        <v/>
      </c>
      <c r="AB224" s="84" t="str">
        <f t="shared" si="203"/>
        <v/>
      </c>
      <c r="AC224" s="31">
        <f t="shared" si="204"/>
        <v>0</v>
      </c>
      <c r="AH224" s="332" t="str">
        <f t="shared" si="205"/>
        <v/>
      </c>
    </row>
    <row r="225" spans="1:34" x14ac:dyDescent="0.25">
      <c r="A225" s="31" t="str">
        <f>C211&amp;"x"&amp;B225</f>
        <v>A4x12</v>
      </c>
      <c r="B225" s="60">
        <v>12</v>
      </c>
      <c r="C225" s="84" t="str">
        <f t="shared" si="188"/>
        <v/>
      </c>
      <c r="D225" s="84" t="str">
        <f t="shared" si="189"/>
        <v/>
      </c>
      <c r="E225" s="85" t="str">
        <f t="shared" si="190"/>
        <v/>
      </c>
      <c r="F225" s="85" t="str">
        <f t="shared" si="191"/>
        <v/>
      </c>
      <c r="G225" s="86" t="str">
        <f t="shared" si="192"/>
        <v/>
      </c>
      <c r="H225" s="87" t="str">
        <f t="shared" si="193"/>
        <v/>
      </c>
      <c r="I225" s="94"/>
      <c r="J225" s="84" t="str">
        <f t="shared" si="194"/>
        <v/>
      </c>
      <c r="K225" s="84" t="str">
        <f t="shared" si="195"/>
        <v/>
      </c>
      <c r="L225" s="84" t="str">
        <f t="shared" si="196"/>
        <v/>
      </c>
      <c r="M225" s="84" t="str">
        <f t="shared" si="197"/>
        <v/>
      </c>
      <c r="N225" s="89"/>
      <c r="P225" s="199"/>
      <c r="Q225" s="199"/>
      <c r="R225" s="199"/>
      <c r="S225" s="199" t="str">
        <f>IF(OR(LEFT($A225,1)="x",AND(AC213+$AC225=0,$AC213&gt;0)),"",IFERROR(VLOOKUP($A225,LedenZ,29,0),""))</f>
        <v/>
      </c>
      <c r="T225" s="273">
        <f t="shared" si="198"/>
        <v>0</v>
      </c>
      <c r="U225" s="202">
        <f t="shared" si="199"/>
        <v>0</v>
      </c>
      <c r="V225" s="205">
        <f t="shared" si="206"/>
        <v>18</v>
      </c>
      <c r="W225" s="205">
        <f t="shared" si="206"/>
        <v>19</v>
      </c>
      <c r="X225" s="49">
        <v>16</v>
      </c>
      <c r="Y225" s="84" t="str">
        <f t="shared" si="200"/>
        <v/>
      </c>
      <c r="Z225" s="84" t="str">
        <f t="shared" si="201"/>
        <v/>
      </c>
      <c r="AA225" s="84" t="str">
        <f t="shared" si="202"/>
        <v/>
      </c>
      <c r="AB225" s="84" t="str">
        <f t="shared" si="203"/>
        <v/>
      </c>
      <c r="AC225" s="31">
        <f t="shared" si="204"/>
        <v>0</v>
      </c>
      <c r="AH225" s="332" t="str">
        <f t="shared" si="205"/>
        <v/>
      </c>
    </row>
    <row r="226" spans="1:34" x14ac:dyDescent="0.25">
      <c r="A226" s="31" t="str">
        <f>C211&amp;"x"&amp;B226</f>
        <v>A4x13</v>
      </c>
      <c r="B226" s="60">
        <v>13</v>
      </c>
      <c r="C226" s="84" t="str">
        <f t="shared" si="188"/>
        <v/>
      </c>
      <c r="D226" s="84" t="str">
        <f t="shared" si="189"/>
        <v/>
      </c>
      <c r="E226" s="85" t="str">
        <f t="shared" si="190"/>
        <v/>
      </c>
      <c r="F226" s="85" t="str">
        <f t="shared" si="191"/>
        <v/>
      </c>
      <c r="G226" s="86" t="str">
        <f t="shared" si="192"/>
        <v/>
      </c>
      <c r="H226" s="87" t="str">
        <f t="shared" si="193"/>
        <v/>
      </c>
      <c r="I226" s="94"/>
      <c r="J226" s="84" t="str">
        <f t="shared" si="194"/>
        <v/>
      </c>
      <c r="K226" s="84" t="str">
        <f t="shared" si="195"/>
        <v/>
      </c>
      <c r="L226" s="84" t="str">
        <f t="shared" si="196"/>
        <v/>
      </c>
      <c r="M226" s="84" t="str">
        <f t="shared" si="197"/>
        <v/>
      </c>
      <c r="N226" s="89"/>
      <c r="P226" s="199"/>
      <c r="Q226" s="199"/>
      <c r="R226" s="199"/>
      <c r="S226" s="199" t="str">
        <f>IF(OR(LEFT($A226,1)="x",AND(AC213+$AC226=0,$AC213&gt;0)),"",IFERROR(VLOOKUP($A226,LedenZ,29,0),""))</f>
        <v/>
      </c>
      <c r="T226" s="273">
        <f t="shared" si="198"/>
        <v>0</v>
      </c>
      <c r="U226" s="202">
        <f t="shared" si="199"/>
        <v>0</v>
      </c>
      <c r="V226" s="205">
        <f t="shared" si="206"/>
        <v>18</v>
      </c>
      <c r="W226" s="205">
        <f t="shared" si="206"/>
        <v>19</v>
      </c>
      <c r="X226" s="49">
        <v>17</v>
      </c>
      <c r="Y226" s="84" t="str">
        <f t="shared" si="200"/>
        <v/>
      </c>
      <c r="Z226" s="84" t="str">
        <f t="shared" si="201"/>
        <v/>
      </c>
      <c r="AA226" s="84" t="str">
        <f t="shared" si="202"/>
        <v/>
      </c>
      <c r="AB226" s="84" t="str">
        <f t="shared" si="203"/>
        <v/>
      </c>
      <c r="AC226" s="31">
        <f t="shared" si="204"/>
        <v>0</v>
      </c>
      <c r="AH226" s="332" t="str">
        <f t="shared" si="205"/>
        <v/>
      </c>
    </row>
    <row r="227" spans="1:34" x14ac:dyDescent="0.25">
      <c r="A227" s="31" t="str">
        <f>C211&amp;"x"&amp;B227</f>
        <v>A4x14</v>
      </c>
      <c r="B227" s="60">
        <v>14</v>
      </c>
      <c r="C227" s="84" t="str">
        <f t="shared" si="188"/>
        <v/>
      </c>
      <c r="D227" s="84" t="str">
        <f t="shared" si="189"/>
        <v/>
      </c>
      <c r="E227" s="85" t="str">
        <f t="shared" si="190"/>
        <v/>
      </c>
      <c r="F227" s="85" t="str">
        <f t="shared" si="191"/>
        <v/>
      </c>
      <c r="G227" s="86" t="str">
        <f t="shared" si="192"/>
        <v/>
      </c>
      <c r="H227" s="87" t="str">
        <f t="shared" si="193"/>
        <v/>
      </c>
      <c r="I227" s="94"/>
      <c r="J227" s="84" t="str">
        <f t="shared" si="194"/>
        <v/>
      </c>
      <c r="K227" s="84" t="str">
        <f t="shared" si="195"/>
        <v/>
      </c>
      <c r="L227" s="84" t="str">
        <f t="shared" si="196"/>
        <v/>
      </c>
      <c r="M227" s="84" t="str">
        <f t="shared" si="197"/>
        <v/>
      </c>
      <c r="N227" s="89"/>
      <c r="P227" s="199"/>
      <c r="Q227" s="199"/>
      <c r="R227" s="199"/>
      <c r="S227" s="199" t="str">
        <f>IF(OR(LEFT($A227,1)="x",AND(AC213+$AC227=0,$AC213&gt;0)),"",IFERROR(VLOOKUP($A227,LedenZ,29,0),""))</f>
        <v/>
      </c>
      <c r="T227" s="273">
        <f t="shared" si="198"/>
        <v>0</v>
      </c>
      <c r="U227" s="202">
        <f t="shared" si="199"/>
        <v>0</v>
      </c>
      <c r="V227" s="205">
        <f t="shared" si="206"/>
        <v>18</v>
      </c>
      <c r="W227" s="205">
        <f t="shared" si="206"/>
        <v>19</v>
      </c>
      <c r="X227" s="49">
        <v>18</v>
      </c>
      <c r="Y227" s="84" t="str">
        <f t="shared" si="200"/>
        <v/>
      </c>
      <c r="Z227" s="84" t="str">
        <f t="shared" si="201"/>
        <v/>
      </c>
      <c r="AA227" s="84" t="str">
        <f t="shared" si="202"/>
        <v/>
      </c>
      <c r="AB227" s="84" t="str">
        <f t="shared" si="203"/>
        <v/>
      </c>
      <c r="AC227" s="31">
        <f t="shared" si="204"/>
        <v>0</v>
      </c>
      <c r="AH227" s="332" t="str">
        <f t="shared" si="205"/>
        <v/>
      </c>
    </row>
    <row r="228" spans="1:34" x14ac:dyDescent="0.25">
      <c r="A228" s="31" t="str">
        <f>C211&amp;"x"&amp;B228</f>
        <v>A4x15</v>
      </c>
      <c r="B228" s="60">
        <v>15</v>
      </c>
      <c r="C228" s="84" t="str">
        <f t="shared" si="188"/>
        <v/>
      </c>
      <c r="D228" s="84" t="str">
        <f t="shared" si="189"/>
        <v/>
      </c>
      <c r="E228" s="85" t="str">
        <f t="shared" si="190"/>
        <v/>
      </c>
      <c r="F228" s="85" t="str">
        <f t="shared" si="191"/>
        <v/>
      </c>
      <c r="G228" s="86" t="str">
        <f t="shared" si="192"/>
        <v/>
      </c>
      <c r="H228" s="87" t="str">
        <f t="shared" si="193"/>
        <v/>
      </c>
      <c r="I228" s="94"/>
      <c r="J228" s="84" t="str">
        <f t="shared" si="194"/>
        <v/>
      </c>
      <c r="K228" s="84" t="str">
        <f t="shared" si="195"/>
        <v/>
      </c>
      <c r="L228" s="84" t="str">
        <f t="shared" si="196"/>
        <v/>
      </c>
      <c r="M228" s="84" t="str">
        <f t="shared" si="197"/>
        <v/>
      </c>
      <c r="N228" s="89"/>
      <c r="P228" s="199"/>
      <c r="Q228" s="199"/>
      <c r="R228" s="199"/>
      <c r="S228" s="199" t="str">
        <f>IF(OR(LEFT($A228,1)="x",AND(AC213+$AC228=0,$AC213&gt;0)),"",IFERROR(VLOOKUP($A228,LedenZ,29,0),""))</f>
        <v/>
      </c>
      <c r="T228" s="273">
        <f t="shared" si="198"/>
        <v>0</v>
      </c>
      <c r="U228" s="202">
        <f t="shared" si="199"/>
        <v>0</v>
      </c>
      <c r="V228" s="205">
        <f t="shared" si="206"/>
        <v>18</v>
      </c>
      <c r="W228" s="205">
        <f t="shared" si="206"/>
        <v>19</v>
      </c>
      <c r="X228" s="49">
        <v>19</v>
      </c>
      <c r="Y228" s="84" t="str">
        <f t="shared" si="200"/>
        <v/>
      </c>
      <c r="Z228" s="84" t="str">
        <f t="shared" si="201"/>
        <v/>
      </c>
      <c r="AA228" s="84" t="str">
        <f t="shared" si="202"/>
        <v/>
      </c>
      <c r="AB228" s="84" t="str">
        <f t="shared" si="203"/>
        <v/>
      </c>
      <c r="AC228" s="31">
        <f t="shared" si="204"/>
        <v>0</v>
      </c>
      <c r="AH228" s="332" t="str">
        <f t="shared" si="205"/>
        <v/>
      </c>
    </row>
    <row r="229" spans="1:34" ht="13.8" thickBot="1" x14ac:dyDescent="0.3">
      <c r="B229" s="90"/>
      <c r="C229" s="91"/>
      <c r="D229" s="90"/>
      <c r="E229" s="90"/>
      <c r="F229" s="90"/>
      <c r="G229" s="92"/>
      <c r="H229" s="92"/>
      <c r="I229" s="92"/>
      <c r="J229" s="91"/>
      <c r="K229" s="91"/>
      <c r="L229" s="91"/>
      <c r="M229" s="89"/>
      <c r="N229" s="89"/>
      <c r="X229" s="49">
        <v>20</v>
      </c>
    </row>
    <row r="230" spans="1:34" ht="13.8" thickTop="1" x14ac:dyDescent="0.25">
      <c r="A230" s="59"/>
      <c r="B230" s="60"/>
      <c r="C230" s="416" t="s">
        <v>5707</v>
      </c>
      <c r="D230" s="416"/>
      <c r="E230" s="162" t="s">
        <v>5708</v>
      </c>
      <c r="F230" s="162" t="s">
        <v>5709</v>
      </c>
      <c r="G230" s="62" t="s">
        <v>5710</v>
      </c>
      <c r="H230" s="63"/>
      <c r="I230" s="64"/>
      <c r="J230" s="65" t="s">
        <v>5711</v>
      </c>
      <c r="K230" s="65" t="s">
        <v>5712</v>
      </c>
      <c r="L230" s="65" t="s">
        <v>5713</v>
      </c>
      <c r="M230" s="66"/>
      <c r="N230" s="66"/>
      <c r="O230" s="67"/>
      <c r="P230" s="68">
        <f>COUNT(P234:P248)</f>
        <v>0</v>
      </c>
      <c r="Q230" s="68">
        <f>COUNT(Q234:Q248)</f>
        <v>0</v>
      </c>
      <c r="R230" s="68">
        <f>COUNT(R234:R248)</f>
        <v>0</v>
      </c>
      <c r="S230" s="68">
        <f>COUNT(S234:S248)</f>
        <v>10</v>
      </c>
      <c r="T230" s="344">
        <f>T231-SUM(U234:U248)</f>
        <v>0</v>
      </c>
      <c r="U230" s="67"/>
      <c r="V230" s="67"/>
      <c r="W230" s="67"/>
      <c r="X230" s="67">
        <v>1</v>
      </c>
      <c r="Y230" s="59"/>
      <c r="Z230" s="59"/>
      <c r="AA230" s="59"/>
      <c r="AB230" s="59"/>
      <c r="AC230" s="59"/>
    </row>
    <row r="231" spans="1:34" x14ac:dyDescent="0.25">
      <c r="A231" s="40">
        <v>15</v>
      </c>
      <c r="B231" s="70"/>
      <c r="C231" s="415" t="str">
        <f>Leden!AR17</f>
        <v>B1</v>
      </c>
      <c r="D231" s="415"/>
      <c r="E231" s="161" t="str">
        <f>IF($C231="","",LEFT(IFERROR(VLOOKUP($C231,TeamsZ,2,0),"")&amp;"??",2))</f>
        <v>WK</v>
      </c>
      <c r="F231" s="342" t="str">
        <f>IF($C231="","",IFERROR(VLOOKUP($C231,TeamsZ,3,0),"??"))</f>
        <v>Za</v>
      </c>
      <c r="G231" s="161" t="str">
        <f>IF($C231="","",LEFT(IFERROR(VLOOKUP($C231,TeamsZ,4,0),"")&amp;"?",1))</f>
        <v>8</v>
      </c>
      <c r="H231" s="72"/>
      <c r="I231" s="73"/>
      <c r="J231" s="265">
        <f>COUNTIF(C234:C248,"V")</f>
        <v>5</v>
      </c>
      <c r="K231" s="268">
        <f>COUNTIF(C234:C248,"M")</f>
        <v>5</v>
      </c>
      <c r="L231" s="74">
        <f>IFERROR(AVERAGE(H234:H248),"")</f>
        <v>14.4</v>
      </c>
      <c r="M231" s="75"/>
      <c r="N231" s="75"/>
      <c r="O231" s="76" t="s">
        <v>5714</v>
      </c>
      <c r="P231" s="346"/>
      <c r="Q231" s="346"/>
      <c r="R231" s="346"/>
      <c r="S231" s="346">
        <f>IF(COUNT(S234:S248)=0,"",TeamPunten(S234:S248,$C231,$T231))</f>
        <v>0</v>
      </c>
      <c r="T231" s="344">
        <f>SUM(T234:T248)</f>
        <v>10</v>
      </c>
      <c r="U231" s="201" t="str">
        <f>MID($C231,1,1)</f>
        <v>B</v>
      </c>
      <c r="V231" s="201" t="str">
        <f>MID($C231,1,1)</f>
        <v>B</v>
      </c>
      <c r="W231" s="201" t="str">
        <f>MID($C231,1,1)</f>
        <v>B</v>
      </c>
      <c r="X231" s="49">
        <v>2</v>
      </c>
      <c r="Y231" s="40"/>
      <c r="Z231" s="40"/>
      <c r="AA231" s="40"/>
      <c r="AB231" s="40"/>
      <c r="AC231" s="40"/>
      <c r="AD231" s="17" t="str">
        <f>IF($C231="","",IFERROR(VLOOKUP($C231,TeamsZ,6,0),""))</f>
        <v>A</v>
      </c>
      <c r="AE231" s="17" t="str">
        <f>TRIM(IF($AD231="","",IFERROR(VLOOKUP($AD231,Teams!$J$4:$O$8,2,0),"")))</f>
        <v>3312 AD</v>
      </c>
      <c r="AF231" s="17" t="str">
        <f>TRIM(IF($AD231="","",IFERROR(VLOOKUP($AD231,Teams!$J$4:$O$8,4,0),"")))</f>
        <v>Dordrecht Oranje Wit Hal</v>
      </c>
      <c r="AH231" s="335">
        <f>IFERROR(AVERAGE(AH234:AH248),"")</f>
        <v>14.811999999999998</v>
      </c>
    </row>
    <row r="232" spans="1:34" x14ac:dyDescent="0.25">
      <c r="B232" s="60"/>
      <c r="C232" s="162"/>
      <c r="D232" s="60"/>
      <c r="E232" s="60"/>
      <c r="F232" s="60"/>
      <c r="G232" s="64"/>
      <c r="H232" s="64"/>
      <c r="I232" s="64"/>
      <c r="J232" s="266"/>
      <c r="K232" s="266"/>
      <c r="L232" s="266"/>
      <c r="M232" s="77"/>
      <c r="N232" s="77"/>
      <c r="P232" s="200"/>
      <c r="Q232" s="200"/>
      <c r="R232" s="200"/>
      <c r="S232" s="200"/>
      <c r="T232" s="156"/>
      <c r="U232" s="202"/>
      <c r="V232" s="202"/>
      <c r="W232" s="202"/>
      <c r="X232" s="49">
        <v>3</v>
      </c>
    </row>
    <row r="233" spans="1:34" x14ac:dyDescent="0.25">
      <c r="A233" s="78"/>
      <c r="B233" s="79"/>
      <c r="C233" s="80" t="s">
        <v>5715</v>
      </c>
      <c r="D233" s="80" t="s">
        <v>5716</v>
      </c>
      <c r="E233" s="81" t="s">
        <v>5717</v>
      </c>
      <c r="F233" s="81" t="s">
        <v>5718</v>
      </c>
      <c r="G233" s="80" t="s">
        <v>5719</v>
      </c>
      <c r="H233" s="80" t="s">
        <v>5720</v>
      </c>
      <c r="I233" s="80" t="s">
        <v>5575</v>
      </c>
      <c r="J233" s="80" t="s">
        <v>7904</v>
      </c>
      <c r="K233" s="80" t="s">
        <v>7905</v>
      </c>
      <c r="L233" s="80" t="s">
        <v>8680</v>
      </c>
      <c r="M233" s="80" t="s">
        <v>8681</v>
      </c>
      <c r="N233" s="82"/>
      <c r="O233" s="83"/>
      <c r="P233" s="203" t="s">
        <v>5585</v>
      </c>
      <c r="Q233" s="203" t="s">
        <v>5584</v>
      </c>
      <c r="R233" s="203" t="s">
        <v>5586</v>
      </c>
      <c r="S233" s="203" t="s">
        <v>5585</v>
      </c>
      <c r="T233" s="156"/>
      <c r="U233" s="201">
        <f>IF(W231="","",VLOOKUP(W231,Leeftijdscat,2,FALSE))</f>
        <v>13</v>
      </c>
      <c r="V233" s="201">
        <f>IF(W231="","",VLOOKUP(W231,Leeftijdscat,3,FALSE))</f>
        <v>15</v>
      </c>
      <c r="W233" s="201">
        <f>IF(W231="","",VLOOKUP(W231,Leeftijdscat,4,FALSE))</f>
        <v>16</v>
      </c>
      <c r="X233" s="49">
        <v>4</v>
      </c>
      <c r="Y233" s="78">
        <f>LEN(Y234&amp;Y235&amp;Y236&amp;Y237&amp;Y238&amp;Y239&amp;Y240&amp;Y241&amp;Y242&amp;Y243&amp;Y244&amp;Y245&amp;Y246&amp;Y247&amp;Y248)</f>
        <v>20</v>
      </c>
      <c r="Z233" s="78">
        <f>LEN(Z234&amp;Z235&amp;Z236&amp;Z237&amp;Z238&amp;Z239&amp;Z240&amp;Z241&amp;Z242&amp;Z243&amp;Z244&amp;Z245&amp;Z246&amp;Z247&amp;Z248)</f>
        <v>20</v>
      </c>
      <c r="AA233" s="78">
        <f>LEN(AA234&amp;AA235&amp;AA236&amp;AA237&amp;AA238&amp;AA239&amp;AA240&amp;AA241&amp;AA242&amp;AA243&amp;AA244&amp;AA245&amp;AA246&amp;AA247&amp;AA248)</f>
        <v>18</v>
      </c>
      <c r="AB233" s="78">
        <f>LEN(AB234&amp;AB235&amp;AB236&amp;AB237&amp;AB238&amp;AB239&amp;AB240&amp;AB241&amp;AB242&amp;AB243&amp;AB244&amp;AB245&amp;AB246&amp;AB247&amp;AB248)</f>
        <v>0</v>
      </c>
      <c r="AC233" s="78">
        <f>SUM(Y233:AA233)</f>
        <v>58</v>
      </c>
    </row>
    <row r="234" spans="1:34" x14ac:dyDescent="0.25">
      <c r="A234" s="31" t="str">
        <f>C231&amp;"x"&amp;B234</f>
        <v>B1x1</v>
      </c>
      <c r="B234" s="60">
        <v>1</v>
      </c>
      <c r="C234" s="84" t="str">
        <f t="shared" ref="C234:C248" si="207">IF(LEFT($A234,1)="x","",IFERROR(VLOOKUP($A234,LedenZ,5,0),""))</f>
        <v>M</v>
      </c>
      <c r="D234" s="84" t="str">
        <f t="shared" ref="D234:D248" si="208">IF(LEFT($A234,1)="x","",IFERROR(VLOOKUP($A234,LedenZ,6,0),""))</f>
        <v>NLG59G8</v>
      </c>
      <c r="E234" s="85" t="str">
        <f t="shared" ref="E234:E248" si="209">IF(LEFT($A234,1)="x","",IFERROR(VLOOKUP($A234,LedenZ,7,0),""))</f>
        <v>Koster, S.</v>
      </c>
      <c r="F234" s="85" t="str">
        <f t="shared" ref="F234:F248" si="210">IF(LEFT($A234,1)="x","",IFERROR(VLOOKUP($A234,LedenZ,8,0),""))</f>
        <v>Senne</v>
      </c>
      <c r="G234" s="86">
        <f t="shared" ref="G234:G248" si="211">IF(LEFT($A234,1)="x","",IFERROR(VLOOKUP($A234,LedenZ,9,0),""))</f>
        <v>38657</v>
      </c>
      <c r="H234" s="87">
        <f t="shared" ref="H234:H248" si="212">IF(AND(ISNUMBER(G234),G234&lt;&gt;0),DATEDIF(G234,Peildatum,"Y"),"")</f>
        <v>16</v>
      </c>
      <c r="I234" s="94"/>
      <c r="J234" s="84" t="str">
        <f t="shared" ref="J234:J248" si="213">IF(LEFT($A234,1)="x","",IFERROR(VLOOKUP($A234,LedenZ,15,0),""))</f>
        <v>B1</v>
      </c>
      <c r="K234" s="84" t="str">
        <f t="shared" ref="K234:K248" si="214">IF(LEFT($A234,1)="x","",IFERROR(VLOOKUP($A234,LedenZ,16,0),""))</f>
        <v>B1</v>
      </c>
      <c r="L234" s="84" t="str">
        <f t="shared" ref="L234:L248" si="215">IF(LEFT($A234,1)="x","",IFERROR(VLOOKUP($A234,LedenZ,17,0),""))</f>
        <v>A2</v>
      </c>
      <c r="M234" s="84" t="str">
        <f t="shared" ref="M234:M248" si="216">IF(LEFT($A234,1)="x","",IFERROR(VLOOKUP($A234,LedenZ,18,0),""))</f>
        <v>B1</v>
      </c>
      <c r="N234" s="89"/>
      <c r="P234" s="199"/>
      <c r="Q234" s="199"/>
      <c r="R234" s="199"/>
      <c r="S234" s="199">
        <f>IF(OR(LEFT($A234,1)="x",AND(AC233+$AC234=0,$AC233&gt;0)),"",IFERROR(VLOOKUP($A234,LedenZ,29,0),""))</f>
        <v>0</v>
      </c>
      <c r="T234" s="273">
        <f t="shared" ref="T234:T248" si="217">IF(LEN(C234&amp;D234&amp;E234&amp;F234)&gt;0,1,0)</f>
        <v>1</v>
      </c>
      <c r="U234" s="202">
        <f t="shared" ref="U234:U248" si="218">MIN(LEN(Y234&amp;Z234&amp;AA234&amp;AB234),1)</f>
        <v>1</v>
      </c>
      <c r="V234" s="205">
        <f>V233</f>
        <v>15</v>
      </c>
      <c r="W234" s="205">
        <f>W233</f>
        <v>16</v>
      </c>
      <c r="X234" s="49">
        <v>5</v>
      </c>
      <c r="Y234" s="84" t="str">
        <f t="shared" ref="Y234:Y248" si="219">IF(LEFT($A234,1)="x","",IFERROR(VLOOKUP($A234,LedenZ,33,0),""))</f>
        <v>B1</v>
      </c>
      <c r="Z234" s="84" t="str">
        <f t="shared" ref="Z234:Z248" si="220">IF(LEFT($A234,1)="x","",IFERROR(VLOOKUP($A234,LedenZ,34,0),""))</f>
        <v>B1</v>
      </c>
      <c r="AA234" s="84" t="str">
        <f t="shared" ref="AA234:AA248" si="221">IF(LEFT($A234,1)="x","",IFERROR(VLOOKUP($A234,LedenZ,35,0),""))</f>
        <v>A2</v>
      </c>
      <c r="AB234" s="84" t="str">
        <f t="shared" ref="AB234:AB248" si="222">IF(LEFT($A234,1)="x","",IFERROR(VLOOKUP($A234,LedenZ,36,0),""))</f>
        <v/>
      </c>
      <c r="AC234" s="31">
        <f t="shared" ref="AC234:AC248" si="223">LEN(Y234&amp;Z234&amp;AA234&amp;AB234)</f>
        <v>6</v>
      </c>
      <c r="AH234" s="332">
        <f t="shared" ref="AH234:AH248" si="224">lft(G234,Peildatum)</f>
        <v>16.16</v>
      </c>
    </row>
    <row r="235" spans="1:34" x14ac:dyDescent="0.25">
      <c r="A235" s="31" t="str">
        <f>C231&amp;"x"&amp;B235</f>
        <v>B1x2</v>
      </c>
      <c r="B235" s="60">
        <v>2</v>
      </c>
      <c r="C235" s="84" t="str">
        <f t="shared" si="207"/>
        <v>V</v>
      </c>
      <c r="D235" s="84" t="str">
        <f t="shared" si="208"/>
        <v>NKW52X5</v>
      </c>
      <c r="E235" s="85" t="str">
        <f t="shared" si="209"/>
        <v>Driesprong, J.</v>
      </c>
      <c r="F235" s="85" t="str">
        <f t="shared" si="210"/>
        <v>Jana</v>
      </c>
      <c r="G235" s="86">
        <f t="shared" si="211"/>
        <v>39205</v>
      </c>
      <c r="H235" s="87">
        <f t="shared" si="212"/>
        <v>14</v>
      </c>
      <c r="I235" s="94"/>
      <c r="J235" s="84" t="str">
        <f t="shared" si="213"/>
        <v>C1</v>
      </c>
      <c r="K235" s="84" t="str">
        <f t="shared" si="214"/>
        <v>C1</v>
      </c>
      <c r="L235" s="84" t="str">
        <f t="shared" si="215"/>
        <v>B1</v>
      </c>
      <c r="M235" s="84" t="str">
        <f t="shared" si="216"/>
        <v>B1</v>
      </c>
      <c r="N235" s="89"/>
      <c r="P235" s="199"/>
      <c r="Q235" s="199"/>
      <c r="R235" s="199"/>
      <c r="S235" s="199">
        <f>IF(OR(LEFT($A235,1)="x",AND(AC233+$AC235=0,$AC233&gt;0)),"",IFERROR(VLOOKUP($A235,LedenZ,29,0),""))</f>
        <v>0</v>
      </c>
      <c r="T235" s="273">
        <f t="shared" si="217"/>
        <v>1</v>
      </c>
      <c r="U235" s="202">
        <f t="shared" si="218"/>
        <v>1</v>
      </c>
      <c r="V235" s="205">
        <f t="shared" ref="V235:W248" si="225">V234</f>
        <v>15</v>
      </c>
      <c r="W235" s="205">
        <f t="shared" si="225"/>
        <v>16</v>
      </c>
      <c r="X235" s="49">
        <v>6</v>
      </c>
      <c r="Y235" s="84" t="str">
        <f t="shared" si="219"/>
        <v>C1</v>
      </c>
      <c r="Z235" s="84" t="str">
        <f t="shared" si="220"/>
        <v>C1</v>
      </c>
      <c r="AA235" s="84" t="str">
        <f t="shared" si="221"/>
        <v>B1</v>
      </c>
      <c r="AB235" s="84" t="str">
        <f t="shared" si="222"/>
        <v/>
      </c>
      <c r="AC235" s="31">
        <f t="shared" si="223"/>
        <v>6</v>
      </c>
      <c r="AH235" s="332">
        <f t="shared" si="224"/>
        <v>14.66</v>
      </c>
    </row>
    <row r="236" spans="1:34" x14ac:dyDescent="0.25">
      <c r="A236" s="31" t="str">
        <f>C231&amp;"x"&amp;B236</f>
        <v>B1x3</v>
      </c>
      <c r="B236" s="60">
        <v>3</v>
      </c>
      <c r="C236" s="84" t="str">
        <f t="shared" si="207"/>
        <v>V</v>
      </c>
      <c r="D236" s="84" t="str">
        <f t="shared" si="208"/>
        <v>NLL81G4</v>
      </c>
      <c r="E236" s="85" t="str">
        <f t="shared" si="209"/>
        <v>Manduapessy, M.</v>
      </c>
      <c r="F236" s="85" t="str">
        <f t="shared" si="210"/>
        <v>Merel</v>
      </c>
      <c r="G236" s="86">
        <f t="shared" si="211"/>
        <v>39324</v>
      </c>
      <c r="H236" s="87">
        <f t="shared" si="212"/>
        <v>14</v>
      </c>
      <c r="I236" s="94"/>
      <c r="J236" s="84" t="str">
        <f t="shared" si="213"/>
        <v>C1</v>
      </c>
      <c r="K236" s="84" t="str">
        <f t="shared" si="214"/>
        <v>C1</v>
      </c>
      <c r="L236" s="84" t="str">
        <f t="shared" si="215"/>
        <v>B1</v>
      </c>
      <c r="M236" s="84" t="str">
        <f t="shared" si="216"/>
        <v>B1</v>
      </c>
      <c r="N236" s="89"/>
      <c r="P236" s="199"/>
      <c r="Q236" s="199"/>
      <c r="R236" s="199"/>
      <c r="S236" s="199">
        <f>IF(OR(LEFT($A236,1)="x",AND(AC233+$AC236=0,$AC233&gt;0)),"",IFERROR(VLOOKUP($A236,LedenZ,29,0),""))</f>
        <v>0</v>
      </c>
      <c r="T236" s="273">
        <f t="shared" si="217"/>
        <v>1</v>
      </c>
      <c r="U236" s="202">
        <f t="shared" si="218"/>
        <v>1</v>
      </c>
      <c r="V236" s="205">
        <f t="shared" si="225"/>
        <v>15</v>
      </c>
      <c r="W236" s="205">
        <f t="shared" si="225"/>
        <v>16</v>
      </c>
      <c r="X236" s="49">
        <v>7</v>
      </c>
      <c r="Y236" s="84" t="str">
        <f t="shared" si="219"/>
        <v>C1</v>
      </c>
      <c r="Z236" s="84" t="str">
        <f t="shared" si="220"/>
        <v>C1</v>
      </c>
      <c r="AA236" s="84" t="str">
        <f t="shared" si="221"/>
        <v>B1</v>
      </c>
      <c r="AB236" s="84" t="str">
        <f t="shared" si="222"/>
        <v/>
      </c>
      <c r="AC236" s="31">
        <f t="shared" si="223"/>
        <v>6</v>
      </c>
      <c r="AH236" s="332">
        <f t="shared" si="224"/>
        <v>14.34</v>
      </c>
    </row>
    <row r="237" spans="1:34" x14ac:dyDescent="0.25">
      <c r="A237" s="31" t="str">
        <f>C231&amp;"x"&amp;B237</f>
        <v>B1x4</v>
      </c>
      <c r="B237" s="60">
        <v>4</v>
      </c>
      <c r="C237" s="84" t="str">
        <f t="shared" si="207"/>
        <v>V</v>
      </c>
      <c r="D237" s="84" t="str">
        <f t="shared" si="208"/>
        <v>NLP78N3</v>
      </c>
      <c r="E237" s="85" t="str">
        <f t="shared" si="209"/>
        <v>Wolleswinkel, I.M.S.</v>
      </c>
      <c r="F237" s="85" t="str">
        <f t="shared" si="210"/>
        <v>Iza</v>
      </c>
      <c r="G237" s="86">
        <f t="shared" si="211"/>
        <v>39328</v>
      </c>
      <c r="H237" s="87">
        <f t="shared" si="212"/>
        <v>14</v>
      </c>
      <c r="I237" s="94"/>
      <c r="J237" s="84" t="str">
        <f t="shared" si="213"/>
        <v>C1</v>
      </c>
      <c r="K237" s="84" t="str">
        <f t="shared" si="214"/>
        <v>C1</v>
      </c>
      <c r="L237" s="84" t="str">
        <f t="shared" si="215"/>
        <v>B1</v>
      </c>
      <c r="M237" s="84" t="str">
        <f t="shared" si="216"/>
        <v>B1</v>
      </c>
      <c r="N237" s="89"/>
      <c r="P237" s="199"/>
      <c r="Q237" s="199"/>
      <c r="R237" s="199"/>
      <c r="S237" s="199">
        <f>IF(OR(LEFT($A237,1)="x",AND(AC233+$AC237=0,$AC233&gt;0)),"",IFERROR(VLOOKUP($A237,LedenZ,29,0),""))</f>
        <v>0</v>
      </c>
      <c r="T237" s="273">
        <f t="shared" si="217"/>
        <v>1</v>
      </c>
      <c r="U237" s="202">
        <f t="shared" si="218"/>
        <v>1</v>
      </c>
      <c r="V237" s="205">
        <f t="shared" si="225"/>
        <v>15</v>
      </c>
      <c r="W237" s="205">
        <f t="shared" si="225"/>
        <v>16</v>
      </c>
      <c r="X237" s="49">
        <v>8</v>
      </c>
      <c r="Y237" s="84" t="str">
        <f t="shared" si="219"/>
        <v>C1</v>
      </c>
      <c r="Z237" s="84" t="str">
        <f t="shared" si="220"/>
        <v>C1</v>
      </c>
      <c r="AA237" s="84" t="str">
        <f t="shared" si="221"/>
        <v>B1</v>
      </c>
      <c r="AB237" s="84" t="str">
        <f t="shared" si="222"/>
        <v/>
      </c>
      <c r="AC237" s="31">
        <f t="shared" si="223"/>
        <v>6</v>
      </c>
      <c r="AH237" s="332">
        <f t="shared" si="224"/>
        <v>14.33</v>
      </c>
    </row>
    <row r="238" spans="1:34" x14ac:dyDescent="0.25">
      <c r="A238" s="31" t="str">
        <f>C231&amp;"x"&amp;B238</f>
        <v>B1x5</v>
      </c>
      <c r="B238" s="60">
        <v>5</v>
      </c>
      <c r="C238" s="84" t="str">
        <f t="shared" si="207"/>
        <v>M</v>
      </c>
      <c r="D238" s="84" t="str">
        <f t="shared" si="208"/>
        <v>NLG58W7</v>
      </c>
      <c r="E238" s="85" t="str">
        <f t="shared" si="209"/>
        <v>Vaartmans, J.A.</v>
      </c>
      <c r="F238" s="85" t="str">
        <f t="shared" si="210"/>
        <v>Jordi</v>
      </c>
      <c r="G238" s="86">
        <f t="shared" si="211"/>
        <v>39069</v>
      </c>
      <c r="H238" s="87">
        <f t="shared" si="212"/>
        <v>15</v>
      </c>
      <c r="I238" s="94"/>
      <c r="J238" s="84" t="str">
        <f t="shared" si="213"/>
        <v>C1</v>
      </c>
      <c r="K238" s="84" t="str">
        <f t="shared" si="214"/>
        <v>C1</v>
      </c>
      <c r="L238" s="84" t="str">
        <f t="shared" si="215"/>
        <v>B1</v>
      </c>
      <c r="M238" s="84" t="str">
        <f t="shared" si="216"/>
        <v>B1</v>
      </c>
      <c r="N238" s="89"/>
      <c r="P238" s="199"/>
      <c r="Q238" s="199"/>
      <c r="R238" s="199"/>
      <c r="S238" s="199">
        <f>IF(OR(LEFT($A238,1)="x",AND(AC233+$AC238=0,$AC233&gt;0)),"",IFERROR(VLOOKUP($A238,LedenZ,29,0),""))</f>
        <v>0</v>
      </c>
      <c r="T238" s="273">
        <f t="shared" si="217"/>
        <v>1</v>
      </c>
      <c r="U238" s="202">
        <f t="shared" si="218"/>
        <v>1</v>
      </c>
      <c r="V238" s="205">
        <f t="shared" si="225"/>
        <v>15</v>
      </c>
      <c r="W238" s="205">
        <f t="shared" si="225"/>
        <v>16</v>
      </c>
      <c r="X238" s="49">
        <v>9</v>
      </c>
      <c r="Y238" s="84" t="str">
        <f t="shared" si="219"/>
        <v>C1</v>
      </c>
      <c r="Z238" s="84" t="str">
        <f t="shared" si="220"/>
        <v>C1</v>
      </c>
      <c r="AA238" s="84" t="str">
        <f t="shared" si="221"/>
        <v>B1</v>
      </c>
      <c r="AB238" s="84" t="str">
        <f t="shared" si="222"/>
        <v/>
      </c>
      <c r="AC238" s="31">
        <f t="shared" si="223"/>
        <v>6</v>
      </c>
      <c r="AH238" s="332">
        <f t="shared" si="224"/>
        <v>15.04</v>
      </c>
    </row>
    <row r="239" spans="1:34" x14ac:dyDescent="0.25">
      <c r="A239" s="31" t="str">
        <f>C231&amp;"x"&amp;B239</f>
        <v>B1x6</v>
      </c>
      <c r="B239" s="60">
        <v>6</v>
      </c>
      <c r="C239" s="84" t="str">
        <f t="shared" si="207"/>
        <v>M</v>
      </c>
      <c r="D239" s="84" t="str">
        <f t="shared" si="208"/>
        <v>NLG57P5</v>
      </c>
      <c r="E239" s="85" t="str">
        <f t="shared" si="209"/>
        <v>Bäcker, C.J.</v>
      </c>
      <c r="F239" s="85" t="str">
        <f t="shared" si="210"/>
        <v>Tijn</v>
      </c>
      <c r="G239" s="86">
        <f t="shared" si="211"/>
        <v>39239</v>
      </c>
      <c r="H239" s="87">
        <f t="shared" si="212"/>
        <v>14</v>
      </c>
      <c r="I239" s="94"/>
      <c r="J239" s="84" t="str">
        <f t="shared" si="213"/>
        <v>C1</v>
      </c>
      <c r="K239" s="84" t="str">
        <f t="shared" si="214"/>
        <v>C1</v>
      </c>
      <c r="L239" s="84" t="str">
        <f t="shared" si="215"/>
        <v>B1</v>
      </c>
      <c r="M239" s="84" t="str">
        <f t="shared" si="216"/>
        <v>B1</v>
      </c>
      <c r="N239" s="89"/>
      <c r="P239" s="199"/>
      <c r="Q239" s="199"/>
      <c r="R239" s="199"/>
      <c r="S239" s="199">
        <f>IF(OR(LEFT($A239,1)="x",AND(AC233+$AC239=0,$AC233&gt;0)),"",IFERROR(VLOOKUP($A239,LedenZ,29,0),""))</f>
        <v>0</v>
      </c>
      <c r="T239" s="273">
        <f t="shared" si="217"/>
        <v>1</v>
      </c>
      <c r="U239" s="202">
        <f t="shared" si="218"/>
        <v>1</v>
      </c>
      <c r="V239" s="205">
        <f t="shared" si="225"/>
        <v>15</v>
      </c>
      <c r="W239" s="205">
        <f t="shared" si="225"/>
        <v>16</v>
      </c>
      <c r="X239" s="49">
        <v>10</v>
      </c>
      <c r="Y239" s="84" t="str">
        <f t="shared" si="219"/>
        <v>C1</v>
      </c>
      <c r="Z239" s="84" t="str">
        <f t="shared" si="220"/>
        <v>C1</v>
      </c>
      <c r="AA239" s="84" t="str">
        <f t="shared" si="221"/>
        <v>B1</v>
      </c>
      <c r="AB239" s="84" t="str">
        <f t="shared" si="222"/>
        <v/>
      </c>
      <c r="AC239" s="31">
        <f t="shared" si="223"/>
        <v>6</v>
      </c>
      <c r="AH239" s="332">
        <f t="shared" si="224"/>
        <v>14.57</v>
      </c>
    </row>
    <row r="240" spans="1:34" x14ac:dyDescent="0.25">
      <c r="A240" s="31" t="str">
        <f>C231&amp;"x"&amp;B240</f>
        <v>B1x7</v>
      </c>
      <c r="B240" s="60">
        <v>7</v>
      </c>
      <c r="C240" s="84" t="str">
        <f t="shared" si="207"/>
        <v>M</v>
      </c>
      <c r="D240" s="84" t="str">
        <f t="shared" si="208"/>
        <v>NLL19V8</v>
      </c>
      <c r="E240" s="85" t="str">
        <f t="shared" si="209"/>
        <v>Zwanenburg, J.</v>
      </c>
      <c r="F240" s="85" t="str">
        <f t="shared" si="210"/>
        <v>Jack</v>
      </c>
      <c r="G240" s="86">
        <f t="shared" si="211"/>
        <v>39356</v>
      </c>
      <c r="H240" s="87">
        <f t="shared" si="212"/>
        <v>14</v>
      </c>
      <c r="I240" s="94"/>
      <c r="J240" s="84" t="str">
        <f t="shared" si="213"/>
        <v>C1</v>
      </c>
      <c r="K240" s="84" t="str">
        <f t="shared" si="214"/>
        <v>C1</v>
      </c>
      <c r="L240" s="84" t="str">
        <f t="shared" si="215"/>
        <v>B1</v>
      </c>
      <c r="M240" s="84" t="str">
        <f t="shared" si="216"/>
        <v>B1</v>
      </c>
      <c r="N240" s="89"/>
      <c r="P240" s="199"/>
      <c r="Q240" s="199"/>
      <c r="R240" s="199"/>
      <c r="S240" s="199">
        <f>IF(OR(LEFT($A240,1)="x",AND(AC233+$AC240=0,$AC233&gt;0)),"",IFERROR(VLOOKUP($A240,LedenZ,29,0),""))</f>
        <v>0</v>
      </c>
      <c r="T240" s="273">
        <f t="shared" si="217"/>
        <v>1</v>
      </c>
      <c r="U240" s="202">
        <f t="shared" si="218"/>
        <v>1</v>
      </c>
      <c r="V240" s="205">
        <f t="shared" si="225"/>
        <v>15</v>
      </c>
      <c r="W240" s="205">
        <f t="shared" si="225"/>
        <v>16</v>
      </c>
      <c r="X240" s="49">
        <v>11</v>
      </c>
      <c r="Y240" s="84" t="str">
        <f t="shared" si="219"/>
        <v>C1</v>
      </c>
      <c r="Z240" s="84" t="str">
        <f t="shared" si="220"/>
        <v>C1</v>
      </c>
      <c r="AA240" s="84" t="str">
        <f t="shared" si="221"/>
        <v>B1</v>
      </c>
      <c r="AB240" s="84" t="str">
        <f t="shared" si="222"/>
        <v/>
      </c>
      <c r="AC240" s="31">
        <f t="shared" si="223"/>
        <v>6</v>
      </c>
      <c r="AH240" s="332">
        <f t="shared" si="224"/>
        <v>14.25</v>
      </c>
    </row>
    <row r="241" spans="1:34" x14ac:dyDescent="0.25">
      <c r="A241" s="31" t="str">
        <f>C231&amp;"x"&amp;B241</f>
        <v>B1x8</v>
      </c>
      <c r="B241" s="60">
        <v>8</v>
      </c>
      <c r="C241" s="84" t="str">
        <f t="shared" si="207"/>
        <v>M</v>
      </c>
      <c r="D241" s="84" t="str">
        <f t="shared" si="208"/>
        <v>NLG57L7</v>
      </c>
      <c r="E241" s="85" t="str">
        <f t="shared" si="209"/>
        <v>Valk, J.B.</v>
      </c>
      <c r="F241" s="85" t="str">
        <f t="shared" si="210"/>
        <v>Jarno</v>
      </c>
      <c r="G241" s="86">
        <f t="shared" si="211"/>
        <v>39367</v>
      </c>
      <c r="H241" s="87">
        <f t="shared" si="212"/>
        <v>14</v>
      </c>
      <c r="I241" s="94"/>
      <c r="J241" s="84" t="str">
        <f t="shared" si="213"/>
        <v>C1</v>
      </c>
      <c r="K241" s="84" t="str">
        <f t="shared" si="214"/>
        <v>C1</v>
      </c>
      <c r="L241" s="84" t="str">
        <f t="shared" si="215"/>
        <v>B1</v>
      </c>
      <c r="M241" s="84" t="str">
        <f t="shared" si="216"/>
        <v>B1</v>
      </c>
      <c r="N241" s="89"/>
      <c r="P241" s="199"/>
      <c r="Q241" s="199"/>
      <c r="R241" s="199"/>
      <c r="S241" s="199">
        <f>IF(OR(LEFT($A241,1)="x",AND(AC233+$AC241=0,$AC233&gt;0)),"",IFERROR(VLOOKUP($A241,LedenZ,29,0),""))</f>
        <v>0</v>
      </c>
      <c r="T241" s="273">
        <f t="shared" si="217"/>
        <v>1</v>
      </c>
      <c r="U241" s="202">
        <f t="shared" si="218"/>
        <v>1</v>
      </c>
      <c r="V241" s="205">
        <f t="shared" si="225"/>
        <v>15</v>
      </c>
      <c r="W241" s="205">
        <f t="shared" si="225"/>
        <v>16</v>
      </c>
      <c r="X241" s="49">
        <v>12</v>
      </c>
      <c r="Y241" s="84" t="str">
        <f t="shared" si="219"/>
        <v>C1</v>
      </c>
      <c r="Z241" s="84" t="str">
        <f t="shared" si="220"/>
        <v>C1</v>
      </c>
      <c r="AA241" s="84" t="str">
        <f t="shared" si="221"/>
        <v>B1</v>
      </c>
      <c r="AB241" s="84" t="str">
        <f t="shared" si="222"/>
        <v/>
      </c>
      <c r="AC241" s="31">
        <f t="shared" si="223"/>
        <v>6</v>
      </c>
      <c r="AH241" s="332">
        <f t="shared" si="224"/>
        <v>14.22</v>
      </c>
    </row>
    <row r="242" spans="1:34" x14ac:dyDescent="0.25">
      <c r="A242" s="31" t="str">
        <f>C231&amp;"x"&amp;B242</f>
        <v>B1x9</v>
      </c>
      <c r="B242" s="60">
        <v>9</v>
      </c>
      <c r="C242" s="84" t="str">
        <f t="shared" si="207"/>
        <v>V</v>
      </c>
      <c r="D242" s="84" t="str">
        <f t="shared" si="208"/>
        <v>NLP77W3</v>
      </c>
      <c r="E242" s="85" t="str">
        <f t="shared" si="209"/>
        <v>Mert, R.</v>
      </c>
      <c r="F242" s="85" t="str">
        <f t="shared" si="210"/>
        <v>Rezzan</v>
      </c>
      <c r="G242" s="86">
        <f t="shared" si="211"/>
        <v>38848</v>
      </c>
      <c r="H242" s="87">
        <f t="shared" si="212"/>
        <v>15</v>
      </c>
      <c r="I242" s="94"/>
      <c r="J242" s="84" t="str">
        <f t="shared" si="213"/>
        <v>C2</v>
      </c>
      <c r="K242" s="84" t="str">
        <f t="shared" si="214"/>
        <v>C2</v>
      </c>
      <c r="L242" s="84" t="str">
        <f t="shared" si="215"/>
        <v>B2</v>
      </c>
      <c r="M242" s="84" t="str">
        <f t="shared" si="216"/>
        <v>B1</v>
      </c>
      <c r="N242" s="89"/>
      <c r="P242" s="199"/>
      <c r="Q242" s="199"/>
      <c r="R242" s="199"/>
      <c r="S242" s="199">
        <f>IF(OR(LEFT($A242,1)="x",AND(AC233+$AC242=0,$AC233&gt;0)),"",IFERROR(VLOOKUP($A242,LedenZ,29,0),""))</f>
        <v>0</v>
      </c>
      <c r="T242" s="273">
        <f t="shared" si="217"/>
        <v>1</v>
      </c>
      <c r="U242" s="202">
        <f t="shared" si="218"/>
        <v>1</v>
      </c>
      <c r="V242" s="205">
        <f t="shared" si="225"/>
        <v>15</v>
      </c>
      <c r="W242" s="205">
        <f t="shared" si="225"/>
        <v>16</v>
      </c>
      <c r="X242" s="49">
        <v>13</v>
      </c>
      <c r="Y242" s="84" t="str">
        <f t="shared" si="219"/>
        <v>C2</v>
      </c>
      <c r="Z242" s="84" t="str">
        <f t="shared" si="220"/>
        <v>C2</v>
      </c>
      <c r="AA242" s="84" t="str">
        <f t="shared" si="221"/>
        <v>B2</v>
      </c>
      <c r="AB242" s="84" t="str">
        <f t="shared" si="222"/>
        <v/>
      </c>
      <c r="AC242" s="31">
        <f t="shared" si="223"/>
        <v>6</v>
      </c>
      <c r="AH242" s="332">
        <f t="shared" si="224"/>
        <v>15.64</v>
      </c>
    </row>
    <row r="243" spans="1:34" x14ac:dyDescent="0.25">
      <c r="A243" s="31" t="str">
        <f>C231&amp;"x"&amp;B243</f>
        <v>B1x10</v>
      </c>
      <c r="B243" s="60">
        <v>10</v>
      </c>
      <c r="C243" s="84" t="str">
        <f t="shared" si="207"/>
        <v>V</v>
      </c>
      <c r="D243" s="84" t="str">
        <f t="shared" si="208"/>
        <v>NLH27P1</v>
      </c>
      <c r="E243" s="85" t="str">
        <f t="shared" si="209"/>
        <v>Haas, de A.</v>
      </c>
      <c r="F243" s="85" t="str">
        <f t="shared" si="210"/>
        <v>Amber</v>
      </c>
      <c r="G243" s="86">
        <f t="shared" si="211"/>
        <v>39114</v>
      </c>
      <c r="H243" s="87">
        <f t="shared" si="212"/>
        <v>14</v>
      </c>
      <c r="I243" s="94"/>
      <c r="J243" s="84" t="str">
        <f t="shared" si="213"/>
        <v>C1</v>
      </c>
      <c r="K243" s="84" t="str">
        <f t="shared" si="214"/>
        <v>C1</v>
      </c>
      <c r="L243" s="84">
        <f t="shared" si="215"/>
        <v>0</v>
      </c>
      <c r="M243" s="84" t="str">
        <f t="shared" si="216"/>
        <v>B1</v>
      </c>
      <c r="N243" s="89"/>
      <c r="P243" s="199"/>
      <c r="Q243" s="199"/>
      <c r="R243" s="199"/>
      <c r="S243" s="199">
        <f>IF(OR(LEFT($A243,1)="x",AND(AC233+$AC243=0,$AC233&gt;0)),"",IFERROR(VLOOKUP($A243,LedenZ,29,0),""))</f>
        <v>0</v>
      </c>
      <c r="T243" s="273">
        <f t="shared" si="217"/>
        <v>1</v>
      </c>
      <c r="U243" s="202">
        <f t="shared" si="218"/>
        <v>1</v>
      </c>
      <c r="V243" s="205">
        <f t="shared" si="225"/>
        <v>15</v>
      </c>
      <c r="W243" s="205">
        <f t="shared" si="225"/>
        <v>16</v>
      </c>
      <c r="X243" s="49">
        <v>14</v>
      </c>
      <c r="Y243" s="84" t="str">
        <f t="shared" si="219"/>
        <v>C1</v>
      </c>
      <c r="Z243" s="84" t="str">
        <f t="shared" si="220"/>
        <v>C1</v>
      </c>
      <c r="AA243" s="84" t="str">
        <f t="shared" si="221"/>
        <v/>
      </c>
      <c r="AB243" s="84" t="str">
        <f t="shared" si="222"/>
        <v/>
      </c>
      <c r="AC243" s="31">
        <f t="shared" si="223"/>
        <v>4</v>
      </c>
      <c r="AH243" s="332">
        <f t="shared" si="224"/>
        <v>14.91</v>
      </c>
    </row>
    <row r="244" spans="1:34" x14ac:dyDescent="0.25">
      <c r="A244" s="31" t="str">
        <f>C231&amp;"x"&amp;B244</f>
        <v>B1x11</v>
      </c>
      <c r="B244" s="60">
        <v>11</v>
      </c>
      <c r="C244" s="84" t="str">
        <f t="shared" si="207"/>
        <v/>
      </c>
      <c r="D244" s="84" t="str">
        <f t="shared" si="208"/>
        <v/>
      </c>
      <c r="E244" s="85" t="str">
        <f t="shared" si="209"/>
        <v/>
      </c>
      <c r="F244" s="85" t="str">
        <f t="shared" si="210"/>
        <v/>
      </c>
      <c r="G244" s="86" t="str">
        <f t="shared" si="211"/>
        <v/>
      </c>
      <c r="H244" s="87" t="str">
        <f t="shared" si="212"/>
        <v/>
      </c>
      <c r="I244" s="94"/>
      <c r="J244" s="84" t="str">
        <f t="shared" si="213"/>
        <v/>
      </c>
      <c r="K244" s="84" t="str">
        <f t="shared" si="214"/>
        <v/>
      </c>
      <c r="L244" s="84" t="str">
        <f t="shared" si="215"/>
        <v/>
      </c>
      <c r="M244" s="84" t="str">
        <f t="shared" si="216"/>
        <v/>
      </c>
      <c r="N244" s="89"/>
      <c r="P244" s="199"/>
      <c r="Q244" s="199"/>
      <c r="R244" s="199"/>
      <c r="S244" s="199" t="str">
        <f>IF(OR(LEFT($A244,1)="x",AND(AC233+$AC244=0,$AC233&gt;0)),"",IFERROR(VLOOKUP($A244,LedenZ,29,0),""))</f>
        <v/>
      </c>
      <c r="T244" s="273">
        <f t="shared" si="217"/>
        <v>0</v>
      </c>
      <c r="U244" s="202">
        <f t="shared" si="218"/>
        <v>0</v>
      </c>
      <c r="V244" s="205">
        <f t="shared" si="225"/>
        <v>15</v>
      </c>
      <c r="W244" s="205">
        <f t="shared" si="225"/>
        <v>16</v>
      </c>
      <c r="X244" s="49">
        <v>15</v>
      </c>
      <c r="Y244" s="84" t="str">
        <f t="shared" si="219"/>
        <v/>
      </c>
      <c r="Z244" s="84" t="str">
        <f t="shared" si="220"/>
        <v/>
      </c>
      <c r="AA244" s="84" t="str">
        <f t="shared" si="221"/>
        <v/>
      </c>
      <c r="AB244" s="84" t="str">
        <f t="shared" si="222"/>
        <v/>
      </c>
      <c r="AC244" s="31">
        <f t="shared" si="223"/>
        <v>0</v>
      </c>
      <c r="AH244" s="332" t="str">
        <f t="shared" si="224"/>
        <v/>
      </c>
    </row>
    <row r="245" spans="1:34" x14ac:dyDescent="0.25">
      <c r="A245" s="31" t="str">
        <f>C231&amp;"x"&amp;B245</f>
        <v>B1x12</v>
      </c>
      <c r="B245" s="60">
        <v>12</v>
      </c>
      <c r="C245" s="84" t="str">
        <f t="shared" si="207"/>
        <v/>
      </c>
      <c r="D245" s="84" t="str">
        <f t="shared" si="208"/>
        <v/>
      </c>
      <c r="E245" s="85" t="str">
        <f t="shared" si="209"/>
        <v/>
      </c>
      <c r="F245" s="85" t="str">
        <f t="shared" si="210"/>
        <v/>
      </c>
      <c r="G245" s="86" t="str">
        <f t="shared" si="211"/>
        <v/>
      </c>
      <c r="H245" s="87" t="str">
        <f t="shared" si="212"/>
        <v/>
      </c>
      <c r="I245" s="94"/>
      <c r="J245" s="84" t="str">
        <f t="shared" si="213"/>
        <v/>
      </c>
      <c r="K245" s="84" t="str">
        <f t="shared" si="214"/>
        <v/>
      </c>
      <c r="L245" s="84" t="str">
        <f t="shared" si="215"/>
        <v/>
      </c>
      <c r="M245" s="84" t="str">
        <f t="shared" si="216"/>
        <v/>
      </c>
      <c r="N245" s="89"/>
      <c r="P245" s="199"/>
      <c r="Q245" s="199"/>
      <c r="R245" s="199"/>
      <c r="S245" s="199" t="str">
        <f>IF(OR(LEFT($A245,1)="x",AND(AC233+$AC245=0,$AC233&gt;0)),"",IFERROR(VLOOKUP($A245,LedenZ,29,0),""))</f>
        <v/>
      </c>
      <c r="T245" s="273">
        <f t="shared" si="217"/>
        <v>0</v>
      </c>
      <c r="U245" s="202">
        <f t="shared" si="218"/>
        <v>0</v>
      </c>
      <c r="V245" s="205">
        <f t="shared" si="225"/>
        <v>15</v>
      </c>
      <c r="W245" s="205">
        <f t="shared" si="225"/>
        <v>16</v>
      </c>
      <c r="X245" s="49">
        <v>16</v>
      </c>
      <c r="Y245" s="84" t="str">
        <f t="shared" si="219"/>
        <v/>
      </c>
      <c r="Z245" s="84" t="str">
        <f t="shared" si="220"/>
        <v/>
      </c>
      <c r="AA245" s="84" t="str">
        <f t="shared" si="221"/>
        <v/>
      </c>
      <c r="AB245" s="84" t="str">
        <f t="shared" si="222"/>
        <v/>
      </c>
      <c r="AC245" s="31">
        <f t="shared" si="223"/>
        <v>0</v>
      </c>
      <c r="AH245" s="332" t="str">
        <f t="shared" si="224"/>
        <v/>
      </c>
    </row>
    <row r="246" spans="1:34" x14ac:dyDescent="0.25">
      <c r="A246" s="31" t="str">
        <f>C231&amp;"x"&amp;B246</f>
        <v>B1x13</v>
      </c>
      <c r="B246" s="60">
        <v>13</v>
      </c>
      <c r="C246" s="84" t="str">
        <f t="shared" si="207"/>
        <v/>
      </c>
      <c r="D246" s="84" t="str">
        <f t="shared" si="208"/>
        <v/>
      </c>
      <c r="E246" s="85" t="str">
        <f t="shared" si="209"/>
        <v/>
      </c>
      <c r="F246" s="85" t="str">
        <f t="shared" si="210"/>
        <v/>
      </c>
      <c r="G246" s="86" t="str">
        <f t="shared" si="211"/>
        <v/>
      </c>
      <c r="H246" s="87" t="str">
        <f t="shared" si="212"/>
        <v/>
      </c>
      <c r="I246" s="94"/>
      <c r="J246" s="84" t="str">
        <f t="shared" si="213"/>
        <v/>
      </c>
      <c r="K246" s="84" t="str">
        <f t="shared" si="214"/>
        <v/>
      </c>
      <c r="L246" s="84" t="str">
        <f t="shared" si="215"/>
        <v/>
      </c>
      <c r="M246" s="84" t="str">
        <f t="shared" si="216"/>
        <v/>
      </c>
      <c r="N246" s="89"/>
      <c r="P246" s="199"/>
      <c r="Q246" s="199"/>
      <c r="R246" s="199"/>
      <c r="S246" s="199" t="str">
        <f>IF(OR(LEFT($A246,1)="x",AND(AC233+$AC246=0,$AC233&gt;0)),"",IFERROR(VLOOKUP($A246,LedenZ,29,0),""))</f>
        <v/>
      </c>
      <c r="T246" s="273">
        <f t="shared" si="217"/>
        <v>0</v>
      </c>
      <c r="U246" s="202">
        <f t="shared" si="218"/>
        <v>0</v>
      </c>
      <c r="V246" s="205">
        <f t="shared" si="225"/>
        <v>15</v>
      </c>
      <c r="W246" s="205">
        <f t="shared" si="225"/>
        <v>16</v>
      </c>
      <c r="X246" s="49">
        <v>17</v>
      </c>
      <c r="Y246" s="84" t="str">
        <f t="shared" si="219"/>
        <v/>
      </c>
      <c r="Z246" s="84" t="str">
        <f t="shared" si="220"/>
        <v/>
      </c>
      <c r="AA246" s="84" t="str">
        <f t="shared" si="221"/>
        <v/>
      </c>
      <c r="AB246" s="84" t="str">
        <f t="shared" si="222"/>
        <v/>
      </c>
      <c r="AC246" s="31">
        <f t="shared" si="223"/>
        <v>0</v>
      </c>
      <c r="AH246" s="332" t="str">
        <f t="shared" si="224"/>
        <v/>
      </c>
    </row>
    <row r="247" spans="1:34" x14ac:dyDescent="0.25">
      <c r="A247" s="31" t="str">
        <f>C231&amp;"x"&amp;B247</f>
        <v>B1x14</v>
      </c>
      <c r="B247" s="60">
        <v>14</v>
      </c>
      <c r="C247" s="84" t="str">
        <f t="shared" si="207"/>
        <v/>
      </c>
      <c r="D247" s="84" t="str">
        <f t="shared" si="208"/>
        <v/>
      </c>
      <c r="E247" s="85" t="str">
        <f t="shared" si="209"/>
        <v/>
      </c>
      <c r="F247" s="85" t="str">
        <f t="shared" si="210"/>
        <v/>
      </c>
      <c r="G247" s="86" t="str">
        <f t="shared" si="211"/>
        <v/>
      </c>
      <c r="H247" s="87" t="str">
        <f t="shared" si="212"/>
        <v/>
      </c>
      <c r="I247" s="94"/>
      <c r="J247" s="84" t="str">
        <f t="shared" si="213"/>
        <v/>
      </c>
      <c r="K247" s="84" t="str">
        <f t="shared" si="214"/>
        <v/>
      </c>
      <c r="L247" s="84" t="str">
        <f t="shared" si="215"/>
        <v/>
      </c>
      <c r="M247" s="84" t="str">
        <f t="shared" si="216"/>
        <v/>
      </c>
      <c r="N247" s="89"/>
      <c r="P247" s="199"/>
      <c r="Q247" s="199"/>
      <c r="R247" s="199"/>
      <c r="S247" s="199" t="str">
        <f>IF(OR(LEFT($A247,1)="x",AND(AC233+$AC247=0,$AC233&gt;0)),"",IFERROR(VLOOKUP($A247,LedenZ,29,0),""))</f>
        <v/>
      </c>
      <c r="T247" s="273">
        <f t="shared" si="217"/>
        <v>0</v>
      </c>
      <c r="U247" s="202">
        <f t="shared" si="218"/>
        <v>0</v>
      </c>
      <c r="V247" s="205">
        <f t="shared" si="225"/>
        <v>15</v>
      </c>
      <c r="W247" s="205">
        <f t="shared" si="225"/>
        <v>16</v>
      </c>
      <c r="X247" s="49">
        <v>18</v>
      </c>
      <c r="Y247" s="84" t="str">
        <f t="shared" si="219"/>
        <v/>
      </c>
      <c r="Z247" s="84" t="str">
        <f t="shared" si="220"/>
        <v/>
      </c>
      <c r="AA247" s="84" t="str">
        <f t="shared" si="221"/>
        <v/>
      </c>
      <c r="AB247" s="84" t="str">
        <f t="shared" si="222"/>
        <v/>
      </c>
      <c r="AC247" s="31">
        <f t="shared" si="223"/>
        <v>0</v>
      </c>
      <c r="AH247" s="332" t="str">
        <f t="shared" si="224"/>
        <v/>
      </c>
    </row>
    <row r="248" spans="1:34" x14ac:dyDescent="0.25">
      <c r="A248" s="31" t="str">
        <f>C231&amp;"x"&amp;B248</f>
        <v>B1x15</v>
      </c>
      <c r="B248" s="60">
        <v>15</v>
      </c>
      <c r="C248" s="84" t="str">
        <f t="shared" si="207"/>
        <v/>
      </c>
      <c r="D248" s="84" t="str">
        <f t="shared" si="208"/>
        <v/>
      </c>
      <c r="E248" s="85" t="str">
        <f t="shared" si="209"/>
        <v/>
      </c>
      <c r="F248" s="85" t="str">
        <f t="shared" si="210"/>
        <v/>
      </c>
      <c r="G248" s="86" t="str">
        <f t="shared" si="211"/>
        <v/>
      </c>
      <c r="H248" s="87" t="str">
        <f t="shared" si="212"/>
        <v/>
      </c>
      <c r="I248" s="94"/>
      <c r="J248" s="84" t="str">
        <f t="shared" si="213"/>
        <v/>
      </c>
      <c r="K248" s="84" t="str">
        <f t="shared" si="214"/>
        <v/>
      </c>
      <c r="L248" s="84" t="str">
        <f t="shared" si="215"/>
        <v/>
      </c>
      <c r="M248" s="84" t="str">
        <f t="shared" si="216"/>
        <v/>
      </c>
      <c r="N248" s="89"/>
      <c r="P248" s="199"/>
      <c r="Q248" s="199"/>
      <c r="R248" s="199"/>
      <c r="S248" s="199" t="str">
        <f>IF(OR(LEFT($A248,1)="x",AND(AC233+$AC248=0,$AC233&gt;0)),"",IFERROR(VLOOKUP($A248,LedenZ,29,0),""))</f>
        <v/>
      </c>
      <c r="T248" s="273">
        <f t="shared" si="217"/>
        <v>0</v>
      </c>
      <c r="U248" s="202">
        <f t="shared" si="218"/>
        <v>0</v>
      </c>
      <c r="V248" s="205">
        <f t="shared" si="225"/>
        <v>15</v>
      </c>
      <c r="W248" s="205">
        <f t="shared" si="225"/>
        <v>16</v>
      </c>
      <c r="X248" s="49">
        <v>19</v>
      </c>
      <c r="Y248" s="84" t="str">
        <f t="shared" si="219"/>
        <v/>
      </c>
      <c r="Z248" s="84" t="str">
        <f t="shared" si="220"/>
        <v/>
      </c>
      <c r="AA248" s="84" t="str">
        <f t="shared" si="221"/>
        <v/>
      </c>
      <c r="AB248" s="84" t="str">
        <f t="shared" si="222"/>
        <v/>
      </c>
      <c r="AC248" s="31">
        <f t="shared" si="223"/>
        <v>0</v>
      </c>
      <c r="AH248" s="332" t="str">
        <f t="shared" si="224"/>
        <v/>
      </c>
    </row>
    <row r="249" spans="1:34" ht="13.8" thickBot="1" x14ac:dyDescent="0.3">
      <c r="B249" s="90"/>
      <c r="C249" s="91"/>
      <c r="D249" s="90"/>
      <c r="E249" s="90"/>
      <c r="F249" s="90"/>
      <c r="G249" s="92"/>
      <c r="H249" s="92"/>
      <c r="I249" s="92"/>
      <c r="J249" s="91"/>
      <c r="K249" s="91"/>
      <c r="L249" s="91"/>
      <c r="M249" s="89"/>
      <c r="N249" s="89"/>
      <c r="X249" s="49">
        <v>20</v>
      </c>
    </row>
    <row r="250" spans="1:34" ht="13.8" thickTop="1" x14ac:dyDescent="0.25">
      <c r="A250" s="59"/>
      <c r="B250" s="60"/>
      <c r="C250" s="416" t="s">
        <v>5707</v>
      </c>
      <c r="D250" s="416"/>
      <c r="E250" s="162" t="s">
        <v>5708</v>
      </c>
      <c r="F250" s="162" t="s">
        <v>5709</v>
      </c>
      <c r="G250" s="62" t="s">
        <v>5710</v>
      </c>
      <c r="H250" s="63"/>
      <c r="I250" s="64"/>
      <c r="J250" s="65" t="s">
        <v>5711</v>
      </c>
      <c r="K250" s="65" t="s">
        <v>5712</v>
      </c>
      <c r="L250" s="65" t="s">
        <v>5713</v>
      </c>
      <c r="M250" s="66"/>
      <c r="N250" s="66"/>
      <c r="O250" s="67"/>
      <c r="P250" s="68">
        <f>COUNT(P254:P268)</f>
        <v>0</v>
      </c>
      <c r="Q250" s="68">
        <f>COUNT(Q254:Q268)</f>
        <v>0</v>
      </c>
      <c r="R250" s="68">
        <f>COUNT(R254:R268)</f>
        <v>0</v>
      </c>
      <c r="S250" s="68">
        <f>COUNT(S254:S268)</f>
        <v>9</v>
      </c>
      <c r="T250" s="344">
        <f>T251-SUM(U254:U268)</f>
        <v>0</v>
      </c>
      <c r="U250" s="67"/>
      <c r="V250" s="67"/>
      <c r="W250" s="67"/>
      <c r="X250" s="67">
        <v>1</v>
      </c>
      <c r="Y250" s="59"/>
      <c r="Z250" s="59"/>
      <c r="AA250" s="59"/>
      <c r="AB250" s="59"/>
      <c r="AC250" s="59"/>
    </row>
    <row r="251" spans="1:34" x14ac:dyDescent="0.25">
      <c r="A251" s="40">
        <v>16</v>
      </c>
      <c r="B251" s="70"/>
      <c r="C251" s="415" t="str">
        <f>Leden!AR18</f>
        <v>B2</v>
      </c>
      <c r="D251" s="415"/>
      <c r="E251" s="161" t="str">
        <f>IF($C251="","",LEFT(IFERROR(VLOOKUP($C251,TeamsZ,2,0),"")&amp;"??",2))</f>
        <v>BK</v>
      </c>
      <c r="F251" s="342" t="str">
        <f>IF($C251="","",IFERROR(VLOOKUP($C251,TeamsZ,3,0),"??"))</f>
        <v>Za</v>
      </c>
      <c r="G251" s="161" t="str">
        <f>IF($C251="","",LEFT(IFERROR(VLOOKUP($C251,TeamsZ,4,0),"")&amp;"?",1))</f>
        <v>8</v>
      </c>
      <c r="H251" s="72"/>
      <c r="I251" s="73"/>
      <c r="J251" s="265">
        <f>COUNTIF(C254:C268,"V")</f>
        <v>5</v>
      </c>
      <c r="K251" s="268">
        <f>COUNTIF(C254:C268,"M")</f>
        <v>4</v>
      </c>
      <c r="L251" s="74">
        <f>IFERROR(AVERAGE(H254:H268),"")</f>
        <v>14</v>
      </c>
      <c r="M251" s="75"/>
      <c r="N251" s="75"/>
      <c r="O251" s="76" t="s">
        <v>5714</v>
      </c>
      <c r="P251" s="346"/>
      <c r="Q251" s="346"/>
      <c r="R251" s="346"/>
      <c r="S251" s="346">
        <f>IF(COUNT(S254:S268)=0,"",TeamPunten(S254:S268,$C251,$T251))</f>
        <v>0</v>
      </c>
      <c r="T251" s="344">
        <f>SUM(T254:T268)</f>
        <v>9</v>
      </c>
      <c r="U251" s="201" t="str">
        <f>MID($C251,1,1)</f>
        <v>B</v>
      </c>
      <c r="V251" s="201" t="str">
        <f>MID($C251,1,1)</f>
        <v>B</v>
      </c>
      <c r="W251" s="201" t="str">
        <f>MID($C251,1,1)</f>
        <v>B</v>
      </c>
      <c r="X251" s="49">
        <v>2</v>
      </c>
      <c r="Y251" s="40"/>
      <c r="Z251" s="40"/>
      <c r="AA251" s="40"/>
      <c r="AB251" s="40"/>
      <c r="AC251" s="40"/>
      <c r="AD251" s="17" t="str">
        <f>IF($C251="","",IFERROR(VLOOKUP($C251,TeamsZ,6,0),""))</f>
        <v>A</v>
      </c>
      <c r="AE251" s="17" t="str">
        <f>TRIM(IF($AD251="","",IFERROR(VLOOKUP($AD251,Teams!$J$4:$O$8,2,0),"")))</f>
        <v>3312 AD</v>
      </c>
      <c r="AF251" s="17" t="str">
        <f>TRIM(IF($AD251="","",IFERROR(VLOOKUP($AD251,Teams!$J$4:$O$8,4,0),"")))</f>
        <v>Dordrecht Oranje Wit Hal</v>
      </c>
      <c r="AH251" s="335">
        <f>IFERROR(AVERAGE(AH254:AH268),"")</f>
        <v>14.33888888888889</v>
      </c>
    </row>
    <row r="252" spans="1:34" x14ac:dyDescent="0.25">
      <c r="B252" s="60"/>
      <c r="C252" s="162"/>
      <c r="D252" s="60"/>
      <c r="E252" s="60"/>
      <c r="F252" s="60"/>
      <c r="G252" s="64"/>
      <c r="H252" s="64"/>
      <c r="I252" s="64"/>
      <c r="J252" s="266"/>
      <c r="K252" s="266"/>
      <c r="L252" s="266"/>
      <c r="M252" s="77"/>
      <c r="N252" s="77"/>
      <c r="P252" s="200"/>
      <c r="Q252" s="200"/>
      <c r="R252" s="200"/>
      <c r="S252" s="200"/>
      <c r="T252" s="156"/>
      <c r="U252" s="202"/>
      <c r="V252" s="202"/>
      <c r="W252" s="202"/>
      <c r="X252" s="49">
        <v>3</v>
      </c>
    </row>
    <row r="253" spans="1:34" x14ac:dyDescent="0.25">
      <c r="A253" s="78"/>
      <c r="B253" s="79"/>
      <c r="C253" s="80" t="s">
        <v>5715</v>
      </c>
      <c r="D253" s="80" t="s">
        <v>5716</v>
      </c>
      <c r="E253" s="81" t="s">
        <v>5717</v>
      </c>
      <c r="F253" s="81" t="s">
        <v>5718</v>
      </c>
      <c r="G253" s="80" t="s">
        <v>5719</v>
      </c>
      <c r="H253" s="80" t="s">
        <v>5720</v>
      </c>
      <c r="I253" s="80" t="s">
        <v>5575</v>
      </c>
      <c r="J253" s="80" t="s">
        <v>7904</v>
      </c>
      <c r="K253" s="80" t="s">
        <v>7905</v>
      </c>
      <c r="L253" s="80" t="s">
        <v>8680</v>
      </c>
      <c r="M253" s="80" t="s">
        <v>8681</v>
      </c>
      <c r="N253" s="82"/>
      <c r="O253" s="83"/>
      <c r="P253" s="203" t="s">
        <v>5585</v>
      </c>
      <c r="Q253" s="203" t="s">
        <v>5584</v>
      </c>
      <c r="R253" s="203" t="s">
        <v>5586</v>
      </c>
      <c r="S253" s="203" t="s">
        <v>5585</v>
      </c>
      <c r="T253" s="156"/>
      <c r="U253" s="201">
        <f>IF(W251="","",VLOOKUP(W251,Leeftijdscat,2,FALSE))</f>
        <v>13</v>
      </c>
      <c r="V253" s="201">
        <f>IF(W251="","",VLOOKUP(W251,Leeftijdscat,3,FALSE))</f>
        <v>15</v>
      </c>
      <c r="W253" s="201">
        <f>IF(W251="","",VLOOKUP(W251,Leeftijdscat,4,FALSE))</f>
        <v>16</v>
      </c>
      <c r="X253" s="49">
        <v>4</v>
      </c>
      <c r="Y253" s="78">
        <f>LEN(Y254&amp;Y255&amp;Y256&amp;Y257&amp;Y258&amp;Y259&amp;Y260&amp;Y261&amp;Y262&amp;Y263&amp;Y264&amp;Y265&amp;Y266&amp;Y267&amp;Y268)</f>
        <v>18</v>
      </c>
      <c r="Z253" s="78">
        <f>LEN(Z254&amp;Z255&amp;Z256&amp;Z257&amp;Z258&amp;Z259&amp;Z260&amp;Z261&amp;Z262&amp;Z263&amp;Z264&amp;Z265&amp;Z266&amp;Z267&amp;Z268)</f>
        <v>18</v>
      </c>
      <c r="AA253" s="78">
        <f>LEN(AA254&amp;AA255&amp;AA256&amp;AA257&amp;AA258&amp;AA259&amp;AA260&amp;AA261&amp;AA262&amp;AA263&amp;AA264&amp;AA265&amp;AA266&amp;AA267&amp;AA268)</f>
        <v>18</v>
      </c>
      <c r="AB253" s="78">
        <f>LEN(AB254&amp;AB255&amp;AB256&amp;AB257&amp;AB258&amp;AB259&amp;AB260&amp;AB261&amp;AB262&amp;AB263&amp;AB264&amp;AB265&amp;AB266&amp;AB267&amp;AB268)</f>
        <v>0</v>
      </c>
      <c r="AC253" s="78">
        <f>SUM(Y253:AA253)</f>
        <v>54</v>
      </c>
    </row>
    <row r="254" spans="1:34" x14ac:dyDescent="0.25">
      <c r="A254" s="31" t="str">
        <f>C251&amp;"x"&amp;B254</f>
        <v>B2x1</v>
      </c>
      <c r="B254" s="60">
        <v>1</v>
      </c>
      <c r="C254" s="84" t="str">
        <f t="shared" ref="C254:C268" si="226">IF(LEFT($A254,1)="x","",IFERROR(VLOOKUP($A254,LedenZ,5,0),""))</f>
        <v>V</v>
      </c>
      <c r="D254" s="84" t="str">
        <f t="shared" ref="D254:D268" si="227">IF(LEFT($A254,1)="x","",IFERROR(VLOOKUP($A254,LedenZ,6,0),""))</f>
        <v>NLG57M4</v>
      </c>
      <c r="E254" s="85" t="str">
        <f t="shared" ref="E254:E268" si="228">IF(LEFT($A254,1)="x","",IFERROR(VLOOKUP($A254,LedenZ,7,0),""))</f>
        <v>Hoeve, ten S.</v>
      </c>
      <c r="F254" s="85" t="str">
        <f t="shared" ref="F254:F268" si="229">IF(LEFT($A254,1)="x","",IFERROR(VLOOKUP($A254,LedenZ,8,0),""))</f>
        <v>Senne</v>
      </c>
      <c r="G254" s="86">
        <f t="shared" ref="G254:G268" si="230">IF(LEFT($A254,1)="x","",IFERROR(VLOOKUP($A254,LedenZ,9,0),""))</f>
        <v>39006</v>
      </c>
      <c r="H254" s="87">
        <f t="shared" ref="H254:H268" si="231">IF(AND(ISNUMBER(G254),G254&lt;&gt;0),DATEDIF(G254,Peildatum,"Y"),"")</f>
        <v>15</v>
      </c>
      <c r="I254" s="94"/>
      <c r="J254" s="84" t="str">
        <f t="shared" ref="J254:J268" si="232">IF(LEFT($A254,1)="x","",IFERROR(VLOOKUP($A254,LedenZ,15,0),""))</f>
        <v>C3</v>
      </c>
      <c r="K254" s="84" t="str">
        <f t="shared" ref="K254:K268" si="233">IF(LEFT($A254,1)="x","",IFERROR(VLOOKUP($A254,LedenZ,16,0),""))</f>
        <v>B3</v>
      </c>
      <c r="L254" s="84" t="str">
        <f t="shared" ref="L254:L268" si="234">IF(LEFT($A254,1)="x","",IFERROR(VLOOKUP($A254,LedenZ,17,0),""))</f>
        <v>B2</v>
      </c>
      <c r="M254" s="84" t="str">
        <f t="shared" ref="M254:M268" si="235">IF(LEFT($A254,1)="x","",IFERROR(VLOOKUP($A254,LedenZ,18,0),""))</f>
        <v>B2</v>
      </c>
      <c r="N254" s="89"/>
      <c r="P254" s="199"/>
      <c r="Q254" s="199"/>
      <c r="R254" s="199"/>
      <c r="S254" s="199">
        <f>IF(OR(LEFT($A254,1)="x",AND(AC253+$AC254=0,$AC253&gt;0)),"",IFERROR(VLOOKUP($A254,LedenZ,29,0),""))</f>
        <v>0</v>
      </c>
      <c r="T254" s="273">
        <f t="shared" ref="T254:T268" si="236">IF(LEN(C254&amp;D254&amp;E254&amp;F254)&gt;0,1,0)</f>
        <v>1</v>
      </c>
      <c r="U254" s="202">
        <f t="shared" ref="U254:U268" si="237">MIN(LEN(Y254&amp;Z254&amp;AA254&amp;AB254),1)</f>
        <v>1</v>
      </c>
      <c r="V254" s="205">
        <f>V253</f>
        <v>15</v>
      </c>
      <c r="W254" s="205">
        <f>W253</f>
        <v>16</v>
      </c>
      <c r="X254" s="49">
        <v>5</v>
      </c>
      <c r="Y254" s="84" t="str">
        <f t="shared" ref="Y254:Y268" si="238">IF(LEFT($A254,1)="x","",IFERROR(VLOOKUP($A254,LedenZ,33,0),""))</f>
        <v>C3</v>
      </c>
      <c r="Z254" s="84" t="str">
        <f t="shared" ref="Z254:Z268" si="239">IF(LEFT($A254,1)="x","",IFERROR(VLOOKUP($A254,LedenZ,34,0),""))</f>
        <v>B3</v>
      </c>
      <c r="AA254" s="84" t="str">
        <f t="shared" ref="AA254:AA268" si="240">IF(LEFT($A254,1)="x","",IFERROR(VLOOKUP($A254,LedenZ,35,0),""))</f>
        <v>B2</v>
      </c>
      <c r="AB254" s="84" t="str">
        <f t="shared" ref="AB254:AB268" si="241">IF(LEFT($A254,1)="x","",IFERROR(VLOOKUP($A254,LedenZ,36,0),""))</f>
        <v/>
      </c>
      <c r="AC254" s="31">
        <f t="shared" ref="AC254:AC268" si="242">LEN(Y254&amp;Z254&amp;AA254&amp;AB254)</f>
        <v>6</v>
      </c>
      <c r="AH254" s="332">
        <f t="shared" ref="AH254:AH268" si="243">lft(G254,Peildatum)</f>
        <v>15.21</v>
      </c>
    </row>
    <row r="255" spans="1:34" x14ac:dyDescent="0.25">
      <c r="A255" s="31" t="str">
        <f>C251&amp;"x"&amp;B255</f>
        <v>B2x2</v>
      </c>
      <c r="B255" s="60">
        <v>2</v>
      </c>
      <c r="C255" s="84" t="str">
        <f t="shared" si="226"/>
        <v>V</v>
      </c>
      <c r="D255" s="84" t="str">
        <f t="shared" si="227"/>
        <v>NKY54N3</v>
      </c>
      <c r="E255" s="85" t="str">
        <f t="shared" si="228"/>
        <v>Bouwknegt, L.V.</v>
      </c>
      <c r="F255" s="85" t="str">
        <f t="shared" si="229"/>
        <v>Lianne</v>
      </c>
      <c r="G255" s="86">
        <f t="shared" si="230"/>
        <v>39199</v>
      </c>
      <c r="H255" s="87">
        <f t="shared" si="231"/>
        <v>14</v>
      </c>
      <c r="I255" s="94"/>
      <c r="J255" s="84" t="str">
        <f t="shared" si="232"/>
        <v>C2</v>
      </c>
      <c r="K255" s="84" t="str">
        <f t="shared" si="233"/>
        <v>C3</v>
      </c>
      <c r="L255" s="84" t="str">
        <f t="shared" si="234"/>
        <v>B2</v>
      </c>
      <c r="M255" s="84" t="str">
        <f t="shared" si="235"/>
        <v>B2</v>
      </c>
      <c r="N255" s="89"/>
      <c r="P255" s="199"/>
      <c r="Q255" s="199"/>
      <c r="R255" s="199"/>
      <c r="S255" s="199">
        <f>IF(OR(LEFT($A255,1)="x",AND(AC253+$AC255=0,$AC253&gt;0)),"",IFERROR(VLOOKUP($A255,LedenZ,29,0),""))</f>
        <v>0</v>
      </c>
      <c r="T255" s="273">
        <f t="shared" si="236"/>
        <v>1</v>
      </c>
      <c r="U255" s="202">
        <f t="shared" si="237"/>
        <v>1</v>
      </c>
      <c r="V255" s="205">
        <f t="shared" ref="V255:W268" si="244">V254</f>
        <v>15</v>
      </c>
      <c r="W255" s="205">
        <f t="shared" si="244"/>
        <v>16</v>
      </c>
      <c r="X255" s="49">
        <v>6</v>
      </c>
      <c r="Y255" s="84" t="str">
        <f t="shared" si="238"/>
        <v>C2</v>
      </c>
      <c r="Z255" s="84" t="str">
        <f t="shared" si="239"/>
        <v>C3</v>
      </c>
      <c r="AA255" s="84" t="str">
        <f t="shared" si="240"/>
        <v>B2</v>
      </c>
      <c r="AB255" s="84" t="str">
        <f t="shared" si="241"/>
        <v/>
      </c>
      <c r="AC255" s="31">
        <f t="shared" si="242"/>
        <v>6</v>
      </c>
      <c r="AH255" s="332">
        <f t="shared" si="243"/>
        <v>14.68</v>
      </c>
    </row>
    <row r="256" spans="1:34" x14ac:dyDescent="0.25">
      <c r="A256" s="31" t="str">
        <f>C251&amp;"x"&amp;B256</f>
        <v>B2x3</v>
      </c>
      <c r="B256" s="60">
        <v>3</v>
      </c>
      <c r="C256" s="84" t="str">
        <f t="shared" si="226"/>
        <v>V</v>
      </c>
      <c r="D256" s="84" t="str">
        <f t="shared" si="227"/>
        <v>NLP78G4</v>
      </c>
      <c r="E256" s="85" t="str">
        <f t="shared" si="228"/>
        <v>Bozuwa, J.</v>
      </c>
      <c r="F256" s="85" t="str">
        <f t="shared" si="229"/>
        <v>Julia</v>
      </c>
      <c r="G256" s="86">
        <f t="shared" si="230"/>
        <v>39274</v>
      </c>
      <c r="H256" s="87">
        <f t="shared" si="231"/>
        <v>14</v>
      </c>
      <c r="I256" s="94"/>
      <c r="J256" s="84" t="str">
        <f t="shared" si="232"/>
        <v>C2</v>
      </c>
      <c r="K256" s="84" t="str">
        <f t="shared" si="233"/>
        <v>C3</v>
      </c>
      <c r="L256" s="84" t="str">
        <f t="shared" si="234"/>
        <v>B2</v>
      </c>
      <c r="M256" s="84" t="str">
        <f t="shared" si="235"/>
        <v>B2</v>
      </c>
      <c r="N256" s="89"/>
      <c r="P256" s="199"/>
      <c r="Q256" s="199"/>
      <c r="R256" s="199"/>
      <c r="S256" s="199">
        <f>IF(OR(LEFT($A256,1)="x",AND(AC253+$AC256=0,$AC253&gt;0)),"",IFERROR(VLOOKUP($A256,LedenZ,29,0),""))</f>
        <v>0</v>
      </c>
      <c r="T256" s="273">
        <f t="shared" si="236"/>
        <v>1</v>
      </c>
      <c r="U256" s="202">
        <f t="shared" si="237"/>
        <v>1</v>
      </c>
      <c r="V256" s="205">
        <f t="shared" si="244"/>
        <v>15</v>
      </c>
      <c r="W256" s="205">
        <f t="shared" si="244"/>
        <v>16</v>
      </c>
      <c r="X256" s="49">
        <v>7</v>
      </c>
      <c r="Y256" s="84" t="str">
        <f t="shared" si="238"/>
        <v>C2</v>
      </c>
      <c r="Z256" s="84" t="str">
        <f t="shared" si="239"/>
        <v>C3</v>
      </c>
      <c r="AA256" s="84" t="str">
        <f t="shared" si="240"/>
        <v>B2</v>
      </c>
      <c r="AB256" s="84" t="str">
        <f t="shared" si="241"/>
        <v/>
      </c>
      <c r="AC256" s="31">
        <f t="shared" si="242"/>
        <v>6</v>
      </c>
      <c r="AH256" s="332">
        <f t="shared" si="243"/>
        <v>14.48</v>
      </c>
    </row>
    <row r="257" spans="1:34" x14ac:dyDescent="0.25">
      <c r="A257" s="31" t="str">
        <f>C251&amp;"x"&amp;B257</f>
        <v>B2x4</v>
      </c>
      <c r="B257" s="60">
        <v>4</v>
      </c>
      <c r="C257" s="84" t="str">
        <f t="shared" si="226"/>
        <v>M</v>
      </c>
      <c r="D257" s="84" t="str">
        <f t="shared" si="227"/>
        <v>NLL20F4</v>
      </c>
      <c r="E257" s="85" t="str">
        <f t="shared" si="228"/>
        <v>Burgt, van de S.</v>
      </c>
      <c r="F257" s="85" t="str">
        <f t="shared" si="229"/>
        <v>Seth</v>
      </c>
      <c r="G257" s="86">
        <f t="shared" si="230"/>
        <v>39018</v>
      </c>
      <c r="H257" s="87">
        <f t="shared" si="231"/>
        <v>15</v>
      </c>
      <c r="I257" s="94"/>
      <c r="J257" s="84" t="str">
        <f t="shared" si="232"/>
        <v>C2</v>
      </c>
      <c r="K257" s="84" t="str">
        <f t="shared" si="233"/>
        <v>C2</v>
      </c>
      <c r="L257" s="84" t="str">
        <f t="shared" si="234"/>
        <v>B2</v>
      </c>
      <c r="M257" s="84" t="str">
        <f t="shared" si="235"/>
        <v>B2</v>
      </c>
      <c r="N257" s="89"/>
      <c r="P257" s="199"/>
      <c r="Q257" s="199"/>
      <c r="R257" s="199"/>
      <c r="S257" s="199">
        <f>IF(OR(LEFT($A257,1)="x",AND(AC253+$AC257=0,$AC253&gt;0)),"",IFERROR(VLOOKUP($A257,LedenZ,29,0),""))</f>
        <v>0</v>
      </c>
      <c r="T257" s="273">
        <f t="shared" si="236"/>
        <v>1</v>
      </c>
      <c r="U257" s="202">
        <f t="shared" si="237"/>
        <v>1</v>
      </c>
      <c r="V257" s="205">
        <f t="shared" si="244"/>
        <v>15</v>
      </c>
      <c r="W257" s="205">
        <f t="shared" si="244"/>
        <v>16</v>
      </c>
      <c r="X257" s="49">
        <v>8</v>
      </c>
      <c r="Y257" s="84" t="str">
        <f t="shared" si="238"/>
        <v>C2</v>
      </c>
      <c r="Z257" s="84" t="str">
        <f t="shared" si="239"/>
        <v>C2</v>
      </c>
      <c r="AA257" s="84" t="str">
        <f t="shared" si="240"/>
        <v>B2</v>
      </c>
      <c r="AB257" s="84" t="str">
        <f t="shared" si="241"/>
        <v/>
      </c>
      <c r="AC257" s="31">
        <f t="shared" si="242"/>
        <v>6</v>
      </c>
      <c r="AH257" s="332">
        <f t="shared" si="243"/>
        <v>15.18</v>
      </c>
    </row>
    <row r="258" spans="1:34" x14ac:dyDescent="0.25">
      <c r="A258" s="31" t="str">
        <f>C251&amp;"x"&amp;B258</f>
        <v>B2x5</v>
      </c>
      <c r="B258" s="60">
        <v>5</v>
      </c>
      <c r="C258" s="84" t="str">
        <f t="shared" si="226"/>
        <v>M</v>
      </c>
      <c r="D258" s="84" t="str">
        <f t="shared" si="227"/>
        <v>NLM05B2</v>
      </c>
      <c r="E258" s="85" t="str">
        <f t="shared" si="228"/>
        <v>Vliet, T.M.</v>
      </c>
      <c r="F258" s="85" t="str">
        <f t="shared" si="229"/>
        <v>Tycho</v>
      </c>
      <c r="G258" s="86">
        <f t="shared" si="230"/>
        <v>39346</v>
      </c>
      <c r="H258" s="87">
        <f t="shared" si="231"/>
        <v>14</v>
      </c>
      <c r="I258" s="94"/>
      <c r="J258" s="84" t="str">
        <f t="shared" si="232"/>
        <v>C2</v>
      </c>
      <c r="K258" s="84" t="str">
        <f t="shared" si="233"/>
        <v>C3</v>
      </c>
      <c r="L258" s="84" t="str">
        <f t="shared" si="234"/>
        <v>B2</v>
      </c>
      <c r="M258" s="84" t="str">
        <f t="shared" si="235"/>
        <v>B2</v>
      </c>
      <c r="N258" s="89"/>
      <c r="P258" s="199"/>
      <c r="Q258" s="199"/>
      <c r="R258" s="199"/>
      <c r="S258" s="199">
        <f>IF(OR(LEFT($A258,1)="x",AND(AC253+$AC258=0,$AC253&gt;0)),"",IFERROR(VLOOKUP($A258,LedenZ,29,0),""))</f>
        <v>0</v>
      </c>
      <c r="T258" s="273">
        <f t="shared" si="236"/>
        <v>1</v>
      </c>
      <c r="U258" s="202">
        <f t="shared" si="237"/>
        <v>1</v>
      </c>
      <c r="V258" s="205">
        <f t="shared" si="244"/>
        <v>15</v>
      </c>
      <c r="W258" s="205">
        <f t="shared" si="244"/>
        <v>16</v>
      </c>
      <c r="X258" s="49">
        <v>9</v>
      </c>
      <c r="Y258" s="84" t="str">
        <f t="shared" si="238"/>
        <v>C2</v>
      </c>
      <c r="Z258" s="84" t="str">
        <f t="shared" si="239"/>
        <v>C3</v>
      </c>
      <c r="AA258" s="84" t="str">
        <f t="shared" si="240"/>
        <v>B2</v>
      </c>
      <c r="AB258" s="84" t="str">
        <f t="shared" si="241"/>
        <v/>
      </c>
      <c r="AC258" s="31">
        <f t="shared" si="242"/>
        <v>6</v>
      </c>
      <c r="AH258" s="332">
        <f t="shared" si="243"/>
        <v>14.28</v>
      </c>
    </row>
    <row r="259" spans="1:34" x14ac:dyDescent="0.25">
      <c r="A259" s="31" t="str">
        <f>C251&amp;"x"&amp;B259</f>
        <v>B2x6</v>
      </c>
      <c r="B259" s="60">
        <v>6</v>
      </c>
      <c r="C259" s="84" t="str">
        <f t="shared" si="226"/>
        <v>M</v>
      </c>
      <c r="D259" s="84" t="str">
        <f t="shared" si="227"/>
        <v>NLJ97M7</v>
      </c>
      <c r="E259" s="85" t="str">
        <f t="shared" si="228"/>
        <v>Felix, J.</v>
      </c>
      <c r="F259" s="85" t="str">
        <f t="shared" si="229"/>
        <v>Jesper</v>
      </c>
      <c r="G259" s="86">
        <f t="shared" si="230"/>
        <v>39420</v>
      </c>
      <c r="H259" s="87">
        <f t="shared" si="231"/>
        <v>14</v>
      </c>
      <c r="I259" s="94"/>
      <c r="J259" s="84" t="str">
        <f t="shared" si="232"/>
        <v>C2</v>
      </c>
      <c r="K259" s="84" t="str">
        <f t="shared" si="233"/>
        <v>C2</v>
      </c>
      <c r="L259" s="84" t="str">
        <f t="shared" si="234"/>
        <v>B2</v>
      </c>
      <c r="M259" s="84" t="str">
        <f t="shared" si="235"/>
        <v>B2</v>
      </c>
      <c r="N259" s="89"/>
      <c r="P259" s="199"/>
      <c r="Q259" s="199"/>
      <c r="R259" s="199"/>
      <c r="S259" s="199">
        <f>IF(OR(LEFT($A259,1)="x",AND(AC253+$AC259=0,$AC253&gt;0)),"",IFERROR(VLOOKUP($A259,LedenZ,29,0),""))</f>
        <v>0</v>
      </c>
      <c r="T259" s="273">
        <f t="shared" si="236"/>
        <v>1</v>
      </c>
      <c r="U259" s="202">
        <f t="shared" si="237"/>
        <v>1</v>
      </c>
      <c r="V259" s="205">
        <f t="shared" si="244"/>
        <v>15</v>
      </c>
      <c r="W259" s="205">
        <f t="shared" si="244"/>
        <v>16</v>
      </c>
      <c r="X259" s="49">
        <v>10</v>
      </c>
      <c r="Y259" s="84" t="str">
        <f t="shared" si="238"/>
        <v>C2</v>
      </c>
      <c r="Z259" s="84" t="str">
        <f t="shared" si="239"/>
        <v>C2</v>
      </c>
      <c r="AA259" s="84" t="str">
        <f t="shared" si="240"/>
        <v>B2</v>
      </c>
      <c r="AB259" s="84" t="str">
        <f t="shared" si="241"/>
        <v/>
      </c>
      <c r="AC259" s="31">
        <f t="shared" si="242"/>
        <v>6</v>
      </c>
      <c r="AH259" s="332">
        <f t="shared" si="243"/>
        <v>14.08</v>
      </c>
    </row>
    <row r="260" spans="1:34" x14ac:dyDescent="0.25">
      <c r="A260" s="31" t="str">
        <f>C251&amp;"x"&amp;B260</f>
        <v>B2x7</v>
      </c>
      <c r="B260" s="60">
        <v>7</v>
      </c>
      <c r="C260" s="84" t="str">
        <f t="shared" si="226"/>
        <v>M</v>
      </c>
      <c r="D260" s="84" t="str">
        <f t="shared" si="227"/>
        <v>NLL19X2</v>
      </c>
      <c r="E260" s="85" t="str">
        <f t="shared" si="228"/>
        <v>Altena, E.K.</v>
      </c>
      <c r="F260" s="85" t="str">
        <f t="shared" si="229"/>
        <v>Evan</v>
      </c>
      <c r="G260" s="86">
        <f t="shared" si="230"/>
        <v>39100</v>
      </c>
      <c r="H260" s="87">
        <f t="shared" si="231"/>
        <v>14</v>
      </c>
      <c r="I260" s="94"/>
      <c r="J260" s="84" t="str">
        <f t="shared" si="232"/>
        <v>C3</v>
      </c>
      <c r="K260" s="84" t="str">
        <f t="shared" si="233"/>
        <v>B3</v>
      </c>
      <c r="L260" s="84" t="str">
        <f t="shared" si="234"/>
        <v>B3</v>
      </c>
      <c r="M260" s="84" t="str">
        <f t="shared" si="235"/>
        <v>B2</v>
      </c>
      <c r="N260" s="89"/>
      <c r="P260" s="199"/>
      <c r="Q260" s="199"/>
      <c r="R260" s="199"/>
      <c r="S260" s="199">
        <f>IF(OR(LEFT($A260,1)="x",AND(AC253+$AC260=0,$AC253&gt;0)),"",IFERROR(VLOOKUP($A260,LedenZ,29,0),""))</f>
        <v>0</v>
      </c>
      <c r="T260" s="273">
        <f t="shared" si="236"/>
        <v>1</v>
      </c>
      <c r="U260" s="202">
        <f t="shared" si="237"/>
        <v>1</v>
      </c>
      <c r="V260" s="205">
        <f t="shared" si="244"/>
        <v>15</v>
      </c>
      <c r="W260" s="205">
        <f t="shared" si="244"/>
        <v>16</v>
      </c>
      <c r="X260" s="49">
        <v>11</v>
      </c>
      <c r="Y260" s="84" t="str">
        <f t="shared" si="238"/>
        <v>C3</v>
      </c>
      <c r="Z260" s="84" t="str">
        <f t="shared" si="239"/>
        <v>B3</v>
      </c>
      <c r="AA260" s="84" t="str">
        <f t="shared" si="240"/>
        <v>B3</v>
      </c>
      <c r="AB260" s="84" t="str">
        <f t="shared" si="241"/>
        <v/>
      </c>
      <c r="AC260" s="31">
        <f t="shared" si="242"/>
        <v>6</v>
      </c>
      <c r="AH260" s="332">
        <f t="shared" si="243"/>
        <v>14.95</v>
      </c>
    </row>
    <row r="261" spans="1:34" x14ac:dyDescent="0.25">
      <c r="A261" s="31" t="str">
        <f>C251&amp;"x"&amp;B261</f>
        <v>B2x8</v>
      </c>
      <c r="B261" s="60">
        <v>8</v>
      </c>
      <c r="C261" s="84" t="str">
        <f t="shared" si="226"/>
        <v>V</v>
      </c>
      <c r="D261" s="84" t="str">
        <f t="shared" si="227"/>
        <v>NLT96R9</v>
      </c>
      <c r="E261" s="85" t="str">
        <f t="shared" si="228"/>
        <v>Voorbij, D.M.</v>
      </c>
      <c r="F261" s="85" t="str">
        <f t="shared" si="229"/>
        <v>Doeska</v>
      </c>
      <c r="G261" s="86">
        <f t="shared" si="230"/>
        <v>39751</v>
      </c>
      <c r="H261" s="87">
        <f t="shared" si="231"/>
        <v>13</v>
      </c>
      <c r="I261" s="94"/>
      <c r="J261" s="84" t="str">
        <f t="shared" si="232"/>
        <v>D2</v>
      </c>
      <c r="K261" s="84" t="str">
        <f t="shared" si="233"/>
        <v>C3</v>
      </c>
      <c r="L261" s="84" t="str">
        <f t="shared" si="234"/>
        <v>C3</v>
      </c>
      <c r="M261" s="84" t="str">
        <f t="shared" si="235"/>
        <v>B2</v>
      </c>
      <c r="N261" s="89"/>
      <c r="P261" s="199"/>
      <c r="Q261" s="199"/>
      <c r="R261" s="199"/>
      <c r="S261" s="199">
        <f>IF(OR(LEFT($A261,1)="x",AND(AC253+$AC261=0,$AC253&gt;0)),"",IFERROR(VLOOKUP($A261,LedenZ,29,0),""))</f>
        <v>0</v>
      </c>
      <c r="T261" s="273">
        <f t="shared" si="236"/>
        <v>1</v>
      </c>
      <c r="U261" s="202">
        <f t="shared" si="237"/>
        <v>1</v>
      </c>
      <c r="V261" s="205">
        <f t="shared" si="244"/>
        <v>15</v>
      </c>
      <c r="W261" s="205">
        <f t="shared" si="244"/>
        <v>16</v>
      </c>
      <c r="X261" s="49">
        <v>12</v>
      </c>
      <c r="Y261" s="84" t="str">
        <f t="shared" si="238"/>
        <v>D2</v>
      </c>
      <c r="Z261" s="84" t="str">
        <f t="shared" si="239"/>
        <v>C3</v>
      </c>
      <c r="AA261" s="84" t="str">
        <f t="shared" si="240"/>
        <v>C3</v>
      </c>
      <c r="AB261" s="84" t="str">
        <f t="shared" si="241"/>
        <v/>
      </c>
      <c r="AC261" s="31">
        <f t="shared" si="242"/>
        <v>6</v>
      </c>
      <c r="AH261" s="332">
        <f t="shared" si="243"/>
        <v>13.17</v>
      </c>
    </row>
    <row r="262" spans="1:34" x14ac:dyDescent="0.25">
      <c r="A262" s="31" t="str">
        <f>C251&amp;"x"&amp;B262</f>
        <v>B2x9</v>
      </c>
      <c r="B262" s="60">
        <v>9</v>
      </c>
      <c r="C262" s="84" t="str">
        <f t="shared" si="226"/>
        <v>V</v>
      </c>
      <c r="D262" s="84" t="str">
        <f t="shared" si="227"/>
        <v>NLL20G1</v>
      </c>
      <c r="E262" s="85" t="str">
        <f t="shared" si="228"/>
        <v>Burgt, van de E.</v>
      </c>
      <c r="F262" s="85" t="str">
        <f t="shared" si="229"/>
        <v>Elize</v>
      </c>
      <c r="G262" s="86">
        <f t="shared" si="230"/>
        <v>39804</v>
      </c>
      <c r="H262" s="87">
        <f t="shared" si="231"/>
        <v>13</v>
      </c>
      <c r="I262" s="94"/>
      <c r="J262" s="84" t="str">
        <f t="shared" si="232"/>
        <v>D2</v>
      </c>
      <c r="K262" s="84" t="str">
        <f t="shared" si="233"/>
        <v>C3</v>
      </c>
      <c r="L262" s="84" t="str">
        <f t="shared" si="234"/>
        <v>C3</v>
      </c>
      <c r="M262" s="84" t="str">
        <f t="shared" si="235"/>
        <v>B2</v>
      </c>
      <c r="N262" s="89"/>
      <c r="P262" s="199"/>
      <c r="Q262" s="199"/>
      <c r="R262" s="199"/>
      <c r="S262" s="199">
        <f>IF(OR(LEFT($A262,1)="x",AND(AC253+$AC262=0,$AC253&gt;0)),"",IFERROR(VLOOKUP($A262,LedenZ,29,0),""))</f>
        <v>0</v>
      </c>
      <c r="T262" s="273">
        <f t="shared" si="236"/>
        <v>1</v>
      </c>
      <c r="U262" s="202">
        <f t="shared" si="237"/>
        <v>1</v>
      </c>
      <c r="V262" s="205">
        <f t="shared" si="244"/>
        <v>15</v>
      </c>
      <c r="W262" s="205">
        <f t="shared" si="244"/>
        <v>16</v>
      </c>
      <c r="X262" s="49">
        <v>13</v>
      </c>
      <c r="Y262" s="84" t="str">
        <f t="shared" si="238"/>
        <v>D2</v>
      </c>
      <c r="Z262" s="84" t="str">
        <f t="shared" si="239"/>
        <v>C3</v>
      </c>
      <c r="AA262" s="84" t="str">
        <f t="shared" si="240"/>
        <v>C3</v>
      </c>
      <c r="AB262" s="84" t="str">
        <f t="shared" si="241"/>
        <v/>
      </c>
      <c r="AC262" s="31">
        <f t="shared" si="242"/>
        <v>6</v>
      </c>
      <c r="AH262" s="332">
        <f t="shared" si="243"/>
        <v>13.02</v>
      </c>
    </row>
    <row r="263" spans="1:34" x14ac:dyDescent="0.25">
      <c r="A263" s="31" t="str">
        <f>C251&amp;"x"&amp;B263</f>
        <v>B2x10</v>
      </c>
      <c r="B263" s="60">
        <v>10</v>
      </c>
      <c r="C263" s="84" t="str">
        <f t="shared" si="226"/>
        <v/>
      </c>
      <c r="D263" s="84" t="str">
        <f t="shared" si="227"/>
        <v/>
      </c>
      <c r="E263" s="85" t="str">
        <f t="shared" si="228"/>
        <v/>
      </c>
      <c r="F263" s="85" t="str">
        <f t="shared" si="229"/>
        <v/>
      </c>
      <c r="G263" s="86" t="str">
        <f t="shared" si="230"/>
        <v/>
      </c>
      <c r="H263" s="87" t="str">
        <f t="shared" si="231"/>
        <v/>
      </c>
      <c r="I263" s="94"/>
      <c r="J263" s="84" t="str">
        <f t="shared" si="232"/>
        <v/>
      </c>
      <c r="K263" s="84" t="str">
        <f t="shared" si="233"/>
        <v/>
      </c>
      <c r="L263" s="84" t="str">
        <f t="shared" si="234"/>
        <v/>
      </c>
      <c r="M263" s="84" t="str">
        <f t="shared" si="235"/>
        <v/>
      </c>
      <c r="N263" s="89"/>
      <c r="P263" s="199"/>
      <c r="Q263" s="199"/>
      <c r="R263" s="199"/>
      <c r="S263" s="199" t="str">
        <f>IF(OR(LEFT($A263,1)="x",AND(AC253+$AC263=0,$AC253&gt;0)),"",IFERROR(VLOOKUP($A263,LedenZ,29,0),""))</f>
        <v/>
      </c>
      <c r="T263" s="273">
        <f t="shared" si="236"/>
        <v>0</v>
      </c>
      <c r="U263" s="202">
        <f t="shared" si="237"/>
        <v>0</v>
      </c>
      <c r="V263" s="205">
        <f t="shared" si="244"/>
        <v>15</v>
      </c>
      <c r="W263" s="205">
        <f t="shared" si="244"/>
        <v>16</v>
      </c>
      <c r="X263" s="49">
        <v>14</v>
      </c>
      <c r="Y263" s="84" t="str">
        <f t="shared" si="238"/>
        <v/>
      </c>
      <c r="Z263" s="84" t="str">
        <f t="shared" si="239"/>
        <v/>
      </c>
      <c r="AA263" s="84" t="str">
        <f t="shared" si="240"/>
        <v/>
      </c>
      <c r="AB263" s="84" t="str">
        <f t="shared" si="241"/>
        <v/>
      </c>
      <c r="AC263" s="31">
        <f t="shared" si="242"/>
        <v>0</v>
      </c>
      <c r="AH263" s="332" t="str">
        <f t="shared" si="243"/>
        <v/>
      </c>
    </row>
    <row r="264" spans="1:34" x14ac:dyDescent="0.25">
      <c r="A264" s="31" t="str">
        <f>C251&amp;"x"&amp;B264</f>
        <v>B2x11</v>
      </c>
      <c r="B264" s="60">
        <v>11</v>
      </c>
      <c r="C264" s="84" t="str">
        <f t="shared" si="226"/>
        <v/>
      </c>
      <c r="D264" s="84" t="str">
        <f t="shared" si="227"/>
        <v/>
      </c>
      <c r="E264" s="85" t="str">
        <f t="shared" si="228"/>
        <v/>
      </c>
      <c r="F264" s="85" t="str">
        <f t="shared" si="229"/>
        <v/>
      </c>
      <c r="G264" s="86" t="str">
        <f t="shared" si="230"/>
        <v/>
      </c>
      <c r="H264" s="87" t="str">
        <f t="shared" si="231"/>
        <v/>
      </c>
      <c r="I264" s="94"/>
      <c r="J264" s="84" t="str">
        <f t="shared" si="232"/>
        <v/>
      </c>
      <c r="K264" s="84" t="str">
        <f t="shared" si="233"/>
        <v/>
      </c>
      <c r="L264" s="84" t="str">
        <f t="shared" si="234"/>
        <v/>
      </c>
      <c r="M264" s="84" t="str">
        <f t="shared" si="235"/>
        <v/>
      </c>
      <c r="N264" s="89"/>
      <c r="P264" s="199"/>
      <c r="Q264" s="199"/>
      <c r="R264" s="199"/>
      <c r="S264" s="199" t="str">
        <f>IF(OR(LEFT($A264,1)="x",AND(AC253+$AC264=0,$AC253&gt;0)),"",IFERROR(VLOOKUP($A264,LedenZ,29,0),""))</f>
        <v/>
      </c>
      <c r="T264" s="273">
        <f t="shared" si="236"/>
        <v>0</v>
      </c>
      <c r="U264" s="202">
        <f t="shared" si="237"/>
        <v>0</v>
      </c>
      <c r="V264" s="205">
        <f t="shared" si="244"/>
        <v>15</v>
      </c>
      <c r="W264" s="205">
        <f t="shared" si="244"/>
        <v>16</v>
      </c>
      <c r="X264" s="49">
        <v>15</v>
      </c>
      <c r="Y264" s="84" t="str">
        <f t="shared" si="238"/>
        <v/>
      </c>
      <c r="Z264" s="84" t="str">
        <f t="shared" si="239"/>
        <v/>
      </c>
      <c r="AA264" s="84" t="str">
        <f t="shared" si="240"/>
        <v/>
      </c>
      <c r="AB264" s="84" t="str">
        <f t="shared" si="241"/>
        <v/>
      </c>
      <c r="AC264" s="31">
        <f t="shared" si="242"/>
        <v>0</v>
      </c>
      <c r="AH264" s="332" t="str">
        <f t="shared" si="243"/>
        <v/>
      </c>
    </row>
    <row r="265" spans="1:34" x14ac:dyDescent="0.25">
      <c r="A265" s="31" t="str">
        <f>C251&amp;"x"&amp;B265</f>
        <v>B2x12</v>
      </c>
      <c r="B265" s="60">
        <v>12</v>
      </c>
      <c r="C265" s="84" t="str">
        <f t="shared" si="226"/>
        <v/>
      </c>
      <c r="D265" s="84" t="str">
        <f t="shared" si="227"/>
        <v/>
      </c>
      <c r="E265" s="85" t="str">
        <f t="shared" si="228"/>
        <v/>
      </c>
      <c r="F265" s="85" t="str">
        <f t="shared" si="229"/>
        <v/>
      </c>
      <c r="G265" s="86" t="str">
        <f t="shared" si="230"/>
        <v/>
      </c>
      <c r="H265" s="87" t="str">
        <f t="shared" si="231"/>
        <v/>
      </c>
      <c r="I265" s="94"/>
      <c r="J265" s="84" t="str">
        <f t="shared" si="232"/>
        <v/>
      </c>
      <c r="K265" s="84" t="str">
        <f t="shared" si="233"/>
        <v/>
      </c>
      <c r="L265" s="84" t="str">
        <f t="shared" si="234"/>
        <v/>
      </c>
      <c r="M265" s="84" t="str">
        <f t="shared" si="235"/>
        <v/>
      </c>
      <c r="N265" s="89"/>
      <c r="P265" s="199"/>
      <c r="Q265" s="199"/>
      <c r="R265" s="199"/>
      <c r="S265" s="199" t="str">
        <f>IF(OR(LEFT($A265,1)="x",AND(AC253+$AC265=0,$AC253&gt;0)),"",IFERROR(VLOOKUP($A265,LedenZ,29,0),""))</f>
        <v/>
      </c>
      <c r="T265" s="273">
        <f t="shared" si="236"/>
        <v>0</v>
      </c>
      <c r="U265" s="202">
        <f t="shared" si="237"/>
        <v>0</v>
      </c>
      <c r="V265" s="205">
        <f t="shared" si="244"/>
        <v>15</v>
      </c>
      <c r="W265" s="205">
        <f t="shared" si="244"/>
        <v>16</v>
      </c>
      <c r="X265" s="49">
        <v>16</v>
      </c>
      <c r="Y265" s="84" t="str">
        <f t="shared" si="238"/>
        <v/>
      </c>
      <c r="Z265" s="84" t="str">
        <f t="shared" si="239"/>
        <v/>
      </c>
      <c r="AA265" s="84" t="str">
        <f t="shared" si="240"/>
        <v/>
      </c>
      <c r="AB265" s="84" t="str">
        <f t="shared" si="241"/>
        <v/>
      </c>
      <c r="AC265" s="31">
        <f t="shared" si="242"/>
        <v>0</v>
      </c>
      <c r="AH265" s="332" t="str">
        <f t="shared" si="243"/>
        <v/>
      </c>
    </row>
    <row r="266" spans="1:34" x14ac:dyDescent="0.25">
      <c r="A266" s="31" t="str">
        <f>C251&amp;"x"&amp;B266</f>
        <v>B2x13</v>
      </c>
      <c r="B266" s="60">
        <v>13</v>
      </c>
      <c r="C266" s="84" t="str">
        <f t="shared" si="226"/>
        <v/>
      </c>
      <c r="D266" s="84" t="str">
        <f t="shared" si="227"/>
        <v/>
      </c>
      <c r="E266" s="85" t="str">
        <f t="shared" si="228"/>
        <v/>
      </c>
      <c r="F266" s="85" t="str">
        <f t="shared" si="229"/>
        <v/>
      </c>
      <c r="G266" s="86" t="str">
        <f t="shared" si="230"/>
        <v/>
      </c>
      <c r="H266" s="87" t="str">
        <f t="shared" si="231"/>
        <v/>
      </c>
      <c r="I266" s="94"/>
      <c r="J266" s="84" t="str">
        <f t="shared" si="232"/>
        <v/>
      </c>
      <c r="K266" s="84" t="str">
        <f t="shared" si="233"/>
        <v/>
      </c>
      <c r="L266" s="84" t="str">
        <f t="shared" si="234"/>
        <v/>
      </c>
      <c r="M266" s="84" t="str">
        <f t="shared" si="235"/>
        <v/>
      </c>
      <c r="N266" s="89"/>
      <c r="P266" s="199"/>
      <c r="Q266" s="199"/>
      <c r="R266" s="199"/>
      <c r="S266" s="199" t="str">
        <f>IF(OR(LEFT($A266,1)="x",AND(AC253+$AC266=0,$AC253&gt;0)),"",IFERROR(VLOOKUP($A266,LedenZ,29,0),""))</f>
        <v/>
      </c>
      <c r="T266" s="273">
        <f t="shared" si="236"/>
        <v>0</v>
      </c>
      <c r="U266" s="202">
        <f t="shared" si="237"/>
        <v>0</v>
      </c>
      <c r="V266" s="205">
        <f t="shared" si="244"/>
        <v>15</v>
      </c>
      <c r="W266" s="205">
        <f t="shared" si="244"/>
        <v>16</v>
      </c>
      <c r="X266" s="49">
        <v>17</v>
      </c>
      <c r="Y266" s="84" t="str">
        <f t="shared" si="238"/>
        <v/>
      </c>
      <c r="Z266" s="84" t="str">
        <f t="shared" si="239"/>
        <v/>
      </c>
      <c r="AA266" s="84" t="str">
        <f t="shared" si="240"/>
        <v/>
      </c>
      <c r="AB266" s="84" t="str">
        <f t="shared" si="241"/>
        <v/>
      </c>
      <c r="AC266" s="31">
        <f t="shared" si="242"/>
        <v>0</v>
      </c>
      <c r="AH266" s="332" t="str">
        <f t="shared" si="243"/>
        <v/>
      </c>
    </row>
    <row r="267" spans="1:34" x14ac:dyDescent="0.25">
      <c r="A267" s="31" t="str">
        <f>C251&amp;"x"&amp;B267</f>
        <v>B2x14</v>
      </c>
      <c r="B267" s="60">
        <v>14</v>
      </c>
      <c r="C267" s="84" t="str">
        <f t="shared" si="226"/>
        <v/>
      </c>
      <c r="D267" s="84" t="str">
        <f t="shared" si="227"/>
        <v/>
      </c>
      <c r="E267" s="85" t="str">
        <f t="shared" si="228"/>
        <v/>
      </c>
      <c r="F267" s="85" t="str">
        <f t="shared" si="229"/>
        <v/>
      </c>
      <c r="G267" s="86" t="str">
        <f t="shared" si="230"/>
        <v/>
      </c>
      <c r="H267" s="87" t="str">
        <f t="shared" si="231"/>
        <v/>
      </c>
      <c r="I267" s="94"/>
      <c r="J267" s="84" t="str">
        <f t="shared" si="232"/>
        <v/>
      </c>
      <c r="K267" s="84" t="str">
        <f t="shared" si="233"/>
        <v/>
      </c>
      <c r="L267" s="84" t="str">
        <f t="shared" si="234"/>
        <v/>
      </c>
      <c r="M267" s="84" t="str">
        <f t="shared" si="235"/>
        <v/>
      </c>
      <c r="N267" s="89"/>
      <c r="P267" s="199"/>
      <c r="Q267" s="199"/>
      <c r="R267" s="199"/>
      <c r="S267" s="199" t="str">
        <f>IF(OR(LEFT($A267,1)="x",AND(AC253+$AC267=0,$AC253&gt;0)),"",IFERROR(VLOOKUP($A267,LedenZ,29,0),""))</f>
        <v/>
      </c>
      <c r="T267" s="273">
        <f t="shared" si="236"/>
        <v>0</v>
      </c>
      <c r="U267" s="202">
        <f t="shared" si="237"/>
        <v>0</v>
      </c>
      <c r="V267" s="205">
        <f t="shared" si="244"/>
        <v>15</v>
      </c>
      <c r="W267" s="205">
        <f t="shared" si="244"/>
        <v>16</v>
      </c>
      <c r="X267" s="49">
        <v>18</v>
      </c>
      <c r="Y267" s="84" t="str">
        <f t="shared" si="238"/>
        <v/>
      </c>
      <c r="Z267" s="84" t="str">
        <f t="shared" si="239"/>
        <v/>
      </c>
      <c r="AA267" s="84" t="str">
        <f t="shared" si="240"/>
        <v/>
      </c>
      <c r="AB267" s="84" t="str">
        <f t="shared" si="241"/>
        <v/>
      </c>
      <c r="AC267" s="31">
        <f t="shared" si="242"/>
        <v>0</v>
      </c>
      <c r="AH267" s="332" t="str">
        <f t="shared" si="243"/>
        <v/>
      </c>
    </row>
    <row r="268" spans="1:34" x14ac:dyDescent="0.25">
      <c r="A268" s="31" t="str">
        <f>C251&amp;"x"&amp;B268</f>
        <v>B2x15</v>
      </c>
      <c r="B268" s="60">
        <v>15</v>
      </c>
      <c r="C268" s="84" t="str">
        <f t="shared" si="226"/>
        <v/>
      </c>
      <c r="D268" s="84" t="str">
        <f t="shared" si="227"/>
        <v/>
      </c>
      <c r="E268" s="85" t="str">
        <f t="shared" si="228"/>
        <v/>
      </c>
      <c r="F268" s="85" t="str">
        <f t="shared" si="229"/>
        <v/>
      </c>
      <c r="G268" s="86" t="str">
        <f t="shared" si="230"/>
        <v/>
      </c>
      <c r="H268" s="87" t="str">
        <f t="shared" si="231"/>
        <v/>
      </c>
      <c r="I268" s="94"/>
      <c r="J268" s="84" t="str">
        <f t="shared" si="232"/>
        <v/>
      </c>
      <c r="K268" s="84" t="str">
        <f t="shared" si="233"/>
        <v/>
      </c>
      <c r="L268" s="84" t="str">
        <f t="shared" si="234"/>
        <v/>
      </c>
      <c r="M268" s="84" t="str">
        <f t="shared" si="235"/>
        <v/>
      </c>
      <c r="N268" s="89"/>
      <c r="P268" s="199"/>
      <c r="Q268" s="199"/>
      <c r="R268" s="199"/>
      <c r="S268" s="199" t="str">
        <f>IF(OR(LEFT($A268,1)="x",AND(AC253+$AC268=0,$AC253&gt;0)),"",IFERROR(VLOOKUP($A268,LedenZ,29,0),""))</f>
        <v/>
      </c>
      <c r="T268" s="273">
        <f t="shared" si="236"/>
        <v>0</v>
      </c>
      <c r="U268" s="202">
        <f t="shared" si="237"/>
        <v>0</v>
      </c>
      <c r="V268" s="205">
        <f t="shared" si="244"/>
        <v>15</v>
      </c>
      <c r="W268" s="205">
        <f t="shared" si="244"/>
        <v>16</v>
      </c>
      <c r="X268" s="49">
        <v>19</v>
      </c>
      <c r="Y268" s="84" t="str">
        <f t="shared" si="238"/>
        <v/>
      </c>
      <c r="Z268" s="84" t="str">
        <f t="shared" si="239"/>
        <v/>
      </c>
      <c r="AA268" s="84" t="str">
        <f t="shared" si="240"/>
        <v/>
      </c>
      <c r="AB268" s="84" t="str">
        <f t="shared" si="241"/>
        <v/>
      </c>
      <c r="AC268" s="31">
        <f t="shared" si="242"/>
        <v>0</v>
      </c>
      <c r="AH268" s="332" t="str">
        <f t="shared" si="243"/>
        <v/>
      </c>
    </row>
    <row r="269" spans="1:34" ht="13.8" thickBot="1" x14ac:dyDescent="0.3">
      <c r="B269" s="90"/>
      <c r="C269" s="91"/>
      <c r="D269" s="90"/>
      <c r="E269" s="90"/>
      <c r="F269" s="90"/>
      <c r="G269" s="92"/>
      <c r="H269" s="92"/>
      <c r="I269" s="92"/>
      <c r="J269" s="91"/>
      <c r="K269" s="91"/>
      <c r="L269" s="91"/>
      <c r="M269" s="89"/>
      <c r="N269" s="89"/>
      <c r="X269" s="49">
        <v>20</v>
      </c>
    </row>
    <row r="270" spans="1:34" ht="13.8" thickTop="1" x14ac:dyDescent="0.25">
      <c r="A270" s="59"/>
      <c r="B270" s="60"/>
      <c r="C270" s="416" t="s">
        <v>5707</v>
      </c>
      <c r="D270" s="416"/>
      <c r="E270" s="162" t="s">
        <v>5708</v>
      </c>
      <c r="F270" s="162" t="s">
        <v>5709</v>
      </c>
      <c r="G270" s="62" t="s">
        <v>5710</v>
      </c>
      <c r="H270" s="63"/>
      <c r="I270" s="64"/>
      <c r="J270" s="65" t="s">
        <v>5711</v>
      </c>
      <c r="K270" s="65" t="s">
        <v>5712</v>
      </c>
      <c r="L270" s="65" t="s">
        <v>5713</v>
      </c>
      <c r="M270" s="66"/>
      <c r="N270" s="66"/>
      <c r="O270" s="67"/>
      <c r="P270" s="68">
        <f>COUNT(P274:P288)</f>
        <v>0</v>
      </c>
      <c r="Q270" s="68">
        <f>COUNT(Q274:Q288)</f>
        <v>0</v>
      </c>
      <c r="R270" s="68">
        <f>COUNT(R274:R288)</f>
        <v>0</v>
      </c>
      <c r="S270" s="68">
        <f>COUNT(S274:S288)</f>
        <v>10</v>
      </c>
      <c r="T270" s="344">
        <f>T271-SUM(U274:U288)</f>
        <v>0</v>
      </c>
      <c r="U270" s="67"/>
      <c r="V270" s="67"/>
      <c r="W270" s="67"/>
      <c r="X270" s="67">
        <v>1</v>
      </c>
      <c r="Y270" s="59"/>
      <c r="Z270" s="59"/>
      <c r="AA270" s="59"/>
      <c r="AB270" s="59"/>
      <c r="AC270" s="59"/>
    </row>
    <row r="271" spans="1:34" x14ac:dyDescent="0.25">
      <c r="A271" s="40">
        <v>17</v>
      </c>
      <c r="B271" s="70"/>
      <c r="C271" s="415" t="str">
        <f>Leden!AR19</f>
        <v>B3</v>
      </c>
      <c r="D271" s="415"/>
      <c r="E271" s="161" t="str">
        <f>IF($C271="","",LEFT(IFERROR(VLOOKUP($C271,TeamsZ,2,0),"")&amp;"??",2))</f>
        <v>BK</v>
      </c>
      <c r="F271" s="342" t="str">
        <f>IF($C271="","",IFERROR(VLOOKUP($C271,TeamsZ,3,0),"??"))</f>
        <v>Za</v>
      </c>
      <c r="G271" s="161" t="str">
        <f>IF($C271="","",LEFT(IFERROR(VLOOKUP($C271,TeamsZ,4,0),"")&amp;"?",1))</f>
        <v>8</v>
      </c>
      <c r="H271" s="72"/>
      <c r="I271" s="73"/>
      <c r="J271" s="265">
        <f>COUNTIF(C274:C288,"V")</f>
        <v>3</v>
      </c>
      <c r="K271" s="268">
        <f>COUNTIF(C274:C288,"M")</f>
        <v>7</v>
      </c>
      <c r="L271" s="74">
        <f>IFERROR(AVERAGE(H274:H288),"")</f>
        <v>13.8</v>
      </c>
      <c r="M271" s="75"/>
      <c r="N271" s="75"/>
      <c r="O271" s="76" t="s">
        <v>5714</v>
      </c>
      <c r="P271" s="346"/>
      <c r="Q271" s="346"/>
      <c r="R271" s="346"/>
      <c r="S271" s="346">
        <f>IF(COUNT(S274:S288)=0,"",TeamPunten(S274:S288,$C271,$T271))</f>
        <v>0</v>
      </c>
      <c r="T271" s="344">
        <f>SUM(T274:T288)</f>
        <v>10</v>
      </c>
      <c r="U271" s="201" t="str">
        <f>MID($C271,1,1)</f>
        <v>B</v>
      </c>
      <c r="V271" s="201" t="str">
        <f>MID($C271,1,1)</f>
        <v>B</v>
      </c>
      <c r="W271" s="201" t="str">
        <f>MID($C271,1,1)</f>
        <v>B</v>
      </c>
      <c r="X271" s="49">
        <v>2</v>
      </c>
      <c r="Y271" s="40"/>
      <c r="Z271" s="40"/>
      <c r="AA271" s="40"/>
      <c r="AB271" s="40"/>
      <c r="AC271" s="40"/>
      <c r="AD271" s="17" t="str">
        <f>IF($C271="","",IFERROR(VLOOKUP($C271,TeamsZ,6,0),""))</f>
        <v>A</v>
      </c>
      <c r="AE271" s="17" t="str">
        <f>TRIM(IF($AD271="","",IFERROR(VLOOKUP($AD271,Teams!$J$4:$O$8,2,0),"")))</f>
        <v>3312 AD</v>
      </c>
      <c r="AF271" s="17" t="str">
        <f>TRIM(IF($AD271="","",IFERROR(VLOOKUP($AD271,Teams!$J$4:$O$8,4,0),"")))</f>
        <v>Dordrecht Oranje Wit Hal</v>
      </c>
      <c r="AH271" s="335">
        <f>IFERROR(AVERAGE(AH274:AH288),"")</f>
        <v>14.167000000000002</v>
      </c>
    </row>
    <row r="272" spans="1:34" x14ac:dyDescent="0.25">
      <c r="B272" s="60"/>
      <c r="C272" s="162"/>
      <c r="D272" s="60"/>
      <c r="E272" s="60"/>
      <c r="F272" s="60"/>
      <c r="G272" s="64"/>
      <c r="H272" s="64"/>
      <c r="I272" s="64"/>
      <c r="J272" s="266"/>
      <c r="K272" s="266"/>
      <c r="L272" s="266"/>
      <c r="M272" s="77"/>
      <c r="N272" s="77"/>
      <c r="P272" s="200"/>
      <c r="Q272" s="200"/>
      <c r="R272" s="200"/>
      <c r="S272" s="200"/>
      <c r="T272" s="156"/>
      <c r="U272" s="202"/>
      <c r="V272" s="202"/>
      <c r="W272" s="202"/>
      <c r="X272" s="49">
        <v>3</v>
      </c>
    </row>
    <row r="273" spans="1:34" x14ac:dyDescent="0.25">
      <c r="A273" s="78"/>
      <c r="B273" s="79"/>
      <c r="C273" s="80" t="s">
        <v>5715</v>
      </c>
      <c r="D273" s="80" t="s">
        <v>5716</v>
      </c>
      <c r="E273" s="81" t="s">
        <v>5717</v>
      </c>
      <c r="F273" s="81" t="s">
        <v>5718</v>
      </c>
      <c r="G273" s="80" t="s">
        <v>5719</v>
      </c>
      <c r="H273" s="80" t="s">
        <v>5720</v>
      </c>
      <c r="I273" s="80" t="s">
        <v>5575</v>
      </c>
      <c r="J273" s="80" t="s">
        <v>7904</v>
      </c>
      <c r="K273" s="80" t="s">
        <v>7905</v>
      </c>
      <c r="L273" s="80" t="s">
        <v>8680</v>
      </c>
      <c r="M273" s="80" t="s">
        <v>8681</v>
      </c>
      <c r="N273" s="82"/>
      <c r="O273" s="83"/>
      <c r="P273" s="203" t="s">
        <v>5585</v>
      </c>
      <c r="Q273" s="203" t="s">
        <v>5584</v>
      </c>
      <c r="R273" s="203" t="s">
        <v>5586</v>
      </c>
      <c r="S273" s="203" t="s">
        <v>5585</v>
      </c>
      <c r="T273" s="156"/>
      <c r="U273" s="201">
        <f>IF(W271="","",VLOOKUP(W271,Leeftijdscat,2,FALSE))</f>
        <v>13</v>
      </c>
      <c r="V273" s="201">
        <f>IF(W271="","",VLOOKUP(W271,Leeftijdscat,3,FALSE))</f>
        <v>15</v>
      </c>
      <c r="W273" s="201">
        <f>IF(W271="","",VLOOKUP(W271,Leeftijdscat,4,FALSE))</f>
        <v>16</v>
      </c>
      <c r="X273" s="49">
        <v>4</v>
      </c>
      <c r="Y273" s="78">
        <f>LEN(Y274&amp;Y275&amp;Y276&amp;Y277&amp;Y278&amp;Y279&amp;Y280&amp;Y281&amp;Y282&amp;Y283&amp;Y284&amp;Y285&amp;Y286&amp;Y287&amp;Y288)</f>
        <v>20</v>
      </c>
      <c r="Z273" s="78">
        <f>LEN(Z274&amp;Z275&amp;Z276&amp;Z277&amp;Z278&amp;Z279&amp;Z280&amp;Z281&amp;Z282&amp;Z283&amp;Z284&amp;Z285&amp;Z286&amp;Z287&amp;Z288)</f>
        <v>20</v>
      </c>
      <c r="AA273" s="78">
        <f>LEN(AA274&amp;AA275&amp;AA276&amp;AA277&amp;AA278&amp;AA279&amp;AA280&amp;AA281&amp;AA282&amp;AA283&amp;AA284&amp;AA285&amp;AA286&amp;AA287&amp;AA288)</f>
        <v>16</v>
      </c>
      <c r="AB273" s="78">
        <f>LEN(AB274&amp;AB275&amp;AB276&amp;AB277&amp;AB278&amp;AB279&amp;AB280&amp;AB281&amp;AB282&amp;AB283&amp;AB284&amp;AB285&amp;AB286&amp;AB287&amp;AB288)</f>
        <v>0</v>
      </c>
      <c r="AC273" s="78">
        <f>SUM(Y273:AA273)</f>
        <v>56</v>
      </c>
    </row>
    <row r="274" spans="1:34" x14ac:dyDescent="0.25">
      <c r="A274" s="31" t="str">
        <f>C271&amp;"x"&amp;B274</f>
        <v>B3x1</v>
      </c>
      <c r="B274" s="60">
        <v>1</v>
      </c>
      <c r="C274" s="84" t="str">
        <f t="shared" ref="C274:C288" si="245">IF(LEFT($A274,1)="x","",IFERROR(VLOOKUP($A274,LedenZ,5,0),""))</f>
        <v>V</v>
      </c>
      <c r="D274" s="84" t="str">
        <f t="shared" ref="D274:D288" si="246">IF(LEFT($A274,1)="x","",IFERROR(VLOOKUP($A274,LedenZ,6,0),""))</f>
        <v>NLJ47P3</v>
      </c>
      <c r="E274" s="85" t="str">
        <f t="shared" ref="E274:E288" si="247">IF(LEFT($A274,1)="x","",IFERROR(VLOOKUP($A274,LedenZ,7,0),""))</f>
        <v>Everdingen, van T.</v>
      </c>
      <c r="F274" s="85" t="str">
        <f t="shared" ref="F274:F288" si="248">IF(LEFT($A274,1)="x","",IFERROR(VLOOKUP($A274,LedenZ,8,0),""))</f>
        <v>Tessa</v>
      </c>
      <c r="G274" s="86">
        <f t="shared" ref="G274:G288" si="249">IF(LEFT($A274,1)="x","",IFERROR(VLOOKUP($A274,LedenZ,9,0),""))</f>
        <v>38900</v>
      </c>
      <c r="H274" s="87">
        <f t="shared" ref="H274:H288" si="250">IF(AND(ISNUMBER(G274),G274&lt;&gt;0),DATEDIF(G274,Peildatum,"Y"),"")</f>
        <v>15</v>
      </c>
      <c r="I274" s="94"/>
      <c r="J274" s="84" t="str">
        <f t="shared" ref="J274:J288" si="251">IF(LEFT($A274,1)="x","",IFERROR(VLOOKUP($A274,LedenZ,15,0),""))</f>
        <v>B4</v>
      </c>
      <c r="K274" s="84" t="str">
        <f t="shared" ref="K274:K288" si="252">IF(LEFT($A274,1)="x","",IFERROR(VLOOKUP($A274,LedenZ,16,0),""))</f>
        <v>B3</v>
      </c>
      <c r="L274" s="84" t="str">
        <f t="shared" ref="L274:L288" si="253">IF(LEFT($A274,1)="x","",IFERROR(VLOOKUP($A274,LedenZ,17,0),""))</f>
        <v>B3</v>
      </c>
      <c r="M274" s="84" t="str">
        <f t="shared" ref="M274:M288" si="254">IF(LEFT($A274,1)="x","",IFERROR(VLOOKUP($A274,LedenZ,18,0),""))</f>
        <v>B3</v>
      </c>
      <c r="N274" s="89"/>
      <c r="P274" s="199"/>
      <c r="Q274" s="199"/>
      <c r="R274" s="199"/>
      <c r="S274" s="199">
        <f>IF(OR(LEFT($A274,1)="x",AND(AC273+$AC274=0,$AC273&gt;0)),"",IFERROR(VLOOKUP($A274,LedenZ,29,0),""))</f>
        <v>0</v>
      </c>
      <c r="T274" s="273">
        <f t="shared" ref="T274:T288" si="255">IF(LEN(C274&amp;D274&amp;E274&amp;F274)&gt;0,1,0)</f>
        <v>1</v>
      </c>
      <c r="U274" s="202">
        <f t="shared" ref="U274:U288" si="256">MIN(LEN(Y274&amp;Z274&amp;AA274&amp;AB274),1)</f>
        <v>1</v>
      </c>
      <c r="V274" s="205">
        <f>V273</f>
        <v>15</v>
      </c>
      <c r="W274" s="205">
        <f>W273</f>
        <v>16</v>
      </c>
      <c r="X274" s="49">
        <v>5</v>
      </c>
      <c r="Y274" s="84" t="str">
        <f t="shared" ref="Y274:Y288" si="257">IF(LEFT($A274,1)="x","",IFERROR(VLOOKUP($A274,LedenZ,33,0),""))</f>
        <v>B4</v>
      </c>
      <c r="Z274" s="84" t="str">
        <f t="shared" ref="Z274:Z288" si="258">IF(LEFT($A274,1)="x","",IFERROR(VLOOKUP($A274,LedenZ,34,0),""))</f>
        <v>B3</v>
      </c>
      <c r="AA274" s="84" t="str">
        <f t="shared" ref="AA274:AA288" si="259">IF(LEFT($A274,1)="x","",IFERROR(VLOOKUP($A274,LedenZ,35,0),""))</f>
        <v>B3</v>
      </c>
      <c r="AB274" s="84" t="str">
        <f t="shared" ref="AB274:AB288" si="260">IF(LEFT($A274,1)="x","",IFERROR(VLOOKUP($A274,LedenZ,36,0),""))</f>
        <v/>
      </c>
      <c r="AC274" s="31">
        <f t="shared" ref="AC274:AC288" si="261">LEN(Y274&amp;Z274&amp;AA274&amp;AB274)</f>
        <v>6</v>
      </c>
      <c r="AH274" s="332">
        <f t="shared" ref="AH274:AH288" si="262">lft(G274,Peildatum)</f>
        <v>15.5</v>
      </c>
    </row>
    <row r="275" spans="1:34" x14ac:dyDescent="0.25">
      <c r="A275" s="31" t="str">
        <f>C271&amp;"x"&amp;B275</f>
        <v>B3x2</v>
      </c>
      <c r="B275" s="60">
        <v>2</v>
      </c>
      <c r="C275" s="84" t="str">
        <f t="shared" si="245"/>
        <v>V</v>
      </c>
      <c r="D275" s="84" t="str">
        <f t="shared" si="246"/>
        <v>NMH36F0</v>
      </c>
      <c r="E275" s="85" t="str">
        <f t="shared" si="247"/>
        <v>Vreeling, A.J.P.</v>
      </c>
      <c r="F275" s="85" t="str">
        <f t="shared" si="248"/>
        <v>Anouk</v>
      </c>
      <c r="G275" s="86">
        <f t="shared" si="249"/>
        <v>39427</v>
      </c>
      <c r="H275" s="87">
        <f t="shared" si="250"/>
        <v>14</v>
      </c>
      <c r="I275" s="94"/>
      <c r="J275" s="84" t="str">
        <f t="shared" si="251"/>
        <v>D3</v>
      </c>
      <c r="K275" s="84" t="str">
        <f t="shared" si="252"/>
        <v>C4</v>
      </c>
      <c r="L275" s="84" t="str">
        <f t="shared" si="253"/>
        <v>B3</v>
      </c>
      <c r="M275" s="84" t="str">
        <f t="shared" si="254"/>
        <v>B3</v>
      </c>
      <c r="N275" s="89"/>
      <c r="P275" s="199"/>
      <c r="Q275" s="199"/>
      <c r="R275" s="199"/>
      <c r="S275" s="199">
        <f>IF(OR(LEFT($A275,1)="x",AND(AC273+$AC275=0,$AC273&gt;0)),"",IFERROR(VLOOKUP($A275,LedenZ,29,0),""))</f>
        <v>0</v>
      </c>
      <c r="T275" s="273">
        <f t="shared" si="255"/>
        <v>1</v>
      </c>
      <c r="U275" s="202">
        <f t="shared" si="256"/>
        <v>1</v>
      </c>
      <c r="V275" s="205">
        <f t="shared" ref="V275:W288" si="263">V274</f>
        <v>15</v>
      </c>
      <c r="W275" s="205">
        <f t="shared" si="263"/>
        <v>16</v>
      </c>
      <c r="X275" s="49">
        <v>6</v>
      </c>
      <c r="Y275" s="84" t="str">
        <f t="shared" si="257"/>
        <v>D3</v>
      </c>
      <c r="Z275" s="84" t="str">
        <f t="shared" si="258"/>
        <v>C4</v>
      </c>
      <c r="AA275" s="84" t="str">
        <f t="shared" si="259"/>
        <v>B3</v>
      </c>
      <c r="AB275" s="84" t="str">
        <f t="shared" si="260"/>
        <v/>
      </c>
      <c r="AC275" s="31">
        <f t="shared" si="261"/>
        <v>6</v>
      </c>
      <c r="AH275" s="332">
        <f t="shared" si="262"/>
        <v>14.06</v>
      </c>
    </row>
    <row r="276" spans="1:34" x14ac:dyDescent="0.25">
      <c r="A276" s="31" t="str">
        <f>C271&amp;"x"&amp;B276</f>
        <v>B3x3</v>
      </c>
      <c r="B276" s="60">
        <v>3</v>
      </c>
      <c r="C276" s="84" t="str">
        <f t="shared" si="245"/>
        <v>M</v>
      </c>
      <c r="D276" s="84" t="str">
        <f t="shared" si="246"/>
        <v>NLB71B4</v>
      </c>
      <c r="E276" s="85" t="str">
        <f t="shared" si="247"/>
        <v>Koornneef, T.J.</v>
      </c>
      <c r="F276" s="85" t="str">
        <f t="shared" si="248"/>
        <v>Tommie</v>
      </c>
      <c r="G276" s="86">
        <f t="shared" si="249"/>
        <v>39123</v>
      </c>
      <c r="H276" s="87">
        <f t="shared" si="250"/>
        <v>14</v>
      </c>
      <c r="I276" s="94"/>
      <c r="J276" s="84" t="str">
        <f t="shared" si="251"/>
        <v>C3</v>
      </c>
      <c r="K276" s="84" t="str">
        <f t="shared" si="252"/>
        <v>C4</v>
      </c>
      <c r="L276" s="84" t="str">
        <f t="shared" si="253"/>
        <v>B3</v>
      </c>
      <c r="M276" s="84" t="str">
        <f t="shared" si="254"/>
        <v>B3</v>
      </c>
      <c r="N276" s="89"/>
      <c r="P276" s="199"/>
      <c r="Q276" s="199"/>
      <c r="R276" s="199"/>
      <c r="S276" s="199">
        <f>IF(OR(LEFT($A276,1)="x",AND(AC273+$AC276=0,$AC273&gt;0)),"",IFERROR(VLOOKUP($A276,LedenZ,29,0),""))</f>
        <v>0</v>
      </c>
      <c r="T276" s="273">
        <f t="shared" si="255"/>
        <v>1</v>
      </c>
      <c r="U276" s="202">
        <f t="shared" si="256"/>
        <v>1</v>
      </c>
      <c r="V276" s="205">
        <f t="shared" si="263"/>
        <v>15</v>
      </c>
      <c r="W276" s="205">
        <f t="shared" si="263"/>
        <v>16</v>
      </c>
      <c r="X276" s="49">
        <v>7</v>
      </c>
      <c r="Y276" s="84" t="str">
        <f t="shared" si="257"/>
        <v>C3</v>
      </c>
      <c r="Z276" s="84" t="str">
        <f t="shared" si="258"/>
        <v>C4</v>
      </c>
      <c r="AA276" s="84" t="str">
        <f t="shared" si="259"/>
        <v>B3</v>
      </c>
      <c r="AB276" s="84" t="str">
        <f t="shared" si="260"/>
        <v/>
      </c>
      <c r="AC276" s="31">
        <f t="shared" si="261"/>
        <v>6</v>
      </c>
      <c r="AH276" s="332">
        <f t="shared" si="262"/>
        <v>14.89</v>
      </c>
    </row>
    <row r="277" spans="1:34" x14ac:dyDescent="0.25">
      <c r="A277" s="31" t="str">
        <f>C271&amp;"x"&amp;B277</f>
        <v>B3x4</v>
      </c>
      <c r="B277" s="60">
        <v>4</v>
      </c>
      <c r="C277" s="84" t="str">
        <f t="shared" si="245"/>
        <v>M</v>
      </c>
      <c r="D277" s="84" t="str">
        <f t="shared" si="246"/>
        <v>NLR06X4</v>
      </c>
      <c r="E277" s="85" t="str">
        <f t="shared" si="247"/>
        <v>Pille, M.A.</v>
      </c>
      <c r="F277" s="85" t="str">
        <f t="shared" si="248"/>
        <v>Menno</v>
      </c>
      <c r="G277" s="86">
        <f t="shared" si="249"/>
        <v>39187</v>
      </c>
      <c r="H277" s="87">
        <f t="shared" si="250"/>
        <v>14</v>
      </c>
      <c r="I277" s="94"/>
      <c r="J277" s="84" t="str">
        <f t="shared" si="251"/>
        <v>C3</v>
      </c>
      <c r="K277" s="84" t="str">
        <f t="shared" si="252"/>
        <v>C4</v>
      </c>
      <c r="L277" s="84" t="str">
        <f t="shared" si="253"/>
        <v>B3</v>
      </c>
      <c r="M277" s="84" t="str">
        <f t="shared" si="254"/>
        <v>B3</v>
      </c>
      <c r="N277" s="89"/>
      <c r="P277" s="199"/>
      <c r="Q277" s="199"/>
      <c r="R277" s="199"/>
      <c r="S277" s="199">
        <f>IF(OR(LEFT($A277,1)="x",AND(AC273+$AC277=0,$AC273&gt;0)),"",IFERROR(VLOOKUP($A277,LedenZ,29,0),""))</f>
        <v>0</v>
      </c>
      <c r="T277" s="273">
        <f t="shared" si="255"/>
        <v>1</v>
      </c>
      <c r="U277" s="202">
        <f t="shared" si="256"/>
        <v>1</v>
      </c>
      <c r="V277" s="205">
        <f t="shared" si="263"/>
        <v>15</v>
      </c>
      <c r="W277" s="205">
        <f t="shared" si="263"/>
        <v>16</v>
      </c>
      <c r="X277" s="49">
        <v>8</v>
      </c>
      <c r="Y277" s="84" t="str">
        <f t="shared" si="257"/>
        <v>C3</v>
      </c>
      <c r="Z277" s="84" t="str">
        <f t="shared" si="258"/>
        <v>C4</v>
      </c>
      <c r="AA277" s="84" t="str">
        <f t="shared" si="259"/>
        <v>B3</v>
      </c>
      <c r="AB277" s="84" t="str">
        <f t="shared" si="260"/>
        <v/>
      </c>
      <c r="AC277" s="31">
        <f t="shared" si="261"/>
        <v>6</v>
      </c>
      <c r="AH277" s="332">
        <f t="shared" si="262"/>
        <v>14.71</v>
      </c>
    </row>
    <row r="278" spans="1:34" x14ac:dyDescent="0.25">
      <c r="A278" s="31" t="str">
        <f>C271&amp;"x"&amp;B278</f>
        <v>B3x5</v>
      </c>
      <c r="B278" s="60">
        <v>5</v>
      </c>
      <c r="C278" s="84" t="str">
        <f t="shared" si="245"/>
        <v>M</v>
      </c>
      <c r="D278" s="84" t="str">
        <f t="shared" si="246"/>
        <v>NKZ28R9</v>
      </c>
      <c r="E278" s="85" t="str">
        <f t="shared" si="247"/>
        <v>Jongh, de M.</v>
      </c>
      <c r="F278" s="85" t="str">
        <f t="shared" si="248"/>
        <v>Matthijs</v>
      </c>
      <c r="G278" s="86">
        <f t="shared" si="249"/>
        <v>39363</v>
      </c>
      <c r="H278" s="87">
        <f t="shared" si="250"/>
        <v>14</v>
      </c>
      <c r="I278" s="94"/>
      <c r="J278" s="84" t="str">
        <f t="shared" si="251"/>
        <v>C3</v>
      </c>
      <c r="K278" s="84" t="str">
        <f t="shared" si="252"/>
        <v>C4</v>
      </c>
      <c r="L278" s="84" t="str">
        <f t="shared" si="253"/>
        <v>B3</v>
      </c>
      <c r="M278" s="84" t="str">
        <f t="shared" si="254"/>
        <v>B3</v>
      </c>
      <c r="N278" s="89"/>
      <c r="P278" s="199"/>
      <c r="Q278" s="199"/>
      <c r="R278" s="199"/>
      <c r="S278" s="199">
        <f>IF(OR(LEFT($A278,1)="x",AND(AC273+$AC278=0,$AC273&gt;0)),"",IFERROR(VLOOKUP($A278,LedenZ,29,0),""))</f>
        <v>0</v>
      </c>
      <c r="T278" s="273">
        <f t="shared" si="255"/>
        <v>1</v>
      </c>
      <c r="U278" s="202">
        <f t="shared" si="256"/>
        <v>1</v>
      </c>
      <c r="V278" s="205">
        <f t="shared" si="263"/>
        <v>15</v>
      </c>
      <c r="W278" s="205">
        <f t="shared" si="263"/>
        <v>16</v>
      </c>
      <c r="X278" s="49">
        <v>9</v>
      </c>
      <c r="Y278" s="84" t="str">
        <f t="shared" si="257"/>
        <v>C3</v>
      </c>
      <c r="Z278" s="84" t="str">
        <f t="shared" si="258"/>
        <v>C4</v>
      </c>
      <c r="AA278" s="84" t="str">
        <f t="shared" si="259"/>
        <v>B3</v>
      </c>
      <c r="AB278" s="84" t="str">
        <f t="shared" si="260"/>
        <v/>
      </c>
      <c r="AC278" s="31">
        <f t="shared" si="261"/>
        <v>6</v>
      </c>
      <c r="AH278" s="332">
        <f t="shared" si="262"/>
        <v>14.23</v>
      </c>
    </row>
    <row r="279" spans="1:34" x14ac:dyDescent="0.25">
      <c r="A279" s="31" t="str">
        <f>C271&amp;"x"&amp;B279</f>
        <v>B3x6</v>
      </c>
      <c r="B279" s="60">
        <v>6</v>
      </c>
      <c r="C279" s="84" t="str">
        <f t="shared" si="245"/>
        <v>M</v>
      </c>
      <c r="D279" s="84" t="str">
        <f t="shared" si="246"/>
        <v>NMJ09L8</v>
      </c>
      <c r="E279" s="85" t="str">
        <f t="shared" si="247"/>
        <v>Ibrahim, A.</v>
      </c>
      <c r="F279" s="85" t="str">
        <f t="shared" si="248"/>
        <v>Abdi</v>
      </c>
      <c r="G279" s="86">
        <f t="shared" si="249"/>
        <v>39402</v>
      </c>
      <c r="H279" s="87">
        <f t="shared" si="250"/>
        <v>14</v>
      </c>
      <c r="I279" s="94"/>
      <c r="J279" s="84" t="str">
        <f t="shared" si="251"/>
        <v>C3</v>
      </c>
      <c r="K279" s="84" t="str">
        <f t="shared" si="252"/>
        <v>C4</v>
      </c>
      <c r="L279" s="84" t="str">
        <f t="shared" si="253"/>
        <v>B3</v>
      </c>
      <c r="M279" s="84" t="str">
        <f t="shared" si="254"/>
        <v>B3</v>
      </c>
      <c r="N279" s="89"/>
      <c r="P279" s="199"/>
      <c r="Q279" s="199"/>
      <c r="R279" s="199"/>
      <c r="S279" s="199">
        <f>IF(OR(LEFT($A279,1)="x",AND(AC273+$AC279=0,$AC273&gt;0)),"",IFERROR(VLOOKUP($A279,LedenZ,29,0),""))</f>
        <v>0</v>
      </c>
      <c r="T279" s="273">
        <f t="shared" si="255"/>
        <v>1</v>
      </c>
      <c r="U279" s="202">
        <f t="shared" si="256"/>
        <v>1</v>
      </c>
      <c r="V279" s="205">
        <f t="shared" si="263"/>
        <v>15</v>
      </c>
      <c r="W279" s="205">
        <f t="shared" si="263"/>
        <v>16</v>
      </c>
      <c r="X279" s="49">
        <v>10</v>
      </c>
      <c r="Y279" s="84" t="str">
        <f t="shared" si="257"/>
        <v>C3</v>
      </c>
      <c r="Z279" s="84" t="str">
        <f t="shared" si="258"/>
        <v>C4</v>
      </c>
      <c r="AA279" s="84" t="str">
        <f t="shared" si="259"/>
        <v>B3</v>
      </c>
      <c r="AB279" s="84" t="str">
        <f t="shared" si="260"/>
        <v/>
      </c>
      <c r="AC279" s="31">
        <f t="shared" si="261"/>
        <v>6</v>
      </c>
      <c r="AH279" s="332">
        <f t="shared" si="262"/>
        <v>14.12</v>
      </c>
    </row>
    <row r="280" spans="1:34" x14ac:dyDescent="0.25">
      <c r="A280" s="31" t="str">
        <f>C271&amp;"x"&amp;B280</f>
        <v>B3x7</v>
      </c>
      <c r="B280" s="60">
        <v>7</v>
      </c>
      <c r="C280" s="84" t="str">
        <f t="shared" si="245"/>
        <v>M</v>
      </c>
      <c r="D280" s="84" t="str">
        <f t="shared" si="246"/>
        <v>NLW47J4</v>
      </c>
      <c r="E280" s="85" t="str">
        <f t="shared" si="247"/>
        <v>Hashmei, A.</v>
      </c>
      <c r="F280" s="85" t="str">
        <f t="shared" si="248"/>
        <v>Ali</v>
      </c>
      <c r="G280" s="86">
        <f t="shared" si="249"/>
        <v>39402</v>
      </c>
      <c r="H280" s="87">
        <f t="shared" si="250"/>
        <v>14</v>
      </c>
      <c r="I280" s="94"/>
      <c r="J280" s="84" t="str">
        <f t="shared" si="251"/>
        <v>C3</v>
      </c>
      <c r="K280" s="84" t="str">
        <f t="shared" si="252"/>
        <v>C4</v>
      </c>
      <c r="L280" s="84" t="str">
        <f t="shared" si="253"/>
        <v>B3</v>
      </c>
      <c r="M280" s="84" t="str">
        <f t="shared" si="254"/>
        <v>B3</v>
      </c>
      <c r="N280" s="89"/>
      <c r="P280" s="199"/>
      <c r="Q280" s="199"/>
      <c r="R280" s="199"/>
      <c r="S280" s="199">
        <f>IF(OR(LEFT($A280,1)="x",AND(AC273+$AC280=0,$AC273&gt;0)),"",IFERROR(VLOOKUP($A280,LedenZ,29,0),""))</f>
        <v>0</v>
      </c>
      <c r="T280" s="273">
        <f t="shared" si="255"/>
        <v>1</v>
      </c>
      <c r="U280" s="202">
        <f t="shared" si="256"/>
        <v>1</v>
      </c>
      <c r="V280" s="205">
        <f t="shared" si="263"/>
        <v>15</v>
      </c>
      <c r="W280" s="205">
        <f t="shared" si="263"/>
        <v>16</v>
      </c>
      <c r="X280" s="49">
        <v>11</v>
      </c>
      <c r="Y280" s="84" t="str">
        <f t="shared" si="257"/>
        <v>C3</v>
      </c>
      <c r="Z280" s="84" t="str">
        <f t="shared" si="258"/>
        <v>C4</v>
      </c>
      <c r="AA280" s="84" t="str">
        <f t="shared" si="259"/>
        <v>B3</v>
      </c>
      <c r="AB280" s="84" t="str">
        <f t="shared" si="260"/>
        <v/>
      </c>
      <c r="AC280" s="31">
        <f t="shared" si="261"/>
        <v>6</v>
      </c>
      <c r="AH280" s="332">
        <f t="shared" si="262"/>
        <v>14.12</v>
      </c>
    </row>
    <row r="281" spans="1:34" x14ac:dyDescent="0.25">
      <c r="A281" s="31" t="str">
        <f>C271&amp;"x"&amp;B281</f>
        <v>B3x8</v>
      </c>
      <c r="B281" s="60">
        <v>8</v>
      </c>
      <c r="C281" s="84" t="str">
        <f t="shared" si="245"/>
        <v>M</v>
      </c>
      <c r="D281" s="84" t="str">
        <f t="shared" si="246"/>
        <v>NMJ10P4</v>
      </c>
      <c r="E281" s="85" t="str">
        <f t="shared" si="247"/>
        <v>Boshoven, C.</v>
      </c>
      <c r="F281" s="85" t="str">
        <f t="shared" si="248"/>
        <v>Casper</v>
      </c>
      <c r="G281" s="86">
        <f t="shared" si="249"/>
        <v>39676</v>
      </c>
      <c r="H281" s="87">
        <f t="shared" si="250"/>
        <v>13</v>
      </c>
      <c r="I281" s="94"/>
      <c r="J281" s="84" t="str">
        <f t="shared" si="251"/>
        <v>D3</v>
      </c>
      <c r="K281" s="84" t="str">
        <f t="shared" si="252"/>
        <v>C4</v>
      </c>
      <c r="L281" s="84" t="str">
        <f t="shared" si="253"/>
        <v>C3</v>
      </c>
      <c r="M281" s="84" t="str">
        <f t="shared" si="254"/>
        <v>B3</v>
      </c>
      <c r="N281" s="89"/>
      <c r="P281" s="199"/>
      <c r="Q281" s="199"/>
      <c r="R281" s="199"/>
      <c r="S281" s="199">
        <f>IF(OR(LEFT($A281,1)="x",AND(AC273+$AC281=0,$AC273&gt;0)),"",IFERROR(VLOOKUP($A281,LedenZ,29,0),""))</f>
        <v>0</v>
      </c>
      <c r="T281" s="273">
        <f t="shared" si="255"/>
        <v>1</v>
      </c>
      <c r="U281" s="202">
        <f t="shared" si="256"/>
        <v>1</v>
      </c>
      <c r="V281" s="205">
        <f t="shared" si="263"/>
        <v>15</v>
      </c>
      <c r="W281" s="205">
        <f t="shared" si="263"/>
        <v>16</v>
      </c>
      <c r="X281" s="49">
        <v>12</v>
      </c>
      <c r="Y281" s="84" t="str">
        <f t="shared" si="257"/>
        <v>D3</v>
      </c>
      <c r="Z281" s="84" t="str">
        <f t="shared" si="258"/>
        <v>C4</v>
      </c>
      <c r="AA281" s="84" t="str">
        <f t="shared" si="259"/>
        <v>C3</v>
      </c>
      <c r="AB281" s="84" t="str">
        <f t="shared" si="260"/>
        <v/>
      </c>
      <c r="AC281" s="31">
        <f t="shared" si="261"/>
        <v>6</v>
      </c>
      <c r="AH281" s="332">
        <f t="shared" si="262"/>
        <v>13.37</v>
      </c>
    </row>
    <row r="282" spans="1:34" x14ac:dyDescent="0.25">
      <c r="A282" s="31" t="str">
        <f>C271&amp;"x"&amp;B282</f>
        <v>B3x9</v>
      </c>
      <c r="B282" s="60">
        <v>9</v>
      </c>
      <c r="C282" s="84" t="str">
        <f t="shared" si="245"/>
        <v>V</v>
      </c>
      <c r="D282" s="84" t="str">
        <f t="shared" si="246"/>
        <v>NMN14W9</v>
      </c>
      <c r="E282" s="85" t="str">
        <f t="shared" si="247"/>
        <v>Broek, van den C.</v>
      </c>
      <c r="F282" s="85" t="str">
        <f t="shared" si="248"/>
        <v>Carlijn</v>
      </c>
      <c r="G282" s="86">
        <f t="shared" si="249"/>
        <v>39702</v>
      </c>
      <c r="H282" s="87">
        <f t="shared" si="250"/>
        <v>13</v>
      </c>
      <c r="I282" s="94"/>
      <c r="J282" s="84" t="str">
        <f t="shared" si="251"/>
        <v>C3</v>
      </c>
      <c r="K282" s="84" t="str">
        <f t="shared" si="252"/>
        <v>C3</v>
      </c>
      <c r="L282" s="84">
        <f t="shared" si="253"/>
        <v>0</v>
      </c>
      <c r="M282" s="84" t="str">
        <f t="shared" si="254"/>
        <v>B3</v>
      </c>
      <c r="N282" s="89"/>
      <c r="P282" s="199"/>
      <c r="Q282" s="199"/>
      <c r="R282" s="199"/>
      <c r="S282" s="199">
        <f>IF(OR(LEFT($A282,1)="x",AND(AC273+$AC282=0,$AC273&gt;0)),"",IFERROR(VLOOKUP($A282,LedenZ,29,0),""))</f>
        <v>0</v>
      </c>
      <c r="T282" s="273">
        <f t="shared" si="255"/>
        <v>1</v>
      </c>
      <c r="U282" s="202">
        <f t="shared" si="256"/>
        <v>1</v>
      </c>
      <c r="V282" s="205">
        <f t="shared" si="263"/>
        <v>15</v>
      </c>
      <c r="W282" s="205">
        <f t="shared" si="263"/>
        <v>16</v>
      </c>
      <c r="X282" s="49">
        <v>13</v>
      </c>
      <c r="Y282" s="84" t="str">
        <f t="shared" si="257"/>
        <v>C3</v>
      </c>
      <c r="Z282" s="84" t="str">
        <f t="shared" si="258"/>
        <v>C3</v>
      </c>
      <c r="AA282" s="84" t="str">
        <f t="shared" si="259"/>
        <v/>
      </c>
      <c r="AB282" s="84" t="str">
        <f t="shared" si="260"/>
        <v/>
      </c>
      <c r="AC282" s="31">
        <f t="shared" si="261"/>
        <v>4</v>
      </c>
      <c r="AH282" s="332">
        <f t="shared" si="262"/>
        <v>13.3</v>
      </c>
    </row>
    <row r="283" spans="1:34" x14ac:dyDescent="0.25">
      <c r="A283" s="31" t="str">
        <f>C271&amp;"x"&amp;B283</f>
        <v>B3x10</v>
      </c>
      <c r="B283" s="60">
        <v>10</v>
      </c>
      <c r="C283" s="84" t="str">
        <f t="shared" si="245"/>
        <v>M</v>
      </c>
      <c r="D283" s="84" t="str">
        <f t="shared" si="246"/>
        <v>NMM75S3</v>
      </c>
      <c r="E283" s="85" t="str">
        <f t="shared" si="247"/>
        <v>Figee, N.</v>
      </c>
      <c r="F283" s="85" t="str">
        <f t="shared" si="248"/>
        <v>Niek</v>
      </c>
      <c r="G283" s="86">
        <f t="shared" si="249"/>
        <v>39677</v>
      </c>
      <c r="H283" s="87">
        <f t="shared" si="250"/>
        <v>13</v>
      </c>
      <c r="I283" s="94"/>
      <c r="J283" s="84" t="str">
        <f t="shared" si="251"/>
        <v>C3</v>
      </c>
      <c r="K283" s="84" t="str">
        <f t="shared" si="252"/>
        <v>C3</v>
      </c>
      <c r="L283" s="84">
        <f t="shared" si="253"/>
        <v>0</v>
      </c>
      <c r="M283" s="84" t="str">
        <f t="shared" si="254"/>
        <v>B3</v>
      </c>
      <c r="N283" s="89"/>
      <c r="P283" s="199"/>
      <c r="Q283" s="199"/>
      <c r="R283" s="199"/>
      <c r="S283" s="199">
        <f>IF(OR(LEFT($A283,1)="x",AND(AC273+$AC283=0,$AC273&gt;0)),"",IFERROR(VLOOKUP($A283,LedenZ,29,0),""))</f>
        <v>0</v>
      </c>
      <c r="T283" s="273">
        <f t="shared" si="255"/>
        <v>1</v>
      </c>
      <c r="U283" s="202">
        <f t="shared" si="256"/>
        <v>1</v>
      </c>
      <c r="V283" s="205">
        <f t="shared" si="263"/>
        <v>15</v>
      </c>
      <c r="W283" s="205">
        <f t="shared" si="263"/>
        <v>16</v>
      </c>
      <c r="X283" s="49">
        <v>14</v>
      </c>
      <c r="Y283" s="84" t="str">
        <f t="shared" si="257"/>
        <v>C3</v>
      </c>
      <c r="Z283" s="84" t="str">
        <f t="shared" si="258"/>
        <v>C3</v>
      </c>
      <c r="AA283" s="84" t="str">
        <f t="shared" si="259"/>
        <v/>
      </c>
      <c r="AB283" s="84" t="str">
        <f t="shared" si="260"/>
        <v/>
      </c>
      <c r="AC283" s="31">
        <f t="shared" si="261"/>
        <v>4</v>
      </c>
      <c r="AH283" s="332">
        <f t="shared" si="262"/>
        <v>13.37</v>
      </c>
    </row>
    <row r="284" spans="1:34" x14ac:dyDescent="0.25">
      <c r="A284" s="31" t="str">
        <f>C271&amp;"x"&amp;B284</f>
        <v>B3x11</v>
      </c>
      <c r="B284" s="60">
        <v>11</v>
      </c>
      <c r="C284" s="84" t="str">
        <f t="shared" si="245"/>
        <v/>
      </c>
      <c r="D284" s="84" t="str">
        <f t="shared" si="246"/>
        <v/>
      </c>
      <c r="E284" s="85" t="str">
        <f t="shared" si="247"/>
        <v/>
      </c>
      <c r="F284" s="85" t="str">
        <f t="shared" si="248"/>
        <v/>
      </c>
      <c r="G284" s="86" t="str">
        <f t="shared" si="249"/>
        <v/>
      </c>
      <c r="H284" s="87" t="str">
        <f t="shared" si="250"/>
        <v/>
      </c>
      <c r="I284" s="94"/>
      <c r="J284" s="84" t="str">
        <f t="shared" si="251"/>
        <v/>
      </c>
      <c r="K284" s="84" t="str">
        <f t="shared" si="252"/>
        <v/>
      </c>
      <c r="L284" s="84" t="str">
        <f t="shared" si="253"/>
        <v/>
      </c>
      <c r="M284" s="84" t="str">
        <f t="shared" si="254"/>
        <v/>
      </c>
      <c r="N284" s="89"/>
      <c r="P284" s="199"/>
      <c r="Q284" s="199"/>
      <c r="R284" s="199"/>
      <c r="S284" s="199" t="str">
        <f>IF(OR(LEFT($A284,1)="x",AND(AC273+$AC284=0,$AC273&gt;0)),"",IFERROR(VLOOKUP($A284,LedenZ,29,0),""))</f>
        <v/>
      </c>
      <c r="T284" s="273">
        <f t="shared" si="255"/>
        <v>0</v>
      </c>
      <c r="U284" s="202">
        <f t="shared" si="256"/>
        <v>0</v>
      </c>
      <c r="V284" s="205">
        <f t="shared" si="263"/>
        <v>15</v>
      </c>
      <c r="W284" s="205">
        <f t="shared" si="263"/>
        <v>16</v>
      </c>
      <c r="X284" s="49">
        <v>15</v>
      </c>
      <c r="Y284" s="84" t="str">
        <f t="shared" si="257"/>
        <v/>
      </c>
      <c r="Z284" s="84" t="str">
        <f t="shared" si="258"/>
        <v/>
      </c>
      <c r="AA284" s="84" t="str">
        <f t="shared" si="259"/>
        <v/>
      </c>
      <c r="AB284" s="84" t="str">
        <f t="shared" si="260"/>
        <v/>
      </c>
      <c r="AC284" s="31">
        <f t="shared" si="261"/>
        <v>0</v>
      </c>
      <c r="AH284" s="332" t="str">
        <f t="shared" si="262"/>
        <v/>
      </c>
    </row>
    <row r="285" spans="1:34" x14ac:dyDescent="0.25">
      <c r="A285" s="31" t="str">
        <f>C271&amp;"x"&amp;B285</f>
        <v>B3x12</v>
      </c>
      <c r="B285" s="60">
        <v>12</v>
      </c>
      <c r="C285" s="84" t="str">
        <f t="shared" si="245"/>
        <v/>
      </c>
      <c r="D285" s="84" t="str">
        <f t="shared" si="246"/>
        <v/>
      </c>
      <c r="E285" s="85" t="str">
        <f t="shared" si="247"/>
        <v/>
      </c>
      <c r="F285" s="85" t="str">
        <f t="shared" si="248"/>
        <v/>
      </c>
      <c r="G285" s="86" t="str">
        <f t="shared" si="249"/>
        <v/>
      </c>
      <c r="H285" s="87" t="str">
        <f t="shared" si="250"/>
        <v/>
      </c>
      <c r="I285" s="94"/>
      <c r="J285" s="84" t="str">
        <f t="shared" si="251"/>
        <v/>
      </c>
      <c r="K285" s="84" t="str">
        <f t="shared" si="252"/>
        <v/>
      </c>
      <c r="L285" s="84" t="str">
        <f t="shared" si="253"/>
        <v/>
      </c>
      <c r="M285" s="84" t="str">
        <f t="shared" si="254"/>
        <v/>
      </c>
      <c r="N285" s="89"/>
      <c r="P285" s="199"/>
      <c r="Q285" s="199"/>
      <c r="R285" s="199"/>
      <c r="S285" s="199" t="str">
        <f>IF(OR(LEFT($A285,1)="x",AND(AC273+$AC285=0,$AC273&gt;0)),"",IFERROR(VLOOKUP($A285,LedenZ,29,0),""))</f>
        <v/>
      </c>
      <c r="T285" s="273">
        <f t="shared" si="255"/>
        <v>0</v>
      </c>
      <c r="U285" s="202">
        <f t="shared" si="256"/>
        <v>0</v>
      </c>
      <c r="V285" s="205">
        <f t="shared" si="263"/>
        <v>15</v>
      </c>
      <c r="W285" s="205">
        <f t="shared" si="263"/>
        <v>16</v>
      </c>
      <c r="X285" s="49">
        <v>16</v>
      </c>
      <c r="Y285" s="84" t="str">
        <f t="shared" si="257"/>
        <v/>
      </c>
      <c r="Z285" s="84" t="str">
        <f t="shared" si="258"/>
        <v/>
      </c>
      <c r="AA285" s="84" t="str">
        <f t="shared" si="259"/>
        <v/>
      </c>
      <c r="AB285" s="84" t="str">
        <f t="shared" si="260"/>
        <v/>
      </c>
      <c r="AC285" s="31">
        <f t="shared" si="261"/>
        <v>0</v>
      </c>
      <c r="AH285" s="332" t="str">
        <f t="shared" si="262"/>
        <v/>
      </c>
    </row>
    <row r="286" spans="1:34" x14ac:dyDescent="0.25">
      <c r="A286" s="31" t="str">
        <f>C271&amp;"x"&amp;B286</f>
        <v>B3x13</v>
      </c>
      <c r="B286" s="60">
        <v>13</v>
      </c>
      <c r="C286" s="84" t="str">
        <f t="shared" si="245"/>
        <v/>
      </c>
      <c r="D286" s="84" t="str">
        <f t="shared" si="246"/>
        <v/>
      </c>
      <c r="E286" s="85" t="str">
        <f t="shared" si="247"/>
        <v/>
      </c>
      <c r="F286" s="85" t="str">
        <f t="shared" si="248"/>
        <v/>
      </c>
      <c r="G286" s="86" t="str">
        <f t="shared" si="249"/>
        <v/>
      </c>
      <c r="H286" s="87" t="str">
        <f t="shared" si="250"/>
        <v/>
      </c>
      <c r="I286" s="94"/>
      <c r="J286" s="84" t="str">
        <f t="shared" si="251"/>
        <v/>
      </c>
      <c r="K286" s="84" t="str">
        <f t="shared" si="252"/>
        <v/>
      </c>
      <c r="L286" s="84" t="str">
        <f t="shared" si="253"/>
        <v/>
      </c>
      <c r="M286" s="84" t="str">
        <f t="shared" si="254"/>
        <v/>
      </c>
      <c r="N286" s="89"/>
      <c r="P286" s="199"/>
      <c r="Q286" s="199"/>
      <c r="R286" s="199"/>
      <c r="S286" s="199" t="str">
        <f>IF(OR(LEFT($A286,1)="x",AND(AC273+$AC286=0,$AC273&gt;0)),"",IFERROR(VLOOKUP($A286,LedenZ,29,0),""))</f>
        <v/>
      </c>
      <c r="T286" s="273">
        <f t="shared" si="255"/>
        <v>0</v>
      </c>
      <c r="U286" s="202">
        <f t="shared" si="256"/>
        <v>0</v>
      </c>
      <c r="V286" s="205">
        <f t="shared" si="263"/>
        <v>15</v>
      </c>
      <c r="W286" s="205">
        <f t="shared" si="263"/>
        <v>16</v>
      </c>
      <c r="X286" s="49">
        <v>17</v>
      </c>
      <c r="Y286" s="84" t="str">
        <f t="shared" si="257"/>
        <v/>
      </c>
      <c r="Z286" s="84" t="str">
        <f t="shared" si="258"/>
        <v/>
      </c>
      <c r="AA286" s="84" t="str">
        <f t="shared" si="259"/>
        <v/>
      </c>
      <c r="AB286" s="84" t="str">
        <f t="shared" si="260"/>
        <v/>
      </c>
      <c r="AC286" s="31">
        <f t="shared" si="261"/>
        <v>0</v>
      </c>
      <c r="AH286" s="332" t="str">
        <f t="shared" si="262"/>
        <v/>
      </c>
    </row>
    <row r="287" spans="1:34" x14ac:dyDescent="0.25">
      <c r="A287" s="31" t="str">
        <f>C271&amp;"x"&amp;B287</f>
        <v>B3x14</v>
      </c>
      <c r="B287" s="60">
        <v>14</v>
      </c>
      <c r="C287" s="84" t="str">
        <f t="shared" si="245"/>
        <v/>
      </c>
      <c r="D287" s="84" t="str">
        <f t="shared" si="246"/>
        <v/>
      </c>
      <c r="E287" s="85" t="str">
        <f t="shared" si="247"/>
        <v/>
      </c>
      <c r="F287" s="85" t="str">
        <f t="shared" si="248"/>
        <v/>
      </c>
      <c r="G287" s="86" t="str">
        <f t="shared" si="249"/>
        <v/>
      </c>
      <c r="H287" s="87" t="str">
        <f t="shared" si="250"/>
        <v/>
      </c>
      <c r="I287" s="94"/>
      <c r="J287" s="84" t="str">
        <f t="shared" si="251"/>
        <v/>
      </c>
      <c r="K287" s="84" t="str">
        <f t="shared" si="252"/>
        <v/>
      </c>
      <c r="L287" s="84" t="str">
        <f t="shared" si="253"/>
        <v/>
      </c>
      <c r="M287" s="84" t="str">
        <f t="shared" si="254"/>
        <v/>
      </c>
      <c r="N287" s="89"/>
      <c r="P287" s="199"/>
      <c r="Q287" s="199"/>
      <c r="R287" s="199"/>
      <c r="S287" s="199" t="str">
        <f>IF(OR(LEFT($A287,1)="x",AND(AC273+$AC287=0,$AC273&gt;0)),"",IFERROR(VLOOKUP($A287,LedenZ,29,0),""))</f>
        <v/>
      </c>
      <c r="T287" s="273">
        <f t="shared" si="255"/>
        <v>0</v>
      </c>
      <c r="U287" s="202">
        <f t="shared" si="256"/>
        <v>0</v>
      </c>
      <c r="V287" s="205">
        <f t="shared" si="263"/>
        <v>15</v>
      </c>
      <c r="W287" s="205">
        <f t="shared" si="263"/>
        <v>16</v>
      </c>
      <c r="X287" s="49">
        <v>18</v>
      </c>
      <c r="Y287" s="84" t="str">
        <f t="shared" si="257"/>
        <v/>
      </c>
      <c r="Z287" s="84" t="str">
        <f t="shared" si="258"/>
        <v/>
      </c>
      <c r="AA287" s="84" t="str">
        <f t="shared" si="259"/>
        <v/>
      </c>
      <c r="AB287" s="84" t="str">
        <f t="shared" si="260"/>
        <v/>
      </c>
      <c r="AC287" s="31">
        <f t="shared" si="261"/>
        <v>0</v>
      </c>
      <c r="AH287" s="332" t="str">
        <f t="shared" si="262"/>
        <v/>
      </c>
    </row>
    <row r="288" spans="1:34" x14ac:dyDescent="0.25">
      <c r="A288" s="31" t="str">
        <f>C271&amp;"x"&amp;B288</f>
        <v>B3x15</v>
      </c>
      <c r="B288" s="60">
        <v>15</v>
      </c>
      <c r="C288" s="84" t="str">
        <f t="shared" si="245"/>
        <v/>
      </c>
      <c r="D288" s="84" t="str">
        <f t="shared" si="246"/>
        <v/>
      </c>
      <c r="E288" s="85" t="str">
        <f t="shared" si="247"/>
        <v/>
      </c>
      <c r="F288" s="85" t="str">
        <f t="shared" si="248"/>
        <v/>
      </c>
      <c r="G288" s="86" t="str">
        <f t="shared" si="249"/>
        <v/>
      </c>
      <c r="H288" s="87" t="str">
        <f t="shared" si="250"/>
        <v/>
      </c>
      <c r="I288" s="94"/>
      <c r="J288" s="84" t="str">
        <f t="shared" si="251"/>
        <v/>
      </c>
      <c r="K288" s="84" t="str">
        <f t="shared" si="252"/>
        <v/>
      </c>
      <c r="L288" s="84" t="str">
        <f t="shared" si="253"/>
        <v/>
      </c>
      <c r="M288" s="84" t="str">
        <f t="shared" si="254"/>
        <v/>
      </c>
      <c r="N288" s="89"/>
      <c r="P288" s="199"/>
      <c r="Q288" s="199"/>
      <c r="R288" s="199"/>
      <c r="S288" s="199" t="str">
        <f>IF(OR(LEFT($A288,1)="x",AND(AC273+$AC288=0,$AC273&gt;0)),"",IFERROR(VLOOKUP($A288,LedenZ,29,0),""))</f>
        <v/>
      </c>
      <c r="T288" s="273">
        <f t="shared" si="255"/>
        <v>0</v>
      </c>
      <c r="U288" s="202">
        <f t="shared" si="256"/>
        <v>0</v>
      </c>
      <c r="V288" s="205">
        <f t="shared" si="263"/>
        <v>15</v>
      </c>
      <c r="W288" s="205">
        <f t="shared" si="263"/>
        <v>16</v>
      </c>
      <c r="X288" s="49">
        <v>19</v>
      </c>
      <c r="Y288" s="84" t="str">
        <f t="shared" si="257"/>
        <v/>
      </c>
      <c r="Z288" s="84" t="str">
        <f t="shared" si="258"/>
        <v/>
      </c>
      <c r="AA288" s="84" t="str">
        <f t="shared" si="259"/>
        <v/>
      </c>
      <c r="AB288" s="84" t="str">
        <f t="shared" si="260"/>
        <v/>
      </c>
      <c r="AC288" s="31">
        <f t="shared" si="261"/>
        <v>0</v>
      </c>
      <c r="AH288" s="332" t="str">
        <f t="shared" si="262"/>
        <v/>
      </c>
    </row>
    <row r="289" spans="1:34" ht="13.8" thickBot="1" x14ac:dyDescent="0.3">
      <c r="B289" s="90"/>
      <c r="C289" s="91"/>
      <c r="D289" s="90"/>
      <c r="E289" s="90"/>
      <c r="F289" s="90"/>
      <c r="G289" s="92"/>
      <c r="H289" s="92"/>
      <c r="I289" s="92"/>
      <c r="J289" s="91"/>
      <c r="K289" s="91"/>
      <c r="L289" s="91"/>
      <c r="M289" s="89"/>
      <c r="N289" s="89"/>
      <c r="X289" s="49">
        <v>20</v>
      </c>
    </row>
    <row r="290" spans="1:34" ht="13.8" thickTop="1" x14ac:dyDescent="0.25">
      <c r="A290" s="59"/>
      <c r="B290" s="60"/>
      <c r="C290" s="416" t="s">
        <v>5707</v>
      </c>
      <c r="D290" s="416"/>
      <c r="E290" s="162" t="s">
        <v>5708</v>
      </c>
      <c r="F290" s="162" t="s">
        <v>5709</v>
      </c>
      <c r="G290" s="62" t="s">
        <v>5710</v>
      </c>
      <c r="H290" s="63"/>
      <c r="I290" s="64"/>
      <c r="J290" s="65" t="s">
        <v>5711</v>
      </c>
      <c r="K290" s="65" t="s">
        <v>5712</v>
      </c>
      <c r="L290" s="65" t="s">
        <v>5713</v>
      </c>
      <c r="M290" s="66"/>
      <c r="N290" s="66"/>
      <c r="O290" s="67"/>
      <c r="P290" s="68">
        <f>COUNT(P294:P308)</f>
        <v>0</v>
      </c>
      <c r="Q290" s="68">
        <f>COUNT(Q294:Q308)</f>
        <v>0</v>
      </c>
      <c r="R290" s="68">
        <f>COUNT(R294:R308)</f>
        <v>0</v>
      </c>
      <c r="S290" s="68">
        <f>COUNT(S294:S308)</f>
        <v>10</v>
      </c>
      <c r="T290" s="344">
        <f>T291-SUM(U294:U308)</f>
        <v>0</v>
      </c>
      <c r="U290" s="67"/>
      <c r="V290" s="67"/>
      <c r="W290" s="67"/>
      <c r="X290" s="67">
        <v>1</v>
      </c>
      <c r="Y290" s="59"/>
      <c r="Z290" s="59"/>
      <c r="AA290" s="59"/>
      <c r="AB290" s="59"/>
      <c r="AC290" s="59"/>
    </row>
    <row r="291" spans="1:34" x14ac:dyDescent="0.25">
      <c r="A291" s="40">
        <v>18</v>
      </c>
      <c r="B291" s="70"/>
      <c r="C291" s="415" t="str">
        <f>Leden!AR20</f>
        <v>C1</v>
      </c>
      <c r="D291" s="415"/>
      <c r="E291" s="161" t="str">
        <f>IF($C291="","",LEFT(IFERROR(VLOOKUP($C291,TeamsZ,2,0),"")&amp;"??",2))</f>
        <v>WK</v>
      </c>
      <c r="F291" s="342" t="str">
        <f>IF($C291="","",IFERROR(VLOOKUP($C291,TeamsZ,3,0),"??"))</f>
        <v>Za</v>
      </c>
      <c r="G291" s="161" t="str">
        <f>IF($C291="","",LEFT(IFERROR(VLOOKUP($C291,TeamsZ,4,0),"")&amp;"?",1))</f>
        <v>8</v>
      </c>
      <c r="H291" s="72"/>
      <c r="I291" s="73"/>
      <c r="J291" s="265">
        <f>COUNTIF(C294:C308,"V")</f>
        <v>5</v>
      </c>
      <c r="K291" s="268">
        <f>COUNTIF(C294:C308,"M")</f>
        <v>5</v>
      </c>
      <c r="L291" s="74">
        <f>IFERROR(AVERAGE(H294:H308),"")</f>
        <v>13</v>
      </c>
      <c r="M291" s="75"/>
      <c r="N291" s="75"/>
      <c r="O291" s="76" t="s">
        <v>5714</v>
      </c>
      <c r="P291" s="346"/>
      <c r="Q291" s="346"/>
      <c r="R291" s="346"/>
      <c r="S291" s="346">
        <f>IF(COUNT(S294:S308)=0,"",TeamPunten(S294:S308,$C291,$T291))</f>
        <v>0</v>
      </c>
      <c r="T291" s="344">
        <f>SUM(T294:T308)</f>
        <v>10</v>
      </c>
      <c r="U291" s="201" t="str">
        <f>MID($C291,1,1)</f>
        <v>C</v>
      </c>
      <c r="V291" s="201" t="str">
        <f>MID($C291,1,1)</f>
        <v>C</v>
      </c>
      <c r="W291" s="201" t="str">
        <f>MID($C291,1,1)</f>
        <v>C</v>
      </c>
      <c r="X291" s="49">
        <v>2</v>
      </c>
      <c r="Y291" s="40"/>
      <c r="Z291" s="40"/>
      <c r="AA291" s="40"/>
      <c r="AB291" s="40"/>
      <c r="AC291" s="40"/>
      <c r="AD291" s="17" t="str">
        <f>IF($C291="","",IFERROR(VLOOKUP($C291,TeamsZ,6,0),""))</f>
        <v>A</v>
      </c>
      <c r="AE291" s="17" t="str">
        <f>TRIM(IF($AD291="","",IFERROR(VLOOKUP($AD291,Teams!$J$4:$O$8,2,0),"")))</f>
        <v>3312 AD</v>
      </c>
      <c r="AF291" s="17" t="str">
        <f>TRIM(IF($AD291="","",IFERROR(VLOOKUP($AD291,Teams!$J$4:$O$8,4,0),"")))</f>
        <v>Dordrecht Oranje Wit Hal</v>
      </c>
      <c r="AH291" s="335">
        <f>IFERROR(AVERAGE(AH294:AH308),"")</f>
        <v>13.395000000000001</v>
      </c>
    </row>
    <row r="292" spans="1:34" x14ac:dyDescent="0.25">
      <c r="B292" s="60"/>
      <c r="C292" s="162"/>
      <c r="D292" s="60"/>
      <c r="E292" s="60"/>
      <c r="F292" s="60"/>
      <c r="G292" s="64"/>
      <c r="H292" s="64"/>
      <c r="I292" s="64"/>
      <c r="J292" s="266"/>
      <c r="K292" s="266"/>
      <c r="L292" s="266"/>
      <c r="M292" s="77"/>
      <c r="N292" s="77"/>
      <c r="P292" s="200"/>
      <c r="Q292" s="200"/>
      <c r="R292" s="200"/>
      <c r="S292" s="200"/>
      <c r="T292" s="156"/>
      <c r="U292" s="202"/>
      <c r="V292" s="202"/>
      <c r="W292" s="202"/>
      <c r="X292" s="49">
        <v>3</v>
      </c>
    </row>
    <row r="293" spans="1:34" x14ac:dyDescent="0.25">
      <c r="A293" s="78"/>
      <c r="B293" s="79"/>
      <c r="C293" s="80" t="s">
        <v>5715</v>
      </c>
      <c r="D293" s="80" t="s">
        <v>5716</v>
      </c>
      <c r="E293" s="81" t="s">
        <v>5717</v>
      </c>
      <c r="F293" s="81" t="s">
        <v>5718</v>
      </c>
      <c r="G293" s="80" t="s">
        <v>5719</v>
      </c>
      <c r="H293" s="80" t="s">
        <v>5720</v>
      </c>
      <c r="I293" s="80" t="s">
        <v>5575</v>
      </c>
      <c r="J293" s="80" t="s">
        <v>7904</v>
      </c>
      <c r="K293" s="80" t="s">
        <v>7905</v>
      </c>
      <c r="L293" s="80" t="s">
        <v>8680</v>
      </c>
      <c r="M293" s="80" t="s">
        <v>8681</v>
      </c>
      <c r="N293" s="82"/>
      <c r="O293" s="83"/>
      <c r="P293" s="203" t="s">
        <v>5585</v>
      </c>
      <c r="Q293" s="203" t="s">
        <v>5584</v>
      </c>
      <c r="R293" s="203" t="s">
        <v>5586</v>
      </c>
      <c r="S293" s="203" t="s">
        <v>5585</v>
      </c>
      <c r="T293" s="156"/>
      <c r="U293" s="201">
        <f>IF(W291="","",VLOOKUP(W291,Leeftijdscat,2,FALSE))</f>
        <v>11</v>
      </c>
      <c r="V293" s="201">
        <f>IF(W291="","",VLOOKUP(W291,Leeftijdscat,3,FALSE))</f>
        <v>13</v>
      </c>
      <c r="W293" s="201">
        <f>IF(W291="","",VLOOKUP(W291,Leeftijdscat,4,FALSE))</f>
        <v>14</v>
      </c>
      <c r="X293" s="49">
        <v>4</v>
      </c>
      <c r="Y293" s="78">
        <f>LEN(Y294&amp;Y295&amp;Y296&amp;Y297&amp;Y298&amp;Y299&amp;Y300&amp;Y301&amp;Y302&amp;Y303&amp;Y304&amp;Y305&amp;Y306&amp;Y307&amp;Y308)</f>
        <v>20</v>
      </c>
      <c r="Z293" s="78">
        <f>LEN(Z294&amp;Z295&amp;Z296&amp;Z297&amp;Z298&amp;Z299&amp;Z300&amp;Z301&amp;Z302&amp;Z303&amp;Z304&amp;Z305&amp;Z306&amp;Z307&amp;Z308)</f>
        <v>20</v>
      </c>
      <c r="AA293" s="78">
        <f>LEN(AA294&amp;AA295&amp;AA296&amp;AA297&amp;AA298&amp;AA299&amp;AA300&amp;AA301&amp;AA302&amp;AA303&amp;AA304&amp;AA305&amp;AA306&amp;AA307&amp;AA308)</f>
        <v>20</v>
      </c>
      <c r="AB293" s="78">
        <f>LEN(AB294&amp;AB295&amp;AB296&amp;AB297&amp;AB298&amp;AB299&amp;AB300&amp;AB301&amp;AB302&amp;AB303&amp;AB304&amp;AB305&amp;AB306&amp;AB307&amp;AB308)</f>
        <v>0</v>
      </c>
      <c r="AC293" s="78">
        <f>SUM(Y293:AA293)</f>
        <v>60</v>
      </c>
    </row>
    <row r="294" spans="1:34" x14ac:dyDescent="0.25">
      <c r="A294" s="31" t="str">
        <f>C291&amp;"x"&amp;B294</f>
        <v>C1x1</v>
      </c>
      <c r="B294" s="60">
        <v>1</v>
      </c>
      <c r="C294" s="84" t="str">
        <f t="shared" ref="C294:C308" si="264">IF(LEFT($A294,1)="x","",IFERROR(VLOOKUP($A294,LedenZ,5,0),""))</f>
        <v>V</v>
      </c>
      <c r="D294" s="84" t="str">
        <f t="shared" ref="D294:D308" si="265">IF(LEFT($A294,1)="x","",IFERROR(VLOOKUP($A294,LedenZ,6,0),""))</f>
        <v>NLL19T4</v>
      </c>
      <c r="E294" s="85" t="str">
        <f t="shared" ref="E294:E308" si="266">IF(LEFT($A294,1)="x","",IFERROR(VLOOKUP($A294,LedenZ,7,0),""))</f>
        <v>Wit, de M.</v>
      </c>
      <c r="F294" s="85" t="str">
        <f t="shared" ref="F294:F308" si="267">IF(LEFT($A294,1)="x","",IFERROR(VLOOKUP($A294,LedenZ,8,0),""))</f>
        <v>Mila</v>
      </c>
      <c r="G294" s="86">
        <f t="shared" ref="G294:G308" si="268">IF(LEFT($A294,1)="x","",IFERROR(VLOOKUP($A294,LedenZ,9,0),""))</f>
        <v>39433</v>
      </c>
      <c r="H294" s="87">
        <f t="shared" ref="H294:H308" si="269">IF(AND(ISNUMBER(G294),G294&lt;&gt;0),DATEDIF(G294,Peildatum,"Y"),"")</f>
        <v>14</v>
      </c>
      <c r="I294" s="94"/>
      <c r="J294" s="84" t="str">
        <f t="shared" ref="J294:J308" si="270">IF(LEFT($A294,1)="x","",IFERROR(VLOOKUP($A294,LedenZ,15,0),""))</f>
        <v>C1</v>
      </c>
      <c r="K294" s="84" t="str">
        <f t="shared" ref="K294:K308" si="271">IF(LEFT($A294,1)="x","",IFERROR(VLOOKUP($A294,LedenZ,16,0),""))</f>
        <v>C1</v>
      </c>
      <c r="L294" s="84" t="str">
        <f t="shared" ref="L294:L308" si="272">IF(LEFT($A294,1)="x","",IFERROR(VLOOKUP($A294,LedenZ,17,0),""))</f>
        <v>B1</v>
      </c>
      <c r="M294" s="84" t="str">
        <f t="shared" ref="M294:M308" si="273">IF(LEFT($A294,1)="x","",IFERROR(VLOOKUP($A294,LedenZ,18,0),""))</f>
        <v>C1</v>
      </c>
      <c r="N294" s="89"/>
      <c r="P294" s="199"/>
      <c r="Q294" s="199"/>
      <c r="R294" s="199"/>
      <c r="S294" s="199">
        <f>IF(OR(LEFT($A294,1)="x",AND(AC293+$AC294=0,$AC293&gt;0)),"",IFERROR(VLOOKUP($A294,LedenZ,29,0),""))</f>
        <v>0</v>
      </c>
      <c r="T294" s="273">
        <f t="shared" ref="T294:T308" si="274">IF(LEN(C294&amp;D294&amp;E294&amp;F294)&gt;0,1,0)</f>
        <v>1</v>
      </c>
      <c r="U294" s="202">
        <f t="shared" ref="U294:U308" si="275">MIN(LEN(Y294&amp;Z294&amp;AA294&amp;AB294),1)</f>
        <v>1</v>
      </c>
      <c r="V294" s="205">
        <f>V293</f>
        <v>13</v>
      </c>
      <c r="W294" s="205">
        <f>W293</f>
        <v>14</v>
      </c>
      <c r="X294" s="49">
        <v>5</v>
      </c>
      <c r="Y294" s="84" t="str">
        <f t="shared" ref="Y294:Y308" si="276">IF(LEFT($A294,1)="x","",IFERROR(VLOOKUP($A294,LedenZ,33,0),""))</f>
        <v>C1</v>
      </c>
      <c r="Z294" s="84" t="str">
        <f t="shared" ref="Z294:Z308" si="277">IF(LEFT($A294,1)="x","",IFERROR(VLOOKUP($A294,LedenZ,34,0),""))</f>
        <v>C1</v>
      </c>
      <c r="AA294" s="84" t="str">
        <f t="shared" ref="AA294:AA308" si="278">IF(LEFT($A294,1)="x","",IFERROR(VLOOKUP($A294,LedenZ,35,0),""))</f>
        <v>B1</v>
      </c>
      <c r="AB294" s="84" t="str">
        <f t="shared" ref="AB294:AB308" si="279">IF(LEFT($A294,1)="x","",IFERROR(VLOOKUP($A294,LedenZ,36,0),""))</f>
        <v/>
      </c>
      <c r="AC294" s="31">
        <f t="shared" ref="AC294:AC308" si="280">LEN(Y294&amp;Z294&amp;AA294&amp;AB294)</f>
        <v>6</v>
      </c>
      <c r="AH294" s="332">
        <f t="shared" ref="AH294:AH308" si="281">lft(G294,Peildatum)</f>
        <v>14.04</v>
      </c>
    </row>
    <row r="295" spans="1:34" x14ac:dyDescent="0.25">
      <c r="A295" s="31" t="str">
        <f>C291&amp;"x"&amp;B295</f>
        <v>C1x2</v>
      </c>
      <c r="B295" s="60">
        <v>2</v>
      </c>
      <c r="C295" s="84" t="str">
        <f t="shared" si="264"/>
        <v>M</v>
      </c>
      <c r="D295" s="84" t="str">
        <f t="shared" si="265"/>
        <v>NLG58X4</v>
      </c>
      <c r="E295" s="85" t="str">
        <f t="shared" si="266"/>
        <v>Dongen, van F.P.B.</v>
      </c>
      <c r="F295" s="85" t="str">
        <f t="shared" si="267"/>
        <v>Freek</v>
      </c>
      <c r="G295" s="86">
        <f t="shared" si="268"/>
        <v>39196</v>
      </c>
      <c r="H295" s="87">
        <f t="shared" si="269"/>
        <v>14</v>
      </c>
      <c r="I295" s="94"/>
      <c r="J295" s="84" t="str">
        <f t="shared" si="270"/>
        <v>C2</v>
      </c>
      <c r="K295" s="84" t="str">
        <f t="shared" si="271"/>
        <v>C2</v>
      </c>
      <c r="L295" s="84" t="str">
        <f t="shared" si="272"/>
        <v>B2</v>
      </c>
      <c r="M295" s="84" t="str">
        <f t="shared" si="273"/>
        <v>C1</v>
      </c>
      <c r="N295" s="89"/>
      <c r="P295" s="199"/>
      <c r="Q295" s="199"/>
      <c r="R295" s="199"/>
      <c r="S295" s="199">
        <f>IF(OR(LEFT($A295,1)="x",AND(AC293+$AC295=0,$AC293&gt;0)),"",IFERROR(VLOOKUP($A295,LedenZ,29,0),""))</f>
        <v>0</v>
      </c>
      <c r="T295" s="273">
        <f t="shared" si="274"/>
        <v>1</v>
      </c>
      <c r="U295" s="202">
        <f t="shared" si="275"/>
        <v>1</v>
      </c>
      <c r="V295" s="205">
        <f t="shared" ref="V295:W308" si="282">V294</f>
        <v>13</v>
      </c>
      <c r="W295" s="205">
        <f t="shared" si="282"/>
        <v>14</v>
      </c>
      <c r="X295" s="49">
        <v>6</v>
      </c>
      <c r="Y295" s="84" t="str">
        <f t="shared" si="276"/>
        <v>C2</v>
      </c>
      <c r="Z295" s="84" t="str">
        <f t="shared" si="277"/>
        <v>C2</v>
      </c>
      <c r="AA295" s="84" t="str">
        <f t="shared" si="278"/>
        <v>B2</v>
      </c>
      <c r="AB295" s="84" t="str">
        <f t="shared" si="279"/>
        <v/>
      </c>
      <c r="AC295" s="31">
        <f t="shared" si="280"/>
        <v>6</v>
      </c>
      <c r="AH295" s="332">
        <f t="shared" si="281"/>
        <v>14.69</v>
      </c>
    </row>
    <row r="296" spans="1:34" x14ac:dyDescent="0.25">
      <c r="A296" s="31" t="str">
        <f>C291&amp;"x"&amp;B296</f>
        <v>C1x3</v>
      </c>
      <c r="B296" s="60">
        <v>3</v>
      </c>
      <c r="C296" s="84" t="str">
        <f t="shared" si="264"/>
        <v>V</v>
      </c>
      <c r="D296" s="84" t="str">
        <f t="shared" si="265"/>
        <v>NLS45N2</v>
      </c>
      <c r="E296" s="85" t="str">
        <f t="shared" si="266"/>
        <v>Kilsdonk, S.A</v>
      </c>
      <c r="F296" s="85" t="str">
        <f t="shared" si="267"/>
        <v>Sophie</v>
      </c>
      <c r="G296" s="86">
        <f t="shared" si="268"/>
        <v>39538</v>
      </c>
      <c r="H296" s="87">
        <f t="shared" si="269"/>
        <v>13</v>
      </c>
      <c r="I296" s="94"/>
      <c r="J296" s="84" t="str">
        <f t="shared" si="270"/>
        <v>D1</v>
      </c>
      <c r="K296" s="84" t="str">
        <f t="shared" si="271"/>
        <v>C2</v>
      </c>
      <c r="L296" s="84" t="str">
        <f t="shared" si="272"/>
        <v>C1</v>
      </c>
      <c r="M296" s="84" t="str">
        <f t="shared" si="273"/>
        <v>C1</v>
      </c>
      <c r="N296" s="89"/>
      <c r="P296" s="199"/>
      <c r="Q296" s="199"/>
      <c r="R296" s="199"/>
      <c r="S296" s="199">
        <f>IF(OR(LEFT($A296,1)="x",AND(AC293+$AC296=0,$AC293&gt;0)),"",IFERROR(VLOOKUP($A296,LedenZ,29,0),""))</f>
        <v>0</v>
      </c>
      <c r="T296" s="273">
        <f t="shared" si="274"/>
        <v>1</v>
      </c>
      <c r="U296" s="202">
        <f t="shared" si="275"/>
        <v>1</v>
      </c>
      <c r="V296" s="205">
        <f t="shared" si="282"/>
        <v>13</v>
      </c>
      <c r="W296" s="205">
        <f t="shared" si="282"/>
        <v>14</v>
      </c>
      <c r="X296" s="49">
        <v>7</v>
      </c>
      <c r="Y296" s="84" t="str">
        <f t="shared" si="276"/>
        <v>D1</v>
      </c>
      <c r="Z296" s="84" t="str">
        <f t="shared" si="277"/>
        <v>C2</v>
      </c>
      <c r="AA296" s="84" t="str">
        <f t="shared" si="278"/>
        <v>C1</v>
      </c>
      <c r="AB296" s="84" t="str">
        <f t="shared" si="279"/>
        <v/>
      </c>
      <c r="AC296" s="31">
        <f t="shared" si="280"/>
        <v>6</v>
      </c>
      <c r="AH296" s="332">
        <f t="shared" si="281"/>
        <v>13.75</v>
      </c>
    </row>
    <row r="297" spans="1:34" x14ac:dyDescent="0.25">
      <c r="A297" s="31" t="str">
        <f>C291&amp;"x"&amp;B297</f>
        <v>C1x4</v>
      </c>
      <c r="B297" s="60">
        <v>4</v>
      </c>
      <c r="C297" s="84" t="str">
        <f t="shared" si="264"/>
        <v>V</v>
      </c>
      <c r="D297" s="84" t="str">
        <f t="shared" si="265"/>
        <v>NLP78D3</v>
      </c>
      <c r="E297" s="85" t="str">
        <f t="shared" si="266"/>
        <v>Linden, van der B.S.</v>
      </c>
      <c r="F297" s="85" t="str">
        <f t="shared" si="267"/>
        <v>Benthe</v>
      </c>
      <c r="G297" s="86">
        <f t="shared" si="268"/>
        <v>39629</v>
      </c>
      <c r="H297" s="87">
        <f t="shared" si="269"/>
        <v>13</v>
      </c>
      <c r="I297" s="94"/>
      <c r="J297" s="84" t="str">
        <f t="shared" si="270"/>
        <v>D1</v>
      </c>
      <c r="K297" s="84" t="str">
        <f t="shared" si="271"/>
        <v>C2</v>
      </c>
      <c r="L297" s="84" t="str">
        <f t="shared" si="272"/>
        <v>C1</v>
      </c>
      <c r="M297" s="84" t="str">
        <f t="shared" si="273"/>
        <v>C1</v>
      </c>
      <c r="N297" s="89"/>
      <c r="P297" s="199"/>
      <c r="Q297" s="199"/>
      <c r="R297" s="199"/>
      <c r="S297" s="199">
        <f>IF(OR(LEFT($A297,1)="x",AND(AC293+$AC297=0,$AC293&gt;0)),"",IFERROR(VLOOKUP($A297,LedenZ,29,0),""))</f>
        <v>0</v>
      </c>
      <c r="T297" s="273">
        <f t="shared" si="274"/>
        <v>1</v>
      </c>
      <c r="U297" s="202">
        <f t="shared" si="275"/>
        <v>1</v>
      </c>
      <c r="V297" s="205">
        <f t="shared" si="282"/>
        <v>13</v>
      </c>
      <c r="W297" s="205">
        <f t="shared" si="282"/>
        <v>14</v>
      </c>
      <c r="X297" s="49">
        <v>8</v>
      </c>
      <c r="Y297" s="84" t="str">
        <f t="shared" si="276"/>
        <v>D1</v>
      </c>
      <c r="Z297" s="84" t="str">
        <f t="shared" si="277"/>
        <v>C2</v>
      </c>
      <c r="AA297" s="84" t="str">
        <f t="shared" si="278"/>
        <v>C1</v>
      </c>
      <c r="AB297" s="84" t="str">
        <f t="shared" si="279"/>
        <v/>
      </c>
      <c r="AC297" s="31">
        <f t="shared" si="280"/>
        <v>6</v>
      </c>
      <c r="AH297" s="332">
        <f t="shared" si="281"/>
        <v>13.5</v>
      </c>
    </row>
    <row r="298" spans="1:34" x14ac:dyDescent="0.25">
      <c r="A298" s="31" t="str">
        <f>C291&amp;"x"&amp;B298</f>
        <v>C1x5</v>
      </c>
      <c r="B298" s="60">
        <v>5</v>
      </c>
      <c r="C298" s="84" t="str">
        <f t="shared" si="264"/>
        <v>V</v>
      </c>
      <c r="D298" s="84" t="str">
        <f t="shared" si="265"/>
        <v>NLN05N7</v>
      </c>
      <c r="E298" s="85" t="str">
        <f t="shared" si="266"/>
        <v>Klooster, van der C.</v>
      </c>
      <c r="F298" s="85" t="str">
        <f t="shared" si="267"/>
        <v>Carmen</v>
      </c>
      <c r="G298" s="86">
        <f t="shared" si="268"/>
        <v>39760</v>
      </c>
      <c r="H298" s="87">
        <f t="shared" si="269"/>
        <v>13</v>
      </c>
      <c r="I298" s="94"/>
      <c r="J298" s="84" t="str">
        <f t="shared" si="270"/>
        <v>D1</v>
      </c>
      <c r="K298" s="84" t="str">
        <f t="shared" si="271"/>
        <v>C1</v>
      </c>
      <c r="L298" s="84" t="str">
        <f t="shared" si="272"/>
        <v>C1</v>
      </c>
      <c r="M298" s="84" t="str">
        <f t="shared" si="273"/>
        <v>C1</v>
      </c>
      <c r="N298" s="89"/>
      <c r="P298" s="199"/>
      <c r="Q298" s="199"/>
      <c r="R298" s="199"/>
      <c r="S298" s="199">
        <f>IF(OR(LEFT($A298,1)="x",AND(AC293+$AC298=0,$AC293&gt;0)),"",IFERROR(VLOOKUP($A298,LedenZ,29,0),""))</f>
        <v>0</v>
      </c>
      <c r="T298" s="273">
        <f t="shared" si="274"/>
        <v>1</v>
      </c>
      <c r="U298" s="202">
        <f t="shared" si="275"/>
        <v>1</v>
      </c>
      <c r="V298" s="205">
        <f t="shared" si="282"/>
        <v>13</v>
      </c>
      <c r="W298" s="205">
        <f t="shared" si="282"/>
        <v>14</v>
      </c>
      <c r="X298" s="49">
        <v>9</v>
      </c>
      <c r="Y298" s="84" t="str">
        <f t="shared" si="276"/>
        <v>D1</v>
      </c>
      <c r="Z298" s="84" t="str">
        <f t="shared" si="277"/>
        <v>C1</v>
      </c>
      <c r="AA298" s="84" t="str">
        <f t="shared" si="278"/>
        <v>C1</v>
      </c>
      <c r="AB298" s="84" t="str">
        <f t="shared" si="279"/>
        <v/>
      </c>
      <c r="AC298" s="31">
        <f t="shared" si="280"/>
        <v>6</v>
      </c>
      <c r="AH298" s="332">
        <f t="shared" si="281"/>
        <v>13.14</v>
      </c>
    </row>
    <row r="299" spans="1:34" x14ac:dyDescent="0.25">
      <c r="A299" s="31" t="str">
        <f>C291&amp;"x"&amp;B299</f>
        <v>C1x6</v>
      </c>
      <c r="B299" s="60">
        <v>6</v>
      </c>
      <c r="C299" s="84" t="str">
        <f t="shared" si="264"/>
        <v>V</v>
      </c>
      <c r="D299" s="84" t="str">
        <f t="shared" si="265"/>
        <v>NLS08H9</v>
      </c>
      <c r="E299" s="85" t="str">
        <f t="shared" si="266"/>
        <v>Reuvers, L.</v>
      </c>
      <c r="F299" s="85" t="str">
        <f t="shared" si="267"/>
        <v>Lisa</v>
      </c>
      <c r="G299" s="86">
        <f t="shared" si="268"/>
        <v>39993</v>
      </c>
      <c r="H299" s="87">
        <f t="shared" si="269"/>
        <v>12</v>
      </c>
      <c r="I299" s="94"/>
      <c r="J299" s="84" t="str">
        <f t="shared" si="270"/>
        <v>D2</v>
      </c>
      <c r="K299" s="84" t="str">
        <f t="shared" si="271"/>
        <v>D1</v>
      </c>
      <c r="L299" s="84" t="str">
        <f t="shared" si="272"/>
        <v>C1</v>
      </c>
      <c r="M299" s="84" t="str">
        <f t="shared" si="273"/>
        <v>C1</v>
      </c>
      <c r="N299" s="89"/>
      <c r="P299" s="199"/>
      <c r="Q299" s="199"/>
      <c r="R299" s="199"/>
      <c r="S299" s="199">
        <f>IF(OR(LEFT($A299,1)="x",AND(AC293+$AC299=0,$AC293&gt;0)),"",IFERROR(VLOOKUP($A299,LedenZ,29,0),""))</f>
        <v>0</v>
      </c>
      <c r="T299" s="273">
        <f t="shared" si="274"/>
        <v>1</v>
      </c>
      <c r="U299" s="202">
        <f t="shared" si="275"/>
        <v>1</v>
      </c>
      <c r="V299" s="205">
        <f t="shared" si="282"/>
        <v>13</v>
      </c>
      <c r="W299" s="205">
        <f t="shared" si="282"/>
        <v>14</v>
      </c>
      <c r="X299" s="49">
        <v>10</v>
      </c>
      <c r="Y299" s="84" t="str">
        <f t="shared" si="276"/>
        <v>D2</v>
      </c>
      <c r="Z299" s="84" t="str">
        <f t="shared" si="277"/>
        <v>D1</v>
      </c>
      <c r="AA299" s="84" t="str">
        <f t="shared" si="278"/>
        <v>C1</v>
      </c>
      <c r="AB299" s="84" t="str">
        <f t="shared" si="279"/>
        <v/>
      </c>
      <c r="AC299" s="31">
        <f t="shared" si="280"/>
        <v>6</v>
      </c>
      <c r="AH299" s="332">
        <f t="shared" si="281"/>
        <v>12.51</v>
      </c>
    </row>
    <row r="300" spans="1:34" x14ac:dyDescent="0.25">
      <c r="A300" s="31" t="str">
        <f>C291&amp;"x"&amp;B300</f>
        <v>C1x7</v>
      </c>
      <c r="B300" s="60">
        <v>7</v>
      </c>
      <c r="C300" s="84" t="str">
        <f t="shared" si="264"/>
        <v>M</v>
      </c>
      <c r="D300" s="84" t="str">
        <f t="shared" si="265"/>
        <v>NLS85H0</v>
      </c>
      <c r="E300" s="85" t="str">
        <f t="shared" si="266"/>
        <v>Dekker, den O.C.</v>
      </c>
      <c r="F300" s="85" t="str">
        <f t="shared" si="267"/>
        <v>Onno</v>
      </c>
      <c r="G300" s="86">
        <f t="shared" si="268"/>
        <v>39623</v>
      </c>
      <c r="H300" s="87">
        <f t="shared" si="269"/>
        <v>13</v>
      </c>
      <c r="I300" s="94"/>
      <c r="J300" s="84" t="str">
        <f t="shared" si="270"/>
        <v>D1</v>
      </c>
      <c r="K300" s="84" t="str">
        <f t="shared" si="271"/>
        <v>C2</v>
      </c>
      <c r="L300" s="84" t="str">
        <f t="shared" si="272"/>
        <v>C1</v>
      </c>
      <c r="M300" s="84" t="str">
        <f t="shared" si="273"/>
        <v>C1</v>
      </c>
      <c r="N300" s="89"/>
      <c r="P300" s="199"/>
      <c r="Q300" s="199"/>
      <c r="R300" s="199"/>
      <c r="S300" s="199">
        <f>IF(OR(LEFT($A300,1)="x",AND(AC293+$AC300=0,$AC293&gt;0)),"",IFERROR(VLOOKUP($A300,LedenZ,29,0),""))</f>
        <v>0</v>
      </c>
      <c r="T300" s="273">
        <f t="shared" si="274"/>
        <v>1</v>
      </c>
      <c r="U300" s="202">
        <f t="shared" si="275"/>
        <v>1</v>
      </c>
      <c r="V300" s="205">
        <f t="shared" si="282"/>
        <v>13</v>
      </c>
      <c r="W300" s="205">
        <f t="shared" si="282"/>
        <v>14</v>
      </c>
      <c r="X300" s="49">
        <v>11</v>
      </c>
      <c r="Y300" s="84" t="str">
        <f t="shared" si="276"/>
        <v>D1</v>
      </c>
      <c r="Z300" s="84" t="str">
        <f t="shared" si="277"/>
        <v>C2</v>
      </c>
      <c r="AA300" s="84" t="str">
        <f t="shared" si="278"/>
        <v>C1</v>
      </c>
      <c r="AB300" s="84" t="str">
        <f t="shared" si="279"/>
        <v/>
      </c>
      <c r="AC300" s="31">
        <f t="shared" si="280"/>
        <v>6</v>
      </c>
      <c r="AH300" s="332">
        <f t="shared" si="281"/>
        <v>13.52</v>
      </c>
    </row>
    <row r="301" spans="1:34" x14ac:dyDescent="0.25">
      <c r="A301" s="31" t="str">
        <f>C291&amp;"x"&amp;B301</f>
        <v>C1x8</v>
      </c>
      <c r="B301" s="60">
        <v>8</v>
      </c>
      <c r="C301" s="84" t="str">
        <f t="shared" si="264"/>
        <v>M</v>
      </c>
      <c r="D301" s="84" t="str">
        <f t="shared" si="265"/>
        <v>NLD36P9</v>
      </c>
      <c r="E301" s="85" t="str">
        <f t="shared" si="266"/>
        <v>Driesprong, N.</v>
      </c>
      <c r="F301" s="85" t="str">
        <f t="shared" si="267"/>
        <v>Niek</v>
      </c>
      <c r="G301" s="86">
        <f t="shared" si="268"/>
        <v>39655</v>
      </c>
      <c r="H301" s="87">
        <f t="shared" si="269"/>
        <v>13</v>
      </c>
      <c r="I301" s="94"/>
      <c r="J301" s="84" t="str">
        <f t="shared" si="270"/>
        <v>D1</v>
      </c>
      <c r="K301" s="84" t="str">
        <f t="shared" si="271"/>
        <v>C2</v>
      </c>
      <c r="L301" s="84" t="str">
        <f t="shared" si="272"/>
        <v>C1</v>
      </c>
      <c r="M301" s="84" t="str">
        <f t="shared" si="273"/>
        <v>C1</v>
      </c>
      <c r="N301" s="89"/>
      <c r="P301" s="199"/>
      <c r="Q301" s="199"/>
      <c r="R301" s="199"/>
      <c r="S301" s="199">
        <f>IF(OR(LEFT($A301,1)="x",AND(AC293+$AC301=0,$AC293&gt;0)),"",IFERROR(VLOOKUP($A301,LedenZ,29,0),""))</f>
        <v>0</v>
      </c>
      <c r="T301" s="273">
        <f t="shared" si="274"/>
        <v>1</v>
      </c>
      <c r="U301" s="202">
        <f t="shared" si="275"/>
        <v>1</v>
      </c>
      <c r="V301" s="205">
        <f t="shared" si="282"/>
        <v>13</v>
      </c>
      <c r="W301" s="205">
        <f t="shared" si="282"/>
        <v>14</v>
      </c>
      <c r="X301" s="49">
        <v>12</v>
      </c>
      <c r="Y301" s="84" t="str">
        <f t="shared" si="276"/>
        <v>D1</v>
      </c>
      <c r="Z301" s="84" t="str">
        <f t="shared" si="277"/>
        <v>C2</v>
      </c>
      <c r="AA301" s="84" t="str">
        <f t="shared" si="278"/>
        <v>C1</v>
      </c>
      <c r="AB301" s="84" t="str">
        <f t="shared" si="279"/>
        <v/>
      </c>
      <c r="AC301" s="31">
        <f t="shared" si="280"/>
        <v>6</v>
      </c>
      <c r="AH301" s="332">
        <f t="shared" si="281"/>
        <v>13.43</v>
      </c>
    </row>
    <row r="302" spans="1:34" x14ac:dyDescent="0.25">
      <c r="A302" s="31" t="str">
        <f>C291&amp;"x"&amp;B302</f>
        <v>C1x9</v>
      </c>
      <c r="B302" s="60">
        <v>9</v>
      </c>
      <c r="C302" s="84" t="str">
        <f t="shared" si="264"/>
        <v>M</v>
      </c>
      <c r="D302" s="84" t="str">
        <f t="shared" si="265"/>
        <v>NLP78Q4</v>
      </c>
      <c r="E302" s="85" t="str">
        <f t="shared" si="266"/>
        <v>Sas, M.</v>
      </c>
      <c r="F302" s="85" t="str">
        <f t="shared" si="267"/>
        <v>Maarten</v>
      </c>
      <c r="G302" s="86">
        <f t="shared" si="268"/>
        <v>39686</v>
      </c>
      <c r="H302" s="87">
        <f t="shared" si="269"/>
        <v>13</v>
      </c>
      <c r="I302" s="94"/>
      <c r="J302" s="84" t="str">
        <f t="shared" si="270"/>
        <v>C1</v>
      </c>
      <c r="K302" s="84" t="str">
        <f t="shared" si="271"/>
        <v>C1</v>
      </c>
      <c r="L302" s="84" t="str">
        <f t="shared" si="272"/>
        <v>C1</v>
      </c>
      <c r="M302" s="84" t="str">
        <f t="shared" si="273"/>
        <v>C1</v>
      </c>
      <c r="N302" s="89"/>
      <c r="P302" s="199"/>
      <c r="Q302" s="199"/>
      <c r="R302" s="199"/>
      <c r="S302" s="199">
        <f>IF(OR(LEFT($A302,1)="x",AND(AC293+$AC302=0,$AC293&gt;0)),"",IFERROR(VLOOKUP($A302,LedenZ,29,0),""))</f>
        <v>0</v>
      </c>
      <c r="T302" s="273">
        <f t="shared" si="274"/>
        <v>1</v>
      </c>
      <c r="U302" s="202">
        <f t="shared" si="275"/>
        <v>1</v>
      </c>
      <c r="V302" s="205">
        <f t="shared" si="282"/>
        <v>13</v>
      </c>
      <c r="W302" s="205">
        <f t="shared" si="282"/>
        <v>14</v>
      </c>
      <c r="X302" s="49">
        <v>13</v>
      </c>
      <c r="Y302" s="84" t="str">
        <f t="shared" si="276"/>
        <v>C1</v>
      </c>
      <c r="Z302" s="84" t="str">
        <f t="shared" si="277"/>
        <v>C1</v>
      </c>
      <c r="AA302" s="84" t="str">
        <f t="shared" si="278"/>
        <v>C1</v>
      </c>
      <c r="AB302" s="84" t="str">
        <f t="shared" si="279"/>
        <v/>
      </c>
      <c r="AC302" s="31">
        <f t="shared" si="280"/>
        <v>6</v>
      </c>
      <c r="AH302" s="332">
        <f t="shared" si="281"/>
        <v>13.35</v>
      </c>
    </row>
    <row r="303" spans="1:34" x14ac:dyDescent="0.25">
      <c r="A303" s="31" t="str">
        <f>C291&amp;"x"&amp;B303</f>
        <v>C1x10</v>
      </c>
      <c r="B303" s="60">
        <v>10</v>
      </c>
      <c r="C303" s="84" t="str">
        <f t="shared" si="264"/>
        <v>M</v>
      </c>
      <c r="D303" s="84" t="str">
        <f t="shared" si="265"/>
        <v>NMJ72N6</v>
      </c>
      <c r="E303" s="85" t="str">
        <f t="shared" si="266"/>
        <v>Bemer, J.L.E.</v>
      </c>
      <c r="F303" s="85" t="str">
        <f t="shared" si="267"/>
        <v>Jarno</v>
      </c>
      <c r="G303" s="86">
        <f t="shared" si="268"/>
        <v>40169</v>
      </c>
      <c r="H303" s="87">
        <f t="shared" si="269"/>
        <v>12</v>
      </c>
      <c r="I303" s="94"/>
      <c r="J303" s="84" t="str">
        <f t="shared" si="270"/>
        <v>D3</v>
      </c>
      <c r="K303" s="84" t="str">
        <f t="shared" si="271"/>
        <v>D2</v>
      </c>
      <c r="L303" s="84" t="str">
        <f t="shared" si="272"/>
        <v>C1</v>
      </c>
      <c r="M303" s="84" t="str">
        <f t="shared" si="273"/>
        <v>C1</v>
      </c>
      <c r="N303" s="89"/>
      <c r="P303" s="199"/>
      <c r="Q303" s="199"/>
      <c r="R303" s="199"/>
      <c r="S303" s="199">
        <f>IF(OR(LEFT($A303,1)="x",AND(AC293+$AC303=0,$AC293&gt;0)),"",IFERROR(VLOOKUP($A303,LedenZ,29,0),""))</f>
        <v>0</v>
      </c>
      <c r="T303" s="273">
        <f t="shared" si="274"/>
        <v>1</v>
      </c>
      <c r="U303" s="202">
        <f t="shared" si="275"/>
        <v>1</v>
      </c>
      <c r="V303" s="205">
        <f t="shared" si="282"/>
        <v>13</v>
      </c>
      <c r="W303" s="205">
        <f t="shared" si="282"/>
        <v>14</v>
      </c>
      <c r="X303" s="49">
        <v>14</v>
      </c>
      <c r="Y303" s="84" t="str">
        <f t="shared" si="276"/>
        <v>D3</v>
      </c>
      <c r="Z303" s="84" t="str">
        <f t="shared" si="277"/>
        <v>D2</v>
      </c>
      <c r="AA303" s="84" t="str">
        <f t="shared" si="278"/>
        <v>C1</v>
      </c>
      <c r="AB303" s="84" t="str">
        <f t="shared" si="279"/>
        <v/>
      </c>
      <c r="AC303" s="31">
        <f t="shared" si="280"/>
        <v>6</v>
      </c>
      <c r="AH303" s="332">
        <f t="shared" si="281"/>
        <v>12.02</v>
      </c>
    </row>
    <row r="304" spans="1:34" x14ac:dyDescent="0.25">
      <c r="A304" s="31" t="str">
        <f>C291&amp;"x"&amp;B304</f>
        <v>C1x11</v>
      </c>
      <c r="B304" s="60">
        <v>11</v>
      </c>
      <c r="C304" s="84" t="str">
        <f t="shared" si="264"/>
        <v/>
      </c>
      <c r="D304" s="84" t="str">
        <f t="shared" si="265"/>
        <v/>
      </c>
      <c r="E304" s="85" t="str">
        <f t="shared" si="266"/>
        <v/>
      </c>
      <c r="F304" s="85" t="str">
        <f t="shared" si="267"/>
        <v/>
      </c>
      <c r="G304" s="86" t="str">
        <f t="shared" si="268"/>
        <v/>
      </c>
      <c r="H304" s="87" t="str">
        <f t="shared" si="269"/>
        <v/>
      </c>
      <c r="I304" s="94"/>
      <c r="J304" s="84" t="str">
        <f t="shared" si="270"/>
        <v/>
      </c>
      <c r="K304" s="84" t="str">
        <f t="shared" si="271"/>
        <v/>
      </c>
      <c r="L304" s="84" t="str">
        <f t="shared" si="272"/>
        <v/>
      </c>
      <c r="M304" s="84" t="str">
        <f t="shared" si="273"/>
        <v/>
      </c>
      <c r="N304" s="89"/>
      <c r="P304" s="199"/>
      <c r="Q304" s="199"/>
      <c r="R304" s="199"/>
      <c r="S304" s="199" t="str">
        <f>IF(OR(LEFT($A304,1)="x",AND(AC293+$AC304=0,$AC293&gt;0)),"",IFERROR(VLOOKUP($A304,LedenZ,29,0),""))</f>
        <v/>
      </c>
      <c r="T304" s="273">
        <f t="shared" si="274"/>
        <v>0</v>
      </c>
      <c r="U304" s="202">
        <f t="shared" si="275"/>
        <v>0</v>
      </c>
      <c r="V304" s="205">
        <f t="shared" si="282"/>
        <v>13</v>
      </c>
      <c r="W304" s="205">
        <f t="shared" si="282"/>
        <v>14</v>
      </c>
      <c r="X304" s="49">
        <v>15</v>
      </c>
      <c r="Y304" s="84" t="str">
        <f t="shared" si="276"/>
        <v/>
      </c>
      <c r="Z304" s="84" t="str">
        <f t="shared" si="277"/>
        <v/>
      </c>
      <c r="AA304" s="84" t="str">
        <f t="shared" si="278"/>
        <v/>
      </c>
      <c r="AB304" s="84" t="str">
        <f t="shared" si="279"/>
        <v/>
      </c>
      <c r="AC304" s="31">
        <f t="shared" si="280"/>
        <v>0</v>
      </c>
      <c r="AH304" s="332" t="str">
        <f t="shared" si="281"/>
        <v/>
      </c>
    </row>
    <row r="305" spans="1:34" x14ac:dyDescent="0.25">
      <c r="A305" s="31" t="str">
        <f>C291&amp;"x"&amp;B305</f>
        <v>C1x12</v>
      </c>
      <c r="B305" s="60">
        <v>12</v>
      </c>
      <c r="C305" s="84" t="str">
        <f t="shared" si="264"/>
        <v/>
      </c>
      <c r="D305" s="84" t="str">
        <f t="shared" si="265"/>
        <v/>
      </c>
      <c r="E305" s="85" t="str">
        <f t="shared" si="266"/>
        <v/>
      </c>
      <c r="F305" s="85" t="str">
        <f t="shared" si="267"/>
        <v/>
      </c>
      <c r="G305" s="86" t="str">
        <f t="shared" si="268"/>
        <v/>
      </c>
      <c r="H305" s="87" t="str">
        <f t="shared" si="269"/>
        <v/>
      </c>
      <c r="I305" s="94"/>
      <c r="J305" s="84" t="str">
        <f t="shared" si="270"/>
        <v/>
      </c>
      <c r="K305" s="84" t="str">
        <f t="shared" si="271"/>
        <v/>
      </c>
      <c r="L305" s="84" t="str">
        <f t="shared" si="272"/>
        <v/>
      </c>
      <c r="M305" s="84" t="str">
        <f t="shared" si="273"/>
        <v/>
      </c>
      <c r="N305" s="89"/>
      <c r="P305" s="199"/>
      <c r="Q305" s="199"/>
      <c r="R305" s="199"/>
      <c r="S305" s="199" t="str">
        <f>IF(OR(LEFT($A305,1)="x",AND(AC293+$AC305=0,$AC293&gt;0)),"",IFERROR(VLOOKUP($A305,LedenZ,29,0),""))</f>
        <v/>
      </c>
      <c r="T305" s="273">
        <f t="shared" si="274"/>
        <v>0</v>
      </c>
      <c r="U305" s="202">
        <f t="shared" si="275"/>
        <v>0</v>
      </c>
      <c r="V305" s="205">
        <f t="shared" si="282"/>
        <v>13</v>
      </c>
      <c r="W305" s="205">
        <f t="shared" si="282"/>
        <v>14</v>
      </c>
      <c r="X305" s="49">
        <v>16</v>
      </c>
      <c r="Y305" s="84" t="str">
        <f t="shared" si="276"/>
        <v/>
      </c>
      <c r="Z305" s="84" t="str">
        <f t="shared" si="277"/>
        <v/>
      </c>
      <c r="AA305" s="84" t="str">
        <f t="shared" si="278"/>
        <v/>
      </c>
      <c r="AB305" s="84" t="str">
        <f t="shared" si="279"/>
        <v/>
      </c>
      <c r="AC305" s="31">
        <f t="shared" si="280"/>
        <v>0</v>
      </c>
      <c r="AH305" s="332" t="str">
        <f t="shared" si="281"/>
        <v/>
      </c>
    </row>
    <row r="306" spans="1:34" x14ac:dyDescent="0.25">
      <c r="A306" s="31" t="str">
        <f>C291&amp;"x"&amp;B306</f>
        <v>C1x13</v>
      </c>
      <c r="B306" s="60">
        <v>13</v>
      </c>
      <c r="C306" s="84" t="str">
        <f t="shared" si="264"/>
        <v/>
      </c>
      <c r="D306" s="84" t="str">
        <f t="shared" si="265"/>
        <v/>
      </c>
      <c r="E306" s="85" t="str">
        <f t="shared" si="266"/>
        <v/>
      </c>
      <c r="F306" s="85" t="str">
        <f t="shared" si="267"/>
        <v/>
      </c>
      <c r="G306" s="86" t="str">
        <f t="shared" si="268"/>
        <v/>
      </c>
      <c r="H306" s="87" t="str">
        <f t="shared" si="269"/>
        <v/>
      </c>
      <c r="I306" s="94"/>
      <c r="J306" s="84" t="str">
        <f t="shared" si="270"/>
        <v/>
      </c>
      <c r="K306" s="84" t="str">
        <f t="shared" si="271"/>
        <v/>
      </c>
      <c r="L306" s="84" t="str">
        <f t="shared" si="272"/>
        <v/>
      </c>
      <c r="M306" s="84" t="str">
        <f t="shared" si="273"/>
        <v/>
      </c>
      <c r="N306" s="89"/>
      <c r="P306" s="199"/>
      <c r="Q306" s="199"/>
      <c r="R306" s="199"/>
      <c r="S306" s="199" t="str">
        <f>IF(OR(LEFT($A306,1)="x",AND(AC293+$AC306=0,$AC293&gt;0)),"",IFERROR(VLOOKUP($A306,LedenZ,29,0),""))</f>
        <v/>
      </c>
      <c r="T306" s="273">
        <f t="shared" si="274"/>
        <v>0</v>
      </c>
      <c r="U306" s="202">
        <f t="shared" si="275"/>
        <v>0</v>
      </c>
      <c r="V306" s="205">
        <f t="shared" si="282"/>
        <v>13</v>
      </c>
      <c r="W306" s="205">
        <f t="shared" si="282"/>
        <v>14</v>
      </c>
      <c r="X306" s="49">
        <v>17</v>
      </c>
      <c r="Y306" s="84" t="str">
        <f t="shared" si="276"/>
        <v/>
      </c>
      <c r="Z306" s="84" t="str">
        <f t="shared" si="277"/>
        <v/>
      </c>
      <c r="AA306" s="84" t="str">
        <f t="shared" si="278"/>
        <v/>
      </c>
      <c r="AB306" s="84" t="str">
        <f t="shared" si="279"/>
        <v/>
      </c>
      <c r="AC306" s="31">
        <f t="shared" si="280"/>
        <v>0</v>
      </c>
      <c r="AH306" s="332" t="str">
        <f t="shared" si="281"/>
        <v/>
      </c>
    </row>
    <row r="307" spans="1:34" x14ac:dyDescent="0.25">
      <c r="A307" s="31" t="str">
        <f>C291&amp;"x"&amp;B307</f>
        <v>C1x14</v>
      </c>
      <c r="B307" s="60">
        <v>14</v>
      </c>
      <c r="C307" s="84" t="str">
        <f t="shared" si="264"/>
        <v/>
      </c>
      <c r="D307" s="84" t="str">
        <f t="shared" si="265"/>
        <v/>
      </c>
      <c r="E307" s="85" t="str">
        <f t="shared" si="266"/>
        <v/>
      </c>
      <c r="F307" s="85" t="str">
        <f t="shared" si="267"/>
        <v/>
      </c>
      <c r="G307" s="86" t="str">
        <f t="shared" si="268"/>
        <v/>
      </c>
      <c r="H307" s="87" t="str">
        <f t="shared" si="269"/>
        <v/>
      </c>
      <c r="I307" s="94"/>
      <c r="J307" s="84" t="str">
        <f t="shared" si="270"/>
        <v/>
      </c>
      <c r="K307" s="84" t="str">
        <f t="shared" si="271"/>
        <v/>
      </c>
      <c r="L307" s="84" t="str">
        <f t="shared" si="272"/>
        <v/>
      </c>
      <c r="M307" s="84" t="str">
        <f t="shared" si="273"/>
        <v/>
      </c>
      <c r="N307" s="89"/>
      <c r="P307" s="199"/>
      <c r="Q307" s="199"/>
      <c r="R307" s="199"/>
      <c r="S307" s="199" t="str">
        <f>IF(OR(LEFT($A307,1)="x",AND(AC293+$AC307=0,$AC293&gt;0)),"",IFERROR(VLOOKUP($A307,LedenZ,29,0),""))</f>
        <v/>
      </c>
      <c r="T307" s="273">
        <f t="shared" si="274"/>
        <v>0</v>
      </c>
      <c r="U307" s="202">
        <f t="shared" si="275"/>
        <v>0</v>
      </c>
      <c r="V307" s="205">
        <f t="shared" si="282"/>
        <v>13</v>
      </c>
      <c r="W307" s="205">
        <f t="shared" si="282"/>
        <v>14</v>
      </c>
      <c r="X307" s="49">
        <v>18</v>
      </c>
      <c r="Y307" s="84" t="str">
        <f t="shared" si="276"/>
        <v/>
      </c>
      <c r="Z307" s="84" t="str">
        <f t="shared" si="277"/>
        <v/>
      </c>
      <c r="AA307" s="84" t="str">
        <f t="shared" si="278"/>
        <v/>
      </c>
      <c r="AB307" s="84" t="str">
        <f t="shared" si="279"/>
        <v/>
      </c>
      <c r="AC307" s="31">
        <f t="shared" si="280"/>
        <v>0</v>
      </c>
      <c r="AH307" s="332" t="str">
        <f t="shared" si="281"/>
        <v/>
      </c>
    </row>
    <row r="308" spans="1:34" x14ac:dyDescent="0.25">
      <c r="A308" s="31" t="str">
        <f>C291&amp;"x"&amp;B308</f>
        <v>C1x15</v>
      </c>
      <c r="B308" s="60">
        <v>15</v>
      </c>
      <c r="C308" s="84" t="str">
        <f t="shared" si="264"/>
        <v/>
      </c>
      <c r="D308" s="84" t="str">
        <f t="shared" si="265"/>
        <v/>
      </c>
      <c r="E308" s="85" t="str">
        <f t="shared" si="266"/>
        <v/>
      </c>
      <c r="F308" s="85" t="str">
        <f t="shared" si="267"/>
        <v/>
      </c>
      <c r="G308" s="86" t="str">
        <f t="shared" si="268"/>
        <v/>
      </c>
      <c r="H308" s="87" t="str">
        <f t="shared" si="269"/>
        <v/>
      </c>
      <c r="I308" s="94"/>
      <c r="J308" s="84" t="str">
        <f t="shared" si="270"/>
        <v/>
      </c>
      <c r="K308" s="84" t="str">
        <f t="shared" si="271"/>
        <v/>
      </c>
      <c r="L308" s="84" t="str">
        <f t="shared" si="272"/>
        <v/>
      </c>
      <c r="M308" s="84" t="str">
        <f t="shared" si="273"/>
        <v/>
      </c>
      <c r="N308" s="89"/>
      <c r="P308" s="199"/>
      <c r="Q308" s="199"/>
      <c r="R308" s="199"/>
      <c r="S308" s="199" t="str">
        <f>IF(OR(LEFT($A308,1)="x",AND(AC293+$AC308=0,$AC293&gt;0)),"",IFERROR(VLOOKUP($A308,LedenZ,29,0),""))</f>
        <v/>
      </c>
      <c r="T308" s="273">
        <f t="shared" si="274"/>
        <v>0</v>
      </c>
      <c r="U308" s="202">
        <f t="shared" si="275"/>
        <v>0</v>
      </c>
      <c r="V308" s="205">
        <f t="shared" si="282"/>
        <v>13</v>
      </c>
      <c r="W308" s="205">
        <f t="shared" si="282"/>
        <v>14</v>
      </c>
      <c r="X308" s="49">
        <v>19</v>
      </c>
      <c r="Y308" s="84" t="str">
        <f t="shared" si="276"/>
        <v/>
      </c>
      <c r="Z308" s="84" t="str">
        <f t="shared" si="277"/>
        <v/>
      </c>
      <c r="AA308" s="84" t="str">
        <f t="shared" si="278"/>
        <v/>
      </c>
      <c r="AB308" s="84" t="str">
        <f t="shared" si="279"/>
        <v/>
      </c>
      <c r="AC308" s="31">
        <f t="shared" si="280"/>
        <v>0</v>
      </c>
      <c r="AH308" s="332" t="str">
        <f t="shared" si="281"/>
        <v/>
      </c>
    </row>
    <row r="309" spans="1:34" ht="13.8" thickBot="1" x14ac:dyDescent="0.3">
      <c r="B309" s="90"/>
      <c r="C309" s="91"/>
      <c r="D309" s="90"/>
      <c r="E309" s="90"/>
      <c r="F309" s="90"/>
      <c r="G309" s="92"/>
      <c r="H309" s="92"/>
      <c r="I309" s="92"/>
      <c r="J309" s="91"/>
      <c r="K309" s="91"/>
      <c r="L309" s="91"/>
      <c r="M309" s="89"/>
      <c r="N309" s="89"/>
      <c r="X309" s="49">
        <v>20</v>
      </c>
    </row>
    <row r="310" spans="1:34" ht="13.8" thickTop="1" x14ac:dyDescent="0.25">
      <c r="A310" s="59"/>
      <c r="B310" s="60"/>
      <c r="C310" s="416" t="s">
        <v>5707</v>
      </c>
      <c r="D310" s="416"/>
      <c r="E310" s="162" t="s">
        <v>5708</v>
      </c>
      <c r="F310" s="162" t="s">
        <v>5709</v>
      </c>
      <c r="G310" s="62" t="s">
        <v>5710</v>
      </c>
      <c r="H310" s="63"/>
      <c r="I310" s="64"/>
      <c r="J310" s="65" t="s">
        <v>5711</v>
      </c>
      <c r="K310" s="65" t="s">
        <v>5712</v>
      </c>
      <c r="L310" s="65" t="s">
        <v>5713</v>
      </c>
      <c r="M310" s="66"/>
      <c r="N310" s="66"/>
      <c r="O310" s="67"/>
      <c r="P310" s="68">
        <f>COUNT(P314:P328)</f>
        <v>0</v>
      </c>
      <c r="Q310" s="68">
        <f>COUNT(Q314:Q328)</f>
        <v>0</v>
      </c>
      <c r="R310" s="68">
        <f>COUNT(R314:R328)</f>
        <v>0</v>
      </c>
      <c r="S310" s="68">
        <f>COUNT(S314:S328)</f>
        <v>10</v>
      </c>
      <c r="T310" s="344">
        <f>T311-SUM(U314:U328)</f>
        <v>0</v>
      </c>
      <c r="U310" s="67"/>
      <c r="V310" s="67"/>
      <c r="W310" s="67"/>
      <c r="X310" s="67">
        <v>1</v>
      </c>
      <c r="Y310" s="59"/>
      <c r="Z310" s="59"/>
      <c r="AA310" s="59"/>
      <c r="AB310" s="59"/>
      <c r="AC310" s="59"/>
    </row>
    <row r="311" spans="1:34" x14ac:dyDescent="0.25">
      <c r="A311" s="40">
        <v>19</v>
      </c>
      <c r="B311" s="70"/>
      <c r="C311" s="415" t="str">
        <f>Leden!AR21</f>
        <v>C2</v>
      </c>
      <c r="D311" s="415"/>
      <c r="E311" s="161" t="str">
        <f>IF($C311="","",LEFT(IFERROR(VLOOKUP($C311,TeamsZ,2,0),"")&amp;"??",2))</f>
        <v>WK</v>
      </c>
      <c r="F311" s="342" t="str">
        <f>IF($C311="","",IFERROR(VLOOKUP($C311,TeamsZ,3,0),"??"))</f>
        <v>Za</v>
      </c>
      <c r="G311" s="161" t="str">
        <f>IF($C311="","",LEFT(IFERROR(VLOOKUP($C311,TeamsZ,4,0),"")&amp;"?",1))</f>
        <v>8</v>
      </c>
      <c r="H311" s="72"/>
      <c r="I311" s="73"/>
      <c r="J311" s="265">
        <f>COUNTIF(C314:C328,"V")</f>
        <v>5</v>
      </c>
      <c r="K311" s="268">
        <f>COUNTIF(C314:C328,"M")</f>
        <v>5</v>
      </c>
      <c r="L311" s="74">
        <f>IFERROR(AVERAGE(H314:H328),"")</f>
        <v>12.5</v>
      </c>
      <c r="M311" s="75"/>
      <c r="N311" s="75"/>
      <c r="O311" s="76" t="s">
        <v>5714</v>
      </c>
      <c r="P311" s="346"/>
      <c r="Q311" s="346"/>
      <c r="R311" s="346"/>
      <c r="S311" s="346">
        <f>IF(COUNT(S314:S328)=0,"",TeamPunten(S314:S328,$C311,$T311))</f>
        <v>0</v>
      </c>
      <c r="T311" s="344">
        <f>SUM(T314:T328)</f>
        <v>10</v>
      </c>
      <c r="U311" s="201" t="str">
        <f>MID($C311,1,1)</f>
        <v>C</v>
      </c>
      <c r="V311" s="201" t="str">
        <f>MID($C311,1,1)</f>
        <v>C</v>
      </c>
      <c r="W311" s="201" t="str">
        <f>MID($C311,1,1)</f>
        <v>C</v>
      </c>
      <c r="X311" s="49">
        <v>2</v>
      </c>
      <c r="Y311" s="40"/>
      <c r="Z311" s="40"/>
      <c r="AA311" s="40"/>
      <c r="AB311" s="40"/>
      <c r="AC311" s="40"/>
      <c r="AD311" s="17" t="str">
        <f>IF($C311="","",IFERROR(VLOOKUP($C311,TeamsZ,6,0),""))</f>
        <v>A</v>
      </c>
      <c r="AE311" s="17" t="str">
        <f>TRIM(IF($AD311="","",IFERROR(VLOOKUP($AD311,Teams!$J$4:$O$8,2,0),"")))</f>
        <v>3312 AD</v>
      </c>
      <c r="AF311" s="17" t="str">
        <f>TRIM(IF($AD311="","",IFERROR(VLOOKUP($AD311,Teams!$J$4:$O$8,4,0),"")))</f>
        <v>Dordrecht Oranje Wit Hal</v>
      </c>
      <c r="AH311" s="335">
        <f>IFERROR(AVERAGE(AH314:AH328),"")</f>
        <v>12.907999999999998</v>
      </c>
    </row>
    <row r="312" spans="1:34" x14ac:dyDescent="0.25">
      <c r="B312" s="60"/>
      <c r="C312" s="162"/>
      <c r="D312" s="60"/>
      <c r="E312" s="60"/>
      <c r="F312" s="60"/>
      <c r="G312" s="64"/>
      <c r="H312" s="64"/>
      <c r="I312" s="64"/>
      <c r="J312" s="266"/>
      <c r="K312" s="266"/>
      <c r="L312" s="266"/>
      <c r="M312" s="77"/>
      <c r="N312" s="77"/>
      <c r="P312" s="200"/>
      <c r="Q312" s="200"/>
      <c r="R312" s="200"/>
      <c r="S312" s="200"/>
      <c r="T312" s="156"/>
      <c r="U312" s="202"/>
      <c r="V312" s="202"/>
      <c r="W312" s="202"/>
      <c r="X312" s="49">
        <v>3</v>
      </c>
    </row>
    <row r="313" spans="1:34" x14ac:dyDescent="0.25">
      <c r="A313" s="78"/>
      <c r="B313" s="79"/>
      <c r="C313" s="80" t="s">
        <v>5715</v>
      </c>
      <c r="D313" s="80" t="s">
        <v>5716</v>
      </c>
      <c r="E313" s="81" t="s">
        <v>5717</v>
      </c>
      <c r="F313" s="81" t="s">
        <v>5718</v>
      </c>
      <c r="G313" s="80" t="s">
        <v>5719</v>
      </c>
      <c r="H313" s="80" t="s">
        <v>5720</v>
      </c>
      <c r="I313" s="80" t="s">
        <v>5575</v>
      </c>
      <c r="J313" s="80" t="s">
        <v>7904</v>
      </c>
      <c r="K313" s="80" t="s">
        <v>7905</v>
      </c>
      <c r="L313" s="80" t="s">
        <v>8680</v>
      </c>
      <c r="M313" s="80" t="s">
        <v>8681</v>
      </c>
      <c r="N313" s="82"/>
      <c r="O313" s="83"/>
      <c r="P313" s="203" t="s">
        <v>5585</v>
      </c>
      <c r="Q313" s="203" t="s">
        <v>5584</v>
      </c>
      <c r="R313" s="203" t="s">
        <v>5586</v>
      </c>
      <c r="S313" s="203" t="s">
        <v>5585</v>
      </c>
      <c r="T313" s="156"/>
      <c r="U313" s="201">
        <f>IF(W311="","",VLOOKUP(W311,Leeftijdscat,2,FALSE))</f>
        <v>11</v>
      </c>
      <c r="V313" s="201">
        <f>IF(W311="","",VLOOKUP(W311,Leeftijdscat,3,FALSE))</f>
        <v>13</v>
      </c>
      <c r="W313" s="201">
        <f>IF(W311="","",VLOOKUP(W311,Leeftijdscat,4,FALSE))</f>
        <v>14</v>
      </c>
      <c r="X313" s="49">
        <v>4</v>
      </c>
      <c r="Y313" s="78">
        <f>LEN(Y314&amp;Y315&amp;Y316&amp;Y317&amp;Y318&amp;Y319&amp;Y320&amp;Y321&amp;Y322&amp;Y323&amp;Y324&amp;Y325&amp;Y326&amp;Y327&amp;Y328)</f>
        <v>20</v>
      </c>
      <c r="Z313" s="78">
        <f>LEN(Z314&amp;Z315&amp;Z316&amp;Z317&amp;Z318&amp;Z319&amp;Z320&amp;Z321&amp;Z322&amp;Z323&amp;Z324&amp;Z325&amp;Z326&amp;Z327&amp;Z328)</f>
        <v>20</v>
      </c>
      <c r="AA313" s="78">
        <f>LEN(AA314&amp;AA315&amp;AA316&amp;AA317&amp;AA318&amp;AA319&amp;AA320&amp;AA321&amp;AA322&amp;AA323&amp;AA324&amp;AA325&amp;AA326&amp;AA327&amp;AA328)</f>
        <v>20</v>
      </c>
      <c r="AB313" s="78">
        <f>LEN(AB314&amp;AB315&amp;AB316&amp;AB317&amp;AB318&amp;AB319&amp;AB320&amp;AB321&amp;AB322&amp;AB323&amp;AB324&amp;AB325&amp;AB326&amp;AB327&amp;AB328)</f>
        <v>0</v>
      </c>
      <c r="AC313" s="78">
        <f>SUM(Y313:AA313)</f>
        <v>60</v>
      </c>
    </row>
    <row r="314" spans="1:34" x14ac:dyDescent="0.25">
      <c r="A314" s="31" t="str">
        <f>C311&amp;"x"&amp;B314</f>
        <v>C2x1</v>
      </c>
      <c r="B314" s="60">
        <v>1</v>
      </c>
      <c r="C314" s="84" t="str">
        <f t="shared" ref="C314:C328" si="283">IF(LEFT($A314,1)="x","",IFERROR(VLOOKUP($A314,LedenZ,5,0),""))</f>
        <v>V</v>
      </c>
      <c r="D314" s="84" t="str">
        <f t="shared" ref="D314:D328" si="284">IF(LEFT($A314,1)="x","",IFERROR(VLOOKUP($A314,LedenZ,6,0),""))</f>
        <v>NLY40X3</v>
      </c>
      <c r="E314" s="85" t="str">
        <f t="shared" ref="E314:E328" si="285">IF(LEFT($A314,1)="x","",IFERROR(VLOOKUP($A314,LedenZ,7,0),""))</f>
        <v>Matena, A.</v>
      </c>
      <c r="F314" s="85" t="str">
        <f t="shared" ref="F314:F328" si="286">IF(LEFT($A314,1)="x","",IFERROR(VLOOKUP($A314,LedenZ,8,0),""))</f>
        <v>Anjanette</v>
      </c>
      <c r="G314" s="86">
        <f t="shared" ref="G314:G328" si="287">IF(LEFT($A314,1)="x","",IFERROR(VLOOKUP($A314,LedenZ,9,0),""))</f>
        <v>39961</v>
      </c>
      <c r="H314" s="87">
        <f t="shared" ref="H314:H328" si="288">IF(AND(ISNUMBER(G314),G314&lt;&gt;0),DATEDIF(G314,Peildatum,"Y"),"")</f>
        <v>12</v>
      </c>
      <c r="I314" s="94"/>
      <c r="J314" s="84" t="str">
        <f t="shared" ref="J314:J328" si="289">IF(LEFT($A314,1)="x","",IFERROR(VLOOKUP($A314,LedenZ,15,0),""))</f>
        <v>D2</v>
      </c>
      <c r="K314" s="84" t="str">
        <f t="shared" ref="K314:K328" si="290">IF(LEFT($A314,1)="x","",IFERROR(VLOOKUP($A314,LedenZ,16,0),""))</f>
        <v>D1</v>
      </c>
      <c r="L314" s="84" t="str">
        <f t="shared" ref="L314:L328" si="291">IF(LEFT($A314,1)="x","",IFERROR(VLOOKUP($A314,LedenZ,17,0),""))</f>
        <v>C1</v>
      </c>
      <c r="M314" s="84" t="str">
        <f t="shared" ref="M314:M328" si="292">IF(LEFT($A314,1)="x","",IFERROR(VLOOKUP($A314,LedenZ,18,0),""))</f>
        <v>C2</v>
      </c>
      <c r="N314" s="89"/>
      <c r="P314" s="199"/>
      <c r="Q314" s="199"/>
      <c r="R314" s="199"/>
      <c r="S314" s="199">
        <f>IF(OR(LEFT($A314,1)="x",AND(AC313+$AC314=0,$AC313&gt;0)),"",IFERROR(VLOOKUP($A314,LedenZ,29,0),""))</f>
        <v>0</v>
      </c>
      <c r="T314" s="273">
        <f t="shared" ref="T314:T328" si="293">IF(LEN(C314&amp;D314&amp;E314&amp;F314)&gt;0,1,0)</f>
        <v>1</v>
      </c>
      <c r="U314" s="202">
        <f t="shared" ref="U314:U328" si="294">MIN(LEN(Y314&amp;Z314&amp;AA314&amp;AB314),1)</f>
        <v>1</v>
      </c>
      <c r="V314" s="205">
        <f>V313</f>
        <v>13</v>
      </c>
      <c r="W314" s="205">
        <f>W313</f>
        <v>14</v>
      </c>
      <c r="X314" s="49">
        <v>5</v>
      </c>
      <c r="Y314" s="84" t="str">
        <f t="shared" ref="Y314:Y328" si="295">IF(LEFT($A314,1)="x","",IFERROR(VLOOKUP($A314,LedenZ,33,0),""))</f>
        <v>D2</v>
      </c>
      <c r="Z314" s="84" t="str">
        <f t="shared" ref="Z314:Z328" si="296">IF(LEFT($A314,1)="x","",IFERROR(VLOOKUP($A314,LedenZ,34,0),""))</f>
        <v>D1</v>
      </c>
      <c r="AA314" s="84" t="str">
        <f t="shared" ref="AA314:AA328" si="297">IF(LEFT($A314,1)="x","",IFERROR(VLOOKUP($A314,LedenZ,35,0),""))</f>
        <v>C1</v>
      </c>
      <c r="AB314" s="84" t="str">
        <f t="shared" ref="AB314:AB328" si="298">IF(LEFT($A314,1)="x","",IFERROR(VLOOKUP($A314,LedenZ,36,0),""))</f>
        <v/>
      </c>
      <c r="AC314" s="31">
        <f t="shared" ref="AC314:AC328" si="299">LEN(Y314&amp;Z314&amp;AA314&amp;AB314)</f>
        <v>6</v>
      </c>
      <c r="AH314" s="332">
        <f t="shared" ref="AH314:AH328" si="300">lft(G314,Peildatum)</f>
        <v>12.59</v>
      </c>
    </row>
    <row r="315" spans="1:34" x14ac:dyDescent="0.25">
      <c r="A315" s="31" t="str">
        <f>C311&amp;"x"&amp;B315</f>
        <v>C2x2</v>
      </c>
      <c r="B315" s="60">
        <v>2</v>
      </c>
      <c r="C315" s="84" t="str">
        <f t="shared" si="283"/>
        <v>M</v>
      </c>
      <c r="D315" s="84" t="str">
        <f t="shared" si="284"/>
        <v>NLL37S1</v>
      </c>
      <c r="E315" s="85" t="str">
        <f t="shared" si="285"/>
        <v>Camphens, T.</v>
      </c>
      <c r="F315" s="85" t="str">
        <f t="shared" si="286"/>
        <v>Tijn</v>
      </c>
      <c r="G315" s="86">
        <f t="shared" si="287"/>
        <v>39744</v>
      </c>
      <c r="H315" s="87">
        <f t="shared" si="288"/>
        <v>13</v>
      </c>
      <c r="I315" s="94"/>
      <c r="J315" s="84" t="str">
        <f t="shared" si="289"/>
        <v>D1</v>
      </c>
      <c r="K315" s="84" t="str">
        <f t="shared" si="290"/>
        <v>C2</v>
      </c>
      <c r="L315" s="84" t="str">
        <f t="shared" si="291"/>
        <v>C1</v>
      </c>
      <c r="M315" s="84" t="str">
        <f t="shared" si="292"/>
        <v>C2</v>
      </c>
      <c r="N315" s="89"/>
      <c r="P315" s="199"/>
      <c r="Q315" s="199"/>
      <c r="R315" s="199"/>
      <c r="S315" s="199">
        <f>IF(OR(LEFT($A315,1)="x",AND(AC313+$AC315=0,$AC313&gt;0)),"",IFERROR(VLOOKUP($A315,LedenZ,29,0),""))</f>
        <v>0</v>
      </c>
      <c r="T315" s="273">
        <f t="shared" si="293"/>
        <v>1</v>
      </c>
      <c r="U315" s="202">
        <f t="shared" si="294"/>
        <v>1</v>
      </c>
      <c r="V315" s="205">
        <f t="shared" ref="V315:W328" si="301">V314</f>
        <v>13</v>
      </c>
      <c r="W315" s="205">
        <f t="shared" si="301"/>
        <v>14</v>
      </c>
      <c r="X315" s="49">
        <v>6</v>
      </c>
      <c r="Y315" s="84" t="str">
        <f t="shared" si="295"/>
        <v>D1</v>
      </c>
      <c r="Z315" s="84" t="str">
        <f t="shared" si="296"/>
        <v>C2</v>
      </c>
      <c r="AA315" s="84" t="str">
        <f t="shared" si="297"/>
        <v>C1</v>
      </c>
      <c r="AB315" s="84" t="str">
        <f t="shared" si="298"/>
        <v/>
      </c>
      <c r="AC315" s="31">
        <f t="shared" si="299"/>
        <v>6</v>
      </c>
      <c r="AH315" s="332">
        <f t="shared" si="300"/>
        <v>13.19</v>
      </c>
    </row>
    <row r="316" spans="1:34" x14ac:dyDescent="0.25">
      <c r="A316" s="31" t="str">
        <f>C311&amp;"x"&amp;B316</f>
        <v>C2x3</v>
      </c>
      <c r="B316" s="60">
        <v>3</v>
      </c>
      <c r="C316" s="84" t="str">
        <f t="shared" si="283"/>
        <v>V</v>
      </c>
      <c r="D316" s="84" t="str">
        <f t="shared" si="284"/>
        <v>NLP78C6</v>
      </c>
      <c r="E316" s="85" t="str">
        <f t="shared" si="285"/>
        <v>Verboom, S.</v>
      </c>
      <c r="F316" s="85" t="str">
        <f t="shared" si="286"/>
        <v>Stella</v>
      </c>
      <c r="G316" s="86">
        <f t="shared" si="287"/>
        <v>39562</v>
      </c>
      <c r="H316" s="87">
        <f t="shared" si="288"/>
        <v>13</v>
      </c>
      <c r="I316" s="94"/>
      <c r="J316" s="84" t="str">
        <f t="shared" si="289"/>
        <v>D1</v>
      </c>
      <c r="K316" s="84" t="str">
        <f t="shared" si="290"/>
        <v>C2</v>
      </c>
      <c r="L316" s="84" t="str">
        <f t="shared" si="291"/>
        <v>C2</v>
      </c>
      <c r="M316" s="84" t="str">
        <f t="shared" si="292"/>
        <v>C2</v>
      </c>
      <c r="N316" s="89"/>
      <c r="P316" s="199"/>
      <c r="Q316" s="199"/>
      <c r="R316" s="199"/>
      <c r="S316" s="199">
        <f>IF(OR(LEFT($A316,1)="x",AND(AC313+$AC316=0,$AC313&gt;0)),"",IFERROR(VLOOKUP($A316,LedenZ,29,0),""))</f>
        <v>0</v>
      </c>
      <c r="T316" s="273">
        <f t="shared" si="293"/>
        <v>1</v>
      </c>
      <c r="U316" s="202">
        <f t="shared" si="294"/>
        <v>1</v>
      </c>
      <c r="V316" s="205">
        <f t="shared" si="301"/>
        <v>13</v>
      </c>
      <c r="W316" s="205">
        <f t="shared" si="301"/>
        <v>14</v>
      </c>
      <c r="X316" s="49">
        <v>7</v>
      </c>
      <c r="Y316" s="84" t="str">
        <f t="shared" si="295"/>
        <v>D1</v>
      </c>
      <c r="Z316" s="84" t="str">
        <f t="shared" si="296"/>
        <v>C2</v>
      </c>
      <c r="AA316" s="84" t="str">
        <f t="shared" si="297"/>
        <v>C2</v>
      </c>
      <c r="AB316" s="84" t="str">
        <f t="shared" si="298"/>
        <v/>
      </c>
      <c r="AC316" s="31">
        <f t="shared" si="299"/>
        <v>6</v>
      </c>
      <c r="AH316" s="332">
        <f t="shared" si="300"/>
        <v>13.69</v>
      </c>
    </row>
    <row r="317" spans="1:34" x14ac:dyDescent="0.25">
      <c r="A317" s="31" t="str">
        <f>C311&amp;"x"&amp;B317</f>
        <v>C2x4</v>
      </c>
      <c r="B317" s="60">
        <v>4</v>
      </c>
      <c r="C317" s="84" t="str">
        <f t="shared" si="283"/>
        <v>V</v>
      </c>
      <c r="D317" s="84" t="str">
        <f t="shared" si="284"/>
        <v>NLC07S7</v>
      </c>
      <c r="E317" s="85" t="str">
        <f t="shared" si="285"/>
        <v>Everaarts, A.E.</v>
      </c>
      <c r="F317" s="85" t="str">
        <f t="shared" si="286"/>
        <v>Anna</v>
      </c>
      <c r="G317" s="86">
        <f t="shared" si="287"/>
        <v>39589</v>
      </c>
      <c r="H317" s="87">
        <f t="shared" si="288"/>
        <v>13</v>
      </c>
      <c r="I317" s="94"/>
      <c r="J317" s="84" t="str">
        <f t="shared" si="289"/>
        <v>D1</v>
      </c>
      <c r="K317" s="84" t="str">
        <f t="shared" si="290"/>
        <v>C2</v>
      </c>
      <c r="L317" s="84" t="str">
        <f t="shared" si="291"/>
        <v>C2</v>
      </c>
      <c r="M317" s="84" t="str">
        <f t="shared" si="292"/>
        <v>C2</v>
      </c>
      <c r="N317" s="89"/>
      <c r="P317" s="199"/>
      <c r="Q317" s="199"/>
      <c r="R317" s="199"/>
      <c r="S317" s="199">
        <f>IF(OR(LEFT($A317,1)="x",AND(AC313+$AC317=0,$AC313&gt;0)),"",IFERROR(VLOOKUP($A317,LedenZ,29,0),""))</f>
        <v>0</v>
      </c>
      <c r="T317" s="273">
        <f t="shared" si="293"/>
        <v>1</v>
      </c>
      <c r="U317" s="202">
        <f t="shared" si="294"/>
        <v>1</v>
      </c>
      <c r="V317" s="205">
        <f t="shared" si="301"/>
        <v>13</v>
      </c>
      <c r="W317" s="205">
        <f t="shared" si="301"/>
        <v>14</v>
      </c>
      <c r="X317" s="49">
        <v>8</v>
      </c>
      <c r="Y317" s="84" t="str">
        <f t="shared" si="295"/>
        <v>D1</v>
      </c>
      <c r="Z317" s="84" t="str">
        <f t="shared" si="296"/>
        <v>C2</v>
      </c>
      <c r="AA317" s="84" t="str">
        <f t="shared" si="297"/>
        <v>C2</v>
      </c>
      <c r="AB317" s="84" t="str">
        <f t="shared" si="298"/>
        <v/>
      </c>
      <c r="AC317" s="31">
        <f t="shared" si="299"/>
        <v>6</v>
      </c>
      <c r="AH317" s="332">
        <f t="shared" si="300"/>
        <v>13.61</v>
      </c>
    </row>
    <row r="318" spans="1:34" x14ac:dyDescent="0.25">
      <c r="A318" s="31" t="str">
        <f>C311&amp;"x"&amp;B318</f>
        <v>C2x5</v>
      </c>
      <c r="B318" s="60">
        <v>5</v>
      </c>
      <c r="C318" s="84" t="str">
        <f t="shared" si="283"/>
        <v>V</v>
      </c>
      <c r="D318" s="84" t="str">
        <f t="shared" si="284"/>
        <v>NLJ04Z4</v>
      </c>
      <c r="E318" s="85" t="str">
        <f t="shared" si="285"/>
        <v>Lohuis, F.A.C.</v>
      </c>
      <c r="F318" s="85" t="str">
        <f t="shared" si="286"/>
        <v>Floor</v>
      </c>
      <c r="G318" s="86">
        <f t="shared" si="287"/>
        <v>39878</v>
      </c>
      <c r="H318" s="87">
        <f t="shared" si="288"/>
        <v>12</v>
      </c>
      <c r="I318" s="94"/>
      <c r="J318" s="84" t="str">
        <f t="shared" si="289"/>
        <v>D2</v>
      </c>
      <c r="K318" s="84" t="str">
        <f t="shared" si="290"/>
        <v>D1</v>
      </c>
      <c r="L318" s="84" t="str">
        <f t="shared" si="291"/>
        <v>C2</v>
      </c>
      <c r="M318" s="84" t="str">
        <f t="shared" si="292"/>
        <v>C2</v>
      </c>
      <c r="N318" s="89"/>
      <c r="P318" s="199"/>
      <c r="Q318" s="199"/>
      <c r="R318" s="199"/>
      <c r="S318" s="199">
        <f>IF(OR(LEFT($A318,1)="x",AND(AC313+$AC318=0,$AC313&gt;0)),"",IFERROR(VLOOKUP($A318,LedenZ,29,0),""))</f>
        <v>0</v>
      </c>
      <c r="T318" s="273">
        <f t="shared" si="293"/>
        <v>1</v>
      </c>
      <c r="U318" s="202">
        <f t="shared" si="294"/>
        <v>1</v>
      </c>
      <c r="V318" s="205">
        <f t="shared" si="301"/>
        <v>13</v>
      </c>
      <c r="W318" s="205">
        <f t="shared" si="301"/>
        <v>14</v>
      </c>
      <c r="X318" s="49">
        <v>9</v>
      </c>
      <c r="Y318" s="84" t="str">
        <f t="shared" si="295"/>
        <v>D2</v>
      </c>
      <c r="Z318" s="84" t="str">
        <f t="shared" si="296"/>
        <v>D1</v>
      </c>
      <c r="AA318" s="84" t="str">
        <f t="shared" si="297"/>
        <v>C2</v>
      </c>
      <c r="AB318" s="84" t="str">
        <f t="shared" si="298"/>
        <v/>
      </c>
      <c r="AC318" s="31">
        <f t="shared" si="299"/>
        <v>6</v>
      </c>
      <c r="AH318" s="332">
        <f t="shared" si="300"/>
        <v>12.82</v>
      </c>
    </row>
    <row r="319" spans="1:34" x14ac:dyDescent="0.25">
      <c r="A319" s="31" t="str">
        <f>C311&amp;"x"&amp;B319</f>
        <v>C2x6</v>
      </c>
      <c r="B319" s="60">
        <v>6</v>
      </c>
      <c r="C319" s="84" t="str">
        <f t="shared" si="283"/>
        <v>V</v>
      </c>
      <c r="D319" s="84" t="str">
        <f t="shared" si="284"/>
        <v>NLX00H0</v>
      </c>
      <c r="E319" s="85" t="str">
        <f t="shared" si="285"/>
        <v>Bemer, G.M.E.</v>
      </c>
      <c r="F319" s="85" t="str">
        <f t="shared" si="286"/>
        <v>Githa</v>
      </c>
      <c r="G319" s="86">
        <f t="shared" si="287"/>
        <v>40169</v>
      </c>
      <c r="H319" s="87">
        <f t="shared" si="288"/>
        <v>12</v>
      </c>
      <c r="I319" s="94"/>
      <c r="J319" s="84" t="str">
        <f t="shared" si="289"/>
        <v>D3</v>
      </c>
      <c r="K319" s="84" t="str">
        <f t="shared" si="290"/>
        <v>D2</v>
      </c>
      <c r="L319" s="84" t="str">
        <f t="shared" si="291"/>
        <v>C2</v>
      </c>
      <c r="M319" s="84" t="str">
        <f t="shared" si="292"/>
        <v>C2</v>
      </c>
      <c r="N319" s="89"/>
      <c r="P319" s="199"/>
      <c r="Q319" s="199"/>
      <c r="R319" s="199"/>
      <c r="S319" s="199">
        <f>IF(OR(LEFT($A319,1)="x",AND(AC313+$AC319=0,$AC313&gt;0)),"",IFERROR(VLOOKUP($A319,LedenZ,29,0),""))</f>
        <v>0</v>
      </c>
      <c r="T319" s="273">
        <f t="shared" si="293"/>
        <v>1</v>
      </c>
      <c r="U319" s="202">
        <f t="shared" si="294"/>
        <v>1</v>
      </c>
      <c r="V319" s="205">
        <f t="shared" si="301"/>
        <v>13</v>
      </c>
      <c r="W319" s="205">
        <f t="shared" si="301"/>
        <v>14</v>
      </c>
      <c r="X319" s="49">
        <v>10</v>
      </c>
      <c r="Y319" s="84" t="str">
        <f t="shared" si="295"/>
        <v>D3</v>
      </c>
      <c r="Z319" s="84" t="str">
        <f t="shared" si="296"/>
        <v>D2</v>
      </c>
      <c r="AA319" s="84" t="str">
        <f t="shared" si="297"/>
        <v>C2</v>
      </c>
      <c r="AB319" s="84" t="str">
        <f t="shared" si="298"/>
        <v/>
      </c>
      <c r="AC319" s="31">
        <f t="shared" si="299"/>
        <v>6</v>
      </c>
      <c r="AH319" s="332">
        <f t="shared" si="300"/>
        <v>12.02</v>
      </c>
    </row>
    <row r="320" spans="1:34" x14ac:dyDescent="0.25">
      <c r="A320" s="31" t="str">
        <f>C311&amp;"x"&amp;B320</f>
        <v>C2x7</v>
      </c>
      <c r="B320" s="60">
        <v>7</v>
      </c>
      <c r="C320" s="84" t="str">
        <f t="shared" si="283"/>
        <v>M</v>
      </c>
      <c r="D320" s="84" t="str">
        <f t="shared" si="284"/>
        <v>NLL49T9</v>
      </c>
      <c r="E320" s="85" t="str">
        <f t="shared" si="285"/>
        <v>Mahabier, J.</v>
      </c>
      <c r="F320" s="85" t="str">
        <f t="shared" si="286"/>
        <v>Jeevan</v>
      </c>
      <c r="G320" s="86">
        <f t="shared" si="287"/>
        <v>39646</v>
      </c>
      <c r="H320" s="87">
        <f t="shared" si="288"/>
        <v>13</v>
      </c>
      <c r="I320" s="94"/>
      <c r="J320" s="84" t="str">
        <f t="shared" si="289"/>
        <v>D1</v>
      </c>
      <c r="K320" s="84" t="str">
        <f t="shared" si="290"/>
        <v>C3</v>
      </c>
      <c r="L320" s="84" t="str">
        <f t="shared" si="291"/>
        <v>C2</v>
      </c>
      <c r="M320" s="84" t="str">
        <f t="shared" si="292"/>
        <v>C2</v>
      </c>
      <c r="N320" s="89"/>
      <c r="P320" s="199"/>
      <c r="Q320" s="199"/>
      <c r="R320" s="199"/>
      <c r="S320" s="199">
        <f>IF(OR(LEFT($A320,1)="x",AND(AC313+$AC320=0,$AC313&gt;0)),"",IFERROR(VLOOKUP($A320,LedenZ,29,0),""))</f>
        <v>0</v>
      </c>
      <c r="T320" s="273">
        <f t="shared" si="293"/>
        <v>1</v>
      </c>
      <c r="U320" s="202">
        <f t="shared" si="294"/>
        <v>1</v>
      </c>
      <c r="V320" s="205">
        <f t="shared" si="301"/>
        <v>13</v>
      </c>
      <c r="W320" s="205">
        <f t="shared" si="301"/>
        <v>14</v>
      </c>
      <c r="X320" s="49">
        <v>11</v>
      </c>
      <c r="Y320" s="84" t="str">
        <f t="shared" si="295"/>
        <v>D1</v>
      </c>
      <c r="Z320" s="84" t="str">
        <f t="shared" si="296"/>
        <v>C3</v>
      </c>
      <c r="AA320" s="84" t="str">
        <f t="shared" si="297"/>
        <v>C2</v>
      </c>
      <c r="AB320" s="84" t="str">
        <f t="shared" si="298"/>
        <v/>
      </c>
      <c r="AC320" s="31">
        <f t="shared" si="299"/>
        <v>6</v>
      </c>
      <c r="AH320" s="332">
        <f t="shared" si="300"/>
        <v>13.46</v>
      </c>
    </row>
    <row r="321" spans="1:34" x14ac:dyDescent="0.25">
      <c r="A321" s="31" t="str">
        <f>C311&amp;"x"&amp;B321</f>
        <v>C2x8</v>
      </c>
      <c r="B321" s="60">
        <v>8</v>
      </c>
      <c r="C321" s="84" t="str">
        <f t="shared" si="283"/>
        <v>M</v>
      </c>
      <c r="D321" s="84" t="str">
        <f t="shared" si="284"/>
        <v>NLS75Y4</v>
      </c>
      <c r="E321" s="85" t="str">
        <f t="shared" si="285"/>
        <v>Heersping, D.B.A.C.</v>
      </c>
      <c r="F321" s="85" t="str">
        <f t="shared" si="286"/>
        <v>Dani</v>
      </c>
      <c r="G321" s="86">
        <f t="shared" si="287"/>
        <v>39753</v>
      </c>
      <c r="H321" s="87">
        <f t="shared" si="288"/>
        <v>13</v>
      </c>
      <c r="I321" s="94"/>
      <c r="J321" s="84" t="str">
        <f t="shared" si="289"/>
        <v>D1</v>
      </c>
      <c r="K321" s="84" t="str">
        <f t="shared" si="290"/>
        <v>C3</v>
      </c>
      <c r="L321" s="84" t="str">
        <f t="shared" si="291"/>
        <v>C2</v>
      </c>
      <c r="M321" s="84" t="str">
        <f t="shared" si="292"/>
        <v>C2</v>
      </c>
      <c r="N321" s="89"/>
      <c r="P321" s="199"/>
      <c r="Q321" s="199"/>
      <c r="R321" s="199"/>
      <c r="S321" s="199">
        <f>IF(OR(LEFT($A321,1)="x",AND(AC313+$AC321=0,$AC313&gt;0)),"",IFERROR(VLOOKUP($A321,LedenZ,29,0),""))</f>
        <v>0</v>
      </c>
      <c r="T321" s="273">
        <f t="shared" si="293"/>
        <v>1</v>
      </c>
      <c r="U321" s="202">
        <f t="shared" si="294"/>
        <v>1</v>
      </c>
      <c r="V321" s="205">
        <f t="shared" si="301"/>
        <v>13</v>
      </c>
      <c r="W321" s="205">
        <f t="shared" si="301"/>
        <v>14</v>
      </c>
      <c r="X321" s="49">
        <v>12</v>
      </c>
      <c r="Y321" s="84" t="str">
        <f t="shared" si="295"/>
        <v>D1</v>
      </c>
      <c r="Z321" s="84" t="str">
        <f t="shared" si="296"/>
        <v>C3</v>
      </c>
      <c r="AA321" s="84" t="str">
        <f t="shared" si="297"/>
        <v>C2</v>
      </c>
      <c r="AB321" s="84" t="str">
        <f t="shared" si="298"/>
        <v/>
      </c>
      <c r="AC321" s="31">
        <f t="shared" si="299"/>
        <v>6</v>
      </c>
      <c r="AH321" s="332">
        <f t="shared" si="300"/>
        <v>13.16</v>
      </c>
    </row>
    <row r="322" spans="1:34" x14ac:dyDescent="0.25">
      <c r="A322" s="31" t="str">
        <f>C311&amp;"x"&amp;B322</f>
        <v>C2x9</v>
      </c>
      <c r="B322" s="60">
        <v>9</v>
      </c>
      <c r="C322" s="84" t="str">
        <f t="shared" si="283"/>
        <v>M</v>
      </c>
      <c r="D322" s="84" t="str">
        <f t="shared" si="284"/>
        <v>NLS85J4</v>
      </c>
      <c r="E322" s="85" t="str">
        <f t="shared" si="285"/>
        <v>Vliet, K.M.</v>
      </c>
      <c r="F322" s="85" t="str">
        <f t="shared" si="286"/>
        <v>Kian</v>
      </c>
      <c r="G322" s="86">
        <f t="shared" si="287"/>
        <v>40058</v>
      </c>
      <c r="H322" s="87">
        <f t="shared" si="288"/>
        <v>12</v>
      </c>
      <c r="I322" s="94"/>
      <c r="J322" s="84" t="str">
        <f t="shared" si="289"/>
        <v>D2</v>
      </c>
      <c r="K322" s="84" t="str">
        <f t="shared" si="290"/>
        <v>D1</v>
      </c>
      <c r="L322" s="84" t="str">
        <f t="shared" si="291"/>
        <v>C2</v>
      </c>
      <c r="M322" s="84" t="str">
        <f t="shared" si="292"/>
        <v>C2</v>
      </c>
      <c r="N322" s="89"/>
      <c r="P322" s="199"/>
      <c r="Q322" s="199"/>
      <c r="R322" s="199"/>
      <c r="S322" s="199">
        <f>IF(OR(LEFT($A322,1)="x",AND(AC313+$AC322=0,$AC313&gt;0)),"",IFERROR(VLOOKUP($A322,LedenZ,29,0),""))</f>
        <v>0</v>
      </c>
      <c r="T322" s="273">
        <f t="shared" si="293"/>
        <v>1</v>
      </c>
      <c r="U322" s="202">
        <f t="shared" si="294"/>
        <v>1</v>
      </c>
      <c r="V322" s="205">
        <f t="shared" si="301"/>
        <v>13</v>
      </c>
      <c r="W322" s="205">
        <f t="shared" si="301"/>
        <v>14</v>
      </c>
      <c r="X322" s="49">
        <v>13</v>
      </c>
      <c r="Y322" s="84" t="str">
        <f t="shared" si="295"/>
        <v>D2</v>
      </c>
      <c r="Z322" s="84" t="str">
        <f t="shared" si="296"/>
        <v>D1</v>
      </c>
      <c r="AA322" s="84" t="str">
        <f t="shared" si="297"/>
        <v>C2</v>
      </c>
      <c r="AB322" s="84" t="str">
        <f t="shared" si="298"/>
        <v/>
      </c>
      <c r="AC322" s="31">
        <f t="shared" si="299"/>
        <v>6</v>
      </c>
      <c r="AH322" s="332">
        <f t="shared" si="300"/>
        <v>12.33</v>
      </c>
    </row>
    <row r="323" spans="1:34" x14ac:dyDescent="0.25">
      <c r="A323" s="31" t="str">
        <f>C311&amp;"x"&amp;B323</f>
        <v>C2x10</v>
      </c>
      <c r="B323" s="60">
        <v>10</v>
      </c>
      <c r="C323" s="84" t="str">
        <f t="shared" si="283"/>
        <v>M</v>
      </c>
      <c r="D323" s="84" t="str">
        <f t="shared" si="284"/>
        <v>NLX00G3</v>
      </c>
      <c r="E323" s="85" t="str">
        <f t="shared" si="285"/>
        <v>Sempel, J.D.</v>
      </c>
      <c r="F323" s="85" t="str">
        <f t="shared" si="286"/>
        <v>Jasper</v>
      </c>
      <c r="G323" s="86">
        <f t="shared" si="287"/>
        <v>40100</v>
      </c>
      <c r="H323" s="87">
        <f t="shared" si="288"/>
        <v>12</v>
      </c>
      <c r="I323" s="94"/>
      <c r="J323" s="84" t="str">
        <f t="shared" si="289"/>
        <v>D3</v>
      </c>
      <c r="K323" s="84" t="str">
        <f t="shared" si="290"/>
        <v>D2</v>
      </c>
      <c r="L323" s="84" t="str">
        <f t="shared" si="291"/>
        <v>C2</v>
      </c>
      <c r="M323" s="84" t="str">
        <f t="shared" si="292"/>
        <v>C2</v>
      </c>
      <c r="N323" s="89"/>
      <c r="P323" s="199"/>
      <c r="Q323" s="199"/>
      <c r="R323" s="199"/>
      <c r="S323" s="199">
        <f>IF(OR(LEFT($A323,1)="x",AND(AC313+$AC323=0,$AC313&gt;0)),"",IFERROR(VLOOKUP($A323,LedenZ,29,0),""))</f>
        <v>0</v>
      </c>
      <c r="T323" s="273">
        <f t="shared" si="293"/>
        <v>1</v>
      </c>
      <c r="U323" s="202">
        <f t="shared" si="294"/>
        <v>1</v>
      </c>
      <c r="V323" s="205">
        <f t="shared" si="301"/>
        <v>13</v>
      </c>
      <c r="W323" s="205">
        <f t="shared" si="301"/>
        <v>14</v>
      </c>
      <c r="X323" s="49">
        <v>14</v>
      </c>
      <c r="Y323" s="84" t="str">
        <f t="shared" si="295"/>
        <v>D3</v>
      </c>
      <c r="Z323" s="84" t="str">
        <f t="shared" si="296"/>
        <v>D2</v>
      </c>
      <c r="AA323" s="84" t="str">
        <f t="shared" si="297"/>
        <v>C2</v>
      </c>
      <c r="AB323" s="84" t="str">
        <f t="shared" si="298"/>
        <v/>
      </c>
      <c r="AC323" s="31">
        <f t="shared" si="299"/>
        <v>6</v>
      </c>
      <c r="AH323" s="332">
        <f t="shared" si="300"/>
        <v>12.21</v>
      </c>
    </row>
    <row r="324" spans="1:34" x14ac:dyDescent="0.25">
      <c r="A324" s="31" t="str">
        <f>C311&amp;"x"&amp;B324</f>
        <v>C2x11</v>
      </c>
      <c r="B324" s="60">
        <v>11</v>
      </c>
      <c r="C324" s="84" t="str">
        <f t="shared" si="283"/>
        <v/>
      </c>
      <c r="D324" s="84" t="str">
        <f t="shared" si="284"/>
        <v/>
      </c>
      <c r="E324" s="85" t="str">
        <f t="shared" si="285"/>
        <v/>
      </c>
      <c r="F324" s="85" t="str">
        <f t="shared" si="286"/>
        <v/>
      </c>
      <c r="G324" s="86" t="str">
        <f t="shared" si="287"/>
        <v/>
      </c>
      <c r="H324" s="87" t="str">
        <f t="shared" si="288"/>
        <v/>
      </c>
      <c r="I324" s="94"/>
      <c r="J324" s="84" t="str">
        <f t="shared" si="289"/>
        <v/>
      </c>
      <c r="K324" s="84" t="str">
        <f t="shared" si="290"/>
        <v/>
      </c>
      <c r="L324" s="84" t="str">
        <f t="shared" si="291"/>
        <v/>
      </c>
      <c r="M324" s="84" t="str">
        <f t="shared" si="292"/>
        <v/>
      </c>
      <c r="N324" s="89"/>
      <c r="P324" s="199"/>
      <c r="Q324" s="199"/>
      <c r="R324" s="199"/>
      <c r="S324" s="199" t="str">
        <f>IF(OR(LEFT($A324,1)="x",AND(AC313+$AC324=0,$AC313&gt;0)),"",IFERROR(VLOOKUP($A324,LedenZ,29,0),""))</f>
        <v/>
      </c>
      <c r="T324" s="273">
        <f t="shared" si="293"/>
        <v>0</v>
      </c>
      <c r="U324" s="202">
        <f t="shared" si="294"/>
        <v>0</v>
      </c>
      <c r="V324" s="205">
        <f t="shared" si="301"/>
        <v>13</v>
      </c>
      <c r="W324" s="205">
        <f t="shared" si="301"/>
        <v>14</v>
      </c>
      <c r="X324" s="49">
        <v>15</v>
      </c>
      <c r="Y324" s="84" t="str">
        <f t="shared" si="295"/>
        <v/>
      </c>
      <c r="Z324" s="84" t="str">
        <f t="shared" si="296"/>
        <v/>
      </c>
      <c r="AA324" s="84" t="str">
        <f t="shared" si="297"/>
        <v/>
      </c>
      <c r="AB324" s="84" t="str">
        <f t="shared" si="298"/>
        <v/>
      </c>
      <c r="AC324" s="31">
        <f t="shared" si="299"/>
        <v>0</v>
      </c>
      <c r="AH324" s="332" t="str">
        <f t="shared" si="300"/>
        <v/>
      </c>
    </row>
    <row r="325" spans="1:34" x14ac:dyDescent="0.25">
      <c r="A325" s="31" t="str">
        <f>C311&amp;"x"&amp;B325</f>
        <v>C2x12</v>
      </c>
      <c r="B325" s="60">
        <v>12</v>
      </c>
      <c r="C325" s="84" t="str">
        <f t="shared" si="283"/>
        <v/>
      </c>
      <c r="D325" s="84" t="str">
        <f t="shared" si="284"/>
        <v/>
      </c>
      <c r="E325" s="85" t="str">
        <f t="shared" si="285"/>
        <v/>
      </c>
      <c r="F325" s="85" t="str">
        <f t="shared" si="286"/>
        <v/>
      </c>
      <c r="G325" s="86" t="str">
        <f t="shared" si="287"/>
        <v/>
      </c>
      <c r="H325" s="87" t="str">
        <f t="shared" si="288"/>
        <v/>
      </c>
      <c r="I325" s="94"/>
      <c r="J325" s="84" t="str">
        <f t="shared" si="289"/>
        <v/>
      </c>
      <c r="K325" s="84" t="str">
        <f t="shared" si="290"/>
        <v/>
      </c>
      <c r="L325" s="84" t="str">
        <f t="shared" si="291"/>
        <v/>
      </c>
      <c r="M325" s="84" t="str">
        <f t="shared" si="292"/>
        <v/>
      </c>
      <c r="N325" s="89"/>
      <c r="P325" s="199"/>
      <c r="Q325" s="199"/>
      <c r="R325" s="199"/>
      <c r="S325" s="199" t="str">
        <f>IF(OR(LEFT($A325,1)="x",AND(AC313+$AC325=0,$AC313&gt;0)),"",IFERROR(VLOOKUP($A325,LedenZ,29,0),""))</f>
        <v/>
      </c>
      <c r="T325" s="273">
        <f t="shared" si="293"/>
        <v>0</v>
      </c>
      <c r="U325" s="202">
        <f t="shared" si="294"/>
        <v>0</v>
      </c>
      <c r="V325" s="205">
        <f t="shared" si="301"/>
        <v>13</v>
      </c>
      <c r="W325" s="205">
        <f t="shared" si="301"/>
        <v>14</v>
      </c>
      <c r="X325" s="49">
        <v>16</v>
      </c>
      <c r="Y325" s="84" t="str">
        <f t="shared" si="295"/>
        <v/>
      </c>
      <c r="Z325" s="84" t="str">
        <f t="shared" si="296"/>
        <v/>
      </c>
      <c r="AA325" s="84" t="str">
        <f t="shared" si="297"/>
        <v/>
      </c>
      <c r="AB325" s="84" t="str">
        <f t="shared" si="298"/>
        <v/>
      </c>
      <c r="AC325" s="31">
        <f t="shared" si="299"/>
        <v>0</v>
      </c>
      <c r="AH325" s="332" t="str">
        <f t="shared" si="300"/>
        <v/>
      </c>
    </row>
    <row r="326" spans="1:34" x14ac:dyDescent="0.25">
      <c r="A326" s="31" t="str">
        <f>C311&amp;"x"&amp;B326</f>
        <v>C2x13</v>
      </c>
      <c r="B326" s="60">
        <v>13</v>
      </c>
      <c r="C326" s="84" t="str">
        <f t="shared" si="283"/>
        <v/>
      </c>
      <c r="D326" s="84" t="str">
        <f t="shared" si="284"/>
        <v/>
      </c>
      <c r="E326" s="85" t="str">
        <f t="shared" si="285"/>
        <v/>
      </c>
      <c r="F326" s="85" t="str">
        <f t="shared" si="286"/>
        <v/>
      </c>
      <c r="G326" s="86" t="str">
        <f t="shared" si="287"/>
        <v/>
      </c>
      <c r="H326" s="87" t="str">
        <f t="shared" si="288"/>
        <v/>
      </c>
      <c r="I326" s="94"/>
      <c r="J326" s="84" t="str">
        <f t="shared" si="289"/>
        <v/>
      </c>
      <c r="K326" s="84" t="str">
        <f t="shared" si="290"/>
        <v/>
      </c>
      <c r="L326" s="84" t="str">
        <f t="shared" si="291"/>
        <v/>
      </c>
      <c r="M326" s="84" t="str">
        <f t="shared" si="292"/>
        <v/>
      </c>
      <c r="N326" s="89"/>
      <c r="P326" s="199"/>
      <c r="Q326" s="199"/>
      <c r="R326" s="199"/>
      <c r="S326" s="199" t="str">
        <f>IF(OR(LEFT($A326,1)="x",AND(AC313+$AC326=0,$AC313&gt;0)),"",IFERROR(VLOOKUP($A326,LedenZ,29,0),""))</f>
        <v/>
      </c>
      <c r="T326" s="273">
        <f t="shared" si="293"/>
        <v>0</v>
      </c>
      <c r="U326" s="202">
        <f t="shared" si="294"/>
        <v>0</v>
      </c>
      <c r="V326" s="205">
        <f t="shared" si="301"/>
        <v>13</v>
      </c>
      <c r="W326" s="205">
        <f t="shared" si="301"/>
        <v>14</v>
      </c>
      <c r="X326" s="49">
        <v>17</v>
      </c>
      <c r="Y326" s="84" t="str">
        <f t="shared" si="295"/>
        <v/>
      </c>
      <c r="Z326" s="84" t="str">
        <f t="shared" si="296"/>
        <v/>
      </c>
      <c r="AA326" s="84" t="str">
        <f t="shared" si="297"/>
        <v/>
      </c>
      <c r="AB326" s="84" t="str">
        <f t="shared" si="298"/>
        <v/>
      </c>
      <c r="AC326" s="31">
        <f t="shared" si="299"/>
        <v>0</v>
      </c>
      <c r="AH326" s="332" t="str">
        <f t="shared" si="300"/>
        <v/>
      </c>
    </row>
    <row r="327" spans="1:34" x14ac:dyDescent="0.25">
      <c r="A327" s="31" t="str">
        <f>C311&amp;"x"&amp;B327</f>
        <v>C2x14</v>
      </c>
      <c r="B327" s="60">
        <v>14</v>
      </c>
      <c r="C327" s="84" t="str">
        <f t="shared" si="283"/>
        <v/>
      </c>
      <c r="D327" s="84" t="str">
        <f t="shared" si="284"/>
        <v/>
      </c>
      <c r="E327" s="85" t="str">
        <f t="shared" si="285"/>
        <v/>
      </c>
      <c r="F327" s="85" t="str">
        <f t="shared" si="286"/>
        <v/>
      </c>
      <c r="G327" s="86" t="str">
        <f t="shared" si="287"/>
        <v/>
      </c>
      <c r="H327" s="87" t="str">
        <f t="shared" si="288"/>
        <v/>
      </c>
      <c r="I327" s="94"/>
      <c r="J327" s="84" t="str">
        <f t="shared" si="289"/>
        <v/>
      </c>
      <c r="K327" s="84" t="str">
        <f t="shared" si="290"/>
        <v/>
      </c>
      <c r="L327" s="84" t="str">
        <f t="shared" si="291"/>
        <v/>
      </c>
      <c r="M327" s="84" t="str">
        <f t="shared" si="292"/>
        <v/>
      </c>
      <c r="N327" s="89"/>
      <c r="P327" s="199"/>
      <c r="Q327" s="199"/>
      <c r="R327" s="199"/>
      <c r="S327" s="199" t="str">
        <f>IF(OR(LEFT($A327,1)="x",AND(AC313+$AC327=0,$AC313&gt;0)),"",IFERROR(VLOOKUP($A327,LedenZ,29,0),""))</f>
        <v/>
      </c>
      <c r="T327" s="273">
        <f t="shared" si="293"/>
        <v>0</v>
      </c>
      <c r="U327" s="202">
        <f t="shared" si="294"/>
        <v>0</v>
      </c>
      <c r="V327" s="205">
        <f t="shared" si="301"/>
        <v>13</v>
      </c>
      <c r="W327" s="205">
        <f t="shared" si="301"/>
        <v>14</v>
      </c>
      <c r="X327" s="49">
        <v>18</v>
      </c>
      <c r="Y327" s="84" t="str">
        <f t="shared" si="295"/>
        <v/>
      </c>
      <c r="Z327" s="84" t="str">
        <f t="shared" si="296"/>
        <v/>
      </c>
      <c r="AA327" s="84" t="str">
        <f t="shared" si="297"/>
        <v/>
      </c>
      <c r="AB327" s="84" t="str">
        <f t="shared" si="298"/>
        <v/>
      </c>
      <c r="AC327" s="31">
        <f t="shared" si="299"/>
        <v>0</v>
      </c>
      <c r="AH327" s="332" t="str">
        <f t="shared" si="300"/>
        <v/>
      </c>
    </row>
    <row r="328" spans="1:34" x14ac:dyDescent="0.25">
      <c r="A328" s="31" t="str">
        <f>C311&amp;"x"&amp;B328</f>
        <v>C2x15</v>
      </c>
      <c r="B328" s="60">
        <v>15</v>
      </c>
      <c r="C328" s="84" t="str">
        <f t="shared" si="283"/>
        <v/>
      </c>
      <c r="D328" s="84" t="str">
        <f t="shared" si="284"/>
        <v/>
      </c>
      <c r="E328" s="85" t="str">
        <f t="shared" si="285"/>
        <v/>
      </c>
      <c r="F328" s="85" t="str">
        <f t="shared" si="286"/>
        <v/>
      </c>
      <c r="G328" s="86" t="str">
        <f t="shared" si="287"/>
        <v/>
      </c>
      <c r="H328" s="87" t="str">
        <f t="shared" si="288"/>
        <v/>
      </c>
      <c r="I328" s="94"/>
      <c r="J328" s="84" t="str">
        <f t="shared" si="289"/>
        <v/>
      </c>
      <c r="K328" s="84" t="str">
        <f t="shared" si="290"/>
        <v/>
      </c>
      <c r="L328" s="84" t="str">
        <f t="shared" si="291"/>
        <v/>
      </c>
      <c r="M328" s="84" t="str">
        <f t="shared" si="292"/>
        <v/>
      </c>
      <c r="N328" s="89"/>
      <c r="P328" s="199"/>
      <c r="Q328" s="199"/>
      <c r="R328" s="199"/>
      <c r="S328" s="199" t="str">
        <f>IF(OR(LEFT($A328,1)="x",AND(AC313+$AC328=0,$AC313&gt;0)),"",IFERROR(VLOOKUP($A328,LedenZ,29,0),""))</f>
        <v/>
      </c>
      <c r="T328" s="273">
        <f t="shared" si="293"/>
        <v>0</v>
      </c>
      <c r="U328" s="202">
        <f t="shared" si="294"/>
        <v>0</v>
      </c>
      <c r="V328" s="205">
        <f t="shared" si="301"/>
        <v>13</v>
      </c>
      <c r="W328" s="205">
        <f t="shared" si="301"/>
        <v>14</v>
      </c>
      <c r="X328" s="49">
        <v>19</v>
      </c>
      <c r="Y328" s="84" t="str">
        <f t="shared" si="295"/>
        <v/>
      </c>
      <c r="Z328" s="84" t="str">
        <f t="shared" si="296"/>
        <v/>
      </c>
      <c r="AA328" s="84" t="str">
        <f t="shared" si="297"/>
        <v/>
      </c>
      <c r="AB328" s="84" t="str">
        <f t="shared" si="298"/>
        <v/>
      </c>
      <c r="AC328" s="31">
        <f t="shared" si="299"/>
        <v>0</v>
      </c>
      <c r="AH328" s="332" t="str">
        <f t="shared" si="300"/>
        <v/>
      </c>
    </row>
    <row r="329" spans="1:34" ht="13.8" thickBot="1" x14ac:dyDescent="0.3">
      <c r="B329" s="90"/>
      <c r="C329" s="91"/>
      <c r="D329" s="90"/>
      <c r="E329" s="90"/>
      <c r="F329" s="90"/>
      <c r="G329" s="92"/>
      <c r="H329" s="92"/>
      <c r="I329" s="92"/>
      <c r="J329" s="91"/>
      <c r="K329" s="91"/>
      <c r="L329" s="91"/>
      <c r="M329" s="89"/>
      <c r="N329" s="89"/>
      <c r="X329" s="49">
        <v>20</v>
      </c>
    </row>
    <row r="330" spans="1:34" ht="13.8" thickTop="1" x14ac:dyDescent="0.25">
      <c r="A330" s="59"/>
      <c r="B330" s="60"/>
      <c r="C330" s="416" t="s">
        <v>5707</v>
      </c>
      <c r="D330" s="416"/>
      <c r="E330" s="162" t="s">
        <v>5708</v>
      </c>
      <c r="F330" s="162" t="s">
        <v>5709</v>
      </c>
      <c r="G330" s="62" t="s">
        <v>5710</v>
      </c>
      <c r="H330" s="63"/>
      <c r="I330" s="64"/>
      <c r="J330" s="65" t="s">
        <v>5711</v>
      </c>
      <c r="K330" s="65" t="s">
        <v>5712</v>
      </c>
      <c r="L330" s="65" t="s">
        <v>5713</v>
      </c>
      <c r="M330" s="66"/>
      <c r="N330" s="66"/>
      <c r="O330" s="67"/>
      <c r="P330" s="68">
        <f>COUNT(P334:P348)</f>
        <v>0</v>
      </c>
      <c r="Q330" s="68">
        <f>COUNT(Q334:Q348)</f>
        <v>0</v>
      </c>
      <c r="R330" s="68">
        <f>COUNT(R334:R348)</f>
        <v>0</v>
      </c>
      <c r="S330" s="68">
        <f>COUNT(S334:S348)</f>
        <v>10</v>
      </c>
      <c r="T330" s="344">
        <f>T331-SUM(U334:U348)</f>
        <v>0</v>
      </c>
      <c r="U330" s="67"/>
      <c r="V330" s="67"/>
      <c r="W330" s="67"/>
      <c r="X330" s="67">
        <v>1</v>
      </c>
      <c r="Y330" s="59"/>
      <c r="Z330" s="59"/>
      <c r="AA330" s="59"/>
      <c r="AB330" s="59"/>
      <c r="AC330" s="59"/>
    </row>
    <row r="331" spans="1:34" x14ac:dyDescent="0.25">
      <c r="A331" s="40">
        <v>20</v>
      </c>
      <c r="B331" s="70"/>
      <c r="C331" s="415" t="str">
        <f>Leden!AR22</f>
        <v>C3</v>
      </c>
      <c r="D331" s="415"/>
      <c r="E331" s="161" t="str">
        <f>IF($C331="","",LEFT(IFERROR(VLOOKUP($C331,TeamsZ,2,0),"")&amp;"??",2))</f>
        <v>BK</v>
      </c>
      <c r="F331" s="342" t="str">
        <f>IF($C331="","",IFERROR(VLOOKUP($C331,TeamsZ,3,0),"??"))</f>
        <v>Za</v>
      </c>
      <c r="G331" s="161" t="str">
        <f>IF($C331="","",LEFT(IFERROR(VLOOKUP($C331,TeamsZ,4,0),"")&amp;"?",1))</f>
        <v>8</v>
      </c>
      <c r="H331" s="72"/>
      <c r="I331" s="73"/>
      <c r="J331" s="265">
        <f>COUNTIF(C334:C348,"V")</f>
        <v>4</v>
      </c>
      <c r="K331" s="268">
        <f>COUNTIF(C334:C348,"M")</f>
        <v>6</v>
      </c>
      <c r="L331" s="74">
        <f>IFERROR(AVERAGE(H334:H348),"")</f>
        <v>12.3</v>
      </c>
      <c r="M331" s="75"/>
      <c r="N331" s="75"/>
      <c r="O331" s="76" t="s">
        <v>5714</v>
      </c>
      <c r="P331" s="346"/>
      <c r="Q331" s="346"/>
      <c r="R331" s="346"/>
      <c r="S331" s="346">
        <f>IF(COUNT(S334:S348)=0,"",TeamPunten(S334:S348,$C331,$T331))</f>
        <v>0</v>
      </c>
      <c r="T331" s="344">
        <f>SUM(T334:T348)</f>
        <v>10</v>
      </c>
      <c r="U331" s="201" t="str">
        <f>MID($C331,1,1)</f>
        <v>C</v>
      </c>
      <c r="V331" s="201" t="str">
        <f>MID($C331,1,1)</f>
        <v>C</v>
      </c>
      <c r="W331" s="201" t="str">
        <f>MID($C331,1,1)</f>
        <v>C</v>
      </c>
      <c r="X331" s="49">
        <v>2</v>
      </c>
      <c r="Y331" s="40"/>
      <c r="Z331" s="40"/>
      <c r="AA331" s="40"/>
      <c r="AB331" s="40"/>
      <c r="AC331" s="40"/>
      <c r="AD331" s="17" t="str">
        <f>IF($C331="","",IFERROR(VLOOKUP($C331,TeamsZ,6,0),""))</f>
        <v>A</v>
      </c>
      <c r="AE331" s="17" t="str">
        <f>TRIM(IF($AD331="","",IFERROR(VLOOKUP($AD331,Teams!$J$4:$O$8,2,0),"")))</f>
        <v>3312 AD</v>
      </c>
      <c r="AF331" s="17" t="str">
        <f>TRIM(IF($AD331="","",IFERROR(VLOOKUP($AD331,Teams!$J$4:$O$8,4,0),"")))</f>
        <v>Dordrecht Oranje Wit Hal</v>
      </c>
      <c r="AH331" s="335">
        <f>IFERROR(AVERAGE(AH334:AH348),"")</f>
        <v>12.831999999999999</v>
      </c>
    </row>
    <row r="332" spans="1:34" x14ac:dyDescent="0.25">
      <c r="B332" s="60"/>
      <c r="C332" s="162"/>
      <c r="D332" s="60"/>
      <c r="E332" s="60"/>
      <c r="F332" s="60"/>
      <c r="G332" s="64"/>
      <c r="H332" s="64"/>
      <c r="I332" s="64"/>
      <c r="J332" s="266"/>
      <c r="K332" s="266"/>
      <c r="L332" s="266"/>
      <c r="M332" s="77"/>
      <c r="N332" s="77"/>
      <c r="P332" s="200"/>
      <c r="Q332" s="200"/>
      <c r="R332" s="200"/>
      <c r="S332" s="200"/>
      <c r="T332" s="156"/>
      <c r="U332" s="202"/>
      <c r="V332" s="202"/>
      <c r="W332" s="202"/>
      <c r="X332" s="49">
        <v>3</v>
      </c>
    </row>
    <row r="333" spans="1:34" x14ac:dyDescent="0.25">
      <c r="A333" s="78"/>
      <c r="B333" s="79"/>
      <c r="C333" s="80" t="s">
        <v>5715</v>
      </c>
      <c r="D333" s="80" t="s">
        <v>5716</v>
      </c>
      <c r="E333" s="81" t="s">
        <v>5717</v>
      </c>
      <c r="F333" s="81" t="s">
        <v>5718</v>
      </c>
      <c r="G333" s="80" t="s">
        <v>5719</v>
      </c>
      <c r="H333" s="80" t="s">
        <v>5720</v>
      </c>
      <c r="I333" s="80" t="s">
        <v>5575</v>
      </c>
      <c r="J333" s="80" t="s">
        <v>7904</v>
      </c>
      <c r="K333" s="80" t="s">
        <v>7905</v>
      </c>
      <c r="L333" s="80" t="s">
        <v>8680</v>
      </c>
      <c r="M333" s="80" t="s">
        <v>8681</v>
      </c>
      <c r="N333" s="82"/>
      <c r="O333" s="83"/>
      <c r="P333" s="203" t="s">
        <v>5585</v>
      </c>
      <c r="Q333" s="203" t="s">
        <v>5584</v>
      </c>
      <c r="R333" s="203" t="s">
        <v>5586</v>
      </c>
      <c r="S333" s="203" t="s">
        <v>5585</v>
      </c>
      <c r="T333" s="156"/>
      <c r="U333" s="201">
        <f>IF(W331="","",VLOOKUP(W331,Leeftijdscat,2,FALSE))</f>
        <v>11</v>
      </c>
      <c r="V333" s="201">
        <f>IF(W331="","",VLOOKUP(W331,Leeftijdscat,3,FALSE))</f>
        <v>13</v>
      </c>
      <c r="W333" s="201">
        <f>IF(W331="","",VLOOKUP(W331,Leeftijdscat,4,FALSE))</f>
        <v>14</v>
      </c>
      <c r="X333" s="49">
        <v>4</v>
      </c>
      <c r="Y333" s="78">
        <f>LEN(Y334&amp;Y335&amp;Y336&amp;Y337&amp;Y338&amp;Y339&amp;Y340&amp;Y341&amp;Y342&amp;Y343&amp;Y344&amp;Y345&amp;Y346&amp;Y347&amp;Y348)</f>
        <v>20</v>
      </c>
      <c r="Z333" s="78">
        <f>LEN(Z334&amp;Z335&amp;Z336&amp;Z337&amp;Z338&amp;Z339&amp;Z340&amp;Z341&amp;Z342&amp;Z343&amp;Z344&amp;Z345&amp;Z346&amp;Z347&amp;Z348)</f>
        <v>20</v>
      </c>
      <c r="AA333" s="78">
        <f>LEN(AA334&amp;AA335&amp;AA336&amp;AA337&amp;AA338&amp;AA339&amp;AA340&amp;AA341&amp;AA342&amp;AA343&amp;AA344&amp;AA345&amp;AA346&amp;AA347&amp;AA348)</f>
        <v>20</v>
      </c>
      <c r="AB333" s="78">
        <f>LEN(AB334&amp;AB335&amp;AB336&amp;AB337&amp;AB338&amp;AB339&amp;AB340&amp;AB341&amp;AB342&amp;AB343&amp;AB344&amp;AB345&amp;AB346&amp;AB347&amp;AB348)</f>
        <v>0</v>
      </c>
      <c r="AC333" s="78">
        <f>SUM(Y333:AA333)</f>
        <v>60</v>
      </c>
    </row>
    <row r="334" spans="1:34" x14ac:dyDescent="0.25">
      <c r="A334" s="31" t="str">
        <f>C331&amp;"x"&amp;B334</f>
        <v>C3x1</v>
      </c>
      <c r="B334" s="60">
        <v>1</v>
      </c>
      <c r="C334" s="84" t="str">
        <f t="shared" ref="C334:C348" si="302">IF(LEFT($A334,1)="x","",IFERROR(VLOOKUP($A334,LedenZ,5,0),""))</f>
        <v>M</v>
      </c>
      <c r="D334" s="84" t="str">
        <f t="shared" ref="D334:D348" si="303">IF(LEFT($A334,1)="x","",IFERROR(VLOOKUP($A334,LedenZ,6,0),""))</f>
        <v>NMG85H5</v>
      </c>
      <c r="E334" s="85" t="str">
        <f t="shared" ref="E334:E348" si="304">IF(LEFT($A334,1)="x","",IFERROR(VLOOKUP($A334,LedenZ,7,0),""))</f>
        <v>Hovestadt, D.</v>
      </c>
      <c r="F334" s="85" t="str">
        <f t="shared" ref="F334:F348" si="305">IF(LEFT($A334,1)="x","",IFERROR(VLOOKUP($A334,LedenZ,8,0),""))</f>
        <v>Diederik</v>
      </c>
      <c r="G334" s="86">
        <f t="shared" ref="G334:G348" si="306">IF(LEFT($A334,1)="x","",IFERROR(VLOOKUP($A334,LedenZ,9,0),""))</f>
        <v>40112</v>
      </c>
      <c r="H334" s="87">
        <f t="shared" ref="H334:H348" si="307">IF(AND(ISNUMBER(G334),G334&lt;&gt;0),DATEDIF(G334,Peildatum,"Y"),"")</f>
        <v>12</v>
      </c>
      <c r="I334" s="94"/>
      <c r="J334" s="84" t="str">
        <f t="shared" ref="J334:J348" si="308">IF(LEFT($A334,1)="x","",IFERROR(VLOOKUP($A334,LedenZ,15,0),""))</f>
        <v>D3</v>
      </c>
      <c r="K334" s="84" t="str">
        <f t="shared" ref="K334:K348" si="309">IF(LEFT($A334,1)="x","",IFERROR(VLOOKUP($A334,LedenZ,16,0),""))</f>
        <v>D3</v>
      </c>
      <c r="L334" s="84" t="str">
        <f t="shared" ref="L334:L348" si="310">IF(LEFT($A334,1)="x","",IFERROR(VLOOKUP($A334,LedenZ,17,0),""))</f>
        <v>C2</v>
      </c>
      <c r="M334" s="84" t="str">
        <f t="shared" ref="M334:M348" si="311">IF(LEFT($A334,1)="x","",IFERROR(VLOOKUP($A334,LedenZ,18,0),""))</f>
        <v>C3</v>
      </c>
      <c r="N334" s="89"/>
      <c r="P334" s="199"/>
      <c r="Q334" s="199"/>
      <c r="R334" s="199"/>
      <c r="S334" s="199">
        <f>IF(OR(LEFT($A334,1)="x",AND(AC333+$AC334=0,$AC333&gt;0)),"",IFERROR(VLOOKUP($A334,LedenZ,29,0),""))</f>
        <v>0</v>
      </c>
      <c r="T334" s="273">
        <f t="shared" ref="T334:T348" si="312">IF(LEN(C334&amp;D334&amp;E334&amp;F334)&gt;0,1,0)</f>
        <v>1</v>
      </c>
      <c r="U334" s="202">
        <f t="shared" ref="U334:U348" si="313">MIN(LEN(Y334&amp;Z334&amp;AA334&amp;AB334),1)</f>
        <v>1</v>
      </c>
      <c r="V334" s="205">
        <f>V333</f>
        <v>13</v>
      </c>
      <c r="W334" s="205">
        <f>W333</f>
        <v>14</v>
      </c>
      <c r="X334" s="49">
        <v>5</v>
      </c>
      <c r="Y334" s="84" t="str">
        <f t="shared" ref="Y334:Y348" si="314">IF(LEFT($A334,1)="x","",IFERROR(VLOOKUP($A334,LedenZ,33,0),""))</f>
        <v>D3</v>
      </c>
      <c r="Z334" s="84" t="str">
        <f t="shared" ref="Z334:Z348" si="315">IF(LEFT($A334,1)="x","",IFERROR(VLOOKUP($A334,LedenZ,34,0),""))</f>
        <v>D3</v>
      </c>
      <c r="AA334" s="84" t="str">
        <f t="shared" ref="AA334:AA348" si="316">IF(LEFT($A334,1)="x","",IFERROR(VLOOKUP($A334,LedenZ,35,0),""))</f>
        <v>C2</v>
      </c>
      <c r="AB334" s="84" t="str">
        <f t="shared" ref="AB334:AB348" si="317">IF(LEFT($A334,1)="x","",IFERROR(VLOOKUP($A334,LedenZ,36,0),""))</f>
        <v/>
      </c>
      <c r="AC334" s="31">
        <f t="shared" ref="AC334:AC348" si="318">LEN(Y334&amp;Z334&amp;AA334&amp;AB334)</f>
        <v>6</v>
      </c>
      <c r="AH334" s="332">
        <f t="shared" ref="AH334:AH348" si="319">lft(G334,Peildatum)</f>
        <v>12.18</v>
      </c>
    </row>
    <row r="335" spans="1:34" x14ac:dyDescent="0.25">
      <c r="A335" s="31" t="str">
        <f>C331&amp;"x"&amp;B335</f>
        <v>C3x2</v>
      </c>
      <c r="B335" s="60">
        <v>2</v>
      </c>
      <c r="C335" s="84" t="str">
        <f t="shared" si="302"/>
        <v>V</v>
      </c>
      <c r="D335" s="84" t="str">
        <f t="shared" si="303"/>
        <v>NLS08K0</v>
      </c>
      <c r="E335" s="85" t="str">
        <f t="shared" si="304"/>
        <v>Oomens, H.</v>
      </c>
      <c r="F335" s="85" t="str">
        <f t="shared" si="305"/>
        <v>Hanna</v>
      </c>
      <c r="G335" s="86">
        <f t="shared" si="306"/>
        <v>39635</v>
      </c>
      <c r="H335" s="87">
        <f t="shared" si="307"/>
        <v>13</v>
      </c>
      <c r="I335" s="94"/>
      <c r="J335" s="84" t="str">
        <f t="shared" si="308"/>
        <v>D2</v>
      </c>
      <c r="K335" s="84" t="str">
        <f t="shared" si="309"/>
        <v>C3</v>
      </c>
      <c r="L335" s="84" t="str">
        <f t="shared" si="310"/>
        <v>C3</v>
      </c>
      <c r="M335" s="84" t="str">
        <f t="shared" si="311"/>
        <v>C3</v>
      </c>
      <c r="N335" s="89"/>
      <c r="P335" s="199"/>
      <c r="Q335" s="199"/>
      <c r="R335" s="199"/>
      <c r="S335" s="199">
        <f>IF(OR(LEFT($A335,1)="x",AND(AC333+$AC335=0,$AC333&gt;0)),"",IFERROR(VLOOKUP($A335,LedenZ,29,0),""))</f>
        <v>0</v>
      </c>
      <c r="T335" s="273">
        <f t="shared" si="312"/>
        <v>1</v>
      </c>
      <c r="U335" s="202">
        <f t="shared" si="313"/>
        <v>1</v>
      </c>
      <c r="V335" s="205">
        <f t="shared" ref="V335:W348" si="320">V334</f>
        <v>13</v>
      </c>
      <c r="W335" s="205">
        <f t="shared" si="320"/>
        <v>14</v>
      </c>
      <c r="X335" s="49">
        <v>6</v>
      </c>
      <c r="Y335" s="84" t="str">
        <f t="shared" si="314"/>
        <v>D2</v>
      </c>
      <c r="Z335" s="84" t="str">
        <f t="shared" si="315"/>
        <v>C3</v>
      </c>
      <c r="AA335" s="84" t="str">
        <f t="shared" si="316"/>
        <v>C3</v>
      </c>
      <c r="AB335" s="84" t="str">
        <f t="shared" si="317"/>
        <v/>
      </c>
      <c r="AC335" s="31">
        <f t="shared" si="318"/>
        <v>6</v>
      </c>
      <c r="AH335" s="332">
        <f t="shared" si="319"/>
        <v>13.49</v>
      </c>
    </row>
    <row r="336" spans="1:34" x14ac:dyDescent="0.25">
      <c r="A336" s="31" t="str">
        <f>C331&amp;"x"&amp;B336</f>
        <v>C3x3</v>
      </c>
      <c r="B336" s="60">
        <v>3</v>
      </c>
      <c r="C336" s="84" t="str">
        <f t="shared" si="302"/>
        <v>V</v>
      </c>
      <c r="D336" s="84" t="str">
        <f t="shared" si="303"/>
        <v>NLX08D6</v>
      </c>
      <c r="E336" s="85" t="str">
        <f t="shared" si="304"/>
        <v>Reijerkerk, S.F.</v>
      </c>
      <c r="F336" s="85" t="str">
        <f t="shared" si="305"/>
        <v>Sterre</v>
      </c>
      <c r="G336" s="86">
        <f t="shared" si="306"/>
        <v>39861</v>
      </c>
      <c r="H336" s="87">
        <f t="shared" si="307"/>
        <v>12</v>
      </c>
      <c r="I336" s="94"/>
      <c r="J336" s="84" t="str">
        <f t="shared" si="308"/>
        <v>D3</v>
      </c>
      <c r="K336" s="84" t="str">
        <f t="shared" si="309"/>
        <v>D3</v>
      </c>
      <c r="L336" s="84" t="str">
        <f t="shared" si="310"/>
        <v>C3</v>
      </c>
      <c r="M336" s="84" t="str">
        <f t="shared" si="311"/>
        <v>C3</v>
      </c>
      <c r="N336" s="89"/>
      <c r="P336" s="199"/>
      <c r="Q336" s="199"/>
      <c r="R336" s="199"/>
      <c r="S336" s="199">
        <f>IF(OR(LEFT($A336,1)="x",AND(AC333+$AC336=0,$AC333&gt;0)),"",IFERROR(VLOOKUP($A336,LedenZ,29,0),""))</f>
        <v>0</v>
      </c>
      <c r="T336" s="273">
        <f t="shared" si="312"/>
        <v>1</v>
      </c>
      <c r="U336" s="202">
        <f t="shared" si="313"/>
        <v>1</v>
      </c>
      <c r="V336" s="205">
        <f t="shared" si="320"/>
        <v>13</v>
      </c>
      <c r="W336" s="205">
        <f t="shared" si="320"/>
        <v>14</v>
      </c>
      <c r="X336" s="49">
        <v>7</v>
      </c>
      <c r="Y336" s="84" t="str">
        <f t="shared" si="314"/>
        <v>D3</v>
      </c>
      <c r="Z336" s="84" t="str">
        <f t="shared" si="315"/>
        <v>D3</v>
      </c>
      <c r="AA336" s="84" t="str">
        <f t="shared" si="316"/>
        <v>C3</v>
      </c>
      <c r="AB336" s="84" t="str">
        <f t="shared" si="317"/>
        <v/>
      </c>
      <c r="AC336" s="31">
        <f t="shared" si="318"/>
        <v>6</v>
      </c>
      <c r="AH336" s="332">
        <f t="shared" si="319"/>
        <v>12.87</v>
      </c>
    </row>
    <row r="337" spans="1:34" x14ac:dyDescent="0.25">
      <c r="A337" s="31" t="str">
        <f>C331&amp;"x"&amp;B337</f>
        <v>C3x4</v>
      </c>
      <c r="B337" s="60">
        <v>4</v>
      </c>
      <c r="C337" s="84" t="str">
        <f t="shared" si="302"/>
        <v>V</v>
      </c>
      <c r="D337" s="84" t="str">
        <f t="shared" si="303"/>
        <v>NLX08G7</v>
      </c>
      <c r="E337" s="85" t="str">
        <f t="shared" si="304"/>
        <v>Kamerman, Z.</v>
      </c>
      <c r="F337" s="85" t="str">
        <f t="shared" si="305"/>
        <v>Zoë</v>
      </c>
      <c r="G337" s="86">
        <f t="shared" si="306"/>
        <v>40015</v>
      </c>
      <c r="H337" s="87">
        <f t="shared" si="307"/>
        <v>12</v>
      </c>
      <c r="I337" s="94"/>
      <c r="J337" s="84" t="str">
        <f t="shared" si="308"/>
        <v>D3</v>
      </c>
      <c r="K337" s="84" t="str">
        <f t="shared" si="309"/>
        <v>D3</v>
      </c>
      <c r="L337" s="84" t="str">
        <f t="shared" si="310"/>
        <v>C3</v>
      </c>
      <c r="M337" s="84" t="str">
        <f t="shared" si="311"/>
        <v>C3</v>
      </c>
      <c r="N337" s="89"/>
      <c r="P337" s="199"/>
      <c r="Q337" s="199"/>
      <c r="R337" s="199"/>
      <c r="S337" s="199">
        <f>IF(OR(LEFT($A337,1)="x",AND(AC333+$AC337=0,$AC333&gt;0)),"",IFERROR(VLOOKUP($A337,LedenZ,29,0),""))</f>
        <v>0</v>
      </c>
      <c r="T337" s="273">
        <f t="shared" si="312"/>
        <v>1</v>
      </c>
      <c r="U337" s="202">
        <f t="shared" si="313"/>
        <v>1</v>
      </c>
      <c r="V337" s="205">
        <f t="shared" si="320"/>
        <v>13</v>
      </c>
      <c r="W337" s="205">
        <f t="shared" si="320"/>
        <v>14</v>
      </c>
      <c r="X337" s="49">
        <v>8</v>
      </c>
      <c r="Y337" s="84" t="str">
        <f t="shared" si="314"/>
        <v>D3</v>
      </c>
      <c r="Z337" s="84" t="str">
        <f t="shared" si="315"/>
        <v>D3</v>
      </c>
      <c r="AA337" s="84" t="str">
        <f t="shared" si="316"/>
        <v>C3</v>
      </c>
      <c r="AB337" s="84" t="str">
        <f t="shared" si="317"/>
        <v/>
      </c>
      <c r="AC337" s="31">
        <f t="shared" si="318"/>
        <v>6</v>
      </c>
      <c r="AH337" s="332">
        <f t="shared" si="319"/>
        <v>12.45</v>
      </c>
    </row>
    <row r="338" spans="1:34" x14ac:dyDescent="0.25">
      <c r="A338" s="31" t="str">
        <f>C331&amp;"x"&amp;B338</f>
        <v>C3x5</v>
      </c>
      <c r="B338" s="60">
        <v>5</v>
      </c>
      <c r="C338" s="84" t="str">
        <f t="shared" si="302"/>
        <v>V</v>
      </c>
      <c r="D338" s="84" t="str">
        <f t="shared" si="303"/>
        <v>NLS76C3</v>
      </c>
      <c r="E338" s="85" t="str">
        <f t="shared" si="304"/>
        <v>Zwanenburg, R.J.</v>
      </c>
      <c r="F338" s="85" t="str">
        <f t="shared" si="305"/>
        <v>Robin</v>
      </c>
      <c r="G338" s="86">
        <f t="shared" si="306"/>
        <v>40097</v>
      </c>
      <c r="H338" s="87">
        <f t="shared" si="307"/>
        <v>12</v>
      </c>
      <c r="I338" s="94"/>
      <c r="J338" s="84" t="str">
        <f t="shared" si="308"/>
        <v>D3</v>
      </c>
      <c r="K338" s="84" t="str">
        <f t="shared" si="309"/>
        <v>D3</v>
      </c>
      <c r="L338" s="84" t="str">
        <f t="shared" si="310"/>
        <v>C3</v>
      </c>
      <c r="M338" s="84" t="str">
        <f t="shared" si="311"/>
        <v>C3</v>
      </c>
      <c r="N338" s="89"/>
      <c r="P338" s="199"/>
      <c r="Q338" s="199"/>
      <c r="R338" s="199"/>
      <c r="S338" s="199">
        <f>IF(OR(LEFT($A338,1)="x",AND(AC333+$AC338=0,$AC333&gt;0)),"",IFERROR(VLOOKUP($A338,LedenZ,29,0),""))</f>
        <v>0</v>
      </c>
      <c r="T338" s="273">
        <f t="shared" si="312"/>
        <v>1</v>
      </c>
      <c r="U338" s="202">
        <f t="shared" si="313"/>
        <v>1</v>
      </c>
      <c r="V338" s="205">
        <f t="shared" si="320"/>
        <v>13</v>
      </c>
      <c r="W338" s="205">
        <f t="shared" si="320"/>
        <v>14</v>
      </c>
      <c r="X338" s="49">
        <v>9</v>
      </c>
      <c r="Y338" s="84" t="str">
        <f t="shared" si="314"/>
        <v>D3</v>
      </c>
      <c r="Z338" s="84" t="str">
        <f t="shared" si="315"/>
        <v>D3</v>
      </c>
      <c r="AA338" s="84" t="str">
        <f t="shared" si="316"/>
        <v>C3</v>
      </c>
      <c r="AB338" s="84" t="str">
        <f t="shared" si="317"/>
        <v/>
      </c>
      <c r="AC338" s="31">
        <f t="shared" si="318"/>
        <v>6</v>
      </c>
      <c r="AH338" s="332">
        <f t="shared" si="319"/>
        <v>12.22</v>
      </c>
    </row>
    <row r="339" spans="1:34" x14ac:dyDescent="0.25">
      <c r="A339" s="31" t="str">
        <f>C331&amp;"x"&amp;B339</f>
        <v>C3x6</v>
      </c>
      <c r="B339" s="60">
        <v>6</v>
      </c>
      <c r="C339" s="84" t="str">
        <f t="shared" si="302"/>
        <v>M</v>
      </c>
      <c r="D339" s="84" t="str">
        <f t="shared" si="303"/>
        <v>NLN28Y3</v>
      </c>
      <c r="E339" s="85" t="str">
        <f t="shared" si="304"/>
        <v>Kuijper, R.A.</v>
      </c>
      <c r="F339" s="85" t="str">
        <f t="shared" si="305"/>
        <v>Raoul</v>
      </c>
      <c r="G339" s="86">
        <f t="shared" si="306"/>
        <v>39629</v>
      </c>
      <c r="H339" s="87">
        <f t="shared" si="307"/>
        <v>13</v>
      </c>
      <c r="I339" s="94"/>
      <c r="J339" s="84" t="str">
        <f t="shared" si="308"/>
        <v>D2</v>
      </c>
      <c r="K339" s="84" t="str">
        <f t="shared" si="309"/>
        <v>C3</v>
      </c>
      <c r="L339" s="84" t="str">
        <f t="shared" si="310"/>
        <v>C3</v>
      </c>
      <c r="M339" s="84" t="str">
        <f t="shared" si="311"/>
        <v>C3</v>
      </c>
      <c r="N339" s="89"/>
      <c r="P339" s="199"/>
      <c r="Q339" s="199"/>
      <c r="R339" s="199"/>
      <c r="S339" s="199">
        <f>IF(OR(LEFT($A339,1)="x",AND(AC333+$AC339=0,$AC333&gt;0)),"",IFERROR(VLOOKUP($A339,LedenZ,29,0),""))</f>
        <v>0</v>
      </c>
      <c r="T339" s="273">
        <f t="shared" si="312"/>
        <v>1</v>
      </c>
      <c r="U339" s="202">
        <f t="shared" si="313"/>
        <v>1</v>
      </c>
      <c r="V339" s="205">
        <f t="shared" si="320"/>
        <v>13</v>
      </c>
      <c r="W339" s="205">
        <f t="shared" si="320"/>
        <v>14</v>
      </c>
      <c r="X339" s="49">
        <v>10</v>
      </c>
      <c r="Y339" s="84" t="str">
        <f t="shared" si="314"/>
        <v>D2</v>
      </c>
      <c r="Z339" s="84" t="str">
        <f t="shared" si="315"/>
        <v>C3</v>
      </c>
      <c r="AA339" s="84" t="str">
        <f t="shared" si="316"/>
        <v>C3</v>
      </c>
      <c r="AB339" s="84" t="str">
        <f t="shared" si="317"/>
        <v/>
      </c>
      <c r="AC339" s="31">
        <f t="shared" si="318"/>
        <v>6</v>
      </c>
      <c r="AH339" s="332">
        <f t="shared" si="319"/>
        <v>13.5</v>
      </c>
    </row>
    <row r="340" spans="1:34" x14ac:dyDescent="0.25">
      <c r="A340" s="31" t="str">
        <f>C331&amp;"x"&amp;B340</f>
        <v>C3x7</v>
      </c>
      <c r="B340" s="60">
        <v>7</v>
      </c>
      <c r="C340" s="84" t="str">
        <f t="shared" si="302"/>
        <v>M</v>
      </c>
      <c r="D340" s="84" t="str">
        <f t="shared" si="303"/>
        <v>NLH06P8</v>
      </c>
      <c r="E340" s="85" t="str">
        <f t="shared" si="304"/>
        <v>Est, van K.H.T.</v>
      </c>
      <c r="F340" s="85" t="str">
        <f t="shared" si="305"/>
        <v>Koen</v>
      </c>
      <c r="G340" s="86">
        <f t="shared" si="306"/>
        <v>39693</v>
      </c>
      <c r="H340" s="87">
        <f t="shared" si="307"/>
        <v>13</v>
      </c>
      <c r="I340" s="94"/>
      <c r="J340" s="84" t="str">
        <f t="shared" si="308"/>
        <v>D2</v>
      </c>
      <c r="K340" s="84" t="str">
        <f t="shared" si="309"/>
        <v>C3</v>
      </c>
      <c r="L340" s="84" t="str">
        <f t="shared" si="310"/>
        <v>C3</v>
      </c>
      <c r="M340" s="84" t="str">
        <f t="shared" si="311"/>
        <v>C3</v>
      </c>
      <c r="N340" s="89"/>
      <c r="P340" s="199"/>
      <c r="Q340" s="199"/>
      <c r="R340" s="199"/>
      <c r="S340" s="199">
        <f>IF(OR(LEFT($A340,1)="x",AND(AC333+$AC340=0,$AC333&gt;0)),"",IFERROR(VLOOKUP($A340,LedenZ,29,0),""))</f>
        <v>0</v>
      </c>
      <c r="T340" s="273">
        <f t="shared" si="312"/>
        <v>1</v>
      </c>
      <c r="U340" s="202">
        <f t="shared" si="313"/>
        <v>1</v>
      </c>
      <c r="V340" s="205">
        <f t="shared" si="320"/>
        <v>13</v>
      </c>
      <c r="W340" s="205">
        <f t="shared" si="320"/>
        <v>14</v>
      </c>
      <c r="X340" s="49">
        <v>11</v>
      </c>
      <c r="Y340" s="84" t="str">
        <f t="shared" si="314"/>
        <v>D2</v>
      </c>
      <c r="Z340" s="84" t="str">
        <f t="shared" si="315"/>
        <v>C3</v>
      </c>
      <c r="AA340" s="84" t="str">
        <f t="shared" si="316"/>
        <v>C3</v>
      </c>
      <c r="AB340" s="84" t="str">
        <f t="shared" si="317"/>
        <v/>
      </c>
      <c r="AC340" s="31">
        <f t="shared" si="318"/>
        <v>6</v>
      </c>
      <c r="AH340" s="332">
        <f t="shared" si="319"/>
        <v>13.33</v>
      </c>
    </row>
    <row r="341" spans="1:34" x14ac:dyDescent="0.25">
      <c r="A341" s="31" t="str">
        <f>C331&amp;"x"&amp;B341</f>
        <v>C3x8</v>
      </c>
      <c r="B341" s="60">
        <v>8</v>
      </c>
      <c r="C341" s="84" t="str">
        <f t="shared" si="302"/>
        <v>M</v>
      </c>
      <c r="D341" s="84" t="str">
        <f t="shared" si="303"/>
        <v>NLY54F4</v>
      </c>
      <c r="E341" s="85" t="str">
        <f t="shared" si="304"/>
        <v>Vos, J.</v>
      </c>
      <c r="F341" s="85" t="str">
        <f t="shared" si="305"/>
        <v>Justin</v>
      </c>
      <c r="G341" s="86">
        <f t="shared" si="306"/>
        <v>39829</v>
      </c>
      <c r="H341" s="87">
        <f t="shared" si="307"/>
        <v>12</v>
      </c>
      <c r="I341" s="94"/>
      <c r="J341" s="84" t="str">
        <f t="shared" si="308"/>
        <v>D3</v>
      </c>
      <c r="K341" s="84" t="str">
        <f t="shared" si="309"/>
        <v>D3</v>
      </c>
      <c r="L341" s="84" t="str">
        <f t="shared" si="310"/>
        <v>C3</v>
      </c>
      <c r="M341" s="84" t="str">
        <f t="shared" si="311"/>
        <v>C3</v>
      </c>
      <c r="N341" s="89"/>
      <c r="P341" s="199"/>
      <c r="Q341" s="199"/>
      <c r="R341" s="199"/>
      <c r="S341" s="199">
        <f>IF(OR(LEFT($A341,1)="x",AND(AC333+$AC341=0,$AC333&gt;0)),"",IFERROR(VLOOKUP($A341,LedenZ,29,0),""))</f>
        <v>0</v>
      </c>
      <c r="T341" s="273">
        <f t="shared" si="312"/>
        <v>1</v>
      </c>
      <c r="U341" s="202">
        <f t="shared" si="313"/>
        <v>1</v>
      </c>
      <c r="V341" s="205">
        <f t="shared" si="320"/>
        <v>13</v>
      </c>
      <c r="W341" s="205">
        <f t="shared" si="320"/>
        <v>14</v>
      </c>
      <c r="X341" s="49">
        <v>12</v>
      </c>
      <c r="Y341" s="84" t="str">
        <f t="shared" si="314"/>
        <v>D3</v>
      </c>
      <c r="Z341" s="84" t="str">
        <f t="shared" si="315"/>
        <v>D3</v>
      </c>
      <c r="AA341" s="84" t="str">
        <f t="shared" si="316"/>
        <v>C3</v>
      </c>
      <c r="AB341" s="84" t="str">
        <f t="shared" si="317"/>
        <v/>
      </c>
      <c r="AC341" s="31">
        <f t="shared" si="318"/>
        <v>6</v>
      </c>
      <c r="AH341" s="332">
        <f t="shared" si="319"/>
        <v>12.96</v>
      </c>
    </row>
    <row r="342" spans="1:34" x14ac:dyDescent="0.25">
      <c r="A342" s="31" t="str">
        <f>C331&amp;"x"&amp;B342</f>
        <v>C3x9</v>
      </c>
      <c r="B342" s="60">
        <v>9</v>
      </c>
      <c r="C342" s="84" t="str">
        <f t="shared" si="302"/>
        <v>M</v>
      </c>
      <c r="D342" s="84" t="str">
        <f t="shared" si="303"/>
        <v>NLV35B6</v>
      </c>
      <c r="E342" s="85" t="str">
        <f t="shared" si="304"/>
        <v>Quarre, S.M.</v>
      </c>
      <c r="F342" s="85" t="str">
        <f t="shared" si="305"/>
        <v>Stephan</v>
      </c>
      <c r="G342" s="86">
        <f t="shared" si="306"/>
        <v>39878</v>
      </c>
      <c r="H342" s="87">
        <f t="shared" si="307"/>
        <v>12</v>
      </c>
      <c r="I342" s="94"/>
      <c r="J342" s="84" t="str">
        <f t="shared" si="308"/>
        <v>D3</v>
      </c>
      <c r="K342" s="84" t="str">
        <f t="shared" si="309"/>
        <v>D3</v>
      </c>
      <c r="L342" s="84" t="str">
        <f t="shared" si="310"/>
        <v>C3</v>
      </c>
      <c r="M342" s="84" t="str">
        <f t="shared" si="311"/>
        <v>C3</v>
      </c>
      <c r="N342" s="89"/>
      <c r="P342" s="199"/>
      <c r="Q342" s="199"/>
      <c r="R342" s="199"/>
      <c r="S342" s="199">
        <f>IF(OR(LEFT($A342,1)="x",AND(AC333+$AC342=0,$AC333&gt;0)),"",IFERROR(VLOOKUP($A342,LedenZ,29,0),""))</f>
        <v>0</v>
      </c>
      <c r="T342" s="273">
        <f t="shared" si="312"/>
        <v>1</v>
      </c>
      <c r="U342" s="202">
        <f t="shared" si="313"/>
        <v>1</v>
      </c>
      <c r="V342" s="205">
        <f t="shared" si="320"/>
        <v>13</v>
      </c>
      <c r="W342" s="205">
        <f t="shared" si="320"/>
        <v>14</v>
      </c>
      <c r="X342" s="49">
        <v>13</v>
      </c>
      <c r="Y342" s="84" t="str">
        <f t="shared" si="314"/>
        <v>D3</v>
      </c>
      <c r="Z342" s="84" t="str">
        <f t="shared" si="315"/>
        <v>D3</v>
      </c>
      <c r="AA342" s="84" t="str">
        <f t="shared" si="316"/>
        <v>C3</v>
      </c>
      <c r="AB342" s="84" t="str">
        <f t="shared" si="317"/>
        <v/>
      </c>
      <c r="AC342" s="31">
        <f t="shared" si="318"/>
        <v>6</v>
      </c>
      <c r="AH342" s="332">
        <f t="shared" si="319"/>
        <v>12.82</v>
      </c>
    </row>
    <row r="343" spans="1:34" x14ac:dyDescent="0.25">
      <c r="A343" s="31" t="str">
        <f>C331&amp;"x"&amp;B343</f>
        <v>C3x10</v>
      </c>
      <c r="B343" s="60">
        <v>10</v>
      </c>
      <c r="C343" s="84" t="str">
        <f t="shared" si="302"/>
        <v>M</v>
      </c>
      <c r="D343" s="84" t="str">
        <f t="shared" si="303"/>
        <v>NMK85P5</v>
      </c>
      <c r="E343" s="85" t="str">
        <f t="shared" si="304"/>
        <v>Pichel, T.</v>
      </c>
      <c r="F343" s="85" t="str">
        <f t="shared" si="305"/>
        <v>Timo</v>
      </c>
      <c r="G343" s="86">
        <f t="shared" si="306"/>
        <v>39996</v>
      </c>
      <c r="H343" s="87">
        <f t="shared" si="307"/>
        <v>12</v>
      </c>
      <c r="I343" s="94"/>
      <c r="J343" s="84" t="str">
        <f t="shared" si="308"/>
        <v>D3</v>
      </c>
      <c r="K343" s="84" t="str">
        <f t="shared" si="309"/>
        <v>D3</v>
      </c>
      <c r="L343" s="84" t="str">
        <f t="shared" si="310"/>
        <v>C3</v>
      </c>
      <c r="M343" s="84" t="str">
        <f t="shared" si="311"/>
        <v>C3</v>
      </c>
      <c r="N343" s="89"/>
      <c r="P343" s="199"/>
      <c r="Q343" s="199"/>
      <c r="R343" s="199"/>
      <c r="S343" s="199">
        <f>IF(OR(LEFT($A343,1)="x",AND(AC333+$AC343=0,$AC333&gt;0)),"",IFERROR(VLOOKUP($A343,LedenZ,29,0),""))</f>
        <v>0</v>
      </c>
      <c r="T343" s="273">
        <f t="shared" si="312"/>
        <v>1</v>
      </c>
      <c r="U343" s="202">
        <f t="shared" si="313"/>
        <v>1</v>
      </c>
      <c r="V343" s="205">
        <f t="shared" si="320"/>
        <v>13</v>
      </c>
      <c r="W343" s="205">
        <f t="shared" si="320"/>
        <v>14</v>
      </c>
      <c r="X343" s="49">
        <v>14</v>
      </c>
      <c r="Y343" s="84" t="str">
        <f t="shared" si="314"/>
        <v>D3</v>
      </c>
      <c r="Z343" s="84" t="str">
        <f t="shared" si="315"/>
        <v>D3</v>
      </c>
      <c r="AA343" s="84" t="str">
        <f t="shared" si="316"/>
        <v>C3</v>
      </c>
      <c r="AB343" s="84" t="str">
        <f t="shared" si="317"/>
        <v/>
      </c>
      <c r="AC343" s="31">
        <f t="shared" si="318"/>
        <v>6</v>
      </c>
      <c r="AH343" s="332">
        <f t="shared" si="319"/>
        <v>12.5</v>
      </c>
    </row>
    <row r="344" spans="1:34" x14ac:dyDescent="0.25">
      <c r="A344" s="31" t="str">
        <f>C331&amp;"x"&amp;B344</f>
        <v>C3x11</v>
      </c>
      <c r="B344" s="60">
        <v>11</v>
      </c>
      <c r="C344" s="84" t="str">
        <f t="shared" si="302"/>
        <v/>
      </c>
      <c r="D344" s="84" t="str">
        <f t="shared" si="303"/>
        <v/>
      </c>
      <c r="E344" s="85" t="str">
        <f t="shared" si="304"/>
        <v/>
      </c>
      <c r="F344" s="85" t="str">
        <f t="shared" si="305"/>
        <v/>
      </c>
      <c r="G344" s="86" t="str">
        <f t="shared" si="306"/>
        <v/>
      </c>
      <c r="H344" s="87" t="str">
        <f t="shared" si="307"/>
        <v/>
      </c>
      <c r="I344" s="94"/>
      <c r="J344" s="84" t="str">
        <f t="shared" si="308"/>
        <v/>
      </c>
      <c r="K344" s="84" t="str">
        <f t="shared" si="309"/>
        <v/>
      </c>
      <c r="L344" s="84" t="str">
        <f t="shared" si="310"/>
        <v/>
      </c>
      <c r="M344" s="84" t="str">
        <f t="shared" si="311"/>
        <v/>
      </c>
      <c r="N344" s="89"/>
      <c r="P344" s="199"/>
      <c r="Q344" s="199"/>
      <c r="R344" s="199"/>
      <c r="S344" s="199" t="str">
        <f>IF(OR(LEFT($A344,1)="x",AND(AC333+$AC344=0,$AC333&gt;0)),"",IFERROR(VLOOKUP($A344,LedenZ,29,0),""))</f>
        <v/>
      </c>
      <c r="T344" s="273">
        <f t="shared" si="312"/>
        <v>0</v>
      </c>
      <c r="U344" s="202">
        <f t="shared" si="313"/>
        <v>0</v>
      </c>
      <c r="V344" s="205">
        <f t="shared" si="320"/>
        <v>13</v>
      </c>
      <c r="W344" s="205">
        <f t="shared" si="320"/>
        <v>14</v>
      </c>
      <c r="X344" s="49">
        <v>15</v>
      </c>
      <c r="Y344" s="84" t="str">
        <f t="shared" si="314"/>
        <v/>
      </c>
      <c r="Z344" s="84" t="str">
        <f t="shared" si="315"/>
        <v/>
      </c>
      <c r="AA344" s="84" t="str">
        <f t="shared" si="316"/>
        <v/>
      </c>
      <c r="AB344" s="84" t="str">
        <f t="shared" si="317"/>
        <v/>
      </c>
      <c r="AC344" s="31">
        <f t="shared" si="318"/>
        <v>0</v>
      </c>
      <c r="AH344" s="332" t="str">
        <f t="shared" si="319"/>
        <v/>
      </c>
    </row>
    <row r="345" spans="1:34" x14ac:dyDescent="0.25">
      <c r="A345" s="31" t="str">
        <f>C331&amp;"x"&amp;B345</f>
        <v>C3x12</v>
      </c>
      <c r="B345" s="60">
        <v>12</v>
      </c>
      <c r="C345" s="84" t="str">
        <f t="shared" si="302"/>
        <v/>
      </c>
      <c r="D345" s="84" t="str">
        <f t="shared" si="303"/>
        <v/>
      </c>
      <c r="E345" s="85" t="str">
        <f t="shared" si="304"/>
        <v/>
      </c>
      <c r="F345" s="85" t="str">
        <f t="shared" si="305"/>
        <v/>
      </c>
      <c r="G345" s="86" t="str">
        <f t="shared" si="306"/>
        <v/>
      </c>
      <c r="H345" s="87" t="str">
        <f t="shared" si="307"/>
        <v/>
      </c>
      <c r="I345" s="94"/>
      <c r="J345" s="84" t="str">
        <f t="shared" si="308"/>
        <v/>
      </c>
      <c r="K345" s="84" t="str">
        <f t="shared" si="309"/>
        <v/>
      </c>
      <c r="L345" s="84" t="str">
        <f t="shared" si="310"/>
        <v/>
      </c>
      <c r="M345" s="84" t="str">
        <f t="shared" si="311"/>
        <v/>
      </c>
      <c r="N345" s="89"/>
      <c r="P345" s="199"/>
      <c r="Q345" s="199"/>
      <c r="R345" s="199"/>
      <c r="S345" s="199" t="str">
        <f>IF(OR(LEFT($A345,1)="x",AND(AC333+$AC345=0,$AC333&gt;0)),"",IFERROR(VLOOKUP($A345,LedenZ,29,0),""))</f>
        <v/>
      </c>
      <c r="T345" s="273">
        <f t="shared" si="312"/>
        <v>0</v>
      </c>
      <c r="U345" s="202">
        <f t="shared" si="313"/>
        <v>0</v>
      </c>
      <c r="V345" s="205">
        <f t="shared" si="320"/>
        <v>13</v>
      </c>
      <c r="W345" s="205">
        <f t="shared" si="320"/>
        <v>14</v>
      </c>
      <c r="X345" s="49">
        <v>16</v>
      </c>
      <c r="Y345" s="84" t="str">
        <f t="shared" si="314"/>
        <v/>
      </c>
      <c r="Z345" s="84" t="str">
        <f t="shared" si="315"/>
        <v/>
      </c>
      <c r="AA345" s="84" t="str">
        <f t="shared" si="316"/>
        <v/>
      </c>
      <c r="AB345" s="84" t="str">
        <f t="shared" si="317"/>
        <v/>
      </c>
      <c r="AC345" s="31">
        <f t="shared" si="318"/>
        <v>0</v>
      </c>
      <c r="AH345" s="332" t="str">
        <f t="shared" si="319"/>
        <v/>
      </c>
    </row>
    <row r="346" spans="1:34" x14ac:dyDescent="0.25">
      <c r="A346" s="31" t="str">
        <f>C331&amp;"x"&amp;B346</f>
        <v>C3x13</v>
      </c>
      <c r="B346" s="60">
        <v>13</v>
      </c>
      <c r="C346" s="84" t="str">
        <f t="shared" si="302"/>
        <v/>
      </c>
      <c r="D346" s="84" t="str">
        <f t="shared" si="303"/>
        <v/>
      </c>
      <c r="E346" s="85" t="str">
        <f t="shared" si="304"/>
        <v/>
      </c>
      <c r="F346" s="85" t="str">
        <f t="shared" si="305"/>
        <v/>
      </c>
      <c r="G346" s="86" t="str">
        <f t="shared" si="306"/>
        <v/>
      </c>
      <c r="H346" s="87" t="str">
        <f t="shared" si="307"/>
        <v/>
      </c>
      <c r="I346" s="94"/>
      <c r="J346" s="84" t="str">
        <f t="shared" si="308"/>
        <v/>
      </c>
      <c r="K346" s="84" t="str">
        <f t="shared" si="309"/>
        <v/>
      </c>
      <c r="L346" s="84" t="str">
        <f t="shared" si="310"/>
        <v/>
      </c>
      <c r="M346" s="84" t="str">
        <f t="shared" si="311"/>
        <v/>
      </c>
      <c r="N346" s="89"/>
      <c r="P346" s="199"/>
      <c r="Q346" s="199"/>
      <c r="R346" s="199"/>
      <c r="S346" s="199" t="str">
        <f>IF(OR(LEFT($A346,1)="x",AND(AC333+$AC346=0,$AC333&gt;0)),"",IFERROR(VLOOKUP($A346,LedenZ,29,0),""))</f>
        <v/>
      </c>
      <c r="T346" s="273">
        <f t="shared" si="312"/>
        <v>0</v>
      </c>
      <c r="U346" s="202">
        <f t="shared" si="313"/>
        <v>0</v>
      </c>
      <c r="V346" s="205">
        <f t="shared" si="320"/>
        <v>13</v>
      </c>
      <c r="W346" s="205">
        <f t="shared" si="320"/>
        <v>14</v>
      </c>
      <c r="X346" s="49">
        <v>17</v>
      </c>
      <c r="Y346" s="84" t="str">
        <f t="shared" si="314"/>
        <v/>
      </c>
      <c r="Z346" s="84" t="str">
        <f t="shared" si="315"/>
        <v/>
      </c>
      <c r="AA346" s="84" t="str">
        <f t="shared" si="316"/>
        <v/>
      </c>
      <c r="AB346" s="84" t="str">
        <f t="shared" si="317"/>
        <v/>
      </c>
      <c r="AC346" s="31">
        <f t="shared" si="318"/>
        <v>0</v>
      </c>
      <c r="AH346" s="332" t="str">
        <f t="shared" si="319"/>
        <v/>
      </c>
    </row>
    <row r="347" spans="1:34" x14ac:dyDescent="0.25">
      <c r="A347" s="31" t="str">
        <f>C331&amp;"x"&amp;B347</f>
        <v>C3x14</v>
      </c>
      <c r="B347" s="60">
        <v>14</v>
      </c>
      <c r="C347" s="84" t="str">
        <f t="shared" si="302"/>
        <v/>
      </c>
      <c r="D347" s="84" t="str">
        <f t="shared" si="303"/>
        <v/>
      </c>
      <c r="E347" s="85" t="str">
        <f t="shared" si="304"/>
        <v/>
      </c>
      <c r="F347" s="85" t="str">
        <f t="shared" si="305"/>
        <v/>
      </c>
      <c r="G347" s="86" t="str">
        <f t="shared" si="306"/>
        <v/>
      </c>
      <c r="H347" s="87" t="str">
        <f t="shared" si="307"/>
        <v/>
      </c>
      <c r="I347" s="94"/>
      <c r="J347" s="84" t="str">
        <f t="shared" si="308"/>
        <v/>
      </c>
      <c r="K347" s="84" t="str">
        <f t="shared" si="309"/>
        <v/>
      </c>
      <c r="L347" s="84" t="str">
        <f t="shared" si="310"/>
        <v/>
      </c>
      <c r="M347" s="84" t="str">
        <f t="shared" si="311"/>
        <v/>
      </c>
      <c r="N347" s="89"/>
      <c r="P347" s="199"/>
      <c r="Q347" s="199"/>
      <c r="R347" s="199"/>
      <c r="S347" s="199" t="str">
        <f>IF(OR(LEFT($A347,1)="x",AND(AC333+$AC347=0,$AC333&gt;0)),"",IFERROR(VLOOKUP($A347,LedenZ,29,0),""))</f>
        <v/>
      </c>
      <c r="T347" s="273">
        <f t="shared" si="312"/>
        <v>0</v>
      </c>
      <c r="U347" s="202">
        <f t="shared" si="313"/>
        <v>0</v>
      </c>
      <c r="V347" s="205">
        <f t="shared" si="320"/>
        <v>13</v>
      </c>
      <c r="W347" s="205">
        <f t="shared" si="320"/>
        <v>14</v>
      </c>
      <c r="X347" s="49">
        <v>18</v>
      </c>
      <c r="Y347" s="84" t="str">
        <f t="shared" si="314"/>
        <v/>
      </c>
      <c r="Z347" s="84" t="str">
        <f t="shared" si="315"/>
        <v/>
      </c>
      <c r="AA347" s="84" t="str">
        <f t="shared" si="316"/>
        <v/>
      </c>
      <c r="AB347" s="84" t="str">
        <f t="shared" si="317"/>
        <v/>
      </c>
      <c r="AC347" s="31">
        <f t="shared" si="318"/>
        <v>0</v>
      </c>
      <c r="AH347" s="332" t="str">
        <f t="shared" si="319"/>
        <v/>
      </c>
    </row>
    <row r="348" spans="1:34" x14ac:dyDescent="0.25">
      <c r="A348" s="31" t="str">
        <f>C331&amp;"x"&amp;B348</f>
        <v>C3x15</v>
      </c>
      <c r="B348" s="60">
        <v>15</v>
      </c>
      <c r="C348" s="84" t="str">
        <f t="shared" si="302"/>
        <v/>
      </c>
      <c r="D348" s="84" t="str">
        <f t="shared" si="303"/>
        <v/>
      </c>
      <c r="E348" s="85" t="str">
        <f t="shared" si="304"/>
        <v/>
      </c>
      <c r="F348" s="85" t="str">
        <f t="shared" si="305"/>
        <v/>
      </c>
      <c r="G348" s="86" t="str">
        <f t="shared" si="306"/>
        <v/>
      </c>
      <c r="H348" s="87" t="str">
        <f t="shared" si="307"/>
        <v/>
      </c>
      <c r="I348" s="94"/>
      <c r="J348" s="84" t="str">
        <f t="shared" si="308"/>
        <v/>
      </c>
      <c r="K348" s="84" t="str">
        <f t="shared" si="309"/>
        <v/>
      </c>
      <c r="L348" s="84" t="str">
        <f t="shared" si="310"/>
        <v/>
      </c>
      <c r="M348" s="84" t="str">
        <f t="shared" si="311"/>
        <v/>
      </c>
      <c r="N348" s="89"/>
      <c r="P348" s="199"/>
      <c r="Q348" s="199"/>
      <c r="R348" s="199"/>
      <c r="S348" s="199" t="str">
        <f>IF(OR(LEFT($A348,1)="x",AND(AC333+$AC348=0,$AC333&gt;0)),"",IFERROR(VLOOKUP($A348,LedenZ,29,0),""))</f>
        <v/>
      </c>
      <c r="T348" s="273">
        <f t="shared" si="312"/>
        <v>0</v>
      </c>
      <c r="U348" s="202">
        <f t="shared" si="313"/>
        <v>0</v>
      </c>
      <c r="V348" s="205">
        <f t="shared" si="320"/>
        <v>13</v>
      </c>
      <c r="W348" s="205">
        <f t="shared" si="320"/>
        <v>14</v>
      </c>
      <c r="X348" s="49">
        <v>19</v>
      </c>
      <c r="Y348" s="84" t="str">
        <f t="shared" si="314"/>
        <v/>
      </c>
      <c r="Z348" s="84" t="str">
        <f t="shared" si="315"/>
        <v/>
      </c>
      <c r="AA348" s="84" t="str">
        <f t="shared" si="316"/>
        <v/>
      </c>
      <c r="AB348" s="84" t="str">
        <f t="shared" si="317"/>
        <v/>
      </c>
      <c r="AC348" s="31">
        <f t="shared" si="318"/>
        <v>0</v>
      </c>
      <c r="AH348" s="332" t="str">
        <f t="shared" si="319"/>
        <v/>
      </c>
    </row>
    <row r="349" spans="1:34" ht="13.8" thickBot="1" x14ac:dyDescent="0.3">
      <c r="B349" s="90"/>
      <c r="C349" s="91"/>
      <c r="D349" s="90"/>
      <c r="E349" s="90"/>
      <c r="F349" s="90"/>
      <c r="G349" s="92"/>
      <c r="H349" s="92"/>
      <c r="I349" s="92"/>
      <c r="J349" s="91"/>
      <c r="K349" s="91"/>
      <c r="L349" s="91"/>
      <c r="M349" s="89"/>
      <c r="N349" s="89"/>
      <c r="X349" s="49">
        <v>20</v>
      </c>
    </row>
    <row r="350" spans="1:34" ht="13.8" thickTop="1" x14ac:dyDescent="0.25">
      <c r="A350" s="59"/>
      <c r="B350" s="60"/>
      <c r="C350" s="416" t="s">
        <v>5707</v>
      </c>
      <c r="D350" s="416"/>
      <c r="E350" s="162" t="s">
        <v>5708</v>
      </c>
      <c r="F350" s="162" t="s">
        <v>5709</v>
      </c>
      <c r="G350" s="62" t="s">
        <v>5710</v>
      </c>
      <c r="H350" s="63"/>
      <c r="I350" s="64"/>
      <c r="J350" s="65" t="s">
        <v>5711</v>
      </c>
      <c r="K350" s="65" t="s">
        <v>5712</v>
      </c>
      <c r="L350" s="65" t="s">
        <v>5713</v>
      </c>
      <c r="M350" s="66"/>
      <c r="N350" s="66"/>
      <c r="O350" s="67"/>
      <c r="P350" s="68">
        <f>COUNT(P354:P368)</f>
        <v>0</v>
      </c>
      <c r="Q350" s="68">
        <f>COUNT(Q354:Q368)</f>
        <v>0</v>
      </c>
      <c r="R350" s="68">
        <f>COUNT(R354:R368)</f>
        <v>0</v>
      </c>
      <c r="S350" s="68">
        <f>COUNT(S354:S368)</f>
        <v>10</v>
      </c>
      <c r="T350" s="344">
        <f>T351-SUM(U354:U368)</f>
        <v>0</v>
      </c>
      <c r="U350" s="67"/>
      <c r="V350" s="67"/>
      <c r="W350" s="67"/>
      <c r="X350" s="67">
        <v>1</v>
      </c>
      <c r="Y350" s="59"/>
      <c r="Z350" s="59"/>
      <c r="AA350" s="59"/>
      <c r="AB350" s="59"/>
      <c r="AC350" s="59"/>
    </row>
    <row r="351" spans="1:34" x14ac:dyDescent="0.25">
      <c r="A351" s="40">
        <v>21</v>
      </c>
      <c r="B351" s="70"/>
      <c r="C351" s="415" t="str">
        <f>Leden!AR23</f>
        <v>D1</v>
      </c>
      <c r="D351" s="415"/>
      <c r="E351" s="161" t="str">
        <f>IF($C351="","",LEFT(IFERROR(VLOOKUP($C351,TeamsZ,2,0),"")&amp;"??",2))</f>
        <v>WK</v>
      </c>
      <c r="F351" s="342" t="str">
        <f>IF($C351="","",IFERROR(VLOOKUP($C351,TeamsZ,3,0),"??"))</f>
        <v>Za</v>
      </c>
      <c r="G351" s="161" t="str">
        <f>IF($C351="","",LEFT(IFERROR(VLOOKUP($C351,TeamsZ,4,0),"")&amp;"?",1))</f>
        <v>8</v>
      </c>
      <c r="H351" s="72"/>
      <c r="I351" s="73"/>
      <c r="J351" s="265">
        <f>COUNTIF(C354:C368,"V")</f>
        <v>5</v>
      </c>
      <c r="K351" s="268">
        <f>COUNTIF(C354:C368,"M")</f>
        <v>5</v>
      </c>
      <c r="L351" s="74">
        <f>IFERROR(AVERAGE(H354:H368),"")</f>
        <v>10.8</v>
      </c>
      <c r="M351" s="75"/>
      <c r="N351" s="75"/>
      <c r="O351" s="76" t="s">
        <v>5714</v>
      </c>
      <c r="P351" s="346"/>
      <c r="Q351" s="346"/>
      <c r="R351" s="346"/>
      <c r="S351" s="346">
        <f>IF(COUNT(S354:S368)=0,"",TeamPunten(S354:S368,$C351,$T351))</f>
        <v>0</v>
      </c>
      <c r="T351" s="344">
        <f>SUM(T354:T368)</f>
        <v>10</v>
      </c>
      <c r="U351" s="201" t="str">
        <f>MID($C351,1,1)</f>
        <v>D</v>
      </c>
      <c r="V351" s="201" t="str">
        <f>MID($C351,1,1)</f>
        <v>D</v>
      </c>
      <c r="W351" s="201" t="str">
        <f>MID($C351,1,1)</f>
        <v>D</v>
      </c>
      <c r="X351" s="49">
        <v>2</v>
      </c>
      <c r="Y351" s="40"/>
      <c r="Z351" s="40"/>
      <c r="AA351" s="40"/>
      <c r="AB351" s="40"/>
      <c r="AC351" s="40"/>
      <c r="AD351" s="17" t="str">
        <f>IF($C351="","",IFERROR(VLOOKUP($C351,TeamsZ,6,0),""))</f>
        <v>A</v>
      </c>
      <c r="AE351" s="17" t="str">
        <f>TRIM(IF($AD351="","",IFERROR(VLOOKUP($AD351,Teams!$J$4:$O$8,2,0),"")))</f>
        <v>3312 AD</v>
      </c>
      <c r="AF351" s="17" t="str">
        <f>TRIM(IF($AD351="","",IFERROR(VLOOKUP($AD351,Teams!$J$4:$O$8,4,0),"")))</f>
        <v>Dordrecht Oranje Wit Hal</v>
      </c>
      <c r="AH351" s="335">
        <f>IFERROR(AVERAGE(AH354:AH368),"")</f>
        <v>11.407</v>
      </c>
    </row>
    <row r="352" spans="1:34" x14ac:dyDescent="0.25">
      <c r="B352" s="60"/>
      <c r="C352" s="162"/>
      <c r="D352" s="60"/>
      <c r="E352" s="60"/>
      <c r="F352" s="60"/>
      <c r="G352" s="64"/>
      <c r="H352" s="64"/>
      <c r="I352" s="64"/>
      <c r="J352" s="266"/>
      <c r="K352" s="266"/>
      <c r="L352" s="266"/>
      <c r="M352" s="77"/>
      <c r="N352" s="77"/>
      <c r="P352" s="200"/>
      <c r="Q352" s="200"/>
      <c r="R352" s="200"/>
      <c r="S352" s="200"/>
      <c r="T352" s="156"/>
      <c r="U352" s="202"/>
      <c r="V352" s="202"/>
      <c r="W352" s="202"/>
      <c r="X352" s="49">
        <v>3</v>
      </c>
    </row>
    <row r="353" spans="1:34" x14ac:dyDescent="0.25">
      <c r="A353" s="78"/>
      <c r="B353" s="79"/>
      <c r="C353" s="80" t="s">
        <v>5715</v>
      </c>
      <c r="D353" s="80" t="s">
        <v>5716</v>
      </c>
      <c r="E353" s="81" t="s">
        <v>5717</v>
      </c>
      <c r="F353" s="81" t="s">
        <v>5718</v>
      </c>
      <c r="G353" s="80" t="s">
        <v>5719</v>
      </c>
      <c r="H353" s="80" t="s">
        <v>5720</v>
      </c>
      <c r="I353" s="80" t="s">
        <v>5575</v>
      </c>
      <c r="J353" s="80" t="s">
        <v>7904</v>
      </c>
      <c r="K353" s="80" t="s">
        <v>7905</v>
      </c>
      <c r="L353" s="80" t="s">
        <v>8680</v>
      </c>
      <c r="M353" s="80" t="s">
        <v>8681</v>
      </c>
      <c r="N353" s="82"/>
      <c r="O353" s="83"/>
      <c r="P353" s="203" t="s">
        <v>5585</v>
      </c>
      <c r="Q353" s="203" t="s">
        <v>5584</v>
      </c>
      <c r="R353" s="203" t="s">
        <v>5586</v>
      </c>
      <c r="S353" s="203" t="s">
        <v>5585</v>
      </c>
      <c r="T353" s="156"/>
      <c r="U353" s="201">
        <f>IF(W351="","",VLOOKUP(W351,Leeftijdscat,2,FALSE))</f>
        <v>9</v>
      </c>
      <c r="V353" s="201">
        <f>IF(W351="","",VLOOKUP(W351,Leeftijdscat,3,FALSE))</f>
        <v>11</v>
      </c>
      <c r="W353" s="201">
        <f>IF(W351="","",VLOOKUP(W351,Leeftijdscat,4,FALSE))</f>
        <v>12</v>
      </c>
      <c r="X353" s="49">
        <v>4</v>
      </c>
      <c r="Y353" s="78">
        <f>LEN(Y354&amp;Y355&amp;Y356&amp;Y357&amp;Y358&amp;Y359&amp;Y360&amp;Y361&amp;Y362&amp;Y363&amp;Y364&amp;Y365&amp;Y366&amp;Y367&amp;Y368)</f>
        <v>20</v>
      </c>
      <c r="Z353" s="78">
        <f>LEN(Z354&amp;Z355&amp;Z356&amp;Z357&amp;Z358&amp;Z359&amp;Z360&amp;Z361&amp;Z362&amp;Z363&amp;Z364&amp;Z365&amp;Z366&amp;Z367&amp;Z368)</f>
        <v>20</v>
      </c>
      <c r="AA353" s="78">
        <f>LEN(AA354&amp;AA355&amp;AA356&amp;AA357&amp;AA358&amp;AA359&amp;AA360&amp;AA361&amp;AA362&amp;AA363&amp;AA364&amp;AA365&amp;AA366&amp;AA367&amp;AA368)</f>
        <v>20</v>
      </c>
      <c r="AB353" s="78">
        <f>LEN(AB354&amp;AB355&amp;AB356&amp;AB357&amp;AB358&amp;AB359&amp;AB360&amp;AB361&amp;AB362&amp;AB363&amp;AB364&amp;AB365&amp;AB366&amp;AB367&amp;AB368)</f>
        <v>0</v>
      </c>
      <c r="AC353" s="78">
        <f>SUM(Y353:AA353)</f>
        <v>60</v>
      </c>
    </row>
    <row r="354" spans="1:34" x14ac:dyDescent="0.25">
      <c r="A354" s="31" t="str">
        <f>C351&amp;"x"&amp;B354</f>
        <v>D1x1</v>
      </c>
      <c r="B354" s="60">
        <v>1</v>
      </c>
      <c r="C354" s="84" t="str">
        <f t="shared" ref="C354:C368" si="321">IF(LEFT($A354,1)="x","",IFERROR(VLOOKUP($A354,LedenZ,5,0),""))</f>
        <v>V</v>
      </c>
      <c r="D354" s="84" t="str">
        <f t="shared" ref="D354:D368" si="322">IF(LEFT($A354,1)="x","",IFERROR(VLOOKUP($A354,LedenZ,6,0),""))</f>
        <v>NMB60Y4</v>
      </c>
      <c r="E354" s="85" t="str">
        <f t="shared" ref="E354:E368" si="323">IF(LEFT($A354,1)="x","",IFERROR(VLOOKUP($A354,LedenZ,7,0),""))</f>
        <v>Lindhout, D.</v>
      </c>
      <c r="F354" s="85" t="str">
        <f t="shared" ref="F354:F368" si="324">IF(LEFT($A354,1)="x","",IFERROR(VLOOKUP($A354,LedenZ,8,0),""))</f>
        <v>Demi</v>
      </c>
      <c r="G354" s="86">
        <f t="shared" ref="G354:G368" si="325">IF(LEFT($A354,1)="x","",IFERROR(VLOOKUP($A354,LedenZ,9,0),""))</f>
        <v>40189</v>
      </c>
      <c r="H354" s="87">
        <f t="shared" ref="H354:H368" si="326">IF(AND(ISNUMBER(G354),G354&lt;&gt;0),DATEDIF(G354,Peildatum,"Y"),"")</f>
        <v>11</v>
      </c>
      <c r="I354" s="94"/>
      <c r="J354" s="84" t="str">
        <f t="shared" ref="J354:J368" si="327">IF(LEFT($A354,1)="x","",IFERROR(VLOOKUP($A354,LedenZ,15,0),""))</f>
        <v>E3</v>
      </c>
      <c r="K354" s="84" t="str">
        <f t="shared" ref="K354:K368" si="328">IF(LEFT($A354,1)="x","",IFERROR(VLOOKUP($A354,LedenZ,16,0),""))</f>
        <v>D2</v>
      </c>
      <c r="L354" s="84" t="str">
        <f t="shared" ref="L354:L368" si="329">IF(LEFT($A354,1)="x","",IFERROR(VLOOKUP($A354,LedenZ,17,0),""))</f>
        <v>D1</v>
      </c>
      <c r="M354" s="84" t="str">
        <f t="shared" ref="M354:M368" si="330">IF(LEFT($A354,1)="x","",IFERROR(VLOOKUP($A354,LedenZ,18,0),""))</f>
        <v>D1</v>
      </c>
      <c r="N354" s="89"/>
      <c r="P354" s="199"/>
      <c r="Q354" s="199"/>
      <c r="R354" s="199"/>
      <c r="S354" s="199">
        <f>IF(OR(LEFT($A354,1)="x",AND(AC353+$AC354=0,$AC353&gt;0)),"",IFERROR(VLOOKUP($A354,LedenZ,29,0),""))</f>
        <v>0</v>
      </c>
      <c r="T354" s="273">
        <f t="shared" ref="T354:T368" si="331">IF(LEN(C354&amp;D354&amp;E354&amp;F354)&gt;0,1,0)</f>
        <v>1</v>
      </c>
      <c r="U354" s="202">
        <f t="shared" ref="U354:U368" si="332">MIN(LEN(Y354&amp;Z354&amp;AA354&amp;AB354),1)</f>
        <v>1</v>
      </c>
      <c r="V354" s="205">
        <f>V353</f>
        <v>11</v>
      </c>
      <c r="W354" s="205">
        <f>W353</f>
        <v>12</v>
      </c>
      <c r="X354" s="49">
        <v>5</v>
      </c>
      <c r="Y354" s="84" t="str">
        <f t="shared" ref="Y354:Y368" si="333">IF(LEFT($A354,1)="x","",IFERROR(VLOOKUP($A354,LedenZ,33,0),""))</f>
        <v>E3</v>
      </c>
      <c r="Z354" s="84" t="str">
        <f t="shared" ref="Z354:Z368" si="334">IF(LEFT($A354,1)="x","",IFERROR(VLOOKUP($A354,LedenZ,34,0),""))</f>
        <v>D2</v>
      </c>
      <c r="AA354" s="84" t="str">
        <f t="shared" ref="AA354:AA368" si="335">IF(LEFT($A354,1)="x","",IFERROR(VLOOKUP($A354,LedenZ,35,0),""))</f>
        <v>D1</v>
      </c>
      <c r="AB354" s="84" t="str">
        <f t="shared" ref="AB354:AB368" si="336">IF(LEFT($A354,1)="x","",IFERROR(VLOOKUP($A354,LedenZ,36,0),""))</f>
        <v/>
      </c>
      <c r="AC354" s="31">
        <f t="shared" ref="AC354:AC368" si="337">LEN(Y354&amp;Z354&amp;AA354&amp;AB354)</f>
        <v>6</v>
      </c>
      <c r="AH354" s="332">
        <f t="shared" ref="AH354:AH368" si="338">lft(G354,Peildatum)</f>
        <v>11.97</v>
      </c>
    </row>
    <row r="355" spans="1:34" x14ac:dyDescent="0.25">
      <c r="A355" s="31" t="str">
        <f>C351&amp;"x"&amp;B355</f>
        <v>D1x2</v>
      </c>
      <c r="B355" s="60">
        <v>2</v>
      </c>
      <c r="C355" s="84" t="str">
        <f t="shared" si="321"/>
        <v>V</v>
      </c>
      <c r="D355" s="84" t="str">
        <f t="shared" si="322"/>
        <v>NLP89W4</v>
      </c>
      <c r="E355" s="85" t="str">
        <f t="shared" si="323"/>
        <v>Volker, T.N.</v>
      </c>
      <c r="F355" s="85" t="str">
        <f t="shared" si="324"/>
        <v>Tess</v>
      </c>
      <c r="G355" s="86">
        <f t="shared" si="325"/>
        <v>40227</v>
      </c>
      <c r="H355" s="87">
        <f t="shared" si="326"/>
        <v>11</v>
      </c>
      <c r="I355" s="94"/>
      <c r="J355" s="84" t="str">
        <f t="shared" si="327"/>
        <v>E1</v>
      </c>
      <c r="K355" s="84" t="str">
        <f t="shared" si="328"/>
        <v>D1</v>
      </c>
      <c r="L355" s="84" t="str">
        <f t="shared" si="329"/>
        <v>D1</v>
      </c>
      <c r="M355" s="84" t="str">
        <f t="shared" si="330"/>
        <v>D1</v>
      </c>
      <c r="N355" s="89"/>
      <c r="P355" s="199"/>
      <c r="Q355" s="199"/>
      <c r="R355" s="199"/>
      <c r="S355" s="199">
        <f>IF(OR(LEFT($A355,1)="x",AND(AC353+$AC355=0,$AC353&gt;0)),"",IFERROR(VLOOKUP($A355,LedenZ,29,0),""))</f>
        <v>0</v>
      </c>
      <c r="T355" s="273">
        <f t="shared" si="331"/>
        <v>1</v>
      </c>
      <c r="U355" s="202">
        <f t="shared" si="332"/>
        <v>1</v>
      </c>
      <c r="V355" s="205">
        <f t="shared" ref="V355:W368" si="339">V354</f>
        <v>11</v>
      </c>
      <c r="W355" s="205">
        <f t="shared" si="339"/>
        <v>12</v>
      </c>
      <c r="X355" s="49">
        <v>6</v>
      </c>
      <c r="Y355" s="84" t="str">
        <f t="shared" si="333"/>
        <v>E1</v>
      </c>
      <c r="Z355" s="84" t="str">
        <f t="shared" si="334"/>
        <v>D1</v>
      </c>
      <c r="AA355" s="84" t="str">
        <f t="shared" si="335"/>
        <v>D1</v>
      </c>
      <c r="AB355" s="84" t="str">
        <f t="shared" si="336"/>
        <v/>
      </c>
      <c r="AC355" s="31">
        <f t="shared" si="337"/>
        <v>6</v>
      </c>
      <c r="AH355" s="332">
        <f t="shared" si="338"/>
        <v>11.87</v>
      </c>
    </row>
    <row r="356" spans="1:34" x14ac:dyDescent="0.25">
      <c r="A356" s="31" t="str">
        <f>C351&amp;"x"&amp;B356</f>
        <v>D1x3</v>
      </c>
      <c r="B356" s="60">
        <v>3</v>
      </c>
      <c r="C356" s="84" t="str">
        <f t="shared" si="321"/>
        <v>V</v>
      </c>
      <c r="D356" s="84" t="str">
        <f t="shared" si="322"/>
        <v>NLP77Z4</v>
      </c>
      <c r="E356" s="85" t="str">
        <f t="shared" si="323"/>
        <v>Klooster, van der D.</v>
      </c>
      <c r="F356" s="85" t="str">
        <f t="shared" si="324"/>
        <v>Danique</v>
      </c>
      <c r="G356" s="86">
        <f t="shared" si="325"/>
        <v>40239</v>
      </c>
      <c r="H356" s="87">
        <f t="shared" si="326"/>
        <v>11</v>
      </c>
      <c r="I356" s="94"/>
      <c r="J356" s="84" t="str">
        <f t="shared" si="327"/>
        <v>E1</v>
      </c>
      <c r="K356" s="84" t="str">
        <f t="shared" si="328"/>
        <v>D1</v>
      </c>
      <c r="L356" s="84" t="str">
        <f t="shared" si="329"/>
        <v>D1</v>
      </c>
      <c r="M356" s="84" t="str">
        <f t="shared" si="330"/>
        <v>D1</v>
      </c>
      <c r="N356" s="89"/>
      <c r="P356" s="199"/>
      <c r="Q356" s="199"/>
      <c r="R356" s="199"/>
      <c r="S356" s="199">
        <f>IF(OR(LEFT($A356,1)="x",AND(AC353+$AC356=0,$AC353&gt;0)),"",IFERROR(VLOOKUP($A356,LedenZ,29,0),""))</f>
        <v>0</v>
      </c>
      <c r="T356" s="273">
        <f t="shared" si="331"/>
        <v>1</v>
      </c>
      <c r="U356" s="202">
        <f t="shared" si="332"/>
        <v>1</v>
      </c>
      <c r="V356" s="205">
        <f t="shared" si="339"/>
        <v>11</v>
      </c>
      <c r="W356" s="205">
        <f t="shared" si="339"/>
        <v>12</v>
      </c>
      <c r="X356" s="49">
        <v>7</v>
      </c>
      <c r="Y356" s="84" t="str">
        <f t="shared" si="333"/>
        <v>E1</v>
      </c>
      <c r="Z356" s="84" t="str">
        <f t="shared" si="334"/>
        <v>D1</v>
      </c>
      <c r="AA356" s="84" t="str">
        <f t="shared" si="335"/>
        <v>D1</v>
      </c>
      <c r="AB356" s="84" t="str">
        <f t="shared" si="336"/>
        <v/>
      </c>
      <c r="AC356" s="31">
        <f t="shared" si="337"/>
        <v>6</v>
      </c>
      <c r="AH356" s="332">
        <f t="shared" si="338"/>
        <v>11.83</v>
      </c>
    </row>
    <row r="357" spans="1:34" x14ac:dyDescent="0.25">
      <c r="A357" s="31" t="str">
        <f>C351&amp;"x"&amp;B357</f>
        <v>D1x4</v>
      </c>
      <c r="B357" s="60">
        <v>4</v>
      </c>
      <c r="C357" s="84" t="str">
        <f t="shared" si="321"/>
        <v>V</v>
      </c>
      <c r="D357" s="84" t="str">
        <f t="shared" si="322"/>
        <v>NLL20H8</v>
      </c>
      <c r="E357" s="85" t="str">
        <f t="shared" si="323"/>
        <v>Burgt, van de F.</v>
      </c>
      <c r="F357" s="85" t="str">
        <f t="shared" si="324"/>
        <v>Feline</v>
      </c>
      <c r="G357" s="86">
        <f t="shared" si="325"/>
        <v>40429</v>
      </c>
      <c r="H357" s="87">
        <f t="shared" si="326"/>
        <v>11</v>
      </c>
      <c r="I357" s="94"/>
      <c r="J357" s="84" t="str">
        <f t="shared" si="327"/>
        <v>E2</v>
      </c>
      <c r="K357" s="84" t="str">
        <f t="shared" si="328"/>
        <v>D2</v>
      </c>
      <c r="L357" s="84" t="str">
        <f t="shared" si="329"/>
        <v>D1</v>
      </c>
      <c r="M357" s="84" t="str">
        <f t="shared" si="330"/>
        <v>D1</v>
      </c>
      <c r="N357" s="89"/>
      <c r="P357" s="199"/>
      <c r="Q357" s="199"/>
      <c r="R357" s="199"/>
      <c r="S357" s="199">
        <f>IF(OR(LEFT($A357,1)="x",AND(AC353+$AC357=0,$AC353&gt;0)),"",IFERROR(VLOOKUP($A357,LedenZ,29,0),""))</f>
        <v>0</v>
      </c>
      <c r="T357" s="273">
        <f t="shared" si="331"/>
        <v>1</v>
      </c>
      <c r="U357" s="202">
        <f t="shared" si="332"/>
        <v>1</v>
      </c>
      <c r="V357" s="205">
        <f t="shared" si="339"/>
        <v>11</v>
      </c>
      <c r="W357" s="205">
        <f t="shared" si="339"/>
        <v>12</v>
      </c>
      <c r="X357" s="49">
        <v>8</v>
      </c>
      <c r="Y357" s="84" t="str">
        <f t="shared" si="333"/>
        <v>E2</v>
      </c>
      <c r="Z357" s="84" t="str">
        <f t="shared" si="334"/>
        <v>D2</v>
      </c>
      <c r="AA357" s="84" t="str">
        <f t="shared" si="335"/>
        <v>D1</v>
      </c>
      <c r="AB357" s="84" t="str">
        <f t="shared" si="336"/>
        <v/>
      </c>
      <c r="AC357" s="31">
        <f t="shared" si="337"/>
        <v>6</v>
      </c>
      <c r="AH357" s="332">
        <f t="shared" si="338"/>
        <v>11.31</v>
      </c>
    </row>
    <row r="358" spans="1:34" x14ac:dyDescent="0.25">
      <c r="A358" s="31" t="str">
        <f>C351&amp;"x"&amp;B358</f>
        <v>D1x5</v>
      </c>
      <c r="B358" s="60">
        <v>5</v>
      </c>
      <c r="C358" s="84" t="str">
        <f t="shared" si="321"/>
        <v>V</v>
      </c>
      <c r="D358" s="84" t="str">
        <f t="shared" si="322"/>
        <v>NLN41L1</v>
      </c>
      <c r="E358" s="85" t="str">
        <f t="shared" si="323"/>
        <v>Stomp, N.</v>
      </c>
      <c r="F358" s="85" t="str">
        <f t="shared" si="324"/>
        <v>Noa</v>
      </c>
      <c r="G358" s="86">
        <f t="shared" si="325"/>
        <v>40439</v>
      </c>
      <c r="H358" s="87">
        <f t="shared" si="326"/>
        <v>11</v>
      </c>
      <c r="I358" s="94"/>
      <c r="J358" s="84" t="str">
        <f t="shared" si="327"/>
        <v>E1</v>
      </c>
      <c r="K358" s="84" t="str">
        <f t="shared" si="328"/>
        <v>D1</v>
      </c>
      <c r="L358" s="84" t="str">
        <f t="shared" si="329"/>
        <v>D1</v>
      </c>
      <c r="M358" s="84" t="str">
        <f t="shared" si="330"/>
        <v>D1</v>
      </c>
      <c r="N358" s="89"/>
      <c r="P358" s="199"/>
      <c r="Q358" s="199"/>
      <c r="R358" s="199"/>
      <c r="S358" s="199">
        <f>IF(OR(LEFT($A358,1)="x",AND(AC353+$AC358=0,$AC353&gt;0)),"",IFERROR(VLOOKUP($A358,LedenZ,29,0),""))</f>
        <v>0</v>
      </c>
      <c r="T358" s="273">
        <f t="shared" si="331"/>
        <v>1</v>
      </c>
      <c r="U358" s="202">
        <f t="shared" si="332"/>
        <v>1</v>
      </c>
      <c r="V358" s="205">
        <f t="shared" si="339"/>
        <v>11</v>
      </c>
      <c r="W358" s="205">
        <f t="shared" si="339"/>
        <v>12</v>
      </c>
      <c r="X358" s="49">
        <v>9</v>
      </c>
      <c r="Y358" s="84" t="str">
        <f t="shared" si="333"/>
        <v>E1</v>
      </c>
      <c r="Z358" s="84" t="str">
        <f t="shared" si="334"/>
        <v>D1</v>
      </c>
      <c r="AA358" s="84" t="str">
        <f t="shared" si="335"/>
        <v>D1</v>
      </c>
      <c r="AB358" s="84" t="str">
        <f t="shared" si="336"/>
        <v/>
      </c>
      <c r="AC358" s="31">
        <f t="shared" si="337"/>
        <v>6</v>
      </c>
      <c r="AH358" s="332">
        <f t="shared" si="338"/>
        <v>11.29</v>
      </c>
    </row>
    <row r="359" spans="1:34" x14ac:dyDescent="0.25">
      <c r="A359" s="31" t="str">
        <f>C351&amp;"x"&amp;B359</f>
        <v>D1x6</v>
      </c>
      <c r="B359" s="60">
        <v>6</v>
      </c>
      <c r="C359" s="84" t="str">
        <f t="shared" si="321"/>
        <v>M</v>
      </c>
      <c r="D359" s="84" t="str">
        <f t="shared" si="322"/>
        <v>NLP78P7</v>
      </c>
      <c r="E359" s="85" t="str">
        <f t="shared" si="323"/>
        <v>Sas, N.</v>
      </c>
      <c r="F359" s="85" t="str">
        <f t="shared" si="324"/>
        <v>Niek</v>
      </c>
      <c r="G359" s="86">
        <f t="shared" si="325"/>
        <v>40381</v>
      </c>
      <c r="H359" s="87">
        <f t="shared" si="326"/>
        <v>11</v>
      </c>
      <c r="I359" s="94"/>
      <c r="J359" s="84" t="str">
        <f t="shared" si="327"/>
        <v>E1</v>
      </c>
      <c r="K359" s="84" t="str">
        <f t="shared" si="328"/>
        <v>D1</v>
      </c>
      <c r="L359" s="84" t="str">
        <f t="shared" si="329"/>
        <v>D1</v>
      </c>
      <c r="M359" s="84" t="str">
        <f t="shared" si="330"/>
        <v>D1</v>
      </c>
      <c r="N359" s="89"/>
      <c r="P359" s="199"/>
      <c r="Q359" s="199"/>
      <c r="R359" s="199"/>
      <c r="S359" s="199">
        <f>IF(OR(LEFT($A359,1)="x",AND(AC353+$AC359=0,$AC353&gt;0)),"",IFERROR(VLOOKUP($A359,LedenZ,29,0),""))</f>
        <v>0</v>
      </c>
      <c r="T359" s="273">
        <f t="shared" si="331"/>
        <v>1</v>
      </c>
      <c r="U359" s="202">
        <f t="shared" si="332"/>
        <v>1</v>
      </c>
      <c r="V359" s="205">
        <f t="shared" si="339"/>
        <v>11</v>
      </c>
      <c r="W359" s="205">
        <f t="shared" si="339"/>
        <v>12</v>
      </c>
      <c r="X359" s="49">
        <v>10</v>
      </c>
      <c r="Y359" s="84" t="str">
        <f t="shared" si="333"/>
        <v>E1</v>
      </c>
      <c r="Z359" s="84" t="str">
        <f t="shared" si="334"/>
        <v>D1</v>
      </c>
      <c r="AA359" s="84" t="str">
        <f t="shared" si="335"/>
        <v>D1</v>
      </c>
      <c r="AB359" s="84" t="str">
        <f t="shared" si="336"/>
        <v/>
      </c>
      <c r="AC359" s="31">
        <f t="shared" si="337"/>
        <v>6</v>
      </c>
      <c r="AH359" s="332">
        <f t="shared" si="338"/>
        <v>11.44</v>
      </c>
    </row>
    <row r="360" spans="1:34" x14ac:dyDescent="0.25">
      <c r="A360" s="31" t="str">
        <f>C351&amp;"x"&amp;B360</f>
        <v>D1x7</v>
      </c>
      <c r="B360" s="60">
        <v>7</v>
      </c>
      <c r="C360" s="84" t="str">
        <f t="shared" si="321"/>
        <v>M</v>
      </c>
      <c r="D360" s="84" t="str">
        <f t="shared" si="322"/>
        <v>NLY32T6</v>
      </c>
      <c r="E360" s="85" t="str">
        <f t="shared" si="323"/>
        <v>Ven, van de J.</v>
      </c>
      <c r="F360" s="85" t="str">
        <f t="shared" si="324"/>
        <v>Jonas</v>
      </c>
      <c r="G360" s="86">
        <f t="shared" si="325"/>
        <v>40413</v>
      </c>
      <c r="H360" s="87">
        <f t="shared" si="326"/>
        <v>11</v>
      </c>
      <c r="I360" s="94"/>
      <c r="J360" s="84" t="str">
        <f t="shared" si="327"/>
        <v>E1</v>
      </c>
      <c r="K360" s="84" t="str">
        <f t="shared" si="328"/>
        <v>D1</v>
      </c>
      <c r="L360" s="84" t="str">
        <f t="shared" si="329"/>
        <v>D1</v>
      </c>
      <c r="M360" s="84" t="str">
        <f t="shared" si="330"/>
        <v>D1</v>
      </c>
      <c r="N360" s="89"/>
      <c r="P360" s="199"/>
      <c r="Q360" s="199"/>
      <c r="R360" s="199"/>
      <c r="S360" s="199">
        <f>IF(OR(LEFT($A360,1)="x",AND(AC353+$AC360=0,$AC353&gt;0)),"",IFERROR(VLOOKUP($A360,LedenZ,29,0),""))</f>
        <v>0</v>
      </c>
      <c r="T360" s="273">
        <f t="shared" si="331"/>
        <v>1</v>
      </c>
      <c r="U360" s="202">
        <f t="shared" si="332"/>
        <v>1</v>
      </c>
      <c r="V360" s="205">
        <f t="shared" si="339"/>
        <v>11</v>
      </c>
      <c r="W360" s="205">
        <f t="shared" si="339"/>
        <v>12</v>
      </c>
      <c r="X360" s="49">
        <v>11</v>
      </c>
      <c r="Y360" s="84" t="str">
        <f t="shared" si="333"/>
        <v>E1</v>
      </c>
      <c r="Z360" s="84" t="str">
        <f t="shared" si="334"/>
        <v>D1</v>
      </c>
      <c r="AA360" s="84" t="str">
        <f t="shared" si="335"/>
        <v>D1</v>
      </c>
      <c r="AB360" s="84" t="str">
        <f t="shared" si="336"/>
        <v/>
      </c>
      <c r="AC360" s="31">
        <f t="shared" si="337"/>
        <v>6</v>
      </c>
      <c r="AH360" s="332">
        <f t="shared" si="338"/>
        <v>11.36</v>
      </c>
    </row>
    <row r="361" spans="1:34" x14ac:dyDescent="0.25">
      <c r="A361" s="31" t="str">
        <f>C351&amp;"x"&amp;B361</f>
        <v>D1x8</v>
      </c>
      <c r="B361" s="60">
        <v>8</v>
      </c>
      <c r="C361" s="84" t="str">
        <f t="shared" si="321"/>
        <v>M</v>
      </c>
      <c r="D361" s="84" t="str">
        <f t="shared" si="322"/>
        <v>NMD51K6</v>
      </c>
      <c r="E361" s="85" t="str">
        <f t="shared" si="323"/>
        <v>Vos, T.</v>
      </c>
      <c r="F361" s="85" t="str">
        <f t="shared" si="324"/>
        <v>Thomas</v>
      </c>
      <c r="G361" s="86">
        <f t="shared" si="325"/>
        <v>40446</v>
      </c>
      <c r="H361" s="87">
        <f t="shared" si="326"/>
        <v>11</v>
      </c>
      <c r="I361" s="94"/>
      <c r="J361" s="84" t="str">
        <f t="shared" si="327"/>
        <v>E2</v>
      </c>
      <c r="K361" s="84" t="str">
        <f t="shared" si="328"/>
        <v>D2</v>
      </c>
      <c r="L361" s="84" t="str">
        <f t="shared" si="329"/>
        <v>D1</v>
      </c>
      <c r="M361" s="84" t="str">
        <f t="shared" si="330"/>
        <v>D1</v>
      </c>
      <c r="N361" s="89"/>
      <c r="P361" s="199"/>
      <c r="Q361" s="199"/>
      <c r="R361" s="199"/>
      <c r="S361" s="199">
        <f>IF(OR(LEFT($A361,1)="x",AND(AC353+$AC361=0,$AC353&gt;0)),"",IFERROR(VLOOKUP($A361,LedenZ,29,0),""))</f>
        <v>0</v>
      </c>
      <c r="T361" s="273">
        <f t="shared" si="331"/>
        <v>1</v>
      </c>
      <c r="U361" s="202">
        <f t="shared" si="332"/>
        <v>1</v>
      </c>
      <c r="V361" s="205">
        <f t="shared" si="339"/>
        <v>11</v>
      </c>
      <c r="W361" s="205">
        <f t="shared" si="339"/>
        <v>12</v>
      </c>
      <c r="X361" s="49">
        <v>12</v>
      </c>
      <c r="Y361" s="84" t="str">
        <f t="shared" si="333"/>
        <v>E2</v>
      </c>
      <c r="Z361" s="84" t="str">
        <f t="shared" si="334"/>
        <v>D2</v>
      </c>
      <c r="AA361" s="84" t="str">
        <f t="shared" si="335"/>
        <v>D1</v>
      </c>
      <c r="AB361" s="84" t="str">
        <f t="shared" si="336"/>
        <v/>
      </c>
      <c r="AC361" s="31">
        <f t="shared" si="337"/>
        <v>6</v>
      </c>
      <c r="AH361" s="332">
        <f t="shared" si="338"/>
        <v>11.27</v>
      </c>
    </row>
    <row r="362" spans="1:34" x14ac:dyDescent="0.25">
      <c r="A362" s="31" t="str">
        <f>C351&amp;"x"&amp;B362</f>
        <v>D1x9</v>
      </c>
      <c r="B362" s="60">
        <v>9</v>
      </c>
      <c r="C362" s="84" t="str">
        <f t="shared" si="321"/>
        <v>M</v>
      </c>
      <c r="D362" s="84" t="str">
        <f t="shared" si="322"/>
        <v>NMG18G2</v>
      </c>
      <c r="E362" s="85" t="str">
        <f t="shared" si="323"/>
        <v>Belder, L.</v>
      </c>
      <c r="F362" s="85" t="str">
        <f t="shared" si="324"/>
        <v>Lenn</v>
      </c>
      <c r="G362" s="86">
        <f t="shared" si="325"/>
        <v>40557</v>
      </c>
      <c r="H362" s="87">
        <f t="shared" si="326"/>
        <v>10</v>
      </c>
      <c r="I362" s="94"/>
      <c r="J362" s="84" t="str">
        <f t="shared" si="327"/>
        <v>E6</v>
      </c>
      <c r="K362" s="84" t="str">
        <f t="shared" si="328"/>
        <v>E1</v>
      </c>
      <c r="L362" s="84" t="str">
        <f t="shared" si="329"/>
        <v>D2</v>
      </c>
      <c r="M362" s="84" t="str">
        <f t="shared" si="330"/>
        <v>D1</v>
      </c>
      <c r="N362" s="89"/>
      <c r="P362" s="199"/>
      <c r="Q362" s="199"/>
      <c r="R362" s="199"/>
      <c r="S362" s="199">
        <f>IF(OR(LEFT($A362,1)="x",AND(AC353+$AC362=0,$AC353&gt;0)),"",IFERROR(VLOOKUP($A362,LedenZ,29,0),""))</f>
        <v>0</v>
      </c>
      <c r="T362" s="273">
        <f t="shared" si="331"/>
        <v>1</v>
      </c>
      <c r="U362" s="202">
        <f t="shared" si="332"/>
        <v>1</v>
      </c>
      <c r="V362" s="205">
        <f t="shared" si="339"/>
        <v>11</v>
      </c>
      <c r="W362" s="205">
        <f t="shared" si="339"/>
        <v>12</v>
      </c>
      <c r="X362" s="49">
        <v>13</v>
      </c>
      <c r="Y362" s="84" t="str">
        <f t="shared" si="333"/>
        <v>E6</v>
      </c>
      <c r="Z362" s="84" t="str">
        <f t="shared" si="334"/>
        <v>E1</v>
      </c>
      <c r="AA362" s="84" t="str">
        <f t="shared" si="335"/>
        <v>D2</v>
      </c>
      <c r="AB362" s="84" t="str">
        <f t="shared" si="336"/>
        <v/>
      </c>
      <c r="AC362" s="31">
        <f t="shared" si="337"/>
        <v>6</v>
      </c>
      <c r="AH362" s="332">
        <f t="shared" si="338"/>
        <v>10.96</v>
      </c>
    </row>
    <row r="363" spans="1:34" x14ac:dyDescent="0.25">
      <c r="A363" s="31" t="str">
        <f>C351&amp;"x"&amp;B363</f>
        <v>D1x10</v>
      </c>
      <c r="B363" s="60">
        <v>10</v>
      </c>
      <c r="C363" s="84" t="str">
        <f t="shared" si="321"/>
        <v>M</v>
      </c>
      <c r="D363" s="84" t="str">
        <f t="shared" si="322"/>
        <v>NMC61P5</v>
      </c>
      <c r="E363" s="85" t="str">
        <f t="shared" si="323"/>
        <v>Dekker, den T.J.</v>
      </c>
      <c r="F363" s="85" t="str">
        <f t="shared" si="324"/>
        <v>Tiemen</v>
      </c>
      <c r="G363" s="86">
        <f t="shared" si="325"/>
        <v>40626</v>
      </c>
      <c r="H363" s="87">
        <f t="shared" si="326"/>
        <v>10</v>
      </c>
      <c r="I363" s="94"/>
      <c r="J363" s="84" t="str">
        <f t="shared" si="327"/>
        <v>E6</v>
      </c>
      <c r="K363" s="84" t="str">
        <f t="shared" si="328"/>
        <v>E1</v>
      </c>
      <c r="L363" s="84" t="str">
        <f t="shared" si="329"/>
        <v>D2</v>
      </c>
      <c r="M363" s="84" t="str">
        <f t="shared" si="330"/>
        <v>D1</v>
      </c>
      <c r="N363" s="89"/>
      <c r="P363" s="199"/>
      <c r="Q363" s="199"/>
      <c r="R363" s="199"/>
      <c r="S363" s="199">
        <f>IF(OR(LEFT($A363,1)="x",AND(AC353+$AC363=0,$AC353&gt;0)),"",IFERROR(VLOOKUP($A363,LedenZ,29,0),""))</f>
        <v>0</v>
      </c>
      <c r="T363" s="273">
        <f t="shared" si="331"/>
        <v>1</v>
      </c>
      <c r="U363" s="202">
        <f t="shared" si="332"/>
        <v>1</v>
      </c>
      <c r="V363" s="205">
        <f t="shared" si="339"/>
        <v>11</v>
      </c>
      <c r="W363" s="205">
        <f t="shared" si="339"/>
        <v>12</v>
      </c>
      <c r="X363" s="49">
        <v>14</v>
      </c>
      <c r="Y363" s="84" t="str">
        <f t="shared" si="333"/>
        <v>E6</v>
      </c>
      <c r="Z363" s="84" t="str">
        <f t="shared" si="334"/>
        <v>E1</v>
      </c>
      <c r="AA363" s="84" t="str">
        <f t="shared" si="335"/>
        <v>D2</v>
      </c>
      <c r="AB363" s="84" t="str">
        <f t="shared" si="336"/>
        <v/>
      </c>
      <c r="AC363" s="31">
        <f t="shared" si="337"/>
        <v>6</v>
      </c>
      <c r="AH363" s="332">
        <f t="shared" si="338"/>
        <v>10.77</v>
      </c>
    </row>
    <row r="364" spans="1:34" x14ac:dyDescent="0.25">
      <c r="A364" s="31" t="str">
        <f>C351&amp;"x"&amp;B364</f>
        <v>D1x11</v>
      </c>
      <c r="B364" s="60">
        <v>11</v>
      </c>
      <c r="C364" s="84" t="str">
        <f t="shared" si="321"/>
        <v/>
      </c>
      <c r="D364" s="84" t="str">
        <f t="shared" si="322"/>
        <v/>
      </c>
      <c r="E364" s="85" t="str">
        <f t="shared" si="323"/>
        <v/>
      </c>
      <c r="F364" s="85" t="str">
        <f t="shared" si="324"/>
        <v/>
      </c>
      <c r="G364" s="86" t="str">
        <f t="shared" si="325"/>
        <v/>
      </c>
      <c r="H364" s="87" t="str">
        <f t="shared" si="326"/>
        <v/>
      </c>
      <c r="I364" s="94"/>
      <c r="J364" s="84" t="str">
        <f t="shared" si="327"/>
        <v/>
      </c>
      <c r="K364" s="84" t="str">
        <f t="shared" si="328"/>
        <v/>
      </c>
      <c r="L364" s="84" t="str">
        <f t="shared" si="329"/>
        <v/>
      </c>
      <c r="M364" s="84" t="str">
        <f t="shared" si="330"/>
        <v/>
      </c>
      <c r="N364" s="89"/>
      <c r="P364" s="199"/>
      <c r="Q364" s="199"/>
      <c r="R364" s="199"/>
      <c r="S364" s="199" t="str">
        <f>IF(OR(LEFT($A364,1)="x",AND(AC353+$AC364=0,$AC353&gt;0)),"",IFERROR(VLOOKUP($A364,LedenZ,29,0),""))</f>
        <v/>
      </c>
      <c r="T364" s="273">
        <f t="shared" si="331"/>
        <v>0</v>
      </c>
      <c r="U364" s="202">
        <f t="shared" si="332"/>
        <v>0</v>
      </c>
      <c r="V364" s="205">
        <f t="shared" si="339"/>
        <v>11</v>
      </c>
      <c r="W364" s="205">
        <f t="shared" si="339"/>
        <v>12</v>
      </c>
      <c r="X364" s="49">
        <v>15</v>
      </c>
      <c r="Y364" s="84" t="str">
        <f t="shared" si="333"/>
        <v/>
      </c>
      <c r="Z364" s="84" t="str">
        <f t="shared" si="334"/>
        <v/>
      </c>
      <c r="AA364" s="84" t="str">
        <f t="shared" si="335"/>
        <v/>
      </c>
      <c r="AB364" s="84" t="str">
        <f t="shared" si="336"/>
        <v/>
      </c>
      <c r="AC364" s="31">
        <f t="shared" si="337"/>
        <v>0</v>
      </c>
      <c r="AH364" s="332" t="str">
        <f t="shared" si="338"/>
        <v/>
      </c>
    </row>
    <row r="365" spans="1:34" x14ac:dyDescent="0.25">
      <c r="A365" s="31" t="str">
        <f>C351&amp;"x"&amp;B365</f>
        <v>D1x12</v>
      </c>
      <c r="B365" s="60">
        <v>12</v>
      </c>
      <c r="C365" s="84" t="str">
        <f t="shared" si="321"/>
        <v/>
      </c>
      <c r="D365" s="84" t="str">
        <f t="shared" si="322"/>
        <v/>
      </c>
      <c r="E365" s="85" t="str">
        <f t="shared" si="323"/>
        <v/>
      </c>
      <c r="F365" s="85" t="str">
        <f t="shared" si="324"/>
        <v/>
      </c>
      <c r="G365" s="86" t="str">
        <f t="shared" si="325"/>
        <v/>
      </c>
      <c r="H365" s="87" t="str">
        <f t="shared" si="326"/>
        <v/>
      </c>
      <c r="I365" s="94"/>
      <c r="J365" s="84" t="str">
        <f t="shared" si="327"/>
        <v/>
      </c>
      <c r="K365" s="84" t="str">
        <f t="shared" si="328"/>
        <v/>
      </c>
      <c r="L365" s="84" t="str">
        <f t="shared" si="329"/>
        <v/>
      </c>
      <c r="M365" s="84" t="str">
        <f t="shared" si="330"/>
        <v/>
      </c>
      <c r="N365" s="89"/>
      <c r="P365" s="199"/>
      <c r="Q365" s="199"/>
      <c r="R365" s="199"/>
      <c r="S365" s="199" t="str">
        <f>IF(OR(LEFT($A365,1)="x",AND(AC353+$AC365=0,$AC353&gt;0)),"",IFERROR(VLOOKUP($A365,LedenZ,29,0),""))</f>
        <v/>
      </c>
      <c r="T365" s="273">
        <f t="shared" si="331"/>
        <v>0</v>
      </c>
      <c r="U365" s="202">
        <f t="shared" si="332"/>
        <v>0</v>
      </c>
      <c r="V365" s="205">
        <f t="shared" si="339"/>
        <v>11</v>
      </c>
      <c r="W365" s="205">
        <f t="shared" si="339"/>
        <v>12</v>
      </c>
      <c r="X365" s="49">
        <v>16</v>
      </c>
      <c r="Y365" s="84" t="str">
        <f t="shared" si="333"/>
        <v/>
      </c>
      <c r="Z365" s="84" t="str">
        <f t="shared" si="334"/>
        <v/>
      </c>
      <c r="AA365" s="84" t="str">
        <f t="shared" si="335"/>
        <v/>
      </c>
      <c r="AB365" s="84" t="str">
        <f t="shared" si="336"/>
        <v/>
      </c>
      <c r="AC365" s="31">
        <f t="shared" si="337"/>
        <v>0</v>
      </c>
      <c r="AH365" s="332" t="str">
        <f t="shared" si="338"/>
        <v/>
      </c>
    </row>
    <row r="366" spans="1:34" x14ac:dyDescent="0.25">
      <c r="A366" s="31" t="str">
        <f>C351&amp;"x"&amp;B366</f>
        <v>D1x13</v>
      </c>
      <c r="B366" s="60">
        <v>13</v>
      </c>
      <c r="C366" s="84" t="str">
        <f t="shared" si="321"/>
        <v/>
      </c>
      <c r="D366" s="84" t="str">
        <f t="shared" si="322"/>
        <v/>
      </c>
      <c r="E366" s="85" t="str">
        <f t="shared" si="323"/>
        <v/>
      </c>
      <c r="F366" s="85" t="str">
        <f t="shared" si="324"/>
        <v/>
      </c>
      <c r="G366" s="86" t="str">
        <f t="shared" si="325"/>
        <v/>
      </c>
      <c r="H366" s="87" t="str">
        <f t="shared" si="326"/>
        <v/>
      </c>
      <c r="I366" s="94"/>
      <c r="J366" s="84" t="str">
        <f t="shared" si="327"/>
        <v/>
      </c>
      <c r="K366" s="84" t="str">
        <f t="shared" si="328"/>
        <v/>
      </c>
      <c r="L366" s="84" t="str">
        <f t="shared" si="329"/>
        <v/>
      </c>
      <c r="M366" s="84" t="str">
        <f t="shared" si="330"/>
        <v/>
      </c>
      <c r="N366" s="89"/>
      <c r="P366" s="199"/>
      <c r="Q366" s="199"/>
      <c r="R366" s="199"/>
      <c r="S366" s="199" t="str">
        <f>IF(OR(LEFT($A366,1)="x",AND(AC353+$AC366=0,$AC353&gt;0)),"",IFERROR(VLOOKUP($A366,LedenZ,29,0),""))</f>
        <v/>
      </c>
      <c r="T366" s="273">
        <f t="shared" si="331"/>
        <v>0</v>
      </c>
      <c r="U366" s="202">
        <f t="shared" si="332"/>
        <v>0</v>
      </c>
      <c r="V366" s="205">
        <f t="shared" si="339"/>
        <v>11</v>
      </c>
      <c r="W366" s="205">
        <f t="shared" si="339"/>
        <v>12</v>
      </c>
      <c r="X366" s="49">
        <v>17</v>
      </c>
      <c r="Y366" s="84" t="str">
        <f t="shared" si="333"/>
        <v/>
      </c>
      <c r="Z366" s="84" t="str">
        <f t="shared" si="334"/>
        <v/>
      </c>
      <c r="AA366" s="84" t="str">
        <f t="shared" si="335"/>
        <v/>
      </c>
      <c r="AB366" s="84" t="str">
        <f t="shared" si="336"/>
        <v/>
      </c>
      <c r="AC366" s="31">
        <f t="shared" si="337"/>
        <v>0</v>
      </c>
      <c r="AH366" s="332" t="str">
        <f t="shared" si="338"/>
        <v/>
      </c>
    </row>
    <row r="367" spans="1:34" x14ac:dyDescent="0.25">
      <c r="A367" s="31" t="str">
        <f>C351&amp;"x"&amp;B367</f>
        <v>D1x14</v>
      </c>
      <c r="B367" s="60">
        <v>14</v>
      </c>
      <c r="C367" s="84" t="str">
        <f t="shared" si="321"/>
        <v/>
      </c>
      <c r="D367" s="84" t="str">
        <f t="shared" si="322"/>
        <v/>
      </c>
      <c r="E367" s="85" t="str">
        <f t="shared" si="323"/>
        <v/>
      </c>
      <c r="F367" s="85" t="str">
        <f t="shared" si="324"/>
        <v/>
      </c>
      <c r="G367" s="86" t="str">
        <f t="shared" si="325"/>
        <v/>
      </c>
      <c r="H367" s="87" t="str">
        <f t="shared" si="326"/>
        <v/>
      </c>
      <c r="I367" s="94"/>
      <c r="J367" s="84" t="str">
        <f t="shared" si="327"/>
        <v/>
      </c>
      <c r="K367" s="84" t="str">
        <f t="shared" si="328"/>
        <v/>
      </c>
      <c r="L367" s="84" t="str">
        <f t="shared" si="329"/>
        <v/>
      </c>
      <c r="M367" s="84" t="str">
        <f t="shared" si="330"/>
        <v/>
      </c>
      <c r="N367" s="89"/>
      <c r="P367" s="199"/>
      <c r="Q367" s="199"/>
      <c r="R367" s="199"/>
      <c r="S367" s="199" t="str">
        <f>IF(OR(LEFT($A367,1)="x",AND(AC353+$AC367=0,$AC353&gt;0)),"",IFERROR(VLOOKUP($A367,LedenZ,29,0),""))</f>
        <v/>
      </c>
      <c r="T367" s="273">
        <f t="shared" si="331"/>
        <v>0</v>
      </c>
      <c r="U367" s="202">
        <f t="shared" si="332"/>
        <v>0</v>
      </c>
      <c r="V367" s="205">
        <f t="shared" si="339"/>
        <v>11</v>
      </c>
      <c r="W367" s="205">
        <f t="shared" si="339"/>
        <v>12</v>
      </c>
      <c r="X367" s="49">
        <v>18</v>
      </c>
      <c r="Y367" s="84" t="str">
        <f t="shared" si="333"/>
        <v/>
      </c>
      <c r="Z367" s="84" t="str">
        <f t="shared" si="334"/>
        <v/>
      </c>
      <c r="AA367" s="84" t="str">
        <f t="shared" si="335"/>
        <v/>
      </c>
      <c r="AB367" s="84" t="str">
        <f t="shared" si="336"/>
        <v/>
      </c>
      <c r="AC367" s="31">
        <f t="shared" si="337"/>
        <v>0</v>
      </c>
      <c r="AH367" s="332" t="str">
        <f t="shared" si="338"/>
        <v/>
      </c>
    </row>
    <row r="368" spans="1:34" x14ac:dyDescent="0.25">
      <c r="A368" s="31" t="str">
        <f>C351&amp;"x"&amp;B368</f>
        <v>D1x15</v>
      </c>
      <c r="B368" s="60">
        <v>15</v>
      </c>
      <c r="C368" s="84" t="str">
        <f t="shared" si="321"/>
        <v/>
      </c>
      <c r="D368" s="84" t="str">
        <f t="shared" si="322"/>
        <v/>
      </c>
      <c r="E368" s="85" t="str">
        <f t="shared" si="323"/>
        <v/>
      </c>
      <c r="F368" s="85" t="str">
        <f t="shared" si="324"/>
        <v/>
      </c>
      <c r="G368" s="86" t="str">
        <f t="shared" si="325"/>
        <v/>
      </c>
      <c r="H368" s="87" t="str">
        <f t="shared" si="326"/>
        <v/>
      </c>
      <c r="I368" s="94"/>
      <c r="J368" s="84" t="str">
        <f t="shared" si="327"/>
        <v/>
      </c>
      <c r="K368" s="84" t="str">
        <f t="shared" si="328"/>
        <v/>
      </c>
      <c r="L368" s="84" t="str">
        <f t="shared" si="329"/>
        <v/>
      </c>
      <c r="M368" s="84" t="str">
        <f t="shared" si="330"/>
        <v/>
      </c>
      <c r="N368" s="89"/>
      <c r="P368" s="199"/>
      <c r="Q368" s="199"/>
      <c r="R368" s="199"/>
      <c r="S368" s="199" t="str">
        <f>IF(OR(LEFT($A368,1)="x",AND(AC353+$AC368=0,$AC353&gt;0)),"",IFERROR(VLOOKUP($A368,LedenZ,29,0),""))</f>
        <v/>
      </c>
      <c r="T368" s="273">
        <f t="shared" si="331"/>
        <v>0</v>
      </c>
      <c r="U368" s="202">
        <f t="shared" si="332"/>
        <v>0</v>
      </c>
      <c r="V368" s="205">
        <f t="shared" si="339"/>
        <v>11</v>
      </c>
      <c r="W368" s="205">
        <f t="shared" si="339"/>
        <v>12</v>
      </c>
      <c r="X368" s="49">
        <v>19</v>
      </c>
      <c r="Y368" s="84" t="str">
        <f t="shared" si="333"/>
        <v/>
      </c>
      <c r="Z368" s="84" t="str">
        <f t="shared" si="334"/>
        <v/>
      </c>
      <c r="AA368" s="84" t="str">
        <f t="shared" si="335"/>
        <v/>
      </c>
      <c r="AB368" s="84" t="str">
        <f t="shared" si="336"/>
        <v/>
      </c>
      <c r="AC368" s="31">
        <f t="shared" si="337"/>
        <v>0</v>
      </c>
      <c r="AH368" s="332" t="str">
        <f t="shared" si="338"/>
        <v/>
      </c>
    </row>
    <row r="369" spans="1:34" ht="13.8" thickBot="1" x14ac:dyDescent="0.3">
      <c r="B369" s="90"/>
      <c r="C369" s="91"/>
      <c r="D369" s="90"/>
      <c r="E369" s="90"/>
      <c r="F369" s="90"/>
      <c r="G369" s="92"/>
      <c r="H369" s="92"/>
      <c r="I369" s="92"/>
      <c r="J369" s="91"/>
      <c r="K369" s="91"/>
      <c r="L369" s="91"/>
      <c r="M369" s="89"/>
      <c r="N369" s="89"/>
      <c r="X369" s="49">
        <v>20</v>
      </c>
    </row>
    <row r="370" spans="1:34" ht="13.8" thickTop="1" x14ac:dyDescent="0.25">
      <c r="A370" s="59"/>
      <c r="B370" s="60"/>
      <c r="C370" s="416" t="s">
        <v>5707</v>
      </c>
      <c r="D370" s="416"/>
      <c r="E370" s="162" t="s">
        <v>5708</v>
      </c>
      <c r="F370" s="162" t="s">
        <v>5709</v>
      </c>
      <c r="G370" s="62" t="s">
        <v>5710</v>
      </c>
      <c r="H370" s="63"/>
      <c r="I370" s="64"/>
      <c r="J370" s="65" t="s">
        <v>5711</v>
      </c>
      <c r="K370" s="65" t="s">
        <v>5712</v>
      </c>
      <c r="L370" s="65" t="s">
        <v>5713</v>
      </c>
      <c r="M370" s="66"/>
      <c r="N370" s="66"/>
      <c r="O370" s="67"/>
      <c r="P370" s="68">
        <f>COUNT(P374:P388)</f>
        <v>0</v>
      </c>
      <c r="Q370" s="68">
        <f>COUNT(Q374:Q388)</f>
        <v>0</v>
      </c>
      <c r="R370" s="68">
        <f>COUNT(R374:R388)</f>
        <v>0</v>
      </c>
      <c r="S370" s="68">
        <f>COUNT(S374:S388)</f>
        <v>10</v>
      </c>
      <c r="T370" s="344">
        <f>T371-SUM(U374:U388)</f>
        <v>0</v>
      </c>
      <c r="U370" s="67"/>
      <c r="V370" s="67"/>
      <c r="W370" s="67"/>
      <c r="X370" s="67">
        <v>1</v>
      </c>
      <c r="Y370" s="59"/>
      <c r="Z370" s="59"/>
      <c r="AA370" s="59"/>
      <c r="AB370" s="59"/>
      <c r="AC370" s="59"/>
    </row>
    <row r="371" spans="1:34" x14ac:dyDescent="0.25">
      <c r="A371" s="40">
        <v>22</v>
      </c>
      <c r="B371" s="70"/>
      <c r="C371" s="415" t="str">
        <f>Leden!AR24</f>
        <v>D2</v>
      </c>
      <c r="D371" s="415"/>
      <c r="E371" s="161" t="str">
        <f>IF($C371="","",LEFT(IFERROR(VLOOKUP($C371,TeamsZ,2,0),"")&amp;"??",2))</f>
        <v>BK</v>
      </c>
      <c r="F371" s="342" t="str">
        <f>IF($C371="","",IFERROR(VLOOKUP($C371,TeamsZ,3,0),"??"))</f>
        <v>Za</v>
      </c>
      <c r="G371" s="161" t="str">
        <f>IF($C371="","",LEFT(IFERROR(VLOOKUP($C371,TeamsZ,4,0),"")&amp;"?",1))</f>
        <v>8</v>
      </c>
      <c r="H371" s="72"/>
      <c r="I371" s="73"/>
      <c r="J371" s="265">
        <f>COUNTIF(C374:C388,"V")</f>
        <v>8</v>
      </c>
      <c r="K371" s="268">
        <f>COUNTIF(C374:C388,"M")</f>
        <v>2</v>
      </c>
      <c r="L371" s="74">
        <f>IFERROR(AVERAGE(H374:H388),"")</f>
        <v>10.5</v>
      </c>
      <c r="M371" s="75"/>
      <c r="N371" s="75"/>
      <c r="O371" s="76" t="s">
        <v>5714</v>
      </c>
      <c r="P371" s="346"/>
      <c r="Q371" s="346"/>
      <c r="R371" s="346"/>
      <c r="S371" s="346">
        <f>IF(COUNT(S374:S388)=0,"",TeamPunten(S374:S388,$C371,$T371))</f>
        <v>0</v>
      </c>
      <c r="T371" s="344">
        <f>SUM(T374:T388)</f>
        <v>10</v>
      </c>
      <c r="U371" s="201" t="str">
        <f>MID($C371,1,1)</f>
        <v>D</v>
      </c>
      <c r="V371" s="201" t="str">
        <f>MID($C371,1,1)</f>
        <v>D</v>
      </c>
      <c r="W371" s="201" t="str">
        <f>MID($C371,1,1)</f>
        <v>D</v>
      </c>
      <c r="X371" s="49">
        <v>2</v>
      </c>
      <c r="Y371" s="40"/>
      <c r="Z371" s="40"/>
      <c r="AA371" s="40"/>
      <c r="AB371" s="40"/>
      <c r="AC371" s="40"/>
      <c r="AD371" s="17" t="str">
        <f>IF($C371="","",IFERROR(VLOOKUP($C371,TeamsZ,6,0),""))</f>
        <v>A</v>
      </c>
      <c r="AE371" s="17" t="str">
        <f>TRIM(IF($AD371="","",IFERROR(VLOOKUP($AD371,Teams!$J$4:$O$8,2,0),"")))</f>
        <v>3312 AD</v>
      </c>
      <c r="AF371" s="17" t="str">
        <f>TRIM(IF($AD371="","",IFERROR(VLOOKUP($AD371,Teams!$J$4:$O$8,4,0),"")))</f>
        <v>Dordrecht Oranje Wit Hal</v>
      </c>
      <c r="AH371" s="335">
        <f>IFERROR(AVERAGE(AH374:AH388),"")</f>
        <v>10.958000000000002</v>
      </c>
    </row>
    <row r="372" spans="1:34" x14ac:dyDescent="0.25">
      <c r="B372" s="60"/>
      <c r="C372" s="162"/>
      <c r="D372" s="60"/>
      <c r="E372" s="60"/>
      <c r="F372" s="60"/>
      <c r="G372" s="64"/>
      <c r="H372" s="64"/>
      <c r="I372" s="64"/>
      <c r="J372" s="266"/>
      <c r="K372" s="266"/>
      <c r="L372" s="266"/>
      <c r="M372" s="77"/>
      <c r="N372" s="77"/>
      <c r="P372" s="200"/>
      <c r="Q372" s="200"/>
      <c r="R372" s="200"/>
      <c r="S372" s="200"/>
      <c r="T372" s="156"/>
      <c r="U372" s="202"/>
      <c r="V372" s="202"/>
      <c r="W372" s="202"/>
      <c r="X372" s="49">
        <v>3</v>
      </c>
    </row>
    <row r="373" spans="1:34" x14ac:dyDescent="0.25">
      <c r="A373" s="78"/>
      <c r="B373" s="79"/>
      <c r="C373" s="80" t="s">
        <v>5715</v>
      </c>
      <c r="D373" s="80" t="s">
        <v>5716</v>
      </c>
      <c r="E373" s="81" t="s">
        <v>5717</v>
      </c>
      <c r="F373" s="81" t="s">
        <v>5718</v>
      </c>
      <c r="G373" s="80" t="s">
        <v>5719</v>
      </c>
      <c r="H373" s="80" t="s">
        <v>5720</v>
      </c>
      <c r="I373" s="80" t="s">
        <v>5575</v>
      </c>
      <c r="J373" s="80" t="s">
        <v>7904</v>
      </c>
      <c r="K373" s="80" t="s">
        <v>7905</v>
      </c>
      <c r="L373" s="80" t="s">
        <v>8680</v>
      </c>
      <c r="M373" s="80" t="s">
        <v>8681</v>
      </c>
      <c r="N373" s="82"/>
      <c r="O373" s="83"/>
      <c r="P373" s="203" t="s">
        <v>5585</v>
      </c>
      <c r="Q373" s="203" t="s">
        <v>5584</v>
      </c>
      <c r="R373" s="203" t="s">
        <v>5586</v>
      </c>
      <c r="S373" s="203" t="s">
        <v>5585</v>
      </c>
      <c r="T373" s="156"/>
      <c r="U373" s="201">
        <f>IF(W371="","",VLOOKUP(W371,Leeftijdscat,2,FALSE))</f>
        <v>9</v>
      </c>
      <c r="V373" s="201">
        <f>IF(W371="","",VLOOKUP(W371,Leeftijdscat,3,FALSE))</f>
        <v>11</v>
      </c>
      <c r="W373" s="201">
        <f>IF(W371="","",VLOOKUP(W371,Leeftijdscat,4,FALSE))</f>
        <v>12</v>
      </c>
      <c r="X373" s="49">
        <v>4</v>
      </c>
      <c r="Y373" s="78">
        <f>LEN(Y374&amp;Y375&amp;Y376&amp;Y377&amp;Y378&amp;Y379&amp;Y380&amp;Y381&amp;Y382&amp;Y383&amp;Y384&amp;Y385&amp;Y386&amp;Y387&amp;Y388)</f>
        <v>20</v>
      </c>
      <c r="Z373" s="78">
        <f>LEN(Z374&amp;Z375&amp;Z376&amp;Z377&amp;Z378&amp;Z379&amp;Z380&amp;Z381&amp;Z382&amp;Z383&amp;Z384&amp;Z385&amp;Z386&amp;Z387&amp;Z388)</f>
        <v>20</v>
      </c>
      <c r="AA373" s="78">
        <f>LEN(AA374&amp;AA375&amp;AA376&amp;AA377&amp;AA378&amp;AA379&amp;AA380&amp;AA381&amp;AA382&amp;AA383&amp;AA384&amp;AA385&amp;AA386&amp;AA387&amp;AA388)</f>
        <v>20</v>
      </c>
      <c r="AB373" s="78">
        <f>LEN(AB374&amp;AB375&amp;AB376&amp;AB377&amp;AB378&amp;AB379&amp;AB380&amp;AB381&amp;AB382&amp;AB383&amp;AB384&amp;AB385&amp;AB386&amp;AB387&amp;AB388)</f>
        <v>0</v>
      </c>
      <c r="AC373" s="78">
        <f>SUM(Y373:AA373)</f>
        <v>60</v>
      </c>
    </row>
    <row r="374" spans="1:34" x14ac:dyDescent="0.25">
      <c r="A374" s="31" t="str">
        <f>C371&amp;"x"&amp;B374</f>
        <v>D2x1</v>
      </c>
      <c r="B374" s="60">
        <v>1</v>
      </c>
      <c r="C374" s="84" t="str">
        <f t="shared" ref="C374:C388" si="340">IF(LEFT($A374,1)="x","",IFERROR(VLOOKUP($A374,LedenZ,5,0),""))</f>
        <v>V</v>
      </c>
      <c r="D374" s="84" t="str">
        <f t="shared" ref="D374:D388" si="341">IF(LEFT($A374,1)="x","",IFERROR(VLOOKUP($A374,LedenZ,6,0),""))</f>
        <v>NLX25R5</v>
      </c>
      <c r="E374" s="85" t="str">
        <f t="shared" ref="E374:E388" si="342">IF(LEFT($A374,1)="x","",IFERROR(VLOOKUP($A374,LedenZ,7,0),""))</f>
        <v>Engelfriet, D.</v>
      </c>
      <c r="F374" s="85" t="str">
        <f t="shared" ref="F374:F388" si="343">IF(LEFT($A374,1)="x","",IFERROR(VLOOKUP($A374,LedenZ,8,0),""))</f>
        <v>Demi</v>
      </c>
      <c r="G374" s="86">
        <f t="shared" ref="G374:G388" si="344">IF(LEFT($A374,1)="x","",IFERROR(VLOOKUP($A374,LedenZ,9,0),""))</f>
        <v>40327</v>
      </c>
      <c r="H374" s="87">
        <f t="shared" ref="H374:H388" si="345">IF(AND(ISNUMBER(G374),G374&lt;&gt;0),DATEDIF(G374,Peildatum,"Y"),"")</f>
        <v>11</v>
      </c>
      <c r="I374" s="94"/>
      <c r="J374" s="84" t="str">
        <f t="shared" ref="J374:J388" si="346">IF(LEFT($A374,1)="x","",IFERROR(VLOOKUP($A374,LedenZ,15,0),""))</f>
        <v>E5</v>
      </c>
      <c r="K374" s="84" t="str">
        <f t="shared" ref="K374:K388" si="347">IF(LEFT($A374,1)="x","",IFERROR(VLOOKUP($A374,LedenZ,16,0),""))</f>
        <v>D3</v>
      </c>
      <c r="L374" s="84" t="str">
        <f t="shared" ref="L374:L388" si="348">IF(LEFT($A374,1)="x","",IFERROR(VLOOKUP($A374,LedenZ,17,0),""))</f>
        <v>D2</v>
      </c>
      <c r="M374" s="84" t="str">
        <f t="shared" ref="M374:M388" si="349">IF(LEFT($A374,1)="x","",IFERROR(VLOOKUP($A374,LedenZ,18,0),""))</f>
        <v>D2</v>
      </c>
      <c r="N374" s="89"/>
      <c r="P374" s="199"/>
      <c r="Q374" s="199"/>
      <c r="R374" s="199"/>
      <c r="S374" s="199">
        <f>IF(OR(LEFT($A374,1)="x",AND(AC373+$AC374=0,$AC373&gt;0)),"",IFERROR(VLOOKUP($A374,LedenZ,29,0),""))</f>
        <v>0</v>
      </c>
      <c r="T374" s="273">
        <f t="shared" ref="T374:T388" si="350">IF(LEN(C374&amp;D374&amp;E374&amp;F374)&gt;0,1,0)</f>
        <v>1</v>
      </c>
      <c r="U374" s="202">
        <f t="shared" ref="U374:U388" si="351">MIN(LEN(Y374&amp;Z374&amp;AA374&amp;AB374),1)</f>
        <v>1</v>
      </c>
      <c r="V374" s="205">
        <f>V373</f>
        <v>11</v>
      </c>
      <c r="W374" s="205">
        <f>W373</f>
        <v>12</v>
      </c>
      <c r="X374" s="49">
        <v>5</v>
      </c>
      <c r="Y374" s="84" t="str">
        <f t="shared" ref="Y374:Y388" si="352">IF(LEFT($A374,1)="x","",IFERROR(VLOOKUP($A374,LedenZ,33,0),""))</f>
        <v>E5</v>
      </c>
      <c r="Z374" s="84" t="str">
        <f t="shared" ref="Z374:Z388" si="353">IF(LEFT($A374,1)="x","",IFERROR(VLOOKUP($A374,LedenZ,34,0),""))</f>
        <v>D3</v>
      </c>
      <c r="AA374" s="84" t="str">
        <f t="shared" ref="AA374:AA388" si="354">IF(LEFT($A374,1)="x","",IFERROR(VLOOKUP($A374,LedenZ,35,0),""))</f>
        <v>D2</v>
      </c>
      <c r="AB374" s="84" t="str">
        <f t="shared" ref="AB374:AB388" si="355">IF(LEFT($A374,1)="x","",IFERROR(VLOOKUP($A374,LedenZ,36,0),""))</f>
        <v/>
      </c>
      <c r="AC374" s="31">
        <f t="shared" ref="AC374:AC388" si="356">LEN(Y374&amp;Z374&amp;AA374&amp;AB374)</f>
        <v>6</v>
      </c>
      <c r="AH374" s="332">
        <f t="shared" ref="AH374:AH388" si="357">lft(G374,Peildatum)</f>
        <v>11.59</v>
      </c>
    </row>
    <row r="375" spans="1:34" x14ac:dyDescent="0.25">
      <c r="A375" s="31" t="str">
        <f>C371&amp;"x"&amp;B375</f>
        <v>D2x2</v>
      </c>
      <c r="B375" s="60">
        <v>2</v>
      </c>
      <c r="C375" s="84" t="str">
        <f t="shared" si="340"/>
        <v>V</v>
      </c>
      <c r="D375" s="84" t="str">
        <f t="shared" si="341"/>
        <v>NLX64V0</v>
      </c>
      <c r="E375" s="85" t="str">
        <f t="shared" si="342"/>
        <v>Boer, de E.M.</v>
      </c>
      <c r="F375" s="85" t="str">
        <f t="shared" si="343"/>
        <v>Esmée</v>
      </c>
      <c r="G375" s="86">
        <f t="shared" si="344"/>
        <v>40328</v>
      </c>
      <c r="H375" s="87">
        <f t="shared" si="345"/>
        <v>11</v>
      </c>
      <c r="I375" s="94"/>
      <c r="J375" s="84" t="str">
        <f t="shared" si="346"/>
        <v>E5</v>
      </c>
      <c r="K375" s="84" t="str">
        <f t="shared" si="347"/>
        <v>D3</v>
      </c>
      <c r="L375" s="84" t="str">
        <f t="shared" si="348"/>
        <v>D2</v>
      </c>
      <c r="M375" s="84" t="str">
        <f t="shared" si="349"/>
        <v>D2</v>
      </c>
      <c r="N375" s="89"/>
      <c r="P375" s="199"/>
      <c r="Q375" s="199"/>
      <c r="R375" s="199"/>
      <c r="S375" s="199">
        <f>IF(OR(LEFT($A375,1)="x",AND(AC373+$AC375=0,$AC373&gt;0)),"",IFERROR(VLOOKUP($A375,LedenZ,29,0),""))</f>
        <v>0</v>
      </c>
      <c r="T375" s="273">
        <f t="shared" si="350"/>
        <v>1</v>
      </c>
      <c r="U375" s="202">
        <f t="shared" si="351"/>
        <v>1</v>
      </c>
      <c r="V375" s="205">
        <f t="shared" ref="V375:W388" si="358">V374</f>
        <v>11</v>
      </c>
      <c r="W375" s="205">
        <f t="shared" si="358"/>
        <v>12</v>
      </c>
      <c r="X375" s="49">
        <v>6</v>
      </c>
      <c r="Y375" s="84" t="str">
        <f t="shared" si="352"/>
        <v>E5</v>
      </c>
      <c r="Z375" s="84" t="str">
        <f t="shared" si="353"/>
        <v>D3</v>
      </c>
      <c r="AA375" s="84" t="str">
        <f t="shared" si="354"/>
        <v>D2</v>
      </c>
      <c r="AB375" s="84" t="str">
        <f t="shared" si="355"/>
        <v/>
      </c>
      <c r="AC375" s="31">
        <f t="shared" si="356"/>
        <v>6</v>
      </c>
      <c r="AH375" s="332">
        <f t="shared" si="357"/>
        <v>11.59</v>
      </c>
    </row>
    <row r="376" spans="1:34" x14ac:dyDescent="0.25">
      <c r="A376" s="31" t="str">
        <f>C371&amp;"x"&amp;B376</f>
        <v>D2x3</v>
      </c>
      <c r="B376" s="60">
        <v>3</v>
      </c>
      <c r="C376" s="84" t="str">
        <f t="shared" si="340"/>
        <v>V</v>
      </c>
      <c r="D376" s="84" t="str">
        <f t="shared" si="341"/>
        <v>NLQ98H2</v>
      </c>
      <c r="E376" s="85" t="str">
        <f t="shared" si="342"/>
        <v>Bakker, F.</v>
      </c>
      <c r="F376" s="85" t="str">
        <f t="shared" si="343"/>
        <v>Femke</v>
      </c>
      <c r="G376" s="86">
        <f t="shared" si="344"/>
        <v>40344</v>
      </c>
      <c r="H376" s="87">
        <f t="shared" si="345"/>
        <v>11</v>
      </c>
      <c r="I376" s="94"/>
      <c r="J376" s="84" t="str">
        <f t="shared" si="346"/>
        <v>E3</v>
      </c>
      <c r="K376" s="84" t="str">
        <f t="shared" si="347"/>
        <v>D4</v>
      </c>
      <c r="L376" s="84" t="str">
        <f t="shared" si="348"/>
        <v>D2</v>
      </c>
      <c r="M376" s="84" t="str">
        <f t="shared" si="349"/>
        <v>D2</v>
      </c>
      <c r="N376" s="89"/>
      <c r="P376" s="199"/>
      <c r="Q376" s="199"/>
      <c r="R376" s="199"/>
      <c r="S376" s="199">
        <f>IF(OR(LEFT($A376,1)="x",AND(AC373+$AC376=0,$AC373&gt;0)),"",IFERROR(VLOOKUP($A376,LedenZ,29,0),""))</f>
        <v>0</v>
      </c>
      <c r="T376" s="273">
        <f t="shared" si="350"/>
        <v>1</v>
      </c>
      <c r="U376" s="202">
        <f t="shared" si="351"/>
        <v>1</v>
      </c>
      <c r="V376" s="205">
        <f t="shared" si="358"/>
        <v>11</v>
      </c>
      <c r="W376" s="205">
        <f t="shared" si="358"/>
        <v>12</v>
      </c>
      <c r="X376" s="49">
        <v>7</v>
      </c>
      <c r="Y376" s="84" t="str">
        <f t="shared" si="352"/>
        <v>E3</v>
      </c>
      <c r="Z376" s="84" t="str">
        <f t="shared" si="353"/>
        <v>D4</v>
      </c>
      <c r="AA376" s="84" t="str">
        <f t="shared" si="354"/>
        <v>D2</v>
      </c>
      <c r="AB376" s="84" t="str">
        <f t="shared" si="355"/>
        <v/>
      </c>
      <c r="AC376" s="31">
        <f t="shared" si="356"/>
        <v>6</v>
      </c>
      <c r="AH376" s="332">
        <f t="shared" si="357"/>
        <v>11.55</v>
      </c>
    </row>
    <row r="377" spans="1:34" x14ac:dyDescent="0.25">
      <c r="A377" s="31" t="str">
        <f>C371&amp;"x"&amp;B377</f>
        <v>D2x4</v>
      </c>
      <c r="B377" s="60">
        <v>4</v>
      </c>
      <c r="C377" s="84" t="str">
        <f t="shared" si="340"/>
        <v>V</v>
      </c>
      <c r="D377" s="84" t="str">
        <f t="shared" si="341"/>
        <v>NLX00J4</v>
      </c>
      <c r="E377" s="85" t="str">
        <f t="shared" si="342"/>
        <v>Veld, in 't P.M.</v>
      </c>
      <c r="F377" s="85" t="str">
        <f t="shared" si="343"/>
        <v>Puck</v>
      </c>
      <c r="G377" s="86">
        <f t="shared" si="344"/>
        <v>40409</v>
      </c>
      <c r="H377" s="87">
        <f t="shared" si="345"/>
        <v>11</v>
      </c>
      <c r="I377" s="94"/>
      <c r="J377" s="84" t="str">
        <f t="shared" si="346"/>
        <v>E3</v>
      </c>
      <c r="K377" s="84" t="str">
        <f t="shared" si="347"/>
        <v>D2</v>
      </c>
      <c r="L377" s="84" t="str">
        <f t="shared" si="348"/>
        <v>D2</v>
      </c>
      <c r="M377" s="84" t="str">
        <f t="shared" si="349"/>
        <v>D2</v>
      </c>
      <c r="N377" s="89"/>
      <c r="P377" s="199"/>
      <c r="Q377" s="199"/>
      <c r="R377" s="199"/>
      <c r="S377" s="199">
        <f>IF(OR(LEFT($A377,1)="x",AND(AC373+$AC377=0,$AC373&gt;0)),"",IFERROR(VLOOKUP($A377,LedenZ,29,0),""))</f>
        <v>0</v>
      </c>
      <c r="T377" s="273">
        <f t="shared" si="350"/>
        <v>1</v>
      </c>
      <c r="U377" s="202">
        <f t="shared" si="351"/>
        <v>1</v>
      </c>
      <c r="V377" s="205">
        <f t="shared" si="358"/>
        <v>11</v>
      </c>
      <c r="W377" s="205">
        <f t="shared" si="358"/>
        <v>12</v>
      </c>
      <c r="X377" s="49">
        <v>8</v>
      </c>
      <c r="Y377" s="84" t="str">
        <f t="shared" si="352"/>
        <v>E3</v>
      </c>
      <c r="Z377" s="84" t="str">
        <f t="shared" si="353"/>
        <v>D2</v>
      </c>
      <c r="AA377" s="84" t="str">
        <f t="shared" si="354"/>
        <v>D2</v>
      </c>
      <c r="AB377" s="84" t="str">
        <f t="shared" si="355"/>
        <v/>
      </c>
      <c r="AC377" s="31">
        <f t="shared" si="356"/>
        <v>6</v>
      </c>
      <c r="AH377" s="332">
        <f t="shared" si="357"/>
        <v>11.37</v>
      </c>
    </row>
    <row r="378" spans="1:34" x14ac:dyDescent="0.25">
      <c r="A378" s="31" t="str">
        <f>C371&amp;"x"&amp;B378</f>
        <v>D2x5</v>
      </c>
      <c r="B378" s="60">
        <v>5</v>
      </c>
      <c r="C378" s="84" t="str">
        <f t="shared" si="340"/>
        <v>V</v>
      </c>
      <c r="D378" s="84" t="str">
        <f t="shared" si="341"/>
        <v>NKT65Z0</v>
      </c>
      <c r="E378" s="85" t="str">
        <f t="shared" si="342"/>
        <v>Kleingeld, J.N.</v>
      </c>
      <c r="F378" s="85" t="str">
        <f t="shared" si="343"/>
        <v>Julia</v>
      </c>
      <c r="G378" s="86">
        <f t="shared" si="344"/>
        <v>40446</v>
      </c>
      <c r="H378" s="87">
        <f t="shared" si="345"/>
        <v>11</v>
      </c>
      <c r="I378" s="94"/>
      <c r="J378" s="84" t="str">
        <f t="shared" si="346"/>
        <v>E2</v>
      </c>
      <c r="K378" s="84" t="str">
        <f t="shared" si="347"/>
        <v>D2</v>
      </c>
      <c r="L378" s="84" t="str">
        <f t="shared" si="348"/>
        <v>D2</v>
      </c>
      <c r="M378" s="84" t="str">
        <f t="shared" si="349"/>
        <v>D2</v>
      </c>
      <c r="N378" s="89"/>
      <c r="P378" s="199"/>
      <c r="Q378" s="199"/>
      <c r="R378" s="199"/>
      <c r="S378" s="199">
        <f>IF(OR(LEFT($A378,1)="x",AND(AC373+$AC378=0,$AC373&gt;0)),"",IFERROR(VLOOKUP($A378,LedenZ,29,0),""))</f>
        <v>0</v>
      </c>
      <c r="T378" s="273">
        <f t="shared" si="350"/>
        <v>1</v>
      </c>
      <c r="U378" s="202">
        <f t="shared" si="351"/>
        <v>1</v>
      </c>
      <c r="V378" s="205">
        <f t="shared" si="358"/>
        <v>11</v>
      </c>
      <c r="W378" s="205">
        <f t="shared" si="358"/>
        <v>12</v>
      </c>
      <c r="X378" s="49">
        <v>9</v>
      </c>
      <c r="Y378" s="84" t="str">
        <f t="shared" si="352"/>
        <v>E2</v>
      </c>
      <c r="Z378" s="84" t="str">
        <f t="shared" si="353"/>
        <v>D2</v>
      </c>
      <c r="AA378" s="84" t="str">
        <f t="shared" si="354"/>
        <v>D2</v>
      </c>
      <c r="AB378" s="84" t="str">
        <f t="shared" si="355"/>
        <v/>
      </c>
      <c r="AC378" s="31">
        <f t="shared" si="356"/>
        <v>6</v>
      </c>
      <c r="AH378" s="332">
        <f t="shared" si="357"/>
        <v>11.27</v>
      </c>
    </row>
    <row r="379" spans="1:34" x14ac:dyDescent="0.25">
      <c r="A379" s="31" t="str">
        <f>C371&amp;"x"&amp;B379</f>
        <v>D2x6</v>
      </c>
      <c r="B379" s="60">
        <v>6</v>
      </c>
      <c r="C379" s="84" t="str">
        <f t="shared" si="340"/>
        <v>V</v>
      </c>
      <c r="D379" s="84" t="str">
        <f t="shared" si="341"/>
        <v>NLP78L9</v>
      </c>
      <c r="E379" s="85" t="str">
        <f t="shared" si="342"/>
        <v>Wiel, van der D.N.</v>
      </c>
      <c r="F379" s="85" t="str">
        <f t="shared" si="343"/>
        <v>Danique</v>
      </c>
      <c r="G379" s="86">
        <f t="shared" si="344"/>
        <v>40538</v>
      </c>
      <c r="H379" s="87">
        <f t="shared" si="345"/>
        <v>11</v>
      </c>
      <c r="I379" s="94"/>
      <c r="J379" s="84" t="str">
        <f t="shared" si="346"/>
        <v>E5</v>
      </c>
      <c r="K379" s="84" t="str">
        <f t="shared" si="347"/>
        <v>D3</v>
      </c>
      <c r="L379" s="84" t="str">
        <f t="shared" si="348"/>
        <v>D2</v>
      </c>
      <c r="M379" s="84" t="str">
        <f t="shared" si="349"/>
        <v>D2</v>
      </c>
      <c r="N379" s="89"/>
      <c r="P379" s="199"/>
      <c r="Q379" s="199"/>
      <c r="R379" s="199"/>
      <c r="S379" s="199">
        <f>IF(OR(LEFT($A379,1)="x",AND(AC373+$AC379=0,$AC373&gt;0)),"",IFERROR(VLOOKUP($A379,LedenZ,29,0),""))</f>
        <v>0</v>
      </c>
      <c r="T379" s="273">
        <f t="shared" si="350"/>
        <v>1</v>
      </c>
      <c r="U379" s="202">
        <f t="shared" si="351"/>
        <v>1</v>
      </c>
      <c r="V379" s="205">
        <f t="shared" si="358"/>
        <v>11</v>
      </c>
      <c r="W379" s="205">
        <f t="shared" si="358"/>
        <v>12</v>
      </c>
      <c r="X379" s="49">
        <v>10</v>
      </c>
      <c r="Y379" s="84" t="str">
        <f t="shared" si="352"/>
        <v>E5</v>
      </c>
      <c r="Z379" s="84" t="str">
        <f t="shared" si="353"/>
        <v>D3</v>
      </c>
      <c r="AA379" s="84" t="str">
        <f t="shared" si="354"/>
        <v>D2</v>
      </c>
      <c r="AB379" s="84" t="str">
        <f t="shared" si="355"/>
        <v/>
      </c>
      <c r="AC379" s="31">
        <f t="shared" si="356"/>
        <v>6</v>
      </c>
      <c r="AH379" s="332">
        <f t="shared" si="357"/>
        <v>11.01</v>
      </c>
    </row>
    <row r="380" spans="1:34" x14ac:dyDescent="0.25">
      <c r="A380" s="31" t="str">
        <f>C371&amp;"x"&amp;B380</f>
        <v>D2x7</v>
      </c>
      <c r="B380" s="60">
        <v>7</v>
      </c>
      <c r="C380" s="84" t="str">
        <f t="shared" si="340"/>
        <v>V</v>
      </c>
      <c r="D380" s="84" t="str">
        <f t="shared" si="341"/>
        <v>NLM86V5</v>
      </c>
      <c r="E380" s="85" t="str">
        <f t="shared" si="342"/>
        <v>Vaartmans, B.</v>
      </c>
      <c r="F380" s="85" t="str">
        <f t="shared" si="343"/>
        <v>Britt</v>
      </c>
      <c r="G380" s="86">
        <f t="shared" si="344"/>
        <v>40561</v>
      </c>
      <c r="H380" s="87">
        <f t="shared" si="345"/>
        <v>10</v>
      </c>
      <c r="I380" s="94"/>
      <c r="J380" s="84" t="str">
        <f t="shared" si="346"/>
        <v>E6</v>
      </c>
      <c r="K380" s="84" t="str">
        <f t="shared" si="347"/>
        <v>E1</v>
      </c>
      <c r="L380" s="84" t="str">
        <f t="shared" si="348"/>
        <v>D2</v>
      </c>
      <c r="M380" s="84" t="str">
        <f t="shared" si="349"/>
        <v>D2</v>
      </c>
      <c r="N380" s="89"/>
      <c r="P380" s="199"/>
      <c r="Q380" s="199"/>
      <c r="R380" s="199"/>
      <c r="S380" s="199">
        <f>IF(OR(LEFT($A380,1)="x",AND(AC373+$AC380=0,$AC373&gt;0)),"",IFERROR(VLOOKUP($A380,LedenZ,29,0),""))</f>
        <v>0</v>
      </c>
      <c r="T380" s="273">
        <f t="shared" si="350"/>
        <v>1</v>
      </c>
      <c r="U380" s="202">
        <f t="shared" si="351"/>
        <v>1</v>
      </c>
      <c r="V380" s="205">
        <f t="shared" si="358"/>
        <v>11</v>
      </c>
      <c r="W380" s="205">
        <f t="shared" si="358"/>
        <v>12</v>
      </c>
      <c r="X380" s="49">
        <v>11</v>
      </c>
      <c r="Y380" s="84" t="str">
        <f t="shared" si="352"/>
        <v>E6</v>
      </c>
      <c r="Z380" s="84" t="str">
        <f t="shared" si="353"/>
        <v>E1</v>
      </c>
      <c r="AA380" s="84" t="str">
        <f t="shared" si="354"/>
        <v>D2</v>
      </c>
      <c r="AB380" s="84" t="str">
        <f t="shared" si="355"/>
        <v/>
      </c>
      <c r="AC380" s="31">
        <f t="shared" si="356"/>
        <v>6</v>
      </c>
      <c r="AH380" s="332">
        <f t="shared" si="357"/>
        <v>10.95</v>
      </c>
    </row>
    <row r="381" spans="1:34" x14ac:dyDescent="0.25">
      <c r="A381" s="31" t="str">
        <f>C371&amp;"x"&amp;B381</f>
        <v>D2x8</v>
      </c>
      <c r="B381" s="60">
        <v>8</v>
      </c>
      <c r="C381" s="84" t="str">
        <f t="shared" si="340"/>
        <v>V</v>
      </c>
      <c r="D381" s="84" t="str">
        <f t="shared" si="341"/>
        <v>NLS34M7</v>
      </c>
      <c r="E381" s="85" t="str">
        <f t="shared" si="342"/>
        <v>Camphens, S.</v>
      </c>
      <c r="F381" s="85" t="str">
        <f t="shared" si="343"/>
        <v>Saar</v>
      </c>
      <c r="G381" s="86">
        <f t="shared" si="344"/>
        <v>40786</v>
      </c>
      <c r="H381" s="87">
        <f t="shared" si="345"/>
        <v>10</v>
      </c>
      <c r="I381" s="94"/>
      <c r="J381" s="84" t="str">
        <f t="shared" si="346"/>
        <v>E6</v>
      </c>
      <c r="K381" s="84" t="str">
        <f t="shared" si="347"/>
        <v>E1</v>
      </c>
      <c r="L381" s="84" t="str">
        <f t="shared" si="348"/>
        <v>D2</v>
      </c>
      <c r="M381" s="84" t="str">
        <f t="shared" si="349"/>
        <v>D2</v>
      </c>
      <c r="N381" s="89"/>
      <c r="P381" s="199"/>
      <c r="Q381" s="199"/>
      <c r="R381" s="199"/>
      <c r="S381" s="199">
        <f>IF(OR(LEFT($A381,1)="x",AND(AC373+$AC381=0,$AC373&gt;0)),"",IFERROR(VLOOKUP($A381,LedenZ,29,0),""))</f>
        <v>0</v>
      </c>
      <c r="T381" s="273">
        <f t="shared" si="350"/>
        <v>1</v>
      </c>
      <c r="U381" s="202">
        <f t="shared" si="351"/>
        <v>1</v>
      </c>
      <c r="V381" s="205">
        <f t="shared" si="358"/>
        <v>11</v>
      </c>
      <c r="W381" s="205">
        <f t="shared" si="358"/>
        <v>12</v>
      </c>
      <c r="X381" s="49">
        <v>12</v>
      </c>
      <c r="Y381" s="84" t="str">
        <f t="shared" si="352"/>
        <v>E6</v>
      </c>
      <c r="Z381" s="84" t="str">
        <f t="shared" si="353"/>
        <v>E1</v>
      </c>
      <c r="AA381" s="84" t="str">
        <f t="shared" si="354"/>
        <v>D2</v>
      </c>
      <c r="AB381" s="84" t="str">
        <f t="shared" si="355"/>
        <v/>
      </c>
      <c r="AC381" s="31">
        <f t="shared" si="356"/>
        <v>6</v>
      </c>
      <c r="AH381" s="332">
        <f t="shared" si="357"/>
        <v>10.34</v>
      </c>
    </row>
    <row r="382" spans="1:34" x14ac:dyDescent="0.25">
      <c r="A382" s="31" t="str">
        <f>C371&amp;"x"&amp;B382</f>
        <v>D2x9</v>
      </c>
      <c r="B382" s="60">
        <v>9</v>
      </c>
      <c r="C382" s="84" t="str">
        <f t="shared" si="340"/>
        <v>M</v>
      </c>
      <c r="D382" s="84" t="str">
        <f t="shared" si="341"/>
        <v>NLV80P4</v>
      </c>
      <c r="E382" s="85" t="str">
        <f t="shared" si="342"/>
        <v>Heersping, S.</v>
      </c>
      <c r="F382" s="85" t="str">
        <f t="shared" si="343"/>
        <v>Sander</v>
      </c>
      <c r="G382" s="86">
        <f t="shared" si="344"/>
        <v>40806</v>
      </c>
      <c r="H382" s="87">
        <f t="shared" si="345"/>
        <v>10</v>
      </c>
      <c r="I382" s="94"/>
      <c r="J382" s="84" t="str">
        <f t="shared" si="346"/>
        <v>E6</v>
      </c>
      <c r="K382" s="84" t="str">
        <f t="shared" si="347"/>
        <v>E1</v>
      </c>
      <c r="L382" s="84" t="str">
        <f t="shared" si="348"/>
        <v>D2</v>
      </c>
      <c r="M382" s="84" t="str">
        <f t="shared" si="349"/>
        <v>D2</v>
      </c>
      <c r="N382" s="89"/>
      <c r="P382" s="199"/>
      <c r="Q382" s="199"/>
      <c r="R382" s="199"/>
      <c r="S382" s="199">
        <f>IF(OR(LEFT($A382,1)="x",AND(AC373+$AC382=0,$AC373&gt;0)),"",IFERROR(VLOOKUP($A382,LedenZ,29,0),""))</f>
        <v>0</v>
      </c>
      <c r="T382" s="273">
        <f t="shared" si="350"/>
        <v>1</v>
      </c>
      <c r="U382" s="202">
        <f t="shared" si="351"/>
        <v>1</v>
      </c>
      <c r="V382" s="205">
        <f t="shared" si="358"/>
        <v>11</v>
      </c>
      <c r="W382" s="205">
        <f t="shared" si="358"/>
        <v>12</v>
      </c>
      <c r="X382" s="49">
        <v>13</v>
      </c>
      <c r="Y382" s="84" t="str">
        <f t="shared" si="352"/>
        <v>E6</v>
      </c>
      <c r="Z382" s="84" t="str">
        <f t="shared" si="353"/>
        <v>E1</v>
      </c>
      <c r="AA382" s="84" t="str">
        <f t="shared" si="354"/>
        <v>D2</v>
      </c>
      <c r="AB382" s="84" t="str">
        <f t="shared" si="355"/>
        <v/>
      </c>
      <c r="AC382" s="31">
        <f t="shared" si="356"/>
        <v>6</v>
      </c>
      <c r="AH382" s="332">
        <f t="shared" si="357"/>
        <v>10.28</v>
      </c>
    </row>
    <row r="383" spans="1:34" x14ac:dyDescent="0.25">
      <c r="A383" s="31" t="str">
        <f>C371&amp;"x"&amp;B383</f>
        <v>D2x10</v>
      </c>
      <c r="B383" s="60">
        <v>10</v>
      </c>
      <c r="C383" s="84" t="str">
        <f t="shared" si="340"/>
        <v>M</v>
      </c>
      <c r="D383" s="84" t="str">
        <f t="shared" si="341"/>
        <v>NLV80M3</v>
      </c>
      <c r="E383" s="85" t="str">
        <f t="shared" si="342"/>
        <v>Laban, F.C.</v>
      </c>
      <c r="F383" s="85" t="str">
        <f t="shared" si="343"/>
        <v>Freek</v>
      </c>
      <c r="G383" s="86">
        <f t="shared" si="344"/>
        <v>41044</v>
      </c>
      <c r="H383" s="87">
        <f t="shared" si="345"/>
        <v>9</v>
      </c>
      <c r="I383" s="94"/>
      <c r="J383" s="84" t="str">
        <f t="shared" si="346"/>
        <v>F2</v>
      </c>
      <c r="K383" s="84" t="str">
        <f t="shared" si="347"/>
        <v>E4</v>
      </c>
      <c r="L383" s="84" t="str">
        <f t="shared" si="348"/>
        <v>E2</v>
      </c>
      <c r="M383" s="84" t="str">
        <f t="shared" si="349"/>
        <v>D2</v>
      </c>
      <c r="N383" s="89"/>
      <c r="P383" s="199"/>
      <c r="Q383" s="199"/>
      <c r="R383" s="199"/>
      <c r="S383" s="199">
        <f>IF(OR(LEFT($A383,1)="x",AND(AC373+$AC383=0,$AC373&gt;0)),"",IFERROR(VLOOKUP($A383,LedenZ,29,0),""))</f>
        <v>0</v>
      </c>
      <c r="T383" s="273">
        <f t="shared" si="350"/>
        <v>1</v>
      </c>
      <c r="U383" s="202">
        <f t="shared" si="351"/>
        <v>1</v>
      </c>
      <c r="V383" s="205">
        <f t="shared" si="358"/>
        <v>11</v>
      </c>
      <c r="W383" s="205">
        <f t="shared" si="358"/>
        <v>12</v>
      </c>
      <c r="X383" s="49">
        <v>14</v>
      </c>
      <c r="Y383" s="84" t="str">
        <f t="shared" si="352"/>
        <v>F2</v>
      </c>
      <c r="Z383" s="84" t="str">
        <f t="shared" si="353"/>
        <v>E4</v>
      </c>
      <c r="AA383" s="84" t="str">
        <f t="shared" si="354"/>
        <v>E2</v>
      </c>
      <c r="AB383" s="84" t="str">
        <f t="shared" si="355"/>
        <v/>
      </c>
      <c r="AC383" s="31">
        <f t="shared" si="356"/>
        <v>6</v>
      </c>
      <c r="AH383" s="332">
        <f t="shared" si="357"/>
        <v>9.6300000000000008</v>
      </c>
    </row>
    <row r="384" spans="1:34" x14ac:dyDescent="0.25">
      <c r="A384" s="31" t="str">
        <f>C371&amp;"x"&amp;B384</f>
        <v>D2x11</v>
      </c>
      <c r="B384" s="60">
        <v>11</v>
      </c>
      <c r="C384" s="84" t="str">
        <f t="shared" si="340"/>
        <v/>
      </c>
      <c r="D384" s="84" t="str">
        <f t="shared" si="341"/>
        <v/>
      </c>
      <c r="E384" s="85" t="str">
        <f t="shared" si="342"/>
        <v/>
      </c>
      <c r="F384" s="85" t="str">
        <f t="shared" si="343"/>
        <v/>
      </c>
      <c r="G384" s="86" t="str">
        <f t="shared" si="344"/>
        <v/>
      </c>
      <c r="H384" s="87" t="str">
        <f t="shared" si="345"/>
        <v/>
      </c>
      <c r="I384" s="94"/>
      <c r="J384" s="84" t="str">
        <f t="shared" si="346"/>
        <v/>
      </c>
      <c r="K384" s="84" t="str">
        <f t="shared" si="347"/>
        <v/>
      </c>
      <c r="L384" s="84" t="str">
        <f t="shared" si="348"/>
        <v/>
      </c>
      <c r="M384" s="84" t="str">
        <f t="shared" si="349"/>
        <v/>
      </c>
      <c r="N384" s="89"/>
      <c r="P384" s="199"/>
      <c r="Q384" s="199"/>
      <c r="R384" s="199"/>
      <c r="S384" s="199" t="str">
        <f>IF(OR(LEFT($A384,1)="x",AND(AC373+$AC384=0,$AC373&gt;0)),"",IFERROR(VLOOKUP($A384,LedenZ,29,0),""))</f>
        <v/>
      </c>
      <c r="T384" s="273">
        <f t="shared" si="350"/>
        <v>0</v>
      </c>
      <c r="U384" s="202">
        <f t="shared" si="351"/>
        <v>0</v>
      </c>
      <c r="V384" s="205">
        <f t="shared" si="358"/>
        <v>11</v>
      </c>
      <c r="W384" s="205">
        <f t="shared" si="358"/>
        <v>12</v>
      </c>
      <c r="X384" s="49">
        <v>15</v>
      </c>
      <c r="Y384" s="84" t="str">
        <f t="shared" si="352"/>
        <v/>
      </c>
      <c r="Z384" s="84" t="str">
        <f t="shared" si="353"/>
        <v/>
      </c>
      <c r="AA384" s="84" t="str">
        <f t="shared" si="354"/>
        <v/>
      </c>
      <c r="AB384" s="84" t="str">
        <f t="shared" si="355"/>
        <v/>
      </c>
      <c r="AC384" s="31">
        <f t="shared" si="356"/>
        <v>0</v>
      </c>
      <c r="AH384" s="332" t="str">
        <f t="shared" si="357"/>
        <v/>
      </c>
    </row>
    <row r="385" spans="1:34" x14ac:dyDescent="0.25">
      <c r="A385" s="31" t="str">
        <f>C371&amp;"x"&amp;B385</f>
        <v>D2x12</v>
      </c>
      <c r="B385" s="60">
        <v>12</v>
      </c>
      <c r="C385" s="84" t="str">
        <f t="shared" si="340"/>
        <v/>
      </c>
      <c r="D385" s="84" t="str">
        <f t="shared" si="341"/>
        <v/>
      </c>
      <c r="E385" s="85" t="str">
        <f t="shared" si="342"/>
        <v/>
      </c>
      <c r="F385" s="85" t="str">
        <f t="shared" si="343"/>
        <v/>
      </c>
      <c r="G385" s="86" t="str">
        <f t="shared" si="344"/>
        <v/>
      </c>
      <c r="H385" s="87" t="str">
        <f t="shared" si="345"/>
        <v/>
      </c>
      <c r="I385" s="94"/>
      <c r="J385" s="84" t="str">
        <f t="shared" si="346"/>
        <v/>
      </c>
      <c r="K385" s="84" t="str">
        <f t="shared" si="347"/>
        <v/>
      </c>
      <c r="L385" s="84" t="str">
        <f t="shared" si="348"/>
        <v/>
      </c>
      <c r="M385" s="84" t="str">
        <f t="shared" si="349"/>
        <v/>
      </c>
      <c r="N385" s="89"/>
      <c r="P385" s="199"/>
      <c r="Q385" s="199"/>
      <c r="R385" s="199"/>
      <c r="S385" s="199" t="str">
        <f>IF(OR(LEFT($A385,1)="x",AND(AC373+$AC385=0,$AC373&gt;0)),"",IFERROR(VLOOKUP($A385,LedenZ,29,0),""))</f>
        <v/>
      </c>
      <c r="T385" s="273">
        <f t="shared" si="350"/>
        <v>0</v>
      </c>
      <c r="U385" s="202">
        <f t="shared" si="351"/>
        <v>0</v>
      </c>
      <c r="V385" s="205">
        <f t="shared" si="358"/>
        <v>11</v>
      </c>
      <c r="W385" s="205">
        <f t="shared" si="358"/>
        <v>12</v>
      </c>
      <c r="X385" s="49">
        <v>16</v>
      </c>
      <c r="Y385" s="84" t="str">
        <f t="shared" si="352"/>
        <v/>
      </c>
      <c r="Z385" s="84" t="str">
        <f t="shared" si="353"/>
        <v/>
      </c>
      <c r="AA385" s="84" t="str">
        <f t="shared" si="354"/>
        <v/>
      </c>
      <c r="AB385" s="84" t="str">
        <f t="shared" si="355"/>
        <v/>
      </c>
      <c r="AC385" s="31">
        <f t="shared" si="356"/>
        <v>0</v>
      </c>
      <c r="AH385" s="332" t="str">
        <f t="shared" si="357"/>
        <v/>
      </c>
    </row>
    <row r="386" spans="1:34" x14ac:dyDescent="0.25">
      <c r="A386" s="31" t="str">
        <f>C371&amp;"x"&amp;B386</f>
        <v>D2x13</v>
      </c>
      <c r="B386" s="60">
        <v>13</v>
      </c>
      <c r="C386" s="84" t="str">
        <f t="shared" si="340"/>
        <v/>
      </c>
      <c r="D386" s="84" t="str">
        <f t="shared" si="341"/>
        <v/>
      </c>
      <c r="E386" s="85" t="str">
        <f t="shared" si="342"/>
        <v/>
      </c>
      <c r="F386" s="85" t="str">
        <f t="shared" si="343"/>
        <v/>
      </c>
      <c r="G386" s="86" t="str">
        <f t="shared" si="344"/>
        <v/>
      </c>
      <c r="H386" s="87" t="str">
        <f t="shared" si="345"/>
        <v/>
      </c>
      <c r="I386" s="94"/>
      <c r="J386" s="84" t="str">
        <f t="shared" si="346"/>
        <v/>
      </c>
      <c r="K386" s="84" t="str">
        <f t="shared" si="347"/>
        <v/>
      </c>
      <c r="L386" s="84" t="str">
        <f t="shared" si="348"/>
        <v/>
      </c>
      <c r="M386" s="84" t="str">
        <f t="shared" si="349"/>
        <v/>
      </c>
      <c r="N386" s="89"/>
      <c r="P386" s="199"/>
      <c r="Q386" s="199"/>
      <c r="R386" s="199"/>
      <c r="S386" s="199" t="str">
        <f>IF(OR(LEFT($A386,1)="x",AND(AC373+$AC386=0,$AC373&gt;0)),"",IFERROR(VLOOKUP($A386,LedenZ,29,0),""))</f>
        <v/>
      </c>
      <c r="T386" s="273">
        <f t="shared" si="350"/>
        <v>0</v>
      </c>
      <c r="U386" s="202">
        <f t="shared" si="351"/>
        <v>0</v>
      </c>
      <c r="V386" s="205">
        <f t="shared" si="358"/>
        <v>11</v>
      </c>
      <c r="W386" s="205">
        <f t="shared" si="358"/>
        <v>12</v>
      </c>
      <c r="X386" s="49">
        <v>17</v>
      </c>
      <c r="Y386" s="84" t="str">
        <f t="shared" si="352"/>
        <v/>
      </c>
      <c r="Z386" s="84" t="str">
        <f t="shared" si="353"/>
        <v/>
      </c>
      <c r="AA386" s="84" t="str">
        <f t="shared" si="354"/>
        <v/>
      </c>
      <c r="AB386" s="84" t="str">
        <f t="shared" si="355"/>
        <v/>
      </c>
      <c r="AC386" s="31">
        <f t="shared" si="356"/>
        <v>0</v>
      </c>
      <c r="AH386" s="332" t="str">
        <f t="shared" si="357"/>
        <v/>
      </c>
    </row>
    <row r="387" spans="1:34" x14ac:dyDescent="0.25">
      <c r="A387" s="31" t="str">
        <f>C371&amp;"x"&amp;B387</f>
        <v>D2x14</v>
      </c>
      <c r="B387" s="60">
        <v>14</v>
      </c>
      <c r="C387" s="84" t="str">
        <f t="shared" si="340"/>
        <v/>
      </c>
      <c r="D387" s="84" t="str">
        <f t="shared" si="341"/>
        <v/>
      </c>
      <c r="E387" s="85" t="str">
        <f t="shared" si="342"/>
        <v/>
      </c>
      <c r="F387" s="85" t="str">
        <f t="shared" si="343"/>
        <v/>
      </c>
      <c r="G387" s="86" t="str">
        <f t="shared" si="344"/>
        <v/>
      </c>
      <c r="H387" s="87" t="str">
        <f t="shared" si="345"/>
        <v/>
      </c>
      <c r="I387" s="94"/>
      <c r="J387" s="84" t="str">
        <f t="shared" si="346"/>
        <v/>
      </c>
      <c r="K387" s="84" t="str">
        <f t="shared" si="347"/>
        <v/>
      </c>
      <c r="L387" s="84" t="str">
        <f t="shared" si="348"/>
        <v/>
      </c>
      <c r="M387" s="84" t="str">
        <f t="shared" si="349"/>
        <v/>
      </c>
      <c r="N387" s="89"/>
      <c r="P387" s="199"/>
      <c r="Q387" s="199"/>
      <c r="R387" s="199"/>
      <c r="S387" s="199" t="str">
        <f>IF(OR(LEFT($A387,1)="x",AND(AC373+$AC387=0,$AC373&gt;0)),"",IFERROR(VLOOKUP($A387,LedenZ,29,0),""))</f>
        <v/>
      </c>
      <c r="T387" s="273">
        <f t="shared" si="350"/>
        <v>0</v>
      </c>
      <c r="U387" s="202">
        <f t="shared" si="351"/>
        <v>0</v>
      </c>
      <c r="V387" s="205">
        <f t="shared" si="358"/>
        <v>11</v>
      </c>
      <c r="W387" s="205">
        <f t="shared" si="358"/>
        <v>12</v>
      </c>
      <c r="X387" s="49">
        <v>18</v>
      </c>
      <c r="Y387" s="84" t="str">
        <f t="shared" si="352"/>
        <v/>
      </c>
      <c r="Z387" s="84" t="str">
        <f t="shared" si="353"/>
        <v/>
      </c>
      <c r="AA387" s="84" t="str">
        <f t="shared" si="354"/>
        <v/>
      </c>
      <c r="AB387" s="84" t="str">
        <f t="shared" si="355"/>
        <v/>
      </c>
      <c r="AC387" s="31">
        <f t="shared" si="356"/>
        <v>0</v>
      </c>
      <c r="AH387" s="332" t="str">
        <f t="shared" si="357"/>
        <v/>
      </c>
    </row>
    <row r="388" spans="1:34" x14ac:dyDescent="0.25">
      <c r="A388" s="31" t="str">
        <f>C371&amp;"x"&amp;B388</f>
        <v>D2x15</v>
      </c>
      <c r="B388" s="60">
        <v>15</v>
      </c>
      <c r="C388" s="84" t="str">
        <f t="shared" si="340"/>
        <v/>
      </c>
      <c r="D388" s="84" t="str">
        <f t="shared" si="341"/>
        <v/>
      </c>
      <c r="E388" s="85" t="str">
        <f t="shared" si="342"/>
        <v/>
      </c>
      <c r="F388" s="85" t="str">
        <f t="shared" si="343"/>
        <v/>
      </c>
      <c r="G388" s="86" t="str">
        <f t="shared" si="344"/>
        <v/>
      </c>
      <c r="H388" s="87" t="str">
        <f t="shared" si="345"/>
        <v/>
      </c>
      <c r="I388" s="94"/>
      <c r="J388" s="84" t="str">
        <f t="shared" si="346"/>
        <v/>
      </c>
      <c r="K388" s="84" t="str">
        <f t="shared" si="347"/>
        <v/>
      </c>
      <c r="L388" s="84" t="str">
        <f t="shared" si="348"/>
        <v/>
      </c>
      <c r="M388" s="84" t="str">
        <f t="shared" si="349"/>
        <v/>
      </c>
      <c r="N388" s="89"/>
      <c r="P388" s="199"/>
      <c r="Q388" s="199"/>
      <c r="R388" s="199"/>
      <c r="S388" s="199" t="str">
        <f>IF(OR(LEFT($A388,1)="x",AND(AC373+$AC388=0,$AC373&gt;0)),"",IFERROR(VLOOKUP($A388,LedenZ,29,0),""))</f>
        <v/>
      </c>
      <c r="T388" s="273">
        <f t="shared" si="350"/>
        <v>0</v>
      </c>
      <c r="U388" s="202">
        <f t="shared" si="351"/>
        <v>0</v>
      </c>
      <c r="V388" s="205">
        <f t="shared" si="358"/>
        <v>11</v>
      </c>
      <c r="W388" s="205">
        <f t="shared" si="358"/>
        <v>12</v>
      </c>
      <c r="X388" s="49">
        <v>19</v>
      </c>
      <c r="Y388" s="84" t="str">
        <f t="shared" si="352"/>
        <v/>
      </c>
      <c r="Z388" s="84" t="str">
        <f t="shared" si="353"/>
        <v/>
      </c>
      <c r="AA388" s="84" t="str">
        <f t="shared" si="354"/>
        <v/>
      </c>
      <c r="AB388" s="84" t="str">
        <f t="shared" si="355"/>
        <v/>
      </c>
      <c r="AC388" s="31">
        <f t="shared" si="356"/>
        <v>0</v>
      </c>
      <c r="AH388" s="332" t="str">
        <f t="shared" si="357"/>
        <v/>
      </c>
    </row>
    <row r="389" spans="1:34" ht="13.8" thickBot="1" x14ac:dyDescent="0.3">
      <c r="B389" s="90"/>
      <c r="C389" s="91"/>
      <c r="D389" s="90"/>
      <c r="E389" s="90"/>
      <c r="F389" s="90"/>
      <c r="G389" s="92"/>
      <c r="H389" s="92"/>
      <c r="I389" s="92"/>
      <c r="J389" s="91"/>
      <c r="K389" s="91"/>
      <c r="L389" s="91"/>
      <c r="M389" s="89"/>
      <c r="N389" s="89"/>
      <c r="X389" s="49">
        <v>20</v>
      </c>
    </row>
    <row r="390" spans="1:34" ht="13.8" thickTop="1" x14ac:dyDescent="0.25">
      <c r="A390" s="59"/>
      <c r="B390" s="60"/>
      <c r="C390" s="416" t="s">
        <v>5707</v>
      </c>
      <c r="D390" s="416"/>
      <c r="E390" s="162" t="s">
        <v>5708</v>
      </c>
      <c r="F390" s="162" t="s">
        <v>5709</v>
      </c>
      <c r="G390" s="62" t="s">
        <v>5710</v>
      </c>
      <c r="H390" s="63"/>
      <c r="I390" s="64"/>
      <c r="J390" s="65" t="s">
        <v>5711</v>
      </c>
      <c r="K390" s="65" t="s">
        <v>5712</v>
      </c>
      <c r="L390" s="65" t="s">
        <v>5713</v>
      </c>
      <c r="M390" s="66"/>
      <c r="N390" s="66"/>
      <c r="O390" s="67"/>
      <c r="P390" s="68">
        <f>COUNT(P394:P408)</f>
        <v>0</v>
      </c>
      <c r="Q390" s="68">
        <f>COUNT(Q394:Q408)</f>
        <v>0</v>
      </c>
      <c r="R390" s="68">
        <f>COUNT(R394:R408)</f>
        <v>0</v>
      </c>
      <c r="S390" s="68">
        <f>COUNT(S394:S408)</f>
        <v>10</v>
      </c>
      <c r="T390" s="344">
        <f>T391-SUM(U394:U408)</f>
        <v>0</v>
      </c>
      <c r="U390" s="67"/>
      <c r="V390" s="67"/>
      <c r="W390" s="67"/>
      <c r="X390" s="67">
        <v>1</v>
      </c>
      <c r="Y390" s="59"/>
      <c r="Z390" s="59"/>
      <c r="AA390" s="59"/>
      <c r="AB390" s="59"/>
      <c r="AC390" s="59"/>
    </row>
    <row r="391" spans="1:34" x14ac:dyDescent="0.25">
      <c r="A391" s="40">
        <v>23</v>
      </c>
      <c r="B391" s="70"/>
      <c r="C391" s="415" t="str">
        <f>Leden!AR25</f>
        <v>D3</v>
      </c>
      <c r="D391" s="415"/>
      <c r="E391" s="161" t="str">
        <f>IF($C391="","",LEFT(IFERROR(VLOOKUP($C391,TeamsZ,2,0),"")&amp;"??",2))</f>
        <v>BK</v>
      </c>
      <c r="F391" s="342" t="str">
        <f>IF($C391="","",IFERROR(VLOOKUP($C391,TeamsZ,3,0),"??"))</f>
        <v>Za</v>
      </c>
      <c r="G391" s="161" t="str">
        <f>IF($C391="","",LEFT(IFERROR(VLOOKUP($C391,TeamsZ,4,0),"")&amp;"?",1))</f>
        <v>8</v>
      </c>
      <c r="H391" s="72"/>
      <c r="I391" s="73"/>
      <c r="J391" s="265">
        <f>COUNTIF(C394:C408,"V")</f>
        <v>6</v>
      </c>
      <c r="K391" s="268">
        <f>COUNTIF(C394:C408,"M")</f>
        <v>4</v>
      </c>
      <c r="L391" s="74">
        <f>IFERROR(AVERAGE(H394:H408),"")</f>
        <v>11</v>
      </c>
      <c r="M391" s="75"/>
      <c r="N391" s="75"/>
      <c r="O391" s="76" t="s">
        <v>5714</v>
      </c>
      <c r="P391" s="346"/>
      <c r="Q391" s="346"/>
      <c r="R391" s="346"/>
      <c r="S391" s="346">
        <f>IF(COUNT(S394:S408)=0,"",TeamPunten(S394:S408,$C391,$T391))</f>
        <v>0</v>
      </c>
      <c r="T391" s="344">
        <f>SUM(T394:T408)</f>
        <v>10</v>
      </c>
      <c r="U391" s="201" t="str">
        <f>MID($C391,1,1)</f>
        <v>D</v>
      </c>
      <c r="V391" s="201" t="str">
        <f>MID($C391,1,1)</f>
        <v>D</v>
      </c>
      <c r="W391" s="201" t="str">
        <f>MID($C391,1,1)</f>
        <v>D</v>
      </c>
      <c r="X391" s="49">
        <v>2</v>
      </c>
      <c r="Y391" s="40"/>
      <c r="Z391" s="40"/>
      <c r="AA391" s="40"/>
      <c r="AB391" s="40"/>
      <c r="AC391" s="40"/>
      <c r="AD391" s="17" t="str">
        <f>IF($C391="","",IFERROR(VLOOKUP($C391,TeamsZ,6,0),""))</f>
        <v>A</v>
      </c>
      <c r="AE391" s="17" t="str">
        <f>TRIM(IF($AD391="","",IFERROR(VLOOKUP($AD391,Teams!$J$4:$O$8,2,0),"")))</f>
        <v>3312 AD</v>
      </c>
      <c r="AF391" s="17" t="str">
        <f>TRIM(IF($AD391="","",IFERROR(VLOOKUP($AD391,Teams!$J$4:$O$8,4,0),"")))</f>
        <v>Dordrecht Oranje Wit Hal</v>
      </c>
      <c r="AH391" s="335">
        <f>IFERROR(AVERAGE(AH394:AH408),"")</f>
        <v>11.46</v>
      </c>
    </row>
    <row r="392" spans="1:34" x14ac:dyDescent="0.25">
      <c r="B392" s="60"/>
      <c r="C392" s="162"/>
      <c r="D392" s="60"/>
      <c r="E392" s="60"/>
      <c r="F392" s="60"/>
      <c r="G392" s="64"/>
      <c r="H392" s="64"/>
      <c r="I392" s="64"/>
      <c r="J392" s="266"/>
      <c r="K392" s="266"/>
      <c r="L392" s="266"/>
      <c r="M392" s="77"/>
      <c r="N392" s="77"/>
      <c r="P392" s="200"/>
      <c r="Q392" s="200"/>
      <c r="R392" s="200"/>
      <c r="S392" s="200"/>
      <c r="T392" s="156"/>
      <c r="U392" s="202"/>
      <c r="V392" s="202"/>
      <c r="W392" s="202"/>
      <c r="X392" s="49">
        <v>3</v>
      </c>
    </row>
    <row r="393" spans="1:34" x14ac:dyDescent="0.25">
      <c r="A393" s="78"/>
      <c r="B393" s="79"/>
      <c r="C393" s="80" t="s">
        <v>5715</v>
      </c>
      <c r="D393" s="80" t="s">
        <v>5716</v>
      </c>
      <c r="E393" s="81" t="s">
        <v>5717</v>
      </c>
      <c r="F393" s="81" t="s">
        <v>5718</v>
      </c>
      <c r="G393" s="80" t="s">
        <v>5719</v>
      </c>
      <c r="H393" s="80" t="s">
        <v>5720</v>
      </c>
      <c r="I393" s="80" t="s">
        <v>5575</v>
      </c>
      <c r="J393" s="80" t="s">
        <v>7904</v>
      </c>
      <c r="K393" s="80" t="s">
        <v>7905</v>
      </c>
      <c r="L393" s="80" t="s">
        <v>8680</v>
      </c>
      <c r="M393" s="80" t="s">
        <v>8681</v>
      </c>
      <c r="N393" s="82"/>
      <c r="O393" s="83"/>
      <c r="P393" s="203" t="s">
        <v>5585</v>
      </c>
      <c r="Q393" s="203" t="s">
        <v>5584</v>
      </c>
      <c r="R393" s="203" t="s">
        <v>5586</v>
      </c>
      <c r="S393" s="203" t="s">
        <v>5585</v>
      </c>
      <c r="T393" s="156"/>
      <c r="U393" s="201">
        <f>IF(W391="","",VLOOKUP(W391,Leeftijdscat,2,FALSE))</f>
        <v>9</v>
      </c>
      <c r="V393" s="201">
        <f>IF(W391="","",VLOOKUP(W391,Leeftijdscat,3,FALSE))</f>
        <v>11</v>
      </c>
      <c r="W393" s="201">
        <f>IF(W391="","",VLOOKUP(W391,Leeftijdscat,4,FALSE))</f>
        <v>12</v>
      </c>
      <c r="X393" s="49">
        <v>4</v>
      </c>
      <c r="Y393" s="78">
        <f>LEN(Y394&amp;Y395&amp;Y396&amp;Y397&amp;Y398&amp;Y399&amp;Y400&amp;Y401&amp;Y402&amp;Y403&amp;Y404&amp;Y405&amp;Y406&amp;Y407&amp;Y408)</f>
        <v>20</v>
      </c>
      <c r="Z393" s="78">
        <f>LEN(Z394&amp;Z395&amp;Z396&amp;Z397&amp;Z398&amp;Z399&amp;Z400&amp;Z401&amp;Z402&amp;Z403&amp;Z404&amp;Z405&amp;Z406&amp;Z407&amp;Z408)</f>
        <v>20</v>
      </c>
      <c r="AA393" s="78">
        <f>LEN(AA394&amp;AA395&amp;AA396&amp;AA397&amp;AA398&amp;AA399&amp;AA400&amp;AA401&amp;AA402&amp;AA403&amp;AA404&amp;AA405&amp;AA406&amp;AA407&amp;AA408)</f>
        <v>20</v>
      </c>
      <c r="AB393" s="78">
        <f>LEN(AB394&amp;AB395&amp;AB396&amp;AB397&amp;AB398&amp;AB399&amp;AB400&amp;AB401&amp;AB402&amp;AB403&amp;AB404&amp;AB405&amp;AB406&amp;AB407&amp;AB408)</f>
        <v>0</v>
      </c>
      <c r="AC393" s="78">
        <f>SUM(Y393:AA393)</f>
        <v>60</v>
      </c>
    </row>
    <row r="394" spans="1:34" x14ac:dyDescent="0.25">
      <c r="A394" s="31" t="str">
        <f>C391&amp;"x"&amp;B394</f>
        <v>D3x1</v>
      </c>
      <c r="B394" s="60">
        <v>1</v>
      </c>
      <c r="C394" s="84" t="str">
        <f t="shared" ref="C394:C408" si="359">IF(LEFT($A394,1)="x","",IFERROR(VLOOKUP($A394,LedenZ,5,0),""))</f>
        <v>V</v>
      </c>
      <c r="D394" s="84" t="str">
        <f t="shared" ref="D394:D408" si="360">IF(LEFT($A394,1)="x","",IFERROR(VLOOKUP($A394,LedenZ,6,0),""))</f>
        <v>NLL53K3</v>
      </c>
      <c r="E394" s="85" t="str">
        <f t="shared" ref="E394:E408" si="361">IF(LEFT($A394,1)="x","",IFERROR(VLOOKUP($A394,LedenZ,7,0),""))</f>
        <v>Dongen, van M.J.</v>
      </c>
      <c r="F394" s="85" t="str">
        <f t="shared" ref="F394:F408" si="362">IF(LEFT($A394,1)="x","",IFERROR(VLOOKUP($A394,LedenZ,8,0),""))</f>
        <v>Madelief</v>
      </c>
      <c r="G394" s="86">
        <f t="shared" ref="G394:G408" si="363">IF(LEFT($A394,1)="x","",IFERROR(VLOOKUP($A394,LedenZ,9,0),""))</f>
        <v>40143</v>
      </c>
      <c r="H394" s="87">
        <f t="shared" ref="H394:H408" si="364">IF(AND(ISNUMBER(G394),G394&lt;&gt;0),DATEDIF(G394,Peildatum,"Y"),"")</f>
        <v>12</v>
      </c>
      <c r="I394" s="94"/>
      <c r="J394" s="84" t="str">
        <f t="shared" ref="J394:J408" si="365">IF(LEFT($A394,1)="x","",IFERROR(VLOOKUP($A394,LedenZ,15,0),""))</f>
        <v>D3</v>
      </c>
      <c r="K394" s="84" t="str">
        <f t="shared" ref="K394:K408" si="366">IF(LEFT($A394,1)="x","",IFERROR(VLOOKUP($A394,LedenZ,16,0),""))</f>
        <v>D4</v>
      </c>
      <c r="L394" s="84" t="str">
        <f t="shared" ref="L394:L408" si="367">IF(LEFT($A394,1)="x","",IFERROR(VLOOKUP($A394,LedenZ,17,0),""))</f>
        <v>D3</v>
      </c>
      <c r="M394" s="84" t="str">
        <f t="shared" ref="M394:M408" si="368">IF(LEFT($A394,1)="x","",IFERROR(VLOOKUP($A394,LedenZ,18,0),""))</f>
        <v>D3</v>
      </c>
      <c r="N394" s="89"/>
      <c r="P394" s="199"/>
      <c r="Q394" s="199"/>
      <c r="R394" s="199"/>
      <c r="S394" s="199">
        <f>IF(OR(LEFT($A394,1)="x",AND(AC393+$AC394=0,$AC393&gt;0)),"",IFERROR(VLOOKUP($A394,LedenZ,29,0),""))</f>
        <v>0</v>
      </c>
      <c r="T394" s="273">
        <f t="shared" ref="T394:T408" si="369">IF(LEN(C394&amp;D394&amp;E394&amp;F394)&gt;0,1,0)</f>
        <v>1</v>
      </c>
      <c r="U394" s="202">
        <f t="shared" ref="U394:U408" si="370">MIN(LEN(Y394&amp;Z394&amp;AA394&amp;AB394),1)</f>
        <v>1</v>
      </c>
      <c r="V394" s="205">
        <f>V393</f>
        <v>11</v>
      </c>
      <c r="W394" s="205">
        <f>W393</f>
        <v>12</v>
      </c>
      <c r="X394" s="49">
        <v>5</v>
      </c>
      <c r="Y394" s="84" t="str">
        <f t="shared" ref="Y394:Y408" si="371">IF(LEFT($A394,1)="x","",IFERROR(VLOOKUP($A394,LedenZ,33,0),""))</f>
        <v>D3</v>
      </c>
      <c r="Z394" s="84" t="str">
        <f t="shared" ref="Z394:Z408" si="372">IF(LEFT($A394,1)="x","",IFERROR(VLOOKUP($A394,LedenZ,34,0),""))</f>
        <v>D4</v>
      </c>
      <c r="AA394" s="84" t="str">
        <f t="shared" ref="AA394:AA408" si="373">IF(LEFT($A394,1)="x","",IFERROR(VLOOKUP($A394,LedenZ,35,0),""))</f>
        <v>D3</v>
      </c>
      <c r="AB394" s="84" t="str">
        <f t="shared" ref="AB394:AB408" si="374">IF(LEFT($A394,1)="x","",IFERROR(VLOOKUP($A394,LedenZ,36,0),""))</f>
        <v/>
      </c>
      <c r="AC394" s="31">
        <f t="shared" ref="AC394:AC408" si="375">LEN(Y394&amp;Z394&amp;AA394&amp;AB394)</f>
        <v>6</v>
      </c>
      <c r="AH394" s="332">
        <f t="shared" ref="AH394:AH408" si="376">lft(G394,Peildatum)</f>
        <v>12.1</v>
      </c>
    </row>
    <row r="395" spans="1:34" x14ac:dyDescent="0.25">
      <c r="A395" s="31" t="str">
        <f>C391&amp;"x"&amp;B395</f>
        <v>D3x2</v>
      </c>
      <c r="B395" s="60">
        <v>2</v>
      </c>
      <c r="C395" s="84" t="str">
        <f t="shared" si="359"/>
        <v>V</v>
      </c>
      <c r="D395" s="84" t="str">
        <f t="shared" si="360"/>
        <v>NLR34F7</v>
      </c>
      <c r="E395" s="85" t="str">
        <f t="shared" si="361"/>
        <v>Jongkind, F.W.J.</v>
      </c>
      <c r="F395" s="85" t="str">
        <f t="shared" si="362"/>
        <v>Floortje</v>
      </c>
      <c r="G395" s="86">
        <f t="shared" si="363"/>
        <v>40243</v>
      </c>
      <c r="H395" s="87">
        <f t="shared" si="364"/>
        <v>11</v>
      </c>
      <c r="I395" s="94"/>
      <c r="J395" s="84" t="str">
        <f t="shared" si="365"/>
        <v>E4</v>
      </c>
      <c r="K395" s="84" t="str">
        <f t="shared" si="366"/>
        <v>D4</v>
      </c>
      <c r="L395" s="84" t="str">
        <f t="shared" si="367"/>
        <v>D3</v>
      </c>
      <c r="M395" s="84" t="str">
        <f t="shared" si="368"/>
        <v>D3</v>
      </c>
      <c r="N395" s="89"/>
      <c r="P395" s="199"/>
      <c r="Q395" s="199"/>
      <c r="R395" s="199"/>
      <c r="S395" s="199">
        <f>IF(OR(LEFT($A395,1)="x",AND(AC393+$AC395=0,$AC393&gt;0)),"",IFERROR(VLOOKUP($A395,LedenZ,29,0),""))</f>
        <v>0</v>
      </c>
      <c r="T395" s="273">
        <f t="shared" si="369"/>
        <v>1</v>
      </c>
      <c r="U395" s="202">
        <f t="shared" si="370"/>
        <v>1</v>
      </c>
      <c r="V395" s="205">
        <f t="shared" ref="V395:W408" si="377">V394</f>
        <v>11</v>
      </c>
      <c r="W395" s="205">
        <f t="shared" si="377"/>
        <v>12</v>
      </c>
      <c r="X395" s="49">
        <v>6</v>
      </c>
      <c r="Y395" s="84" t="str">
        <f t="shared" si="371"/>
        <v>E4</v>
      </c>
      <c r="Z395" s="84" t="str">
        <f t="shared" si="372"/>
        <v>D4</v>
      </c>
      <c r="AA395" s="84" t="str">
        <f t="shared" si="373"/>
        <v>D3</v>
      </c>
      <c r="AB395" s="84" t="str">
        <f t="shared" si="374"/>
        <v/>
      </c>
      <c r="AC395" s="31">
        <f t="shared" si="375"/>
        <v>6</v>
      </c>
      <c r="AH395" s="332">
        <f t="shared" si="376"/>
        <v>11.82</v>
      </c>
    </row>
    <row r="396" spans="1:34" x14ac:dyDescent="0.25">
      <c r="A396" s="31" t="str">
        <f>C391&amp;"x"&amp;B396</f>
        <v>D3x3</v>
      </c>
      <c r="B396" s="60">
        <v>3</v>
      </c>
      <c r="C396" s="84" t="str">
        <f t="shared" si="359"/>
        <v>V</v>
      </c>
      <c r="D396" s="84" t="str">
        <f t="shared" si="360"/>
        <v>NLS54M7</v>
      </c>
      <c r="E396" s="85" t="str">
        <f t="shared" si="361"/>
        <v>Baas, N.J.</v>
      </c>
      <c r="F396" s="85" t="str">
        <f t="shared" si="362"/>
        <v>Nikki</v>
      </c>
      <c r="G396" s="86">
        <f t="shared" si="363"/>
        <v>40498</v>
      </c>
      <c r="H396" s="87">
        <f t="shared" si="364"/>
        <v>11</v>
      </c>
      <c r="I396" s="94"/>
      <c r="J396" s="84" t="str">
        <f t="shared" si="365"/>
        <v>E3</v>
      </c>
      <c r="K396" s="84" t="str">
        <f t="shared" si="366"/>
        <v>D4</v>
      </c>
      <c r="L396" s="84" t="str">
        <f t="shared" si="367"/>
        <v>D3</v>
      </c>
      <c r="M396" s="84" t="str">
        <f t="shared" si="368"/>
        <v>D3</v>
      </c>
      <c r="N396" s="89"/>
      <c r="P396" s="199"/>
      <c r="Q396" s="199"/>
      <c r="R396" s="199"/>
      <c r="S396" s="199">
        <f>IF(OR(LEFT($A396,1)="x",AND(AC393+$AC396=0,$AC393&gt;0)),"",IFERROR(VLOOKUP($A396,LedenZ,29,0),""))</f>
        <v>0</v>
      </c>
      <c r="T396" s="273">
        <f t="shared" si="369"/>
        <v>1</v>
      </c>
      <c r="U396" s="202">
        <f t="shared" si="370"/>
        <v>1</v>
      </c>
      <c r="V396" s="205">
        <f t="shared" si="377"/>
        <v>11</v>
      </c>
      <c r="W396" s="205">
        <f t="shared" si="377"/>
        <v>12</v>
      </c>
      <c r="X396" s="49">
        <v>7</v>
      </c>
      <c r="Y396" s="84" t="str">
        <f t="shared" si="371"/>
        <v>E3</v>
      </c>
      <c r="Z396" s="84" t="str">
        <f t="shared" si="372"/>
        <v>D4</v>
      </c>
      <c r="AA396" s="84" t="str">
        <f t="shared" si="373"/>
        <v>D3</v>
      </c>
      <c r="AB396" s="84" t="str">
        <f t="shared" si="374"/>
        <v/>
      </c>
      <c r="AC396" s="31">
        <f t="shared" si="375"/>
        <v>6</v>
      </c>
      <c r="AH396" s="332">
        <f t="shared" si="376"/>
        <v>11.12</v>
      </c>
    </row>
    <row r="397" spans="1:34" x14ac:dyDescent="0.25">
      <c r="A397" s="31" t="str">
        <f>C391&amp;"x"&amp;B397</f>
        <v>D3x4</v>
      </c>
      <c r="B397" s="60">
        <v>4</v>
      </c>
      <c r="C397" s="84" t="str">
        <f t="shared" si="359"/>
        <v>V</v>
      </c>
      <c r="D397" s="84" t="str">
        <f t="shared" si="360"/>
        <v>NLM40K0</v>
      </c>
      <c r="E397" s="85" t="str">
        <f t="shared" si="361"/>
        <v>Bouwknegt, E.L.</v>
      </c>
      <c r="F397" s="85" t="str">
        <f t="shared" si="362"/>
        <v>Enora</v>
      </c>
      <c r="G397" s="86">
        <f t="shared" si="363"/>
        <v>40512</v>
      </c>
      <c r="H397" s="87">
        <f t="shared" si="364"/>
        <v>11</v>
      </c>
      <c r="I397" s="94"/>
      <c r="J397" s="84" t="str">
        <f t="shared" si="365"/>
        <v>E4</v>
      </c>
      <c r="K397" s="84" t="str">
        <f t="shared" si="366"/>
        <v>D4</v>
      </c>
      <c r="L397" s="84" t="str">
        <f t="shared" si="367"/>
        <v>D3</v>
      </c>
      <c r="M397" s="84" t="str">
        <f t="shared" si="368"/>
        <v>D3</v>
      </c>
      <c r="N397" s="89"/>
      <c r="P397" s="199"/>
      <c r="Q397" s="199"/>
      <c r="R397" s="199"/>
      <c r="S397" s="199">
        <f>IF(OR(LEFT($A397,1)="x",AND(AC393+$AC397=0,$AC393&gt;0)),"",IFERROR(VLOOKUP($A397,LedenZ,29,0),""))</f>
        <v>0</v>
      </c>
      <c r="T397" s="273">
        <f t="shared" si="369"/>
        <v>1</v>
      </c>
      <c r="U397" s="202">
        <f t="shared" si="370"/>
        <v>1</v>
      </c>
      <c r="V397" s="205">
        <f t="shared" si="377"/>
        <v>11</v>
      </c>
      <c r="W397" s="205">
        <f t="shared" si="377"/>
        <v>12</v>
      </c>
      <c r="X397" s="49">
        <v>8</v>
      </c>
      <c r="Y397" s="84" t="str">
        <f t="shared" si="371"/>
        <v>E4</v>
      </c>
      <c r="Z397" s="84" t="str">
        <f t="shared" si="372"/>
        <v>D4</v>
      </c>
      <c r="AA397" s="84" t="str">
        <f t="shared" si="373"/>
        <v>D3</v>
      </c>
      <c r="AB397" s="84" t="str">
        <f t="shared" si="374"/>
        <v/>
      </c>
      <c r="AC397" s="31">
        <f t="shared" si="375"/>
        <v>6</v>
      </c>
      <c r="AH397" s="332">
        <f t="shared" si="376"/>
        <v>11.09</v>
      </c>
    </row>
    <row r="398" spans="1:34" x14ac:dyDescent="0.25">
      <c r="A398" s="31" t="str">
        <f>C391&amp;"x"&amp;B398</f>
        <v>D3x5</v>
      </c>
      <c r="B398" s="60">
        <v>5</v>
      </c>
      <c r="C398" s="84" t="str">
        <f t="shared" si="359"/>
        <v>V</v>
      </c>
      <c r="D398" s="84" t="str">
        <f t="shared" si="360"/>
        <v>NLP89T3</v>
      </c>
      <c r="E398" s="85" t="str">
        <f t="shared" si="361"/>
        <v>Grootenboer, T.L.</v>
      </c>
      <c r="F398" s="85" t="str">
        <f t="shared" si="362"/>
        <v>Tess</v>
      </c>
      <c r="G398" s="86">
        <f t="shared" si="363"/>
        <v>40652</v>
      </c>
      <c r="H398" s="87">
        <f t="shared" si="364"/>
        <v>10</v>
      </c>
      <c r="I398" s="94"/>
      <c r="J398" s="84" t="str">
        <f t="shared" si="365"/>
        <v>E4</v>
      </c>
      <c r="K398" s="84" t="str">
        <f t="shared" si="366"/>
        <v>D4</v>
      </c>
      <c r="L398" s="84" t="str">
        <f t="shared" si="367"/>
        <v>D3</v>
      </c>
      <c r="M398" s="84" t="str">
        <f t="shared" si="368"/>
        <v>D3</v>
      </c>
      <c r="N398" s="89"/>
      <c r="P398" s="199"/>
      <c r="Q398" s="199"/>
      <c r="R398" s="199"/>
      <c r="S398" s="199">
        <f>IF(OR(LEFT($A398,1)="x",AND(AC393+$AC398=0,$AC393&gt;0)),"",IFERROR(VLOOKUP($A398,LedenZ,29,0),""))</f>
        <v>0</v>
      </c>
      <c r="T398" s="273">
        <f t="shared" si="369"/>
        <v>1</v>
      </c>
      <c r="U398" s="202">
        <f t="shared" si="370"/>
        <v>1</v>
      </c>
      <c r="V398" s="205">
        <f t="shared" si="377"/>
        <v>11</v>
      </c>
      <c r="W398" s="205">
        <f t="shared" si="377"/>
        <v>12</v>
      </c>
      <c r="X398" s="49">
        <v>9</v>
      </c>
      <c r="Y398" s="84" t="str">
        <f t="shared" si="371"/>
        <v>E4</v>
      </c>
      <c r="Z398" s="84" t="str">
        <f t="shared" si="372"/>
        <v>D4</v>
      </c>
      <c r="AA398" s="84" t="str">
        <f t="shared" si="373"/>
        <v>D3</v>
      </c>
      <c r="AB398" s="84" t="str">
        <f t="shared" si="374"/>
        <v/>
      </c>
      <c r="AC398" s="31">
        <f t="shared" si="375"/>
        <v>6</v>
      </c>
      <c r="AH398" s="332">
        <f t="shared" si="376"/>
        <v>10.7</v>
      </c>
    </row>
    <row r="399" spans="1:34" x14ac:dyDescent="0.25">
      <c r="A399" s="31" t="str">
        <f>C391&amp;"x"&amp;B399</f>
        <v>D3x6</v>
      </c>
      <c r="B399" s="60">
        <v>6</v>
      </c>
      <c r="C399" s="84" t="str">
        <f t="shared" si="359"/>
        <v>V</v>
      </c>
      <c r="D399" s="84" t="str">
        <f t="shared" si="360"/>
        <v>NLM17J9</v>
      </c>
      <c r="E399" s="85" t="str">
        <f t="shared" si="361"/>
        <v>Karsten, T.</v>
      </c>
      <c r="F399" s="85" t="str">
        <f t="shared" si="362"/>
        <v>Tara</v>
      </c>
      <c r="G399" s="86">
        <f t="shared" si="363"/>
        <v>40822</v>
      </c>
      <c r="H399" s="87">
        <f t="shared" si="364"/>
        <v>10</v>
      </c>
      <c r="I399" s="94"/>
      <c r="J399" s="84" t="str">
        <f t="shared" si="365"/>
        <v>E4</v>
      </c>
      <c r="K399" s="84" t="str">
        <f t="shared" si="366"/>
        <v>E4</v>
      </c>
      <c r="L399" s="84" t="str">
        <f t="shared" si="367"/>
        <v>D3</v>
      </c>
      <c r="M399" s="84" t="str">
        <f t="shared" si="368"/>
        <v>D3</v>
      </c>
      <c r="N399" s="89"/>
      <c r="P399" s="199"/>
      <c r="Q399" s="199"/>
      <c r="R399" s="199"/>
      <c r="S399" s="199">
        <f>IF(OR(LEFT($A399,1)="x",AND(AC393+$AC399=0,$AC393&gt;0)),"",IFERROR(VLOOKUP($A399,LedenZ,29,0),""))</f>
        <v>0</v>
      </c>
      <c r="T399" s="273">
        <f t="shared" si="369"/>
        <v>1</v>
      </c>
      <c r="U399" s="202">
        <f t="shared" si="370"/>
        <v>1</v>
      </c>
      <c r="V399" s="205">
        <f t="shared" si="377"/>
        <v>11</v>
      </c>
      <c r="W399" s="205">
        <f t="shared" si="377"/>
        <v>12</v>
      </c>
      <c r="X399" s="49">
        <v>10</v>
      </c>
      <c r="Y399" s="84" t="str">
        <f t="shared" si="371"/>
        <v>E4</v>
      </c>
      <c r="Z399" s="84" t="str">
        <f t="shared" si="372"/>
        <v>E4</v>
      </c>
      <c r="AA399" s="84" t="str">
        <f t="shared" si="373"/>
        <v>D3</v>
      </c>
      <c r="AB399" s="84" t="str">
        <f t="shared" si="374"/>
        <v/>
      </c>
      <c r="AC399" s="31">
        <f t="shared" si="375"/>
        <v>6</v>
      </c>
      <c r="AH399" s="332">
        <f t="shared" si="376"/>
        <v>10.24</v>
      </c>
    </row>
    <row r="400" spans="1:34" x14ac:dyDescent="0.25">
      <c r="A400" s="31" t="str">
        <f>C391&amp;"x"&amp;B400</f>
        <v>D3x7</v>
      </c>
      <c r="B400" s="60">
        <v>7</v>
      </c>
      <c r="C400" s="84" t="str">
        <f t="shared" si="359"/>
        <v>M</v>
      </c>
      <c r="D400" s="84" t="str">
        <f t="shared" si="360"/>
        <v>NMC41D1</v>
      </c>
      <c r="E400" s="85" t="str">
        <f t="shared" si="361"/>
        <v>Afsharbegloe, P.</v>
      </c>
      <c r="F400" s="85" t="str">
        <f t="shared" si="362"/>
        <v>Parham</v>
      </c>
      <c r="G400" s="86">
        <f t="shared" si="363"/>
        <v>40093</v>
      </c>
      <c r="H400" s="87">
        <f t="shared" si="364"/>
        <v>12</v>
      </c>
      <c r="I400" s="94"/>
      <c r="J400" s="84" t="str">
        <f t="shared" si="365"/>
        <v>E4</v>
      </c>
      <c r="K400" s="84" t="str">
        <f t="shared" si="366"/>
        <v>D4</v>
      </c>
      <c r="L400" s="84" t="str">
        <f t="shared" si="367"/>
        <v>D3</v>
      </c>
      <c r="M400" s="84" t="str">
        <f t="shared" si="368"/>
        <v>D3</v>
      </c>
      <c r="N400" s="89"/>
      <c r="P400" s="199"/>
      <c r="Q400" s="199"/>
      <c r="R400" s="199"/>
      <c r="S400" s="199">
        <f>IF(OR(LEFT($A400,1)="x",AND(AC393+$AC400=0,$AC393&gt;0)),"",IFERROR(VLOOKUP($A400,LedenZ,29,0),""))</f>
        <v>0</v>
      </c>
      <c r="T400" s="273">
        <f t="shared" si="369"/>
        <v>1</v>
      </c>
      <c r="U400" s="202">
        <f t="shared" si="370"/>
        <v>1</v>
      </c>
      <c r="V400" s="205">
        <f t="shared" si="377"/>
        <v>11</v>
      </c>
      <c r="W400" s="205">
        <f t="shared" si="377"/>
        <v>12</v>
      </c>
      <c r="X400" s="49">
        <v>11</v>
      </c>
      <c r="Y400" s="84" t="str">
        <f t="shared" si="371"/>
        <v>E4</v>
      </c>
      <c r="Z400" s="84" t="str">
        <f t="shared" si="372"/>
        <v>D4</v>
      </c>
      <c r="AA400" s="84" t="str">
        <f t="shared" si="373"/>
        <v>D3</v>
      </c>
      <c r="AB400" s="84" t="str">
        <f t="shared" si="374"/>
        <v/>
      </c>
      <c r="AC400" s="31">
        <f t="shared" si="375"/>
        <v>6</v>
      </c>
      <c r="AH400" s="332">
        <f t="shared" si="376"/>
        <v>12.23</v>
      </c>
    </row>
    <row r="401" spans="1:34" x14ac:dyDescent="0.25">
      <c r="A401" s="31" t="str">
        <f>C391&amp;"x"&amp;B401</f>
        <v>D3x8</v>
      </c>
      <c r="B401" s="60">
        <v>8</v>
      </c>
      <c r="C401" s="84" t="str">
        <f t="shared" si="359"/>
        <v>M</v>
      </c>
      <c r="D401" s="84" t="str">
        <f t="shared" si="360"/>
        <v>NML47R6</v>
      </c>
      <c r="E401" s="85" t="str">
        <f t="shared" si="361"/>
        <v>Rutten, M.</v>
      </c>
      <c r="F401" s="85" t="str">
        <f t="shared" si="362"/>
        <v>Maarten</v>
      </c>
      <c r="G401" s="86">
        <f t="shared" si="363"/>
        <v>40227</v>
      </c>
      <c r="H401" s="87">
        <f t="shared" si="364"/>
        <v>11</v>
      </c>
      <c r="I401" s="94"/>
      <c r="J401" s="84" t="str">
        <f t="shared" si="365"/>
        <v>E5</v>
      </c>
      <c r="K401" s="84" t="str">
        <f t="shared" si="366"/>
        <v>E5</v>
      </c>
      <c r="L401" s="84" t="str">
        <f t="shared" si="367"/>
        <v>D3</v>
      </c>
      <c r="M401" s="84" t="str">
        <f t="shared" si="368"/>
        <v>D3</v>
      </c>
      <c r="N401" s="89"/>
      <c r="P401" s="199"/>
      <c r="Q401" s="199"/>
      <c r="R401" s="199"/>
      <c r="S401" s="199">
        <f>IF(OR(LEFT($A401,1)="x",AND(AC393+$AC401=0,$AC393&gt;0)),"",IFERROR(VLOOKUP($A401,LedenZ,29,0),""))</f>
        <v>0</v>
      </c>
      <c r="T401" s="273">
        <f t="shared" si="369"/>
        <v>1</v>
      </c>
      <c r="U401" s="202">
        <f t="shared" si="370"/>
        <v>1</v>
      </c>
      <c r="V401" s="205">
        <f t="shared" si="377"/>
        <v>11</v>
      </c>
      <c r="W401" s="205">
        <f t="shared" si="377"/>
        <v>12</v>
      </c>
      <c r="X401" s="49">
        <v>12</v>
      </c>
      <c r="Y401" s="84" t="str">
        <f t="shared" si="371"/>
        <v>E5</v>
      </c>
      <c r="Z401" s="84" t="str">
        <f t="shared" si="372"/>
        <v>E5</v>
      </c>
      <c r="AA401" s="84" t="str">
        <f t="shared" si="373"/>
        <v>D3</v>
      </c>
      <c r="AB401" s="84" t="str">
        <f t="shared" si="374"/>
        <v/>
      </c>
      <c r="AC401" s="31">
        <f t="shared" si="375"/>
        <v>6</v>
      </c>
      <c r="AH401" s="332">
        <f t="shared" si="376"/>
        <v>11.87</v>
      </c>
    </row>
    <row r="402" spans="1:34" x14ac:dyDescent="0.25">
      <c r="A402" s="31" t="str">
        <f>C391&amp;"x"&amp;B402</f>
        <v>D3x9</v>
      </c>
      <c r="B402" s="60">
        <v>9</v>
      </c>
      <c r="C402" s="84" t="str">
        <f t="shared" si="359"/>
        <v>M</v>
      </c>
      <c r="D402" s="84" t="str">
        <f t="shared" si="360"/>
        <v>NMB42C6</v>
      </c>
      <c r="E402" s="85" t="str">
        <f t="shared" si="361"/>
        <v>Heeren, van D.</v>
      </c>
      <c r="F402" s="85" t="str">
        <f t="shared" si="362"/>
        <v>Djess</v>
      </c>
      <c r="G402" s="86">
        <f t="shared" si="363"/>
        <v>40253</v>
      </c>
      <c r="H402" s="87">
        <f t="shared" si="364"/>
        <v>11</v>
      </c>
      <c r="I402" s="94"/>
      <c r="J402" s="84" t="str">
        <f t="shared" si="365"/>
        <v>E4</v>
      </c>
      <c r="K402" s="84" t="str">
        <f t="shared" si="366"/>
        <v>D4</v>
      </c>
      <c r="L402" s="84" t="str">
        <f t="shared" si="367"/>
        <v>D3</v>
      </c>
      <c r="M402" s="84" t="str">
        <f t="shared" si="368"/>
        <v>D3</v>
      </c>
      <c r="N402" s="89"/>
      <c r="P402" s="199"/>
      <c r="Q402" s="199"/>
      <c r="R402" s="199"/>
      <c r="S402" s="199">
        <f>IF(OR(LEFT($A402,1)="x",AND(AC393+$AC402=0,$AC393&gt;0)),"",IFERROR(VLOOKUP($A402,LedenZ,29,0),""))</f>
        <v>0</v>
      </c>
      <c r="T402" s="273">
        <f t="shared" si="369"/>
        <v>1</v>
      </c>
      <c r="U402" s="202">
        <f t="shared" si="370"/>
        <v>1</v>
      </c>
      <c r="V402" s="205">
        <f t="shared" si="377"/>
        <v>11</v>
      </c>
      <c r="W402" s="205">
        <f t="shared" si="377"/>
        <v>12</v>
      </c>
      <c r="X402" s="49">
        <v>13</v>
      </c>
      <c r="Y402" s="84" t="str">
        <f t="shared" si="371"/>
        <v>E4</v>
      </c>
      <c r="Z402" s="84" t="str">
        <f t="shared" si="372"/>
        <v>D4</v>
      </c>
      <c r="AA402" s="84" t="str">
        <f t="shared" si="373"/>
        <v>D3</v>
      </c>
      <c r="AB402" s="84" t="str">
        <f t="shared" si="374"/>
        <v/>
      </c>
      <c r="AC402" s="31">
        <f t="shared" si="375"/>
        <v>6</v>
      </c>
      <c r="AH402" s="332">
        <f t="shared" si="376"/>
        <v>11.79</v>
      </c>
    </row>
    <row r="403" spans="1:34" x14ac:dyDescent="0.25">
      <c r="A403" s="31" t="str">
        <f>C391&amp;"x"&amp;B403</f>
        <v>D3x10</v>
      </c>
      <c r="B403" s="60">
        <v>10</v>
      </c>
      <c r="C403" s="84" t="str">
        <f t="shared" si="359"/>
        <v>M</v>
      </c>
      <c r="D403" s="84" t="str">
        <f t="shared" si="360"/>
        <v>NLX04H2</v>
      </c>
      <c r="E403" s="85" t="str">
        <f t="shared" si="361"/>
        <v>Post, J.M.</v>
      </c>
      <c r="F403" s="85" t="str">
        <f t="shared" si="362"/>
        <v>Joaz</v>
      </c>
      <c r="G403" s="86">
        <f t="shared" si="363"/>
        <v>40309</v>
      </c>
      <c r="H403" s="87">
        <f t="shared" si="364"/>
        <v>11</v>
      </c>
      <c r="I403" s="94"/>
      <c r="J403" s="84" t="str">
        <f t="shared" si="365"/>
        <v>E5</v>
      </c>
      <c r="K403" s="84" t="str">
        <f t="shared" si="366"/>
        <v>D4</v>
      </c>
      <c r="L403" s="84" t="str">
        <f t="shared" si="367"/>
        <v>D3</v>
      </c>
      <c r="M403" s="84" t="str">
        <f t="shared" si="368"/>
        <v>D3</v>
      </c>
      <c r="N403" s="89"/>
      <c r="P403" s="199"/>
      <c r="Q403" s="199"/>
      <c r="R403" s="199"/>
      <c r="S403" s="199">
        <f>IF(OR(LEFT($A403,1)="x",AND(AC393+$AC403=0,$AC393&gt;0)),"",IFERROR(VLOOKUP($A403,LedenZ,29,0),""))</f>
        <v>0</v>
      </c>
      <c r="T403" s="273">
        <f t="shared" si="369"/>
        <v>1</v>
      </c>
      <c r="U403" s="202">
        <f t="shared" si="370"/>
        <v>1</v>
      </c>
      <c r="V403" s="205">
        <f t="shared" si="377"/>
        <v>11</v>
      </c>
      <c r="W403" s="205">
        <f t="shared" si="377"/>
        <v>12</v>
      </c>
      <c r="X403" s="49">
        <v>14</v>
      </c>
      <c r="Y403" s="84" t="str">
        <f t="shared" si="371"/>
        <v>E5</v>
      </c>
      <c r="Z403" s="84" t="str">
        <f t="shared" si="372"/>
        <v>D4</v>
      </c>
      <c r="AA403" s="84" t="str">
        <f t="shared" si="373"/>
        <v>D3</v>
      </c>
      <c r="AB403" s="84" t="str">
        <f t="shared" si="374"/>
        <v/>
      </c>
      <c r="AC403" s="31">
        <f t="shared" si="375"/>
        <v>6</v>
      </c>
      <c r="AH403" s="332">
        <f t="shared" si="376"/>
        <v>11.64</v>
      </c>
    </row>
    <row r="404" spans="1:34" x14ac:dyDescent="0.25">
      <c r="A404" s="31" t="str">
        <f>C391&amp;"x"&amp;B404</f>
        <v>D3x11</v>
      </c>
      <c r="B404" s="60">
        <v>11</v>
      </c>
      <c r="C404" s="84" t="str">
        <f t="shared" si="359"/>
        <v/>
      </c>
      <c r="D404" s="84" t="str">
        <f t="shared" si="360"/>
        <v/>
      </c>
      <c r="E404" s="85" t="str">
        <f t="shared" si="361"/>
        <v/>
      </c>
      <c r="F404" s="85" t="str">
        <f t="shared" si="362"/>
        <v/>
      </c>
      <c r="G404" s="86" t="str">
        <f t="shared" si="363"/>
        <v/>
      </c>
      <c r="H404" s="87" t="str">
        <f t="shared" si="364"/>
        <v/>
      </c>
      <c r="I404" s="94"/>
      <c r="J404" s="84" t="str">
        <f t="shared" si="365"/>
        <v/>
      </c>
      <c r="K404" s="84" t="str">
        <f t="shared" si="366"/>
        <v/>
      </c>
      <c r="L404" s="84" t="str">
        <f t="shared" si="367"/>
        <v/>
      </c>
      <c r="M404" s="84" t="str">
        <f t="shared" si="368"/>
        <v/>
      </c>
      <c r="N404" s="89"/>
      <c r="P404" s="199"/>
      <c r="Q404" s="199"/>
      <c r="R404" s="199"/>
      <c r="S404" s="199" t="str">
        <f>IF(OR(LEFT($A404,1)="x",AND(AC393+$AC404=0,$AC393&gt;0)),"",IFERROR(VLOOKUP($A404,LedenZ,29,0),""))</f>
        <v/>
      </c>
      <c r="T404" s="273">
        <f t="shared" si="369"/>
        <v>0</v>
      </c>
      <c r="U404" s="202">
        <f t="shared" si="370"/>
        <v>0</v>
      </c>
      <c r="V404" s="205">
        <f t="shared" si="377"/>
        <v>11</v>
      </c>
      <c r="W404" s="205">
        <f t="shared" si="377"/>
        <v>12</v>
      </c>
      <c r="X404" s="49">
        <v>15</v>
      </c>
      <c r="Y404" s="84" t="str">
        <f t="shared" si="371"/>
        <v/>
      </c>
      <c r="Z404" s="84" t="str">
        <f t="shared" si="372"/>
        <v/>
      </c>
      <c r="AA404" s="84" t="str">
        <f t="shared" si="373"/>
        <v/>
      </c>
      <c r="AB404" s="84" t="str">
        <f t="shared" si="374"/>
        <v/>
      </c>
      <c r="AC404" s="31">
        <f t="shared" si="375"/>
        <v>0</v>
      </c>
      <c r="AH404" s="332" t="str">
        <f t="shared" si="376"/>
        <v/>
      </c>
    </row>
    <row r="405" spans="1:34" x14ac:dyDescent="0.25">
      <c r="A405" s="31" t="str">
        <f>C391&amp;"x"&amp;B405</f>
        <v>D3x12</v>
      </c>
      <c r="B405" s="60">
        <v>12</v>
      </c>
      <c r="C405" s="84" t="str">
        <f t="shared" si="359"/>
        <v/>
      </c>
      <c r="D405" s="84" t="str">
        <f t="shared" si="360"/>
        <v/>
      </c>
      <c r="E405" s="85" t="str">
        <f t="shared" si="361"/>
        <v/>
      </c>
      <c r="F405" s="85" t="str">
        <f t="shared" si="362"/>
        <v/>
      </c>
      <c r="G405" s="86" t="str">
        <f t="shared" si="363"/>
        <v/>
      </c>
      <c r="H405" s="87" t="str">
        <f t="shared" si="364"/>
        <v/>
      </c>
      <c r="I405" s="94"/>
      <c r="J405" s="84" t="str">
        <f t="shared" si="365"/>
        <v/>
      </c>
      <c r="K405" s="84" t="str">
        <f t="shared" si="366"/>
        <v/>
      </c>
      <c r="L405" s="84" t="str">
        <f t="shared" si="367"/>
        <v/>
      </c>
      <c r="M405" s="84" t="str">
        <f t="shared" si="368"/>
        <v/>
      </c>
      <c r="N405" s="89"/>
      <c r="P405" s="199"/>
      <c r="Q405" s="199"/>
      <c r="R405" s="199"/>
      <c r="S405" s="199" t="str">
        <f>IF(OR(LEFT($A405,1)="x",AND(AC393+$AC405=0,$AC393&gt;0)),"",IFERROR(VLOOKUP($A405,LedenZ,29,0),""))</f>
        <v/>
      </c>
      <c r="T405" s="273">
        <f t="shared" si="369"/>
        <v>0</v>
      </c>
      <c r="U405" s="202">
        <f t="shared" si="370"/>
        <v>0</v>
      </c>
      <c r="V405" s="205">
        <f t="shared" si="377"/>
        <v>11</v>
      </c>
      <c r="W405" s="205">
        <f t="shared" si="377"/>
        <v>12</v>
      </c>
      <c r="X405" s="49">
        <v>16</v>
      </c>
      <c r="Y405" s="84" t="str">
        <f t="shared" si="371"/>
        <v/>
      </c>
      <c r="Z405" s="84" t="str">
        <f t="shared" si="372"/>
        <v/>
      </c>
      <c r="AA405" s="84" t="str">
        <f t="shared" si="373"/>
        <v/>
      </c>
      <c r="AB405" s="84" t="str">
        <f t="shared" si="374"/>
        <v/>
      </c>
      <c r="AC405" s="31">
        <f t="shared" si="375"/>
        <v>0</v>
      </c>
      <c r="AH405" s="332" t="str">
        <f t="shared" si="376"/>
        <v/>
      </c>
    </row>
    <row r="406" spans="1:34" x14ac:dyDescent="0.25">
      <c r="A406" s="31" t="str">
        <f>C391&amp;"x"&amp;B406</f>
        <v>D3x13</v>
      </c>
      <c r="B406" s="60">
        <v>13</v>
      </c>
      <c r="C406" s="84" t="str">
        <f t="shared" si="359"/>
        <v/>
      </c>
      <c r="D406" s="84" t="str">
        <f t="shared" si="360"/>
        <v/>
      </c>
      <c r="E406" s="85" t="str">
        <f t="shared" si="361"/>
        <v/>
      </c>
      <c r="F406" s="85" t="str">
        <f t="shared" si="362"/>
        <v/>
      </c>
      <c r="G406" s="86" t="str">
        <f t="shared" si="363"/>
        <v/>
      </c>
      <c r="H406" s="87" t="str">
        <f t="shared" si="364"/>
        <v/>
      </c>
      <c r="I406" s="94"/>
      <c r="J406" s="84" t="str">
        <f t="shared" si="365"/>
        <v/>
      </c>
      <c r="K406" s="84" t="str">
        <f t="shared" si="366"/>
        <v/>
      </c>
      <c r="L406" s="84" t="str">
        <f t="shared" si="367"/>
        <v/>
      </c>
      <c r="M406" s="84" t="str">
        <f t="shared" si="368"/>
        <v/>
      </c>
      <c r="N406" s="89"/>
      <c r="P406" s="199"/>
      <c r="Q406" s="199"/>
      <c r="R406" s="199"/>
      <c r="S406" s="199" t="str">
        <f>IF(OR(LEFT($A406,1)="x",AND(AC393+$AC406=0,$AC393&gt;0)),"",IFERROR(VLOOKUP($A406,LedenZ,29,0),""))</f>
        <v/>
      </c>
      <c r="T406" s="273">
        <f t="shared" si="369"/>
        <v>0</v>
      </c>
      <c r="U406" s="202">
        <f t="shared" si="370"/>
        <v>0</v>
      </c>
      <c r="V406" s="205">
        <f t="shared" si="377"/>
        <v>11</v>
      </c>
      <c r="W406" s="205">
        <f t="shared" si="377"/>
        <v>12</v>
      </c>
      <c r="X406" s="49">
        <v>17</v>
      </c>
      <c r="Y406" s="84" t="str">
        <f t="shared" si="371"/>
        <v/>
      </c>
      <c r="Z406" s="84" t="str">
        <f t="shared" si="372"/>
        <v/>
      </c>
      <c r="AA406" s="84" t="str">
        <f t="shared" si="373"/>
        <v/>
      </c>
      <c r="AB406" s="84" t="str">
        <f t="shared" si="374"/>
        <v/>
      </c>
      <c r="AC406" s="31">
        <f t="shared" si="375"/>
        <v>0</v>
      </c>
      <c r="AH406" s="332" t="str">
        <f t="shared" si="376"/>
        <v/>
      </c>
    </row>
    <row r="407" spans="1:34" x14ac:dyDescent="0.25">
      <c r="A407" s="31" t="str">
        <f>C391&amp;"x"&amp;B407</f>
        <v>D3x14</v>
      </c>
      <c r="B407" s="60">
        <v>14</v>
      </c>
      <c r="C407" s="84" t="str">
        <f t="shared" si="359"/>
        <v/>
      </c>
      <c r="D407" s="84" t="str">
        <f t="shared" si="360"/>
        <v/>
      </c>
      <c r="E407" s="85" t="str">
        <f t="shared" si="361"/>
        <v/>
      </c>
      <c r="F407" s="85" t="str">
        <f t="shared" si="362"/>
        <v/>
      </c>
      <c r="G407" s="86" t="str">
        <f t="shared" si="363"/>
        <v/>
      </c>
      <c r="H407" s="87" t="str">
        <f t="shared" si="364"/>
        <v/>
      </c>
      <c r="I407" s="94"/>
      <c r="J407" s="84" t="str">
        <f t="shared" si="365"/>
        <v/>
      </c>
      <c r="K407" s="84" t="str">
        <f t="shared" si="366"/>
        <v/>
      </c>
      <c r="L407" s="84" t="str">
        <f t="shared" si="367"/>
        <v/>
      </c>
      <c r="M407" s="84" t="str">
        <f t="shared" si="368"/>
        <v/>
      </c>
      <c r="N407" s="89"/>
      <c r="P407" s="199"/>
      <c r="Q407" s="199"/>
      <c r="R407" s="199"/>
      <c r="S407" s="199" t="str">
        <f>IF(OR(LEFT($A407,1)="x",AND(AC393+$AC407=0,$AC393&gt;0)),"",IFERROR(VLOOKUP($A407,LedenZ,29,0),""))</f>
        <v/>
      </c>
      <c r="T407" s="273">
        <f t="shared" si="369"/>
        <v>0</v>
      </c>
      <c r="U407" s="202">
        <f t="shared" si="370"/>
        <v>0</v>
      </c>
      <c r="V407" s="205">
        <f t="shared" si="377"/>
        <v>11</v>
      </c>
      <c r="W407" s="205">
        <f t="shared" si="377"/>
        <v>12</v>
      </c>
      <c r="X407" s="49">
        <v>18</v>
      </c>
      <c r="Y407" s="84" t="str">
        <f t="shared" si="371"/>
        <v/>
      </c>
      <c r="Z407" s="84" t="str">
        <f t="shared" si="372"/>
        <v/>
      </c>
      <c r="AA407" s="84" t="str">
        <f t="shared" si="373"/>
        <v/>
      </c>
      <c r="AB407" s="84" t="str">
        <f t="shared" si="374"/>
        <v/>
      </c>
      <c r="AC407" s="31">
        <f t="shared" si="375"/>
        <v>0</v>
      </c>
      <c r="AH407" s="332" t="str">
        <f t="shared" si="376"/>
        <v/>
      </c>
    </row>
    <row r="408" spans="1:34" x14ac:dyDescent="0.25">
      <c r="A408" s="31" t="str">
        <f>C391&amp;"x"&amp;B408</f>
        <v>D3x15</v>
      </c>
      <c r="B408" s="60">
        <v>15</v>
      </c>
      <c r="C408" s="84" t="str">
        <f t="shared" si="359"/>
        <v/>
      </c>
      <c r="D408" s="84" t="str">
        <f t="shared" si="360"/>
        <v/>
      </c>
      <c r="E408" s="85" t="str">
        <f t="shared" si="361"/>
        <v/>
      </c>
      <c r="F408" s="85" t="str">
        <f t="shared" si="362"/>
        <v/>
      </c>
      <c r="G408" s="86" t="str">
        <f t="shared" si="363"/>
        <v/>
      </c>
      <c r="H408" s="87" t="str">
        <f t="shared" si="364"/>
        <v/>
      </c>
      <c r="I408" s="94"/>
      <c r="J408" s="84" t="str">
        <f t="shared" si="365"/>
        <v/>
      </c>
      <c r="K408" s="84" t="str">
        <f t="shared" si="366"/>
        <v/>
      </c>
      <c r="L408" s="84" t="str">
        <f t="shared" si="367"/>
        <v/>
      </c>
      <c r="M408" s="84" t="str">
        <f t="shared" si="368"/>
        <v/>
      </c>
      <c r="N408" s="89"/>
      <c r="P408" s="199"/>
      <c r="Q408" s="199"/>
      <c r="R408" s="199"/>
      <c r="S408" s="199" t="str">
        <f>IF(OR(LEFT($A408,1)="x",AND(AC393+$AC408=0,$AC393&gt;0)),"",IFERROR(VLOOKUP($A408,LedenZ,29,0),""))</f>
        <v/>
      </c>
      <c r="T408" s="273">
        <f t="shared" si="369"/>
        <v>0</v>
      </c>
      <c r="U408" s="202">
        <f t="shared" si="370"/>
        <v>0</v>
      </c>
      <c r="V408" s="205">
        <f t="shared" si="377"/>
        <v>11</v>
      </c>
      <c r="W408" s="205">
        <f t="shared" si="377"/>
        <v>12</v>
      </c>
      <c r="X408" s="49">
        <v>19</v>
      </c>
      <c r="Y408" s="84" t="str">
        <f t="shared" si="371"/>
        <v/>
      </c>
      <c r="Z408" s="84" t="str">
        <f t="shared" si="372"/>
        <v/>
      </c>
      <c r="AA408" s="84" t="str">
        <f t="shared" si="373"/>
        <v/>
      </c>
      <c r="AB408" s="84" t="str">
        <f t="shared" si="374"/>
        <v/>
      </c>
      <c r="AC408" s="31">
        <f t="shared" si="375"/>
        <v>0</v>
      </c>
      <c r="AH408" s="332" t="str">
        <f t="shared" si="376"/>
        <v/>
      </c>
    </row>
    <row r="409" spans="1:34" ht="13.8" thickBot="1" x14ac:dyDescent="0.3">
      <c r="B409" s="90"/>
      <c r="C409" s="91"/>
      <c r="D409" s="90"/>
      <c r="E409" s="90"/>
      <c r="F409" s="90"/>
      <c r="G409" s="92"/>
      <c r="H409" s="92"/>
      <c r="I409" s="92"/>
      <c r="J409" s="91"/>
      <c r="K409" s="91"/>
      <c r="L409" s="91"/>
      <c r="M409" s="89"/>
      <c r="N409" s="89"/>
      <c r="X409" s="49">
        <v>20</v>
      </c>
    </row>
    <row r="410" spans="1:34" ht="13.8" thickTop="1" x14ac:dyDescent="0.25">
      <c r="A410" s="59"/>
      <c r="B410" s="60"/>
      <c r="C410" s="416" t="s">
        <v>5707</v>
      </c>
      <c r="D410" s="416"/>
      <c r="E410" s="162" t="s">
        <v>5708</v>
      </c>
      <c r="F410" s="162" t="s">
        <v>5709</v>
      </c>
      <c r="G410" s="62" t="s">
        <v>5710</v>
      </c>
      <c r="H410" s="63"/>
      <c r="I410" s="64"/>
      <c r="J410" s="65" t="s">
        <v>5711</v>
      </c>
      <c r="K410" s="65" t="s">
        <v>5712</v>
      </c>
      <c r="L410" s="65" t="s">
        <v>5713</v>
      </c>
      <c r="M410" s="66"/>
      <c r="N410" s="66"/>
      <c r="O410" s="67"/>
      <c r="P410" s="68">
        <f>COUNT(P414:P428)</f>
        <v>0</v>
      </c>
      <c r="Q410" s="68">
        <f>COUNT(Q414:Q428)</f>
        <v>0</v>
      </c>
      <c r="R410" s="68">
        <f>COUNT(R414:R428)</f>
        <v>0</v>
      </c>
      <c r="S410" s="68">
        <f>COUNT(S414:S428)</f>
        <v>10</v>
      </c>
      <c r="T410" s="344">
        <f>T411-SUM(U414:U428)</f>
        <v>2</v>
      </c>
      <c r="U410" s="67"/>
      <c r="V410" s="67"/>
      <c r="W410" s="67"/>
      <c r="X410" s="67">
        <v>1</v>
      </c>
      <c r="Y410" s="59"/>
      <c r="Z410" s="59"/>
      <c r="AA410" s="59"/>
      <c r="AB410" s="59"/>
      <c r="AC410" s="59"/>
    </row>
    <row r="411" spans="1:34" x14ac:dyDescent="0.25">
      <c r="A411" s="40">
        <v>24</v>
      </c>
      <c r="B411" s="70"/>
      <c r="C411" s="415" t="str">
        <f>Leden!AR26</f>
        <v>D4</v>
      </c>
      <c r="D411" s="415"/>
      <c r="E411" s="161" t="str">
        <f>IF($C411="","",LEFT(IFERROR(VLOOKUP($C411,TeamsZ,2,0),"")&amp;"??",2))</f>
        <v>BK</v>
      </c>
      <c r="F411" s="342" t="str">
        <f>IF($C411="","",IFERROR(VLOOKUP($C411,TeamsZ,3,0),"??"))</f>
        <v>Za</v>
      </c>
      <c r="G411" s="161" t="str">
        <f>IF($C411="","",LEFT(IFERROR(VLOOKUP($C411,TeamsZ,4,0),"")&amp;"?",1))</f>
        <v>8</v>
      </c>
      <c r="H411" s="72"/>
      <c r="I411" s="73"/>
      <c r="J411" s="265">
        <f>COUNTIF(C414:C428,"V")</f>
        <v>8</v>
      </c>
      <c r="K411" s="268">
        <f>COUNTIF(C414:C428,"M")</f>
        <v>2</v>
      </c>
      <c r="L411" s="74">
        <f>IFERROR(AVERAGE(H414:H428),"")</f>
        <v>10.4</v>
      </c>
      <c r="M411" s="75"/>
      <c r="N411" s="75"/>
      <c r="O411" s="76" t="s">
        <v>5714</v>
      </c>
      <c r="P411" s="346"/>
      <c r="Q411" s="346"/>
      <c r="R411" s="346"/>
      <c r="S411" s="346">
        <f>IF(COUNT(S414:S428)=0,"",TeamPunten(S414:S428,$C411,$T411))</f>
        <v>0</v>
      </c>
      <c r="T411" s="344">
        <f>SUM(T414:T428)</f>
        <v>10</v>
      </c>
      <c r="U411" s="201" t="str">
        <f>MID($C411,1,1)</f>
        <v>D</v>
      </c>
      <c r="V411" s="201" t="str">
        <f>MID($C411,1,1)</f>
        <v>D</v>
      </c>
      <c r="W411" s="201" t="str">
        <f>MID($C411,1,1)</f>
        <v>D</v>
      </c>
      <c r="X411" s="49">
        <v>2</v>
      </c>
      <c r="Y411" s="40"/>
      <c r="Z411" s="40"/>
      <c r="AA411" s="40"/>
      <c r="AB411" s="40"/>
      <c r="AC411" s="40"/>
      <c r="AD411" s="17" t="str">
        <f>IF($C411="","",IFERROR(VLOOKUP($C411,TeamsZ,6,0),""))</f>
        <v>A</v>
      </c>
      <c r="AE411" s="17" t="str">
        <f>TRIM(IF($AD411="","",IFERROR(VLOOKUP($AD411,Teams!$J$4:$O$8,2,0),"")))</f>
        <v>3312 AD</v>
      </c>
      <c r="AF411" s="17" t="str">
        <f>TRIM(IF($AD411="","",IFERROR(VLOOKUP($AD411,Teams!$J$4:$O$8,4,0),"")))</f>
        <v>Dordrecht Oranje Wit Hal</v>
      </c>
      <c r="AH411" s="335">
        <f>IFERROR(AVERAGE(AH414:AH428),"")</f>
        <v>10.880999999999998</v>
      </c>
    </row>
    <row r="412" spans="1:34" x14ac:dyDescent="0.25">
      <c r="B412" s="60"/>
      <c r="C412" s="162"/>
      <c r="D412" s="60"/>
      <c r="E412" s="60"/>
      <c r="F412" s="60"/>
      <c r="G412" s="64"/>
      <c r="H412" s="64"/>
      <c r="I412" s="64"/>
      <c r="J412" s="266"/>
      <c r="K412" s="266"/>
      <c r="L412" s="266"/>
      <c r="M412" s="77"/>
      <c r="N412" s="77"/>
      <c r="P412" s="200"/>
      <c r="Q412" s="200"/>
      <c r="R412" s="200"/>
      <c r="S412" s="200"/>
      <c r="T412" s="156"/>
      <c r="U412" s="202"/>
      <c r="V412" s="202"/>
      <c r="W412" s="202"/>
      <c r="X412" s="49">
        <v>3</v>
      </c>
    </row>
    <row r="413" spans="1:34" x14ac:dyDescent="0.25">
      <c r="A413" s="78"/>
      <c r="B413" s="79"/>
      <c r="C413" s="80" t="s">
        <v>5715</v>
      </c>
      <c r="D413" s="80" t="s">
        <v>5716</v>
      </c>
      <c r="E413" s="81" t="s">
        <v>5717</v>
      </c>
      <c r="F413" s="81" t="s">
        <v>5718</v>
      </c>
      <c r="G413" s="80" t="s">
        <v>5719</v>
      </c>
      <c r="H413" s="80" t="s">
        <v>5720</v>
      </c>
      <c r="I413" s="80" t="s">
        <v>5575</v>
      </c>
      <c r="J413" s="80" t="s">
        <v>7904</v>
      </c>
      <c r="K413" s="80" t="s">
        <v>7905</v>
      </c>
      <c r="L413" s="80" t="s">
        <v>8680</v>
      </c>
      <c r="M413" s="80" t="s">
        <v>8681</v>
      </c>
      <c r="N413" s="82"/>
      <c r="O413" s="83"/>
      <c r="P413" s="203" t="s">
        <v>5585</v>
      </c>
      <c r="Q413" s="203" t="s">
        <v>5584</v>
      </c>
      <c r="R413" s="203" t="s">
        <v>5586</v>
      </c>
      <c r="S413" s="203" t="s">
        <v>5585</v>
      </c>
      <c r="T413" s="156"/>
      <c r="U413" s="201">
        <f>IF(W411="","",VLOOKUP(W411,Leeftijdscat,2,FALSE))</f>
        <v>9</v>
      </c>
      <c r="V413" s="201">
        <f>IF(W411="","",VLOOKUP(W411,Leeftijdscat,3,FALSE))</f>
        <v>11</v>
      </c>
      <c r="W413" s="201">
        <f>IF(W411="","",VLOOKUP(W411,Leeftijdscat,4,FALSE))</f>
        <v>12</v>
      </c>
      <c r="X413" s="49">
        <v>4</v>
      </c>
      <c r="Y413" s="78">
        <f>LEN(Y414&amp;Y415&amp;Y416&amp;Y417&amp;Y418&amp;Y419&amp;Y420&amp;Y421&amp;Y422&amp;Y423&amp;Y424&amp;Y425&amp;Y426&amp;Y427&amp;Y428)</f>
        <v>10</v>
      </c>
      <c r="Z413" s="78">
        <f>LEN(Z414&amp;Z415&amp;Z416&amp;Z417&amp;Z418&amp;Z419&amp;Z420&amp;Z421&amp;Z422&amp;Z423&amp;Z424&amp;Z425&amp;Z426&amp;Z427&amp;Z428)</f>
        <v>16</v>
      </c>
      <c r="AA413" s="78">
        <f>LEN(AA414&amp;AA415&amp;AA416&amp;AA417&amp;AA418&amp;AA419&amp;AA420&amp;AA421&amp;AA422&amp;AA423&amp;AA424&amp;AA425&amp;AA426&amp;AA427&amp;AA428)</f>
        <v>14</v>
      </c>
      <c r="AB413" s="78">
        <f>LEN(AB414&amp;AB415&amp;AB416&amp;AB417&amp;AB418&amp;AB419&amp;AB420&amp;AB421&amp;AB422&amp;AB423&amp;AB424&amp;AB425&amp;AB426&amp;AB427&amp;AB428)</f>
        <v>0</v>
      </c>
      <c r="AC413" s="78">
        <f>SUM(Y413:AA413)</f>
        <v>40</v>
      </c>
    </row>
    <row r="414" spans="1:34" x14ac:dyDescent="0.25">
      <c r="A414" s="31" t="str">
        <f>C411&amp;"x"&amp;B414</f>
        <v>D4x1</v>
      </c>
      <c r="B414" s="60">
        <v>1</v>
      </c>
      <c r="C414" s="84" t="str">
        <f t="shared" ref="C414:C428" si="378">IF(LEFT($A414,1)="x","",IFERROR(VLOOKUP($A414,LedenZ,5,0),""))</f>
        <v>V</v>
      </c>
      <c r="D414" s="84" t="str">
        <f t="shared" ref="D414:D428" si="379">IF(LEFT($A414,1)="x","",IFERROR(VLOOKUP($A414,LedenZ,6,0),""))</f>
        <v>NLV84L8</v>
      </c>
      <c r="E414" s="85" t="str">
        <f t="shared" ref="E414:E428" si="380">IF(LEFT($A414,1)="x","",IFERROR(VLOOKUP($A414,LedenZ,7,0),""))</f>
        <v>Vercouteren, N.</v>
      </c>
      <c r="F414" s="85" t="str">
        <f t="shared" ref="F414:F428" si="381">IF(LEFT($A414,1)="x","",IFERROR(VLOOKUP($A414,LedenZ,8,0),""))</f>
        <v>Noortje</v>
      </c>
      <c r="G414" s="86">
        <f t="shared" ref="G414:G428" si="382">IF(LEFT($A414,1)="x","",IFERROR(VLOOKUP($A414,LedenZ,9,0),""))</f>
        <v>40226</v>
      </c>
      <c r="H414" s="87">
        <f t="shared" ref="H414:H428" si="383">IF(AND(ISNUMBER(G414),G414&lt;&gt;0),DATEDIF(G414,Peildatum,"Y"),"")</f>
        <v>11</v>
      </c>
      <c r="I414" s="94"/>
      <c r="J414" s="84" t="str">
        <f t="shared" ref="J414:J428" si="384">IF(LEFT($A414,1)="x","",IFERROR(VLOOKUP($A414,LedenZ,15,0),""))</f>
        <v>E7</v>
      </c>
      <c r="K414" s="84" t="str">
        <f t="shared" ref="K414:K428" si="385">IF(LEFT($A414,1)="x","",IFERROR(VLOOKUP($A414,LedenZ,16,0),""))</f>
        <v>E2</v>
      </c>
      <c r="L414" s="84" t="str">
        <f t="shared" ref="L414:L428" si="386">IF(LEFT($A414,1)="x","",IFERROR(VLOOKUP($A414,LedenZ,17,0),""))</f>
        <v>D4</v>
      </c>
      <c r="M414" s="84" t="str">
        <f t="shared" ref="M414:M428" si="387">IF(LEFT($A414,1)="x","",IFERROR(VLOOKUP($A414,LedenZ,18,0),""))</f>
        <v>D4</v>
      </c>
      <c r="N414" s="89"/>
      <c r="P414" s="199"/>
      <c r="Q414" s="199"/>
      <c r="R414" s="199"/>
      <c r="S414" s="199">
        <f>IF(OR(LEFT($A414,1)="x",AND(AC413+$AC414=0,$AC413&gt;0)),"",IFERROR(VLOOKUP($A414,LedenZ,29,0),""))</f>
        <v>0</v>
      </c>
      <c r="T414" s="273">
        <f t="shared" ref="T414:T428" si="388">IF(LEN(C414&amp;D414&amp;E414&amp;F414)&gt;0,1,0)</f>
        <v>1</v>
      </c>
      <c r="U414" s="202">
        <f t="shared" ref="U414:U428" si="389">MIN(LEN(Y414&amp;Z414&amp;AA414&amp;AB414),1)</f>
        <v>1</v>
      </c>
      <c r="V414" s="205">
        <f>V413</f>
        <v>11</v>
      </c>
      <c r="W414" s="205">
        <f>W413</f>
        <v>12</v>
      </c>
      <c r="X414" s="49">
        <v>5</v>
      </c>
      <c r="Y414" s="84" t="str">
        <f t="shared" ref="Y414:Y428" si="390">IF(LEFT($A414,1)="x","",IFERROR(VLOOKUP($A414,LedenZ,33,0),""))</f>
        <v>E7</v>
      </c>
      <c r="Z414" s="84" t="str">
        <f t="shared" ref="Z414:Z428" si="391">IF(LEFT($A414,1)="x","",IFERROR(VLOOKUP($A414,LedenZ,34,0),""))</f>
        <v>E2</v>
      </c>
      <c r="AA414" s="84" t="str">
        <f t="shared" ref="AA414:AA428" si="392">IF(LEFT($A414,1)="x","",IFERROR(VLOOKUP($A414,LedenZ,35,0),""))</f>
        <v>D4</v>
      </c>
      <c r="AB414" s="84" t="str">
        <f t="shared" ref="AB414:AB428" si="393">IF(LEFT($A414,1)="x","",IFERROR(VLOOKUP($A414,LedenZ,36,0),""))</f>
        <v/>
      </c>
      <c r="AC414" s="31">
        <f t="shared" ref="AC414:AC428" si="394">LEN(Y414&amp;Z414&amp;AA414&amp;AB414)</f>
        <v>6</v>
      </c>
      <c r="AH414" s="332">
        <f t="shared" ref="AH414:AH428" si="395">lft(G414,Peildatum)</f>
        <v>11.87</v>
      </c>
    </row>
    <row r="415" spans="1:34" x14ac:dyDescent="0.25">
      <c r="A415" s="31" t="str">
        <f>C411&amp;"x"&amp;B415</f>
        <v>D4x2</v>
      </c>
      <c r="B415" s="60">
        <v>2</v>
      </c>
      <c r="C415" s="84" t="str">
        <f t="shared" si="378"/>
        <v>V</v>
      </c>
      <c r="D415" s="84" t="str">
        <f t="shared" si="379"/>
        <v>NMK12F1</v>
      </c>
      <c r="E415" s="85" t="str">
        <f t="shared" si="380"/>
        <v>Groen, E.</v>
      </c>
      <c r="F415" s="85" t="str">
        <f t="shared" si="381"/>
        <v>Evie</v>
      </c>
      <c r="G415" s="86">
        <f t="shared" si="382"/>
        <v>40329</v>
      </c>
      <c r="H415" s="87">
        <f t="shared" si="383"/>
        <v>11</v>
      </c>
      <c r="I415" s="94"/>
      <c r="J415" s="84" t="str">
        <f t="shared" si="384"/>
        <v>E5</v>
      </c>
      <c r="K415" s="84" t="str">
        <f t="shared" si="385"/>
        <v>E5</v>
      </c>
      <c r="L415" s="84" t="str">
        <f t="shared" si="386"/>
        <v>D4</v>
      </c>
      <c r="M415" s="84" t="str">
        <f t="shared" si="387"/>
        <v>D4</v>
      </c>
      <c r="N415" s="89"/>
      <c r="P415" s="199"/>
      <c r="Q415" s="199"/>
      <c r="R415" s="199"/>
      <c r="S415" s="199">
        <f>IF(OR(LEFT($A415,1)="x",AND(AC413+$AC415=0,$AC413&gt;0)),"",IFERROR(VLOOKUP($A415,LedenZ,29,0),""))</f>
        <v>0</v>
      </c>
      <c r="T415" s="273">
        <f t="shared" si="388"/>
        <v>1</v>
      </c>
      <c r="U415" s="202">
        <f t="shared" si="389"/>
        <v>1</v>
      </c>
      <c r="V415" s="205">
        <f t="shared" ref="V415:W428" si="396">V414</f>
        <v>11</v>
      </c>
      <c r="W415" s="205">
        <f t="shared" si="396"/>
        <v>12</v>
      </c>
      <c r="X415" s="49">
        <v>6</v>
      </c>
      <c r="Y415" s="84" t="str">
        <f t="shared" si="390"/>
        <v>E5</v>
      </c>
      <c r="Z415" s="84" t="str">
        <f t="shared" si="391"/>
        <v>E5</v>
      </c>
      <c r="AA415" s="84" t="str">
        <f t="shared" si="392"/>
        <v>D4</v>
      </c>
      <c r="AB415" s="84" t="str">
        <f t="shared" si="393"/>
        <v/>
      </c>
      <c r="AC415" s="31">
        <f t="shared" si="394"/>
        <v>6</v>
      </c>
      <c r="AH415" s="332">
        <f t="shared" si="395"/>
        <v>11.59</v>
      </c>
    </row>
    <row r="416" spans="1:34" x14ac:dyDescent="0.25">
      <c r="A416" s="31" t="str">
        <f>C411&amp;"x"&amp;B416</f>
        <v>D4x3</v>
      </c>
      <c r="B416" s="60">
        <v>3</v>
      </c>
      <c r="C416" s="84" t="str">
        <f t="shared" si="378"/>
        <v>V</v>
      </c>
      <c r="D416" s="84" t="str">
        <f t="shared" si="379"/>
        <v>NML00R5</v>
      </c>
      <c r="E416" s="85" t="str">
        <f t="shared" si="380"/>
        <v>Bos, B.M.</v>
      </c>
      <c r="F416" s="85" t="str">
        <f t="shared" si="381"/>
        <v>Bryanna</v>
      </c>
      <c r="G416" s="86">
        <f t="shared" si="382"/>
        <v>40373</v>
      </c>
      <c r="H416" s="87">
        <f t="shared" si="383"/>
        <v>11</v>
      </c>
      <c r="I416" s="94"/>
      <c r="J416" s="84" t="str">
        <f t="shared" si="384"/>
        <v>E5</v>
      </c>
      <c r="K416" s="84" t="str">
        <f t="shared" si="385"/>
        <v>E5</v>
      </c>
      <c r="L416" s="84" t="str">
        <f t="shared" si="386"/>
        <v>D4</v>
      </c>
      <c r="M416" s="84" t="str">
        <f t="shared" si="387"/>
        <v>D4</v>
      </c>
      <c r="N416" s="89"/>
      <c r="P416" s="199"/>
      <c r="Q416" s="199"/>
      <c r="R416" s="199"/>
      <c r="S416" s="199">
        <f>IF(OR(LEFT($A416,1)="x",AND(AC413+$AC416=0,$AC413&gt;0)),"",IFERROR(VLOOKUP($A416,LedenZ,29,0),""))</f>
        <v>0</v>
      </c>
      <c r="T416" s="273">
        <f t="shared" si="388"/>
        <v>1</v>
      </c>
      <c r="U416" s="202">
        <f t="shared" si="389"/>
        <v>1</v>
      </c>
      <c r="V416" s="205">
        <f t="shared" si="396"/>
        <v>11</v>
      </c>
      <c r="W416" s="205">
        <f t="shared" si="396"/>
        <v>12</v>
      </c>
      <c r="X416" s="49">
        <v>7</v>
      </c>
      <c r="Y416" s="84" t="str">
        <f t="shared" si="390"/>
        <v>E5</v>
      </c>
      <c r="Z416" s="84" t="str">
        <f t="shared" si="391"/>
        <v>E5</v>
      </c>
      <c r="AA416" s="84" t="str">
        <f t="shared" si="392"/>
        <v>D4</v>
      </c>
      <c r="AB416" s="84" t="str">
        <f t="shared" si="393"/>
        <v/>
      </c>
      <c r="AC416" s="31">
        <f t="shared" si="394"/>
        <v>6</v>
      </c>
      <c r="AH416" s="332">
        <f t="shared" si="395"/>
        <v>11.47</v>
      </c>
    </row>
    <row r="417" spans="1:34" x14ac:dyDescent="0.25">
      <c r="A417" s="31" t="str">
        <f>C411&amp;"x"&amp;B417</f>
        <v>D4x4</v>
      </c>
      <c r="B417" s="60">
        <v>4</v>
      </c>
      <c r="C417" s="84" t="str">
        <f t="shared" si="378"/>
        <v>V</v>
      </c>
      <c r="D417" s="84" t="str">
        <f t="shared" si="379"/>
        <v>NMK74C6</v>
      </c>
      <c r="E417" s="85" t="str">
        <f t="shared" si="380"/>
        <v>Nijman, F.J.J.</v>
      </c>
      <c r="F417" s="85" t="str">
        <f t="shared" si="381"/>
        <v>Famke</v>
      </c>
      <c r="G417" s="86">
        <f t="shared" si="382"/>
        <v>40722</v>
      </c>
      <c r="H417" s="87">
        <f t="shared" si="383"/>
        <v>10</v>
      </c>
      <c r="I417" s="94"/>
      <c r="J417" s="84" t="str">
        <f t="shared" si="384"/>
        <v/>
      </c>
      <c r="K417" s="84" t="str">
        <f t="shared" si="385"/>
        <v>E2</v>
      </c>
      <c r="L417" s="84" t="str">
        <f t="shared" si="386"/>
        <v>D4</v>
      </c>
      <c r="M417" s="84" t="str">
        <f t="shared" si="387"/>
        <v>D4</v>
      </c>
      <c r="N417" s="89"/>
      <c r="P417" s="199"/>
      <c r="Q417" s="199"/>
      <c r="R417" s="199"/>
      <c r="S417" s="199">
        <f>IF(OR(LEFT($A417,1)="x",AND(AC413+$AC417=0,$AC413&gt;0)),"",IFERROR(VLOOKUP($A417,LedenZ,29,0),""))</f>
        <v>0</v>
      </c>
      <c r="T417" s="273">
        <f t="shared" si="388"/>
        <v>1</v>
      </c>
      <c r="U417" s="202">
        <f t="shared" si="389"/>
        <v>1</v>
      </c>
      <c r="V417" s="205">
        <f t="shared" si="396"/>
        <v>11</v>
      </c>
      <c r="W417" s="205">
        <f t="shared" si="396"/>
        <v>12</v>
      </c>
      <c r="X417" s="49">
        <v>8</v>
      </c>
      <c r="Y417" s="84" t="str">
        <f t="shared" si="390"/>
        <v/>
      </c>
      <c r="Z417" s="84" t="str">
        <f t="shared" si="391"/>
        <v>E2</v>
      </c>
      <c r="AA417" s="84" t="str">
        <f t="shared" si="392"/>
        <v>D4</v>
      </c>
      <c r="AB417" s="84" t="str">
        <f t="shared" si="393"/>
        <v/>
      </c>
      <c r="AC417" s="31">
        <f t="shared" si="394"/>
        <v>4</v>
      </c>
      <c r="AH417" s="332">
        <f t="shared" si="395"/>
        <v>10.51</v>
      </c>
    </row>
    <row r="418" spans="1:34" x14ac:dyDescent="0.25">
      <c r="A418" s="31" t="str">
        <f>C411&amp;"x"&amp;B418</f>
        <v>D4x5</v>
      </c>
      <c r="B418" s="60">
        <v>5</v>
      </c>
      <c r="C418" s="84" t="str">
        <f t="shared" si="378"/>
        <v>M</v>
      </c>
      <c r="D418" s="84" t="str">
        <f t="shared" si="379"/>
        <v>NMK12K6</v>
      </c>
      <c r="E418" s="85" t="str">
        <f t="shared" si="380"/>
        <v>Vos, T.</v>
      </c>
      <c r="F418" s="85" t="str">
        <f t="shared" si="381"/>
        <v>Thijs</v>
      </c>
      <c r="G418" s="86">
        <f t="shared" si="382"/>
        <v>40790</v>
      </c>
      <c r="H418" s="87">
        <f t="shared" si="383"/>
        <v>10</v>
      </c>
      <c r="I418" s="94"/>
      <c r="J418" s="84" t="str">
        <f t="shared" si="384"/>
        <v/>
      </c>
      <c r="K418" s="84" t="str">
        <f t="shared" si="385"/>
        <v>E2</v>
      </c>
      <c r="L418" s="84" t="str">
        <f t="shared" si="386"/>
        <v>D4</v>
      </c>
      <c r="M418" s="84" t="str">
        <f t="shared" si="387"/>
        <v>D4</v>
      </c>
      <c r="N418" s="89"/>
      <c r="P418" s="199"/>
      <c r="Q418" s="199"/>
      <c r="R418" s="199"/>
      <c r="S418" s="199">
        <f>IF(OR(LEFT($A418,1)="x",AND(AC413+$AC418=0,$AC413&gt;0)),"",IFERROR(VLOOKUP($A418,LedenZ,29,0),""))</f>
        <v>0</v>
      </c>
      <c r="T418" s="273">
        <f t="shared" si="388"/>
        <v>1</v>
      </c>
      <c r="U418" s="202">
        <f t="shared" si="389"/>
        <v>1</v>
      </c>
      <c r="V418" s="205">
        <f t="shared" si="396"/>
        <v>11</v>
      </c>
      <c r="W418" s="205">
        <f t="shared" si="396"/>
        <v>12</v>
      </c>
      <c r="X418" s="49">
        <v>9</v>
      </c>
      <c r="Y418" s="84" t="str">
        <f t="shared" si="390"/>
        <v/>
      </c>
      <c r="Z418" s="84" t="str">
        <f t="shared" si="391"/>
        <v>E2</v>
      </c>
      <c r="AA418" s="84" t="str">
        <f t="shared" si="392"/>
        <v>D4</v>
      </c>
      <c r="AB418" s="84" t="str">
        <f t="shared" si="393"/>
        <v/>
      </c>
      <c r="AC418" s="31">
        <f t="shared" si="394"/>
        <v>4</v>
      </c>
      <c r="AH418" s="332">
        <f t="shared" si="395"/>
        <v>10.32</v>
      </c>
    </row>
    <row r="419" spans="1:34" x14ac:dyDescent="0.25">
      <c r="A419" s="31" t="str">
        <f>C411&amp;"x"&amp;B419</f>
        <v>D4x6</v>
      </c>
      <c r="B419" s="60">
        <v>6</v>
      </c>
      <c r="C419" s="84" t="str">
        <f t="shared" si="378"/>
        <v>V</v>
      </c>
      <c r="D419" s="84" t="str">
        <f t="shared" si="379"/>
        <v>NMJ53F3</v>
      </c>
      <c r="E419" s="85" t="str">
        <f t="shared" si="380"/>
        <v>Rooij, van E.J.</v>
      </c>
      <c r="F419" s="85" t="str">
        <f t="shared" si="381"/>
        <v>Eva</v>
      </c>
      <c r="G419" s="86">
        <f t="shared" si="382"/>
        <v>41167</v>
      </c>
      <c r="H419" s="87">
        <f t="shared" si="383"/>
        <v>9</v>
      </c>
      <c r="I419" s="94"/>
      <c r="J419" s="84" t="str">
        <f t="shared" si="384"/>
        <v/>
      </c>
      <c r="K419" s="84" t="str">
        <f t="shared" si="385"/>
        <v>E2</v>
      </c>
      <c r="L419" s="84" t="str">
        <f t="shared" si="386"/>
        <v>E2</v>
      </c>
      <c r="M419" s="84" t="str">
        <f t="shared" si="387"/>
        <v>D4</v>
      </c>
      <c r="N419" s="89"/>
      <c r="P419" s="199"/>
      <c r="Q419" s="199"/>
      <c r="R419" s="199"/>
      <c r="S419" s="199">
        <f>IF(OR(LEFT($A419,1)="x",AND(AC413+$AC419=0,$AC413&gt;0)),"",IFERROR(VLOOKUP($A419,LedenZ,29,0),""))</f>
        <v>0</v>
      </c>
      <c r="T419" s="273">
        <f t="shared" si="388"/>
        <v>1</v>
      </c>
      <c r="U419" s="202">
        <f t="shared" si="389"/>
        <v>1</v>
      </c>
      <c r="V419" s="205">
        <f t="shared" si="396"/>
        <v>11</v>
      </c>
      <c r="W419" s="205">
        <f t="shared" si="396"/>
        <v>12</v>
      </c>
      <c r="X419" s="49">
        <v>10</v>
      </c>
      <c r="Y419" s="84" t="str">
        <f t="shared" si="390"/>
        <v/>
      </c>
      <c r="Z419" s="84" t="str">
        <f t="shared" si="391"/>
        <v>E2</v>
      </c>
      <c r="AA419" s="84" t="str">
        <f t="shared" si="392"/>
        <v>E2</v>
      </c>
      <c r="AB419" s="84" t="str">
        <f t="shared" si="393"/>
        <v/>
      </c>
      <c r="AC419" s="31">
        <f t="shared" si="394"/>
        <v>4</v>
      </c>
      <c r="AH419" s="332">
        <f t="shared" si="395"/>
        <v>9.2899999999999991</v>
      </c>
    </row>
    <row r="420" spans="1:34" x14ac:dyDescent="0.25">
      <c r="A420" s="31" t="str">
        <f>C411&amp;"x"&amp;B420</f>
        <v>D4x7</v>
      </c>
      <c r="B420" s="60">
        <v>7</v>
      </c>
      <c r="C420" s="84" t="str">
        <f t="shared" si="378"/>
        <v>M</v>
      </c>
      <c r="D420" s="84" t="str">
        <f t="shared" si="379"/>
        <v>NMF22Q8</v>
      </c>
      <c r="E420" s="85" t="str">
        <f t="shared" si="380"/>
        <v>Jacobs, X.</v>
      </c>
      <c r="F420" s="85" t="str">
        <f t="shared" si="381"/>
        <v>Xavi</v>
      </c>
      <c r="G420" s="86">
        <f t="shared" si="382"/>
        <v>40750</v>
      </c>
      <c r="H420" s="87">
        <f t="shared" si="383"/>
        <v>10</v>
      </c>
      <c r="I420" s="94"/>
      <c r="J420" s="84" t="str">
        <f t="shared" si="384"/>
        <v>E7</v>
      </c>
      <c r="K420" s="84" t="str">
        <f t="shared" si="385"/>
        <v>E2</v>
      </c>
      <c r="L420" s="84" t="str">
        <f t="shared" si="386"/>
        <v>E2</v>
      </c>
      <c r="M420" s="84" t="str">
        <f t="shared" si="387"/>
        <v>D4</v>
      </c>
      <c r="N420" s="89"/>
      <c r="P420" s="199"/>
      <c r="Q420" s="199"/>
      <c r="R420" s="199"/>
      <c r="S420" s="199">
        <f>IF(OR(LEFT($A420,1)="x",AND(AC413+$AC420=0,$AC413&gt;0)),"",IFERROR(VLOOKUP($A420,LedenZ,29,0),""))</f>
        <v>0</v>
      </c>
      <c r="T420" s="273">
        <f t="shared" si="388"/>
        <v>1</v>
      </c>
      <c r="U420" s="202">
        <f t="shared" si="389"/>
        <v>1</v>
      </c>
      <c r="V420" s="205">
        <f t="shared" si="396"/>
        <v>11</v>
      </c>
      <c r="W420" s="205">
        <f t="shared" si="396"/>
        <v>12</v>
      </c>
      <c r="X420" s="49">
        <v>11</v>
      </c>
      <c r="Y420" s="84" t="str">
        <f t="shared" si="390"/>
        <v>E7</v>
      </c>
      <c r="Z420" s="84" t="str">
        <f t="shared" si="391"/>
        <v>E2</v>
      </c>
      <c r="AA420" s="84" t="str">
        <f t="shared" si="392"/>
        <v>E2</v>
      </c>
      <c r="AB420" s="84" t="str">
        <f t="shared" si="393"/>
        <v/>
      </c>
      <c r="AC420" s="31">
        <f t="shared" si="394"/>
        <v>6</v>
      </c>
      <c r="AH420" s="332">
        <f t="shared" si="395"/>
        <v>10.43</v>
      </c>
    </row>
    <row r="421" spans="1:34" x14ac:dyDescent="0.25">
      <c r="A421" s="31" t="str">
        <f>C411&amp;"x"&amp;B421</f>
        <v>D4x8</v>
      </c>
      <c r="B421" s="60">
        <v>8</v>
      </c>
      <c r="C421" s="84" t="str">
        <f t="shared" si="378"/>
        <v>V</v>
      </c>
      <c r="D421" s="84" t="str">
        <f t="shared" si="379"/>
        <v>NMN23N8</v>
      </c>
      <c r="E421" s="85" t="str">
        <f t="shared" si="380"/>
        <v>Veenendaal, E.</v>
      </c>
      <c r="F421" s="85" t="str">
        <f t="shared" si="381"/>
        <v>Eline</v>
      </c>
      <c r="G421" s="86">
        <f t="shared" si="382"/>
        <v>40075</v>
      </c>
      <c r="H421" s="87">
        <f t="shared" si="383"/>
        <v>12</v>
      </c>
      <c r="I421" s="94"/>
      <c r="J421" s="84" t="str">
        <f t="shared" si="384"/>
        <v>E4</v>
      </c>
      <c r="K421" s="84" t="str">
        <f t="shared" si="385"/>
        <v>D4</v>
      </c>
      <c r="L421" s="84">
        <f t="shared" si="386"/>
        <v>0</v>
      </c>
      <c r="M421" s="84" t="str">
        <f t="shared" si="387"/>
        <v>D4</v>
      </c>
      <c r="N421" s="89"/>
      <c r="P421" s="199"/>
      <c r="Q421" s="199"/>
      <c r="R421" s="199"/>
      <c r="S421" s="199">
        <f>IF(OR(LEFT($A421,1)="x",AND(AC413+$AC421=0,$AC413&gt;0)),"",IFERROR(VLOOKUP($A421,LedenZ,29,0),""))</f>
        <v>0</v>
      </c>
      <c r="T421" s="273">
        <f t="shared" si="388"/>
        <v>1</v>
      </c>
      <c r="U421" s="202">
        <f t="shared" si="389"/>
        <v>1</v>
      </c>
      <c r="V421" s="205">
        <f t="shared" si="396"/>
        <v>11</v>
      </c>
      <c r="W421" s="205">
        <f t="shared" si="396"/>
        <v>12</v>
      </c>
      <c r="X421" s="49">
        <v>12</v>
      </c>
      <c r="Y421" s="84" t="str">
        <f t="shared" si="390"/>
        <v>E4</v>
      </c>
      <c r="Z421" s="84" t="str">
        <f t="shared" si="391"/>
        <v>D4</v>
      </c>
      <c r="AA421" s="84" t="str">
        <f t="shared" si="392"/>
        <v/>
      </c>
      <c r="AB421" s="84" t="str">
        <f t="shared" si="393"/>
        <v/>
      </c>
      <c r="AC421" s="31">
        <f t="shared" si="394"/>
        <v>4</v>
      </c>
      <c r="AH421" s="332">
        <f t="shared" si="395"/>
        <v>12.28</v>
      </c>
    </row>
    <row r="422" spans="1:34" x14ac:dyDescent="0.25">
      <c r="A422" s="31" t="str">
        <f>C411&amp;"x"&amp;B422</f>
        <v>D4x9</v>
      </c>
      <c r="B422" s="60">
        <v>9</v>
      </c>
      <c r="C422" s="84" t="str">
        <f t="shared" si="378"/>
        <v>V</v>
      </c>
      <c r="D422" s="84" t="str">
        <f t="shared" si="379"/>
        <v>NMN07F4</v>
      </c>
      <c r="E422" s="85" t="str">
        <f t="shared" si="380"/>
        <v>Barbaroux, M.N.</v>
      </c>
      <c r="F422" s="85" t="str">
        <f t="shared" si="381"/>
        <v>Manon</v>
      </c>
      <c r="G422" s="86">
        <f t="shared" si="382"/>
        <v>40637</v>
      </c>
      <c r="H422" s="87">
        <f t="shared" si="383"/>
        <v>10</v>
      </c>
      <c r="I422" s="94"/>
      <c r="J422" s="84" t="str">
        <f t="shared" si="384"/>
        <v/>
      </c>
      <c r="K422" s="84" t="str">
        <f t="shared" si="385"/>
        <v/>
      </c>
      <c r="L422" s="84">
        <f t="shared" si="386"/>
        <v>0</v>
      </c>
      <c r="M422" s="84" t="str">
        <f t="shared" si="387"/>
        <v>D4</v>
      </c>
      <c r="N422" s="89"/>
      <c r="P422" s="199"/>
      <c r="Q422" s="199"/>
      <c r="R422" s="199"/>
      <c r="S422" s="199">
        <f>IF(OR(LEFT($A422,1)="x",AND(AC413+$AC422=0,$AC413&gt;0)),"",IFERROR(VLOOKUP($A422,LedenZ,29,0),""))</f>
        <v>0</v>
      </c>
      <c r="T422" s="273">
        <f t="shared" si="388"/>
        <v>1</v>
      </c>
      <c r="U422" s="202">
        <f t="shared" si="389"/>
        <v>0</v>
      </c>
      <c r="V422" s="205">
        <f t="shared" si="396"/>
        <v>11</v>
      </c>
      <c r="W422" s="205">
        <f t="shared" si="396"/>
        <v>12</v>
      </c>
      <c r="X422" s="49">
        <v>13</v>
      </c>
      <c r="Y422" s="84" t="str">
        <f t="shared" si="390"/>
        <v/>
      </c>
      <c r="Z422" s="84" t="str">
        <f t="shared" si="391"/>
        <v/>
      </c>
      <c r="AA422" s="84" t="str">
        <f t="shared" si="392"/>
        <v/>
      </c>
      <c r="AB422" s="84" t="str">
        <f t="shared" si="393"/>
        <v/>
      </c>
      <c r="AC422" s="31">
        <f t="shared" si="394"/>
        <v>0</v>
      </c>
      <c r="AH422" s="332">
        <f t="shared" si="395"/>
        <v>10.74</v>
      </c>
    </row>
    <row r="423" spans="1:34" x14ac:dyDescent="0.25">
      <c r="A423" s="31" t="str">
        <f>C411&amp;"x"&amp;B423</f>
        <v>D4x10</v>
      </c>
      <c r="B423" s="60">
        <v>10</v>
      </c>
      <c r="C423" s="84" t="str">
        <f t="shared" si="378"/>
        <v>V</v>
      </c>
      <c r="D423" s="84" t="str">
        <f t="shared" si="379"/>
        <v>NMN06Y4</v>
      </c>
      <c r="E423" s="85" t="str">
        <f t="shared" si="380"/>
        <v>Jongkind, P.</v>
      </c>
      <c r="F423" s="85" t="str">
        <f t="shared" si="381"/>
        <v>Pippa</v>
      </c>
      <c r="G423" s="86">
        <f t="shared" si="382"/>
        <v>40796</v>
      </c>
      <c r="H423" s="87">
        <f t="shared" si="383"/>
        <v>10</v>
      </c>
      <c r="I423" s="94"/>
      <c r="J423" s="84" t="str">
        <f t="shared" si="384"/>
        <v/>
      </c>
      <c r="K423" s="84" t="str">
        <f t="shared" si="385"/>
        <v/>
      </c>
      <c r="L423" s="84">
        <f t="shared" si="386"/>
        <v>0</v>
      </c>
      <c r="M423" s="84" t="str">
        <f t="shared" si="387"/>
        <v>D4</v>
      </c>
      <c r="N423" s="89"/>
      <c r="P423" s="199"/>
      <c r="Q423" s="199"/>
      <c r="R423" s="199"/>
      <c r="S423" s="199">
        <f>IF(OR(LEFT($A423,1)="x",AND(AC413+$AC423=0,$AC413&gt;0)),"",IFERROR(VLOOKUP($A423,LedenZ,29,0),""))</f>
        <v>0</v>
      </c>
      <c r="T423" s="273">
        <f t="shared" si="388"/>
        <v>1</v>
      </c>
      <c r="U423" s="202">
        <f t="shared" si="389"/>
        <v>0</v>
      </c>
      <c r="V423" s="205">
        <f t="shared" si="396"/>
        <v>11</v>
      </c>
      <c r="W423" s="205">
        <f t="shared" si="396"/>
        <v>12</v>
      </c>
      <c r="X423" s="49">
        <v>14</v>
      </c>
      <c r="Y423" s="84" t="str">
        <f t="shared" si="390"/>
        <v/>
      </c>
      <c r="Z423" s="84" t="str">
        <f t="shared" si="391"/>
        <v/>
      </c>
      <c r="AA423" s="84" t="str">
        <f t="shared" si="392"/>
        <v/>
      </c>
      <c r="AB423" s="84" t="str">
        <f t="shared" si="393"/>
        <v/>
      </c>
      <c r="AC423" s="31">
        <f t="shared" si="394"/>
        <v>0</v>
      </c>
      <c r="AH423" s="332">
        <f t="shared" si="395"/>
        <v>10.31</v>
      </c>
    </row>
    <row r="424" spans="1:34" x14ac:dyDescent="0.25">
      <c r="A424" s="31" t="str">
        <f>C411&amp;"x"&amp;B424</f>
        <v>D4x11</v>
      </c>
      <c r="B424" s="60">
        <v>11</v>
      </c>
      <c r="C424" s="84" t="str">
        <f t="shared" si="378"/>
        <v/>
      </c>
      <c r="D424" s="84" t="str">
        <f t="shared" si="379"/>
        <v/>
      </c>
      <c r="E424" s="85" t="str">
        <f t="shared" si="380"/>
        <v/>
      </c>
      <c r="F424" s="85" t="str">
        <f t="shared" si="381"/>
        <v/>
      </c>
      <c r="G424" s="86" t="str">
        <f t="shared" si="382"/>
        <v/>
      </c>
      <c r="H424" s="87" t="str">
        <f t="shared" si="383"/>
        <v/>
      </c>
      <c r="I424" s="94"/>
      <c r="J424" s="84" t="str">
        <f t="shared" si="384"/>
        <v/>
      </c>
      <c r="K424" s="84" t="str">
        <f t="shared" si="385"/>
        <v/>
      </c>
      <c r="L424" s="84" t="str">
        <f t="shared" si="386"/>
        <v/>
      </c>
      <c r="M424" s="84" t="str">
        <f t="shared" si="387"/>
        <v/>
      </c>
      <c r="N424" s="89"/>
      <c r="P424" s="199"/>
      <c r="Q424" s="199"/>
      <c r="R424" s="199"/>
      <c r="S424" s="199" t="str">
        <f>IF(OR(LEFT($A424,1)="x",AND(AC413+$AC424=0,$AC413&gt;0)),"",IFERROR(VLOOKUP($A424,LedenZ,29,0),""))</f>
        <v/>
      </c>
      <c r="T424" s="273">
        <f t="shared" si="388"/>
        <v>0</v>
      </c>
      <c r="U424" s="202">
        <f t="shared" si="389"/>
        <v>0</v>
      </c>
      <c r="V424" s="205">
        <f t="shared" si="396"/>
        <v>11</v>
      </c>
      <c r="W424" s="205">
        <f t="shared" si="396"/>
        <v>12</v>
      </c>
      <c r="X424" s="49">
        <v>15</v>
      </c>
      <c r="Y424" s="84" t="str">
        <f t="shared" si="390"/>
        <v/>
      </c>
      <c r="Z424" s="84" t="str">
        <f t="shared" si="391"/>
        <v/>
      </c>
      <c r="AA424" s="84" t="str">
        <f t="shared" si="392"/>
        <v/>
      </c>
      <c r="AB424" s="84" t="str">
        <f t="shared" si="393"/>
        <v/>
      </c>
      <c r="AC424" s="31">
        <f t="shared" si="394"/>
        <v>0</v>
      </c>
      <c r="AH424" s="332" t="str">
        <f t="shared" si="395"/>
        <v/>
      </c>
    </row>
    <row r="425" spans="1:34" x14ac:dyDescent="0.25">
      <c r="A425" s="31" t="str">
        <f>C411&amp;"x"&amp;B425</f>
        <v>D4x12</v>
      </c>
      <c r="B425" s="60">
        <v>12</v>
      </c>
      <c r="C425" s="84" t="str">
        <f t="shared" si="378"/>
        <v/>
      </c>
      <c r="D425" s="84" t="str">
        <f t="shared" si="379"/>
        <v/>
      </c>
      <c r="E425" s="85" t="str">
        <f t="shared" si="380"/>
        <v/>
      </c>
      <c r="F425" s="85" t="str">
        <f t="shared" si="381"/>
        <v/>
      </c>
      <c r="G425" s="86" t="str">
        <f t="shared" si="382"/>
        <v/>
      </c>
      <c r="H425" s="87" t="str">
        <f t="shared" si="383"/>
        <v/>
      </c>
      <c r="I425" s="94"/>
      <c r="J425" s="84" t="str">
        <f t="shared" si="384"/>
        <v/>
      </c>
      <c r="K425" s="84" t="str">
        <f t="shared" si="385"/>
        <v/>
      </c>
      <c r="L425" s="84" t="str">
        <f t="shared" si="386"/>
        <v/>
      </c>
      <c r="M425" s="84" t="str">
        <f t="shared" si="387"/>
        <v/>
      </c>
      <c r="N425" s="89"/>
      <c r="P425" s="199"/>
      <c r="Q425" s="199"/>
      <c r="R425" s="199"/>
      <c r="S425" s="199" t="str">
        <f>IF(OR(LEFT($A425,1)="x",AND(AC413+$AC425=0,$AC413&gt;0)),"",IFERROR(VLOOKUP($A425,LedenZ,29,0),""))</f>
        <v/>
      </c>
      <c r="T425" s="273">
        <f t="shared" si="388"/>
        <v>0</v>
      </c>
      <c r="U425" s="202">
        <f t="shared" si="389"/>
        <v>0</v>
      </c>
      <c r="V425" s="205">
        <f t="shared" si="396"/>
        <v>11</v>
      </c>
      <c r="W425" s="205">
        <f t="shared" si="396"/>
        <v>12</v>
      </c>
      <c r="X425" s="49">
        <v>16</v>
      </c>
      <c r="Y425" s="84" t="str">
        <f t="shared" si="390"/>
        <v/>
      </c>
      <c r="Z425" s="84" t="str">
        <f t="shared" si="391"/>
        <v/>
      </c>
      <c r="AA425" s="84" t="str">
        <f t="shared" si="392"/>
        <v/>
      </c>
      <c r="AB425" s="84" t="str">
        <f t="shared" si="393"/>
        <v/>
      </c>
      <c r="AC425" s="31">
        <f t="shared" si="394"/>
        <v>0</v>
      </c>
      <c r="AH425" s="332" t="str">
        <f t="shared" si="395"/>
        <v/>
      </c>
    </row>
    <row r="426" spans="1:34" x14ac:dyDescent="0.25">
      <c r="A426" s="31" t="str">
        <f>C411&amp;"x"&amp;B426</f>
        <v>D4x13</v>
      </c>
      <c r="B426" s="60">
        <v>13</v>
      </c>
      <c r="C426" s="84" t="str">
        <f t="shared" si="378"/>
        <v/>
      </c>
      <c r="D426" s="84" t="str">
        <f t="shared" si="379"/>
        <v/>
      </c>
      <c r="E426" s="85" t="str">
        <f t="shared" si="380"/>
        <v/>
      </c>
      <c r="F426" s="85" t="str">
        <f t="shared" si="381"/>
        <v/>
      </c>
      <c r="G426" s="86" t="str">
        <f t="shared" si="382"/>
        <v/>
      </c>
      <c r="H426" s="87" t="str">
        <f t="shared" si="383"/>
        <v/>
      </c>
      <c r="I426" s="94"/>
      <c r="J426" s="84" t="str">
        <f t="shared" si="384"/>
        <v/>
      </c>
      <c r="K426" s="84" t="str">
        <f t="shared" si="385"/>
        <v/>
      </c>
      <c r="L426" s="84" t="str">
        <f t="shared" si="386"/>
        <v/>
      </c>
      <c r="M426" s="84" t="str">
        <f t="shared" si="387"/>
        <v/>
      </c>
      <c r="N426" s="89"/>
      <c r="P426" s="199"/>
      <c r="Q426" s="199"/>
      <c r="R426" s="199"/>
      <c r="S426" s="199" t="str">
        <f>IF(OR(LEFT($A426,1)="x",AND(AC413+$AC426=0,$AC413&gt;0)),"",IFERROR(VLOOKUP($A426,LedenZ,29,0),""))</f>
        <v/>
      </c>
      <c r="T426" s="273">
        <f t="shared" si="388"/>
        <v>0</v>
      </c>
      <c r="U426" s="202">
        <f t="shared" si="389"/>
        <v>0</v>
      </c>
      <c r="V426" s="205">
        <f t="shared" si="396"/>
        <v>11</v>
      </c>
      <c r="W426" s="205">
        <f t="shared" si="396"/>
        <v>12</v>
      </c>
      <c r="X426" s="49">
        <v>17</v>
      </c>
      <c r="Y426" s="84" t="str">
        <f t="shared" si="390"/>
        <v/>
      </c>
      <c r="Z426" s="84" t="str">
        <f t="shared" si="391"/>
        <v/>
      </c>
      <c r="AA426" s="84" t="str">
        <f t="shared" si="392"/>
        <v/>
      </c>
      <c r="AB426" s="84" t="str">
        <f t="shared" si="393"/>
        <v/>
      </c>
      <c r="AC426" s="31">
        <f t="shared" si="394"/>
        <v>0</v>
      </c>
      <c r="AH426" s="332" t="str">
        <f t="shared" si="395"/>
        <v/>
      </c>
    </row>
    <row r="427" spans="1:34" x14ac:dyDescent="0.25">
      <c r="A427" s="31" t="str">
        <f>C411&amp;"x"&amp;B427</f>
        <v>D4x14</v>
      </c>
      <c r="B427" s="60">
        <v>14</v>
      </c>
      <c r="C427" s="84" t="str">
        <f t="shared" si="378"/>
        <v/>
      </c>
      <c r="D427" s="84" t="str">
        <f t="shared" si="379"/>
        <v/>
      </c>
      <c r="E427" s="85" t="str">
        <f t="shared" si="380"/>
        <v/>
      </c>
      <c r="F427" s="85" t="str">
        <f t="shared" si="381"/>
        <v/>
      </c>
      <c r="G427" s="86" t="str">
        <f t="shared" si="382"/>
        <v/>
      </c>
      <c r="H427" s="87" t="str">
        <f t="shared" si="383"/>
        <v/>
      </c>
      <c r="I427" s="94"/>
      <c r="J427" s="84" t="str">
        <f t="shared" si="384"/>
        <v/>
      </c>
      <c r="K427" s="84" t="str">
        <f t="shared" si="385"/>
        <v/>
      </c>
      <c r="L427" s="84" t="str">
        <f t="shared" si="386"/>
        <v/>
      </c>
      <c r="M427" s="84" t="str">
        <f t="shared" si="387"/>
        <v/>
      </c>
      <c r="N427" s="89"/>
      <c r="P427" s="199"/>
      <c r="Q427" s="199"/>
      <c r="R427" s="199"/>
      <c r="S427" s="199" t="str">
        <f>IF(OR(LEFT($A427,1)="x",AND(AC413+$AC427=0,$AC413&gt;0)),"",IFERROR(VLOOKUP($A427,LedenZ,29,0),""))</f>
        <v/>
      </c>
      <c r="T427" s="273">
        <f t="shared" si="388"/>
        <v>0</v>
      </c>
      <c r="U427" s="202">
        <f t="shared" si="389"/>
        <v>0</v>
      </c>
      <c r="V427" s="205">
        <f t="shared" si="396"/>
        <v>11</v>
      </c>
      <c r="W427" s="205">
        <f t="shared" si="396"/>
        <v>12</v>
      </c>
      <c r="X427" s="49">
        <v>18</v>
      </c>
      <c r="Y427" s="84" t="str">
        <f t="shared" si="390"/>
        <v/>
      </c>
      <c r="Z427" s="84" t="str">
        <f t="shared" si="391"/>
        <v/>
      </c>
      <c r="AA427" s="84" t="str">
        <f t="shared" si="392"/>
        <v/>
      </c>
      <c r="AB427" s="84" t="str">
        <f t="shared" si="393"/>
        <v/>
      </c>
      <c r="AC427" s="31">
        <f t="shared" si="394"/>
        <v>0</v>
      </c>
      <c r="AH427" s="332" t="str">
        <f t="shared" si="395"/>
        <v/>
      </c>
    </row>
    <row r="428" spans="1:34" x14ac:dyDescent="0.25">
      <c r="A428" s="31" t="str">
        <f>C411&amp;"x"&amp;B428</f>
        <v>D4x15</v>
      </c>
      <c r="B428" s="60">
        <v>15</v>
      </c>
      <c r="C428" s="84" t="str">
        <f t="shared" si="378"/>
        <v/>
      </c>
      <c r="D428" s="84" t="str">
        <f t="shared" si="379"/>
        <v/>
      </c>
      <c r="E428" s="85" t="str">
        <f t="shared" si="380"/>
        <v/>
      </c>
      <c r="F428" s="85" t="str">
        <f t="shared" si="381"/>
        <v/>
      </c>
      <c r="G428" s="86" t="str">
        <f t="shared" si="382"/>
        <v/>
      </c>
      <c r="H428" s="87" t="str">
        <f t="shared" si="383"/>
        <v/>
      </c>
      <c r="I428" s="94"/>
      <c r="J428" s="84" t="str">
        <f t="shared" si="384"/>
        <v/>
      </c>
      <c r="K428" s="84" t="str">
        <f t="shared" si="385"/>
        <v/>
      </c>
      <c r="L428" s="84" t="str">
        <f t="shared" si="386"/>
        <v/>
      </c>
      <c r="M428" s="84" t="str">
        <f t="shared" si="387"/>
        <v/>
      </c>
      <c r="N428" s="89"/>
      <c r="P428" s="199"/>
      <c r="Q428" s="199"/>
      <c r="R428" s="199"/>
      <c r="S428" s="199" t="str">
        <f>IF(OR(LEFT($A428,1)="x",AND(AC413+$AC428=0,$AC413&gt;0)),"",IFERROR(VLOOKUP($A428,LedenZ,29,0),""))</f>
        <v/>
      </c>
      <c r="T428" s="273">
        <f t="shared" si="388"/>
        <v>0</v>
      </c>
      <c r="U428" s="202">
        <f t="shared" si="389"/>
        <v>0</v>
      </c>
      <c r="V428" s="205">
        <f t="shared" si="396"/>
        <v>11</v>
      </c>
      <c r="W428" s="205">
        <f t="shared" si="396"/>
        <v>12</v>
      </c>
      <c r="X428" s="49">
        <v>19</v>
      </c>
      <c r="Y428" s="84" t="str">
        <f t="shared" si="390"/>
        <v/>
      </c>
      <c r="Z428" s="84" t="str">
        <f t="shared" si="391"/>
        <v/>
      </c>
      <c r="AA428" s="84" t="str">
        <f t="shared" si="392"/>
        <v/>
      </c>
      <c r="AB428" s="84" t="str">
        <f t="shared" si="393"/>
        <v/>
      </c>
      <c r="AC428" s="31">
        <f t="shared" si="394"/>
        <v>0</v>
      </c>
      <c r="AH428" s="332" t="str">
        <f t="shared" si="395"/>
        <v/>
      </c>
    </row>
    <row r="429" spans="1:34" ht="13.8" thickBot="1" x14ac:dyDescent="0.3">
      <c r="B429" s="90"/>
      <c r="C429" s="91"/>
      <c r="D429" s="90"/>
      <c r="E429" s="90"/>
      <c r="F429" s="90"/>
      <c r="G429" s="92"/>
      <c r="H429" s="92"/>
      <c r="I429" s="92"/>
      <c r="J429" s="91"/>
      <c r="K429" s="91"/>
      <c r="L429" s="91"/>
      <c r="M429" s="89"/>
      <c r="N429" s="89"/>
      <c r="X429" s="49">
        <v>20</v>
      </c>
    </row>
    <row r="430" spans="1:34" ht="13.8" thickTop="1" x14ac:dyDescent="0.25">
      <c r="A430" s="59"/>
      <c r="B430" s="60"/>
      <c r="C430" s="416" t="s">
        <v>5707</v>
      </c>
      <c r="D430" s="416"/>
      <c r="E430" s="162" t="s">
        <v>5708</v>
      </c>
      <c r="F430" s="162" t="s">
        <v>5709</v>
      </c>
      <c r="G430" s="62" t="s">
        <v>5710</v>
      </c>
      <c r="H430" s="63"/>
      <c r="I430" s="64"/>
      <c r="J430" s="65" t="s">
        <v>5711</v>
      </c>
      <c r="K430" s="65" t="s">
        <v>5712</v>
      </c>
      <c r="L430" s="65" t="s">
        <v>5713</v>
      </c>
      <c r="M430" s="66"/>
      <c r="N430" s="66"/>
      <c r="O430" s="67"/>
      <c r="P430" s="68">
        <f>COUNT(P434:P448)</f>
        <v>0</v>
      </c>
      <c r="Q430" s="68">
        <f>COUNT(Q434:Q448)</f>
        <v>0</v>
      </c>
      <c r="R430" s="68">
        <f>COUNT(R434:R448)</f>
        <v>0</v>
      </c>
      <c r="S430" s="68">
        <f>COUNT(S434:S448)</f>
        <v>5</v>
      </c>
      <c r="T430" s="344">
        <f>T431-SUM(U434:U448)</f>
        <v>0</v>
      </c>
      <c r="U430" s="67"/>
      <c r="V430" s="67"/>
      <c r="W430" s="67"/>
      <c r="X430" s="67">
        <v>1</v>
      </c>
      <c r="Y430" s="59"/>
      <c r="Z430" s="59"/>
      <c r="AA430" s="59"/>
      <c r="AB430" s="59"/>
      <c r="AC430" s="59"/>
    </row>
    <row r="431" spans="1:34" x14ac:dyDescent="0.25">
      <c r="A431" s="40">
        <v>25</v>
      </c>
      <c r="B431" s="70"/>
      <c r="C431" s="415" t="str">
        <f>Leden!AR27</f>
        <v>E1</v>
      </c>
      <c r="D431" s="415"/>
      <c r="E431" s="161" t="str">
        <f>IF($C431="","",LEFT(IFERROR(VLOOKUP($C431,TeamsZ,2,0),"")&amp;"??",2))</f>
        <v>BK</v>
      </c>
      <c r="F431" s="342" t="str">
        <f>IF($C431="","",IFERROR(VLOOKUP($C431,TeamsZ,3,0),"??"))</f>
        <v>Za</v>
      </c>
      <c r="G431" s="161" t="str">
        <f>IF($C431="","",LEFT(IFERROR(VLOOKUP($C431,TeamsZ,4,0),"")&amp;"?",1))</f>
        <v>4</v>
      </c>
      <c r="H431" s="72"/>
      <c r="I431" s="73"/>
      <c r="J431" s="265">
        <f>COUNTIF(C434:C448,"V")</f>
        <v>3</v>
      </c>
      <c r="K431" s="268">
        <f>COUNTIF(C434:C448,"M")</f>
        <v>2</v>
      </c>
      <c r="L431" s="74">
        <f>IFERROR(AVERAGE(H434:H448),"")</f>
        <v>9</v>
      </c>
      <c r="M431" s="75"/>
      <c r="N431" s="75"/>
      <c r="O431" s="76" t="s">
        <v>5714</v>
      </c>
      <c r="P431" s="346"/>
      <c r="Q431" s="346"/>
      <c r="R431" s="346"/>
      <c r="S431" s="346">
        <f>IF(COUNT(S434:S448)=0,"",TeamPunten(S434:S448,$C431,$T431))</f>
        <v>0</v>
      </c>
      <c r="T431" s="344">
        <f>SUM(T434:T448)</f>
        <v>5</v>
      </c>
      <c r="U431" s="201" t="str">
        <f>MID($C431,1,1)</f>
        <v>E</v>
      </c>
      <c r="V431" s="201" t="str">
        <f>MID($C431,1,1)</f>
        <v>E</v>
      </c>
      <c r="W431" s="201" t="str">
        <f>MID($C431,1,1)</f>
        <v>E</v>
      </c>
      <c r="X431" s="49">
        <v>2</v>
      </c>
      <c r="Y431" s="40"/>
      <c r="Z431" s="40"/>
      <c r="AA431" s="40"/>
      <c r="AB431" s="40"/>
      <c r="AC431" s="40"/>
      <c r="AD431" s="17" t="str">
        <f>IF($C431="","",IFERROR(VLOOKUP($C431,TeamsZ,6,0),""))</f>
        <v>A</v>
      </c>
      <c r="AE431" s="17" t="str">
        <f>TRIM(IF($AD431="","",IFERROR(VLOOKUP($AD431,Teams!$J$4:$O$8,2,0),"")))</f>
        <v>3312 AD</v>
      </c>
      <c r="AF431" s="17" t="str">
        <f>TRIM(IF($AD431="","",IFERROR(VLOOKUP($AD431,Teams!$J$4:$O$8,4,0),"")))</f>
        <v>Dordrecht Oranje Wit Hal</v>
      </c>
      <c r="AH431" s="335">
        <f>IFERROR(AVERAGE(AH434:AH448),"")</f>
        <v>9.5800000000000018</v>
      </c>
    </row>
    <row r="432" spans="1:34" x14ac:dyDescent="0.25">
      <c r="B432" s="60"/>
      <c r="C432" s="162"/>
      <c r="D432" s="60"/>
      <c r="E432" s="60"/>
      <c r="F432" s="60"/>
      <c r="G432" s="64"/>
      <c r="H432" s="64"/>
      <c r="I432" s="64"/>
      <c r="J432" s="266"/>
      <c r="K432" s="266"/>
      <c r="L432" s="266"/>
      <c r="M432" s="77"/>
      <c r="N432" s="77"/>
      <c r="P432" s="200"/>
      <c r="Q432" s="200"/>
      <c r="R432" s="200"/>
      <c r="S432" s="200"/>
      <c r="T432" s="156"/>
      <c r="U432" s="202"/>
      <c r="V432" s="202"/>
      <c r="W432" s="202"/>
      <c r="X432" s="49">
        <v>3</v>
      </c>
    </row>
    <row r="433" spans="1:34" x14ac:dyDescent="0.25">
      <c r="A433" s="78"/>
      <c r="B433" s="79"/>
      <c r="C433" s="80" t="s">
        <v>5715</v>
      </c>
      <c r="D433" s="80" t="s">
        <v>5716</v>
      </c>
      <c r="E433" s="81" t="s">
        <v>5717</v>
      </c>
      <c r="F433" s="81" t="s">
        <v>5718</v>
      </c>
      <c r="G433" s="80" t="s">
        <v>5719</v>
      </c>
      <c r="H433" s="80" t="s">
        <v>5720</v>
      </c>
      <c r="I433" s="80" t="s">
        <v>5575</v>
      </c>
      <c r="J433" s="80" t="s">
        <v>7904</v>
      </c>
      <c r="K433" s="80" t="s">
        <v>7905</v>
      </c>
      <c r="L433" s="80" t="s">
        <v>8680</v>
      </c>
      <c r="M433" s="80" t="s">
        <v>8681</v>
      </c>
      <c r="N433" s="82"/>
      <c r="O433" s="83"/>
      <c r="P433" s="203" t="s">
        <v>5585</v>
      </c>
      <c r="Q433" s="203" t="s">
        <v>5584</v>
      </c>
      <c r="R433" s="203" t="s">
        <v>5586</v>
      </c>
      <c r="S433" s="203" t="s">
        <v>5585</v>
      </c>
      <c r="T433" s="156"/>
      <c r="U433" s="201">
        <f>IF(W431="","",VLOOKUP(W431,Leeftijdscat,2,FALSE))</f>
        <v>7</v>
      </c>
      <c r="V433" s="201">
        <f>IF(W431="","",VLOOKUP(W431,Leeftijdscat,3,FALSE))</f>
        <v>9</v>
      </c>
      <c r="W433" s="201">
        <f>IF(W431="","",VLOOKUP(W431,Leeftijdscat,4,FALSE))</f>
        <v>10</v>
      </c>
      <c r="X433" s="49">
        <v>4</v>
      </c>
      <c r="Y433" s="78">
        <f>LEN(Y434&amp;Y435&amp;Y436&amp;Y437&amp;Y438&amp;Y439&amp;Y440&amp;Y441&amp;Y442&amp;Y443&amp;Y444&amp;Y445&amp;Y446&amp;Y447&amp;Y448)</f>
        <v>10</v>
      </c>
      <c r="Z433" s="78">
        <f>LEN(Z434&amp;Z435&amp;Z436&amp;Z437&amp;Z438&amp;Z439&amp;Z440&amp;Z441&amp;Z442&amp;Z443&amp;Z444&amp;Z445&amp;Z446&amp;Z447&amp;Z448)</f>
        <v>10</v>
      </c>
      <c r="AA433" s="78">
        <f>LEN(AA434&amp;AA435&amp;AA436&amp;AA437&amp;AA438&amp;AA439&amp;AA440&amp;AA441&amp;AA442&amp;AA443&amp;AA444&amp;AA445&amp;AA446&amp;AA447&amp;AA448)</f>
        <v>10</v>
      </c>
      <c r="AB433" s="78">
        <f>LEN(AB434&amp;AB435&amp;AB436&amp;AB437&amp;AB438&amp;AB439&amp;AB440&amp;AB441&amp;AB442&amp;AB443&amp;AB444&amp;AB445&amp;AB446&amp;AB447&amp;AB448)</f>
        <v>0</v>
      </c>
      <c r="AC433" s="78">
        <f>SUM(Y433:AA433)</f>
        <v>30</v>
      </c>
    </row>
    <row r="434" spans="1:34" x14ac:dyDescent="0.25">
      <c r="A434" s="31" t="str">
        <f>C431&amp;"x"&amp;B434</f>
        <v>E1x1</v>
      </c>
      <c r="B434" s="60">
        <v>1</v>
      </c>
      <c r="C434" s="84" t="str">
        <f t="shared" ref="C434:C448" si="397">IF(LEFT($A434,1)="x","",IFERROR(VLOOKUP($A434,LedenZ,5,0),""))</f>
        <v>V</v>
      </c>
      <c r="D434" s="84" t="str">
        <f t="shared" ref="D434:D448" si="398">IF(LEFT($A434,1)="x","",IFERROR(VLOOKUP($A434,LedenZ,6,0),""))</f>
        <v>NMF09H6</v>
      </c>
      <c r="E434" s="85" t="str">
        <f t="shared" ref="E434:E448" si="399">IF(LEFT($A434,1)="x","",IFERROR(VLOOKUP($A434,LedenZ,7,0),""))</f>
        <v>Veld, in 't R.</v>
      </c>
      <c r="F434" s="85" t="str">
        <f t="shared" ref="F434:F448" si="400">IF(LEFT($A434,1)="x","",IFERROR(VLOOKUP($A434,LedenZ,8,0),""))</f>
        <v>Roos</v>
      </c>
      <c r="G434" s="86">
        <f t="shared" ref="G434:G448" si="401">IF(LEFT($A434,1)="x","",IFERROR(VLOOKUP($A434,LedenZ,9,0),""))</f>
        <v>40995</v>
      </c>
      <c r="H434" s="87">
        <f t="shared" ref="H434:H448" si="402">IF(AND(ISNUMBER(G434),G434&lt;&gt;0),DATEDIF(G434,Peildatum,"Y"),"")</f>
        <v>9</v>
      </c>
      <c r="I434" s="94"/>
      <c r="J434" s="84" t="str">
        <f t="shared" ref="J434:J448" si="403">IF(LEFT($A434,1)="x","",IFERROR(VLOOKUP($A434,LedenZ,15,0),""))</f>
        <v>F1</v>
      </c>
      <c r="K434" s="84" t="str">
        <f t="shared" ref="K434:K448" si="404">IF(LEFT($A434,1)="x","",IFERROR(VLOOKUP($A434,LedenZ,16,0),""))</f>
        <v>E3</v>
      </c>
      <c r="L434" s="84" t="str">
        <f t="shared" ref="L434:L448" si="405">IF(LEFT($A434,1)="x","",IFERROR(VLOOKUP($A434,LedenZ,17,0),""))</f>
        <v>E1</v>
      </c>
      <c r="M434" s="84" t="str">
        <f t="shared" ref="M434:M448" si="406">IF(LEFT($A434,1)="x","",IFERROR(VLOOKUP($A434,LedenZ,18,0),""))</f>
        <v>E1</v>
      </c>
      <c r="N434" s="89"/>
      <c r="P434" s="199"/>
      <c r="Q434" s="199"/>
      <c r="R434" s="199"/>
      <c r="S434" s="199">
        <f>IF(OR(LEFT($A434,1)="x",AND(AC433+$AC434=0,$AC433&gt;0)),"",IFERROR(VLOOKUP($A434,LedenZ,29,0),""))</f>
        <v>0</v>
      </c>
      <c r="T434" s="273">
        <f t="shared" ref="T434:T448" si="407">IF(LEN(C434&amp;D434&amp;E434&amp;F434)&gt;0,1,0)</f>
        <v>1</v>
      </c>
      <c r="U434" s="202">
        <f t="shared" ref="U434:U448" si="408">MIN(LEN(Y434&amp;Z434&amp;AA434&amp;AB434),1)</f>
        <v>1</v>
      </c>
      <c r="V434" s="205">
        <f>V433</f>
        <v>9</v>
      </c>
      <c r="W434" s="205">
        <f>W433</f>
        <v>10</v>
      </c>
      <c r="X434" s="49">
        <v>5</v>
      </c>
      <c r="Y434" s="84" t="str">
        <f t="shared" ref="Y434:Y448" si="409">IF(LEFT($A434,1)="x","",IFERROR(VLOOKUP($A434,LedenZ,33,0),""))</f>
        <v>F1</v>
      </c>
      <c r="Z434" s="84" t="str">
        <f t="shared" ref="Z434:Z448" si="410">IF(LEFT($A434,1)="x","",IFERROR(VLOOKUP($A434,LedenZ,34,0),""))</f>
        <v>E3</v>
      </c>
      <c r="AA434" s="84" t="str">
        <f t="shared" ref="AA434:AA448" si="411">IF(LEFT($A434,1)="x","",IFERROR(VLOOKUP($A434,LedenZ,35,0),""))</f>
        <v>E1</v>
      </c>
      <c r="AB434" s="84" t="str">
        <f t="shared" ref="AB434:AB448" si="412">IF(LEFT($A434,1)="x","",IFERROR(VLOOKUP($A434,LedenZ,36,0),""))</f>
        <v/>
      </c>
      <c r="AC434" s="31">
        <f t="shared" ref="AC434:AC448" si="413">LEN(Y434&amp;Z434&amp;AA434&amp;AB434)</f>
        <v>6</v>
      </c>
      <c r="AH434" s="332">
        <f t="shared" ref="AH434:AH448" si="414">lft(G434,Peildatum)</f>
        <v>9.76</v>
      </c>
    </row>
    <row r="435" spans="1:34" x14ac:dyDescent="0.25">
      <c r="A435" s="31" t="str">
        <f>C431&amp;"x"&amp;B435</f>
        <v>E1x2</v>
      </c>
      <c r="B435" s="60">
        <v>2</v>
      </c>
      <c r="C435" s="84" t="str">
        <f t="shared" si="397"/>
        <v>M</v>
      </c>
      <c r="D435" s="84" t="str">
        <f t="shared" si="398"/>
        <v>NMC41W4</v>
      </c>
      <c r="E435" s="85" t="str">
        <f t="shared" si="399"/>
        <v>Ameijden, van J.</v>
      </c>
      <c r="F435" s="85" t="str">
        <f t="shared" si="400"/>
        <v>Joep</v>
      </c>
      <c r="G435" s="86">
        <f t="shared" si="401"/>
        <v>40929</v>
      </c>
      <c r="H435" s="87">
        <f t="shared" si="402"/>
        <v>9</v>
      </c>
      <c r="I435" s="94"/>
      <c r="J435" s="84" t="str">
        <f t="shared" si="403"/>
        <v>F1</v>
      </c>
      <c r="K435" s="84" t="str">
        <f t="shared" si="404"/>
        <v>E3</v>
      </c>
      <c r="L435" s="84" t="str">
        <f t="shared" si="405"/>
        <v>E1</v>
      </c>
      <c r="M435" s="84" t="str">
        <f t="shared" si="406"/>
        <v>E1</v>
      </c>
      <c r="N435" s="89"/>
      <c r="P435" s="199"/>
      <c r="Q435" s="199"/>
      <c r="R435" s="199"/>
      <c r="S435" s="199">
        <f>IF(OR(LEFT($A435,1)="x",AND(AC433+$AC435=0,$AC433&gt;0)),"",IFERROR(VLOOKUP($A435,LedenZ,29,0),""))</f>
        <v>0</v>
      </c>
      <c r="T435" s="273">
        <f t="shared" si="407"/>
        <v>1</v>
      </c>
      <c r="U435" s="202">
        <f t="shared" si="408"/>
        <v>1</v>
      </c>
      <c r="V435" s="205">
        <f t="shared" ref="V435:W448" si="415">V434</f>
        <v>9</v>
      </c>
      <c r="W435" s="205">
        <f t="shared" si="415"/>
        <v>10</v>
      </c>
      <c r="X435" s="49">
        <v>6</v>
      </c>
      <c r="Y435" s="84" t="str">
        <f t="shared" si="409"/>
        <v>F1</v>
      </c>
      <c r="Z435" s="84" t="str">
        <f t="shared" si="410"/>
        <v>E3</v>
      </c>
      <c r="AA435" s="84" t="str">
        <f t="shared" si="411"/>
        <v>E1</v>
      </c>
      <c r="AB435" s="84" t="str">
        <f t="shared" si="412"/>
        <v/>
      </c>
      <c r="AC435" s="31">
        <f t="shared" si="413"/>
        <v>6</v>
      </c>
      <c r="AH435" s="332">
        <f t="shared" si="414"/>
        <v>9.94</v>
      </c>
    </row>
    <row r="436" spans="1:34" x14ac:dyDescent="0.25">
      <c r="A436" s="31" t="str">
        <f>C431&amp;"x"&amp;B436</f>
        <v>E1x3</v>
      </c>
      <c r="B436" s="60">
        <v>3</v>
      </c>
      <c r="C436" s="84" t="str">
        <f t="shared" si="397"/>
        <v>V</v>
      </c>
      <c r="D436" s="84" t="str">
        <f t="shared" si="398"/>
        <v>NMB03R4</v>
      </c>
      <c r="E436" s="85" t="str">
        <f t="shared" si="399"/>
        <v>Exalto, L.</v>
      </c>
      <c r="F436" s="85" t="str">
        <f t="shared" si="400"/>
        <v>Laura</v>
      </c>
      <c r="G436" s="86">
        <f t="shared" si="401"/>
        <v>41047</v>
      </c>
      <c r="H436" s="87">
        <f t="shared" si="402"/>
        <v>9</v>
      </c>
      <c r="I436" s="94"/>
      <c r="J436" s="84" t="str">
        <f t="shared" si="403"/>
        <v>F2</v>
      </c>
      <c r="K436" s="84" t="str">
        <f t="shared" si="404"/>
        <v>E4</v>
      </c>
      <c r="L436" s="84" t="str">
        <f t="shared" si="405"/>
        <v>E2</v>
      </c>
      <c r="M436" s="84" t="str">
        <f t="shared" si="406"/>
        <v>E1</v>
      </c>
      <c r="N436" s="89"/>
      <c r="P436" s="199"/>
      <c r="Q436" s="199"/>
      <c r="R436" s="199"/>
      <c r="S436" s="199">
        <f>IF(OR(LEFT($A436,1)="x",AND(AC433+$AC436=0,$AC433&gt;0)),"",IFERROR(VLOOKUP($A436,LedenZ,29,0),""))</f>
        <v>0</v>
      </c>
      <c r="T436" s="273">
        <f t="shared" si="407"/>
        <v>1</v>
      </c>
      <c r="U436" s="202">
        <f t="shared" si="408"/>
        <v>1</v>
      </c>
      <c r="V436" s="205">
        <f t="shared" si="415"/>
        <v>9</v>
      </c>
      <c r="W436" s="205">
        <f t="shared" si="415"/>
        <v>10</v>
      </c>
      <c r="X436" s="49">
        <v>7</v>
      </c>
      <c r="Y436" s="84" t="str">
        <f t="shared" si="409"/>
        <v>F2</v>
      </c>
      <c r="Z436" s="84" t="str">
        <f t="shared" si="410"/>
        <v>E4</v>
      </c>
      <c r="AA436" s="84" t="str">
        <f t="shared" si="411"/>
        <v>E2</v>
      </c>
      <c r="AB436" s="84" t="str">
        <f t="shared" si="412"/>
        <v/>
      </c>
      <c r="AC436" s="31">
        <f t="shared" si="413"/>
        <v>6</v>
      </c>
      <c r="AH436" s="332">
        <f t="shared" si="414"/>
        <v>9.6199999999999992</v>
      </c>
    </row>
    <row r="437" spans="1:34" x14ac:dyDescent="0.25">
      <c r="A437" s="31" t="str">
        <f>C431&amp;"x"&amp;B437</f>
        <v>E1x4</v>
      </c>
      <c r="B437" s="60">
        <v>4</v>
      </c>
      <c r="C437" s="84" t="str">
        <f t="shared" si="397"/>
        <v>V</v>
      </c>
      <c r="D437" s="84" t="str">
        <f t="shared" si="398"/>
        <v>NLZ39C9</v>
      </c>
      <c r="E437" s="85" t="str">
        <f t="shared" si="399"/>
        <v>Bakker, A.</v>
      </c>
      <c r="F437" s="85" t="str">
        <f t="shared" si="400"/>
        <v>Anouk</v>
      </c>
      <c r="G437" s="86">
        <f t="shared" si="401"/>
        <v>41214</v>
      </c>
      <c r="H437" s="87">
        <f t="shared" si="402"/>
        <v>9</v>
      </c>
      <c r="I437" s="94"/>
      <c r="J437" s="84" t="str">
        <f t="shared" si="403"/>
        <v>F2</v>
      </c>
      <c r="K437" s="84" t="str">
        <f t="shared" si="404"/>
        <v>E4</v>
      </c>
      <c r="L437" s="84" t="str">
        <f t="shared" si="405"/>
        <v>E2</v>
      </c>
      <c r="M437" s="84" t="str">
        <f t="shared" si="406"/>
        <v>E1</v>
      </c>
      <c r="N437" s="89"/>
      <c r="P437" s="199"/>
      <c r="Q437" s="199"/>
      <c r="R437" s="199"/>
      <c r="S437" s="199">
        <f>IF(OR(LEFT($A437,1)="x",AND(AC433+$AC437=0,$AC433&gt;0)),"",IFERROR(VLOOKUP($A437,LedenZ,29,0),""))</f>
        <v>0</v>
      </c>
      <c r="T437" s="273">
        <f t="shared" si="407"/>
        <v>1</v>
      </c>
      <c r="U437" s="202">
        <f t="shared" si="408"/>
        <v>1</v>
      </c>
      <c r="V437" s="205">
        <f t="shared" si="415"/>
        <v>9</v>
      </c>
      <c r="W437" s="205">
        <f t="shared" si="415"/>
        <v>10</v>
      </c>
      <c r="X437" s="49">
        <v>8</v>
      </c>
      <c r="Y437" s="84" t="str">
        <f t="shared" si="409"/>
        <v>F2</v>
      </c>
      <c r="Z437" s="84" t="str">
        <f t="shared" si="410"/>
        <v>E4</v>
      </c>
      <c r="AA437" s="84" t="str">
        <f t="shared" si="411"/>
        <v>E2</v>
      </c>
      <c r="AB437" s="84" t="str">
        <f t="shared" si="412"/>
        <v/>
      </c>
      <c r="AC437" s="31">
        <f t="shared" si="413"/>
        <v>6</v>
      </c>
      <c r="AH437" s="332">
        <f t="shared" si="414"/>
        <v>9.16</v>
      </c>
    </row>
    <row r="438" spans="1:34" x14ac:dyDescent="0.25">
      <c r="A438" s="31" t="str">
        <f>C431&amp;"x"&amp;B438</f>
        <v>E1x5</v>
      </c>
      <c r="B438" s="60">
        <v>5</v>
      </c>
      <c r="C438" s="84" t="str">
        <f t="shared" si="397"/>
        <v>M</v>
      </c>
      <c r="D438" s="84" t="str">
        <f t="shared" si="398"/>
        <v>NMC29Z9</v>
      </c>
      <c r="E438" s="85" t="str">
        <f t="shared" si="399"/>
        <v>Vos, J.</v>
      </c>
      <c r="F438" s="85" t="str">
        <f t="shared" si="400"/>
        <v>Juda</v>
      </c>
      <c r="G438" s="86">
        <f t="shared" si="401"/>
        <v>41121</v>
      </c>
      <c r="H438" s="87">
        <f t="shared" si="402"/>
        <v>9</v>
      </c>
      <c r="I438" s="94"/>
      <c r="J438" s="84" t="str">
        <f t="shared" si="403"/>
        <v>F2</v>
      </c>
      <c r="K438" s="84" t="str">
        <f t="shared" si="404"/>
        <v>E4</v>
      </c>
      <c r="L438" s="84" t="str">
        <f t="shared" si="405"/>
        <v>E2</v>
      </c>
      <c r="M438" s="84" t="str">
        <f t="shared" si="406"/>
        <v>E1</v>
      </c>
      <c r="N438" s="89"/>
      <c r="P438" s="199"/>
      <c r="Q438" s="199"/>
      <c r="R438" s="199"/>
      <c r="S438" s="199">
        <f>IF(OR(LEFT($A438,1)="x",AND(AC433+$AC438=0,$AC433&gt;0)),"",IFERROR(VLOOKUP($A438,LedenZ,29,0),""))</f>
        <v>0</v>
      </c>
      <c r="T438" s="273">
        <f t="shared" si="407"/>
        <v>1</v>
      </c>
      <c r="U438" s="202">
        <f t="shared" si="408"/>
        <v>1</v>
      </c>
      <c r="V438" s="205">
        <f t="shared" si="415"/>
        <v>9</v>
      </c>
      <c r="W438" s="205">
        <f t="shared" si="415"/>
        <v>10</v>
      </c>
      <c r="X438" s="49">
        <v>9</v>
      </c>
      <c r="Y438" s="84" t="str">
        <f t="shared" si="409"/>
        <v>F2</v>
      </c>
      <c r="Z438" s="84" t="str">
        <f t="shared" si="410"/>
        <v>E4</v>
      </c>
      <c r="AA438" s="84" t="str">
        <f t="shared" si="411"/>
        <v>E2</v>
      </c>
      <c r="AB438" s="84" t="str">
        <f t="shared" si="412"/>
        <v/>
      </c>
      <c r="AC438" s="31">
        <f t="shared" si="413"/>
        <v>6</v>
      </c>
      <c r="AH438" s="332">
        <f t="shared" si="414"/>
        <v>9.42</v>
      </c>
    </row>
    <row r="439" spans="1:34" x14ac:dyDescent="0.25">
      <c r="A439" s="31" t="str">
        <f>C431&amp;"x"&amp;B439</f>
        <v>E1x6</v>
      </c>
      <c r="B439" s="60">
        <v>6</v>
      </c>
      <c r="C439" s="84" t="str">
        <f t="shared" si="397"/>
        <v/>
      </c>
      <c r="D439" s="84" t="str">
        <f t="shared" si="398"/>
        <v/>
      </c>
      <c r="E439" s="85" t="str">
        <f t="shared" si="399"/>
        <v/>
      </c>
      <c r="F439" s="85" t="str">
        <f t="shared" si="400"/>
        <v/>
      </c>
      <c r="G439" s="86" t="str">
        <f t="shared" si="401"/>
        <v/>
      </c>
      <c r="H439" s="87" t="str">
        <f t="shared" si="402"/>
        <v/>
      </c>
      <c r="I439" s="94"/>
      <c r="J439" s="84" t="str">
        <f t="shared" si="403"/>
        <v/>
      </c>
      <c r="K439" s="84" t="str">
        <f t="shared" si="404"/>
        <v/>
      </c>
      <c r="L439" s="84" t="str">
        <f t="shared" si="405"/>
        <v/>
      </c>
      <c r="M439" s="84" t="str">
        <f t="shared" si="406"/>
        <v/>
      </c>
      <c r="N439" s="89"/>
      <c r="P439" s="199"/>
      <c r="Q439" s="199"/>
      <c r="R439" s="199"/>
      <c r="S439" s="199" t="str">
        <f>IF(OR(LEFT($A439,1)="x",AND(AC433+$AC439=0,$AC433&gt;0)),"",IFERROR(VLOOKUP($A439,LedenZ,29,0),""))</f>
        <v/>
      </c>
      <c r="T439" s="273">
        <f t="shared" si="407"/>
        <v>0</v>
      </c>
      <c r="U439" s="202">
        <f t="shared" si="408"/>
        <v>0</v>
      </c>
      <c r="V439" s="205">
        <f t="shared" si="415"/>
        <v>9</v>
      </c>
      <c r="W439" s="205">
        <f t="shared" si="415"/>
        <v>10</v>
      </c>
      <c r="X439" s="49">
        <v>10</v>
      </c>
      <c r="Y439" s="84" t="str">
        <f t="shared" si="409"/>
        <v/>
      </c>
      <c r="Z439" s="84" t="str">
        <f t="shared" si="410"/>
        <v/>
      </c>
      <c r="AA439" s="84" t="str">
        <f t="shared" si="411"/>
        <v/>
      </c>
      <c r="AB439" s="84" t="str">
        <f t="shared" si="412"/>
        <v/>
      </c>
      <c r="AC439" s="31">
        <f t="shared" si="413"/>
        <v>0</v>
      </c>
      <c r="AH439" s="332" t="str">
        <f t="shared" si="414"/>
        <v/>
      </c>
    </row>
    <row r="440" spans="1:34" x14ac:dyDescent="0.25">
      <c r="A440" s="31" t="str">
        <f>C431&amp;"x"&amp;B440</f>
        <v>E1x7</v>
      </c>
      <c r="B440" s="60">
        <v>7</v>
      </c>
      <c r="C440" s="84" t="str">
        <f t="shared" si="397"/>
        <v/>
      </c>
      <c r="D440" s="84" t="str">
        <f t="shared" si="398"/>
        <v/>
      </c>
      <c r="E440" s="85" t="str">
        <f t="shared" si="399"/>
        <v/>
      </c>
      <c r="F440" s="85" t="str">
        <f t="shared" si="400"/>
        <v/>
      </c>
      <c r="G440" s="86" t="str">
        <f t="shared" si="401"/>
        <v/>
      </c>
      <c r="H440" s="87" t="str">
        <f t="shared" si="402"/>
        <v/>
      </c>
      <c r="I440" s="94"/>
      <c r="J440" s="84" t="str">
        <f t="shared" si="403"/>
        <v/>
      </c>
      <c r="K440" s="84" t="str">
        <f t="shared" si="404"/>
        <v/>
      </c>
      <c r="L440" s="84" t="str">
        <f t="shared" si="405"/>
        <v/>
      </c>
      <c r="M440" s="84" t="str">
        <f t="shared" si="406"/>
        <v/>
      </c>
      <c r="N440" s="89"/>
      <c r="P440" s="199"/>
      <c r="Q440" s="199"/>
      <c r="R440" s="199"/>
      <c r="S440" s="199" t="str">
        <f>IF(OR(LEFT($A440,1)="x",AND(AC433+$AC440=0,$AC433&gt;0)),"",IFERROR(VLOOKUP($A440,LedenZ,29,0),""))</f>
        <v/>
      </c>
      <c r="T440" s="273">
        <f t="shared" si="407"/>
        <v>0</v>
      </c>
      <c r="U440" s="202">
        <f t="shared" si="408"/>
        <v>0</v>
      </c>
      <c r="V440" s="205">
        <f t="shared" si="415"/>
        <v>9</v>
      </c>
      <c r="W440" s="205">
        <f t="shared" si="415"/>
        <v>10</v>
      </c>
      <c r="X440" s="49">
        <v>11</v>
      </c>
      <c r="Y440" s="84" t="str">
        <f t="shared" si="409"/>
        <v/>
      </c>
      <c r="Z440" s="84" t="str">
        <f t="shared" si="410"/>
        <v/>
      </c>
      <c r="AA440" s="84" t="str">
        <f t="shared" si="411"/>
        <v/>
      </c>
      <c r="AB440" s="84" t="str">
        <f t="shared" si="412"/>
        <v/>
      </c>
      <c r="AC440" s="31">
        <f t="shared" si="413"/>
        <v>0</v>
      </c>
      <c r="AH440" s="332" t="str">
        <f t="shared" si="414"/>
        <v/>
      </c>
    </row>
    <row r="441" spans="1:34" x14ac:dyDescent="0.25">
      <c r="A441" s="31" t="str">
        <f>C431&amp;"x"&amp;B441</f>
        <v>E1x8</v>
      </c>
      <c r="B441" s="60">
        <v>8</v>
      </c>
      <c r="C441" s="84" t="str">
        <f t="shared" si="397"/>
        <v/>
      </c>
      <c r="D441" s="84" t="str">
        <f t="shared" si="398"/>
        <v/>
      </c>
      <c r="E441" s="85" t="str">
        <f t="shared" si="399"/>
        <v/>
      </c>
      <c r="F441" s="85" t="str">
        <f t="shared" si="400"/>
        <v/>
      </c>
      <c r="G441" s="86" t="str">
        <f t="shared" si="401"/>
        <v/>
      </c>
      <c r="H441" s="87" t="str">
        <f t="shared" si="402"/>
        <v/>
      </c>
      <c r="I441" s="94"/>
      <c r="J441" s="84" t="str">
        <f t="shared" si="403"/>
        <v/>
      </c>
      <c r="K441" s="84" t="str">
        <f t="shared" si="404"/>
        <v/>
      </c>
      <c r="L441" s="84" t="str">
        <f t="shared" si="405"/>
        <v/>
      </c>
      <c r="M441" s="84" t="str">
        <f t="shared" si="406"/>
        <v/>
      </c>
      <c r="N441" s="89"/>
      <c r="P441" s="199"/>
      <c r="Q441" s="199"/>
      <c r="R441" s="199"/>
      <c r="S441" s="199" t="str">
        <f>IF(OR(LEFT($A441,1)="x",AND(AC433+$AC441=0,$AC433&gt;0)),"",IFERROR(VLOOKUP($A441,LedenZ,29,0),""))</f>
        <v/>
      </c>
      <c r="T441" s="273">
        <f t="shared" si="407"/>
        <v>0</v>
      </c>
      <c r="U441" s="202">
        <f t="shared" si="408"/>
        <v>0</v>
      </c>
      <c r="V441" s="205">
        <f t="shared" si="415"/>
        <v>9</v>
      </c>
      <c r="W441" s="205">
        <f t="shared" si="415"/>
        <v>10</v>
      </c>
      <c r="X441" s="49">
        <v>12</v>
      </c>
      <c r="Y441" s="84" t="str">
        <f t="shared" si="409"/>
        <v/>
      </c>
      <c r="Z441" s="84" t="str">
        <f t="shared" si="410"/>
        <v/>
      </c>
      <c r="AA441" s="84" t="str">
        <f t="shared" si="411"/>
        <v/>
      </c>
      <c r="AB441" s="84" t="str">
        <f t="shared" si="412"/>
        <v/>
      </c>
      <c r="AC441" s="31">
        <f t="shared" si="413"/>
        <v>0</v>
      </c>
      <c r="AH441" s="332" t="str">
        <f t="shared" si="414"/>
        <v/>
      </c>
    </row>
    <row r="442" spans="1:34" x14ac:dyDescent="0.25">
      <c r="A442" s="31" t="str">
        <f>C431&amp;"x"&amp;B442</f>
        <v>E1x9</v>
      </c>
      <c r="B442" s="60">
        <v>9</v>
      </c>
      <c r="C442" s="84" t="str">
        <f t="shared" si="397"/>
        <v/>
      </c>
      <c r="D442" s="84" t="str">
        <f t="shared" si="398"/>
        <v/>
      </c>
      <c r="E442" s="85" t="str">
        <f t="shared" si="399"/>
        <v/>
      </c>
      <c r="F442" s="85" t="str">
        <f t="shared" si="400"/>
        <v/>
      </c>
      <c r="G442" s="86" t="str">
        <f t="shared" si="401"/>
        <v/>
      </c>
      <c r="H442" s="87" t="str">
        <f t="shared" si="402"/>
        <v/>
      </c>
      <c r="I442" s="94"/>
      <c r="J442" s="84" t="str">
        <f t="shared" si="403"/>
        <v/>
      </c>
      <c r="K442" s="84" t="str">
        <f t="shared" si="404"/>
        <v/>
      </c>
      <c r="L442" s="84" t="str">
        <f t="shared" si="405"/>
        <v/>
      </c>
      <c r="M442" s="84" t="str">
        <f t="shared" si="406"/>
        <v/>
      </c>
      <c r="N442" s="89"/>
      <c r="P442" s="199"/>
      <c r="Q442" s="199"/>
      <c r="R442" s="199"/>
      <c r="S442" s="199" t="str">
        <f>IF(OR(LEFT($A442,1)="x",AND(AC433+$AC442=0,$AC433&gt;0)),"",IFERROR(VLOOKUP($A442,LedenZ,29,0),""))</f>
        <v/>
      </c>
      <c r="T442" s="273">
        <f t="shared" si="407"/>
        <v>0</v>
      </c>
      <c r="U442" s="202">
        <f t="shared" si="408"/>
        <v>0</v>
      </c>
      <c r="V442" s="205">
        <f t="shared" si="415"/>
        <v>9</v>
      </c>
      <c r="W442" s="205">
        <f t="shared" si="415"/>
        <v>10</v>
      </c>
      <c r="X442" s="49">
        <v>13</v>
      </c>
      <c r="Y442" s="84" t="str">
        <f t="shared" si="409"/>
        <v/>
      </c>
      <c r="Z442" s="84" t="str">
        <f t="shared" si="410"/>
        <v/>
      </c>
      <c r="AA442" s="84" t="str">
        <f t="shared" si="411"/>
        <v/>
      </c>
      <c r="AB442" s="84" t="str">
        <f t="shared" si="412"/>
        <v/>
      </c>
      <c r="AC442" s="31">
        <f t="shared" si="413"/>
        <v>0</v>
      </c>
      <c r="AH442" s="332" t="str">
        <f t="shared" si="414"/>
        <v/>
      </c>
    </row>
    <row r="443" spans="1:34" x14ac:dyDescent="0.25">
      <c r="A443" s="31" t="str">
        <f>C431&amp;"x"&amp;B443</f>
        <v>E1x10</v>
      </c>
      <c r="B443" s="60">
        <v>10</v>
      </c>
      <c r="C443" s="84" t="str">
        <f t="shared" si="397"/>
        <v/>
      </c>
      <c r="D443" s="84" t="str">
        <f t="shared" si="398"/>
        <v/>
      </c>
      <c r="E443" s="85" t="str">
        <f t="shared" si="399"/>
        <v/>
      </c>
      <c r="F443" s="85" t="str">
        <f t="shared" si="400"/>
        <v/>
      </c>
      <c r="G443" s="86" t="str">
        <f t="shared" si="401"/>
        <v/>
      </c>
      <c r="H443" s="87" t="str">
        <f t="shared" si="402"/>
        <v/>
      </c>
      <c r="I443" s="94"/>
      <c r="J443" s="84" t="str">
        <f t="shared" si="403"/>
        <v/>
      </c>
      <c r="K443" s="84" t="str">
        <f t="shared" si="404"/>
        <v/>
      </c>
      <c r="L443" s="84" t="str">
        <f t="shared" si="405"/>
        <v/>
      </c>
      <c r="M443" s="84" t="str">
        <f t="shared" si="406"/>
        <v/>
      </c>
      <c r="N443" s="89"/>
      <c r="P443" s="199"/>
      <c r="Q443" s="199"/>
      <c r="R443" s="199"/>
      <c r="S443" s="199" t="str">
        <f>IF(OR(LEFT($A443,1)="x",AND(AC433+$AC443=0,$AC433&gt;0)),"",IFERROR(VLOOKUP($A443,LedenZ,29,0),""))</f>
        <v/>
      </c>
      <c r="T443" s="273">
        <f t="shared" si="407"/>
        <v>0</v>
      </c>
      <c r="U443" s="202">
        <f t="shared" si="408"/>
        <v>0</v>
      </c>
      <c r="V443" s="205">
        <f t="shared" si="415"/>
        <v>9</v>
      </c>
      <c r="W443" s="205">
        <f t="shared" si="415"/>
        <v>10</v>
      </c>
      <c r="X443" s="49">
        <v>14</v>
      </c>
      <c r="Y443" s="84" t="str">
        <f t="shared" si="409"/>
        <v/>
      </c>
      <c r="Z443" s="84" t="str">
        <f t="shared" si="410"/>
        <v/>
      </c>
      <c r="AA443" s="84" t="str">
        <f t="shared" si="411"/>
        <v/>
      </c>
      <c r="AB443" s="84" t="str">
        <f t="shared" si="412"/>
        <v/>
      </c>
      <c r="AC443" s="31">
        <f t="shared" si="413"/>
        <v>0</v>
      </c>
      <c r="AH443" s="332" t="str">
        <f t="shared" si="414"/>
        <v/>
      </c>
    </row>
    <row r="444" spans="1:34" x14ac:dyDescent="0.25">
      <c r="A444" s="31" t="str">
        <f>C431&amp;"x"&amp;B444</f>
        <v>E1x11</v>
      </c>
      <c r="B444" s="60">
        <v>11</v>
      </c>
      <c r="C444" s="84" t="str">
        <f t="shared" si="397"/>
        <v/>
      </c>
      <c r="D444" s="84" t="str">
        <f t="shared" si="398"/>
        <v/>
      </c>
      <c r="E444" s="85" t="str">
        <f t="shared" si="399"/>
        <v/>
      </c>
      <c r="F444" s="85" t="str">
        <f t="shared" si="400"/>
        <v/>
      </c>
      <c r="G444" s="86" t="str">
        <f t="shared" si="401"/>
        <v/>
      </c>
      <c r="H444" s="87" t="str">
        <f t="shared" si="402"/>
        <v/>
      </c>
      <c r="I444" s="94"/>
      <c r="J444" s="84" t="str">
        <f t="shared" si="403"/>
        <v/>
      </c>
      <c r="K444" s="84" t="str">
        <f t="shared" si="404"/>
        <v/>
      </c>
      <c r="L444" s="84" t="str">
        <f t="shared" si="405"/>
        <v/>
      </c>
      <c r="M444" s="84" t="str">
        <f t="shared" si="406"/>
        <v/>
      </c>
      <c r="N444" s="89"/>
      <c r="P444" s="199"/>
      <c r="Q444" s="199"/>
      <c r="R444" s="199"/>
      <c r="S444" s="199" t="str">
        <f>IF(OR(LEFT($A444,1)="x",AND(AC433+$AC444=0,$AC433&gt;0)),"",IFERROR(VLOOKUP($A444,LedenZ,29,0),""))</f>
        <v/>
      </c>
      <c r="T444" s="273">
        <f t="shared" si="407"/>
        <v>0</v>
      </c>
      <c r="U444" s="202">
        <f t="shared" si="408"/>
        <v>0</v>
      </c>
      <c r="V444" s="205">
        <f t="shared" si="415"/>
        <v>9</v>
      </c>
      <c r="W444" s="205">
        <f t="shared" si="415"/>
        <v>10</v>
      </c>
      <c r="X444" s="49">
        <v>15</v>
      </c>
      <c r="Y444" s="84" t="str">
        <f t="shared" si="409"/>
        <v/>
      </c>
      <c r="Z444" s="84" t="str">
        <f t="shared" si="410"/>
        <v/>
      </c>
      <c r="AA444" s="84" t="str">
        <f t="shared" si="411"/>
        <v/>
      </c>
      <c r="AB444" s="84" t="str">
        <f t="shared" si="412"/>
        <v/>
      </c>
      <c r="AC444" s="31">
        <f t="shared" si="413"/>
        <v>0</v>
      </c>
      <c r="AH444" s="332" t="str">
        <f t="shared" si="414"/>
        <v/>
      </c>
    </row>
    <row r="445" spans="1:34" x14ac:dyDescent="0.25">
      <c r="A445" s="31" t="str">
        <f>C431&amp;"x"&amp;B445</f>
        <v>E1x12</v>
      </c>
      <c r="B445" s="60">
        <v>12</v>
      </c>
      <c r="C445" s="84" t="str">
        <f t="shared" si="397"/>
        <v/>
      </c>
      <c r="D445" s="84" t="str">
        <f t="shared" si="398"/>
        <v/>
      </c>
      <c r="E445" s="85" t="str">
        <f t="shared" si="399"/>
        <v/>
      </c>
      <c r="F445" s="85" t="str">
        <f t="shared" si="400"/>
        <v/>
      </c>
      <c r="G445" s="86" t="str">
        <f t="shared" si="401"/>
        <v/>
      </c>
      <c r="H445" s="87" t="str">
        <f t="shared" si="402"/>
        <v/>
      </c>
      <c r="I445" s="94"/>
      <c r="J445" s="84" t="str">
        <f t="shared" si="403"/>
        <v/>
      </c>
      <c r="K445" s="84" t="str">
        <f t="shared" si="404"/>
        <v/>
      </c>
      <c r="L445" s="84" t="str">
        <f t="shared" si="405"/>
        <v/>
      </c>
      <c r="M445" s="84" t="str">
        <f t="shared" si="406"/>
        <v/>
      </c>
      <c r="N445" s="89"/>
      <c r="P445" s="199"/>
      <c r="Q445" s="199"/>
      <c r="R445" s="199"/>
      <c r="S445" s="199" t="str">
        <f>IF(OR(LEFT($A445,1)="x",AND(AC433+$AC445=0,$AC433&gt;0)),"",IFERROR(VLOOKUP($A445,LedenZ,29,0),""))</f>
        <v/>
      </c>
      <c r="T445" s="273">
        <f t="shared" si="407"/>
        <v>0</v>
      </c>
      <c r="U445" s="202">
        <f t="shared" si="408"/>
        <v>0</v>
      </c>
      <c r="V445" s="205">
        <f t="shared" si="415"/>
        <v>9</v>
      </c>
      <c r="W445" s="205">
        <f t="shared" si="415"/>
        <v>10</v>
      </c>
      <c r="X445" s="49">
        <v>16</v>
      </c>
      <c r="Y445" s="84" t="str">
        <f t="shared" si="409"/>
        <v/>
      </c>
      <c r="Z445" s="84" t="str">
        <f t="shared" si="410"/>
        <v/>
      </c>
      <c r="AA445" s="84" t="str">
        <f t="shared" si="411"/>
        <v/>
      </c>
      <c r="AB445" s="84" t="str">
        <f t="shared" si="412"/>
        <v/>
      </c>
      <c r="AC445" s="31">
        <f t="shared" si="413"/>
        <v>0</v>
      </c>
      <c r="AH445" s="332" t="str">
        <f t="shared" si="414"/>
        <v/>
      </c>
    </row>
    <row r="446" spans="1:34" x14ac:dyDescent="0.25">
      <c r="A446" s="31" t="str">
        <f>C431&amp;"x"&amp;B446</f>
        <v>E1x13</v>
      </c>
      <c r="B446" s="60">
        <v>13</v>
      </c>
      <c r="C446" s="84" t="str">
        <f t="shared" si="397"/>
        <v/>
      </c>
      <c r="D446" s="84" t="str">
        <f t="shared" si="398"/>
        <v/>
      </c>
      <c r="E446" s="85" t="str">
        <f t="shared" si="399"/>
        <v/>
      </c>
      <c r="F446" s="85" t="str">
        <f t="shared" si="400"/>
        <v/>
      </c>
      <c r="G446" s="86" t="str">
        <f t="shared" si="401"/>
        <v/>
      </c>
      <c r="H446" s="87" t="str">
        <f t="shared" si="402"/>
        <v/>
      </c>
      <c r="I446" s="94"/>
      <c r="J446" s="84" t="str">
        <f t="shared" si="403"/>
        <v/>
      </c>
      <c r="K446" s="84" t="str">
        <f t="shared" si="404"/>
        <v/>
      </c>
      <c r="L446" s="84" t="str">
        <f t="shared" si="405"/>
        <v/>
      </c>
      <c r="M446" s="84" t="str">
        <f t="shared" si="406"/>
        <v/>
      </c>
      <c r="N446" s="89"/>
      <c r="P446" s="199"/>
      <c r="Q446" s="199"/>
      <c r="R446" s="199"/>
      <c r="S446" s="199" t="str">
        <f>IF(OR(LEFT($A446,1)="x",AND(AC433+$AC446=0,$AC433&gt;0)),"",IFERROR(VLOOKUP($A446,LedenZ,29,0),""))</f>
        <v/>
      </c>
      <c r="T446" s="273">
        <f t="shared" si="407"/>
        <v>0</v>
      </c>
      <c r="U446" s="202">
        <f t="shared" si="408"/>
        <v>0</v>
      </c>
      <c r="V446" s="205">
        <f t="shared" si="415"/>
        <v>9</v>
      </c>
      <c r="W446" s="205">
        <f t="shared" si="415"/>
        <v>10</v>
      </c>
      <c r="X446" s="49">
        <v>17</v>
      </c>
      <c r="Y446" s="84" t="str">
        <f t="shared" si="409"/>
        <v/>
      </c>
      <c r="Z446" s="84" t="str">
        <f t="shared" si="410"/>
        <v/>
      </c>
      <c r="AA446" s="84" t="str">
        <f t="shared" si="411"/>
        <v/>
      </c>
      <c r="AB446" s="84" t="str">
        <f t="shared" si="412"/>
        <v/>
      </c>
      <c r="AC446" s="31">
        <f t="shared" si="413"/>
        <v>0</v>
      </c>
      <c r="AH446" s="332" t="str">
        <f t="shared" si="414"/>
        <v/>
      </c>
    </row>
    <row r="447" spans="1:34" x14ac:dyDescent="0.25">
      <c r="A447" s="31" t="str">
        <f>C431&amp;"x"&amp;B447</f>
        <v>E1x14</v>
      </c>
      <c r="B447" s="60">
        <v>14</v>
      </c>
      <c r="C447" s="84" t="str">
        <f t="shared" si="397"/>
        <v/>
      </c>
      <c r="D447" s="84" t="str">
        <f t="shared" si="398"/>
        <v/>
      </c>
      <c r="E447" s="85" t="str">
        <f t="shared" si="399"/>
        <v/>
      </c>
      <c r="F447" s="85" t="str">
        <f t="shared" si="400"/>
        <v/>
      </c>
      <c r="G447" s="86" t="str">
        <f t="shared" si="401"/>
        <v/>
      </c>
      <c r="H447" s="87" t="str">
        <f t="shared" si="402"/>
        <v/>
      </c>
      <c r="I447" s="94"/>
      <c r="J447" s="84" t="str">
        <f t="shared" si="403"/>
        <v/>
      </c>
      <c r="K447" s="84" t="str">
        <f t="shared" si="404"/>
        <v/>
      </c>
      <c r="L447" s="84" t="str">
        <f t="shared" si="405"/>
        <v/>
      </c>
      <c r="M447" s="84" t="str">
        <f t="shared" si="406"/>
        <v/>
      </c>
      <c r="N447" s="89"/>
      <c r="P447" s="199"/>
      <c r="Q447" s="199"/>
      <c r="R447" s="199"/>
      <c r="S447" s="199" t="str">
        <f>IF(OR(LEFT($A447,1)="x",AND(AC433+$AC447=0,$AC433&gt;0)),"",IFERROR(VLOOKUP($A447,LedenZ,29,0),""))</f>
        <v/>
      </c>
      <c r="T447" s="273">
        <f t="shared" si="407"/>
        <v>0</v>
      </c>
      <c r="U447" s="202">
        <f t="shared" si="408"/>
        <v>0</v>
      </c>
      <c r="V447" s="205">
        <f t="shared" si="415"/>
        <v>9</v>
      </c>
      <c r="W447" s="205">
        <f t="shared" si="415"/>
        <v>10</v>
      </c>
      <c r="X447" s="49">
        <v>18</v>
      </c>
      <c r="Y447" s="84" t="str">
        <f t="shared" si="409"/>
        <v/>
      </c>
      <c r="Z447" s="84" t="str">
        <f t="shared" si="410"/>
        <v/>
      </c>
      <c r="AA447" s="84" t="str">
        <f t="shared" si="411"/>
        <v/>
      </c>
      <c r="AB447" s="84" t="str">
        <f t="shared" si="412"/>
        <v/>
      </c>
      <c r="AC447" s="31">
        <f t="shared" si="413"/>
        <v>0</v>
      </c>
      <c r="AH447" s="332" t="str">
        <f t="shared" si="414"/>
        <v/>
      </c>
    </row>
    <row r="448" spans="1:34" x14ac:dyDescent="0.25">
      <c r="A448" s="31" t="str">
        <f>C431&amp;"x"&amp;B448</f>
        <v>E1x15</v>
      </c>
      <c r="B448" s="60">
        <v>15</v>
      </c>
      <c r="C448" s="84" t="str">
        <f t="shared" si="397"/>
        <v/>
      </c>
      <c r="D448" s="84" t="str">
        <f t="shared" si="398"/>
        <v/>
      </c>
      <c r="E448" s="85" t="str">
        <f t="shared" si="399"/>
        <v/>
      </c>
      <c r="F448" s="85" t="str">
        <f t="shared" si="400"/>
        <v/>
      </c>
      <c r="G448" s="86" t="str">
        <f t="shared" si="401"/>
        <v/>
      </c>
      <c r="H448" s="87" t="str">
        <f t="shared" si="402"/>
        <v/>
      </c>
      <c r="I448" s="94"/>
      <c r="J448" s="84" t="str">
        <f t="shared" si="403"/>
        <v/>
      </c>
      <c r="K448" s="84" t="str">
        <f t="shared" si="404"/>
        <v/>
      </c>
      <c r="L448" s="84" t="str">
        <f t="shared" si="405"/>
        <v/>
      </c>
      <c r="M448" s="84" t="str">
        <f t="shared" si="406"/>
        <v/>
      </c>
      <c r="N448" s="89"/>
      <c r="P448" s="199"/>
      <c r="Q448" s="199"/>
      <c r="R448" s="199"/>
      <c r="S448" s="199" t="str">
        <f>IF(OR(LEFT($A448,1)="x",AND(AC433+$AC448=0,$AC433&gt;0)),"",IFERROR(VLOOKUP($A448,LedenZ,29,0),""))</f>
        <v/>
      </c>
      <c r="T448" s="273">
        <f t="shared" si="407"/>
        <v>0</v>
      </c>
      <c r="U448" s="202">
        <f t="shared" si="408"/>
        <v>0</v>
      </c>
      <c r="V448" s="205">
        <f t="shared" si="415"/>
        <v>9</v>
      </c>
      <c r="W448" s="205">
        <f t="shared" si="415"/>
        <v>10</v>
      </c>
      <c r="X448" s="49">
        <v>19</v>
      </c>
      <c r="Y448" s="84" t="str">
        <f t="shared" si="409"/>
        <v/>
      </c>
      <c r="Z448" s="84" t="str">
        <f t="shared" si="410"/>
        <v/>
      </c>
      <c r="AA448" s="84" t="str">
        <f t="shared" si="411"/>
        <v/>
      </c>
      <c r="AB448" s="84" t="str">
        <f t="shared" si="412"/>
        <v/>
      </c>
      <c r="AC448" s="31">
        <f t="shared" si="413"/>
        <v>0</v>
      </c>
      <c r="AH448" s="332" t="str">
        <f t="shared" si="414"/>
        <v/>
      </c>
    </row>
    <row r="449" spans="1:34" ht="13.8" thickBot="1" x14ac:dyDescent="0.3">
      <c r="B449" s="90"/>
      <c r="C449" s="91"/>
      <c r="D449" s="90"/>
      <c r="E449" s="90"/>
      <c r="F449" s="90"/>
      <c r="G449" s="92"/>
      <c r="H449" s="92"/>
      <c r="I449" s="92"/>
      <c r="J449" s="91"/>
      <c r="K449" s="91"/>
      <c r="L449" s="91"/>
      <c r="M449" s="89"/>
      <c r="N449" s="89"/>
      <c r="X449" s="49">
        <v>20</v>
      </c>
    </row>
    <row r="450" spans="1:34" ht="13.8" thickTop="1" x14ac:dyDescent="0.25">
      <c r="A450" s="59"/>
      <c r="B450" s="60"/>
      <c r="C450" s="416" t="s">
        <v>5707</v>
      </c>
      <c r="D450" s="416"/>
      <c r="E450" s="162" t="s">
        <v>5708</v>
      </c>
      <c r="F450" s="162" t="s">
        <v>5709</v>
      </c>
      <c r="G450" s="62" t="s">
        <v>5710</v>
      </c>
      <c r="H450" s="63"/>
      <c r="I450" s="64"/>
      <c r="J450" s="65" t="s">
        <v>5711</v>
      </c>
      <c r="K450" s="65" t="s">
        <v>5712</v>
      </c>
      <c r="L450" s="65" t="s">
        <v>5713</v>
      </c>
      <c r="M450" s="66"/>
      <c r="N450" s="66"/>
      <c r="O450" s="67"/>
      <c r="P450" s="68">
        <f>COUNT(P454:P468)</f>
        <v>0</v>
      </c>
      <c r="Q450" s="68">
        <f>COUNT(Q454:Q468)</f>
        <v>0</v>
      </c>
      <c r="R450" s="68">
        <f>COUNT(R454:R468)</f>
        <v>0</v>
      </c>
      <c r="S450" s="68">
        <f>COUNT(S454:S468)</f>
        <v>4</v>
      </c>
      <c r="T450" s="344">
        <f>T451-SUM(U454:U468)</f>
        <v>0</v>
      </c>
      <c r="U450" s="67"/>
      <c r="V450" s="67"/>
      <c r="W450" s="67"/>
      <c r="X450" s="67">
        <v>1</v>
      </c>
      <c r="Y450" s="59"/>
      <c r="Z450" s="59"/>
      <c r="AA450" s="59"/>
      <c r="AB450" s="59"/>
      <c r="AC450" s="59"/>
    </row>
    <row r="451" spans="1:34" x14ac:dyDescent="0.25">
      <c r="A451" s="40">
        <v>26</v>
      </c>
      <c r="B451" s="70"/>
      <c r="C451" s="415" t="str">
        <f>Leden!AR28</f>
        <v>E2</v>
      </c>
      <c r="D451" s="415"/>
      <c r="E451" s="161" t="str">
        <f>IF($C451="","",LEFT(IFERROR(VLOOKUP($C451,TeamsZ,2,0),"")&amp;"??",2))</f>
        <v>BK</v>
      </c>
      <c r="F451" s="342" t="str">
        <f>IF($C451="","",IFERROR(VLOOKUP($C451,TeamsZ,3,0),"??"))</f>
        <v>Za</v>
      </c>
      <c r="G451" s="161" t="str">
        <f>IF($C451="","",LEFT(IFERROR(VLOOKUP($C451,TeamsZ,4,0),"")&amp;"?",1))</f>
        <v>4</v>
      </c>
      <c r="H451" s="72"/>
      <c r="I451" s="73"/>
      <c r="J451" s="265">
        <f>COUNTIF(C454:C468,"V")</f>
        <v>2</v>
      </c>
      <c r="K451" s="268">
        <f>COUNTIF(C454:C468,"M")</f>
        <v>2</v>
      </c>
      <c r="L451" s="74">
        <f>IFERROR(AVERAGE(H454:H468),"")</f>
        <v>9</v>
      </c>
      <c r="M451" s="75"/>
      <c r="N451" s="75"/>
      <c r="O451" s="76" t="s">
        <v>5714</v>
      </c>
      <c r="P451" s="346"/>
      <c r="Q451" s="346"/>
      <c r="R451" s="346"/>
      <c r="S451" s="346">
        <f>IF(COUNT(S454:S468)=0,"",TeamPunten(S454:S468,$C451,$T451))</f>
        <v>0</v>
      </c>
      <c r="T451" s="344">
        <f>SUM(T454:T468)</f>
        <v>4</v>
      </c>
      <c r="U451" s="201" t="str">
        <f>MID($C451,1,1)</f>
        <v>E</v>
      </c>
      <c r="V451" s="201" t="str">
        <f>MID($C451,1,1)</f>
        <v>E</v>
      </c>
      <c r="W451" s="201" t="str">
        <f>MID($C451,1,1)</f>
        <v>E</v>
      </c>
      <c r="X451" s="49">
        <v>2</v>
      </c>
      <c r="Y451" s="40"/>
      <c r="Z451" s="40"/>
      <c r="AA451" s="40"/>
      <c r="AB451" s="40"/>
      <c r="AC451" s="40"/>
      <c r="AD451" s="17" t="str">
        <f>IF($C451="","",IFERROR(VLOOKUP($C451,TeamsZ,6,0),""))</f>
        <v>A</v>
      </c>
      <c r="AE451" s="17" t="str">
        <f>TRIM(IF($AD451="","",IFERROR(VLOOKUP($AD451,Teams!$J$4:$O$8,2,0),"")))</f>
        <v>3312 AD</v>
      </c>
      <c r="AF451" s="17" t="str">
        <f>TRIM(IF($AD451="","",IFERROR(VLOOKUP($AD451,Teams!$J$4:$O$8,4,0),"")))</f>
        <v>Dordrecht Oranje Wit Hal</v>
      </c>
      <c r="AH451" s="335">
        <f>IFERROR(AVERAGE(AH454:AH468),"")</f>
        <v>9.6150000000000002</v>
      </c>
    </row>
    <row r="452" spans="1:34" x14ac:dyDescent="0.25">
      <c r="B452" s="60"/>
      <c r="C452" s="162"/>
      <c r="D452" s="60"/>
      <c r="E452" s="60"/>
      <c r="F452" s="60"/>
      <c r="G452" s="64"/>
      <c r="H452" s="64"/>
      <c r="I452" s="64"/>
      <c r="J452" s="266"/>
      <c r="K452" s="266"/>
      <c r="L452" s="266"/>
      <c r="M452" s="77"/>
      <c r="N452" s="77"/>
      <c r="P452" s="200"/>
      <c r="Q452" s="200"/>
      <c r="R452" s="200"/>
      <c r="S452" s="200"/>
      <c r="T452" s="156"/>
      <c r="U452" s="202"/>
      <c r="V452" s="202"/>
      <c r="W452" s="202"/>
      <c r="X452" s="49">
        <v>3</v>
      </c>
    </row>
    <row r="453" spans="1:34" x14ac:dyDescent="0.25">
      <c r="A453" s="78"/>
      <c r="B453" s="79"/>
      <c r="C453" s="80" t="s">
        <v>5715</v>
      </c>
      <c r="D453" s="80" t="s">
        <v>5716</v>
      </c>
      <c r="E453" s="81" t="s">
        <v>5717</v>
      </c>
      <c r="F453" s="81" t="s">
        <v>5718</v>
      </c>
      <c r="G453" s="80" t="s">
        <v>5719</v>
      </c>
      <c r="H453" s="80" t="s">
        <v>5720</v>
      </c>
      <c r="I453" s="80" t="s">
        <v>5575</v>
      </c>
      <c r="J453" s="80" t="s">
        <v>7904</v>
      </c>
      <c r="K453" s="80" t="s">
        <v>7905</v>
      </c>
      <c r="L453" s="80" t="s">
        <v>8680</v>
      </c>
      <c r="M453" s="80" t="s">
        <v>8681</v>
      </c>
      <c r="N453" s="82"/>
      <c r="O453" s="83"/>
      <c r="P453" s="203" t="s">
        <v>5585</v>
      </c>
      <c r="Q453" s="203" t="s">
        <v>5584</v>
      </c>
      <c r="R453" s="203" t="s">
        <v>5586</v>
      </c>
      <c r="S453" s="203" t="s">
        <v>5585</v>
      </c>
      <c r="T453" s="156"/>
      <c r="U453" s="201">
        <f>IF(W451="","",VLOOKUP(W451,Leeftijdscat,2,FALSE))</f>
        <v>7</v>
      </c>
      <c r="V453" s="201">
        <f>IF(W451="","",VLOOKUP(W451,Leeftijdscat,3,FALSE))</f>
        <v>9</v>
      </c>
      <c r="W453" s="201">
        <f>IF(W451="","",VLOOKUP(W451,Leeftijdscat,4,FALSE))</f>
        <v>10</v>
      </c>
      <c r="X453" s="49">
        <v>4</v>
      </c>
      <c r="Y453" s="78">
        <f>LEN(Y454&amp;Y455&amp;Y456&amp;Y457&amp;Y458&amp;Y459&amp;Y460&amp;Y461&amp;Y462&amp;Y463&amp;Y464&amp;Y465&amp;Y466&amp;Y467&amp;Y468)</f>
        <v>2</v>
      </c>
      <c r="Z453" s="78">
        <f>LEN(Z454&amp;Z455&amp;Z456&amp;Z457&amp;Z458&amp;Z459&amp;Z460&amp;Z461&amp;Z462&amp;Z463&amp;Z464&amp;Z465&amp;Z466&amp;Z467&amp;Z468)</f>
        <v>4</v>
      </c>
      <c r="AA453" s="78">
        <f>LEN(AA454&amp;AA455&amp;AA456&amp;AA457&amp;AA458&amp;AA459&amp;AA460&amp;AA461&amp;AA462&amp;AA463&amp;AA464&amp;AA465&amp;AA466&amp;AA467&amp;AA468)</f>
        <v>8</v>
      </c>
      <c r="AB453" s="78">
        <f>LEN(AB454&amp;AB455&amp;AB456&amp;AB457&amp;AB458&amp;AB459&amp;AB460&amp;AB461&amp;AB462&amp;AB463&amp;AB464&amp;AB465&amp;AB466&amp;AB467&amp;AB468)</f>
        <v>0</v>
      </c>
      <c r="AC453" s="78">
        <f>SUM(Y453:AA453)</f>
        <v>14</v>
      </c>
    </row>
    <row r="454" spans="1:34" x14ac:dyDescent="0.25">
      <c r="A454" s="31" t="str">
        <f>C451&amp;"x"&amp;B454</f>
        <v>E2x1</v>
      </c>
      <c r="B454" s="60">
        <v>1</v>
      </c>
      <c r="C454" s="84" t="str">
        <f t="shared" ref="C454:C468" si="416">IF(LEFT($A454,1)="x","",IFERROR(VLOOKUP($A454,LedenZ,5,0),""))</f>
        <v>V</v>
      </c>
      <c r="D454" s="84" t="str">
        <f t="shared" ref="D454:D468" si="417">IF(LEFT($A454,1)="x","",IFERROR(VLOOKUP($A454,LedenZ,6,0),""))</f>
        <v>NML06D5</v>
      </c>
      <c r="E454" s="85" t="str">
        <f t="shared" ref="E454:E468" si="418">IF(LEFT($A454,1)="x","",IFERROR(VLOOKUP($A454,LedenZ,7,0),""))</f>
        <v>Waard, de O.J.</v>
      </c>
      <c r="F454" s="85" t="str">
        <f t="shared" ref="F454:F468" si="419">IF(LEFT($A454,1)="x","",IFERROR(VLOOKUP($A454,LedenZ,8,0),""))</f>
        <v>Olivia</v>
      </c>
      <c r="G454" s="86">
        <f t="shared" ref="G454:G468" si="420">IF(LEFT($A454,1)="x","",IFERROR(VLOOKUP($A454,LedenZ,9,0),""))</f>
        <v>40937</v>
      </c>
      <c r="H454" s="87">
        <f t="shared" ref="H454:H468" si="421">IF(AND(ISNUMBER(G454),G454&lt;&gt;0),DATEDIF(G454,Peildatum,"Y"),"")</f>
        <v>9</v>
      </c>
      <c r="I454" s="94"/>
      <c r="J454" s="84" t="str">
        <f t="shared" ref="J454:J468" si="422">IF(LEFT($A454,1)="x","",IFERROR(VLOOKUP($A454,LedenZ,15,0),""))</f>
        <v/>
      </c>
      <c r="K454" s="84" t="str">
        <f t="shared" ref="K454:K468" si="423">IF(LEFT($A454,1)="x","",IFERROR(VLOOKUP($A454,LedenZ,16,0),""))</f>
        <v/>
      </c>
      <c r="L454" s="84" t="str">
        <f t="shared" ref="L454:L468" si="424">IF(LEFT($A454,1)="x","",IFERROR(VLOOKUP($A454,LedenZ,17,0),""))</f>
        <v>E1</v>
      </c>
      <c r="M454" s="84" t="str">
        <f t="shared" ref="M454:M468" si="425">IF(LEFT($A454,1)="x","",IFERROR(VLOOKUP($A454,LedenZ,18,0),""))</f>
        <v>E2</v>
      </c>
      <c r="N454" s="89"/>
      <c r="P454" s="199"/>
      <c r="Q454" s="199"/>
      <c r="R454" s="199"/>
      <c r="S454" s="199">
        <f>IF(OR(LEFT($A454,1)="x",AND(AC453+$AC454=0,$AC453&gt;0)),"",IFERROR(VLOOKUP($A454,LedenZ,29,0),""))</f>
        <v>0</v>
      </c>
      <c r="T454" s="273">
        <f t="shared" ref="T454:T468" si="426">IF(LEN(C454&amp;D454&amp;E454&amp;F454)&gt;0,1,0)</f>
        <v>1</v>
      </c>
      <c r="U454" s="202">
        <f t="shared" ref="U454:U468" si="427">MIN(LEN(Y454&amp;Z454&amp;AA454&amp;AB454),1)</f>
        <v>1</v>
      </c>
      <c r="V454" s="205">
        <f>V453</f>
        <v>9</v>
      </c>
      <c r="W454" s="205">
        <f>W453</f>
        <v>10</v>
      </c>
      <c r="X454" s="49">
        <v>5</v>
      </c>
      <c r="Y454" s="84" t="str">
        <f t="shared" ref="Y454:Y468" si="428">IF(LEFT($A454,1)="x","",IFERROR(VLOOKUP($A454,LedenZ,33,0),""))</f>
        <v/>
      </c>
      <c r="Z454" s="84" t="str">
        <f t="shared" ref="Z454:Z468" si="429">IF(LEFT($A454,1)="x","",IFERROR(VLOOKUP($A454,LedenZ,34,0),""))</f>
        <v/>
      </c>
      <c r="AA454" s="84" t="str">
        <f t="shared" ref="AA454:AA468" si="430">IF(LEFT($A454,1)="x","",IFERROR(VLOOKUP($A454,LedenZ,35,0),""))</f>
        <v>E1</v>
      </c>
      <c r="AB454" s="84" t="str">
        <f t="shared" ref="AB454:AB468" si="431">IF(LEFT($A454,1)="x","",IFERROR(VLOOKUP($A454,LedenZ,36,0),""))</f>
        <v/>
      </c>
      <c r="AC454" s="31">
        <f t="shared" ref="AC454:AC468" si="432">LEN(Y454&amp;Z454&amp;AA454&amp;AB454)</f>
        <v>2</v>
      </c>
      <c r="AH454" s="332">
        <f t="shared" ref="AH454:AH468" si="433">lft(G454,Peildatum)</f>
        <v>9.92</v>
      </c>
    </row>
    <row r="455" spans="1:34" x14ac:dyDescent="0.25">
      <c r="A455" s="31" t="str">
        <f>C451&amp;"x"&amp;B455</f>
        <v>E2x2</v>
      </c>
      <c r="B455" s="60">
        <v>2</v>
      </c>
      <c r="C455" s="84" t="str">
        <f t="shared" si="416"/>
        <v>M</v>
      </c>
      <c r="D455" s="84" t="str">
        <f t="shared" si="417"/>
        <v>NMD90G5</v>
      </c>
      <c r="E455" s="85" t="str">
        <f t="shared" si="418"/>
        <v>Hemert, van S.</v>
      </c>
      <c r="F455" s="85" t="str">
        <f t="shared" si="419"/>
        <v>Stijn</v>
      </c>
      <c r="G455" s="86">
        <f t="shared" si="420"/>
        <v>41179</v>
      </c>
      <c r="H455" s="87">
        <f t="shared" si="421"/>
        <v>9</v>
      </c>
      <c r="I455" s="94"/>
      <c r="J455" s="84" t="str">
        <f t="shared" si="422"/>
        <v>F1</v>
      </c>
      <c r="K455" s="84" t="str">
        <f t="shared" si="423"/>
        <v>E3</v>
      </c>
      <c r="L455" s="84" t="str">
        <f t="shared" si="424"/>
        <v>E1</v>
      </c>
      <c r="M455" s="84" t="str">
        <f t="shared" si="425"/>
        <v>E2</v>
      </c>
      <c r="N455" s="89"/>
      <c r="P455" s="199"/>
      <c r="Q455" s="199"/>
      <c r="R455" s="199"/>
      <c r="S455" s="199">
        <f>IF(OR(LEFT($A455,1)="x",AND(AC453+$AC455=0,$AC453&gt;0)),"",IFERROR(VLOOKUP($A455,LedenZ,29,0),""))</f>
        <v>0</v>
      </c>
      <c r="T455" s="273">
        <f t="shared" si="426"/>
        <v>1</v>
      </c>
      <c r="U455" s="202">
        <f t="shared" si="427"/>
        <v>1</v>
      </c>
      <c r="V455" s="205">
        <f t="shared" ref="V455:W468" si="434">V454</f>
        <v>9</v>
      </c>
      <c r="W455" s="205">
        <f t="shared" si="434"/>
        <v>10</v>
      </c>
      <c r="X455" s="49">
        <v>6</v>
      </c>
      <c r="Y455" s="84" t="str">
        <f t="shared" si="428"/>
        <v>F1</v>
      </c>
      <c r="Z455" s="84" t="str">
        <f t="shared" si="429"/>
        <v>E3</v>
      </c>
      <c r="AA455" s="84" t="str">
        <f t="shared" si="430"/>
        <v>E1</v>
      </c>
      <c r="AB455" s="84" t="str">
        <f t="shared" si="431"/>
        <v/>
      </c>
      <c r="AC455" s="31">
        <f t="shared" si="432"/>
        <v>6</v>
      </c>
      <c r="AH455" s="332">
        <f t="shared" si="433"/>
        <v>9.26</v>
      </c>
    </row>
    <row r="456" spans="1:34" x14ac:dyDescent="0.25">
      <c r="A456" s="31" t="str">
        <f>C451&amp;"x"&amp;B456</f>
        <v>E2x3</v>
      </c>
      <c r="B456" s="60">
        <v>3</v>
      </c>
      <c r="C456" s="84" t="str">
        <f t="shared" si="416"/>
        <v>V</v>
      </c>
      <c r="D456" s="84" t="str">
        <f t="shared" si="417"/>
        <v>NMJ81C1</v>
      </c>
      <c r="E456" s="85" t="str">
        <f t="shared" si="418"/>
        <v>Breekveldt, T.</v>
      </c>
      <c r="F456" s="85" t="str">
        <f t="shared" si="419"/>
        <v>Tessa</v>
      </c>
      <c r="G456" s="86">
        <f t="shared" si="420"/>
        <v>41123</v>
      </c>
      <c r="H456" s="87">
        <f t="shared" si="421"/>
        <v>9</v>
      </c>
      <c r="I456" s="94"/>
      <c r="J456" s="84" t="str">
        <f t="shared" si="422"/>
        <v/>
      </c>
      <c r="K456" s="84" t="str">
        <f t="shared" si="423"/>
        <v>E4</v>
      </c>
      <c r="L456" s="84" t="str">
        <f t="shared" si="424"/>
        <v>E2</v>
      </c>
      <c r="M456" s="84" t="str">
        <f t="shared" si="425"/>
        <v>E2</v>
      </c>
      <c r="N456" s="89"/>
      <c r="P456" s="199"/>
      <c r="Q456" s="199"/>
      <c r="R456" s="199"/>
      <c r="S456" s="199">
        <f>IF(OR(LEFT($A456,1)="x",AND(AC453+$AC456=0,$AC453&gt;0)),"",IFERROR(VLOOKUP($A456,LedenZ,29,0),""))</f>
        <v>0</v>
      </c>
      <c r="T456" s="273">
        <f t="shared" si="426"/>
        <v>1</v>
      </c>
      <c r="U456" s="202">
        <f t="shared" si="427"/>
        <v>1</v>
      </c>
      <c r="V456" s="205">
        <f t="shared" si="434"/>
        <v>9</v>
      </c>
      <c r="W456" s="205">
        <f t="shared" si="434"/>
        <v>10</v>
      </c>
      <c r="X456" s="49">
        <v>7</v>
      </c>
      <c r="Y456" s="84" t="str">
        <f t="shared" si="428"/>
        <v/>
      </c>
      <c r="Z456" s="84" t="str">
        <f t="shared" si="429"/>
        <v>E4</v>
      </c>
      <c r="AA456" s="84" t="str">
        <f t="shared" si="430"/>
        <v>E2</v>
      </c>
      <c r="AB456" s="84" t="str">
        <f t="shared" si="431"/>
        <v/>
      </c>
      <c r="AC456" s="31">
        <f t="shared" si="432"/>
        <v>4</v>
      </c>
      <c r="AH456" s="332">
        <f t="shared" si="433"/>
        <v>9.41</v>
      </c>
    </row>
    <row r="457" spans="1:34" x14ac:dyDescent="0.25">
      <c r="A457" s="31" t="str">
        <f>C451&amp;"x"&amp;B457</f>
        <v>E2x4</v>
      </c>
      <c r="B457" s="60">
        <v>4</v>
      </c>
      <c r="C457" s="84" t="str">
        <f t="shared" si="416"/>
        <v>M</v>
      </c>
      <c r="D457" s="84" t="str">
        <f t="shared" si="417"/>
        <v>NML47D8</v>
      </c>
      <c r="E457" s="85" t="str">
        <f t="shared" si="418"/>
        <v>Goedegebuur, M.M.</v>
      </c>
      <c r="F457" s="85" t="str">
        <f t="shared" si="419"/>
        <v>Mels</v>
      </c>
      <c r="G457" s="86">
        <f t="shared" si="420"/>
        <v>40957</v>
      </c>
      <c r="H457" s="87">
        <f t="shared" si="421"/>
        <v>9</v>
      </c>
      <c r="I457" s="94"/>
      <c r="J457" s="84" t="str">
        <f t="shared" si="422"/>
        <v/>
      </c>
      <c r="K457" s="84" t="str">
        <f t="shared" si="423"/>
        <v/>
      </c>
      <c r="L457" s="84" t="str">
        <f t="shared" si="424"/>
        <v>E2</v>
      </c>
      <c r="M457" s="84" t="str">
        <f t="shared" si="425"/>
        <v>E2</v>
      </c>
      <c r="N457" s="89"/>
      <c r="P457" s="199"/>
      <c r="Q457" s="199"/>
      <c r="R457" s="199"/>
      <c r="S457" s="199">
        <f>IF(OR(LEFT($A457,1)="x",AND(AC453+$AC457=0,$AC453&gt;0)),"",IFERROR(VLOOKUP($A457,LedenZ,29,0),""))</f>
        <v>0</v>
      </c>
      <c r="T457" s="273">
        <f t="shared" si="426"/>
        <v>1</v>
      </c>
      <c r="U457" s="202">
        <f t="shared" si="427"/>
        <v>1</v>
      </c>
      <c r="V457" s="205">
        <f t="shared" si="434"/>
        <v>9</v>
      </c>
      <c r="W457" s="205">
        <f t="shared" si="434"/>
        <v>10</v>
      </c>
      <c r="X457" s="49">
        <v>8</v>
      </c>
      <c r="Y457" s="84" t="str">
        <f t="shared" si="428"/>
        <v/>
      </c>
      <c r="Z457" s="84" t="str">
        <f t="shared" si="429"/>
        <v/>
      </c>
      <c r="AA457" s="84" t="str">
        <f t="shared" si="430"/>
        <v>E2</v>
      </c>
      <c r="AB457" s="84" t="str">
        <f t="shared" si="431"/>
        <v/>
      </c>
      <c r="AC457" s="31">
        <f t="shared" si="432"/>
        <v>2</v>
      </c>
      <c r="AH457" s="332">
        <f t="shared" si="433"/>
        <v>9.8699999999999992</v>
      </c>
    </row>
    <row r="458" spans="1:34" x14ac:dyDescent="0.25">
      <c r="A458" s="31" t="str">
        <f>C451&amp;"x"&amp;B458</f>
        <v>E2x5</v>
      </c>
      <c r="B458" s="60">
        <v>5</v>
      </c>
      <c r="C458" s="84" t="str">
        <f t="shared" si="416"/>
        <v/>
      </c>
      <c r="D458" s="84" t="str">
        <f t="shared" si="417"/>
        <v/>
      </c>
      <c r="E458" s="85" t="str">
        <f t="shared" si="418"/>
        <v/>
      </c>
      <c r="F458" s="85" t="str">
        <f t="shared" si="419"/>
        <v/>
      </c>
      <c r="G458" s="86" t="str">
        <f t="shared" si="420"/>
        <v/>
      </c>
      <c r="H458" s="87" t="str">
        <f t="shared" si="421"/>
        <v/>
      </c>
      <c r="I458" s="94"/>
      <c r="J458" s="84" t="str">
        <f t="shared" si="422"/>
        <v/>
      </c>
      <c r="K458" s="84" t="str">
        <f t="shared" si="423"/>
        <v/>
      </c>
      <c r="L458" s="84" t="str">
        <f t="shared" si="424"/>
        <v/>
      </c>
      <c r="M458" s="84" t="str">
        <f t="shared" si="425"/>
        <v/>
      </c>
      <c r="N458" s="89"/>
      <c r="P458" s="199"/>
      <c r="Q458" s="199"/>
      <c r="R458" s="199"/>
      <c r="S458" s="199" t="str">
        <f>IF(OR(LEFT($A458,1)="x",AND(AC453+$AC458=0,$AC453&gt;0)),"",IFERROR(VLOOKUP($A458,LedenZ,29,0),""))</f>
        <v/>
      </c>
      <c r="T458" s="273">
        <f t="shared" si="426"/>
        <v>0</v>
      </c>
      <c r="U458" s="202">
        <f t="shared" si="427"/>
        <v>0</v>
      </c>
      <c r="V458" s="205">
        <f t="shared" si="434"/>
        <v>9</v>
      </c>
      <c r="W458" s="205">
        <f t="shared" si="434"/>
        <v>10</v>
      </c>
      <c r="X458" s="49">
        <v>9</v>
      </c>
      <c r="Y458" s="84" t="str">
        <f t="shared" si="428"/>
        <v/>
      </c>
      <c r="Z458" s="84" t="str">
        <f t="shared" si="429"/>
        <v/>
      </c>
      <c r="AA458" s="84" t="str">
        <f t="shared" si="430"/>
        <v/>
      </c>
      <c r="AB458" s="84" t="str">
        <f t="shared" si="431"/>
        <v/>
      </c>
      <c r="AC458" s="31">
        <f t="shared" si="432"/>
        <v>0</v>
      </c>
      <c r="AH458" s="332" t="str">
        <f t="shared" si="433"/>
        <v/>
      </c>
    </row>
    <row r="459" spans="1:34" x14ac:dyDescent="0.25">
      <c r="A459" s="31" t="str">
        <f>C451&amp;"x"&amp;B459</f>
        <v>E2x6</v>
      </c>
      <c r="B459" s="60">
        <v>6</v>
      </c>
      <c r="C459" s="84" t="str">
        <f t="shared" si="416"/>
        <v/>
      </c>
      <c r="D459" s="84" t="str">
        <f t="shared" si="417"/>
        <v/>
      </c>
      <c r="E459" s="85" t="str">
        <f t="shared" si="418"/>
        <v/>
      </c>
      <c r="F459" s="85" t="str">
        <f t="shared" si="419"/>
        <v/>
      </c>
      <c r="G459" s="86" t="str">
        <f t="shared" si="420"/>
        <v/>
      </c>
      <c r="H459" s="87" t="str">
        <f t="shared" si="421"/>
        <v/>
      </c>
      <c r="I459" s="94"/>
      <c r="J459" s="84" t="str">
        <f t="shared" si="422"/>
        <v/>
      </c>
      <c r="K459" s="84" t="str">
        <f t="shared" si="423"/>
        <v/>
      </c>
      <c r="L459" s="84" t="str">
        <f t="shared" si="424"/>
        <v/>
      </c>
      <c r="M459" s="84" t="str">
        <f t="shared" si="425"/>
        <v/>
      </c>
      <c r="N459" s="89"/>
      <c r="P459" s="199"/>
      <c r="Q459" s="199"/>
      <c r="R459" s="199"/>
      <c r="S459" s="199" t="str">
        <f>IF(OR(LEFT($A459,1)="x",AND(AC453+$AC459=0,$AC453&gt;0)),"",IFERROR(VLOOKUP($A459,LedenZ,29,0),""))</f>
        <v/>
      </c>
      <c r="T459" s="273">
        <f t="shared" si="426"/>
        <v>0</v>
      </c>
      <c r="U459" s="202">
        <f t="shared" si="427"/>
        <v>0</v>
      </c>
      <c r="V459" s="205">
        <f t="shared" si="434"/>
        <v>9</v>
      </c>
      <c r="W459" s="205">
        <f t="shared" si="434"/>
        <v>10</v>
      </c>
      <c r="X459" s="49">
        <v>10</v>
      </c>
      <c r="Y459" s="84" t="str">
        <f t="shared" si="428"/>
        <v/>
      </c>
      <c r="Z459" s="84" t="str">
        <f t="shared" si="429"/>
        <v/>
      </c>
      <c r="AA459" s="84" t="str">
        <f t="shared" si="430"/>
        <v/>
      </c>
      <c r="AB459" s="84" t="str">
        <f t="shared" si="431"/>
        <v/>
      </c>
      <c r="AC459" s="31">
        <f t="shared" si="432"/>
        <v>0</v>
      </c>
      <c r="AH459" s="332" t="str">
        <f t="shared" si="433"/>
        <v/>
      </c>
    </row>
    <row r="460" spans="1:34" x14ac:dyDescent="0.25">
      <c r="A460" s="31" t="str">
        <f>C451&amp;"x"&amp;B460</f>
        <v>E2x7</v>
      </c>
      <c r="B460" s="60">
        <v>7</v>
      </c>
      <c r="C460" s="84" t="str">
        <f t="shared" si="416"/>
        <v/>
      </c>
      <c r="D460" s="84" t="str">
        <f t="shared" si="417"/>
        <v/>
      </c>
      <c r="E460" s="85" t="str">
        <f t="shared" si="418"/>
        <v/>
      </c>
      <c r="F460" s="85" t="str">
        <f t="shared" si="419"/>
        <v/>
      </c>
      <c r="G460" s="86" t="str">
        <f t="shared" si="420"/>
        <v/>
      </c>
      <c r="H460" s="87" t="str">
        <f t="shared" si="421"/>
        <v/>
      </c>
      <c r="I460" s="94"/>
      <c r="J460" s="84" t="str">
        <f t="shared" si="422"/>
        <v/>
      </c>
      <c r="K460" s="84" t="str">
        <f t="shared" si="423"/>
        <v/>
      </c>
      <c r="L460" s="84" t="str">
        <f t="shared" si="424"/>
        <v/>
      </c>
      <c r="M460" s="84" t="str">
        <f t="shared" si="425"/>
        <v/>
      </c>
      <c r="N460" s="89"/>
      <c r="P460" s="199"/>
      <c r="Q460" s="199"/>
      <c r="R460" s="199"/>
      <c r="S460" s="199" t="str">
        <f>IF(OR(LEFT($A460,1)="x",AND(AC453+$AC460=0,$AC453&gt;0)),"",IFERROR(VLOOKUP($A460,LedenZ,29,0),""))</f>
        <v/>
      </c>
      <c r="T460" s="273">
        <f t="shared" si="426"/>
        <v>0</v>
      </c>
      <c r="U460" s="202">
        <f t="shared" si="427"/>
        <v>0</v>
      </c>
      <c r="V460" s="205">
        <f t="shared" si="434"/>
        <v>9</v>
      </c>
      <c r="W460" s="205">
        <f t="shared" si="434"/>
        <v>10</v>
      </c>
      <c r="X460" s="49">
        <v>11</v>
      </c>
      <c r="Y460" s="84" t="str">
        <f t="shared" si="428"/>
        <v/>
      </c>
      <c r="Z460" s="84" t="str">
        <f t="shared" si="429"/>
        <v/>
      </c>
      <c r="AA460" s="84" t="str">
        <f t="shared" si="430"/>
        <v/>
      </c>
      <c r="AB460" s="84" t="str">
        <f t="shared" si="431"/>
        <v/>
      </c>
      <c r="AC460" s="31">
        <f t="shared" si="432"/>
        <v>0</v>
      </c>
      <c r="AH460" s="332" t="str">
        <f t="shared" si="433"/>
        <v/>
      </c>
    </row>
    <row r="461" spans="1:34" x14ac:dyDescent="0.25">
      <c r="A461" s="31" t="str">
        <f>C451&amp;"x"&amp;B461</f>
        <v>E2x8</v>
      </c>
      <c r="B461" s="60">
        <v>8</v>
      </c>
      <c r="C461" s="84" t="str">
        <f t="shared" si="416"/>
        <v/>
      </c>
      <c r="D461" s="84" t="str">
        <f t="shared" si="417"/>
        <v/>
      </c>
      <c r="E461" s="85" t="str">
        <f t="shared" si="418"/>
        <v/>
      </c>
      <c r="F461" s="85" t="str">
        <f t="shared" si="419"/>
        <v/>
      </c>
      <c r="G461" s="86" t="str">
        <f t="shared" si="420"/>
        <v/>
      </c>
      <c r="H461" s="87" t="str">
        <f t="shared" si="421"/>
        <v/>
      </c>
      <c r="I461" s="94"/>
      <c r="J461" s="84" t="str">
        <f t="shared" si="422"/>
        <v/>
      </c>
      <c r="K461" s="84" t="str">
        <f t="shared" si="423"/>
        <v/>
      </c>
      <c r="L461" s="84" t="str">
        <f t="shared" si="424"/>
        <v/>
      </c>
      <c r="M461" s="84" t="str">
        <f t="shared" si="425"/>
        <v/>
      </c>
      <c r="N461" s="89"/>
      <c r="P461" s="199"/>
      <c r="Q461" s="199"/>
      <c r="R461" s="199"/>
      <c r="S461" s="199" t="str">
        <f>IF(OR(LEFT($A461,1)="x",AND(AC453+$AC461=0,$AC453&gt;0)),"",IFERROR(VLOOKUP($A461,LedenZ,29,0),""))</f>
        <v/>
      </c>
      <c r="T461" s="273">
        <f t="shared" si="426"/>
        <v>0</v>
      </c>
      <c r="U461" s="202">
        <f t="shared" si="427"/>
        <v>0</v>
      </c>
      <c r="V461" s="205">
        <f t="shared" si="434"/>
        <v>9</v>
      </c>
      <c r="W461" s="205">
        <f t="shared" si="434"/>
        <v>10</v>
      </c>
      <c r="X461" s="49">
        <v>12</v>
      </c>
      <c r="Y461" s="84" t="str">
        <f t="shared" si="428"/>
        <v/>
      </c>
      <c r="Z461" s="84" t="str">
        <f t="shared" si="429"/>
        <v/>
      </c>
      <c r="AA461" s="84" t="str">
        <f t="shared" si="430"/>
        <v/>
      </c>
      <c r="AB461" s="84" t="str">
        <f t="shared" si="431"/>
        <v/>
      </c>
      <c r="AC461" s="31">
        <f t="shared" si="432"/>
        <v>0</v>
      </c>
      <c r="AH461" s="332" t="str">
        <f t="shared" si="433"/>
        <v/>
      </c>
    </row>
    <row r="462" spans="1:34" x14ac:dyDescent="0.25">
      <c r="A462" s="31" t="str">
        <f>C451&amp;"x"&amp;B462</f>
        <v>E2x9</v>
      </c>
      <c r="B462" s="60">
        <v>9</v>
      </c>
      <c r="C462" s="84" t="str">
        <f t="shared" si="416"/>
        <v/>
      </c>
      <c r="D462" s="84" t="str">
        <f t="shared" si="417"/>
        <v/>
      </c>
      <c r="E462" s="85" t="str">
        <f t="shared" si="418"/>
        <v/>
      </c>
      <c r="F462" s="85" t="str">
        <f t="shared" si="419"/>
        <v/>
      </c>
      <c r="G462" s="86" t="str">
        <f t="shared" si="420"/>
        <v/>
      </c>
      <c r="H462" s="87" t="str">
        <f t="shared" si="421"/>
        <v/>
      </c>
      <c r="I462" s="94"/>
      <c r="J462" s="84" t="str">
        <f t="shared" si="422"/>
        <v/>
      </c>
      <c r="K462" s="84" t="str">
        <f t="shared" si="423"/>
        <v/>
      </c>
      <c r="L462" s="84" t="str">
        <f t="shared" si="424"/>
        <v/>
      </c>
      <c r="M462" s="84" t="str">
        <f t="shared" si="425"/>
        <v/>
      </c>
      <c r="N462" s="89"/>
      <c r="P462" s="199"/>
      <c r="Q462" s="199"/>
      <c r="R462" s="199"/>
      <c r="S462" s="199" t="str">
        <f>IF(OR(LEFT($A462,1)="x",AND(AC453+$AC462=0,$AC453&gt;0)),"",IFERROR(VLOOKUP($A462,LedenZ,29,0),""))</f>
        <v/>
      </c>
      <c r="T462" s="273">
        <f t="shared" si="426"/>
        <v>0</v>
      </c>
      <c r="U462" s="202">
        <f t="shared" si="427"/>
        <v>0</v>
      </c>
      <c r="V462" s="205">
        <f t="shared" si="434"/>
        <v>9</v>
      </c>
      <c r="W462" s="205">
        <f t="shared" si="434"/>
        <v>10</v>
      </c>
      <c r="X462" s="49">
        <v>13</v>
      </c>
      <c r="Y462" s="84" t="str">
        <f t="shared" si="428"/>
        <v/>
      </c>
      <c r="Z462" s="84" t="str">
        <f t="shared" si="429"/>
        <v/>
      </c>
      <c r="AA462" s="84" t="str">
        <f t="shared" si="430"/>
        <v/>
      </c>
      <c r="AB462" s="84" t="str">
        <f t="shared" si="431"/>
        <v/>
      </c>
      <c r="AC462" s="31">
        <f t="shared" si="432"/>
        <v>0</v>
      </c>
      <c r="AH462" s="332" t="str">
        <f t="shared" si="433"/>
        <v/>
      </c>
    </row>
    <row r="463" spans="1:34" x14ac:dyDescent="0.25">
      <c r="A463" s="31" t="str">
        <f>C451&amp;"x"&amp;B463</f>
        <v>E2x10</v>
      </c>
      <c r="B463" s="60">
        <v>10</v>
      </c>
      <c r="C463" s="84" t="str">
        <f t="shared" si="416"/>
        <v/>
      </c>
      <c r="D463" s="84" t="str">
        <f t="shared" si="417"/>
        <v/>
      </c>
      <c r="E463" s="85" t="str">
        <f t="shared" si="418"/>
        <v/>
      </c>
      <c r="F463" s="85" t="str">
        <f t="shared" si="419"/>
        <v/>
      </c>
      <c r="G463" s="86" t="str">
        <f t="shared" si="420"/>
        <v/>
      </c>
      <c r="H463" s="87" t="str">
        <f t="shared" si="421"/>
        <v/>
      </c>
      <c r="I463" s="94"/>
      <c r="J463" s="84" t="str">
        <f t="shared" si="422"/>
        <v/>
      </c>
      <c r="K463" s="84" t="str">
        <f t="shared" si="423"/>
        <v/>
      </c>
      <c r="L463" s="84" t="str">
        <f t="shared" si="424"/>
        <v/>
      </c>
      <c r="M463" s="84" t="str">
        <f t="shared" si="425"/>
        <v/>
      </c>
      <c r="N463" s="89"/>
      <c r="P463" s="199"/>
      <c r="Q463" s="199"/>
      <c r="R463" s="199"/>
      <c r="S463" s="199" t="str">
        <f>IF(OR(LEFT($A463,1)="x",AND(AC453+$AC463=0,$AC453&gt;0)),"",IFERROR(VLOOKUP($A463,LedenZ,29,0),""))</f>
        <v/>
      </c>
      <c r="T463" s="273">
        <f t="shared" si="426"/>
        <v>0</v>
      </c>
      <c r="U463" s="202">
        <f t="shared" si="427"/>
        <v>0</v>
      </c>
      <c r="V463" s="205">
        <f t="shared" si="434"/>
        <v>9</v>
      </c>
      <c r="W463" s="205">
        <f t="shared" si="434"/>
        <v>10</v>
      </c>
      <c r="X463" s="49">
        <v>14</v>
      </c>
      <c r="Y463" s="84" t="str">
        <f t="shared" si="428"/>
        <v/>
      </c>
      <c r="Z463" s="84" t="str">
        <f t="shared" si="429"/>
        <v/>
      </c>
      <c r="AA463" s="84" t="str">
        <f t="shared" si="430"/>
        <v/>
      </c>
      <c r="AB463" s="84" t="str">
        <f t="shared" si="431"/>
        <v/>
      </c>
      <c r="AC463" s="31">
        <f t="shared" si="432"/>
        <v>0</v>
      </c>
      <c r="AH463" s="332" t="str">
        <f t="shared" si="433"/>
        <v/>
      </c>
    </row>
    <row r="464" spans="1:34" x14ac:dyDescent="0.25">
      <c r="A464" s="31" t="str">
        <f>C451&amp;"x"&amp;B464</f>
        <v>E2x11</v>
      </c>
      <c r="B464" s="60">
        <v>11</v>
      </c>
      <c r="C464" s="84" t="str">
        <f t="shared" si="416"/>
        <v/>
      </c>
      <c r="D464" s="84" t="str">
        <f t="shared" si="417"/>
        <v/>
      </c>
      <c r="E464" s="85" t="str">
        <f t="shared" si="418"/>
        <v/>
      </c>
      <c r="F464" s="85" t="str">
        <f t="shared" si="419"/>
        <v/>
      </c>
      <c r="G464" s="86" t="str">
        <f t="shared" si="420"/>
        <v/>
      </c>
      <c r="H464" s="87" t="str">
        <f t="shared" si="421"/>
        <v/>
      </c>
      <c r="I464" s="94"/>
      <c r="J464" s="84" t="str">
        <f t="shared" si="422"/>
        <v/>
      </c>
      <c r="K464" s="84" t="str">
        <f t="shared" si="423"/>
        <v/>
      </c>
      <c r="L464" s="84" t="str">
        <f t="shared" si="424"/>
        <v/>
      </c>
      <c r="M464" s="84" t="str">
        <f t="shared" si="425"/>
        <v/>
      </c>
      <c r="N464" s="89"/>
      <c r="P464" s="199"/>
      <c r="Q464" s="199"/>
      <c r="R464" s="199"/>
      <c r="S464" s="199" t="str">
        <f>IF(OR(LEFT($A464,1)="x",AND(AC453+$AC464=0,$AC453&gt;0)),"",IFERROR(VLOOKUP($A464,LedenZ,29,0),""))</f>
        <v/>
      </c>
      <c r="T464" s="273">
        <f t="shared" si="426"/>
        <v>0</v>
      </c>
      <c r="U464" s="202">
        <f t="shared" si="427"/>
        <v>0</v>
      </c>
      <c r="V464" s="205">
        <f t="shared" si="434"/>
        <v>9</v>
      </c>
      <c r="W464" s="205">
        <f t="shared" si="434"/>
        <v>10</v>
      </c>
      <c r="X464" s="49">
        <v>15</v>
      </c>
      <c r="Y464" s="84" t="str">
        <f t="shared" si="428"/>
        <v/>
      </c>
      <c r="Z464" s="84" t="str">
        <f t="shared" si="429"/>
        <v/>
      </c>
      <c r="AA464" s="84" t="str">
        <f t="shared" si="430"/>
        <v/>
      </c>
      <c r="AB464" s="84" t="str">
        <f t="shared" si="431"/>
        <v/>
      </c>
      <c r="AC464" s="31">
        <f t="shared" si="432"/>
        <v>0</v>
      </c>
      <c r="AH464" s="332" t="str">
        <f t="shared" si="433"/>
        <v/>
      </c>
    </row>
    <row r="465" spans="1:34" x14ac:dyDescent="0.25">
      <c r="A465" s="31" t="str">
        <f>C451&amp;"x"&amp;B465</f>
        <v>E2x12</v>
      </c>
      <c r="B465" s="60">
        <v>12</v>
      </c>
      <c r="C465" s="84" t="str">
        <f t="shared" si="416"/>
        <v/>
      </c>
      <c r="D465" s="84" t="str">
        <f t="shared" si="417"/>
        <v/>
      </c>
      <c r="E465" s="85" t="str">
        <f t="shared" si="418"/>
        <v/>
      </c>
      <c r="F465" s="85" t="str">
        <f t="shared" si="419"/>
        <v/>
      </c>
      <c r="G465" s="86" t="str">
        <f t="shared" si="420"/>
        <v/>
      </c>
      <c r="H465" s="87" t="str">
        <f t="shared" si="421"/>
        <v/>
      </c>
      <c r="I465" s="94"/>
      <c r="J465" s="84" t="str">
        <f t="shared" si="422"/>
        <v/>
      </c>
      <c r="K465" s="84" t="str">
        <f t="shared" si="423"/>
        <v/>
      </c>
      <c r="L465" s="84" t="str">
        <f t="shared" si="424"/>
        <v/>
      </c>
      <c r="M465" s="84" t="str">
        <f t="shared" si="425"/>
        <v/>
      </c>
      <c r="N465" s="89"/>
      <c r="P465" s="199"/>
      <c r="Q465" s="199"/>
      <c r="R465" s="199"/>
      <c r="S465" s="199" t="str">
        <f>IF(OR(LEFT($A465,1)="x",AND(AC453+$AC465=0,$AC453&gt;0)),"",IFERROR(VLOOKUP($A465,LedenZ,29,0),""))</f>
        <v/>
      </c>
      <c r="T465" s="273">
        <f t="shared" si="426"/>
        <v>0</v>
      </c>
      <c r="U465" s="202">
        <f t="shared" si="427"/>
        <v>0</v>
      </c>
      <c r="V465" s="205">
        <f t="shared" si="434"/>
        <v>9</v>
      </c>
      <c r="W465" s="205">
        <f t="shared" si="434"/>
        <v>10</v>
      </c>
      <c r="X465" s="49">
        <v>16</v>
      </c>
      <c r="Y465" s="84" t="str">
        <f t="shared" si="428"/>
        <v/>
      </c>
      <c r="Z465" s="84" t="str">
        <f t="shared" si="429"/>
        <v/>
      </c>
      <c r="AA465" s="84" t="str">
        <f t="shared" si="430"/>
        <v/>
      </c>
      <c r="AB465" s="84" t="str">
        <f t="shared" si="431"/>
        <v/>
      </c>
      <c r="AC465" s="31">
        <f t="shared" si="432"/>
        <v>0</v>
      </c>
      <c r="AH465" s="332" t="str">
        <f t="shared" si="433"/>
        <v/>
      </c>
    </row>
    <row r="466" spans="1:34" x14ac:dyDescent="0.25">
      <c r="A466" s="31" t="str">
        <f>C451&amp;"x"&amp;B466</f>
        <v>E2x13</v>
      </c>
      <c r="B466" s="60">
        <v>13</v>
      </c>
      <c r="C466" s="84" t="str">
        <f t="shared" si="416"/>
        <v/>
      </c>
      <c r="D466" s="84" t="str">
        <f t="shared" si="417"/>
        <v/>
      </c>
      <c r="E466" s="85" t="str">
        <f t="shared" si="418"/>
        <v/>
      </c>
      <c r="F466" s="85" t="str">
        <f t="shared" si="419"/>
        <v/>
      </c>
      <c r="G466" s="86" t="str">
        <f t="shared" si="420"/>
        <v/>
      </c>
      <c r="H466" s="87" t="str">
        <f t="shared" si="421"/>
        <v/>
      </c>
      <c r="I466" s="94"/>
      <c r="J466" s="84" t="str">
        <f t="shared" si="422"/>
        <v/>
      </c>
      <c r="K466" s="84" t="str">
        <f t="shared" si="423"/>
        <v/>
      </c>
      <c r="L466" s="84" t="str">
        <f t="shared" si="424"/>
        <v/>
      </c>
      <c r="M466" s="84" t="str">
        <f t="shared" si="425"/>
        <v/>
      </c>
      <c r="N466" s="89"/>
      <c r="P466" s="199"/>
      <c r="Q466" s="199"/>
      <c r="R466" s="199"/>
      <c r="S466" s="199" t="str">
        <f>IF(OR(LEFT($A466,1)="x",AND(AC453+$AC466=0,$AC453&gt;0)),"",IFERROR(VLOOKUP($A466,LedenZ,29,0),""))</f>
        <v/>
      </c>
      <c r="T466" s="273">
        <f t="shared" si="426"/>
        <v>0</v>
      </c>
      <c r="U466" s="202">
        <f t="shared" si="427"/>
        <v>0</v>
      </c>
      <c r="V466" s="205">
        <f t="shared" si="434"/>
        <v>9</v>
      </c>
      <c r="W466" s="205">
        <f t="shared" si="434"/>
        <v>10</v>
      </c>
      <c r="X466" s="49">
        <v>17</v>
      </c>
      <c r="Y466" s="84" t="str">
        <f t="shared" si="428"/>
        <v/>
      </c>
      <c r="Z466" s="84" t="str">
        <f t="shared" si="429"/>
        <v/>
      </c>
      <c r="AA466" s="84" t="str">
        <f t="shared" si="430"/>
        <v/>
      </c>
      <c r="AB466" s="84" t="str">
        <f t="shared" si="431"/>
        <v/>
      </c>
      <c r="AC466" s="31">
        <f t="shared" si="432"/>
        <v>0</v>
      </c>
      <c r="AH466" s="332" t="str">
        <f t="shared" si="433"/>
        <v/>
      </c>
    </row>
    <row r="467" spans="1:34" x14ac:dyDescent="0.25">
      <c r="A467" s="31" t="str">
        <f>C451&amp;"x"&amp;B467</f>
        <v>E2x14</v>
      </c>
      <c r="B467" s="60">
        <v>14</v>
      </c>
      <c r="C467" s="84" t="str">
        <f t="shared" si="416"/>
        <v/>
      </c>
      <c r="D467" s="84" t="str">
        <f t="shared" si="417"/>
        <v/>
      </c>
      <c r="E467" s="85" t="str">
        <f t="shared" si="418"/>
        <v/>
      </c>
      <c r="F467" s="85" t="str">
        <f t="shared" si="419"/>
        <v/>
      </c>
      <c r="G467" s="86" t="str">
        <f t="shared" si="420"/>
        <v/>
      </c>
      <c r="H467" s="87" t="str">
        <f t="shared" si="421"/>
        <v/>
      </c>
      <c r="I467" s="94"/>
      <c r="J467" s="84" t="str">
        <f t="shared" si="422"/>
        <v/>
      </c>
      <c r="K467" s="84" t="str">
        <f t="shared" si="423"/>
        <v/>
      </c>
      <c r="L467" s="84" t="str">
        <f t="shared" si="424"/>
        <v/>
      </c>
      <c r="M467" s="84" t="str">
        <f t="shared" si="425"/>
        <v/>
      </c>
      <c r="N467" s="89"/>
      <c r="P467" s="199"/>
      <c r="Q467" s="199"/>
      <c r="R467" s="199"/>
      <c r="S467" s="199" t="str">
        <f>IF(OR(LEFT($A467,1)="x",AND(AC453+$AC467=0,$AC453&gt;0)),"",IFERROR(VLOOKUP($A467,LedenZ,29,0),""))</f>
        <v/>
      </c>
      <c r="T467" s="273">
        <f t="shared" si="426"/>
        <v>0</v>
      </c>
      <c r="U467" s="202">
        <f t="shared" si="427"/>
        <v>0</v>
      </c>
      <c r="V467" s="205">
        <f t="shared" si="434"/>
        <v>9</v>
      </c>
      <c r="W467" s="205">
        <f t="shared" si="434"/>
        <v>10</v>
      </c>
      <c r="X467" s="49">
        <v>18</v>
      </c>
      <c r="Y467" s="84" t="str">
        <f t="shared" si="428"/>
        <v/>
      </c>
      <c r="Z467" s="84" t="str">
        <f t="shared" si="429"/>
        <v/>
      </c>
      <c r="AA467" s="84" t="str">
        <f t="shared" si="430"/>
        <v/>
      </c>
      <c r="AB467" s="84" t="str">
        <f t="shared" si="431"/>
        <v/>
      </c>
      <c r="AC467" s="31">
        <f t="shared" si="432"/>
        <v>0</v>
      </c>
      <c r="AH467" s="332" t="str">
        <f t="shared" si="433"/>
        <v/>
      </c>
    </row>
    <row r="468" spans="1:34" x14ac:dyDescent="0.25">
      <c r="A468" s="31" t="str">
        <f>C451&amp;"x"&amp;B468</f>
        <v>E2x15</v>
      </c>
      <c r="B468" s="60">
        <v>15</v>
      </c>
      <c r="C468" s="84" t="str">
        <f t="shared" si="416"/>
        <v/>
      </c>
      <c r="D468" s="84" t="str">
        <f t="shared" si="417"/>
        <v/>
      </c>
      <c r="E468" s="85" t="str">
        <f t="shared" si="418"/>
        <v/>
      </c>
      <c r="F468" s="85" t="str">
        <f t="shared" si="419"/>
        <v/>
      </c>
      <c r="G468" s="86" t="str">
        <f t="shared" si="420"/>
        <v/>
      </c>
      <c r="H468" s="87" t="str">
        <f t="shared" si="421"/>
        <v/>
      </c>
      <c r="I468" s="94"/>
      <c r="J468" s="84" t="str">
        <f t="shared" si="422"/>
        <v/>
      </c>
      <c r="K468" s="84" t="str">
        <f t="shared" si="423"/>
        <v/>
      </c>
      <c r="L468" s="84" t="str">
        <f t="shared" si="424"/>
        <v/>
      </c>
      <c r="M468" s="84" t="str">
        <f t="shared" si="425"/>
        <v/>
      </c>
      <c r="N468" s="89"/>
      <c r="P468" s="199"/>
      <c r="Q468" s="199"/>
      <c r="R468" s="199"/>
      <c r="S468" s="199" t="str">
        <f>IF(OR(LEFT($A468,1)="x",AND(AC453+$AC468=0,$AC453&gt;0)),"",IFERROR(VLOOKUP($A468,LedenZ,29,0),""))</f>
        <v/>
      </c>
      <c r="T468" s="273">
        <f t="shared" si="426"/>
        <v>0</v>
      </c>
      <c r="U468" s="202">
        <f t="shared" si="427"/>
        <v>0</v>
      </c>
      <c r="V468" s="205">
        <f t="shared" si="434"/>
        <v>9</v>
      </c>
      <c r="W468" s="205">
        <f t="shared" si="434"/>
        <v>10</v>
      </c>
      <c r="X468" s="49">
        <v>19</v>
      </c>
      <c r="Y468" s="84" t="str">
        <f t="shared" si="428"/>
        <v/>
      </c>
      <c r="Z468" s="84" t="str">
        <f t="shared" si="429"/>
        <v/>
      </c>
      <c r="AA468" s="84" t="str">
        <f t="shared" si="430"/>
        <v/>
      </c>
      <c r="AB468" s="84" t="str">
        <f t="shared" si="431"/>
        <v/>
      </c>
      <c r="AC468" s="31">
        <f t="shared" si="432"/>
        <v>0</v>
      </c>
      <c r="AH468" s="332" t="str">
        <f t="shared" si="433"/>
        <v/>
      </c>
    </row>
    <row r="469" spans="1:34" ht="13.8" thickBot="1" x14ac:dyDescent="0.3">
      <c r="B469" s="90"/>
      <c r="C469" s="91"/>
      <c r="D469" s="90"/>
      <c r="E469" s="90"/>
      <c r="F469" s="90"/>
      <c r="G469" s="92"/>
      <c r="H469" s="92"/>
      <c r="I469" s="92"/>
      <c r="J469" s="91"/>
      <c r="K469" s="91"/>
      <c r="L469" s="91"/>
      <c r="M469" s="89"/>
      <c r="N469" s="89"/>
      <c r="X469" s="49">
        <v>20</v>
      </c>
    </row>
    <row r="470" spans="1:34" ht="13.8" thickTop="1" x14ac:dyDescent="0.25">
      <c r="A470" s="59"/>
      <c r="B470" s="60"/>
      <c r="C470" s="416" t="s">
        <v>5707</v>
      </c>
      <c r="D470" s="416"/>
      <c r="E470" s="162" t="s">
        <v>5708</v>
      </c>
      <c r="F470" s="162" t="s">
        <v>5709</v>
      </c>
      <c r="G470" s="62" t="s">
        <v>5710</v>
      </c>
      <c r="H470" s="63"/>
      <c r="I470" s="64"/>
      <c r="J470" s="65" t="s">
        <v>5711</v>
      </c>
      <c r="K470" s="65" t="s">
        <v>5712</v>
      </c>
      <c r="L470" s="65" t="s">
        <v>5713</v>
      </c>
      <c r="M470" s="66"/>
      <c r="N470" s="66"/>
      <c r="O470" s="67"/>
      <c r="P470" s="68">
        <f>COUNT(P474:P488)</f>
        <v>0</v>
      </c>
      <c r="Q470" s="68">
        <f>COUNT(Q474:Q488)</f>
        <v>0</v>
      </c>
      <c r="R470" s="68">
        <f>COUNT(R474:R488)</f>
        <v>0</v>
      </c>
      <c r="S470" s="68">
        <f>COUNT(S474:S488)</f>
        <v>4</v>
      </c>
      <c r="T470" s="344">
        <f>T471-SUM(U474:U488)</f>
        <v>1</v>
      </c>
      <c r="U470" s="67"/>
      <c r="V470" s="67"/>
      <c r="W470" s="67"/>
      <c r="X470" s="67">
        <v>1</v>
      </c>
      <c r="Y470" s="59"/>
      <c r="Z470" s="59"/>
      <c r="AA470" s="59"/>
      <c r="AB470" s="59"/>
      <c r="AC470" s="59"/>
    </row>
    <row r="471" spans="1:34" x14ac:dyDescent="0.25">
      <c r="A471" s="40">
        <v>27</v>
      </c>
      <c r="B471" s="70"/>
      <c r="C471" s="415" t="str">
        <f>Leden!AR29</f>
        <v>E3</v>
      </c>
      <c r="D471" s="415"/>
      <c r="E471" s="161" t="str">
        <f>IF($C471="","",LEFT(IFERROR(VLOOKUP($C471,TeamsZ,2,0),"")&amp;"??",2))</f>
        <v>BK</v>
      </c>
      <c r="F471" s="342" t="str">
        <f>IF($C471="","",IFERROR(VLOOKUP($C471,TeamsZ,3,0),"??"))</f>
        <v>Za</v>
      </c>
      <c r="G471" s="161" t="str">
        <f>IF($C471="","",LEFT(IFERROR(VLOOKUP($C471,TeamsZ,4,0),"")&amp;"?",1))</f>
        <v>4</v>
      </c>
      <c r="H471" s="72"/>
      <c r="I471" s="73"/>
      <c r="J471" s="265">
        <f>COUNTIF(C474:C488,"V")</f>
        <v>2</v>
      </c>
      <c r="K471" s="268">
        <f>COUNTIF(C474:C488,"M")</f>
        <v>2</v>
      </c>
      <c r="L471" s="74">
        <f>IFERROR(AVERAGE(H474:H488),"")</f>
        <v>8.5</v>
      </c>
      <c r="M471" s="75"/>
      <c r="N471" s="75"/>
      <c r="O471" s="76" t="s">
        <v>5714</v>
      </c>
      <c r="P471" s="346"/>
      <c r="Q471" s="346"/>
      <c r="R471" s="346"/>
      <c r="S471" s="346">
        <f>IF(COUNT(S474:S488)=0,"",TeamPunten(S474:S488,$C471,$T471))</f>
        <v>0</v>
      </c>
      <c r="T471" s="344">
        <f>SUM(T474:T488)</f>
        <v>4</v>
      </c>
      <c r="U471" s="201" t="str">
        <f>MID($C471,1,1)</f>
        <v>E</v>
      </c>
      <c r="V471" s="201" t="str">
        <f>MID($C471,1,1)</f>
        <v>E</v>
      </c>
      <c r="W471" s="201" t="str">
        <f>MID($C471,1,1)</f>
        <v>E</v>
      </c>
      <c r="X471" s="49">
        <v>2</v>
      </c>
      <c r="Y471" s="40"/>
      <c r="Z471" s="40"/>
      <c r="AA471" s="40"/>
      <c r="AB471" s="40"/>
      <c r="AC471" s="40"/>
      <c r="AD471" s="17" t="str">
        <f>IF($C471="","",IFERROR(VLOOKUP($C471,TeamsZ,6,0),""))</f>
        <v>A</v>
      </c>
      <c r="AE471" s="17" t="str">
        <f>TRIM(IF($AD471="","",IFERROR(VLOOKUP($AD471,Teams!$J$4:$O$8,2,0),"")))</f>
        <v>3312 AD</v>
      </c>
      <c r="AF471" s="17" t="str">
        <f>TRIM(IF($AD471="","",IFERROR(VLOOKUP($AD471,Teams!$J$4:$O$8,4,0),"")))</f>
        <v>Dordrecht Oranje Wit Hal</v>
      </c>
      <c r="AH471" s="335">
        <f>IFERROR(AVERAGE(AH474:AH488),"")</f>
        <v>9.1724999999999994</v>
      </c>
    </row>
    <row r="472" spans="1:34" x14ac:dyDescent="0.25">
      <c r="B472" s="60"/>
      <c r="C472" s="162"/>
      <c r="D472" s="60"/>
      <c r="E472" s="60"/>
      <c r="F472" s="60"/>
      <c r="G472" s="64"/>
      <c r="H472" s="64"/>
      <c r="I472" s="64"/>
      <c r="J472" s="266"/>
      <c r="K472" s="266"/>
      <c r="L472" s="266"/>
      <c r="M472" s="77"/>
      <c r="N472" s="77"/>
      <c r="P472" s="200"/>
      <c r="Q472" s="200"/>
      <c r="R472" s="200"/>
      <c r="S472" s="200"/>
      <c r="T472" s="156"/>
      <c r="U472" s="202"/>
      <c r="V472" s="202"/>
      <c r="W472" s="202"/>
      <c r="X472" s="49">
        <v>3</v>
      </c>
    </row>
    <row r="473" spans="1:34" x14ac:dyDescent="0.25">
      <c r="A473" s="78"/>
      <c r="B473" s="79"/>
      <c r="C473" s="80" t="s">
        <v>5715</v>
      </c>
      <c r="D473" s="80" t="s">
        <v>5716</v>
      </c>
      <c r="E473" s="81" t="s">
        <v>5717</v>
      </c>
      <c r="F473" s="81" t="s">
        <v>5718</v>
      </c>
      <c r="G473" s="80" t="s">
        <v>5719</v>
      </c>
      <c r="H473" s="80" t="s">
        <v>5720</v>
      </c>
      <c r="I473" s="80" t="s">
        <v>5575</v>
      </c>
      <c r="J473" s="80" t="s">
        <v>7904</v>
      </c>
      <c r="K473" s="80" t="s">
        <v>7905</v>
      </c>
      <c r="L473" s="80" t="s">
        <v>8680</v>
      </c>
      <c r="M473" s="80" t="s">
        <v>8681</v>
      </c>
      <c r="N473" s="82"/>
      <c r="O473" s="83"/>
      <c r="P473" s="203" t="s">
        <v>5585</v>
      </c>
      <c r="Q473" s="203" t="s">
        <v>5584</v>
      </c>
      <c r="R473" s="203" t="s">
        <v>5586</v>
      </c>
      <c r="S473" s="203" t="s">
        <v>5585</v>
      </c>
      <c r="T473" s="156"/>
      <c r="U473" s="201">
        <f>IF(W471="","",VLOOKUP(W471,Leeftijdscat,2,FALSE))</f>
        <v>7</v>
      </c>
      <c r="V473" s="201">
        <f>IF(W471="","",VLOOKUP(W471,Leeftijdscat,3,FALSE))</f>
        <v>9</v>
      </c>
      <c r="W473" s="201">
        <f>IF(W471="","",VLOOKUP(W471,Leeftijdscat,4,FALSE))</f>
        <v>10</v>
      </c>
      <c r="X473" s="49">
        <v>4</v>
      </c>
      <c r="Y473" s="78">
        <f>LEN(Y474&amp;Y475&amp;Y476&amp;Y477&amp;Y478&amp;Y479&amp;Y480&amp;Y481&amp;Y482&amp;Y483&amp;Y484&amp;Y485&amp;Y486&amp;Y487&amp;Y488)</f>
        <v>4</v>
      </c>
      <c r="Z473" s="78">
        <f>LEN(Z474&amp;Z475&amp;Z476&amp;Z477&amp;Z478&amp;Z479&amp;Z480&amp;Z481&amp;Z482&amp;Z483&amp;Z484&amp;Z485&amp;Z486&amp;Z487&amp;Z488)</f>
        <v>6</v>
      </c>
      <c r="AA473" s="78">
        <f>LEN(AA474&amp;AA475&amp;AA476&amp;AA477&amp;AA478&amp;AA479&amp;AA480&amp;AA481&amp;AA482&amp;AA483&amp;AA484&amp;AA485&amp;AA486&amp;AA487&amp;AA488)</f>
        <v>6</v>
      </c>
      <c r="AB473" s="78">
        <f>LEN(AB474&amp;AB475&amp;AB476&amp;AB477&amp;AB478&amp;AB479&amp;AB480&amp;AB481&amp;AB482&amp;AB483&amp;AB484&amp;AB485&amp;AB486&amp;AB487&amp;AB488)</f>
        <v>0</v>
      </c>
      <c r="AC473" s="78">
        <f>SUM(Y473:AA473)</f>
        <v>16</v>
      </c>
    </row>
    <row r="474" spans="1:34" x14ac:dyDescent="0.25">
      <c r="A474" s="31" t="str">
        <f>C471&amp;"x"&amp;B474</f>
        <v>E3x1</v>
      </c>
      <c r="B474" s="60">
        <v>1</v>
      </c>
      <c r="C474" s="84" t="str">
        <f t="shared" ref="C474:C488" si="435">IF(LEFT($A474,1)="x","",IFERROR(VLOOKUP($A474,LedenZ,5,0),""))</f>
        <v>V</v>
      </c>
      <c r="D474" s="84" t="str">
        <f t="shared" ref="D474:D488" si="436">IF(LEFT($A474,1)="x","",IFERROR(VLOOKUP($A474,LedenZ,6,0),""))</f>
        <v>NMD22V1</v>
      </c>
      <c r="E474" s="85" t="str">
        <f t="shared" ref="E474:E488" si="437">IF(LEFT($A474,1)="x","",IFERROR(VLOOKUP($A474,LedenZ,7,0),""))</f>
        <v>Bezemer, E.R.</v>
      </c>
      <c r="F474" s="85" t="str">
        <f t="shared" ref="F474:F488" si="438">IF(LEFT($A474,1)="x","",IFERROR(VLOOKUP($A474,LedenZ,8,0),""))</f>
        <v>Eva</v>
      </c>
      <c r="G474" s="86">
        <f t="shared" ref="G474:G488" si="439">IF(LEFT($A474,1)="x","",IFERROR(VLOOKUP($A474,LedenZ,9,0),""))</f>
        <v>41014</v>
      </c>
      <c r="H474" s="87">
        <f t="shared" ref="H474:H488" si="440">IF(AND(ISNUMBER(G474),G474&lt;&gt;0),DATEDIF(G474,Peildatum,"Y"),"")</f>
        <v>9</v>
      </c>
      <c r="I474" s="94"/>
      <c r="J474" s="84" t="str">
        <f t="shared" ref="J474:J488" si="441">IF(LEFT($A474,1)="x","",IFERROR(VLOOKUP($A474,LedenZ,15,0),""))</f>
        <v>F1</v>
      </c>
      <c r="K474" s="84" t="str">
        <f t="shared" ref="K474:K488" si="442">IF(LEFT($A474,1)="x","",IFERROR(VLOOKUP($A474,LedenZ,16,0),""))</f>
        <v>E3</v>
      </c>
      <c r="L474" s="84" t="str">
        <f t="shared" ref="L474:L488" si="443">IF(LEFT($A474,1)="x","",IFERROR(VLOOKUP($A474,LedenZ,17,0),""))</f>
        <v>E1</v>
      </c>
      <c r="M474" s="84" t="str">
        <f t="shared" ref="M474:M488" si="444">IF(LEFT($A474,1)="x","",IFERROR(VLOOKUP($A474,LedenZ,18,0),""))</f>
        <v>E3</v>
      </c>
      <c r="N474" s="89"/>
      <c r="P474" s="199"/>
      <c r="Q474" s="199"/>
      <c r="R474" s="199"/>
      <c r="S474" s="199">
        <f>IF(OR(LEFT($A474,1)="x",AND(AC473+$AC474=0,$AC473&gt;0)),"",IFERROR(VLOOKUP($A474,LedenZ,29,0),""))</f>
        <v>0</v>
      </c>
      <c r="T474" s="273">
        <f t="shared" ref="T474:T488" si="445">IF(LEN(C474&amp;D474&amp;E474&amp;F474)&gt;0,1,0)</f>
        <v>1</v>
      </c>
      <c r="U474" s="202">
        <f t="shared" ref="U474:U488" si="446">MIN(LEN(Y474&amp;Z474&amp;AA474&amp;AB474),1)</f>
        <v>1</v>
      </c>
      <c r="V474" s="205">
        <f>V473</f>
        <v>9</v>
      </c>
      <c r="W474" s="205">
        <f>W473</f>
        <v>10</v>
      </c>
      <c r="X474" s="49">
        <v>5</v>
      </c>
      <c r="Y474" s="84" t="str">
        <f t="shared" ref="Y474:Y488" si="447">IF(LEFT($A474,1)="x","",IFERROR(VLOOKUP($A474,LedenZ,33,0),""))</f>
        <v>F1</v>
      </c>
      <c r="Z474" s="84" t="str">
        <f t="shared" ref="Z474:Z488" si="448">IF(LEFT($A474,1)="x","",IFERROR(VLOOKUP($A474,LedenZ,34,0),""))</f>
        <v>E3</v>
      </c>
      <c r="AA474" s="84" t="str">
        <f t="shared" ref="AA474:AA488" si="449">IF(LEFT($A474,1)="x","",IFERROR(VLOOKUP($A474,LedenZ,35,0),""))</f>
        <v>E1</v>
      </c>
      <c r="AB474" s="84" t="str">
        <f t="shared" ref="AB474:AB488" si="450">IF(LEFT($A474,1)="x","",IFERROR(VLOOKUP($A474,LedenZ,36,0),""))</f>
        <v/>
      </c>
      <c r="AC474" s="31">
        <f t="shared" ref="AC474:AC488" si="451">LEN(Y474&amp;Z474&amp;AA474&amp;AB474)</f>
        <v>6</v>
      </c>
      <c r="AH474" s="332">
        <f t="shared" ref="AH474:AH488" si="452">lft(G474,Peildatum)</f>
        <v>9.7100000000000009</v>
      </c>
    </row>
    <row r="475" spans="1:34" x14ac:dyDescent="0.25">
      <c r="A475" s="31" t="str">
        <f>C471&amp;"x"&amp;B475</f>
        <v>E3x2</v>
      </c>
      <c r="B475" s="60">
        <v>2</v>
      </c>
      <c r="C475" s="84" t="str">
        <f t="shared" si="435"/>
        <v>M</v>
      </c>
      <c r="D475" s="84" t="str">
        <f t="shared" si="436"/>
        <v>NMG03C4</v>
      </c>
      <c r="E475" s="85" t="str">
        <f t="shared" si="437"/>
        <v>Verboom, F.</v>
      </c>
      <c r="F475" s="85" t="str">
        <f t="shared" si="438"/>
        <v>Finn</v>
      </c>
      <c r="G475" s="86">
        <f t="shared" si="439"/>
        <v>40974</v>
      </c>
      <c r="H475" s="87">
        <f t="shared" si="440"/>
        <v>9</v>
      </c>
      <c r="I475" s="94"/>
      <c r="J475" s="84" t="str">
        <f t="shared" si="441"/>
        <v>F1</v>
      </c>
      <c r="K475" s="84" t="str">
        <f t="shared" si="442"/>
        <v>E3</v>
      </c>
      <c r="L475" s="84" t="str">
        <f t="shared" si="443"/>
        <v>E1</v>
      </c>
      <c r="M475" s="84" t="str">
        <f t="shared" si="444"/>
        <v>E3</v>
      </c>
      <c r="N475" s="89"/>
      <c r="P475" s="199"/>
      <c r="Q475" s="199"/>
      <c r="R475" s="199"/>
      <c r="S475" s="199">
        <f>IF(OR(LEFT($A475,1)="x",AND(AC473+$AC475=0,$AC473&gt;0)),"",IFERROR(VLOOKUP($A475,LedenZ,29,0),""))</f>
        <v>0</v>
      </c>
      <c r="T475" s="273">
        <f t="shared" si="445"/>
        <v>1</v>
      </c>
      <c r="U475" s="202">
        <f t="shared" si="446"/>
        <v>1</v>
      </c>
      <c r="V475" s="205">
        <f t="shared" ref="V475:W488" si="453">V474</f>
        <v>9</v>
      </c>
      <c r="W475" s="205">
        <f t="shared" si="453"/>
        <v>10</v>
      </c>
      <c r="X475" s="49">
        <v>6</v>
      </c>
      <c r="Y475" s="84" t="str">
        <f t="shared" si="447"/>
        <v>F1</v>
      </c>
      <c r="Z475" s="84" t="str">
        <f t="shared" si="448"/>
        <v>E3</v>
      </c>
      <c r="AA475" s="84" t="str">
        <f t="shared" si="449"/>
        <v>E1</v>
      </c>
      <c r="AB475" s="84" t="str">
        <f t="shared" si="450"/>
        <v/>
      </c>
      <c r="AC475" s="31">
        <f t="shared" si="451"/>
        <v>6</v>
      </c>
      <c r="AH475" s="332">
        <f t="shared" si="452"/>
        <v>9.82</v>
      </c>
    </row>
    <row r="476" spans="1:34" x14ac:dyDescent="0.25">
      <c r="A476" s="31" t="str">
        <f>C471&amp;"x"&amp;B476</f>
        <v>E3x3</v>
      </c>
      <c r="B476" s="60">
        <v>3</v>
      </c>
      <c r="C476" s="84" t="str">
        <f t="shared" si="435"/>
        <v>V</v>
      </c>
      <c r="D476" s="84" t="str">
        <f t="shared" si="436"/>
        <v>NMK12D7</v>
      </c>
      <c r="E476" s="85" t="str">
        <f t="shared" si="437"/>
        <v>Tims, F.</v>
      </c>
      <c r="F476" s="85" t="str">
        <f t="shared" si="438"/>
        <v>Fay</v>
      </c>
      <c r="G476" s="86">
        <f t="shared" si="439"/>
        <v>41477</v>
      </c>
      <c r="H476" s="87">
        <f t="shared" si="440"/>
        <v>8</v>
      </c>
      <c r="I476" s="94"/>
      <c r="J476" s="84" t="str">
        <f t="shared" si="441"/>
        <v/>
      </c>
      <c r="K476" s="84" t="str">
        <f t="shared" si="442"/>
        <v>F2</v>
      </c>
      <c r="L476" s="84" t="str">
        <f t="shared" si="443"/>
        <v>E5</v>
      </c>
      <c r="M476" s="84" t="str">
        <f t="shared" si="444"/>
        <v>E3</v>
      </c>
      <c r="N476" s="89"/>
      <c r="P476" s="199"/>
      <c r="Q476" s="199"/>
      <c r="R476" s="199"/>
      <c r="S476" s="199">
        <f>IF(OR(LEFT($A476,1)="x",AND(AC473+$AC476=0,$AC473&gt;0)),"",IFERROR(VLOOKUP($A476,LedenZ,29,0),""))</f>
        <v>0</v>
      </c>
      <c r="T476" s="273">
        <f t="shared" si="445"/>
        <v>1</v>
      </c>
      <c r="U476" s="202">
        <f t="shared" si="446"/>
        <v>1</v>
      </c>
      <c r="V476" s="205">
        <f t="shared" si="453"/>
        <v>9</v>
      </c>
      <c r="W476" s="205">
        <f t="shared" si="453"/>
        <v>10</v>
      </c>
      <c r="X476" s="49">
        <v>7</v>
      </c>
      <c r="Y476" s="84" t="str">
        <f t="shared" si="447"/>
        <v/>
      </c>
      <c r="Z476" s="84" t="str">
        <f t="shared" si="448"/>
        <v>F2</v>
      </c>
      <c r="AA476" s="84" t="str">
        <f t="shared" si="449"/>
        <v>E5</v>
      </c>
      <c r="AB476" s="84" t="str">
        <f t="shared" si="450"/>
        <v/>
      </c>
      <c r="AC476" s="31">
        <f t="shared" si="451"/>
        <v>4</v>
      </c>
      <c r="AH476" s="332">
        <f t="shared" si="452"/>
        <v>8.44</v>
      </c>
    </row>
    <row r="477" spans="1:34" x14ac:dyDescent="0.25">
      <c r="A477" s="31" t="str">
        <f>C471&amp;"x"&amp;B477</f>
        <v>E3x4</v>
      </c>
      <c r="B477" s="60">
        <v>4</v>
      </c>
      <c r="C477" s="84" t="str">
        <f t="shared" si="435"/>
        <v>M</v>
      </c>
      <c r="D477" s="84" t="str">
        <f t="shared" si="436"/>
        <v>NMN23L4</v>
      </c>
      <c r="E477" s="85" t="str">
        <f t="shared" si="437"/>
        <v>Kuling, F.</v>
      </c>
      <c r="F477" s="85" t="str">
        <f t="shared" si="438"/>
        <v>Fynn</v>
      </c>
      <c r="G477" s="86">
        <f t="shared" si="439"/>
        <v>41375</v>
      </c>
      <c r="H477" s="87">
        <f t="shared" si="440"/>
        <v>8</v>
      </c>
      <c r="I477" s="94"/>
      <c r="J477" s="84" t="str">
        <f t="shared" si="441"/>
        <v/>
      </c>
      <c r="K477" s="84" t="str">
        <f t="shared" si="442"/>
        <v/>
      </c>
      <c r="L477" s="84">
        <f t="shared" si="443"/>
        <v>0</v>
      </c>
      <c r="M477" s="84" t="str">
        <f t="shared" si="444"/>
        <v>E3</v>
      </c>
      <c r="N477" s="89"/>
      <c r="P477" s="199"/>
      <c r="Q477" s="199"/>
      <c r="R477" s="199"/>
      <c r="S477" s="199">
        <f>IF(OR(LEFT($A477,1)="x",AND(AC473+$AC477=0,$AC473&gt;0)),"",IFERROR(VLOOKUP($A477,LedenZ,29,0),""))</f>
        <v>0</v>
      </c>
      <c r="T477" s="273">
        <f t="shared" si="445"/>
        <v>1</v>
      </c>
      <c r="U477" s="202">
        <f t="shared" si="446"/>
        <v>0</v>
      </c>
      <c r="V477" s="205">
        <f t="shared" si="453"/>
        <v>9</v>
      </c>
      <c r="W477" s="205">
        <f t="shared" si="453"/>
        <v>10</v>
      </c>
      <c r="X477" s="49">
        <v>8</v>
      </c>
      <c r="Y477" s="84" t="str">
        <f t="shared" si="447"/>
        <v/>
      </c>
      <c r="Z477" s="84" t="str">
        <f t="shared" si="448"/>
        <v/>
      </c>
      <c r="AA477" s="84" t="str">
        <f t="shared" si="449"/>
        <v/>
      </c>
      <c r="AB477" s="84" t="str">
        <f t="shared" si="450"/>
        <v/>
      </c>
      <c r="AC477" s="31">
        <f t="shared" si="451"/>
        <v>0</v>
      </c>
      <c r="AH477" s="332">
        <f t="shared" si="452"/>
        <v>8.7200000000000006</v>
      </c>
    </row>
    <row r="478" spans="1:34" x14ac:dyDescent="0.25">
      <c r="A478" s="31" t="str">
        <f>C471&amp;"x"&amp;B478</f>
        <v>E3x5</v>
      </c>
      <c r="B478" s="60">
        <v>5</v>
      </c>
      <c r="C478" s="84" t="str">
        <f t="shared" si="435"/>
        <v/>
      </c>
      <c r="D478" s="84" t="str">
        <f t="shared" si="436"/>
        <v/>
      </c>
      <c r="E478" s="85" t="str">
        <f t="shared" si="437"/>
        <v/>
      </c>
      <c r="F478" s="85" t="str">
        <f t="shared" si="438"/>
        <v/>
      </c>
      <c r="G478" s="86" t="str">
        <f t="shared" si="439"/>
        <v/>
      </c>
      <c r="H478" s="87" t="str">
        <f t="shared" si="440"/>
        <v/>
      </c>
      <c r="I478" s="94"/>
      <c r="J478" s="84" t="str">
        <f t="shared" si="441"/>
        <v/>
      </c>
      <c r="K478" s="84" t="str">
        <f t="shared" si="442"/>
        <v/>
      </c>
      <c r="L478" s="84" t="str">
        <f t="shared" si="443"/>
        <v/>
      </c>
      <c r="M478" s="84" t="str">
        <f t="shared" si="444"/>
        <v/>
      </c>
      <c r="N478" s="89"/>
      <c r="P478" s="199"/>
      <c r="Q478" s="199"/>
      <c r="R478" s="199"/>
      <c r="S478" s="199" t="str">
        <f>IF(OR(LEFT($A478,1)="x",AND(AC473+$AC478=0,$AC473&gt;0)),"",IFERROR(VLOOKUP($A478,LedenZ,29,0),""))</f>
        <v/>
      </c>
      <c r="T478" s="273">
        <f t="shared" si="445"/>
        <v>0</v>
      </c>
      <c r="U478" s="202">
        <f t="shared" si="446"/>
        <v>0</v>
      </c>
      <c r="V478" s="205">
        <f t="shared" si="453"/>
        <v>9</v>
      </c>
      <c r="W478" s="205">
        <f t="shared" si="453"/>
        <v>10</v>
      </c>
      <c r="X478" s="49">
        <v>9</v>
      </c>
      <c r="Y478" s="84" t="str">
        <f t="shared" si="447"/>
        <v/>
      </c>
      <c r="Z478" s="84" t="str">
        <f t="shared" si="448"/>
        <v/>
      </c>
      <c r="AA478" s="84" t="str">
        <f t="shared" si="449"/>
        <v/>
      </c>
      <c r="AB478" s="84" t="str">
        <f t="shared" si="450"/>
        <v/>
      </c>
      <c r="AC478" s="31">
        <f t="shared" si="451"/>
        <v>0</v>
      </c>
      <c r="AH478" s="332" t="str">
        <f t="shared" si="452"/>
        <v/>
      </c>
    </row>
    <row r="479" spans="1:34" x14ac:dyDescent="0.25">
      <c r="A479" s="31" t="str">
        <f>C471&amp;"x"&amp;B479</f>
        <v>E3x6</v>
      </c>
      <c r="B479" s="60">
        <v>6</v>
      </c>
      <c r="C479" s="84" t="str">
        <f t="shared" si="435"/>
        <v/>
      </c>
      <c r="D479" s="84" t="str">
        <f t="shared" si="436"/>
        <v/>
      </c>
      <c r="E479" s="85" t="str">
        <f t="shared" si="437"/>
        <v/>
      </c>
      <c r="F479" s="85" t="str">
        <f t="shared" si="438"/>
        <v/>
      </c>
      <c r="G479" s="86" t="str">
        <f t="shared" si="439"/>
        <v/>
      </c>
      <c r="H479" s="87" t="str">
        <f t="shared" si="440"/>
        <v/>
      </c>
      <c r="I479" s="94"/>
      <c r="J479" s="84" t="str">
        <f t="shared" si="441"/>
        <v/>
      </c>
      <c r="K479" s="84" t="str">
        <f t="shared" si="442"/>
        <v/>
      </c>
      <c r="L479" s="84" t="str">
        <f t="shared" si="443"/>
        <v/>
      </c>
      <c r="M479" s="84" t="str">
        <f t="shared" si="444"/>
        <v/>
      </c>
      <c r="N479" s="89"/>
      <c r="P479" s="199"/>
      <c r="Q479" s="199"/>
      <c r="R479" s="199"/>
      <c r="S479" s="199" t="str">
        <f>IF(OR(LEFT($A479,1)="x",AND(AC473+$AC479=0,$AC473&gt;0)),"",IFERROR(VLOOKUP($A479,LedenZ,29,0),""))</f>
        <v/>
      </c>
      <c r="T479" s="273">
        <f t="shared" si="445"/>
        <v>0</v>
      </c>
      <c r="U479" s="202">
        <f t="shared" si="446"/>
        <v>0</v>
      </c>
      <c r="V479" s="205">
        <f t="shared" si="453"/>
        <v>9</v>
      </c>
      <c r="W479" s="205">
        <f t="shared" si="453"/>
        <v>10</v>
      </c>
      <c r="X479" s="49">
        <v>10</v>
      </c>
      <c r="Y479" s="84" t="str">
        <f t="shared" si="447"/>
        <v/>
      </c>
      <c r="Z479" s="84" t="str">
        <f t="shared" si="448"/>
        <v/>
      </c>
      <c r="AA479" s="84" t="str">
        <f t="shared" si="449"/>
        <v/>
      </c>
      <c r="AB479" s="84" t="str">
        <f t="shared" si="450"/>
        <v/>
      </c>
      <c r="AC479" s="31">
        <f t="shared" si="451"/>
        <v>0</v>
      </c>
      <c r="AH479" s="332" t="str">
        <f t="shared" si="452"/>
        <v/>
      </c>
    </row>
    <row r="480" spans="1:34" x14ac:dyDescent="0.25">
      <c r="A480" s="31" t="str">
        <f>C471&amp;"x"&amp;B480</f>
        <v>E3x7</v>
      </c>
      <c r="B480" s="60">
        <v>7</v>
      </c>
      <c r="C480" s="84" t="str">
        <f t="shared" si="435"/>
        <v/>
      </c>
      <c r="D480" s="84" t="str">
        <f t="shared" si="436"/>
        <v/>
      </c>
      <c r="E480" s="85" t="str">
        <f t="shared" si="437"/>
        <v/>
      </c>
      <c r="F480" s="85" t="str">
        <f t="shared" si="438"/>
        <v/>
      </c>
      <c r="G480" s="86" t="str">
        <f t="shared" si="439"/>
        <v/>
      </c>
      <c r="H480" s="87" t="str">
        <f t="shared" si="440"/>
        <v/>
      </c>
      <c r="I480" s="94"/>
      <c r="J480" s="84" t="str">
        <f t="shared" si="441"/>
        <v/>
      </c>
      <c r="K480" s="84" t="str">
        <f t="shared" si="442"/>
        <v/>
      </c>
      <c r="L480" s="84" t="str">
        <f t="shared" si="443"/>
        <v/>
      </c>
      <c r="M480" s="84" t="str">
        <f t="shared" si="444"/>
        <v/>
      </c>
      <c r="N480" s="89"/>
      <c r="P480" s="199"/>
      <c r="Q480" s="199"/>
      <c r="R480" s="199"/>
      <c r="S480" s="199" t="str">
        <f>IF(OR(LEFT($A480,1)="x",AND(AC473+$AC480=0,$AC473&gt;0)),"",IFERROR(VLOOKUP($A480,LedenZ,29,0),""))</f>
        <v/>
      </c>
      <c r="T480" s="273">
        <f t="shared" si="445"/>
        <v>0</v>
      </c>
      <c r="U480" s="202">
        <f t="shared" si="446"/>
        <v>0</v>
      </c>
      <c r="V480" s="205">
        <f t="shared" si="453"/>
        <v>9</v>
      </c>
      <c r="W480" s="205">
        <f t="shared" si="453"/>
        <v>10</v>
      </c>
      <c r="X480" s="49">
        <v>11</v>
      </c>
      <c r="Y480" s="84" t="str">
        <f t="shared" si="447"/>
        <v/>
      </c>
      <c r="Z480" s="84" t="str">
        <f t="shared" si="448"/>
        <v/>
      </c>
      <c r="AA480" s="84" t="str">
        <f t="shared" si="449"/>
        <v/>
      </c>
      <c r="AB480" s="84" t="str">
        <f t="shared" si="450"/>
        <v/>
      </c>
      <c r="AC480" s="31">
        <f t="shared" si="451"/>
        <v>0</v>
      </c>
      <c r="AH480" s="332" t="str">
        <f t="shared" si="452"/>
        <v/>
      </c>
    </row>
    <row r="481" spans="1:34" x14ac:dyDescent="0.25">
      <c r="A481" s="31" t="str">
        <f>C471&amp;"x"&amp;B481</f>
        <v>E3x8</v>
      </c>
      <c r="B481" s="60">
        <v>8</v>
      </c>
      <c r="C481" s="84" t="str">
        <f t="shared" si="435"/>
        <v/>
      </c>
      <c r="D481" s="84" t="str">
        <f t="shared" si="436"/>
        <v/>
      </c>
      <c r="E481" s="85" t="str">
        <f t="shared" si="437"/>
        <v/>
      </c>
      <c r="F481" s="85" t="str">
        <f t="shared" si="438"/>
        <v/>
      </c>
      <c r="G481" s="86" t="str">
        <f t="shared" si="439"/>
        <v/>
      </c>
      <c r="H481" s="87" t="str">
        <f t="shared" si="440"/>
        <v/>
      </c>
      <c r="I481" s="94"/>
      <c r="J481" s="84" t="str">
        <f t="shared" si="441"/>
        <v/>
      </c>
      <c r="K481" s="84" t="str">
        <f t="shared" si="442"/>
        <v/>
      </c>
      <c r="L481" s="84" t="str">
        <f t="shared" si="443"/>
        <v/>
      </c>
      <c r="M481" s="84" t="str">
        <f t="shared" si="444"/>
        <v/>
      </c>
      <c r="N481" s="89"/>
      <c r="P481" s="199"/>
      <c r="Q481" s="199"/>
      <c r="R481" s="199"/>
      <c r="S481" s="199" t="str">
        <f>IF(OR(LEFT($A481,1)="x",AND(AC473+$AC481=0,$AC473&gt;0)),"",IFERROR(VLOOKUP($A481,LedenZ,29,0),""))</f>
        <v/>
      </c>
      <c r="T481" s="273">
        <f t="shared" si="445"/>
        <v>0</v>
      </c>
      <c r="U481" s="202">
        <f t="shared" si="446"/>
        <v>0</v>
      </c>
      <c r="V481" s="205">
        <f t="shared" si="453"/>
        <v>9</v>
      </c>
      <c r="W481" s="205">
        <f t="shared" si="453"/>
        <v>10</v>
      </c>
      <c r="X481" s="49">
        <v>12</v>
      </c>
      <c r="Y481" s="84" t="str">
        <f t="shared" si="447"/>
        <v/>
      </c>
      <c r="Z481" s="84" t="str">
        <f t="shared" si="448"/>
        <v/>
      </c>
      <c r="AA481" s="84" t="str">
        <f t="shared" si="449"/>
        <v/>
      </c>
      <c r="AB481" s="84" t="str">
        <f t="shared" si="450"/>
        <v/>
      </c>
      <c r="AC481" s="31">
        <f t="shared" si="451"/>
        <v>0</v>
      </c>
      <c r="AH481" s="332" t="str">
        <f t="shared" si="452"/>
        <v/>
      </c>
    </row>
    <row r="482" spans="1:34" x14ac:dyDescent="0.25">
      <c r="A482" s="31" t="str">
        <f>C471&amp;"x"&amp;B482</f>
        <v>E3x9</v>
      </c>
      <c r="B482" s="60">
        <v>9</v>
      </c>
      <c r="C482" s="84" t="str">
        <f t="shared" si="435"/>
        <v/>
      </c>
      <c r="D482" s="84" t="str">
        <f t="shared" si="436"/>
        <v/>
      </c>
      <c r="E482" s="85" t="str">
        <f t="shared" si="437"/>
        <v/>
      </c>
      <c r="F482" s="85" t="str">
        <f t="shared" si="438"/>
        <v/>
      </c>
      <c r="G482" s="86" t="str">
        <f t="shared" si="439"/>
        <v/>
      </c>
      <c r="H482" s="87" t="str">
        <f t="shared" si="440"/>
        <v/>
      </c>
      <c r="I482" s="94"/>
      <c r="J482" s="84" t="str">
        <f t="shared" si="441"/>
        <v/>
      </c>
      <c r="K482" s="84" t="str">
        <f t="shared" si="442"/>
        <v/>
      </c>
      <c r="L482" s="84" t="str">
        <f t="shared" si="443"/>
        <v/>
      </c>
      <c r="M482" s="84" t="str">
        <f t="shared" si="444"/>
        <v/>
      </c>
      <c r="N482" s="89"/>
      <c r="P482" s="199"/>
      <c r="Q482" s="199"/>
      <c r="R482" s="199"/>
      <c r="S482" s="199" t="str">
        <f>IF(OR(LEFT($A482,1)="x",AND(AC473+$AC482=0,$AC473&gt;0)),"",IFERROR(VLOOKUP($A482,LedenZ,29,0),""))</f>
        <v/>
      </c>
      <c r="T482" s="273">
        <f t="shared" si="445"/>
        <v>0</v>
      </c>
      <c r="U482" s="202">
        <f t="shared" si="446"/>
        <v>0</v>
      </c>
      <c r="V482" s="205">
        <f t="shared" si="453"/>
        <v>9</v>
      </c>
      <c r="W482" s="205">
        <f t="shared" si="453"/>
        <v>10</v>
      </c>
      <c r="X482" s="49">
        <v>13</v>
      </c>
      <c r="Y482" s="84" t="str">
        <f t="shared" si="447"/>
        <v/>
      </c>
      <c r="Z482" s="84" t="str">
        <f t="shared" si="448"/>
        <v/>
      </c>
      <c r="AA482" s="84" t="str">
        <f t="shared" si="449"/>
        <v/>
      </c>
      <c r="AB482" s="84" t="str">
        <f t="shared" si="450"/>
        <v/>
      </c>
      <c r="AC482" s="31">
        <f t="shared" si="451"/>
        <v>0</v>
      </c>
      <c r="AH482" s="332" t="str">
        <f t="shared" si="452"/>
        <v/>
      </c>
    </row>
    <row r="483" spans="1:34" x14ac:dyDescent="0.25">
      <c r="A483" s="31" t="str">
        <f>C471&amp;"x"&amp;B483</f>
        <v>E3x10</v>
      </c>
      <c r="B483" s="60">
        <v>10</v>
      </c>
      <c r="C483" s="84" t="str">
        <f t="shared" si="435"/>
        <v/>
      </c>
      <c r="D483" s="84" t="str">
        <f t="shared" si="436"/>
        <v/>
      </c>
      <c r="E483" s="85" t="str">
        <f t="shared" si="437"/>
        <v/>
      </c>
      <c r="F483" s="85" t="str">
        <f t="shared" si="438"/>
        <v/>
      </c>
      <c r="G483" s="86" t="str">
        <f t="shared" si="439"/>
        <v/>
      </c>
      <c r="H483" s="87" t="str">
        <f t="shared" si="440"/>
        <v/>
      </c>
      <c r="I483" s="94"/>
      <c r="J483" s="84" t="str">
        <f t="shared" si="441"/>
        <v/>
      </c>
      <c r="K483" s="84" t="str">
        <f t="shared" si="442"/>
        <v/>
      </c>
      <c r="L483" s="84" t="str">
        <f t="shared" si="443"/>
        <v/>
      </c>
      <c r="M483" s="84" t="str">
        <f t="shared" si="444"/>
        <v/>
      </c>
      <c r="N483" s="89"/>
      <c r="P483" s="199"/>
      <c r="Q483" s="199"/>
      <c r="R483" s="199"/>
      <c r="S483" s="199" t="str">
        <f>IF(OR(LEFT($A483,1)="x",AND(AC473+$AC483=0,$AC473&gt;0)),"",IFERROR(VLOOKUP($A483,LedenZ,29,0),""))</f>
        <v/>
      </c>
      <c r="T483" s="273">
        <f t="shared" si="445"/>
        <v>0</v>
      </c>
      <c r="U483" s="202">
        <f t="shared" si="446"/>
        <v>0</v>
      </c>
      <c r="V483" s="205">
        <f t="shared" si="453"/>
        <v>9</v>
      </c>
      <c r="W483" s="205">
        <f t="shared" si="453"/>
        <v>10</v>
      </c>
      <c r="X483" s="49">
        <v>14</v>
      </c>
      <c r="Y483" s="84" t="str">
        <f t="shared" si="447"/>
        <v/>
      </c>
      <c r="Z483" s="84" t="str">
        <f t="shared" si="448"/>
        <v/>
      </c>
      <c r="AA483" s="84" t="str">
        <f t="shared" si="449"/>
        <v/>
      </c>
      <c r="AB483" s="84" t="str">
        <f t="shared" si="450"/>
        <v/>
      </c>
      <c r="AC483" s="31">
        <f t="shared" si="451"/>
        <v>0</v>
      </c>
      <c r="AH483" s="332" t="str">
        <f t="shared" si="452"/>
        <v/>
      </c>
    </row>
    <row r="484" spans="1:34" x14ac:dyDescent="0.25">
      <c r="A484" s="31" t="str">
        <f>C471&amp;"x"&amp;B484</f>
        <v>E3x11</v>
      </c>
      <c r="B484" s="60">
        <v>11</v>
      </c>
      <c r="C484" s="84" t="str">
        <f t="shared" si="435"/>
        <v/>
      </c>
      <c r="D484" s="84" t="str">
        <f t="shared" si="436"/>
        <v/>
      </c>
      <c r="E484" s="85" t="str">
        <f t="shared" si="437"/>
        <v/>
      </c>
      <c r="F484" s="85" t="str">
        <f t="shared" si="438"/>
        <v/>
      </c>
      <c r="G484" s="86" t="str">
        <f t="shared" si="439"/>
        <v/>
      </c>
      <c r="H484" s="87" t="str">
        <f t="shared" si="440"/>
        <v/>
      </c>
      <c r="I484" s="94"/>
      <c r="J484" s="84" t="str">
        <f t="shared" si="441"/>
        <v/>
      </c>
      <c r="K484" s="84" t="str">
        <f t="shared" si="442"/>
        <v/>
      </c>
      <c r="L484" s="84" t="str">
        <f t="shared" si="443"/>
        <v/>
      </c>
      <c r="M484" s="84" t="str">
        <f t="shared" si="444"/>
        <v/>
      </c>
      <c r="N484" s="89"/>
      <c r="P484" s="199"/>
      <c r="Q484" s="199"/>
      <c r="R484" s="199"/>
      <c r="S484" s="199" t="str">
        <f>IF(OR(LEFT($A484,1)="x",AND(AC473+$AC484=0,$AC473&gt;0)),"",IFERROR(VLOOKUP($A484,LedenZ,29,0),""))</f>
        <v/>
      </c>
      <c r="T484" s="273">
        <f t="shared" si="445"/>
        <v>0</v>
      </c>
      <c r="U484" s="202">
        <f t="shared" si="446"/>
        <v>0</v>
      </c>
      <c r="V484" s="205">
        <f t="shared" si="453"/>
        <v>9</v>
      </c>
      <c r="W484" s="205">
        <f t="shared" si="453"/>
        <v>10</v>
      </c>
      <c r="X484" s="49">
        <v>15</v>
      </c>
      <c r="Y484" s="84" t="str">
        <f t="shared" si="447"/>
        <v/>
      </c>
      <c r="Z484" s="84" t="str">
        <f t="shared" si="448"/>
        <v/>
      </c>
      <c r="AA484" s="84" t="str">
        <f t="shared" si="449"/>
        <v/>
      </c>
      <c r="AB484" s="84" t="str">
        <f t="shared" si="450"/>
        <v/>
      </c>
      <c r="AC484" s="31">
        <f t="shared" si="451"/>
        <v>0</v>
      </c>
      <c r="AH484" s="332" t="str">
        <f t="shared" si="452"/>
        <v/>
      </c>
    </row>
    <row r="485" spans="1:34" x14ac:dyDescent="0.25">
      <c r="A485" s="31" t="str">
        <f>C471&amp;"x"&amp;B485</f>
        <v>E3x12</v>
      </c>
      <c r="B485" s="60">
        <v>12</v>
      </c>
      <c r="C485" s="84" t="str">
        <f t="shared" si="435"/>
        <v/>
      </c>
      <c r="D485" s="84" t="str">
        <f t="shared" si="436"/>
        <v/>
      </c>
      <c r="E485" s="85" t="str">
        <f t="shared" si="437"/>
        <v/>
      </c>
      <c r="F485" s="85" t="str">
        <f t="shared" si="438"/>
        <v/>
      </c>
      <c r="G485" s="86" t="str">
        <f t="shared" si="439"/>
        <v/>
      </c>
      <c r="H485" s="87" t="str">
        <f t="shared" si="440"/>
        <v/>
      </c>
      <c r="I485" s="94"/>
      <c r="J485" s="84" t="str">
        <f t="shared" si="441"/>
        <v/>
      </c>
      <c r="K485" s="84" t="str">
        <f t="shared" si="442"/>
        <v/>
      </c>
      <c r="L485" s="84" t="str">
        <f t="shared" si="443"/>
        <v/>
      </c>
      <c r="M485" s="84" t="str">
        <f t="shared" si="444"/>
        <v/>
      </c>
      <c r="N485" s="89"/>
      <c r="P485" s="199"/>
      <c r="Q485" s="199"/>
      <c r="R485" s="199"/>
      <c r="S485" s="199" t="str">
        <f>IF(OR(LEFT($A485,1)="x",AND(AC473+$AC485=0,$AC473&gt;0)),"",IFERROR(VLOOKUP($A485,LedenZ,29,0),""))</f>
        <v/>
      </c>
      <c r="T485" s="273">
        <f t="shared" si="445"/>
        <v>0</v>
      </c>
      <c r="U485" s="202">
        <f t="shared" si="446"/>
        <v>0</v>
      </c>
      <c r="V485" s="205">
        <f t="shared" si="453"/>
        <v>9</v>
      </c>
      <c r="W485" s="205">
        <f t="shared" si="453"/>
        <v>10</v>
      </c>
      <c r="X485" s="49">
        <v>16</v>
      </c>
      <c r="Y485" s="84" t="str">
        <f t="shared" si="447"/>
        <v/>
      </c>
      <c r="Z485" s="84" t="str">
        <f t="shared" si="448"/>
        <v/>
      </c>
      <c r="AA485" s="84" t="str">
        <f t="shared" si="449"/>
        <v/>
      </c>
      <c r="AB485" s="84" t="str">
        <f t="shared" si="450"/>
        <v/>
      </c>
      <c r="AC485" s="31">
        <f t="shared" si="451"/>
        <v>0</v>
      </c>
      <c r="AH485" s="332" t="str">
        <f t="shared" si="452"/>
        <v/>
      </c>
    </row>
    <row r="486" spans="1:34" x14ac:dyDescent="0.25">
      <c r="A486" s="31" t="str">
        <f>C471&amp;"x"&amp;B486</f>
        <v>E3x13</v>
      </c>
      <c r="B486" s="60">
        <v>13</v>
      </c>
      <c r="C486" s="84" t="str">
        <f t="shared" si="435"/>
        <v/>
      </c>
      <c r="D486" s="84" t="str">
        <f t="shared" si="436"/>
        <v/>
      </c>
      <c r="E486" s="85" t="str">
        <f t="shared" si="437"/>
        <v/>
      </c>
      <c r="F486" s="85" t="str">
        <f t="shared" si="438"/>
        <v/>
      </c>
      <c r="G486" s="86" t="str">
        <f t="shared" si="439"/>
        <v/>
      </c>
      <c r="H486" s="87" t="str">
        <f t="shared" si="440"/>
        <v/>
      </c>
      <c r="I486" s="94"/>
      <c r="J486" s="84" t="str">
        <f t="shared" si="441"/>
        <v/>
      </c>
      <c r="K486" s="84" t="str">
        <f t="shared" si="442"/>
        <v/>
      </c>
      <c r="L486" s="84" t="str">
        <f t="shared" si="443"/>
        <v/>
      </c>
      <c r="M486" s="84" t="str">
        <f t="shared" si="444"/>
        <v/>
      </c>
      <c r="N486" s="89"/>
      <c r="P486" s="199"/>
      <c r="Q486" s="199"/>
      <c r="R486" s="199"/>
      <c r="S486" s="199" t="str">
        <f>IF(OR(LEFT($A486,1)="x",AND(AC473+$AC486=0,$AC473&gt;0)),"",IFERROR(VLOOKUP($A486,LedenZ,29,0),""))</f>
        <v/>
      </c>
      <c r="T486" s="273">
        <f t="shared" si="445"/>
        <v>0</v>
      </c>
      <c r="U486" s="202">
        <f t="shared" si="446"/>
        <v>0</v>
      </c>
      <c r="V486" s="205">
        <f t="shared" si="453"/>
        <v>9</v>
      </c>
      <c r="W486" s="205">
        <f t="shared" si="453"/>
        <v>10</v>
      </c>
      <c r="X486" s="49">
        <v>17</v>
      </c>
      <c r="Y486" s="84" t="str">
        <f t="shared" si="447"/>
        <v/>
      </c>
      <c r="Z486" s="84" t="str">
        <f t="shared" si="448"/>
        <v/>
      </c>
      <c r="AA486" s="84" t="str">
        <f t="shared" si="449"/>
        <v/>
      </c>
      <c r="AB486" s="84" t="str">
        <f t="shared" si="450"/>
        <v/>
      </c>
      <c r="AC486" s="31">
        <f t="shared" si="451"/>
        <v>0</v>
      </c>
      <c r="AH486" s="332" t="str">
        <f t="shared" si="452"/>
        <v/>
      </c>
    </row>
    <row r="487" spans="1:34" x14ac:dyDescent="0.25">
      <c r="A487" s="31" t="str">
        <f>C471&amp;"x"&amp;B487</f>
        <v>E3x14</v>
      </c>
      <c r="B487" s="60">
        <v>14</v>
      </c>
      <c r="C487" s="84" t="str">
        <f t="shared" si="435"/>
        <v/>
      </c>
      <c r="D487" s="84" t="str">
        <f t="shared" si="436"/>
        <v/>
      </c>
      <c r="E487" s="85" t="str">
        <f t="shared" si="437"/>
        <v/>
      </c>
      <c r="F487" s="85" t="str">
        <f t="shared" si="438"/>
        <v/>
      </c>
      <c r="G487" s="86" t="str">
        <f t="shared" si="439"/>
        <v/>
      </c>
      <c r="H487" s="87" t="str">
        <f t="shared" si="440"/>
        <v/>
      </c>
      <c r="I487" s="94"/>
      <c r="J487" s="84" t="str">
        <f t="shared" si="441"/>
        <v/>
      </c>
      <c r="K487" s="84" t="str">
        <f t="shared" si="442"/>
        <v/>
      </c>
      <c r="L487" s="84" t="str">
        <f t="shared" si="443"/>
        <v/>
      </c>
      <c r="M487" s="84" t="str">
        <f t="shared" si="444"/>
        <v/>
      </c>
      <c r="N487" s="89"/>
      <c r="P487" s="199"/>
      <c r="Q487" s="199"/>
      <c r="R487" s="199"/>
      <c r="S487" s="199" t="str">
        <f>IF(OR(LEFT($A487,1)="x",AND(AC473+$AC487=0,$AC473&gt;0)),"",IFERROR(VLOOKUP($A487,LedenZ,29,0),""))</f>
        <v/>
      </c>
      <c r="T487" s="273">
        <f t="shared" si="445"/>
        <v>0</v>
      </c>
      <c r="U487" s="202">
        <f t="shared" si="446"/>
        <v>0</v>
      </c>
      <c r="V487" s="205">
        <f t="shared" si="453"/>
        <v>9</v>
      </c>
      <c r="W487" s="205">
        <f t="shared" si="453"/>
        <v>10</v>
      </c>
      <c r="X487" s="49">
        <v>18</v>
      </c>
      <c r="Y487" s="84" t="str">
        <f t="shared" si="447"/>
        <v/>
      </c>
      <c r="Z487" s="84" t="str">
        <f t="shared" si="448"/>
        <v/>
      </c>
      <c r="AA487" s="84" t="str">
        <f t="shared" si="449"/>
        <v/>
      </c>
      <c r="AB487" s="84" t="str">
        <f t="shared" si="450"/>
        <v/>
      </c>
      <c r="AC487" s="31">
        <f t="shared" si="451"/>
        <v>0</v>
      </c>
      <c r="AH487" s="332" t="str">
        <f t="shared" si="452"/>
        <v/>
      </c>
    </row>
    <row r="488" spans="1:34" x14ac:dyDescent="0.25">
      <c r="A488" s="31" t="str">
        <f>C471&amp;"x"&amp;B488</f>
        <v>E3x15</v>
      </c>
      <c r="B488" s="60">
        <v>15</v>
      </c>
      <c r="C488" s="84" t="str">
        <f t="shared" si="435"/>
        <v/>
      </c>
      <c r="D488" s="84" t="str">
        <f t="shared" si="436"/>
        <v/>
      </c>
      <c r="E488" s="85" t="str">
        <f t="shared" si="437"/>
        <v/>
      </c>
      <c r="F488" s="85" t="str">
        <f t="shared" si="438"/>
        <v/>
      </c>
      <c r="G488" s="86" t="str">
        <f t="shared" si="439"/>
        <v/>
      </c>
      <c r="H488" s="87" t="str">
        <f t="shared" si="440"/>
        <v/>
      </c>
      <c r="I488" s="94"/>
      <c r="J488" s="84" t="str">
        <f t="shared" si="441"/>
        <v/>
      </c>
      <c r="K488" s="84" t="str">
        <f t="shared" si="442"/>
        <v/>
      </c>
      <c r="L488" s="84" t="str">
        <f t="shared" si="443"/>
        <v/>
      </c>
      <c r="M488" s="84" t="str">
        <f t="shared" si="444"/>
        <v/>
      </c>
      <c r="N488" s="89"/>
      <c r="P488" s="199"/>
      <c r="Q488" s="199"/>
      <c r="R488" s="199"/>
      <c r="S488" s="199" t="str">
        <f>IF(OR(LEFT($A488,1)="x",AND(AC473+$AC488=0,$AC473&gt;0)),"",IFERROR(VLOOKUP($A488,LedenZ,29,0),""))</f>
        <v/>
      </c>
      <c r="T488" s="273">
        <f t="shared" si="445"/>
        <v>0</v>
      </c>
      <c r="U488" s="202">
        <f t="shared" si="446"/>
        <v>0</v>
      </c>
      <c r="V488" s="205">
        <f t="shared" si="453"/>
        <v>9</v>
      </c>
      <c r="W488" s="205">
        <f t="shared" si="453"/>
        <v>10</v>
      </c>
      <c r="X488" s="49">
        <v>19</v>
      </c>
      <c r="Y488" s="84" t="str">
        <f t="shared" si="447"/>
        <v/>
      </c>
      <c r="Z488" s="84" t="str">
        <f t="shared" si="448"/>
        <v/>
      </c>
      <c r="AA488" s="84" t="str">
        <f t="shared" si="449"/>
        <v/>
      </c>
      <c r="AB488" s="84" t="str">
        <f t="shared" si="450"/>
        <v/>
      </c>
      <c r="AC488" s="31">
        <f t="shared" si="451"/>
        <v>0</v>
      </c>
      <c r="AH488" s="332" t="str">
        <f t="shared" si="452"/>
        <v/>
      </c>
    </row>
    <row r="489" spans="1:34" ht="13.8" thickBot="1" x14ac:dyDescent="0.3">
      <c r="B489" s="90"/>
      <c r="C489" s="91"/>
      <c r="D489" s="90"/>
      <c r="E489" s="90"/>
      <c r="F489" s="90"/>
      <c r="G489" s="92"/>
      <c r="H489" s="92"/>
      <c r="I489" s="92"/>
      <c r="J489" s="91"/>
      <c r="K489" s="91"/>
      <c r="L489" s="91"/>
      <c r="M489" s="89"/>
      <c r="N489" s="89"/>
      <c r="X489" s="49">
        <v>20</v>
      </c>
    </row>
    <row r="490" spans="1:34" ht="13.8" thickTop="1" x14ac:dyDescent="0.25">
      <c r="A490" s="59"/>
      <c r="B490" s="60"/>
      <c r="C490" s="416" t="s">
        <v>5707</v>
      </c>
      <c r="D490" s="416"/>
      <c r="E490" s="162" t="s">
        <v>5708</v>
      </c>
      <c r="F490" s="162" t="s">
        <v>5709</v>
      </c>
      <c r="G490" s="62" t="s">
        <v>5710</v>
      </c>
      <c r="H490" s="63"/>
      <c r="I490" s="64"/>
      <c r="J490" s="65" t="s">
        <v>5711</v>
      </c>
      <c r="K490" s="65" t="s">
        <v>5712</v>
      </c>
      <c r="L490" s="65" t="s">
        <v>5713</v>
      </c>
      <c r="M490" s="66"/>
      <c r="N490" s="66"/>
      <c r="O490" s="67"/>
      <c r="P490" s="68">
        <f>COUNT(P494:P508)</f>
        <v>0</v>
      </c>
      <c r="Q490" s="68">
        <f>COUNT(Q494:Q508)</f>
        <v>0</v>
      </c>
      <c r="R490" s="68">
        <f>COUNT(R494:R508)</f>
        <v>0</v>
      </c>
      <c r="S490" s="68">
        <f>COUNT(S494:S508)</f>
        <v>5</v>
      </c>
      <c r="T490" s="344">
        <f>T491-SUM(U494:U508)</f>
        <v>2</v>
      </c>
      <c r="U490" s="67"/>
      <c r="V490" s="67"/>
      <c r="W490" s="67"/>
      <c r="X490" s="67">
        <v>1</v>
      </c>
      <c r="Y490" s="59"/>
      <c r="Z490" s="59"/>
      <c r="AA490" s="59"/>
      <c r="AB490" s="59"/>
      <c r="AC490" s="59"/>
    </row>
    <row r="491" spans="1:34" x14ac:dyDescent="0.25">
      <c r="A491" s="40">
        <v>28</v>
      </c>
      <c r="B491" s="70"/>
      <c r="C491" s="415" t="str">
        <f>Leden!AR30</f>
        <v>E4</v>
      </c>
      <c r="D491" s="415"/>
      <c r="E491" s="161" t="str">
        <f>IF($C491="","",LEFT(IFERROR(VLOOKUP($C491,TeamsZ,2,0),"")&amp;"??",2))</f>
        <v>BK</v>
      </c>
      <c r="F491" s="342" t="str">
        <f>IF($C491="","",IFERROR(VLOOKUP($C491,TeamsZ,3,0),"??"))</f>
        <v>Za</v>
      </c>
      <c r="G491" s="161" t="str">
        <f>IF($C491="","",LEFT(IFERROR(VLOOKUP($C491,TeamsZ,4,0),"")&amp;"?",1))</f>
        <v>4</v>
      </c>
      <c r="H491" s="72"/>
      <c r="I491" s="73"/>
      <c r="J491" s="265">
        <f>COUNTIF(C494:C508,"V")</f>
        <v>5</v>
      </c>
      <c r="K491" s="268">
        <f>COUNTIF(C494:C508,"M")</f>
        <v>0</v>
      </c>
      <c r="L491" s="74">
        <f>IFERROR(AVERAGE(H494:H508),"")</f>
        <v>8.6</v>
      </c>
      <c r="M491" s="75"/>
      <c r="N491" s="75"/>
      <c r="O491" s="76" t="s">
        <v>5714</v>
      </c>
      <c r="P491" s="346"/>
      <c r="Q491" s="346"/>
      <c r="R491" s="346"/>
      <c r="S491" s="346">
        <f>IF(COUNT(S494:S508)=0,"",TeamPunten(S494:S508,$C491,$T491))</f>
        <v>0</v>
      </c>
      <c r="T491" s="344">
        <f>SUM(T494:T508)</f>
        <v>5</v>
      </c>
      <c r="U491" s="201" t="str">
        <f>MID($C491,1,1)</f>
        <v>E</v>
      </c>
      <c r="V491" s="201" t="str">
        <f>MID($C491,1,1)</f>
        <v>E</v>
      </c>
      <c r="W491" s="201" t="str">
        <f>MID($C491,1,1)</f>
        <v>E</v>
      </c>
      <c r="X491" s="49">
        <v>2</v>
      </c>
      <c r="Y491" s="40"/>
      <c r="Z491" s="40"/>
      <c r="AA491" s="40"/>
      <c r="AB491" s="40"/>
      <c r="AC491" s="40"/>
      <c r="AD491" s="17" t="str">
        <f>IF($C491="","",IFERROR(VLOOKUP($C491,TeamsZ,6,0),""))</f>
        <v>A</v>
      </c>
      <c r="AE491" s="17" t="str">
        <f>TRIM(IF($AD491="","",IFERROR(VLOOKUP($AD491,Teams!$J$4:$O$8,2,0),"")))</f>
        <v>3312 AD</v>
      </c>
      <c r="AF491" s="17" t="str">
        <f>TRIM(IF($AD491="","",IFERROR(VLOOKUP($AD491,Teams!$J$4:$O$8,4,0),"")))</f>
        <v>Dordrecht Oranje Wit Hal</v>
      </c>
      <c r="AH491" s="335">
        <f>IFERROR(AVERAGE(AH494:AH508),"")</f>
        <v>9.1259999999999994</v>
      </c>
    </row>
    <row r="492" spans="1:34" x14ac:dyDescent="0.25">
      <c r="B492" s="60"/>
      <c r="C492" s="162"/>
      <c r="D492" s="60"/>
      <c r="E492" s="60"/>
      <c r="F492" s="60"/>
      <c r="G492" s="64"/>
      <c r="H492" s="64"/>
      <c r="I492" s="64"/>
      <c r="J492" s="266"/>
      <c r="K492" s="266"/>
      <c r="L492" s="266"/>
      <c r="M492" s="77"/>
      <c r="N492" s="77"/>
      <c r="P492" s="200"/>
      <c r="Q492" s="200"/>
      <c r="R492" s="200"/>
      <c r="S492" s="200"/>
      <c r="T492" s="156"/>
      <c r="U492" s="202"/>
      <c r="V492" s="202"/>
      <c r="W492" s="202"/>
      <c r="X492" s="49">
        <v>3</v>
      </c>
    </row>
    <row r="493" spans="1:34" x14ac:dyDescent="0.25">
      <c r="A493" s="78"/>
      <c r="B493" s="79"/>
      <c r="C493" s="80" t="s">
        <v>5715</v>
      </c>
      <c r="D493" s="80" t="s">
        <v>5716</v>
      </c>
      <c r="E493" s="81" t="s">
        <v>5717</v>
      </c>
      <c r="F493" s="81" t="s">
        <v>5718</v>
      </c>
      <c r="G493" s="80" t="s">
        <v>5719</v>
      </c>
      <c r="H493" s="80" t="s">
        <v>5720</v>
      </c>
      <c r="I493" s="80" t="s">
        <v>5575</v>
      </c>
      <c r="J493" s="80" t="s">
        <v>7904</v>
      </c>
      <c r="K493" s="80" t="s">
        <v>7905</v>
      </c>
      <c r="L493" s="80" t="s">
        <v>8680</v>
      </c>
      <c r="M493" s="80" t="s">
        <v>8681</v>
      </c>
      <c r="N493" s="82"/>
      <c r="O493" s="83"/>
      <c r="P493" s="203" t="s">
        <v>5585</v>
      </c>
      <c r="Q493" s="203" t="s">
        <v>5584</v>
      </c>
      <c r="R493" s="203" t="s">
        <v>5586</v>
      </c>
      <c r="S493" s="203" t="s">
        <v>5585</v>
      </c>
      <c r="T493" s="156"/>
      <c r="U493" s="201">
        <f>IF(W491="","",VLOOKUP(W491,Leeftijdscat,2,FALSE))</f>
        <v>7</v>
      </c>
      <c r="V493" s="201">
        <f>IF(W491="","",VLOOKUP(W491,Leeftijdscat,3,FALSE))</f>
        <v>9</v>
      </c>
      <c r="W493" s="201">
        <f>IF(W491="","",VLOOKUP(W491,Leeftijdscat,4,FALSE))</f>
        <v>10</v>
      </c>
      <c r="X493" s="49">
        <v>4</v>
      </c>
      <c r="Y493" s="78">
        <f>LEN(Y494&amp;Y495&amp;Y496&amp;Y497&amp;Y498&amp;Y499&amp;Y500&amp;Y501&amp;Y502&amp;Y503&amp;Y504&amp;Y505&amp;Y506&amp;Y507&amp;Y508)</f>
        <v>0</v>
      </c>
      <c r="Z493" s="78">
        <f>LEN(Z494&amp;Z495&amp;Z496&amp;Z497&amp;Z498&amp;Z499&amp;Z500&amp;Z501&amp;Z502&amp;Z503&amp;Z504&amp;Z505&amp;Z506&amp;Z507&amp;Z508)</f>
        <v>6</v>
      </c>
      <c r="AA493" s="78">
        <f>LEN(AA494&amp;AA495&amp;AA496&amp;AA497&amp;AA498&amp;AA499&amp;AA500&amp;AA501&amp;AA502&amp;AA503&amp;AA504&amp;AA505&amp;AA506&amp;AA507&amp;AA508)</f>
        <v>6</v>
      </c>
      <c r="AB493" s="78">
        <f>LEN(AB494&amp;AB495&amp;AB496&amp;AB497&amp;AB498&amp;AB499&amp;AB500&amp;AB501&amp;AB502&amp;AB503&amp;AB504&amp;AB505&amp;AB506&amp;AB507&amp;AB508)</f>
        <v>0</v>
      </c>
      <c r="AC493" s="78">
        <f>SUM(Y493:AA493)</f>
        <v>12</v>
      </c>
    </row>
    <row r="494" spans="1:34" x14ac:dyDescent="0.25">
      <c r="A494" s="31" t="str">
        <f>C491&amp;"x"&amp;B494</f>
        <v>E4x1</v>
      </c>
      <c r="B494" s="60">
        <v>1</v>
      </c>
      <c r="C494" s="84" t="str">
        <f t="shared" ref="C494:C508" si="454">IF(LEFT($A494,1)="x","",IFERROR(VLOOKUP($A494,LedenZ,5,0),""))</f>
        <v>V</v>
      </c>
      <c r="D494" s="84" t="str">
        <f t="shared" ref="D494:D508" si="455">IF(LEFT($A494,1)="x","",IFERROR(VLOOKUP($A494,LedenZ,6,0),""))</f>
        <v>NMK01M2</v>
      </c>
      <c r="E494" s="85" t="str">
        <f t="shared" ref="E494:E508" si="456">IF(LEFT($A494,1)="x","",IFERROR(VLOOKUP($A494,LedenZ,7,0),""))</f>
        <v>Ehmila, J.</v>
      </c>
      <c r="F494" s="85" t="str">
        <f t="shared" ref="F494:F508" si="457">IF(LEFT($A494,1)="x","",IFERROR(VLOOKUP($A494,LedenZ,8,0),""))</f>
        <v>Jenna</v>
      </c>
      <c r="G494" s="86">
        <f t="shared" ref="G494:G508" si="458">IF(LEFT($A494,1)="x","",IFERROR(VLOOKUP($A494,LedenZ,9,0),""))</f>
        <v>41108</v>
      </c>
      <c r="H494" s="87">
        <f t="shared" ref="H494:H508" si="459">IF(AND(ISNUMBER(G494),G494&lt;&gt;0),DATEDIF(G494,Peildatum,"Y"),"")</f>
        <v>9</v>
      </c>
      <c r="I494" s="94"/>
      <c r="J494" s="84" t="str">
        <f t="shared" ref="J494:J508" si="460">IF(LEFT($A494,1)="x","",IFERROR(VLOOKUP($A494,LedenZ,15,0),""))</f>
        <v/>
      </c>
      <c r="K494" s="84" t="str">
        <f t="shared" ref="K494:K508" si="461">IF(LEFT($A494,1)="x","",IFERROR(VLOOKUP($A494,LedenZ,16,0),""))</f>
        <v>E5</v>
      </c>
      <c r="L494" s="84" t="str">
        <f t="shared" ref="L494:L508" si="462">IF(LEFT($A494,1)="x","",IFERROR(VLOOKUP($A494,LedenZ,17,0),""))</f>
        <v>E3</v>
      </c>
      <c r="M494" s="84" t="str">
        <f t="shared" ref="M494:M508" si="463">IF(LEFT($A494,1)="x","",IFERROR(VLOOKUP($A494,LedenZ,18,0),""))</f>
        <v>E4</v>
      </c>
      <c r="N494" s="89"/>
      <c r="P494" s="199"/>
      <c r="Q494" s="199"/>
      <c r="R494" s="199"/>
      <c r="S494" s="199">
        <f>IF(OR(LEFT($A494,1)="x",AND(AC493+$AC494=0,$AC493&gt;0)),"",IFERROR(VLOOKUP($A494,LedenZ,29,0),""))</f>
        <v>0</v>
      </c>
      <c r="T494" s="273">
        <f t="shared" ref="T494:T508" si="464">IF(LEN(C494&amp;D494&amp;E494&amp;F494)&gt;0,1,0)</f>
        <v>1</v>
      </c>
      <c r="U494" s="202">
        <f t="shared" ref="U494:U508" si="465">MIN(LEN(Y494&amp;Z494&amp;AA494&amp;AB494),1)</f>
        <v>1</v>
      </c>
      <c r="V494" s="205">
        <f>V493</f>
        <v>9</v>
      </c>
      <c r="W494" s="205">
        <f>W493</f>
        <v>10</v>
      </c>
      <c r="X494" s="49">
        <v>5</v>
      </c>
      <c r="Y494" s="84" t="str">
        <f t="shared" ref="Y494:Y508" si="466">IF(LEFT($A494,1)="x","",IFERROR(VLOOKUP($A494,LedenZ,33,0),""))</f>
        <v/>
      </c>
      <c r="Z494" s="84" t="str">
        <f t="shared" ref="Z494:Z508" si="467">IF(LEFT($A494,1)="x","",IFERROR(VLOOKUP($A494,LedenZ,34,0),""))</f>
        <v>E5</v>
      </c>
      <c r="AA494" s="84" t="str">
        <f t="shared" ref="AA494:AA508" si="468">IF(LEFT($A494,1)="x","",IFERROR(VLOOKUP($A494,LedenZ,35,0),""))</f>
        <v>E3</v>
      </c>
      <c r="AB494" s="84" t="str">
        <f t="shared" ref="AB494:AB508" si="469">IF(LEFT($A494,1)="x","",IFERROR(VLOOKUP($A494,LedenZ,36,0),""))</f>
        <v/>
      </c>
      <c r="AC494" s="31">
        <f t="shared" ref="AC494:AC508" si="470">LEN(Y494&amp;Z494&amp;AA494&amp;AB494)</f>
        <v>4</v>
      </c>
      <c r="AH494" s="332">
        <f t="shared" ref="AH494:AH508" si="471">lft(G494,Peildatum)</f>
        <v>9.4499999999999993</v>
      </c>
    </row>
    <row r="495" spans="1:34" x14ac:dyDescent="0.25">
      <c r="A495" s="31" t="str">
        <f>C491&amp;"x"&amp;B495</f>
        <v>E4x2</v>
      </c>
      <c r="B495" s="60">
        <v>2</v>
      </c>
      <c r="C495" s="84" t="str">
        <f t="shared" si="454"/>
        <v>V</v>
      </c>
      <c r="D495" s="84" t="str">
        <f t="shared" si="455"/>
        <v>NMK07T9</v>
      </c>
      <c r="E495" s="85" t="str">
        <f t="shared" si="456"/>
        <v>Naeije, L.</v>
      </c>
      <c r="F495" s="85" t="str">
        <f t="shared" si="457"/>
        <v>Lisanne</v>
      </c>
      <c r="G495" s="86">
        <f t="shared" si="458"/>
        <v>41149</v>
      </c>
      <c r="H495" s="87">
        <f t="shared" si="459"/>
        <v>9</v>
      </c>
      <c r="I495" s="94"/>
      <c r="J495" s="84" t="str">
        <f t="shared" si="460"/>
        <v/>
      </c>
      <c r="K495" s="84" t="str">
        <f t="shared" si="461"/>
        <v>E5</v>
      </c>
      <c r="L495" s="84" t="str">
        <f t="shared" si="462"/>
        <v>E3</v>
      </c>
      <c r="M495" s="84" t="str">
        <f t="shared" si="463"/>
        <v>E4</v>
      </c>
      <c r="N495" s="89"/>
      <c r="P495" s="199"/>
      <c r="Q495" s="199"/>
      <c r="R495" s="199"/>
      <c r="S495" s="199">
        <f>IF(OR(LEFT($A495,1)="x",AND(AC493+$AC495=0,$AC493&gt;0)),"",IFERROR(VLOOKUP($A495,LedenZ,29,0),""))</f>
        <v>0</v>
      </c>
      <c r="T495" s="273">
        <f t="shared" si="464"/>
        <v>1</v>
      </c>
      <c r="U495" s="202">
        <f t="shared" si="465"/>
        <v>1</v>
      </c>
      <c r="V495" s="205">
        <f t="shared" ref="V495:W508" si="472">V494</f>
        <v>9</v>
      </c>
      <c r="W495" s="205">
        <f t="shared" si="472"/>
        <v>10</v>
      </c>
      <c r="X495" s="49">
        <v>6</v>
      </c>
      <c r="Y495" s="84" t="str">
        <f t="shared" si="466"/>
        <v/>
      </c>
      <c r="Z495" s="84" t="str">
        <f t="shared" si="467"/>
        <v>E5</v>
      </c>
      <c r="AA495" s="84" t="str">
        <f t="shared" si="468"/>
        <v>E3</v>
      </c>
      <c r="AB495" s="84" t="str">
        <f t="shared" si="469"/>
        <v/>
      </c>
      <c r="AC495" s="31">
        <f t="shared" si="470"/>
        <v>4</v>
      </c>
      <c r="AH495" s="332">
        <f t="shared" si="471"/>
        <v>9.34</v>
      </c>
    </row>
    <row r="496" spans="1:34" x14ac:dyDescent="0.25">
      <c r="A496" s="31" t="str">
        <f>C491&amp;"x"&amp;B496</f>
        <v>E4x3</v>
      </c>
      <c r="B496" s="60">
        <v>3</v>
      </c>
      <c r="C496" s="84" t="str">
        <f t="shared" si="454"/>
        <v>V</v>
      </c>
      <c r="D496" s="84" t="str">
        <f t="shared" si="455"/>
        <v>NMK31G5</v>
      </c>
      <c r="E496" s="85" t="str">
        <f t="shared" si="456"/>
        <v>Littooij, F.R.</v>
      </c>
      <c r="F496" s="85" t="str">
        <f t="shared" si="457"/>
        <v>Feline</v>
      </c>
      <c r="G496" s="86">
        <f t="shared" si="458"/>
        <v>41159</v>
      </c>
      <c r="H496" s="87">
        <f t="shared" si="459"/>
        <v>9</v>
      </c>
      <c r="I496" s="94"/>
      <c r="J496" s="84" t="str">
        <f t="shared" si="460"/>
        <v/>
      </c>
      <c r="K496" s="84" t="str">
        <f t="shared" si="461"/>
        <v>E5</v>
      </c>
      <c r="L496" s="84" t="str">
        <f t="shared" si="462"/>
        <v>E3</v>
      </c>
      <c r="M496" s="84" t="str">
        <f t="shared" si="463"/>
        <v>E4</v>
      </c>
      <c r="N496" s="89"/>
      <c r="P496" s="199"/>
      <c r="Q496" s="199"/>
      <c r="R496" s="199"/>
      <c r="S496" s="199">
        <f>IF(OR(LEFT($A496,1)="x",AND(AC493+$AC496=0,$AC493&gt;0)),"",IFERROR(VLOOKUP($A496,LedenZ,29,0),""))</f>
        <v>0</v>
      </c>
      <c r="T496" s="273">
        <f t="shared" si="464"/>
        <v>1</v>
      </c>
      <c r="U496" s="202">
        <f t="shared" si="465"/>
        <v>1</v>
      </c>
      <c r="V496" s="205">
        <f t="shared" si="472"/>
        <v>9</v>
      </c>
      <c r="W496" s="205">
        <f t="shared" si="472"/>
        <v>10</v>
      </c>
      <c r="X496" s="49">
        <v>7</v>
      </c>
      <c r="Y496" s="84" t="str">
        <f t="shared" si="466"/>
        <v/>
      </c>
      <c r="Z496" s="84" t="str">
        <f t="shared" si="467"/>
        <v>E5</v>
      </c>
      <c r="AA496" s="84" t="str">
        <f t="shared" si="468"/>
        <v>E3</v>
      </c>
      <c r="AB496" s="84" t="str">
        <f t="shared" si="469"/>
        <v/>
      </c>
      <c r="AC496" s="31">
        <f t="shared" si="470"/>
        <v>4</v>
      </c>
      <c r="AH496" s="332">
        <f t="shared" si="471"/>
        <v>9.31</v>
      </c>
    </row>
    <row r="497" spans="1:34" x14ac:dyDescent="0.25">
      <c r="A497" s="31" t="str">
        <f>C491&amp;"x"&amp;B497</f>
        <v>E4x4</v>
      </c>
      <c r="B497" s="60">
        <v>4</v>
      </c>
      <c r="C497" s="84" t="str">
        <f t="shared" si="454"/>
        <v>V</v>
      </c>
      <c r="D497" s="84" t="str">
        <f t="shared" si="455"/>
        <v>NMN14R4</v>
      </c>
      <c r="E497" s="85" t="str">
        <f t="shared" si="456"/>
        <v>Oosse, E.</v>
      </c>
      <c r="F497" s="85" t="str">
        <f t="shared" si="457"/>
        <v>Esther</v>
      </c>
      <c r="G497" s="86">
        <f t="shared" si="458"/>
        <v>41323</v>
      </c>
      <c r="H497" s="87">
        <f t="shared" si="459"/>
        <v>8</v>
      </c>
      <c r="I497" s="94"/>
      <c r="J497" s="84" t="str">
        <f t="shared" si="460"/>
        <v/>
      </c>
      <c r="K497" s="84" t="str">
        <f t="shared" si="461"/>
        <v/>
      </c>
      <c r="L497" s="84">
        <f t="shared" si="462"/>
        <v>0</v>
      </c>
      <c r="M497" s="84" t="str">
        <f t="shared" si="463"/>
        <v>E4</v>
      </c>
      <c r="N497" s="89"/>
      <c r="P497" s="199"/>
      <c r="Q497" s="199"/>
      <c r="R497" s="199"/>
      <c r="S497" s="199">
        <f>IF(OR(LEFT($A497,1)="x",AND(AC493+$AC497=0,$AC493&gt;0)),"",IFERROR(VLOOKUP($A497,LedenZ,29,0),""))</f>
        <v>0</v>
      </c>
      <c r="T497" s="273">
        <f t="shared" si="464"/>
        <v>1</v>
      </c>
      <c r="U497" s="202">
        <f t="shared" si="465"/>
        <v>0</v>
      </c>
      <c r="V497" s="205">
        <f t="shared" si="472"/>
        <v>9</v>
      </c>
      <c r="W497" s="205">
        <f t="shared" si="472"/>
        <v>10</v>
      </c>
      <c r="X497" s="49">
        <v>8</v>
      </c>
      <c r="Y497" s="84" t="str">
        <f t="shared" si="466"/>
        <v/>
      </c>
      <c r="Z497" s="84" t="str">
        <f t="shared" si="467"/>
        <v/>
      </c>
      <c r="AA497" s="84" t="str">
        <f t="shared" si="468"/>
        <v/>
      </c>
      <c r="AB497" s="84" t="str">
        <f t="shared" si="469"/>
        <v/>
      </c>
      <c r="AC497" s="31">
        <f t="shared" si="470"/>
        <v>0</v>
      </c>
      <c r="AH497" s="332">
        <f t="shared" si="471"/>
        <v>8.8699999999999992</v>
      </c>
    </row>
    <row r="498" spans="1:34" x14ac:dyDescent="0.25">
      <c r="A498" s="31" t="str">
        <f>C491&amp;"x"&amp;B498</f>
        <v>E4x5</v>
      </c>
      <c r="B498" s="60">
        <v>5</v>
      </c>
      <c r="C498" s="84" t="str">
        <f t="shared" si="454"/>
        <v>V</v>
      </c>
      <c r="D498" s="84" t="str">
        <f t="shared" si="455"/>
        <v>NMN23K7</v>
      </c>
      <c r="E498" s="85" t="str">
        <f t="shared" si="456"/>
        <v>Moniz, D.</v>
      </c>
      <c r="F498" s="85" t="str">
        <f t="shared" si="457"/>
        <v>Davina</v>
      </c>
      <c r="G498" s="86">
        <f t="shared" si="458"/>
        <v>41398</v>
      </c>
      <c r="H498" s="87">
        <f t="shared" si="459"/>
        <v>8</v>
      </c>
      <c r="I498" s="94"/>
      <c r="J498" s="84" t="str">
        <f t="shared" si="460"/>
        <v/>
      </c>
      <c r="K498" s="84" t="str">
        <f t="shared" si="461"/>
        <v/>
      </c>
      <c r="L498" s="84">
        <f t="shared" si="462"/>
        <v>0</v>
      </c>
      <c r="M498" s="84" t="str">
        <f t="shared" si="463"/>
        <v>E4</v>
      </c>
      <c r="N498" s="89"/>
      <c r="P498" s="199"/>
      <c r="Q498" s="199"/>
      <c r="R498" s="199"/>
      <c r="S498" s="199">
        <f>IF(OR(LEFT($A498,1)="x",AND(AC493+$AC498=0,$AC493&gt;0)),"",IFERROR(VLOOKUP($A498,LedenZ,29,0),""))</f>
        <v>0</v>
      </c>
      <c r="T498" s="273">
        <f t="shared" si="464"/>
        <v>1</v>
      </c>
      <c r="U498" s="202">
        <f t="shared" si="465"/>
        <v>0</v>
      </c>
      <c r="V498" s="205">
        <f t="shared" si="472"/>
        <v>9</v>
      </c>
      <c r="W498" s="205">
        <f t="shared" si="472"/>
        <v>10</v>
      </c>
      <c r="X498" s="49">
        <v>9</v>
      </c>
      <c r="Y498" s="84" t="str">
        <f t="shared" si="466"/>
        <v/>
      </c>
      <c r="Z498" s="84" t="str">
        <f t="shared" si="467"/>
        <v/>
      </c>
      <c r="AA498" s="84" t="str">
        <f t="shared" si="468"/>
        <v/>
      </c>
      <c r="AB498" s="84" t="str">
        <f t="shared" si="469"/>
        <v/>
      </c>
      <c r="AC498" s="31">
        <f t="shared" si="470"/>
        <v>0</v>
      </c>
      <c r="AH498" s="332">
        <f t="shared" si="471"/>
        <v>8.66</v>
      </c>
    </row>
    <row r="499" spans="1:34" x14ac:dyDescent="0.25">
      <c r="A499" s="31" t="str">
        <f>C491&amp;"x"&amp;B499</f>
        <v>E4x6</v>
      </c>
      <c r="B499" s="60">
        <v>6</v>
      </c>
      <c r="C499" s="84" t="str">
        <f t="shared" si="454"/>
        <v/>
      </c>
      <c r="D499" s="84" t="str">
        <f t="shared" si="455"/>
        <v/>
      </c>
      <c r="E499" s="85" t="str">
        <f t="shared" si="456"/>
        <v/>
      </c>
      <c r="F499" s="85" t="str">
        <f t="shared" si="457"/>
        <v/>
      </c>
      <c r="G499" s="86" t="str">
        <f t="shared" si="458"/>
        <v/>
      </c>
      <c r="H499" s="87" t="str">
        <f t="shared" si="459"/>
        <v/>
      </c>
      <c r="I499" s="94"/>
      <c r="J499" s="84" t="str">
        <f t="shared" si="460"/>
        <v/>
      </c>
      <c r="K499" s="84" t="str">
        <f t="shared" si="461"/>
        <v/>
      </c>
      <c r="L499" s="84" t="str">
        <f t="shared" si="462"/>
        <v/>
      </c>
      <c r="M499" s="84" t="str">
        <f t="shared" si="463"/>
        <v/>
      </c>
      <c r="N499" s="89"/>
      <c r="P499" s="199"/>
      <c r="Q499" s="199"/>
      <c r="R499" s="199"/>
      <c r="S499" s="199" t="str">
        <f>IF(OR(LEFT($A499,1)="x",AND(AC493+$AC499=0,$AC493&gt;0)),"",IFERROR(VLOOKUP($A499,LedenZ,29,0),""))</f>
        <v/>
      </c>
      <c r="T499" s="273">
        <f t="shared" si="464"/>
        <v>0</v>
      </c>
      <c r="U499" s="202">
        <f t="shared" si="465"/>
        <v>0</v>
      </c>
      <c r="V499" s="205">
        <f t="shared" si="472"/>
        <v>9</v>
      </c>
      <c r="W499" s="205">
        <f t="shared" si="472"/>
        <v>10</v>
      </c>
      <c r="X499" s="49">
        <v>10</v>
      </c>
      <c r="Y499" s="84" t="str">
        <f t="shared" si="466"/>
        <v/>
      </c>
      <c r="Z499" s="84" t="str">
        <f t="shared" si="467"/>
        <v/>
      </c>
      <c r="AA499" s="84" t="str">
        <f t="shared" si="468"/>
        <v/>
      </c>
      <c r="AB499" s="84" t="str">
        <f t="shared" si="469"/>
        <v/>
      </c>
      <c r="AC499" s="31">
        <f t="shared" si="470"/>
        <v>0</v>
      </c>
      <c r="AH499" s="332" t="str">
        <f t="shared" si="471"/>
        <v/>
      </c>
    </row>
    <row r="500" spans="1:34" x14ac:dyDescent="0.25">
      <c r="A500" s="31" t="str">
        <f>C491&amp;"x"&amp;B500</f>
        <v>E4x7</v>
      </c>
      <c r="B500" s="60">
        <v>7</v>
      </c>
      <c r="C500" s="84" t="str">
        <f t="shared" si="454"/>
        <v/>
      </c>
      <c r="D500" s="84" t="str">
        <f t="shared" si="455"/>
        <v/>
      </c>
      <c r="E500" s="85" t="str">
        <f t="shared" si="456"/>
        <v/>
      </c>
      <c r="F500" s="85" t="str">
        <f t="shared" si="457"/>
        <v/>
      </c>
      <c r="G500" s="86" t="str">
        <f t="shared" si="458"/>
        <v/>
      </c>
      <c r="H500" s="87" t="str">
        <f t="shared" si="459"/>
        <v/>
      </c>
      <c r="I500" s="94"/>
      <c r="J500" s="84" t="str">
        <f t="shared" si="460"/>
        <v/>
      </c>
      <c r="K500" s="84" t="str">
        <f t="shared" si="461"/>
        <v/>
      </c>
      <c r="L500" s="84" t="str">
        <f t="shared" si="462"/>
        <v/>
      </c>
      <c r="M500" s="84" t="str">
        <f t="shared" si="463"/>
        <v/>
      </c>
      <c r="N500" s="89"/>
      <c r="P500" s="199"/>
      <c r="Q500" s="199"/>
      <c r="R500" s="199"/>
      <c r="S500" s="199" t="str">
        <f>IF(OR(LEFT($A500,1)="x",AND(AC493+$AC500=0,$AC493&gt;0)),"",IFERROR(VLOOKUP($A500,LedenZ,29,0),""))</f>
        <v/>
      </c>
      <c r="T500" s="273">
        <f t="shared" si="464"/>
        <v>0</v>
      </c>
      <c r="U500" s="202">
        <f t="shared" si="465"/>
        <v>0</v>
      </c>
      <c r="V500" s="205">
        <f t="shared" si="472"/>
        <v>9</v>
      </c>
      <c r="W500" s="205">
        <f t="shared" si="472"/>
        <v>10</v>
      </c>
      <c r="X500" s="49">
        <v>11</v>
      </c>
      <c r="Y500" s="84" t="str">
        <f t="shared" si="466"/>
        <v/>
      </c>
      <c r="Z500" s="84" t="str">
        <f t="shared" si="467"/>
        <v/>
      </c>
      <c r="AA500" s="84" t="str">
        <f t="shared" si="468"/>
        <v/>
      </c>
      <c r="AB500" s="84" t="str">
        <f t="shared" si="469"/>
        <v/>
      </c>
      <c r="AC500" s="31">
        <f t="shared" si="470"/>
        <v>0</v>
      </c>
      <c r="AH500" s="332" t="str">
        <f t="shared" si="471"/>
        <v/>
      </c>
    </row>
    <row r="501" spans="1:34" x14ac:dyDescent="0.25">
      <c r="A501" s="31" t="str">
        <f>C491&amp;"x"&amp;B501</f>
        <v>E4x8</v>
      </c>
      <c r="B501" s="60">
        <v>8</v>
      </c>
      <c r="C501" s="84" t="str">
        <f t="shared" si="454"/>
        <v/>
      </c>
      <c r="D501" s="84" t="str">
        <f t="shared" si="455"/>
        <v/>
      </c>
      <c r="E501" s="85" t="str">
        <f t="shared" si="456"/>
        <v/>
      </c>
      <c r="F501" s="85" t="str">
        <f t="shared" si="457"/>
        <v/>
      </c>
      <c r="G501" s="86" t="str">
        <f t="shared" si="458"/>
        <v/>
      </c>
      <c r="H501" s="87" t="str">
        <f t="shared" si="459"/>
        <v/>
      </c>
      <c r="I501" s="94"/>
      <c r="J501" s="84" t="str">
        <f t="shared" si="460"/>
        <v/>
      </c>
      <c r="K501" s="84" t="str">
        <f t="shared" si="461"/>
        <v/>
      </c>
      <c r="L501" s="84" t="str">
        <f t="shared" si="462"/>
        <v/>
      </c>
      <c r="M501" s="84" t="str">
        <f t="shared" si="463"/>
        <v/>
      </c>
      <c r="N501" s="89"/>
      <c r="P501" s="199"/>
      <c r="Q501" s="199"/>
      <c r="R501" s="199"/>
      <c r="S501" s="199" t="str">
        <f>IF(OR(LEFT($A501,1)="x",AND(AC493+$AC501=0,$AC493&gt;0)),"",IFERROR(VLOOKUP($A501,LedenZ,29,0),""))</f>
        <v/>
      </c>
      <c r="T501" s="273">
        <f t="shared" si="464"/>
        <v>0</v>
      </c>
      <c r="U501" s="202">
        <f t="shared" si="465"/>
        <v>0</v>
      </c>
      <c r="V501" s="205">
        <f t="shared" si="472"/>
        <v>9</v>
      </c>
      <c r="W501" s="205">
        <f t="shared" si="472"/>
        <v>10</v>
      </c>
      <c r="X501" s="49">
        <v>12</v>
      </c>
      <c r="Y501" s="84" t="str">
        <f t="shared" si="466"/>
        <v/>
      </c>
      <c r="Z501" s="84" t="str">
        <f t="shared" si="467"/>
        <v/>
      </c>
      <c r="AA501" s="84" t="str">
        <f t="shared" si="468"/>
        <v/>
      </c>
      <c r="AB501" s="84" t="str">
        <f t="shared" si="469"/>
        <v/>
      </c>
      <c r="AC501" s="31">
        <f t="shared" si="470"/>
        <v>0</v>
      </c>
      <c r="AH501" s="332" t="str">
        <f t="shared" si="471"/>
        <v/>
      </c>
    </row>
    <row r="502" spans="1:34" x14ac:dyDescent="0.25">
      <c r="A502" s="31" t="str">
        <f>C491&amp;"x"&amp;B502</f>
        <v>E4x9</v>
      </c>
      <c r="B502" s="60">
        <v>9</v>
      </c>
      <c r="C502" s="84" t="str">
        <f t="shared" si="454"/>
        <v/>
      </c>
      <c r="D502" s="84" t="str">
        <f t="shared" si="455"/>
        <v/>
      </c>
      <c r="E502" s="85" t="str">
        <f t="shared" si="456"/>
        <v/>
      </c>
      <c r="F502" s="85" t="str">
        <f t="shared" si="457"/>
        <v/>
      </c>
      <c r="G502" s="86" t="str">
        <f t="shared" si="458"/>
        <v/>
      </c>
      <c r="H502" s="87" t="str">
        <f t="shared" si="459"/>
        <v/>
      </c>
      <c r="I502" s="94"/>
      <c r="J502" s="84" t="str">
        <f t="shared" si="460"/>
        <v/>
      </c>
      <c r="K502" s="84" t="str">
        <f t="shared" si="461"/>
        <v/>
      </c>
      <c r="L502" s="84" t="str">
        <f t="shared" si="462"/>
        <v/>
      </c>
      <c r="M502" s="84" t="str">
        <f t="shared" si="463"/>
        <v/>
      </c>
      <c r="N502" s="89"/>
      <c r="P502" s="199"/>
      <c r="Q502" s="199"/>
      <c r="R502" s="199"/>
      <c r="S502" s="199" t="str">
        <f>IF(OR(LEFT($A502,1)="x",AND(AC493+$AC502=0,$AC493&gt;0)),"",IFERROR(VLOOKUP($A502,LedenZ,29,0),""))</f>
        <v/>
      </c>
      <c r="T502" s="273">
        <f t="shared" si="464"/>
        <v>0</v>
      </c>
      <c r="U502" s="202">
        <f t="shared" si="465"/>
        <v>0</v>
      </c>
      <c r="V502" s="205">
        <f t="shared" si="472"/>
        <v>9</v>
      </c>
      <c r="W502" s="205">
        <f t="shared" si="472"/>
        <v>10</v>
      </c>
      <c r="X502" s="49">
        <v>13</v>
      </c>
      <c r="Y502" s="84" t="str">
        <f t="shared" si="466"/>
        <v/>
      </c>
      <c r="Z502" s="84" t="str">
        <f t="shared" si="467"/>
        <v/>
      </c>
      <c r="AA502" s="84" t="str">
        <f t="shared" si="468"/>
        <v/>
      </c>
      <c r="AB502" s="84" t="str">
        <f t="shared" si="469"/>
        <v/>
      </c>
      <c r="AC502" s="31">
        <f t="shared" si="470"/>
        <v>0</v>
      </c>
      <c r="AH502" s="332" t="str">
        <f t="shared" si="471"/>
        <v/>
      </c>
    </row>
    <row r="503" spans="1:34" x14ac:dyDescent="0.25">
      <c r="A503" s="31" t="str">
        <f>C491&amp;"x"&amp;B503</f>
        <v>E4x10</v>
      </c>
      <c r="B503" s="60">
        <v>10</v>
      </c>
      <c r="C503" s="84" t="str">
        <f t="shared" si="454"/>
        <v/>
      </c>
      <c r="D503" s="84" t="str">
        <f t="shared" si="455"/>
        <v/>
      </c>
      <c r="E503" s="85" t="str">
        <f t="shared" si="456"/>
        <v/>
      </c>
      <c r="F503" s="85" t="str">
        <f t="shared" si="457"/>
        <v/>
      </c>
      <c r="G503" s="86" t="str">
        <f t="shared" si="458"/>
        <v/>
      </c>
      <c r="H503" s="87" t="str">
        <f t="shared" si="459"/>
        <v/>
      </c>
      <c r="I503" s="94"/>
      <c r="J503" s="84" t="str">
        <f t="shared" si="460"/>
        <v/>
      </c>
      <c r="K503" s="84" t="str">
        <f t="shared" si="461"/>
        <v/>
      </c>
      <c r="L503" s="84" t="str">
        <f t="shared" si="462"/>
        <v/>
      </c>
      <c r="M503" s="84" t="str">
        <f t="shared" si="463"/>
        <v/>
      </c>
      <c r="N503" s="89"/>
      <c r="P503" s="199"/>
      <c r="Q503" s="199"/>
      <c r="R503" s="199"/>
      <c r="S503" s="199" t="str">
        <f>IF(OR(LEFT($A503,1)="x",AND(AC493+$AC503=0,$AC493&gt;0)),"",IFERROR(VLOOKUP($A503,LedenZ,29,0),""))</f>
        <v/>
      </c>
      <c r="T503" s="273">
        <f t="shared" si="464"/>
        <v>0</v>
      </c>
      <c r="U503" s="202">
        <f t="shared" si="465"/>
        <v>0</v>
      </c>
      <c r="V503" s="205">
        <f t="shared" si="472"/>
        <v>9</v>
      </c>
      <c r="W503" s="205">
        <f t="shared" si="472"/>
        <v>10</v>
      </c>
      <c r="X503" s="49">
        <v>14</v>
      </c>
      <c r="Y503" s="84" t="str">
        <f t="shared" si="466"/>
        <v/>
      </c>
      <c r="Z503" s="84" t="str">
        <f t="shared" si="467"/>
        <v/>
      </c>
      <c r="AA503" s="84" t="str">
        <f t="shared" si="468"/>
        <v/>
      </c>
      <c r="AB503" s="84" t="str">
        <f t="shared" si="469"/>
        <v/>
      </c>
      <c r="AC503" s="31">
        <f t="shared" si="470"/>
        <v>0</v>
      </c>
      <c r="AH503" s="332" t="str">
        <f t="shared" si="471"/>
        <v/>
      </c>
    </row>
    <row r="504" spans="1:34" x14ac:dyDescent="0.25">
      <c r="A504" s="31" t="str">
        <f>C491&amp;"x"&amp;B504</f>
        <v>E4x11</v>
      </c>
      <c r="B504" s="60">
        <v>11</v>
      </c>
      <c r="C504" s="84" t="str">
        <f t="shared" si="454"/>
        <v/>
      </c>
      <c r="D504" s="84" t="str">
        <f t="shared" si="455"/>
        <v/>
      </c>
      <c r="E504" s="85" t="str">
        <f t="shared" si="456"/>
        <v/>
      </c>
      <c r="F504" s="85" t="str">
        <f t="shared" si="457"/>
        <v/>
      </c>
      <c r="G504" s="86" t="str">
        <f t="shared" si="458"/>
        <v/>
      </c>
      <c r="H504" s="87" t="str">
        <f t="shared" si="459"/>
        <v/>
      </c>
      <c r="I504" s="94"/>
      <c r="J504" s="84" t="str">
        <f t="shared" si="460"/>
        <v/>
      </c>
      <c r="K504" s="84" t="str">
        <f t="shared" si="461"/>
        <v/>
      </c>
      <c r="L504" s="84" t="str">
        <f t="shared" si="462"/>
        <v/>
      </c>
      <c r="M504" s="84" t="str">
        <f t="shared" si="463"/>
        <v/>
      </c>
      <c r="N504" s="89"/>
      <c r="P504" s="199"/>
      <c r="Q504" s="199"/>
      <c r="R504" s="199"/>
      <c r="S504" s="199" t="str">
        <f>IF(OR(LEFT($A504,1)="x",AND(AC493+$AC504=0,$AC493&gt;0)),"",IFERROR(VLOOKUP($A504,LedenZ,29,0),""))</f>
        <v/>
      </c>
      <c r="T504" s="273">
        <f t="shared" si="464"/>
        <v>0</v>
      </c>
      <c r="U504" s="202">
        <f t="shared" si="465"/>
        <v>0</v>
      </c>
      <c r="V504" s="205">
        <f t="shared" si="472"/>
        <v>9</v>
      </c>
      <c r="W504" s="205">
        <f t="shared" si="472"/>
        <v>10</v>
      </c>
      <c r="X504" s="49">
        <v>15</v>
      </c>
      <c r="Y504" s="84" t="str">
        <f t="shared" si="466"/>
        <v/>
      </c>
      <c r="Z504" s="84" t="str">
        <f t="shared" si="467"/>
        <v/>
      </c>
      <c r="AA504" s="84" t="str">
        <f t="shared" si="468"/>
        <v/>
      </c>
      <c r="AB504" s="84" t="str">
        <f t="shared" si="469"/>
        <v/>
      </c>
      <c r="AC504" s="31">
        <f t="shared" si="470"/>
        <v>0</v>
      </c>
      <c r="AH504" s="332" t="str">
        <f t="shared" si="471"/>
        <v/>
      </c>
    </row>
    <row r="505" spans="1:34" x14ac:dyDescent="0.25">
      <c r="A505" s="31" t="str">
        <f>C491&amp;"x"&amp;B505</f>
        <v>E4x12</v>
      </c>
      <c r="B505" s="60">
        <v>12</v>
      </c>
      <c r="C505" s="84" t="str">
        <f t="shared" si="454"/>
        <v/>
      </c>
      <c r="D505" s="84" t="str">
        <f t="shared" si="455"/>
        <v/>
      </c>
      <c r="E505" s="85" t="str">
        <f t="shared" si="456"/>
        <v/>
      </c>
      <c r="F505" s="85" t="str">
        <f t="shared" si="457"/>
        <v/>
      </c>
      <c r="G505" s="86" t="str">
        <f t="shared" si="458"/>
        <v/>
      </c>
      <c r="H505" s="87" t="str">
        <f t="shared" si="459"/>
        <v/>
      </c>
      <c r="I505" s="94"/>
      <c r="J505" s="84" t="str">
        <f t="shared" si="460"/>
        <v/>
      </c>
      <c r="K505" s="84" t="str">
        <f t="shared" si="461"/>
        <v/>
      </c>
      <c r="L505" s="84" t="str">
        <f t="shared" si="462"/>
        <v/>
      </c>
      <c r="M505" s="84" t="str">
        <f t="shared" si="463"/>
        <v/>
      </c>
      <c r="N505" s="89"/>
      <c r="P505" s="199"/>
      <c r="Q505" s="199"/>
      <c r="R505" s="199"/>
      <c r="S505" s="199" t="str">
        <f>IF(OR(LEFT($A505,1)="x",AND(AC493+$AC505=0,$AC493&gt;0)),"",IFERROR(VLOOKUP($A505,LedenZ,29,0),""))</f>
        <v/>
      </c>
      <c r="T505" s="273">
        <f t="shared" si="464"/>
        <v>0</v>
      </c>
      <c r="U505" s="202">
        <f t="shared" si="465"/>
        <v>0</v>
      </c>
      <c r="V505" s="205">
        <f t="shared" si="472"/>
        <v>9</v>
      </c>
      <c r="W505" s="205">
        <f t="shared" si="472"/>
        <v>10</v>
      </c>
      <c r="X505" s="49">
        <v>16</v>
      </c>
      <c r="Y505" s="84" t="str">
        <f t="shared" si="466"/>
        <v/>
      </c>
      <c r="Z505" s="84" t="str">
        <f t="shared" si="467"/>
        <v/>
      </c>
      <c r="AA505" s="84" t="str">
        <f t="shared" si="468"/>
        <v/>
      </c>
      <c r="AB505" s="84" t="str">
        <f t="shared" si="469"/>
        <v/>
      </c>
      <c r="AC505" s="31">
        <f t="shared" si="470"/>
        <v>0</v>
      </c>
      <c r="AH505" s="332" t="str">
        <f t="shared" si="471"/>
        <v/>
      </c>
    </row>
    <row r="506" spans="1:34" x14ac:dyDescent="0.25">
      <c r="A506" s="31" t="str">
        <f>C491&amp;"x"&amp;B506</f>
        <v>E4x13</v>
      </c>
      <c r="B506" s="60">
        <v>13</v>
      </c>
      <c r="C506" s="84" t="str">
        <f t="shared" si="454"/>
        <v/>
      </c>
      <c r="D506" s="84" t="str">
        <f t="shared" si="455"/>
        <v/>
      </c>
      <c r="E506" s="85" t="str">
        <f t="shared" si="456"/>
        <v/>
      </c>
      <c r="F506" s="85" t="str">
        <f t="shared" si="457"/>
        <v/>
      </c>
      <c r="G506" s="86" t="str">
        <f t="shared" si="458"/>
        <v/>
      </c>
      <c r="H506" s="87" t="str">
        <f t="shared" si="459"/>
        <v/>
      </c>
      <c r="I506" s="94"/>
      <c r="J506" s="84" t="str">
        <f t="shared" si="460"/>
        <v/>
      </c>
      <c r="K506" s="84" t="str">
        <f t="shared" si="461"/>
        <v/>
      </c>
      <c r="L506" s="84" t="str">
        <f t="shared" si="462"/>
        <v/>
      </c>
      <c r="M506" s="84" t="str">
        <f t="shared" si="463"/>
        <v/>
      </c>
      <c r="N506" s="89"/>
      <c r="P506" s="199"/>
      <c r="Q506" s="199"/>
      <c r="R506" s="199"/>
      <c r="S506" s="199" t="str">
        <f>IF(OR(LEFT($A506,1)="x",AND(AC493+$AC506=0,$AC493&gt;0)),"",IFERROR(VLOOKUP($A506,LedenZ,29,0),""))</f>
        <v/>
      </c>
      <c r="T506" s="273">
        <f t="shared" si="464"/>
        <v>0</v>
      </c>
      <c r="U506" s="202">
        <f t="shared" si="465"/>
        <v>0</v>
      </c>
      <c r="V506" s="205">
        <f t="shared" si="472"/>
        <v>9</v>
      </c>
      <c r="W506" s="205">
        <f t="shared" si="472"/>
        <v>10</v>
      </c>
      <c r="X506" s="49">
        <v>17</v>
      </c>
      <c r="Y506" s="84" t="str">
        <f t="shared" si="466"/>
        <v/>
      </c>
      <c r="Z506" s="84" t="str">
        <f t="shared" si="467"/>
        <v/>
      </c>
      <c r="AA506" s="84" t="str">
        <f t="shared" si="468"/>
        <v/>
      </c>
      <c r="AB506" s="84" t="str">
        <f t="shared" si="469"/>
        <v/>
      </c>
      <c r="AC506" s="31">
        <f t="shared" si="470"/>
        <v>0</v>
      </c>
      <c r="AH506" s="332" t="str">
        <f t="shared" si="471"/>
        <v/>
      </c>
    </row>
    <row r="507" spans="1:34" x14ac:dyDescent="0.25">
      <c r="A507" s="31" t="str">
        <f>C491&amp;"x"&amp;B507</f>
        <v>E4x14</v>
      </c>
      <c r="B507" s="60">
        <v>14</v>
      </c>
      <c r="C507" s="84" t="str">
        <f t="shared" si="454"/>
        <v/>
      </c>
      <c r="D507" s="84" t="str">
        <f t="shared" si="455"/>
        <v/>
      </c>
      <c r="E507" s="85" t="str">
        <f t="shared" si="456"/>
        <v/>
      </c>
      <c r="F507" s="85" t="str">
        <f t="shared" si="457"/>
        <v/>
      </c>
      <c r="G507" s="86" t="str">
        <f t="shared" si="458"/>
        <v/>
      </c>
      <c r="H507" s="87" t="str">
        <f t="shared" si="459"/>
        <v/>
      </c>
      <c r="I507" s="94"/>
      <c r="J507" s="84" t="str">
        <f t="shared" si="460"/>
        <v/>
      </c>
      <c r="K507" s="84" t="str">
        <f t="shared" si="461"/>
        <v/>
      </c>
      <c r="L507" s="84" t="str">
        <f t="shared" si="462"/>
        <v/>
      </c>
      <c r="M507" s="84" t="str">
        <f t="shared" si="463"/>
        <v/>
      </c>
      <c r="N507" s="89"/>
      <c r="P507" s="199"/>
      <c r="Q507" s="199"/>
      <c r="R507" s="199"/>
      <c r="S507" s="199" t="str">
        <f>IF(OR(LEFT($A507,1)="x",AND(AC493+$AC507=0,$AC493&gt;0)),"",IFERROR(VLOOKUP($A507,LedenZ,29,0),""))</f>
        <v/>
      </c>
      <c r="T507" s="273">
        <f t="shared" si="464"/>
        <v>0</v>
      </c>
      <c r="U507" s="202">
        <f t="shared" si="465"/>
        <v>0</v>
      </c>
      <c r="V507" s="205">
        <f t="shared" si="472"/>
        <v>9</v>
      </c>
      <c r="W507" s="205">
        <f t="shared" si="472"/>
        <v>10</v>
      </c>
      <c r="X507" s="49">
        <v>18</v>
      </c>
      <c r="Y507" s="84" t="str">
        <f t="shared" si="466"/>
        <v/>
      </c>
      <c r="Z507" s="84" t="str">
        <f t="shared" si="467"/>
        <v/>
      </c>
      <c r="AA507" s="84" t="str">
        <f t="shared" si="468"/>
        <v/>
      </c>
      <c r="AB507" s="84" t="str">
        <f t="shared" si="469"/>
        <v/>
      </c>
      <c r="AC507" s="31">
        <f t="shared" si="470"/>
        <v>0</v>
      </c>
      <c r="AH507" s="332" t="str">
        <f t="shared" si="471"/>
        <v/>
      </c>
    </row>
    <row r="508" spans="1:34" x14ac:dyDescent="0.25">
      <c r="A508" s="31" t="str">
        <f>C491&amp;"x"&amp;B508</f>
        <v>E4x15</v>
      </c>
      <c r="B508" s="60">
        <v>15</v>
      </c>
      <c r="C508" s="84" t="str">
        <f t="shared" si="454"/>
        <v/>
      </c>
      <c r="D508" s="84" t="str">
        <f t="shared" si="455"/>
        <v/>
      </c>
      <c r="E508" s="85" t="str">
        <f t="shared" si="456"/>
        <v/>
      </c>
      <c r="F508" s="85" t="str">
        <f t="shared" si="457"/>
        <v/>
      </c>
      <c r="G508" s="86" t="str">
        <f t="shared" si="458"/>
        <v/>
      </c>
      <c r="H508" s="87" t="str">
        <f t="shared" si="459"/>
        <v/>
      </c>
      <c r="I508" s="94"/>
      <c r="J508" s="84" t="str">
        <f t="shared" si="460"/>
        <v/>
      </c>
      <c r="K508" s="84" t="str">
        <f t="shared" si="461"/>
        <v/>
      </c>
      <c r="L508" s="84" t="str">
        <f t="shared" si="462"/>
        <v/>
      </c>
      <c r="M508" s="84" t="str">
        <f t="shared" si="463"/>
        <v/>
      </c>
      <c r="N508" s="89"/>
      <c r="P508" s="199"/>
      <c r="Q508" s="199"/>
      <c r="R508" s="199"/>
      <c r="S508" s="199" t="str">
        <f>IF(OR(LEFT($A508,1)="x",AND(AC493+$AC508=0,$AC493&gt;0)),"",IFERROR(VLOOKUP($A508,LedenZ,29,0),""))</f>
        <v/>
      </c>
      <c r="T508" s="273">
        <f t="shared" si="464"/>
        <v>0</v>
      </c>
      <c r="U508" s="202">
        <f t="shared" si="465"/>
        <v>0</v>
      </c>
      <c r="V508" s="205">
        <f t="shared" si="472"/>
        <v>9</v>
      </c>
      <c r="W508" s="205">
        <f t="shared" si="472"/>
        <v>10</v>
      </c>
      <c r="X508" s="49">
        <v>19</v>
      </c>
      <c r="Y508" s="84" t="str">
        <f t="shared" si="466"/>
        <v/>
      </c>
      <c r="Z508" s="84" t="str">
        <f t="shared" si="467"/>
        <v/>
      </c>
      <c r="AA508" s="84" t="str">
        <f t="shared" si="468"/>
        <v/>
      </c>
      <c r="AB508" s="84" t="str">
        <f t="shared" si="469"/>
        <v/>
      </c>
      <c r="AC508" s="31">
        <f t="shared" si="470"/>
        <v>0</v>
      </c>
      <c r="AH508" s="332" t="str">
        <f t="shared" si="471"/>
        <v/>
      </c>
    </row>
    <row r="509" spans="1:34" ht="13.8" thickBot="1" x14ac:dyDescent="0.3">
      <c r="B509" s="90"/>
      <c r="C509" s="91"/>
      <c r="D509" s="90"/>
      <c r="E509" s="90"/>
      <c r="F509" s="90"/>
      <c r="G509" s="92"/>
      <c r="H509" s="92"/>
      <c r="I509" s="92"/>
      <c r="J509" s="91"/>
      <c r="K509" s="91"/>
      <c r="L509" s="91"/>
      <c r="M509" s="89"/>
      <c r="N509" s="89"/>
      <c r="X509" s="49">
        <v>20</v>
      </c>
    </row>
    <row r="510" spans="1:34" ht="13.8" thickTop="1" x14ac:dyDescent="0.25">
      <c r="A510" s="59"/>
      <c r="B510" s="60"/>
      <c r="C510" s="416" t="s">
        <v>5707</v>
      </c>
      <c r="D510" s="416"/>
      <c r="E510" s="162" t="s">
        <v>5708</v>
      </c>
      <c r="F510" s="162" t="s">
        <v>5709</v>
      </c>
      <c r="G510" s="62" t="s">
        <v>5710</v>
      </c>
      <c r="H510" s="63"/>
      <c r="I510" s="64"/>
      <c r="J510" s="65" t="s">
        <v>5711</v>
      </c>
      <c r="K510" s="65" t="s">
        <v>5712</v>
      </c>
      <c r="L510" s="65" t="s">
        <v>5713</v>
      </c>
      <c r="M510" s="66"/>
      <c r="N510" s="66"/>
      <c r="O510" s="67"/>
      <c r="P510" s="68">
        <f>COUNT(P514:P528)</f>
        <v>0</v>
      </c>
      <c r="Q510" s="68">
        <f>COUNT(Q514:Q528)</f>
        <v>0</v>
      </c>
      <c r="R510" s="68">
        <f>COUNT(R514:R528)</f>
        <v>0</v>
      </c>
      <c r="S510" s="68">
        <f>COUNT(S514:S528)</f>
        <v>5</v>
      </c>
      <c r="T510" s="344">
        <f>T511-SUM(U514:U528)</f>
        <v>0</v>
      </c>
      <c r="U510" s="67"/>
      <c r="V510" s="67"/>
      <c r="W510" s="67"/>
      <c r="X510" s="67">
        <v>1</v>
      </c>
      <c r="Y510" s="59"/>
      <c r="Z510" s="59"/>
      <c r="AA510" s="59"/>
      <c r="AB510" s="59"/>
      <c r="AC510" s="59"/>
    </row>
    <row r="511" spans="1:34" x14ac:dyDescent="0.25">
      <c r="A511" s="40">
        <v>29</v>
      </c>
      <c r="B511" s="70"/>
      <c r="C511" s="415" t="str">
        <f>Leden!AR31</f>
        <v>E5</v>
      </c>
      <c r="D511" s="415"/>
      <c r="E511" s="161" t="str">
        <f>IF($C511="","",LEFT(IFERROR(VLOOKUP($C511,TeamsZ,2,0),"")&amp;"??",2))</f>
        <v>BK</v>
      </c>
      <c r="F511" s="342" t="str">
        <f>IF($C511="","",IFERROR(VLOOKUP($C511,TeamsZ,3,0),"??"))</f>
        <v>Za</v>
      </c>
      <c r="G511" s="161" t="str">
        <f>IF($C511="","",LEFT(IFERROR(VLOOKUP($C511,TeamsZ,4,0),"")&amp;"?",1))</f>
        <v>4</v>
      </c>
      <c r="H511" s="72"/>
      <c r="I511" s="73"/>
      <c r="J511" s="265">
        <f>COUNTIF(C514:C528,"V")</f>
        <v>3</v>
      </c>
      <c r="K511" s="268">
        <f>COUNTIF(C514:C528,"M")</f>
        <v>2</v>
      </c>
      <c r="L511" s="74">
        <f>IFERROR(AVERAGE(H514:H528),"")</f>
        <v>8</v>
      </c>
      <c r="M511" s="75"/>
      <c r="N511" s="75"/>
      <c r="O511" s="76" t="s">
        <v>5714</v>
      </c>
      <c r="P511" s="346"/>
      <c r="Q511" s="346"/>
      <c r="R511" s="346"/>
      <c r="S511" s="346">
        <f>IF(COUNT(S514:S528)=0,"",TeamPunten(S514:S528,$C511,$T511))</f>
        <v>0</v>
      </c>
      <c r="T511" s="344">
        <f>SUM(T514:T528)</f>
        <v>5</v>
      </c>
      <c r="U511" s="201" t="str">
        <f>MID($C511,1,1)</f>
        <v>E</v>
      </c>
      <c r="V511" s="201" t="str">
        <f>MID($C511,1,1)</f>
        <v>E</v>
      </c>
      <c r="W511" s="201" t="str">
        <f>MID($C511,1,1)</f>
        <v>E</v>
      </c>
      <c r="X511" s="49">
        <v>2</v>
      </c>
      <c r="Y511" s="40"/>
      <c r="Z511" s="40"/>
      <c r="AA511" s="40"/>
      <c r="AB511" s="40"/>
      <c r="AC511" s="40"/>
      <c r="AD511" s="17" t="str">
        <f>IF($C511="","",IFERROR(VLOOKUP($C511,TeamsZ,6,0),""))</f>
        <v>A</v>
      </c>
      <c r="AE511" s="17" t="str">
        <f>TRIM(IF($AD511="","",IFERROR(VLOOKUP($AD511,Teams!$J$4:$O$8,2,0),"")))</f>
        <v>3312 AD</v>
      </c>
      <c r="AF511" s="17" t="str">
        <f>TRIM(IF($AD511="","",IFERROR(VLOOKUP($AD511,Teams!$J$4:$O$8,4,0),"")))</f>
        <v>Dordrecht Oranje Wit Hal</v>
      </c>
      <c r="AH511" s="335">
        <f>IFERROR(AVERAGE(AH514:AH528),"")</f>
        <v>8.645999999999999</v>
      </c>
    </row>
    <row r="512" spans="1:34" x14ac:dyDescent="0.25">
      <c r="B512" s="60"/>
      <c r="C512" s="162"/>
      <c r="D512" s="60"/>
      <c r="E512" s="60"/>
      <c r="F512" s="60"/>
      <c r="G512" s="64"/>
      <c r="H512" s="64"/>
      <c r="I512" s="64"/>
      <c r="J512" s="266"/>
      <c r="K512" s="266"/>
      <c r="L512" s="266"/>
      <c r="M512" s="77"/>
      <c r="N512" s="77"/>
      <c r="P512" s="200"/>
      <c r="Q512" s="200"/>
      <c r="R512" s="200"/>
      <c r="S512" s="200"/>
      <c r="T512" s="156"/>
      <c r="U512" s="202"/>
      <c r="V512" s="202"/>
      <c r="W512" s="202"/>
      <c r="X512" s="49">
        <v>3</v>
      </c>
    </row>
    <row r="513" spans="1:34" x14ac:dyDescent="0.25">
      <c r="A513" s="78"/>
      <c r="B513" s="79"/>
      <c r="C513" s="80" t="s">
        <v>5715</v>
      </c>
      <c r="D513" s="80" t="s">
        <v>5716</v>
      </c>
      <c r="E513" s="81" t="s">
        <v>5717</v>
      </c>
      <c r="F513" s="81" t="s">
        <v>5718</v>
      </c>
      <c r="G513" s="80" t="s">
        <v>5719</v>
      </c>
      <c r="H513" s="80" t="s">
        <v>5720</v>
      </c>
      <c r="I513" s="80" t="s">
        <v>5575</v>
      </c>
      <c r="J513" s="80" t="s">
        <v>7904</v>
      </c>
      <c r="K513" s="80" t="s">
        <v>7905</v>
      </c>
      <c r="L513" s="80" t="s">
        <v>8680</v>
      </c>
      <c r="M513" s="80" t="s">
        <v>8681</v>
      </c>
      <c r="N513" s="82"/>
      <c r="O513" s="83"/>
      <c r="P513" s="203" t="s">
        <v>5585</v>
      </c>
      <c r="Q513" s="203" t="s">
        <v>5584</v>
      </c>
      <c r="R513" s="203" t="s">
        <v>5586</v>
      </c>
      <c r="S513" s="203" t="s">
        <v>5585</v>
      </c>
      <c r="T513" s="156"/>
      <c r="U513" s="201">
        <f>IF(W511="","",VLOOKUP(W511,Leeftijdscat,2,FALSE))</f>
        <v>7</v>
      </c>
      <c r="V513" s="201">
        <f>IF(W511="","",VLOOKUP(W511,Leeftijdscat,3,FALSE))</f>
        <v>9</v>
      </c>
      <c r="W513" s="201">
        <f>IF(W511="","",VLOOKUP(W511,Leeftijdscat,4,FALSE))</f>
        <v>10</v>
      </c>
      <c r="X513" s="49">
        <v>4</v>
      </c>
      <c r="Y513" s="78">
        <f>LEN(Y514&amp;Y515&amp;Y516&amp;Y517&amp;Y518&amp;Y519&amp;Y520&amp;Y521&amp;Y522&amp;Y523&amp;Y524&amp;Y525&amp;Y526&amp;Y527&amp;Y528)</f>
        <v>6</v>
      </c>
      <c r="Z513" s="78">
        <f>LEN(Z514&amp;Z515&amp;Z516&amp;Z517&amp;Z518&amp;Z519&amp;Z520&amp;Z521&amp;Z522&amp;Z523&amp;Z524&amp;Z525&amp;Z526&amp;Z527&amp;Z528)</f>
        <v>10</v>
      </c>
      <c r="AA513" s="78">
        <f>LEN(AA514&amp;AA515&amp;AA516&amp;AA517&amp;AA518&amp;AA519&amp;AA520&amp;AA521&amp;AA522&amp;AA523&amp;AA524&amp;AA525&amp;AA526&amp;AA527&amp;AA528)</f>
        <v>10</v>
      </c>
      <c r="AB513" s="78">
        <f>LEN(AB514&amp;AB515&amp;AB516&amp;AB517&amp;AB518&amp;AB519&amp;AB520&amp;AB521&amp;AB522&amp;AB523&amp;AB524&amp;AB525&amp;AB526&amp;AB527&amp;AB528)</f>
        <v>0</v>
      </c>
      <c r="AC513" s="78">
        <f>SUM(Y513:AA513)</f>
        <v>26</v>
      </c>
    </row>
    <row r="514" spans="1:34" x14ac:dyDescent="0.25">
      <c r="A514" s="31" t="str">
        <f>C511&amp;"x"&amp;B514</f>
        <v>E5x1</v>
      </c>
      <c r="B514" s="60">
        <v>1</v>
      </c>
      <c r="C514" s="84" t="str">
        <f t="shared" ref="C514:C528" si="473">IF(LEFT($A514,1)="x","",IFERROR(VLOOKUP($A514,LedenZ,5,0),""))</f>
        <v>V</v>
      </c>
      <c r="D514" s="84" t="str">
        <f t="shared" ref="D514:D528" si="474">IF(LEFT($A514,1)="x","",IFERROR(VLOOKUP($A514,LedenZ,6,0),""))</f>
        <v>NMD71P1</v>
      </c>
      <c r="E514" s="85" t="str">
        <f t="shared" ref="E514:E528" si="475">IF(LEFT($A514,1)="x","",IFERROR(VLOOKUP($A514,LedenZ,7,0),""))</f>
        <v>Kleingeld, E.</v>
      </c>
      <c r="F514" s="85" t="str">
        <f t="shared" ref="F514:F528" si="476">IF(LEFT($A514,1)="x","",IFERROR(VLOOKUP($A514,LedenZ,8,0),""))</f>
        <v>Evi</v>
      </c>
      <c r="G514" s="86">
        <f t="shared" ref="G514:G528" si="477">IF(LEFT($A514,1)="x","",IFERROR(VLOOKUP($A514,LedenZ,9,0),""))</f>
        <v>41407</v>
      </c>
      <c r="H514" s="87">
        <f t="shared" ref="H514:H528" si="478">IF(AND(ISNUMBER(G514),G514&lt;&gt;0),DATEDIF(G514,Peildatum,"Y"),"")</f>
        <v>8</v>
      </c>
      <c r="I514" s="94"/>
      <c r="J514" s="84" t="str">
        <f t="shared" ref="J514:J528" si="479">IF(LEFT($A514,1)="x","",IFERROR(VLOOKUP($A514,LedenZ,15,0),""))</f>
        <v>F3</v>
      </c>
      <c r="K514" s="84" t="str">
        <f t="shared" ref="K514:K528" si="480">IF(LEFT($A514,1)="x","",IFERROR(VLOOKUP($A514,LedenZ,16,0),""))</f>
        <v>F1</v>
      </c>
      <c r="L514" s="84" t="str">
        <f t="shared" ref="L514:L528" si="481">IF(LEFT($A514,1)="x","",IFERROR(VLOOKUP($A514,LedenZ,17,0),""))</f>
        <v>E4</v>
      </c>
      <c r="M514" s="84" t="str">
        <f t="shared" ref="M514:M528" si="482">IF(LEFT($A514,1)="x","",IFERROR(VLOOKUP($A514,LedenZ,18,0),""))</f>
        <v>E5</v>
      </c>
      <c r="N514" s="89"/>
      <c r="P514" s="199"/>
      <c r="Q514" s="199"/>
      <c r="R514" s="199"/>
      <c r="S514" s="199">
        <f>IF(OR(LEFT($A514,1)="x",AND(AC513+$AC514=0,$AC513&gt;0)),"",IFERROR(VLOOKUP($A514,LedenZ,29,0),""))</f>
        <v>0</v>
      </c>
      <c r="T514" s="273">
        <f t="shared" ref="T514:T528" si="483">IF(LEN(C514&amp;D514&amp;E514&amp;F514)&gt;0,1,0)</f>
        <v>1</v>
      </c>
      <c r="U514" s="202">
        <f t="shared" ref="U514:U528" si="484">MIN(LEN(Y514&amp;Z514&amp;AA514&amp;AB514),1)</f>
        <v>1</v>
      </c>
      <c r="V514" s="205">
        <f>V513</f>
        <v>9</v>
      </c>
      <c r="W514" s="205">
        <f>W513</f>
        <v>10</v>
      </c>
      <c r="X514" s="49">
        <v>5</v>
      </c>
      <c r="Y514" s="84" t="str">
        <f t="shared" ref="Y514:Y528" si="485">IF(LEFT($A514,1)="x","",IFERROR(VLOOKUP($A514,LedenZ,33,0),""))</f>
        <v>F3</v>
      </c>
      <c r="Z514" s="84" t="str">
        <f t="shared" ref="Z514:Z528" si="486">IF(LEFT($A514,1)="x","",IFERROR(VLOOKUP($A514,LedenZ,34,0),""))</f>
        <v>F1</v>
      </c>
      <c r="AA514" s="84" t="str">
        <f t="shared" ref="AA514:AA528" si="487">IF(LEFT($A514,1)="x","",IFERROR(VLOOKUP($A514,LedenZ,35,0),""))</f>
        <v>E4</v>
      </c>
      <c r="AB514" s="84" t="str">
        <f t="shared" ref="AB514:AB528" si="488">IF(LEFT($A514,1)="x","",IFERROR(VLOOKUP($A514,LedenZ,36,0),""))</f>
        <v/>
      </c>
      <c r="AC514" s="31">
        <f t="shared" ref="AC514:AC528" si="489">LEN(Y514&amp;Z514&amp;AA514&amp;AB514)</f>
        <v>6</v>
      </c>
      <c r="AH514" s="332">
        <f t="shared" ref="AH514:AH528" si="490">lft(G514,Peildatum)</f>
        <v>8.64</v>
      </c>
    </row>
    <row r="515" spans="1:34" x14ac:dyDescent="0.25">
      <c r="A515" s="31" t="str">
        <f>C511&amp;"x"&amp;B515</f>
        <v>E5x2</v>
      </c>
      <c r="B515" s="60">
        <v>2</v>
      </c>
      <c r="C515" s="84" t="str">
        <f t="shared" si="473"/>
        <v>V</v>
      </c>
      <c r="D515" s="84" t="str">
        <f t="shared" si="474"/>
        <v>NMG13P0</v>
      </c>
      <c r="E515" s="85" t="str">
        <f t="shared" si="475"/>
        <v>Boer, de L.</v>
      </c>
      <c r="F515" s="85" t="str">
        <f t="shared" si="476"/>
        <v>Layla</v>
      </c>
      <c r="G515" s="86">
        <f t="shared" si="477"/>
        <v>41474</v>
      </c>
      <c r="H515" s="87">
        <f t="shared" si="478"/>
        <v>8</v>
      </c>
      <c r="I515" s="94"/>
      <c r="J515" s="84" t="str">
        <f t="shared" si="479"/>
        <v>F3</v>
      </c>
      <c r="K515" s="84" t="str">
        <f t="shared" si="480"/>
        <v>F1</v>
      </c>
      <c r="L515" s="84" t="str">
        <f t="shared" si="481"/>
        <v>E4</v>
      </c>
      <c r="M515" s="84" t="str">
        <f t="shared" si="482"/>
        <v>E5</v>
      </c>
      <c r="N515" s="89"/>
      <c r="P515" s="199"/>
      <c r="Q515" s="199"/>
      <c r="R515" s="199"/>
      <c r="S515" s="199">
        <f>IF(OR(LEFT($A515,1)="x",AND(AC513+$AC515=0,$AC513&gt;0)),"",IFERROR(VLOOKUP($A515,LedenZ,29,0),""))</f>
        <v>0</v>
      </c>
      <c r="T515" s="273">
        <f t="shared" si="483"/>
        <v>1</v>
      </c>
      <c r="U515" s="202">
        <f t="shared" si="484"/>
        <v>1</v>
      </c>
      <c r="V515" s="205">
        <f t="shared" ref="V515:W528" si="491">V514</f>
        <v>9</v>
      </c>
      <c r="W515" s="205">
        <f t="shared" si="491"/>
        <v>10</v>
      </c>
      <c r="X515" s="49">
        <v>6</v>
      </c>
      <c r="Y515" s="84" t="str">
        <f t="shared" si="485"/>
        <v>F3</v>
      </c>
      <c r="Z515" s="84" t="str">
        <f t="shared" si="486"/>
        <v>F1</v>
      </c>
      <c r="AA515" s="84" t="str">
        <f t="shared" si="487"/>
        <v>E4</v>
      </c>
      <c r="AB515" s="84" t="str">
        <f t="shared" si="488"/>
        <v/>
      </c>
      <c r="AC515" s="31">
        <f t="shared" si="489"/>
        <v>6</v>
      </c>
      <c r="AH515" s="332">
        <f t="shared" si="490"/>
        <v>8.4499999999999993</v>
      </c>
    </row>
    <row r="516" spans="1:34" x14ac:dyDescent="0.25">
      <c r="A516" s="31" t="str">
        <f>C511&amp;"x"&amp;B516</f>
        <v>E5x3</v>
      </c>
      <c r="B516" s="60">
        <v>3</v>
      </c>
      <c r="C516" s="84" t="str">
        <f t="shared" si="473"/>
        <v>V</v>
      </c>
      <c r="D516" s="84" t="str">
        <f t="shared" si="474"/>
        <v>NMC85Q4</v>
      </c>
      <c r="E516" s="85" t="str">
        <f t="shared" si="475"/>
        <v>Wiel, van der Y.J.</v>
      </c>
      <c r="F516" s="85" t="str">
        <f t="shared" si="476"/>
        <v>Yara</v>
      </c>
      <c r="G516" s="86">
        <f t="shared" si="477"/>
        <v>41537</v>
      </c>
      <c r="H516" s="87">
        <f t="shared" si="478"/>
        <v>8</v>
      </c>
      <c r="I516" s="94"/>
      <c r="J516" s="84" t="str">
        <f t="shared" si="479"/>
        <v>F3</v>
      </c>
      <c r="K516" s="84" t="str">
        <f t="shared" si="480"/>
        <v>F1</v>
      </c>
      <c r="L516" s="84" t="str">
        <f t="shared" si="481"/>
        <v>E4</v>
      </c>
      <c r="M516" s="84" t="str">
        <f t="shared" si="482"/>
        <v>E5</v>
      </c>
      <c r="N516" s="89"/>
      <c r="P516" s="199"/>
      <c r="Q516" s="199"/>
      <c r="R516" s="199"/>
      <c r="S516" s="199">
        <f>IF(OR(LEFT($A516,1)="x",AND(AC513+$AC516=0,$AC513&gt;0)),"",IFERROR(VLOOKUP($A516,LedenZ,29,0),""))</f>
        <v>0</v>
      </c>
      <c r="T516" s="273">
        <f t="shared" si="483"/>
        <v>1</v>
      </c>
      <c r="U516" s="202">
        <f t="shared" si="484"/>
        <v>1</v>
      </c>
      <c r="V516" s="205">
        <f t="shared" si="491"/>
        <v>9</v>
      </c>
      <c r="W516" s="205">
        <f t="shared" si="491"/>
        <v>10</v>
      </c>
      <c r="X516" s="49">
        <v>7</v>
      </c>
      <c r="Y516" s="84" t="str">
        <f t="shared" si="485"/>
        <v>F3</v>
      </c>
      <c r="Z516" s="84" t="str">
        <f t="shared" si="486"/>
        <v>F1</v>
      </c>
      <c r="AA516" s="84" t="str">
        <f t="shared" si="487"/>
        <v>E4</v>
      </c>
      <c r="AB516" s="84" t="str">
        <f t="shared" si="488"/>
        <v/>
      </c>
      <c r="AC516" s="31">
        <f t="shared" si="489"/>
        <v>6</v>
      </c>
      <c r="AH516" s="332">
        <f t="shared" si="490"/>
        <v>8.2799999999999994</v>
      </c>
    </row>
    <row r="517" spans="1:34" x14ac:dyDescent="0.25">
      <c r="A517" s="31" t="str">
        <f>C511&amp;"x"&amp;B517</f>
        <v>E5x4</v>
      </c>
      <c r="B517" s="60">
        <v>4</v>
      </c>
      <c r="C517" s="84" t="str">
        <f t="shared" si="473"/>
        <v>M</v>
      </c>
      <c r="D517" s="84" t="str">
        <f t="shared" si="474"/>
        <v>NMJ72R4</v>
      </c>
      <c r="E517" s="85" t="str">
        <f t="shared" si="475"/>
        <v>Bemer, F.G.L.</v>
      </c>
      <c r="F517" s="85" t="str">
        <f t="shared" si="476"/>
        <v>Falco</v>
      </c>
      <c r="G517" s="86">
        <f t="shared" si="477"/>
        <v>41299</v>
      </c>
      <c r="H517" s="87">
        <f t="shared" si="478"/>
        <v>8</v>
      </c>
      <c r="I517" s="94"/>
      <c r="J517" s="84" t="str">
        <f t="shared" si="479"/>
        <v/>
      </c>
      <c r="K517" s="84" t="str">
        <f t="shared" si="480"/>
        <v>F1</v>
      </c>
      <c r="L517" s="84" t="str">
        <f t="shared" si="481"/>
        <v>E4</v>
      </c>
      <c r="M517" s="84" t="str">
        <f t="shared" si="482"/>
        <v>E5</v>
      </c>
      <c r="N517" s="89"/>
      <c r="P517" s="199"/>
      <c r="Q517" s="199"/>
      <c r="R517" s="199"/>
      <c r="S517" s="199">
        <f>IF(OR(LEFT($A517,1)="x",AND(AC513+$AC517=0,$AC513&gt;0)),"",IFERROR(VLOOKUP($A517,LedenZ,29,0),""))</f>
        <v>0</v>
      </c>
      <c r="T517" s="273">
        <f t="shared" si="483"/>
        <v>1</v>
      </c>
      <c r="U517" s="202">
        <f t="shared" si="484"/>
        <v>1</v>
      </c>
      <c r="V517" s="205">
        <f t="shared" si="491"/>
        <v>9</v>
      </c>
      <c r="W517" s="205">
        <f t="shared" si="491"/>
        <v>10</v>
      </c>
      <c r="X517" s="49">
        <v>8</v>
      </c>
      <c r="Y517" s="84" t="str">
        <f t="shared" si="485"/>
        <v/>
      </c>
      <c r="Z517" s="84" t="str">
        <f t="shared" si="486"/>
        <v>F1</v>
      </c>
      <c r="AA517" s="84" t="str">
        <f t="shared" si="487"/>
        <v>E4</v>
      </c>
      <c r="AB517" s="84" t="str">
        <f t="shared" si="488"/>
        <v/>
      </c>
      <c r="AC517" s="31">
        <f t="shared" si="489"/>
        <v>4</v>
      </c>
      <c r="AH517" s="332">
        <f t="shared" si="490"/>
        <v>8.93</v>
      </c>
    </row>
    <row r="518" spans="1:34" x14ac:dyDescent="0.25">
      <c r="A518" s="31" t="str">
        <f>C511&amp;"x"&amp;B518</f>
        <v>E5x5</v>
      </c>
      <c r="B518" s="60">
        <v>5</v>
      </c>
      <c r="C518" s="84" t="str">
        <f t="shared" si="473"/>
        <v>M</v>
      </c>
      <c r="D518" s="84" t="str">
        <f t="shared" si="474"/>
        <v>NMJ72P0</v>
      </c>
      <c r="E518" s="85" t="str">
        <f t="shared" si="475"/>
        <v>Bemer, T.R.S</v>
      </c>
      <c r="F518" s="85" t="str">
        <f t="shared" si="476"/>
        <v>Tygo</v>
      </c>
      <c r="G518" s="86">
        <f t="shared" si="477"/>
        <v>41299</v>
      </c>
      <c r="H518" s="87">
        <f t="shared" si="478"/>
        <v>8</v>
      </c>
      <c r="I518" s="94"/>
      <c r="J518" s="84" t="str">
        <f t="shared" si="479"/>
        <v/>
      </c>
      <c r="K518" s="84" t="str">
        <f t="shared" si="480"/>
        <v>F1</v>
      </c>
      <c r="L518" s="84" t="str">
        <f t="shared" si="481"/>
        <v>E4</v>
      </c>
      <c r="M518" s="84" t="str">
        <f t="shared" si="482"/>
        <v>E5</v>
      </c>
      <c r="N518" s="89"/>
      <c r="P518" s="199"/>
      <c r="Q518" s="199"/>
      <c r="R518" s="199"/>
      <c r="S518" s="199">
        <f>IF(OR(LEFT($A518,1)="x",AND(AC513+$AC518=0,$AC513&gt;0)),"",IFERROR(VLOOKUP($A518,LedenZ,29,0),""))</f>
        <v>0</v>
      </c>
      <c r="T518" s="273">
        <f t="shared" si="483"/>
        <v>1</v>
      </c>
      <c r="U518" s="202">
        <f t="shared" si="484"/>
        <v>1</v>
      </c>
      <c r="V518" s="205">
        <f t="shared" si="491"/>
        <v>9</v>
      </c>
      <c r="W518" s="205">
        <f t="shared" si="491"/>
        <v>10</v>
      </c>
      <c r="X518" s="49">
        <v>9</v>
      </c>
      <c r="Y518" s="84" t="str">
        <f t="shared" si="485"/>
        <v/>
      </c>
      <c r="Z518" s="84" t="str">
        <f t="shared" si="486"/>
        <v>F1</v>
      </c>
      <c r="AA518" s="84" t="str">
        <f t="shared" si="487"/>
        <v>E4</v>
      </c>
      <c r="AB518" s="84" t="str">
        <f t="shared" si="488"/>
        <v/>
      </c>
      <c r="AC518" s="31">
        <f t="shared" si="489"/>
        <v>4</v>
      </c>
      <c r="AH518" s="332">
        <f t="shared" si="490"/>
        <v>8.93</v>
      </c>
    </row>
    <row r="519" spans="1:34" x14ac:dyDescent="0.25">
      <c r="A519" s="31" t="str">
        <f>C511&amp;"x"&amp;B519</f>
        <v>E5x6</v>
      </c>
      <c r="B519" s="60">
        <v>6</v>
      </c>
      <c r="C519" s="84" t="str">
        <f t="shared" si="473"/>
        <v/>
      </c>
      <c r="D519" s="84" t="str">
        <f t="shared" si="474"/>
        <v/>
      </c>
      <c r="E519" s="85" t="str">
        <f t="shared" si="475"/>
        <v/>
      </c>
      <c r="F519" s="85" t="str">
        <f t="shared" si="476"/>
        <v/>
      </c>
      <c r="G519" s="86" t="str">
        <f t="shared" si="477"/>
        <v/>
      </c>
      <c r="H519" s="87" t="str">
        <f t="shared" si="478"/>
        <v/>
      </c>
      <c r="I519" s="94"/>
      <c r="J519" s="84" t="str">
        <f t="shared" si="479"/>
        <v/>
      </c>
      <c r="K519" s="84" t="str">
        <f t="shared" si="480"/>
        <v/>
      </c>
      <c r="L519" s="84" t="str">
        <f t="shared" si="481"/>
        <v/>
      </c>
      <c r="M519" s="84" t="str">
        <f t="shared" si="482"/>
        <v/>
      </c>
      <c r="N519" s="89"/>
      <c r="P519" s="199"/>
      <c r="Q519" s="199"/>
      <c r="R519" s="199"/>
      <c r="S519" s="199" t="str">
        <f>IF(OR(LEFT($A519,1)="x",AND(AC513+$AC519=0,$AC513&gt;0)),"",IFERROR(VLOOKUP($A519,LedenZ,29,0),""))</f>
        <v/>
      </c>
      <c r="T519" s="273">
        <f t="shared" si="483"/>
        <v>0</v>
      </c>
      <c r="U519" s="202">
        <f t="shared" si="484"/>
        <v>0</v>
      </c>
      <c r="V519" s="205">
        <f t="shared" si="491"/>
        <v>9</v>
      </c>
      <c r="W519" s="205">
        <f t="shared" si="491"/>
        <v>10</v>
      </c>
      <c r="X519" s="49">
        <v>10</v>
      </c>
      <c r="Y519" s="84" t="str">
        <f t="shared" si="485"/>
        <v/>
      </c>
      <c r="Z519" s="84" t="str">
        <f t="shared" si="486"/>
        <v/>
      </c>
      <c r="AA519" s="84" t="str">
        <f t="shared" si="487"/>
        <v/>
      </c>
      <c r="AB519" s="84" t="str">
        <f t="shared" si="488"/>
        <v/>
      </c>
      <c r="AC519" s="31">
        <f t="shared" si="489"/>
        <v>0</v>
      </c>
      <c r="AH519" s="332" t="str">
        <f t="shared" si="490"/>
        <v/>
      </c>
    </row>
    <row r="520" spans="1:34" x14ac:dyDescent="0.25">
      <c r="A520" s="31" t="str">
        <f>C511&amp;"x"&amp;B520</f>
        <v>E5x7</v>
      </c>
      <c r="B520" s="60">
        <v>7</v>
      </c>
      <c r="C520" s="84" t="str">
        <f t="shared" si="473"/>
        <v/>
      </c>
      <c r="D520" s="84" t="str">
        <f t="shared" si="474"/>
        <v/>
      </c>
      <c r="E520" s="85" t="str">
        <f t="shared" si="475"/>
        <v/>
      </c>
      <c r="F520" s="85" t="str">
        <f t="shared" si="476"/>
        <v/>
      </c>
      <c r="G520" s="86" t="str">
        <f t="shared" si="477"/>
        <v/>
      </c>
      <c r="H520" s="87" t="str">
        <f t="shared" si="478"/>
        <v/>
      </c>
      <c r="I520" s="94"/>
      <c r="J520" s="84" t="str">
        <f t="shared" si="479"/>
        <v/>
      </c>
      <c r="K520" s="84" t="str">
        <f t="shared" si="480"/>
        <v/>
      </c>
      <c r="L520" s="84" t="str">
        <f t="shared" si="481"/>
        <v/>
      </c>
      <c r="M520" s="84" t="str">
        <f t="shared" si="482"/>
        <v/>
      </c>
      <c r="N520" s="89"/>
      <c r="P520" s="199"/>
      <c r="Q520" s="199"/>
      <c r="R520" s="199"/>
      <c r="S520" s="199" t="str">
        <f>IF(OR(LEFT($A520,1)="x",AND(AC513+$AC520=0,$AC513&gt;0)),"",IFERROR(VLOOKUP($A520,LedenZ,29,0),""))</f>
        <v/>
      </c>
      <c r="T520" s="273">
        <f t="shared" si="483"/>
        <v>0</v>
      </c>
      <c r="U520" s="202">
        <f t="shared" si="484"/>
        <v>0</v>
      </c>
      <c r="V520" s="205">
        <f t="shared" si="491"/>
        <v>9</v>
      </c>
      <c r="W520" s="205">
        <f t="shared" si="491"/>
        <v>10</v>
      </c>
      <c r="X520" s="49">
        <v>11</v>
      </c>
      <c r="Y520" s="84" t="str">
        <f t="shared" si="485"/>
        <v/>
      </c>
      <c r="Z520" s="84" t="str">
        <f t="shared" si="486"/>
        <v/>
      </c>
      <c r="AA520" s="84" t="str">
        <f t="shared" si="487"/>
        <v/>
      </c>
      <c r="AB520" s="84" t="str">
        <f t="shared" si="488"/>
        <v/>
      </c>
      <c r="AC520" s="31">
        <f t="shared" si="489"/>
        <v>0</v>
      </c>
      <c r="AH520" s="332" t="str">
        <f t="shared" si="490"/>
        <v/>
      </c>
    </row>
    <row r="521" spans="1:34" x14ac:dyDescent="0.25">
      <c r="A521" s="31" t="str">
        <f>C511&amp;"x"&amp;B521</f>
        <v>E5x8</v>
      </c>
      <c r="B521" s="60">
        <v>8</v>
      </c>
      <c r="C521" s="84" t="str">
        <f t="shared" si="473"/>
        <v/>
      </c>
      <c r="D521" s="84" t="str">
        <f t="shared" si="474"/>
        <v/>
      </c>
      <c r="E521" s="85" t="str">
        <f t="shared" si="475"/>
        <v/>
      </c>
      <c r="F521" s="85" t="str">
        <f t="shared" si="476"/>
        <v/>
      </c>
      <c r="G521" s="86" t="str">
        <f t="shared" si="477"/>
        <v/>
      </c>
      <c r="H521" s="87" t="str">
        <f t="shared" si="478"/>
        <v/>
      </c>
      <c r="I521" s="94"/>
      <c r="J521" s="84" t="str">
        <f t="shared" si="479"/>
        <v/>
      </c>
      <c r="K521" s="84" t="str">
        <f t="shared" si="480"/>
        <v/>
      </c>
      <c r="L521" s="84" t="str">
        <f t="shared" si="481"/>
        <v/>
      </c>
      <c r="M521" s="84" t="str">
        <f t="shared" si="482"/>
        <v/>
      </c>
      <c r="N521" s="89"/>
      <c r="P521" s="199"/>
      <c r="Q521" s="199"/>
      <c r="R521" s="199"/>
      <c r="S521" s="199" t="str">
        <f>IF(OR(LEFT($A521,1)="x",AND(AC513+$AC521=0,$AC513&gt;0)),"",IFERROR(VLOOKUP($A521,LedenZ,29,0),""))</f>
        <v/>
      </c>
      <c r="T521" s="273">
        <f t="shared" si="483"/>
        <v>0</v>
      </c>
      <c r="U521" s="202">
        <f t="shared" si="484"/>
        <v>0</v>
      </c>
      <c r="V521" s="205">
        <f t="shared" si="491"/>
        <v>9</v>
      </c>
      <c r="W521" s="205">
        <f t="shared" si="491"/>
        <v>10</v>
      </c>
      <c r="X521" s="49">
        <v>12</v>
      </c>
      <c r="Y521" s="84" t="str">
        <f t="shared" si="485"/>
        <v/>
      </c>
      <c r="Z521" s="84" t="str">
        <f t="shared" si="486"/>
        <v/>
      </c>
      <c r="AA521" s="84" t="str">
        <f t="shared" si="487"/>
        <v/>
      </c>
      <c r="AB521" s="84" t="str">
        <f t="shared" si="488"/>
        <v/>
      </c>
      <c r="AC521" s="31">
        <f t="shared" si="489"/>
        <v>0</v>
      </c>
      <c r="AH521" s="332" t="str">
        <f t="shared" si="490"/>
        <v/>
      </c>
    </row>
    <row r="522" spans="1:34" x14ac:dyDescent="0.25">
      <c r="A522" s="31" t="str">
        <f>C511&amp;"x"&amp;B522</f>
        <v>E5x9</v>
      </c>
      <c r="B522" s="60">
        <v>9</v>
      </c>
      <c r="C522" s="84" t="str">
        <f t="shared" si="473"/>
        <v/>
      </c>
      <c r="D522" s="84" t="str">
        <f t="shared" si="474"/>
        <v/>
      </c>
      <c r="E522" s="85" t="str">
        <f t="shared" si="475"/>
        <v/>
      </c>
      <c r="F522" s="85" t="str">
        <f t="shared" si="476"/>
        <v/>
      </c>
      <c r="G522" s="86" t="str">
        <f t="shared" si="477"/>
        <v/>
      </c>
      <c r="H522" s="87" t="str">
        <f t="shared" si="478"/>
        <v/>
      </c>
      <c r="I522" s="94"/>
      <c r="J522" s="84" t="str">
        <f t="shared" si="479"/>
        <v/>
      </c>
      <c r="K522" s="84" t="str">
        <f t="shared" si="480"/>
        <v/>
      </c>
      <c r="L522" s="84" t="str">
        <f t="shared" si="481"/>
        <v/>
      </c>
      <c r="M522" s="84" t="str">
        <f t="shared" si="482"/>
        <v/>
      </c>
      <c r="N522" s="89"/>
      <c r="P522" s="199"/>
      <c r="Q522" s="199"/>
      <c r="R522" s="199"/>
      <c r="S522" s="199" t="str">
        <f>IF(OR(LEFT($A522,1)="x",AND(AC513+$AC522=0,$AC513&gt;0)),"",IFERROR(VLOOKUP($A522,LedenZ,29,0),""))</f>
        <v/>
      </c>
      <c r="T522" s="273">
        <f t="shared" si="483"/>
        <v>0</v>
      </c>
      <c r="U522" s="202">
        <f t="shared" si="484"/>
        <v>0</v>
      </c>
      <c r="V522" s="205">
        <f t="shared" si="491"/>
        <v>9</v>
      </c>
      <c r="W522" s="205">
        <f t="shared" si="491"/>
        <v>10</v>
      </c>
      <c r="X522" s="49">
        <v>13</v>
      </c>
      <c r="Y522" s="84" t="str">
        <f t="shared" si="485"/>
        <v/>
      </c>
      <c r="Z522" s="84" t="str">
        <f t="shared" si="486"/>
        <v/>
      </c>
      <c r="AA522" s="84" t="str">
        <f t="shared" si="487"/>
        <v/>
      </c>
      <c r="AB522" s="84" t="str">
        <f t="shared" si="488"/>
        <v/>
      </c>
      <c r="AC522" s="31">
        <f t="shared" si="489"/>
        <v>0</v>
      </c>
      <c r="AH522" s="332" t="str">
        <f t="shared" si="490"/>
        <v/>
      </c>
    </row>
    <row r="523" spans="1:34" x14ac:dyDescent="0.25">
      <c r="A523" s="31" t="str">
        <f>C511&amp;"x"&amp;B523</f>
        <v>E5x10</v>
      </c>
      <c r="B523" s="60">
        <v>10</v>
      </c>
      <c r="C523" s="84" t="str">
        <f t="shared" si="473"/>
        <v/>
      </c>
      <c r="D523" s="84" t="str">
        <f t="shared" si="474"/>
        <v/>
      </c>
      <c r="E523" s="85" t="str">
        <f t="shared" si="475"/>
        <v/>
      </c>
      <c r="F523" s="85" t="str">
        <f t="shared" si="476"/>
        <v/>
      </c>
      <c r="G523" s="86" t="str">
        <f t="shared" si="477"/>
        <v/>
      </c>
      <c r="H523" s="87" t="str">
        <f t="shared" si="478"/>
        <v/>
      </c>
      <c r="I523" s="94"/>
      <c r="J523" s="84" t="str">
        <f t="shared" si="479"/>
        <v/>
      </c>
      <c r="K523" s="84" t="str">
        <f t="shared" si="480"/>
        <v/>
      </c>
      <c r="L523" s="84" t="str">
        <f t="shared" si="481"/>
        <v/>
      </c>
      <c r="M523" s="84" t="str">
        <f t="shared" si="482"/>
        <v/>
      </c>
      <c r="N523" s="89"/>
      <c r="P523" s="199"/>
      <c r="Q523" s="199"/>
      <c r="R523" s="199"/>
      <c r="S523" s="199" t="str">
        <f>IF(OR(LEFT($A523,1)="x",AND(AC513+$AC523=0,$AC513&gt;0)),"",IFERROR(VLOOKUP($A523,LedenZ,29,0),""))</f>
        <v/>
      </c>
      <c r="T523" s="273">
        <f t="shared" si="483"/>
        <v>0</v>
      </c>
      <c r="U523" s="202">
        <f t="shared" si="484"/>
        <v>0</v>
      </c>
      <c r="V523" s="205">
        <f t="shared" si="491"/>
        <v>9</v>
      </c>
      <c r="W523" s="205">
        <f t="shared" si="491"/>
        <v>10</v>
      </c>
      <c r="X523" s="49">
        <v>14</v>
      </c>
      <c r="Y523" s="84" t="str">
        <f t="shared" si="485"/>
        <v/>
      </c>
      <c r="Z523" s="84" t="str">
        <f t="shared" si="486"/>
        <v/>
      </c>
      <c r="AA523" s="84" t="str">
        <f t="shared" si="487"/>
        <v/>
      </c>
      <c r="AB523" s="84" t="str">
        <f t="shared" si="488"/>
        <v/>
      </c>
      <c r="AC523" s="31">
        <f t="shared" si="489"/>
        <v>0</v>
      </c>
      <c r="AH523" s="332" t="str">
        <f t="shared" si="490"/>
        <v/>
      </c>
    </row>
    <row r="524" spans="1:34" x14ac:dyDescent="0.25">
      <c r="A524" s="31" t="str">
        <f>C511&amp;"x"&amp;B524</f>
        <v>E5x11</v>
      </c>
      <c r="B524" s="60">
        <v>11</v>
      </c>
      <c r="C524" s="84" t="str">
        <f t="shared" si="473"/>
        <v/>
      </c>
      <c r="D524" s="84" t="str">
        <f t="shared" si="474"/>
        <v/>
      </c>
      <c r="E524" s="85" t="str">
        <f t="shared" si="475"/>
        <v/>
      </c>
      <c r="F524" s="85" t="str">
        <f t="shared" si="476"/>
        <v/>
      </c>
      <c r="G524" s="86" t="str">
        <f t="shared" si="477"/>
        <v/>
      </c>
      <c r="H524" s="87" t="str">
        <f t="shared" si="478"/>
        <v/>
      </c>
      <c r="I524" s="94"/>
      <c r="J524" s="84" t="str">
        <f t="shared" si="479"/>
        <v/>
      </c>
      <c r="K524" s="84" t="str">
        <f t="shared" si="480"/>
        <v/>
      </c>
      <c r="L524" s="84" t="str">
        <f t="shared" si="481"/>
        <v/>
      </c>
      <c r="M524" s="84" t="str">
        <f t="shared" si="482"/>
        <v/>
      </c>
      <c r="N524" s="89"/>
      <c r="P524" s="199"/>
      <c r="Q524" s="199"/>
      <c r="R524" s="199"/>
      <c r="S524" s="199" t="str">
        <f>IF(OR(LEFT($A524,1)="x",AND(AC513+$AC524=0,$AC513&gt;0)),"",IFERROR(VLOOKUP($A524,LedenZ,29,0),""))</f>
        <v/>
      </c>
      <c r="T524" s="273">
        <f t="shared" si="483"/>
        <v>0</v>
      </c>
      <c r="U524" s="202">
        <f t="shared" si="484"/>
        <v>0</v>
      </c>
      <c r="V524" s="205">
        <f t="shared" si="491"/>
        <v>9</v>
      </c>
      <c r="W524" s="205">
        <f t="shared" si="491"/>
        <v>10</v>
      </c>
      <c r="X524" s="49">
        <v>15</v>
      </c>
      <c r="Y524" s="84" t="str">
        <f t="shared" si="485"/>
        <v/>
      </c>
      <c r="Z524" s="84" t="str">
        <f t="shared" si="486"/>
        <v/>
      </c>
      <c r="AA524" s="84" t="str">
        <f t="shared" si="487"/>
        <v/>
      </c>
      <c r="AB524" s="84" t="str">
        <f t="shared" si="488"/>
        <v/>
      </c>
      <c r="AC524" s="31">
        <f t="shared" si="489"/>
        <v>0</v>
      </c>
      <c r="AH524" s="332" t="str">
        <f t="shared" si="490"/>
        <v/>
      </c>
    </row>
    <row r="525" spans="1:34" x14ac:dyDescent="0.25">
      <c r="A525" s="31" t="str">
        <f>C511&amp;"x"&amp;B525</f>
        <v>E5x12</v>
      </c>
      <c r="B525" s="60">
        <v>12</v>
      </c>
      <c r="C525" s="84" t="str">
        <f t="shared" si="473"/>
        <v/>
      </c>
      <c r="D525" s="84" t="str">
        <f t="shared" si="474"/>
        <v/>
      </c>
      <c r="E525" s="85" t="str">
        <f t="shared" si="475"/>
        <v/>
      </c>
      <c r="F525" s="85" t="str">
        <f t="shared" si="476"/>
        <v/>
      </c>
      <c r="G525" s="86" t="str">
        <f t="shared" si="477"/>
        <v/>
      </c>
      <c r="H525" s="87" t="str">
        <f t="shared" si="478"/>
        <v/>
      </c>
      <c r="I525" s="94"/>
      <c r="J525" s="84" t="str">
        <f t="shared" si="479"/>
        <v/>
      </c>
      <c r="K525" s="84" t="str">
        <f t="shared" si="480"/>
        <v/>
      </c>
      <c r="L525" s="84" t="str">
        <f t="shared" si="481"/>
        <v/>
      </c>
      <c r="M525" s="84" t="str">
        <f t="shared" si="482"/>
        <v/>
      </c>
      <c r="N525" s="89"/>
      <c r="P525" s="199"/>
      <c r="Q525" s="199"/>
      <c r="R525" s="199"/>
      <c r="S525" s="199" t="str">
        <f>IF(OR(LEFT($A525,1)="x",AND(AC513+$AC525=0,$AC513&gt;0)),"",IFERROR(VLOOKUP($A525,LedenZ,29,0),""))</f>
        <v/>
      </c>
      <c r="T525" s="273">
        <f t="shared" si="483"/>
        <v>0</v>
      </c>
      <c r="U525" s="202">
        <f t="shared" si="484"/>
        <v>0</v>
      </c>
      <c r="V525" s="205">
        <f t="shared" si="491"/>
        <v>9</v>
      </c>
      <c r="W525" s="205">
        <f t="shared" si="491"/>
        <v>10</v>
      </c>
      <c r="X525" s="49">
        <v>16</v>
      </c>
      <c r="Y525" s="84" t="str">
        <f t="shared" si="485"/>
        <v/>
      </c>
      <c r="Z525" s="84" t="str">
        <f t="shared" si="486"/>
        <v/>
      </c>
      <c r="AA525" s="84" t="str">
        <f t="shared" si="487"/>
        <v/>
      </c>
      <c r="AB525" s="84" t="str">
        <f t="shared" si="488"/>
        <v/>
      </c>
      <c r="AC525" s="31">
        <f t="shared" si="489"/>
        <v>0</v>
      </c>
      <c r="AH525" s="332" t="str">
        <f t="shared" si="490"/>
        <v/>
      </c>
    </row>
    <row r="526" spans="1:34" x14ac:dyDescent="0.25">
      <c r="A526" s="31" t="str">
        <f>C511&amp;"x"&amp;B526</f>
        <v>E5x13</v>
      </c>
      <c r="B526" s="60">
        <v>13</v>
      </c>
      <c r="C526" s="84" t="str">
        <f t="shared" si="473"/>
        <v/>
      </c>
      <c r="D526" s="84" t="str">
        <f t="shared" si="474"/>
        <v/>
      </c>
      <c r="E526" s="85" t="str">
        <f t="shared" si="475"/>
        <v/>
      </c>
      <c r="F526" s="85" t="str">
        <f t="shared" si="476"/>
        <v/>
      </c>
      <c r="G526" s="86" t="str">
        <f t="shared" si="477"/>
        <v/>
      </c>
      <c r="H526" s="87" t="str">
        <f t="shared" si="478"/>
        <v/>
      </c>
      <c r="I526" s="94"/>
      <c r="J526" s="84" t="str">
        <f t="shared" si="479"/>
        <v/>
      </c>
      <c r="K526" s="84" t="str">
        <f t="shared" si="480"/>
        <v/>
      </c>
      <c r="L526" s="84" t="str">
        <f t="shared" si="481"/>
        <v/>
      </c>
      <c r="M526" s="84" t="str">
        <f t="shared" si="482"/>
        <v/>
      </c>
      <c r="N526" s="89"/>
      <c r="P526" s="199"/>
      <c r="Q526" s="199"/>
      <c r="R526" s="199"/>
      <c r="S526" s="199" t="str">
        <f>IF(OR(LEFT($A526,1)="x",AND(AC513+$AC526=0,$AC513&gt;0)),"",IFERROR(VLOOKUP($A526,LedenZ,29,0),""))</f>
        <v/>
      </c>
      <c r="T526" s="273">
        <f t="shared" si="483"/>
        <v>0</v>
      </c>
      <c r="U526" s="202">
        <f t="shared" si="484"/>
        <v>0</v>
      </c>
      <c r="V526" s="205">
        <f t="shared" si="491"/>
        <v>9</v>
      </c>
      <c r="W526" s="205">
        <f t="shared" si="491"/>
        <v>10</v>
      </c>
      <c r="X526" s="49">
        <v>17</v>
      </c>
      <c r="Y526" s="84" t="str">
        <f t="shared" si="485"/>
        <v/>
      </c>
      <c r="Z526" s="84" t="str">
        <f t="shared" si="486"/>
        <v/>
      </c>
      <c r="AA526" s="84" t="str">
        <f t="shared" si="487"/>
        <v/>
      </c>
      <c r="AB526" s="84" t="str">
        <f t="shared" si="488"/>
        <v/>
      </c>
      <c r="AC526" s="31">
        <f t="shared" si="489"/>
        <v>0</v>
      </c>
      <c r="AH526" s="332" t="str">
        <f t="shared" si="490"/>
        <v/>
      </c>
    </row>
    <row r="527" spans="1:34" x14ac:dyDescent="0.25">
      <c r="A527" s="31" t="str">
        <f>C511&amp;"x"&amp;B527</f>
        <v>E5x14</v>
      </c>
      <c r="B527" s="60">
        <v>14</v>
      </c>
      <c r="C527" s="84" t="str">
        <f t="shared" si="473"/>
        <v/>
      </c>
      <c r="D527" s="84" t="str">
        <f t="shared" si="474"/>
        <v/>
      </c>
      <c r="E527" s="85" t="str">
        <f t="shared" si="475"/>
        <v/>
      </c>
      <c r="F527" s="85" t="str">
        <f t="shared" si="476"/>
        <v/>
      </c>
      <c r="G527" s="86" t="str">
        <f t="shared" si="477"/>
        <v/>
      </c>
      <c r="H527" s="87" t="str">
        <f t="shared" si="478"/>
        <v/>
      </c>
      <c r="I527" s="94"/>
      <c r="J527" s="84" t="str">
        <f t="shared" si="479"/>
        <v/>
      </c>
      <c r="K527" s="84" t="str">
        <f t="shared" si="480"/>
        <v/>
      </c>
      <c r="L527" s="84" t="str">
        <f t="shared" si="481"/>
        <v/>
      </c>
      <c r="M527" s="84" t="str">
        <f t="shared" si="482"/>
        <v/>
      </c>
      <c r="N527" s="89"/>
      <c r="P527" s="199"/>
      <c r="Q527" s="199"/>
      <c r="R527" s="199"/>
      <c r="S527" s="199" t="str">
        <f>IF(OR(LEFT($A527,1)="x",AND(AC513+$AC527=0,$AC513&gt;0)),"",IFERROR(VLOOKUP($A527,LedenZ,29,0),""))</f>
        <v/>
      </c>
      <c r="T527" s="273">
        <f t="shared" si="483"/>
        <v>0</v>
      </c>
      <c r="U527" s="202">
        <f t="shared" si="484"/>
        <v>0</v>
      </c>
      <c r="V527" s="205">
        <f t="shared" si="491"/>
        <v>9</v>
      </c>
      <c r="W527" s="205">
        <f t="shared" si="491"/>
        <v>10</v>
      </c>
      <c r="X527" s="49">
        <v>18</v>
      </c>
      <c r="Y527" s="84" t="str">
        <f t="shared" si="485"/>
        <v/>
      </c>
      <c r="Z527" s="84" t="str">
        <f t="shared" si="486"/>
        <v/>
      </c>
      <c r="AA527" s="84" t="str">
        <f t="shared" si="487"/>
        <v/>
      </c>
      <c r="AB527" s="84" t="str">
        <f t="shared" si="488"/>
        <v/>
      </c>
      <c r="AC527" s="31">
        <f t="shared" si="489"/>
        <v>0</v>
      </c>
      <c r="AH527" s="332" t="str">
        <f t="shared" si="490"/>
        <v/>
      </c>
    </row>
    <row r="528" spans="1:34" x14ac:dyDescent="0.25">
      <c r="A528" s="31" t="str">
        <f>C511&amp;"x"&amp;B528</f>
        <v>E5x15</v>
      </c>
      <c r="B528" s="60">
        <v>15</v>
      </c>
      <c r="C528" s="84" t="str">
        <f t="shared" si="473"/>
        <v/>
      </c>
      <c r="D528" s="84" t="str">
        <f t="shared" si="474"/>
        <v/>
      </c>
      <c r="E528" s="85" t="str">
        <f t="shared" si="475"/>
        <v/>
      </c>
      <c r="F528" s="85" t="str">
        <f t="shared" si="476"/>
        <v/>
      </c>
      <c r="G528" s="86" t="str">
        <f t="shared" si="477"/>
        <v/>
      </c>
      <c r="H528" s="87" t="str">
        <f t="shared" si="478"/>
        <v/>
      </c>
      <c r="I528" s="94"/>
      <c r="J528" s="84" t="str">
        <f t="shared" si="479"/>
        <v/>
      </c>
      <c r="K528" s="84" t="str">
        <f t="shared" si="480"/>
        <v/>
      </c>
      <c r="L528" s="84" t="str">
        <f t="shared" si="481"/>
        <v/>
      </c>
      <c r="M528" s="84" t="str">
        <f t="shared" si="482"/>
        <v/>
      </c>
      <c r="N528" s="89"/>
      <c r="P528" s="199"/>
      <c r="Q528" s="199"/>
      <c r="R528" s="199"/>
      <c r="S528" s="199" t="str">
        <f>IF(OR(LEFT($A528,1)="x",AND(AC513+$AC528=0,$AC513&gt;0)),"",IFERROR(VLOOKUP($A528,LedenZ,29,0),""))</f>
        <v/>
      </c>
      <c r="T528" s="273">
        <f t="shared" si="483"/>
        <v>0</v>
      </c>
      <c r="U528" s="202">
        <f t="shared" si="484"/>
        <v>0</v>
      </c>
      <c r="V528" s="205">
        <f t="shared" si="491"/>
        <v>9</v>
      </c>
      <c r="W528" s="205">
        <f t="shared" si="491"/>
        <v>10</v>
      </c>
      <c r="X528" s="49">
        <v>19</v>
      </c>
      <c r="Y528" s="84" t="str">
        <f t="shared" si="485"/>
        <v/>
      </c>
      <c r="Z528" s="84" t="str">
        <f t="shared" si="486"/>
        <v/>
      </c>
      <c r="AA528" s="84" t="str">
        <f t="shared" si="487"/>
        <v/>
      </c>
      <c r="AB528" s="84" t="str">
        <f t="shared" si="488"/>
        <v/>
      </c>
      <c r="AC528" s="31">
        <f t="shared" si="489"/>
        <v>0</v>
      </c>
      <c r="AH528" s="332" t="str">
        <f t="shared" si="490"/>
        <v/>
      </c>
    </row>
    <row r="529" spans="1:34" ht="13.8" thickBot="1" x14ac:dyDescent="0.3">
      <c r="B529" s="90"/>
      <c r="C529" s="91"/>
      <c r="D529" s="90"/>
      <c r="E529" s="90"/>
      <c r="F529" s="90"/>
      <c r="G529" s="92"/>
      <c r="H529" s="92"/>
      <c r="I529" s="92"/>
      <c r="J529" s="91"/>
      <c r="K529" s="91"/>
      <c r="L529" s="91"/>
      <c r="M529" s="89"/>
      <c r="N529" s="89"/>
      <c r="X529" s="49">
        <v>20</v>
      </c>
    </row>
    <row r="530" spans="1:34" ht="13.8" thickTop="1" x14ac:dyDescent="0.25">
      <c r="A530" s="59"/>
      <c r="B530" s="60"/>
      <c r="C530" s="416" t="s">
        <v>5707</v>
      </c>
      <c r="D530" s="416"/>
      <c r="E530" s="162" t="s">
        <v>5708</v>
      </c>
      <c r="F530" s="162" t="s">
        <v>5709</v>
      </c>
      <c r="G530" s="62" t="s">
        <v>5710</v>
      </c>
      <c r="H530" s="63"/>
      <c r="I530" s="64"/>
      <c r="J530" s="65" t="s">
        <v>5711</v>
      </c>
      <c r="K530" s="65" t="s">
        <v>5712</v>
      </c>
      <c r="L530" s="65" t="s">
        <v>5713</v>
      </c>
      <c r="M530" s="66"/>
      <c r="N530" s="66"/>
      <c r="O530" s="67"/>
      <c r="P530" s="68">
        <f>COUNT(P534:P548)</f>
        <v>0</v>
      </c>
      <c r="Q530" s="68">
        <f>COUNT(Q534:Q548)</f>
        <v>0</v>
      </c>
      <c r="R530" s="68">
        <f>COUNT(R534:R548)</f>
        <v>0</v>
      </c>
      <c r="S530" s="68">
        <f>COUNT(S534:S548)</f>
        <v>5</v>
      </c>
      <c r="T530" s="344">
        <f>T531-SUM(U534:U548)</f>
        <v>4</v>
      </c>
      <c r="U530" s="67"/>
      <c r="V530" s="67"/>
      <c r="W530" s="67"/>
      <c r="X530" s="67">
        <v>1</v>
      </c>
      <c r="Y530" s="59"/>
      <c r="Z530" s="59"/>
      <c r="AA530" s="59"/>
      <c r="AB530" s="59"/>
      <c r="AC530" s="59"/>
    </row>
    <row r="531" spans="1:34" x14ac:dyDescent="0.25">
      <c r="A531" s="40">
        <v>30</v>
      </c>
      <c r="B531" s="70"/>
      <c r="C531" s="415" t="str">
        <f>Leden!AR32</f>
        <v>E6</v>
      </c>
      <c r="D531" s="415"/>
      <c r="E531" s="161" t="str">
        <f>IF($C531="","",LEFT(IFERROR(VLOOKUP($C531,TeamsZ,2,0),"")&amp;"??",2))</f>
        <v>BK</v>
      </c>
      <c r="F531" s="342" t="str">
        <f>IF($C531="","",IFERROR(VLOOKUP($C531,TeamsZ,3,0),"??"))</f>
        <v>Za</v>
      </c>
      <c r="G531" s="161" t="str">
        <f>IF($C531="","",LEFT(IFERROR(VLOOKUP($C531,TeamsZ,4,0),"")&amp;"?",1))</f>
        <v>4</v>
      </c>
      <c r="H531" s="72"/>
      <c r="I531" s="73"/>
      <c r="J531" s="265">
        <f>COUNTIF(C534:C548,"V")</f>
        <v>3</v>
      </c>
      <c r="K531" s="268">
        <f>COUNTIF(C534:C548,"M")</f>
        <v>2</v>
      </c>
      <c r="L531" s="74">
        <f>IFERROR(AVERAGE(H534:H548),"")</f>
        <v>7.6</v>
      </c>
      <c r="M531" s="75"/>
      <c r="N531" s="75"/>
      <c r="O531" s="76" t="s">
        <v>5714</v>
      </c>
      <c r="P531" s="346"/>
      <c r="Q531" s="346"/>
      <c r="R531" s="346"/>
      <c r="S531" s="346">
        <f>IF(COUNT(S534:S548)=0,"",TeamPunten(S534:S548,$C531,$T531))</f>
        <v>0</v>
      </c>
      <c r="T531" s="344">
        <f>SUM(T534:T548)</f>
        <v>5</v>
      </c>
      <c r="U531" s="201" t="str">
        <f>MID($C531,1,1)</f>
        <v>E</v>
      </c>
      <c r="V531" s="201" t="str">
        <f>MID($C531,1,1)</f>
        <v>E</v>
      </c>
      <c r="W531" s="201" t="str">
        <f>MID($C531,1,1)</f>
        <v>E</v>
      </c>
      <c r="X531" s="49">
        <v>2</v>
      </c>
      <c r="Y531" s="40"/>
      <c r="Z531" s="40"/>
      <c r="AA531" s="40"/>
      <c r="AB531" s="40"/>
      <c r="AC531" s="40"/>
      <c r="AD531" s="17" t="str">
        <f>IF($C531="","",IFERROR(VLOOKUP($C531,TeamsZ,6,0),""))</f>
        <v>A</v>
      </c>
      <c r="AE531" s="17" t="str">
        <f>TRIM(IF($AD531="","",IFERROR(VLOOKUP($AD531,Teams!$J$4:$O$8,2,0),"")))</f>
        <v>3312 AD</v>
      </c>
      <c r="AF531" s="17" t="str">
        <f>TRIM(IF($AD531="","",IFERROR(VLOOKUP($AD531,Teams!$J$4:$O$8,4,0),"")))</f>
        <v>Dordrecht Oranje Wit Hal</v>
      </c>
      <c r="AH531" s="335">
        <f>IFERROR(AVERAGE(AH534:AH548),"")</f>
        <v>8.0139999999999993</v>
      </c>
    </row>
    <row r="532" spans="1:34" x14ac:dyDescent="0.25">
      <c r="B532" s="60"/>
      <c r="C532" s="162"/>
      <c r="D532" s="60"/>
      <c r="E532" s="60"/>
      <c r="F532" s="60"/>
      <c r="G532" s="64"/>
      <c r="H532" s="64"/>
      <c r="I532" s="64"/>
      <c r="J532" s="266"/>
      <c r="K532" s="266"/>
      <c r="L532" s="266"/>
      <c r="M532" s="77"/>
      <c r="N532" s="77"/>
      <c r="P532" s="200"/>
      <c r="Q532" s="200"/>
      <c r="R532" s="200"/>
      <c r="S532" s="200"/>
      <c r="T532" s="156"/>
      <c r="U532" s="202"/>
      <c r="V532" s="202"/>
      <c r="W532" s="202"/>
      <c r="X532" s="49">
        <v>3</v>
      </c>
    </row>
    <row r="533" spans="1:34" x14ac:dyDescent="0.25">
      <c r="A533" s="78"/>
      <c r="B533" s="79"/>
      <c r="C533" s="80" t="s">
        <v>5715</v>
      </c>
      <c r="D533" s="80" t="s">
        <v>5716</v>
      </c>
      <c r="E533" s="81" t="s">
        <v>5717</v>
      </c>
      <c r="F533" s="81" t="s">
        <v>5718</v>
      </c>
      <c r="G533" s="80" t="s">
        <v>5719</v>
      </c>
      <c r="H533" s="80" t="s">
        <v>5720</v>
      </c>
      <c r="I533" s="80" t="s">
        <v>5575</v>
      </c>
      <c r="J533" s="80" t="s">
        <v>7904</v>
      </c>
      <c r="K533" s="80" t="s">
        <v>7905</v>
      </c>
      <c r="L533" s="80" t="s">
        <v>8680</v>
      </c>
      <c r="M533" s="80" t="s">
        <v>8681</v>
      </c>
      <c r="N533" s="82"/>
      <c r="O533" s="83"/>
      <c r="P533" s="203" t="s">
        <v>5585</v>
      </c>
      <c r="Q533" s="203" t="s">
        <v>5584</v>
      </c>
      <c r="R533" s="203" t="s">
        <v>5586</v>
      </c>
      <c r="S533" s="203" t="s">
        <v>5585</v>
      </c>
      <c r="T533" s="156"/>
      <c r="U533" s="201">
        <f>IF(W531="","",VLOOKUP(W531,Leeftijdscat,2,FALSE))</f>
        <v>7</v>
      </c>
      <c r="V533" s="201">
        <f>IF(W531="","",VLOOKUP(W531,Leeftijdscat,3,FALSE))</f>
        <v>9</v>
      </c>
      <c r="W533" s="201">
        <f>IF(W531="","",VLOOKUP(W531,Leeftijdscat,4,FALSE))</f>
        <v>10</v>
      </c>
      <c r="X533" s="49">
        <v>4</v>
      </c>
      <c r="Y533" s="78">
        <f>LEN(Y534&amp;Y535&amp;Y536&amp;Y537&amp;Y538&amp;Y539&amp;Y540&amp;Y541&amp;Y542&amp;Y543&amp;Y544&amp;Y545&amp;Y546&amp;Y547&amp;Y548)</f>
        <v>2</v>
      </c>
      <c r="Z533" s="78">
        <f>LEN(Z534&amp;Z535&amp;Z536&amp;Z537&amp;Z538&amp;Z539&amp;Z540&amp;Z541&amp;Z542&amp;Z543&amp;Z544&amp;Z545&amp;Z546&amp;Z547&amp;Z548)</f>
        <v>2</v>
      </c>
      <c r="AA533" s="78">
        <f>LEN(AA534&amp;AA535&amp;AA536&amp;AA537&amp;AA538&amp;AA539&amp;AA540&amp;AA541&amp;AA542&amp;AA543&amp;AA544&amp;AA545&amp;AA546&amp;AA547&amp;AA548)</f>
        <v>2</v>
      </c>
      <c r="AB533" s="78">
        <f>LEN(AB534&amp;AB535&amp;AB536&amp;AB537&amp;AB538&amp;AB539&amp;AB540&amp;AB541&amp;AB542&amp;AB543&amp;AB544&amp;AB545&amp;AB546&amp;AB547&amp;AB548)</f>
        <v>0</v>
      </c>
      <c r="AC533" s="78">
        <f>SUM(Y533:AA533)</f>
        <v>6</v>
      </c>
    </row>
    <row r="534" spans="1:34" x14ac:dyDescent="0.25">
      <c r="A534" s="31" t="str">
        <f>C531&amp;"x"&amp;B534</f>
        <v>E6x1</v>
      </c>
      <c r="B534" s="60">
        <v>1</v>
      </c>
      <c r="C534" s="84" t="str">
        <f t="shared" ref="C534:C548" si="492">IF(LEFT($A534,1)="x","",IFERROR(VLOOKUP($A534,LedenZ,5,0),""))</f>
        <v>M</v>
      </c>
      <c r="D534" s="84" t="str">
        <f t="shared" ref="D534:D548" si="493">IF(LEFT($A534,1)="x","",IFERROR(VLOOKUP($A534,LedenZ,6,0),""))</f>
        <v>NLZ21F1</v>
      </c>
      <c r="E534" s="85" t="str">
        <f t="shared" ref="E534:E548" si="494">IF(LEFT($A534,1)="x","",IFERROR(VLOOKUP($A534,LedenZ,7,0),""))</f>
        <v>Ven, van de A.</v>
      </c>
      <c r="F534" s="85" t="str">
        <f t="shared" ref="F534:F548" si="495">IF(LEFT($A534,1)="x","",IFERROR(VLOOKUP($A534,LedenZ,8,0),""))</f>
        <v>Abel</v>
      </c>
      <c r="G534" s="86">
        <f t="shared" ref="G534:G548" si="496">IF(LEFT($A534,1)="x","",IFERROR(VLOOKUP($A534,LedenZ,9,0),""))</f>
        <v>41668</v>
      </c>
      <c r="H534" s="87">
        <f t="shared" ref="H534:H548" si="497">IF(AND(ISNUMBER(G534),G534&lt;&gt;0),DATEDIF(G534,Peildatum,"Y"),"")</f>
        <v>7</v>
      </c>
      <c r="I534" s="94"/>
      <c r="J534" s="84" t="str">
        <f t="shared" ref="J534:J548" si="498">IF(LEFT($A534,1)="x","",IFERROR(VLOOKUP($A534,LedenZ,15,0),""))</f>
        <v>F3</v>
      </c>
      <c r="K534" s="84" t="str">
        <f t="shared" ref="K534:K548" si="499">IF(LEFT($A534,1)="x","",IFERROR(VLOOKUP($A534,LedenZ,16,0),""))</f>
        <v>F2</v>
      </c>
      <c r="L534" s="84" t="str">
        <f t="shared" ref="L534:L548" si="500">IF(LEFT($A534,1)="x","",IFERROR(VLOOKUP($A534,LedenZ,17,0),""))</f>
        <v>E5</v>
      </c>
      <c r="M534" s="84" t="str">
        <f t="shared" ref="M534:M548" si="501">IF(LEFT($A534,1)="x","",IFERROR(VLOOKUP($A534,LedenZ,18,0),""))</f>
        <v>E6</v>
      </c>
      <c r="N534" s="89"/>
      <c r="P534" s="199"/>
      <c r="Q534" s="199"/>
      <c r="R534" s="199"/>
      <c r="S534" s="199">
        <f>IF(OR(LEFT($A534,1)="x",AND(AC533+$AC534=0,$AC533&gt;0)),"",IFERROR(VLOOKUP($A534,LedenZ,29,0),""))</f>
        <v>0</v>
      </c>
      <c r="T534" s="273">
        <f t="shared" ref="T534:T548" si="502">IF(LEN(C534&amp;D534&amp;E534&amp;F534)&gt;0,1,0)</f>
        <v>1</v>
      </c>
      <c r="U534" s="202">
        <f t="shared" ref="U534:U548" si="503">MIN(LEN(Y534&amp;Z534&amp;AA534&amp;AB534),1)</f>
        <v>1</v>
      </c>
      <c r="V534" s="205">
        <f>V533</f>
        <v>9</v>
      </c>
      <c r="W534" s="205">
        <f>W533</f>
        <v>10</v>
      </c>
      <c r="X534" s="49">
        <v>5</v>
      </c>
      <c r="Y534" s="84" t="str">
        <f t="shared" ref="Y534:Y548" si="504">IF(LEFT($A534,1)="x","",IFERROR(VLOOKUP($A534,LedenZ,33,0),""))</f>
        <v>F3</v>
      </c>
      <c r="Z534" s="84" t="str">
        <f t="shared" ref="Z534:Z548" si="505">IF(LEFT($A534,1)="x","",IFERROR(VLOOKUP($A534,LedenZ,34,0),""))</f>
        <v>F2</v>
      </c>
      <c r="AA534" s="84" t="str">
        <f t="shared" ref="AA534:AA548" si="506">IF(LEFT($A534,1)="x","",IFERROR(VLOOKUP($A534,LedenZ,35,0),""))</f>
        <v>E5</v>
      </c>
      <c r="AB534" s="84" t="str">
        <f t="shared" ref="AB534:AB548" si="507">IF(LEFT($A534,1)="x","",IFERROR(VLOOKUP($A534,LedenZ,36,0),""))</f>
        <v/>
      </c>
      <c r="AC534" s="31">
        <f t="shared" ref="AC534:AC548" si="508">LEN(Y534&amp;Z534&amp;AA534&amp;AB534)</f>
        <v>6</v>
      </c>
      <c r="AH534" s="332">
        <f t="shared" ref="AH534:AH548" si="509">lft(G534,Peildatum)</f>
        <v>7.92</v>
      </c>
    </row>
    <row r="535" spans="1:34" x14ac:dyDescent="0.25">
      <c r="A535" s="31" t="str">
        <f>C531&amp;"x"&amp;B535</f>
        <v>E6x2</v>
      </c>
      <c r="B535" s="60">
        <v>2</v>
      </c>
      <c r="C535" s="84" t="str">
        <f t="shared" si="492"/>
        <v>V</v>
      </c>
      <c r="D535" s="84" t="str">
        <f t="shared" si="493"/>
        <v>NMM21T3</v>
      </c>
      <c r="E535" s="85" t="str">
        <f t="shared" si="494"/>
        <v>Boogaart, van den L.</v>
      </c>
      <c r="F535" s="85" t="str">
        <f t="shared" si="495"/>
        <v>Lenthe</v>
      </c>
      <c r="G535" s="86">
        <f t="shared" si="496"/>
        <v>41557</v>
      </c>
      <c r="H535" s="87">
        <f t="shared" si="497"/>
        <v>8</v>
      </c>
      <c r="I535" s="94"/>
      <c r="J535" s="84" t="str">
        <f t="shared" si="498"/>
        <v/>
      </c>
      <c r="K535" s="84" t="str">
        <f t="shared" si="499"/>
        <v/>
      </c>
      <c r="L535" s="84">
        <f t="shared" si="500"/>
        <v>0</v>
      </c>
      <c r="M535" s="84" t="str">
        <f t="shared" si="501"/>
        <v>E6</v>
      </c>
      <c r="N535" s="89"/>
      <c r="P535" s="199"/>
      <c r="Q535" s="199"/>
      <c r="R535" s="199"/>
      <c r="S535" s="199">
        <f>IF(OR(LEFT($A535,1)="x",AND(AC533+$AC535=0,$AC533&gt;0)),"",IFERROR(VLOOKUP($A535,LedenZ,29,0),""))</f>
        <v>0</v>
      </c>
      <c r="T535" s="273">
        <f t="shared" si="502"/>
        <v>1</v>
      </c>
      <c r="U535" s="202">
        <f t="shared" si="503"/>
        <v>0</v>
      </c>
      <c r="V535" s="205">
        <f t="shared" ref="V535:W548" si="510">V534</f>
        <v>9</v>
      </c>
      <c r="W535" s="205">
        <f t="shared" si="510"/>
        <v>10</v>
      </c>
      <c r="X535" s="49">
        <v>6</v>
      </c>
      <c r="Y535" s="84" t="str">
        <f t="shared" si="504"/>
        <v/>
      </c>
      <c r="Z535" s="84" t="str">
        <f t="shared" si="505"/>
        <v/>
      </c>
      <c r="AA535" s="84" t="str">
        <f t="shared" si="506"/>
        <v/>
      </c>
      <c r="AB535" s="84" t="str">
        <f t="shared" si="507"/>
        <v/>
      </c>
      <c r="AC535" s="31">
        <f t="shared" si="508"/>
        <v>0</v>
      </c>
      <c r="AH535" s="332">
        <f t="shared" si="509"/>
        <v>8.2200000000000006</v>
      </c>
    </row>
    <row r="536" spans="1:34" x14ac:dyDescent="0.25">
      <c r="A536" s="31" t="str">
        <f>C531&amp;"x"&amp;B536</f>
        <v>E6x3</v>
      </c>
      <c r="B536" s="60">
        <v>3</v>
      </c>
      <c r="C536" s="84" t="str">
        <f t="shared" si="492"/>
        <v>V</v>
      </c>
      <c r="D536" s="84" t="str">
        <f t="shared" si="493"/>
        <v>NMM85F7</v>
      </c>
      <c r="E536" s="85" t="str">
        <f t="shared" si="494"/>
        <v>Brouwer, E.N.</v>
      </c>
      <c r="F536" s="85" t="str">
        <f t="shared" si="495"/>
        <v>Noor</v>
      </c>
      <c r="G536" s="86">
        <f t="shared" si="496"/>
        <v>41574</v>
      </c>
      <c r="H536" s="87">
        <f t="shared" si="497"/>
        <v>8</v>
      </c>
      <c r="I536" s="94"/>
      <c r="J536" s="84" t="str">
        <f t="shared" si="498"/>
        <v/>
      </c>
      <c r="K536" s="84" t="str">
        <f t="shared" si="499"/>
        <v/>
      </c>
      <c r="L536" s="84">
        <f t="shared" si="500"/>
        <v>0</v>
      </c>
      <c r="M536" s="84" t="str">
        <f t="shared" si="501"/>
        <v>E6</v>
      </c>
      <c r="N536" s="89"/>
      <c r="P536" s="199"/>
      <c r="Q536" s="199"/>
      <c r="R536" s="199"/>
      <c r="S536" s="199">
        <f>IF(OR(LEFT($A536,1)="x",AND(AC533+$AC536=0,$AC533&gt;0)),"",IFERROR(VLOOKUP($A536,LedenZ,29,0),""))</f>
        <v>0</v>
      </c>
      <c r="T536" s="273">
        <f t="shared" si="502"/>
        <v>1</v>
      </c>
      <c r="U536" s="202">
        <f t="shared" si="503"/>
        <v>0</v>
      </c>
      <c r="V536" s="205">
        <f t="shared" si="510"/>
        <v>9</v>
      </c>
      <c r="W536" s="205">
        <f t="shared" si="510"/>
        <v>10</v>
      </c>
      <c r="X536" s="49">
        <v>7</v>
      </c>
      <c r="Y536" s="84" t="str">
        <f t="shared" si="504"/>
        <v/>
      </c>
      <c r="Z536" s="84" t="str">
        <f t="shared" si="505"/>
        <v/>
      </c>
      <c r="AA536" s="84" t="str">
        <f t="shared" si="506"/>
        <v/>
      </c>
      <c r="AB536" s="84" t="str">
        <f t="shared" si="507"/>
        <v/>
      </c>
      <c r="AC536" s="31">
        <f t="shared" si="508"/>
        <v>0</v>
      </c>
      <c r="AH536" s="332">
        <f t="shared" si="509"/>
        <v>8.18</v>
      </c>
    </row>
    <row r="537" spans="1:34" x14ac:dyDescent="0.25">
      <c r="A537" s="31" t="str">
        <f>C531&amp;"x"&amp;B537</f>
        <v>E6x4</v>
      </c>
      <c r="B537" s="60">
        <v>4</v>
      </c>
      <c r="C537" s="84" t="str">
        <f t="shared" si="492"/>
        <v>V</v>
      </c>
      <c r="D537" s="84" t="str">
        <f t="shared" si="493"/>
        <v>NMM99N0</v>
      </c>
      <c r="E537" s="85" t="str">
        <f t="shared" si="494"/>
        <v>Faber, S.</v>
      </c>
      <c r="F537" s="85" t="str">
        <f t="shared" si="495"/>
        <v>Sofie</v>
      </c>
      <c r="G537" s="86">
        <f t="shared" si="496"/>
        <v>41761</v>
      </c>
      <c r="H537" s="87">
        <f t="shared" si="497"/>
        <v>7</v>
      </c>
      <c r="I537" s="94"/>
      <c r="J537" s="84" t="str">
        <f t="shared" si="498"/>
        <v/>
      </c>
      <c r="K537" s="84" t="str">
        <f t="shared" si="499"/>
        <v/>
      </c>
      <c r="L537" s="84">
        <f t="shared" si="500"/>
        <v>0</v>
      </c>
      <c r="M537" s="84" t="str">
        <f t="shared" si="501"/>
        <v>E6</v>
      </c>
      <c r="N537" s="89"/>
      <c r="P537" s="199"/>
      <c r="Q537" s="199"/>
      <c r="R537" s="199"/>
      <c r="S537" s="199">
        <f>IF(OR(LEFT($A537,1)="x",AND(AC533+$AC537=0,$AC533&gt;0)),"",IFERROR(VLOOKUP($A537,LedenZ,29,0),""))</f>
        <v>0</v>
      </c>
      <c r="T537" s="273">
        <f t="shared" si="502"/>
        <v>1</v>
      </c>
      <c r="U537" s="202">
        <f t="shared" si="503"/>
        <v>0</v>
      </c>
      <c r="V537" s="205">
        <f t="shared" si="510"/>
        <v>9</v>
      </c>
      <c r="W537" s="205">
        <f t="shared" si="510"/>
        <v>10</v>
      </c>
      <c r="X537" s="49">
        <v>8</v>
      </c>
      <c r="Y537" s="84" t="str">
        <f t="shared" si="504"/>
        <v/>
      </c>
      <c r="Z537" s="84" t="str">
        <f t="shared" si="505"/>
        <v/>
      </c>
      <c r="AA537" s="84" t="str">
        <f t="shared" si="506"/>
        <v/>
      </c>
      <c r="AB537" s="84" t="str">
        <f t="shared" si="507"/>
        <v/>
      </c>
      <c r="AC537" s="31">
        <f t="shared" si="508"/>
        <v>0</v>
      </c>
      <c r="AH537" s="332">
        <f t="shared" si="509"/>
        <v>7.67</v>
      </c>
    </row>
    <row r="538" spans="1:34" x14ac:dyDescent="0.25">
      <c r="A538" s="31" t="str">
        <f>C531&amp;"x"&amp;B538</f>
        <v>E6x5</v>
      </c>
      <c r="B538" s="60">
        <v>5</v>
      </c>
      <c r="C538" s="84" t="str">
        <f t="shared" si="492"/>
        <v>M</v>
      </c>
      <c r="D538" s="84" t="str">
        <f t="shared" si="493"/>
        <v>NMN23M1</v>
      </c>
      <c r="E538" s="85" t="str">
        <f t="shared" si="494"/>
        <v>Veenendaal, M.</v>
      </c>
      <c r="F538" s="85" t="str">
        <f t="shared" si="495"/>
        <v>Martijn</v>
      </c>
      <c r="G538" s="86">
        <f t="shared" si="496"/>
        <v>41611</v>
      </c>
      <c r="H538" s="87">
        <f t="shared" si="497"/>
        <v>8</v>
      </c>
      <c r="I538" s="94"/>
      <c r="J538" s="84" t="str">
        <f t="shared" si="498"/>
        <v/>
      </c>
      <c r="K538" s="84" t="str">
        <f t="shared" si="499"/>
        <v/>
      </c>
      <c r="L538" s="84">
        <f t="shared" si="500"/>
        <v>0</v>
      </c>
      <c r="M538" s="84" t="str">
        <f t="shared" si="501"/>
        <v>E6</v>
      </c>
      <c r="N538" s="89"/>
      <c r="P538" s="199"/>
      <c r="Q538" s="199"/>
      <c r="R538" s="199"/>
      <c r="S538" s="199">
        <f>IF(OR(LEFT($A538,1)="x",AND(AC533+$AC538=0,$AC533&gt;0)),"",IFERROR(VLOOKUP($A538,LedenZ,29,0),""))</f>
        <v>0</v>
      </c>
      <c r="T538" s="273">
        <f t="shared" si="502"/>
        <v>1</v>
      </c>
      <c r="U538" s="202">
        <f t="shared" si="503"/>
        <v>0</v>
      </c>
      <c r="V538" s="205">
        <f t="shared" si="510"/>
        <v>9</v>
      </c>
      <c r="W538" s="205">
        <f t="shared" si="510"/>
        <v>10</v>
      </c>
      <c r="X538" s="49">
        <v>9</v>
      </c>
      <c r="Y538" s="84" t="str">
        <f t="shared" si="504"/>
        <v/>
      </c>
      <c r="Z538" s="84" t="str">
        <f t="shared" si="505"/>
        <v/>
      </c>
      <c r="AA538" s="84" t="str">
        <f t="shared" si="506"/>
        <v/>
      </c>
      <c r="AB538" s="84" t="str">
        <f t="shared" si="507"/>
        <v/>
      </c>
      <c r="AC538" s="31">
        <f t="shared" si="508"/>
        <v>0</v>
      </c>
      <c r="AH538" s="332">
        <f t="shared" si="509"/>
        <v>8.08</v>
      </c>
    </row>
    <row r="539" spans="1:34" x14ac:dyDescent="0.25">
      <c r="A539" s="31" t="str">
        <f>C531&amp;"x"&amp;B539</f>
        <v>E6x6</v>
      </c>
      <c r="B539" s="60">
        <v>6</v>
      </c>
      <c r="C539" s="84" t="str">
        <f t="shared" si="492"/>
        <v/>
      </c>
      <c r="D539" s="84" t="str">
        <f t="shared" si="493"/>
        <v/>
      </c>
      <c r="E539" s="85" t="str">
        <f t="shared" si="494"/>
        <v/>
      </c>
      <c r="F539" s="85" t="str">
        <f t="shared" si="495"/>
        <v/>
      </c>
      <c r="G539" s="86" t="str">
        <f t="shared" si="496"/>
        <v/>
      </c>
      <c r="H539" s="87" t="str">
        <f t="shared" si="497"/>
        <v/>
      </c>
      <c r="I539" s="94"/>
      <c r="J539" s="84" t="str">
        <f t="shared" si="498"/>
        <v/>
      </c>
      <c r="K539" s="84" t="str">
        <f t="shared" si="499"/>
        <v/>
      </c>
      <c r="L539" s="84" t="str">
        <f t="shared" si="500"/>
        <v/>
      </c>
      <c r="M539" s="84" t="str">
        <f t="shared" si="501"/>
        <v/>
      </c>
      <c r="N539" s="89"/>
      <c r="P539" s="199"/>
      <c r="Q539" s="199"/>
      <c r="R539" s="199"/>
      <c r="S539" s="199" t="str">
        <f>IF(OR(LEFT($A539,1)="x",AND(AC533+$AC539=0,$AC533&gt;0)),"",IFERROR(VLOOKUP($A539,LedenZ,29,0),""))</f>
        <v/>
      </c>
      <c r="T539" s="273">
        <f t="shared" si="502"/>
        <v>0</v>
      </c>
      <c r="U539" s="202">
        <f t="shared" si="503"/>
        <v>0</v>
      </c>
      <c r="V539" s="205">
        <f t="shared" si="510"/>
        <v>9</v>
      </c>
      <c r="W539" s="205">
        <f t="shared" si="510"/>
        <v>10</v>
      </c>
      <c r="X539" s="49">
        <v>10</v>
      </c>
      <c r="Y539" s="84" t="str">
        <f t="shared" si="504"/>
        <v/>
      </c>
      <c r="Z539" s="84" t="str">
        <f t="shared" si="505"/>
        <v/>
      </c>
      <c r="AA539" s="84" t="str">
        <f t="shared" si="506"/>
        <v/>
      </c>
      <c r="AB539" s="84" t="str">
        <f t="shared" si="507"/>
        <v/>
      </c>
      <c r="AC539" s="31">
        <f t="shared" si="508"/>
        <v>0</v>
      </c>
      <c r="AH539" s="332" t="str">
        <f t="shared" si="509"/>
        <v/>
      </c>
    </row>
    <row r="540" spans="1:34" x14ac:dyDescent="0.25">
      <c r="A540" s="31" t="str">
        <f>C531&amp;"x"&amp;B540</f>
        <v>E6x7</v>
      </c>
      <c r="B540" s="60">
        <v>7</v>
      </c>
      <c r="C540" s="84" t="str">
        <f t="shared" si="492"/>
        <v/>
      </c>
      <c r="D540" s="84" t="str">
        <f t="shared" si="493"/>
        <v/>
      </c>
      <c r="E540" s="85" t="str">
        <f t="shared" si="494"/>
        <v/>
      </c>
      <c r="F540" s="85" t="str">
        <f t="shared" si="495"/>
        <v/>
      </c>
      <c r="G540" s="86" t="str">
        <f t="shared" si="496"/>
        <v/>
      </c>
      <c r="H540" s="87" t="str">
        <f t="shared" si="497"/>
        <v/>
      </c>
      <c r="I540" s="94"/>
      <c r="J540" s="84" t="str">
        <f t="shared" si="498"/>
        <v/>
      </c>
      <c r="K540" s="84" t="str">
        <f t="shared" si="499"/>
        <v/>
      </c>
      <c r="L540" s="84" t="str">
        <f t="shared" si="500"/>
        <v/>
      </c>
      <c r="M540" s="84" t="str">
        <f t="shared" si="501"/>
        <v/>
      </c>
      <c r="N540" s="89"/>
      <c r="P540" s="199"/>
      <c r="Q540" s="199"/>
      <c r="R540" s="199"/>
      <c r="S540" s="199" t="str">
        <f>IF(OR(LEFT($A540,1)="x",AND(AC533+$AC540=0,$AC533&gt;0)),"",IFERROR(VLOOKUP($A540,LedenZ,29,0),""))</f>
        <v/>
      </c>
      <c r="T540" s="273">
        <f t="shared" si="502"/>
        <v>0</v>
      </c>
      <c r="U540" s="202">
        <f t="shared" si="503"/>
        <v>0</v>
      </c>
      <c r="V540" s="205">
        <f t="shared" si="510"/>
        <v>9</v>
      </c>
      <c r="W540" s="205">
        <f t="shared" si="510"/>
        <v>10</v>
      </c>
      <c r="X540" s="49">
        <v>11</v>
      </c>
      <c r="Y540" s="84" t="str">
        <f t="shared" si="504"/>
        <v/>
      </c>
      <c r="Z540" s="84" t="str">
        <f t="shared" si="505"/>
        <v/>
      </c>
      <c r="AA540" s="84" t="str">
        <f t="shared" si="506"/>
        <v/>
      </c>
      <c r="AB540" s="84" t="str">
        <f t="shared" si="507"/>
        <v/>
      </c>
      <c r="AC540" s="31">
        <f t="shared" si="508"/>
        <v>0</v>
      </c>
      <c r="AH540" s="332" t="str">
        <f t="shared" si="509"/>
        <v/>
      </c>
    </row>
    <row r="541" spans="1:34" x14ac:dyDescent="0.25">
      <c r="A541" s="31" t="str">
        <f>C531&amp;"x"&amp;B541</f>
        <v>E6x8</v>
      </c>
      <c r="B541" s="60">
        <v>8</v>
      </c>
      <c r="C541" s="84" t="str">
        <f t="shared" si="492"/>
        <v/>
      </c>
      <c r="D541" s="84" t="str">
        <f t="shared" si="493"/>
        <v/>
      </c>
      <c r="E541" s="85" t="str">
        <f t="shared" si="494"/>
        <v/>
      </c>
      <c r="F541" s="85" t="str">
        <f t="shared" si="495"/>
        <v/>
      </c>
      <c r="G541" s="86" t="str">
        <f t="shared" si="496"/>
        <v/>
      </c>
      <c r="H541" s="87" t="str">
        <f t="shared" si="497"/>
        <v/>
      </c>
      <c r="I541" s="94"/>
      <c r="J541" s="84" t="str">
        <f t="shared" si="498"/>
        <v/>
      </c>
      <c r="K541" s="84" t="str">
        <f t="shared" si="499"/>
        <v/>
      </c>
      <c r="L541" s="84" t="str">
        <f t="shared" si="500"/>
        <v/>
      </c>
      <c r="M541" s="84" t="str">
        <f t="shared" si="501"/>
        <v/>
      </c>
      <c r="N541" s="89"/>
      <c r="P541" s="199"/>
      <c r="Q541" s="199"/>
      <c r="R541" s="199"/>
      <c r="S541" s="199" t="str">
        <f>IF(OR(LEFT($A541,1)="x",AND(AC533+$AC541=0,$AC533&gt;0)),"",IFERROR(VLOOKUP($A541,LedenZ,29,0),""))</f>
        <v/>
      </c>
      <c r="T541" s="273">
        <f t="shared" si="502"/>
        <v>0</v>
      </c>
      <c r="U541" s="202">
        <f t="shared" si="503"/>
        <v>0</v>
      </c>
      <c r="V541" s="205">
        <f t="shared" si="510"/>
        <v>9</v>
      </c>
      <c r="W541" s="205">
        <f t="shared" si="510"/>
        <v>10</v>
      </c>
      <c r="X541" s="49">
        <v>12</v>
      </c>
      <c r="Y541" s="84" t="str">
        <f t="shared" si="504"/>
        <v/>
      </c>
      <c r="Z541" s="84" t="str">
        <f t="shared" si="505"/>
        <v/>
      </c>
      <c r="AA541" s="84" t="str">
        <f t="shared" si="506"/>
        <v/>
      </c>
      <c r="AB541" s="84" t="str">
        <f t="shared" si="507"/>
        <v/>
      </c>
      <c r="AC541" s="31">
        <f t="shared" si="508"/>
        <v>0</v>
      </c>
      <c r="AH541" s="332" t="str">
        <f t="shared" si="509"/>
        <v/>
      </c>
    </row>
    <row r="542" spans="1:34" x14ac:dyDescent="0.25">
      <c r="A542" s="31" t="str">
        <f>C531&amp;"x"&amp;B542</f>
        <v>E6x9</v>
      </c>
      <c r="B542" s="60">
        <v>9</v>
      </c>
      <c r="C542" s="84" t="str">
        <f t="shared" si="492"/>
        <v/>
      </c>
      <c r="D542" s="84" t="str">
        <f t="shared" si="493"/>
        <v/>
      </c>
      <c r="E542" s="85" t="str">
        <f t="shared" si="494"/>
        <v/>
      </c>
      <c r="F542" s="85" t="str">
        <f t="shared" si="495"/>
        <v/>
      </c>
      <c r="G542" s="86" t="str">
        <f t="shared" si="496"/>
        <v/>
      </c>
      <c r="H542" s="87" t="str">
        <f t="shared" si="497"/>
        <v/>
      </c>
      <c r="I542" s="94"/>
      <c r="J542" s="84" t="str">
        <f t="shared" si="498"/>
        <v/>
      </c>
      <c r="K542" s="84" t="str">
        <f t="shared" si="499"/>
        <v/>
      </c>
      <c r="L542" s="84" t="str">
        <f t="shared" si="500"/>
        <v/>
      </c>
      <c r="M542" s="84" t="str">
        <f t="shared" si="501"/>
        <v/>
      </c>
      <c r="N542" s="89"/>
      <c r="P542" s="199"/>
      <c r="Q542" s="199"/>
      <c r="R542" s="199"/>
      <c r="S542" s="199" t="str">
        <f>IF(OR(LEFT($A542,1)="x",AND(AC533+$AC542=0,$AC533&gt;0)),"",IFERROR(VLOOKUP($A542,LedenZ,29,0),""))</f>
        <v/>
      </c>
      <c r="T542" s="273">
        <f t="shared" si="502"/>
        <v>0</v>
      </c>
      <c r="U542" s="202">
        <f t="shared" si="503"/>
        <v>0</v>
      </c>
      <c r="V542" s="205">
        <f t="shared" si="510"/>
        <v>9</v>
      </c>
      <c r="W542" s="205">
        <f t="shared" si="510"/>
        <v>10</v>
      </c>
      <c r="X542" s="49">
        <v>13</v>
      </c>
      <c r="Y542" s="84" t="str">
        <f t="shared" si="504"/>
        <v/>
      </c>
      <c r="Z542" s="84" t="str">
        <f t="shared" si="505"/>
        <v/>
      </c>
      <c r="AA542" s="84" t="str">
        <f t="shared" si="506"/>
        <v/>
      </c>
      <c r="AB542" s="84" t="str">
        <f t="shared" si="507"/>
        <v/>
      </c>
      <c r="AC542" s="31">
        <f t="shared" si="508"/>
        <v>0</v>
      </c>
      <c r="AH542" s="332" t="str">
        <f t="shared" si="509"/>
        <v/>
      </c>
    </row>
    <row r="543" spans="1:34" x14ac:dyDescent="0.25">
      <c r="A543" s="31" t="str">
        <f>C531&amp;"x"&amp;B543</f>
        <v>E6x10</v>
      </c>
      <c r="B543" s="60">
        <v>10</v>
      </c>
      <c r="C543" s="84" t="str">
        <f t="shared" si="492"/>
        <v/>
      </c>
      <c r="D543" s="84" t="str">
        <f t="shared" si="493"/>
        <v/>
      </c>
      <c r="E543" s="85" t="str">
        <f t="shared" si="494"/>
        <v/>
      </c>
      <c r="F543" s="85" t="str">
        <f t="shared" si="495"/>
        <v/>
      </c>
      <c r="G543" s="86" t="str">
        <f t="shared" si="496"/>
        <v/>
      </c>
      <c r="H543" s="87" t="str">
        <f t="shared" si="497"/>
        <v/>
      </c>
      <c r="I543" s="94"/>
      <c r="J543" s="84" t="str">
        <f t="shared" si="498"/>
        <v/>
      </c>
      <c r="K543" s="84" t="str">
        <f t="shared" si="499"/>
        <v/>
      </c>
      <c r="L543" s="84" t="str">
        <f t="shared" si="500"/>
        <v/>
      </c>
      <c r="M543" s="84" t="str">
        <f t="shared" si="501"/>
        <v/>
      </c>
      <c r="N543" s="89"/>
      <c r="P543" s="199"/>
      <c r="Q543" s="199"/>
      <c r="R543" s="199"/>
      <c r="S543" s="199" t="str">
        <f>IF(OR(LEFT($A543,1)="x",AND(AC533+$AC543=0,$AC533&gt;0)),"",IFERROR(VLOOKUP($A543,LedenZ,29,0),""))</f>
        <v/>
      </c>
      <c r="T543" s="273">
        <f t="shared" si="502"/>
        <v>0</v>
      </c>
      <c r="U543" s="202">
        <f t="shared" si="503"/>
        <v>0</v>
      </c>
      <c r="V543" s="205">
        <f t="shared" si="510"/>
        <v>9</v>
      </c>
      <c r="W543" s="205">
        <f t="shared" si="510"/>
        <v>10</v>
      </c>
      <c r="X543" s="49">
        <v>14</v>
      </c>
      <c r="Y543" s="84" t="str">
        <f t="shared" si="504"/>
        <v/>
      </c>
      <c r="Z543" s="84" t="str">
        <f t="shared" si="505"/>
        <v/>
      </c>
      <c r="AA543" s="84" t="str">
        <f t="shared" si="506"/>
        <v/>
      </c>
      <c r="AB543" s="84" t="str">
        <f t="shared" si="507"/>
        <v/>
      </c>
      <c r="AC543" s="31">
        <f t="shared" si="508"/>
        <v>0</v>
      </c>
      <c r="AH543" s="332" t="str">
        <f t="shared" si="509"/>
        <v/>
      </c>
    </row>
    <row r="544" spans="1:34" x14ac:dyDescent="0.25">
      <c r="A544" s="31" t="str">
        <f>C531&amp;"x"&amp;B544</f>
        <v>E6x11</v>
      </c>
      <c r="B544" s="60">
        <v>11</v>
      </c>
      <c r="C544" s="84" t="str">
        <f t="shared" si="492"/>
        <v/>
      </c>
      <c r="D544" s="84" t="str">
        <f t="shared" si="493"/>
        <v/>
      </c>
      <c r="E544" s="85" t="str">
        <f t="shared" si="494"/>
        <v/>
      </c>
      <c r="F544" s="85" t="str">
        <f t="shared" si="495"/>
        <v/>
      </c>
      <c r="G544" s="86" t="str">
        <f t="shared" si="496"/>
        <v/>
      </c>
      <c r="H544" s="87" t="str">
        <f t="shared" si="497"/>
        <v/>
      </c>
      <c r="I544" s="94"/>
      <c r="J544" s="84" t="str">
        <f t="shared" si="498"/>
        <v/>
      </c>
      <c r="K544" s="84" t="str">
        <f t="shared" si="499"/>
        <v/>
      </c>
      <c r="L544" s="84" t="str">
        <f t="shared" si="500"/>
        <v/>
      </c>
      <c r="M544" s="84" t="str">
        <f t="shared" si="501"/>
        <v/>
      </c>
      <c r="N544" s="89"/>
      <c r="P544" s="199"/>
      <c r="Q544" s="199"/>
      <c r="R544" s="199"/>
      <c r="S544" s="199" t="str">
        <f>IF(OR(LEFT($A544,1)="x",AND(AC533+$AC544=0,$AC533&gt;0)),"",IFERROR(VLOOKUP($A544,LedenZ,29,0),""))</f>
        <v/>
      </c>
      <c r="T544" s="273">
        <f t="shared" si="502"/>
        <v>0</v>
      </c>
      <c r="U544" s="202">
        <f t="shared" si="503"/>
        <v>0</v>
      </c>
      <c r="V544" s="205">
        <f t="shared" si="510"/>
        <v>9</v>
      </c>
      <c r="W544" s="205">
        <f t="shared" si="510"/>
        <v>10</v>
      </c>
      <c r="X544" s="49">
        <v>15</v>
      </c>
      <c r="Y544" s="84" t="str">
        <f t="shared" si="504"/>
        <v/>
      </c>
      <c r="Z544" s="84" t="str">
        <f t="shared" si="505"/>
        <v/>
      </c>
      <c r="AA544" s="84" t="str">
        <f t="shared" si="506"/>
        <v/>
      </c>
      <c r="AB544" s="84" t="str">
        <f t="shared" si="507"/>
        <v/>
      </c>
      <c r="AC544" s="31">
        <f t="shared" si="508"/>
        <v>0</v>
      </c>
      <c r="AH544" s="332" t="str">
        <f t="shared" si="509"/>
        <v/>
      </c>
    </row>
    <row r="545" spans="1:34" x14ac:dyDescent="0.25">
      <c r="A545" s="31" t="str">
        <f>C531&amp;"x"&amp;B545</f>
        <v>E6x12</v>
      </c>
      <c r="B545" s="60">
        <v>12</v>
      </c>
      <c r="C545" s="84" t="str">
        <f t="shared" si="492"/>
        <v/>
      </c>
      <c r="D545" s="84" t="str">
        <f t="shared" si="493"/>
        <v/>
      </c>
      <c r="E545" s="85" t="str">
        <f t="shared" si="494"/>
        <v/>
      </c>
      <c r="F545" s="85" t="str">
        <f t="shared" si="495"/>
        <v/>
      </c>
      <c r="G545" s="86" t="str">
        <f t="shared" si="496"/>
        <v/>
      </c>
      <c r="H545" s="87" t="str">
        <f t="shared" si="497"/>
        <v/>
      </c>
      <c r="I545" s="94"/>
      <c r="J545" s="84" t="str">
        <f t="shared" si="498"/>
        <v/>
      </c>
      <c r="K545" s="84" t="str">
        <f t="shared" si="499"/>
        <v/>
      </c>
      <c r="L545" s="84" t="str">
        <f t="shared" si="500"/>
        <v/>
      </c>
      <c r="M545" s="84" t="str">
        <f t="shared" si="501"/>
        <v/>
      </c>
      <c r="N545" s="89"/>
      <c r="P545" s="199"/>
      <c r="Q545" s="199"/>
      <c r="R545" s="199"/>
      <c r="S545" s="199" t="str">
        <f>IF(OR(LEFT($A545,1)="x",AND(AC533+$AC545=0,$AC533&gt;0)),"",IFERROR(VLOOKUP($A545,LedenZ,29,0),""))</f>
        <v/>
      </c>
      <c r="T545" s="273">
        <f t="shared" si="502"/>
        <v>0</v>
      </c>
      <c r="U545" s="202">
        <f t="shared" si="503"/>
        <v>0</v>
      </c>
      <c r="V545" s="205">
        <f t="shared" si="510"/>
        <v>9</v>
      </c>
      <c r="W545" s="205">
        <f t="shared" si="510"/>
        <v>10</v>
      </c>
      <c r="X545" s="49">
        <v>16</v>
      </c>
      <c r="Y545" s="84" t="str">
        <f t="shared" si="504"/>
        <v/>
      </c>
      <c r="Z545" s="84" t="str">
        <f t="shared" si="505"/>
        <v/>
      </c>
      <c r="AA545" s="84" t="str">
        <f t="shared" si="506"/>
        <v/>
      </c>
      <c r="AB545" s="84" t="str">
        <f t="shared" si="507"/>
        <v/>
      </c>
      <c r="AC545" s="31">
        <f t="shared" si="508"/>
        <v>0</v>
      </c>
      <c r="AH545" s="332" t="str">
        <f t="shared" si="509"/>
        <v/>
      </c>
    </row>
    <row r="546" spans="1:34" x14ac:dyDescent="0.25">
      <c r="A546" s="31" t="str">
        <f>C531&amp;"x"&amp;B546</f>
        <v>E6x13</v>
      </c>
      <c r="B546" s="60">
        <v>13</v>
      </c>
      <c r="C546" s="84" t="str">
        <f t="shared" si="492"/>
        <v/>
      </c>
      <c r="D546" s="84" t="str">
        <f t="shared" si="493"/>
        <v/>
      </c>
      <c r="E546" s="85" t="str">
        <f t="shared" si="494"/>
        <v/>
      </c>
      <c r="F546" s="85" t="str">
        <f t="shared" si="495"/>
        <v/>
      </c>
      <c r="G546" s="86" t="str">
        <f t="shared" si="496"/>
        <v/>
      </c>
      <c r="H546" s="87" t="str">
        <f t="shared" si="497"/>
        <v/>
      </c>
      <c r="I546" s="94"/>
      <c r="J546" s="84" t="str">
        <f t="shared" si="498"/>
        <v/>
      </c>
      <c r="K546" s="84" t="str">
        <f t="shared" si="499"/>
        <v/>
      </c>
      <c r="L546" s="84" t="str">
        <f t="shared" si="500"/>
        <v/>
      </c>
      <c r="M546" s="84" t="str">
        <f t="shared" si="501"/>
        <v/>
      </c>
      <c r="N546" s="89"/>
      <c r="P546" s="199"/>
      <c r="Q546" s="199"/>
      <c r="R546" s="199"/>
      <c r="S546" s="199" t="str">
        <f>IF(OR(LEFT($A546,1)="x",AND(AC533+$AC546=0,$AC533&gt;0)),"",IFERROR(VLOOKUP($A546,LedenZ,29,0),""))</f>
        <v/>
      </c>
      <c r="T546" s="273">
        <f t="shared" si="502"/>
        <v>0</v>
      </c>
      <c r="U546" s="202">
        <f t="shared" si="503"/>
        <v>0</v>
      </c>
      <c r="V546" s="205">
        <f t="shared" si="510"/>
        <v>9</v>
      </c>
      <c r="W546" s="205">
        <f t="shared" si="510"/>
        <v>10</v>
      </c>
      <c r="X546" s="49">
        <v>17</v>
      </c>
      <c r="Y546" s="84" t="str">
        <f t="shared" si="504"/>
        <v/>
      </c>
      <c r="Z546" s="84" t="str">
        <f t="shared" si="505"/>
        <v/>
      </c>
      <c r="AA546" s="84" t="str">
        <f t="shared" si="506"/>
        <v/>
      </c>
      <c r="AB546" s="84" t="str">
        <f t="shared" si="507"/>
        <v/>
      </c>
      <c r="AC546" s="31">
        <f t="shared" si="508"/>
        <v>0</v>
      </c>
      <c r="AH546" s="332" t="str">
        <f t="shared" si="509"/>
        <v/>
      </c>
    </row>
    <row r="547" spans="1:34" x14ac:dyDescent="0.25">
      <c r="A547" s="31" t="str">
        <f>C531&amp;"x"&amp;B547</f>
        <v>E6x14</v>
      </c>
      <c r="B547" s="60">
        <v>14</v>
      </c>
      <c r="C547" s="84" t="str">
        <f t="shared" si="492"/>
        <v/>
      </c>
      <c r="D547" s="84" t="str">
        <f t="shared" si="493"/>
        <v/>
      </c>
      <c r="E547" s="85" t="str">
        <f t="shared" si="494"/>
        <v/>
      </c>
      <c r="F547" s="85" t="str">
        <f t="shared" si="495"/>
        <v/>
      </c>
      <c r="G547" s="86" t="str">
        <f t="shared" si="496"/>
        <v/>
      </c>
      <c r="H547" s="87" t="str">
        <f t="shared" si="497"/>
        <v/>
      </c>
      <c r="I547" s="94"/>
      <c r="J547" s="84" t="str">
        <f t="shared" si="498"/>
        <v/>
      </c>
      <c r="K547" s="84" t="str">
        <f t="shared" si="499"/>
        <v/>
      </c>
      <c r="L547" s="84" t="str">
        <f t="shared" si="500"/>
        <v/>
      </c>
      <c r="M547" s="84" t="str">
        <f t="shared" si="501"/>
        <v/>
      </c>
      <c r="N547" s="89"/>
      <c r="P547" s="199"/>
      <c r="Q547" s="199"/>
      <c r="R547" s="199"/>
      <c r="S547" s="199" t="str">
        <f>IF(OR(LEFT($A547,1)="x",AND(AC533+$AC547=0,$AC533&gt;0)),"",IFERROR(VLOOKUP($A547,LedenZ,29,0),""))</f>
        <v/>
      </c>
      <c r="T547" s="273">
        <f t="shared" si="502"/>
        <v>0</v>
      </c>
      <c r="U547" s="202">
        <f t="shared" si="503"/>
        <v>0</v>
      </c>
      <c r="V547" s="205">
        <f t="shared" si="510"/>
        <v>9</v>
      </c>
      <c r="W547" s="205">
        <f t="shared" si="510"/>
        <v>10</v>
      </c>
      <c r="X547" s="49">
        <v>18</v>
      </c>
      <c r="Y547" s="84" t="str">
        <f t="shared" si="504"/>
        <v/>
      </c>
      <c r="Z547" s="84" t="str">
        <f t="shared" si="505"/>
        <v/>
      </c>
      <c r="AA547" s="84" t="str">
        <f t="shared" si="506"/>
        <v/>
      </c>
      <c r="AB547" s="84" t="str">
        <f t="shared" si="507"/>
        <v/>
      </c>
      <c r="AC547" s="31">
        <f t="shared" si="508"/>
        <v>0</v>
      </c>
      <c r="AH547" s="332" t="str">
        <f t="shared" si="509"/>
        <v/>
      </c>
    </row>
    <row r="548" spans="1:34" x14ac:dyDescent="0.25">
      <c r="A548" s="31" t="str">
        <f>C531&amp;"x"&amp;B548</f>
        <v>E6x15</v>
      </c>
      <c r="B548" s="60">
        <v>15</v>
      </c>
      <c r="C548" s="84" t="str">
        <f t="shared" si="492"/>
        <v/>
      </c>
      <c r="D548" s="84" t="str">
        <f t="shared" si="493"/>
        <v/>
      </c>
      <c r="E548" s="85" t="str">
        <f t="shared" si="494"/>
        <v/>
      </c>
      <c r="F548" s="85" t="str">
        <f t="shared" si="495"/>
        <v/>
      </c>
      <c r="G548" s="86" t="str">
        <f t="shared" si="496"/>
        <v/>
      </c>
      <c r="H548" s="87" t="str">
        <f t="shared" si="497"/>
        <v/>
      </c>
      <c r="I548" s="94"/>
      <c r="J548" s="84" t="str">
        <f t="shared" si="498"/>
        <v/>
      </c>
      <c r="K548" s="84" t="str">
        <f t="shared" si="499"/>
        <v/>
      </c>
      <c r="L548" s="84" t="str">
        <f t="shared" si="500"/>
        <v/>
      </c>
      <c r="M548" s="84" t="str">
        <f t="shared" si="501"/>
        <v/>
      </c>
      <c r="N548" s="89"/>
      <c r="P548" s="199"/>
      <c r="Q548" s="199"/>
      <c r="R548" s="199"/>
      <c r="S548" s="199" t="str">
        <f>IF(OR(LEFT($A548,1)="x",AND(AC533+$AC548=0,$AC533&gt;0)),"",IFERROR(VLOOKUP($A548,LedenZ,29,0),""))</f>
        <v/>
      </c>
      <c r="T548" s="273">
        <f t="shared" si="502"/>
        <v>0</v>
      </c>
      <c r="U548" s="202">
        <f t="shared" si="503"/>
        <v>0</v>
      </c>
      <c r="V548" s="205">
        <f t="shared" si="510"/>
        <v>9</v>
      </c>
      <c r="W548" s="205">
        <f t="shared" si="510"/>
        <v>10</v>
      </c>
      <c r="X548" s="49">
        <v>19</v>
      </c>
      <c r="Y548" s="84" t="str">
        <f t="shared" si="504"/>
        <v/>
      </c>
      <c r="Z548" s="84" t="str">
        <f t="shared" si="505"/>
        <v/>
      </c>
      <c r="AA548" s="84" t="str">
        <f t="shared" si="506"/>
        <v/>
      </c>
      <c r="AB548" s="84" t="str">
        <f t="shared" si="507"/>
        <v/>
      </c>
      <c r="AC548" s="31">
        <f t="shared" si="508"/>
        <v>0</v>
      </c>
      <c r="AH548" s="332" t="str">
        <f t="shared" si="509"/>
        <v/>
      </c>
    </row>
    <row r="549" spans="1:34" ht="13.8" thickBot="1" x14ac:dyDescent="0.3">
      <c r="B549" s="90"/>
      <c r="C549" s="91"/>
      <c r="D549" s="90"/>
      <c r="E549" s="90"/>
      <c r="F549" s="90"/>
      <c r="G549" s="92"/>
      <c r="H549" s="92"/>
      <c r="I549" s="92"/>
      <c r="J549" s="91"/>
      <c r="K549" s="91"/>
      <c r="L549" s="91"/>
      <c r="M549" s="89"/>
      <c r="N549" s="89"/>
      <c r="X549" s="49">
        <v>20</v>
      </c>
    </row>
    <row r="550" spans="1:34" ht="13.8" thickTop="1" x14ac:dyDescent="0.25">
      <c r="A550" s="59"/>
      <c r="B550" s="60"/>
      <c r="C550" s="416" t="s">
        <v>5707</v>
      </c>
      <c r="D550" s="416"/>
      <c r="E550" s="162" t="s">
        <v>5708</v>
      </c>
      <c r="F550" s="162" t="s">
        <v>5709</v>
      </c>
      <c r="G550" s="62" t="s">
        <v>5710</v>
      </c>
      <c r="H550" s="63"/>
      <c r="I550" s="64"/>
      <c r="J550" s="65" t="s">
        <v>5711</v>
      </c>
      <c r="K550" s="65" t="s">
        <v>5712</v>
      </c>
      <c r="L550" s="65" t="s">
        <v>5713</v>
      </c>
      <c r="M550" s="66"/>
      <c r="N550" s="66"/>
      <c r="O550" s="67"/>
      <c r="P550" s="68">
        <f>COUNT(P554:P568)</f>
        <v>0</v>
      </c>
      <c r="Q550" s="68">
        <f>COUNT(Q554:Q568)</f>
        <v>0</v>
      </c>
      <c r="R550" s="68">
        <f>COUNT(R554:R568)</f>
        <v>0</v>
      </c>
      <c r="S550" s="68">
        <f>COUNT(S554:S568)</f>
        <v>4</v>
      </c>
      <c r="T550" s="344">
        <f>T551-SUM(U554:U568)</f>
        <v>0</v>
      </c>
      <c r="U550" s="67"/>
      <c r="V550" s="67"/>
      <c r="W550" s="67"/>
      <c r="X550" s="67">
        <v>1</v>
      </c>
      <c r="Y550" s="59"/>
      <c r="Z550" s="59"/>
      <c r="AA550" s="59"/>
      <c r="AB550" s="59"/>
      <c r="AC550" s="59"/>
    </row>
    <row r="551" spans="1:34" x14ac:dyDescent="0.25">
      <c r="A551" s="40">
        <v>31</v>
      </c>
      <c r="B551" s="70"/>
      <c r="C551" s="415" t="str">
        <f>Leden!AR33</f>
        <v>F1</v>
      </c>
      <c r="D551" s="415"/>
      <c r="E551" s="161" t="str">
        <f>IF($C551="","",LEFT(IFERROR(VLOOKUP($C551,TeamsZ,2,0),"")&amp;"??",2))</f>
        <v>BK</v>
      </c>
      <c r="F551" s="342" t="str">
        <f>IF($C551="","",IFERROR(VLOOKUP($C551,TeamsZ,3,0),"??"))</f>
        <v>Za</v>
      </c>
      <c r="G551" s="161" t="str">
        <f>IF($C551="","",LEFT(IFERROR(VLOOKUP($C551,TeamsZ,4,0),"")&amp;"?",1))</f>
        <v>4</v>
      </c>
      <c r="H551" s="72"/>
      <c r="I551" s="73"/>
      <c r="J551" s="265">
        <f>COUNTIF(C554:C568,"V")</f>
        <v>3</v>
      </c>
      <c r="K551" s="268">
        <f>COUNTIF(C554:C568,"M")</f>
        <v>1</v>
      </c>
      <c r="L551" s="74">
        <f>IFERROR(AVERAGE(H554:H568),"")</f>
        <v>7</v>
      </c>
      <c r="M551" s="75"/>
      <c r="N551" s="75"/>
      <c r="O551" s="76" t="s">
        <v>5714</v>
      </c>
      <c r="P551" s="346"/>
      <c r="Q551" s="346"/>
      <c r="R551" s="346"/>
      <c r="S551" s="346">
        <f>IF(COUNT(S554:S568)=0,"",TeamPunten(S554:S568,$C551,$T551))</f>
        <v>0</v>
      </c>
      <c r="T551" s="344">
        <f>SUM(T554:T568)</f>
        <v>4</v>
      </c>
      <c r="U551" s="201" t="str">
        <f>MID($C551,1,1)</f>
        <v>F</v>
      </c>
      <c r="V551" s="201" t="str">
        <f>MID($C551,1,1)</f>
        <v>F</v>
      </c>
      <c r="W551" s="201" t="str">
        <f>MID($C551,1,1)</f>
        <v>F</v>
      </c>
      <c r="X551" s="49">
        <v>2</v>
      </c>
      <c r="Y551" s="40"/>
      <c r="Z551" s="40"/>
      <c r="AA551" s="40"/>
      <c r="AB551" s="40"/>
      <c r="AC551" s="40"/>
      <c r="AD551" s="17" t="str">
        <f>IF($C551="","",IFERROR(VLOOKUP($C551,TeamsZ,6,0),""))</f>
        <v>A</v>
      </c>
      <c r="AE551" s="17" t="str">
        <f>TRIM(IF($AD551="","",IFERROR(VLOOKUP($AD551,Teams!$J$4:$O$8,2,0),"")))</f>
        <v>3312 AD</v>
      </c>
      <c r="AF551" s="17" t="str">
        <f>TRIM(IF($AD551="","",IFERROR(VLOOKUP($AD551,Teams!$J$4:$O$8,4,0),"")))</f>
        <v>Dordrecht Oranje Wit Hal</v>
      </c>
      <c r="AH551" s="335">
        <f>IFERROR(AVERAGE(AH554:AH568),"")</f>
        <v>7.5600000000000005</v>
      </c>
    </row>
    <row r="552" spans="1:34" x14ac:dyDescent="0.25">
      <c r="B552" s="60"/>
      <c r="C552" s="162"/>
      <c r="D552" s="60"/>
      <c r="E552" s="60"/>
      <c r="F552" s="60"/>
      <c r="G552" s="64"/>
      <c r="H552" s="64"/>
      <c r="I552" s="64"/>
      <c r="J552" s="266"/>
      <c r="K552" s="266"/>
      <c r="L552" s="266"/>
      <c r="M552" s="77"/>
      <c r="N552" s="77"/>
      <c r="P552" s="200"/>
      <c r="Q552" s="200"/>
      <c r="R552" s="200"/>
      <c r="S552" s="200"/>
      <c r="T552" s="156"/>
      <c r="U552" s="202"/>
      <c r="V552" s="202"/>
      <c r="W552" s="202"/>
      <c r="X552" s="49">
        <v>3</v>
      </c>
    </row>
    <row r="553" spans="1:34" x14ac:dyDescent="0.25">
      <c r="A553" s="78"/>
      <c r="B553" s="79"/>
      <c r="C553" s="80" t="s">
        <v>5715</v>
      </c>
      <c r="D553" s="80" t="s">
        <v>5716</v>
      </c>
      <c r="E553" s="81" t="s">
        <v>5717</v>
      </c>
      <c r="F553" s="81" t="s">
        <v>5718</v>
      </c>
      <c r="G553" s="80" t="s">
        <v>5719</v>
      </c>
      <c r="H553" s="80" t="s">
        <v>5720</v>
      </c>
      <c r="I553" s="80" t="s">
        <v>5575</v>
      </c>
      <c r="J553" s="80" t="s">
        <v>7904</v>
      </c>
      <c r="K553" s="80" t="s">
        <v>7905</v>
      </c>
      <c r="L553" s="80" t="s">
        <v>8680</v>
      </c>
      <c r="M553" s="80" t="s">
        <v>8681</v>
      </c>
      <c r="N553" s="82"/>
      <c r="O553" s="83"/>
      <c r="P553" s="203" t="s">
        <v>5585</v>
      </c>
      <c r="Q553" s="203" t="s">
        <v>5584</v>
      </c>
      <c r="R553" s="203" t="s">
        <v>5586</v>
      </c>
      <c r="S553" s="203" t="s">
        <v>5585</v>
      </c>
      <c r="T553" s="156"/>
      <c r="U553" s="201">
        <f>IF(W551="","",VLOOKUP(W551,Leeftijdscat,2,FALSE))</f>
        <v>5</v>
      </c>
      <c r="V553" s="201">
        <f>IF(W551="","",VLOOKUP(W551,Leeftijdscat,3,FALSE))</f>
        <v>7</v>
      </c>
      <c r="W553" s="201">
        <f>IF(W551="","",VLOOKUP(W551,Leeftijdscat,4,FALSE))</f>
        <v>8</v>
      </c>
      <c r="X553" s="49">
        <v>4</v>
      </c>
      <c r="Y553" s="78">
        <f>LEN(Y554&amp;Y555&amp;Y556&amp;Y557&amp;Y558&amp;Y559&amp;Y560&amp;Y561&amp;Y562&amp;Y563&amp;Y564&amp;Y565&amp;Y566&amp;Y567&amp;Y568)</f>
        <v>0</v>
      </c>
      <c r="Z553" s="78">
        <f>LEN(Z554&amp;Z555&amp;Z556&amp;Z557&amp;Z558&amp;Z559&amp;Z560&amp;Z561&amp;Z562&amp;Z563&amp;Z564&amp;Z565&amp;Z566&amp;Z567&amp;Z568)</f>
        <v>8</v>
      </c>
      <c r="AA553" s="78">
        <f>LEN(AA554&amp;AA555&amp;AA556&amp;AA557&amp;AA558&amp;AA559&amp;AA560&amp;AA561&amp;AA562&amp;AA563&amp;AA564&amp;AA565&amp;AA566&amp;AA567&amp;AA568)</f>
        <v>8</v>
      </c>
      <c r="AB553" s="78">
        <f>LEN(AB554&amp;AB555&amp;AB556&amp;AB557&amp;AB558&amp;AB559&amp;AB560&amp;AB561&amp;AB562&amp;AB563&amp;AB564&amp;AB565&amp;AB566&amp;AB567&amp;AB568)</f>
        <v>0</v>
      </c>
      <c r="AC553" s="78">
        <f>SUM(Y553:AA553)</f>
        <v>16</v>
      </c>
    </row>
    <row r="554" spans="1:34" x14ac:dyDescent="0.25">
      <c r="A554" s="31" t="str">
        <f>C551&amp;"x"&amp;B554</f>
        <v>F1x1</v>
      </c>
      <c r="B554" s="60">
        <v>1</v>
      </c>
      <c r="C554" s="84" t="str">
        <f t="shared" ref="C554:C568" si="511">IF(LEFT($A554,1)="x","",IFERROR(VLOOKUP($A554,LedenZ,5,0),""))</f>
        <v>V</v>
      </c>
      <c r="D554" s="84" t="str">
        <f t="shared" ref="D554:D568" si="512">IF(LEFT($A554,1)="x","",IFERROR(VLOOKUP($A554,LedenZ,6,0),""))</f>
        <v>NMH07D4</v>
      </c>
      <c r="E554" s="85" t="str">
        <f t="shared" ref="E554:E568" si="513">IF(LEFT($A554,1)="x","",IFERROR(VLOOKUP($A554,LedenZ,7,0),""))</f>
        <v>Vos, J.</v>
      </c>
      <c r="F554" s="85" t="str">
        <f t="shared" ref="F554:F568" si="514">IF(LEFT($A554,1)="x","",IFERROR(VLOOKUP($A554,LedenZ,8,0),""))</f>
        <v>Jeslynn</v>
      </c>
      <c r="G554" s="86">
        <f t="shared" ref="G554:G568" si="515">IF(LEFT($A554,1)="x","",IFERROR(VLOOKUP($A554,LedenZ,9,0),""))</f>
        <v>41692</v>
      </c>
      <c r="H554" s="87">
        <f t="shared" ref="H554:H568" si="516">IF(AND(ISNUMBER(G554),G554&lt;&gt;0),DATEDIF(G554,Peildatum,"Y"),"")</f>
        <v>7</v>
      </c>
      <c r="I554" s="94"/>
      <c r="J554" s="84" t="str">
        <f t="shared" ref="J554:J568" si="517">IF(LEFT($A554,1)="x","",IFERROR(VLOOKUP($A554,LedenZ,15,0),""))</f>
        <v/>
      </c>
      <c r="K554" s="84" t="str">
        <f t="shared" ref="K554:K568" si="518">IF(LEFT($A554,1)="x","",IFERROR(VLOOKUP($A554,LedenZ,16,0),""))</f>
        <v>F3</v>
      </c>
      <c r="L554" s="84" t="str">
        <f t="shared" ref="L554:L568" si="519">IF(LEFT($A554,1)="x","",IFERROR(VLOOKUP($A554,LedenZ,17,0),""))</f>
        <v>F1</v>
      </c>
      <c r="M554" s="84" t="str">
        <f t="shared" ref="M554:M568" si="520">IF(LEFT($A554,1)="x","",IFERROR(VLOOKUP($A554,LedenZ,18,0),""))</f>
        <v>F1</v>
      </c>
      <c r="N554" s="89"/>
      <c r="P554" s="199"/>
      <c r="Q554" s="199"/>
      <c r="R554" s="199"/>
      <c r="S554" s="199">
        <f>IF(OR(LEFT($A554,1)="x",AND(AC553+$AC554=0,$AC553&gt;0)),"",IFERROR(VLOOKUP($A554,LedenZ,29,0),""))</f>
        <v>0</v>
      </c>
      <c r="T554" s="273">
        <f t="shared" ref="T554:T568" si="521">IF(LEN(C554&amp;D554&amp;E554&amp;F554)&gt;0,1,0)</f>
        <v>1</v>
      </c>
      <c r="U554" s="202">
        <f t="shared" ref="U554:U568" si="522">MIN(LEN(Y554&amp;Z554&amp;AA554&amp;AB554),1)</f>
        <v>1</v>
      </c>
      <c r="V554" s="205">
        <f>V553</f>
        <v>7</v>
      </c>
      <c r="W554" s="205">
        <f>W553</f>
        <v>8</v>
      </c>
      <c r="X554" s="49">
        <v>5</v>
      </c>
      <c r="Y554" s="84" t="str">
        <f t="shared" ref="Y554:Y568" si="523">IF(LEFT($A554,1)="x","",IFERROR(VLOOKUP($A554,LedenZ,33,0),""))</f>
        <v/>
      </c>
      <c r="Z554" s="84" t="str">
        <f t="shared" ref="Z554:Z568" si="524">IF(LEFT($A554,1)="x","",IFERROR(VLOOKUP($A554,LedenZ,34,0),""))</f>
        <v>F3</v>
      </c>
      <c r="AA554" s="84" t="str">
        <f t="shared" ref="AA554:AA568" si="525">IF(LEFT($A554,1)="x","",IFERROR(VLOOKUP($A554,LedenZ,35,0),""))</f>
        <v>F1</v>
      </c>
      <c r="AB554" s="84" t="str">
        <f t="shared" ref="AB554:AB568" si="526">IF(LEFT($A554,1)="x","",IFERROR(VLOOKUP($A554,LedenZ,36,0),""))</f>
        <v/>
      </c>
      <c r="AC554" s="31">
        <f t="shared" ref="AC554:AC568" si="527">LEN(Y554&amp;Z554&amp;AA554&amp;AB554)</f>
        <v>4</v>
      </c>
      <c r="AH554" s="332">
        <f t="shared" ref="AH554:AH568" si="528">lft(G554,Peildatum)</f>
        <v>7.85</v>
      </c>
    </row>
    <row r="555" spans="1:34" x14ac:dyDescent="0.25">
      <c r="A555" s="31" t="str">
        <f>C551&amp;"x"&amp;B555</f>
        <v>F1x2</v>
      </c>
      <c r="B555" s="60">
        <v>2</v>
      </c>
      <c r="C555" s="84" t="str">
        <f t="shared" si="511"/>
        <v>M</v>
      </c>
      <c r="D555" s="84" t="str">
        <f t="shared" si="512"/>
        <v>NMK59H6</v>
      </c>
      <c r="E555" s="85" t="str">
        <f t="shared" si="513"/>
        <v>Ameijden, van M.</v>
      </c>
      <c r="F555" s="85" t="str">
        <f t="shared" si="514"/>
        <v>Morris</v>
      </c>
      <c r="G555" s="86">
        <f t="shared" si="515"/>
        <v>41780</v>
      </c>
      <c r="H555" s="87">
        <f t="shared" si="516"/>
        <v>7</v>
      </c>
      <c r="I555" s="94"/>
      <c r="J555" s="84" t="str">
        <f t="shared" si="517"/>
        <v/>
      </c>
      <c r="K555" s="84" t="str">
        <f t="shared" si="518"/>
        <v>F3</v>
      </c>
      <c r="L555" s="84" t="str">
        <f t="shared" si="519"/>
        <v>F1</v>
      </c>
      <c r="M555" s="84" t="str">
        <f t="shared" si="520"/>
        <v>F1</v>
      </c>
      <c r="N555" s="89"/>
      <c r="P555" s="199"/>
      <c r="Q555" s="199"/>
      <c r="R555" s="199"/>
      <c r="S555" s="199">
        <f>IF(OR(LEFT($A555,1)="x",AND(AC553+$AC555=0,$AC553&gt;0)),"",IFERROR(VLOOKUP($A555,LedenZ,29,0),""))</f>
        <v>0</v>
      </c>
      <c r="T555" s="273">
        <f t="shared" si="521"/>
        <v>1</v>
      </c>
      <c r="U555" s="202">
        <f t="shared" si="522"/>
        <v>1</v>
      </c>
      <c r="V555" s="205">
        <f t="shared" ref="V555:W568" si="529">V554</f>
        <v>7</v>
      </c>
      <c r="W555" s="205">
        <f t="shared" si="529"/>
        <v>8</v>
      </c>
      <c r="X555" s="49">
        <v>6</v>
      </c>
      <c r="Y555" s="84" t="str">
        <f t="shared" si="523"/>
        <v/>
      </c>
      <c r="Z555" s="84" t="str">
        <f t="shared" si="524"/>
        <v>F3</v>
      </c>
      <c r="AA555" s="84" t="str">
        <f t="shared" si="525"/>
        <v>F1</v>
      </c>
      <c r="AB555" s="84" t="str">
        <f t="shared" si="526"/>
        <v/>
      </c>
      <c r="AC555" s="31">
        <f t="shared" si="527"/>
        <v>4</v>
      </c>
      <c r="AH555" s="332">
        <f t="shared" si="528"/>
        <v>7.61</v>
      </c>
    </row>
    <row r="556" spans="1:34" x14ac:dyDescent="0.25">
      <c r="A556" s="31" t="str">
        <f>C551&amp;"x"&amp;B556</f>
        <v>F1x3</v>
      </c>
      <c r="B556" s="60">
        <v>3</v>
      </c>
      <c r="C556" s="84" t="str">
        <f t="shared" si="511"/>
        <v>V</v>
      </c>
      <c r="D556" s="84" t="str">
        <f t="shared" si="512"/>
        <v>NMK83B1</v>
      </c>
      <c r="E556" s="85" t="str">
        <f t="shared" si="513"/>
        <v>Dullemeijer, M.</v>
      </c>
      <c r="F556" s="85" t="str">
        <f t="shared" si="514"/>
        <v>Mandy</v>
      </c>
      <c r="G556" s="86">
        <f t="shared" si="515"/>
        <v>41822</v>
      </c>
      <c r="H556" s="87">
        <f t="shared" si="516"/>
        <v>7</v>
      </c>
      <c r="I556" s="94"/>
      <c r="J556" s="84" t="str">
        <f t="shared" si="517"/>
        <v/>
      </c>
      <c r="K556" s="84" t="str">
        <f t="shared" si="518"/>
        <v>F4</v>
      </c>
      <c r="L556" s="84" t="str">
        <f t="shared" si="519"/>
        <v>F2</v>
      </c>
      <c r="M556" s="84" t="str">
        <f t="shared" si="520"/>
        <v>F1</v>
      </c>
      <c r="N556" s="89"/>
      <c r="P556" s="199"/>
      <c r="Q556" s="199"/>
      <c r="R556" s="199"/>
      <c r="S556" s="199">
        <f>IF(OR(LEFT($A556,1)="x",AND(AC553+$AC556=0,$AC553&gt;0)),"",IFERROR(VLOOKUP($A556,LedenZ,29,0),""))</f>
        <v>0</v>
      </c>
      <c r="T556" s="273">
        <f t="shared" si="521"/>
        <v>1</v>
      </c>
      <c r="U556" s="202">
        <f t="shared" si="522"/>
        <v>1</v>
      </c>
      <c r="V556" s="205">
        <f t="shared" si="529"/>
        <v>7</v>
      </c>
      <c r="W556" s="205">
        <f t="shared" si="529"/>
        <v>8</v>
      </c>
      <c r="X556" s="49">
        <v>7</v>
      </c>
      <c r="Y556" s="84" t="str">
        <f t="shared" si="523"/>
        <v/>
      </c>
      <c r="Z556" s="84" t="str">
        <f t="shared" si="524"/>
        <v>F4</v>
      </c>
      <c r="AA556" s="84" t="str">
        <f t="shared" si="525"/>
        <v>F2</v>
      </c>
      <c r="AB556" s="84" t="str">
        <f t="shared" si="526"/>
        <v/>
      </c>
      <c r="AC556" s="31">
        <f t="shared" si="527"/>
        <v>4</v>
      </c>
      <c r="AH556" s="332">
        <f t="shared" si="528"/>
        <v>7.5</v>
      </c>
    </row>
    <row r="557" spans="1:34" x14ac:dyDescent="0.25">
      <c r="A557" s="31" t="str">
        <f>C551&amp;"x"&amp;B557</f>
        <v>F1x4</v>
      </c>
      <c r="B557" s="60">
        <v>4</v>
      </c>
      <c r="C557" s="84" t="str">
        <f t="shared" si="511"/>
        <v>V</v>
      </c>
      <c r="D557" s="84" t="str">
        <f t="shared" si="512"/>
        <v>NMJ35H3</v>
      </c>
      <c r="E557" s="85" t="str">
        <f t="shared" si="513"/>
        <v>Dongen, van P.</v>
      </c>
      <c r="F557" s="85" t="str">
        <f t="shared" si="514"/>
        <v>Pien</v>
      </c>
      <c r="G557" s="86">
        <f t="shared" si="515"/>
        <v>41901</v>
      </c>
      <c r="H557" s="87">
        <f t="shared" si="516"/>
        <v>7</v>
      </c>
      <c r="I557" s="94"/>
      <c r="J557" s="84" t="str">
        <f t="shared" si="517"/>
        <v/>
      </c>
      <c r="K557" s="84" t="str">
        <f t="shared" si="518"/>
        <v>F4</v>
      </c>
      <c r="L557" s="84" t="str">
        <f t="shared" si="519"/>
        <v>F2</v>
      </c>
      <c r="M557" s="84" t="str">
        <f t="shared" si="520"/>
        <v>F1</v>
      </c>
      <c r="N557" s="89"/>
      <c r="P557" s="199"/>
      <c r="Q557" s="199"/>
      <c r="R557" s="199"/>
      <c r="S557" s="199">
        <f>IF(OR(LEFT($A557,1)="x",AND(AC553+$AC557=0,$AC553&gt;0)),"",IFERROR(VLOOKUP($A557,LedenZ,29,0),""))</f>
        <v>0</v>
      </c>
      <c r="T557" s="273">
        <f t="shared" si="521"/>
        <v>1</v>
      </c>
      <c r="U557" s="202">
        <f t="shared" si="522"/>
        <v>1</v>
      </c>
      <c r="V557" s="205">
        <f t="shared" si="529"/>
        <v>7</v>
      </c>
      <c r="W557" s="205">
        <f t="shared" si="529"/>
        <v>8</v>
      </c>
      <c r="X557" s="49">
        <v>8</v>
      </c>
      <c r="Y557" s="84" t="str">
        <f t="shared" si="523"/>
        <v/>
      </c>
      <c r="Z557" s="84" t="str">
        <f t="shared" si="524"/>
        <v>F4</v>
      </c>
      <c r="AA557" s="84" t="str">
        <f t="shared" si="525"/>
        <v>F2</v>
      </c>
      <c r="AB557" s="84" t="str">
        <f t="shared" si="526"/>
        <v/>
      </c>
      <c r="AC557" s="31">
        <f t="shared" si="527"/>
        <v>4</v>
      </c>
      <c r="AH557" s="332">
        <f t="shared" si="528"/>
        <v>7.28</v>
      </c>
    </row>
    <row r="558" spans="1:34" x14ac:dyDescent="0.25">
      <c r="A558" s="31" t="str">
        <f>C551&amp;"x"&amp;B558</f>
        <v>F1x5</v>
      </c>
      <c r="B558" s="60">
        <v>5</v>
      </c>
      <c r="C558" s="84" t="str">
        <f t="shared" si="511"/>
        <v/>
      </c>
      <c r="D558" s="84" t="str">
        <f t="shared" si="512"/>
        <v/>
      </c>
      <c r="E558" s="85" t="str">
        <f t="shared" si="513"/>
        <v/>
      </c>
      <c r="F558" s="85" t="str">
        <f t="shared" si="514"/>
        <v/>
      </c>
      <c r="G558" s="86" t="str">
        <f t="shared" si="515"/>
        <v/>
      </c>
      <c r="H558" s="87" t="str">
        <f t="shared" si="516"/>
        <v/>
      </c>
      <c r="I558" s="94"/>
      <c r="J558" s="84" t="str">
        <f t="shared" si="517"/>
        <v/>
      </c>
      <c r="K558" s="84" t="str">
        <f t="shared" si="518"/>
        <v/>
      </c>
      <c r="L558" s="84" t="str">
        <f t="shared" si="519"/>
        <v/>
      </c>
      <c r="M558" s="84" t="str">
        <f t="shared" si="520"/>
        <v/>
      </c>
      <c r="N558" s="89"/>
      <c r="P558" s="199"/>
      <c r="Q558" s="199"/>
      <c r="R558" s="199"/>
      <c r="S558" s="199" t="str">
        <f>IF(OR(LEFT($A558,1)="x",AND(AC553+$AC558=0,$AC553&gt;0)),"",IFERROR(VLOOKUP($A558,LedenZ,29,0),""))</f>
        <v/>
      </c>
      <c r="T558" s="273">
        <f t="shared" si="521"/>
        <v>0</v>
      </c>
      <c r="U558" s="202">
        <f t="shared" si="522"/>
        <v>0</v>
      </c>
      <c r="V558" s="205">
        <f t="shared" si="529"/>
        <v>7</v>
      </c>
      <c r="W558" s="205">
        <f t="shared" si="529"/>
        <v>8</v>
      </c>
      <c r="X558" s="49">
        <v>9</v>
      </c>
      <c r="Y558" s="84" t="str">
        <f t="shared" si="523"/>
        <v/>
      </c>
      <c r="Z558" s="84" t="str">
        <f t="shared" si="524"/>
        <v/>
      </c>
      <c r="AA558" s="84" t="str">
        <f t="shared" si="525"/>
        <v/>
      </c>
      <c r="AB558" s="84" t="str">
        <f t="shared" si="526"/>
        <v/>
      </c>
      <c r="AC558" s="31">
        <f t="shared" si="527"/>
        <v>0</v>
      </c>
      <c r="AH558" s="332" t="str">
        <f t="shared" si="528"/>
        <v/>
      </c>
    </row>
    <row r="559" spans="1:34" x14ac:dyDescent="0.25">
      <c r="A559" s="31" t="str">
        <f>C551&amp;"x"&amp;B559</f>
        <v>F1x6</v>
      </c>
      <c r="B559" s="60">
        <v>6</v>
      </c>
      <c r="C559" s="84" t="str">
        <f t="shared" si="511"/>
        <v/>
      </c>
      <c r="D559" s="84" t="str">
        <f t="shared" si="512"/>
        <v/>
      </c>
      <c r="E559" s="85" t="str">
        <f t="shared" si="513"/>
        <v/>
      </c>
      <c r="F559" s="85" t="str">
        <f t="shared" si="514"/>
        <v/>
      </c>
      <c r="G559" s="86" t="str">
        <f t="shared" si="515"/>
        <v/>
      </c>
      <c r="H559" s="87" t="str">
        <f t="shared" si="516"/>
        <v/>
      </c>
      <c r="I559" s="94"/>
      <c r="J559" s="84" t="str">
        <f t="shared" si="517"/>
        <v/>
      </c>
      <c r="K559" s="84" t="str">
        <f t="shared" si="518"/>
        <v/>
      </c>
      <c r="L559" s="84" t="str">
        <f t="shared" si="519"/>
        <v/>
      </c>
      <c r="M559" s="84" t="str">
        <f t="shared" si="520"/>
        <v/>
      </c>
      <c r="N559" s="89"/>
      <c r="P559" s="199"/>
      <c r="Q559" s="199"/>
      <c r="R559" s="199"/>
      <c r="S559" s="199" t="str">
        <f>IF(OR(LEFT($A559,1)="x",AND(AC553+$AC559=0,$AC553&gt;0)),"",IFERROR(VLOOKUP($A559,LedenZ,29,0),""))</f>
        <v/>
      </c>
      <c r="T559" s="273">
        <f t="shared" si="521"/>
        <v>0</v>
      </c>
      <c r="U559" s="202">
        <f t="shared" si="522"/>
        <v>0</v>
      </c>
      <c r="V559" s="205">
        <f t="shared" si="529"/>
        <v>7</v>
      </c>
      <c r="W559" s="205">
        <f t="shared" si="529"/>
        <v>8</v>
      </c>
      <c r="X559" s="49">
        <v>10</v>
      </c>
      <c r="Y559" s="84" t="str">
        <f t="shared" si="523"/>
        <v/>
      </c>
      <c r="Z559" s="84" t="str">
        <f t="shared" si="524"/>
        <v/>
      </c>
      <c r="AA559" s="84" t="str">
        <f t="shared" si="525"/>
        <v/>
      </c>
      <c r="AB559" s="84" t="str">
        <f t="shared" si="526"/>
        <v/>
      </c>
      <c r="AC559" s="31">
        <f t="shared" si="527"/>
        <v>0</v>
      </c>
      <c r="AH559" s="332" t="str">
        <f t="shared" si="528"/>
        <v/>
      </c>
    </row>
    <row r="560" spans="1:34" x14ac:dyDescent="0.25">
      <c r="A560" s="31" t="str">
        <f>C551&amp;"x"&amp;B560</f>
        <v>F1x7</v>
      </c>
      <c r="B560" s="60">
        <v>7</v>
      </c>
      <c r="C560" s="84" t="str">
        <f t="shared" si="511"/>
        <v/>
      </c>
      <c r="D560" s="84" t="str">
        <f t="shared" si="512"/>
        <v/>
      </c>
      <c r="E560" s="85" t="str">
        <f t="shared" si="513"/>
        <v/>
      </c>
      <c r="F560" s="85" t="str">
        <f t="shared" si="514"/>
        <v/>
      </c>
      <c r="G560" s="86" t="str">
        <f t="shared" si="515"/>
        <v/>
      </c>
      <c r="H560" s="87" t="str">
        <f t="shared" si="516"/>
        <v/>
      </c>
      <c r="I560" s="94"/>
      <c r="J560" s="84" t="str">
        <f t="shared" si="517"/>
        <v/>
      </c>
      <c r="K560" s="84" t="str">
        <f t="shared" si="518"/>
        <v/>
      </c>
      <c r="L560" s="84" t="str">
        <f t="shared" si="519"/>
        <v/>
      </c>
      <c r="M560" s="84" t="str">
        <f t="shared" si="520"/>
        <v/>
      </c>
      <c r="N560" s="89"/>
      <c r="P560" s="199"/>
      <c r="Q560" s="199"/>
      <c r="R560" s="199"/>
      <c r="S560" s="199" t="str">
        <f>IF(OR(LEFT($A560,1)="x",AND(AC553+$AC560=0,$AC553&gt;0)),"",IFERROR(VLOOKUP($A560,LedenZ,29,0),""))</f>
        <v/>
      </c>
      <c r="T560" s="273">
        <f t="shared" si="521"/>
        <v>0</v>
      </c>
      <c r="U560" s="202">
        <f t="shared" si="522"/>
        <v>0</v>
      </c>
      <c r="V560" s="205">
        <f t="shared" si="529"/>
        <v>7</v>
      </c>
      <c r="W560" s="205">
        <f t="shared" si="529"/>
        <v>8</v>
      </c>
      <c r="X560" s="49">
        <v>11</v>
      </c>
      <c r="Y560" s="84" t="str">
        <f t="shared" si="523"/>
        <v/>
      </c>
      <c r="Z560" s="84" t="str">
        <f t="shared" si="524"/>
        <v/>
      </c>
      <c r="AA560" s="84" t="str">
        <f t="shared" si="525"/>
        <v/>
      </c>
      <c r="AB560" s="84" t="str">
        <f t="shared" si="526"/>
        <v/>
      </c>
      <c r="AC560" s="31">
        <f t="shared" si="527"/>
        <v>0</v>
      </c>
      <c r="AH560" s="332" t="str">
        <f t="shared" si="528"/>
        <v/>
      </c>
    </row>
    <row r="561" spans="1:34" x14ac:dyDescent="0.25">
      <c r="A561" s="31" t="str">
        <f>C551&amp;"x"&amp;B561</f>
        <v>F1x8</v>
      </c>
      <c r="B561" s="60">
        <v>8</v>
      </c>
      <c r="C561" s="84" t="str">
        <f t="shared" si="511"/>
        <v/>
      </c>
      <c r="D561" s="84" t="str">
        <f t="shared" si="512"/>
        <v/>
      </c>
      <c r="E561" s="85" t="str">
        <f t="shared" si="513"/>
        <v/>
      </c>
      <c r="F561" s="85" t="str">
        <f t="shared" si="514"/>
        <v/>
      </c>
      <c r="G561" s="86" t="str">
        <f t="shared" si="515"/>
        <v/>
      </c>
      <c r="H561" s="87" t="str">
        <f t="shared" si="516"/>
        <v/>
      </c>
      <c r="I561" s="94"/>
      <c r="J561" s="84" t="str">
        <f t="shared" si="517"/>
        <v/>
      </c>
      <c r="K561" s="84" t="str">
        <f t="shared" si="518"/>
        <v/>
      </c>
      <c r="L561" s="84" t="str">
        <f t="shared" si="519"/>
        <v/>
      </c>
      <c r="M561" s="84" t="str">
        <f t="shared" si="520"/>
        <v/>
      </c>
      <c r="N561" s="89"/>
      <c r="P561" s="199"/>
      <c r="Q561" s="199"/>
      <c r="R561" s="199"/>
      <c r="S561" s="199" t="str">
        <f>IF(OR(LEFT($A561,1)="x",AND(AC553+$AC561=0,$AC553&gt;0)),"",IFERROR(VLOOKUP($A561,LedenZ,29,0),""))</f>
        <v/>
      </c>
      <c r="T561" s="273">
        <f t="shared" si="521"/>
        <v>0</v>
      </c>
      <c r="U561" s="202">
        <f t="shared" si="522"/>
        <v>0</v>
      </c>
      <c r="V561" s="205">
        <f t="shared" si="529"/>
        <v>7</v>
      </c>
      <c r="W561" s="205">
        <f t="shared" si="529"/>
        <v>8</v>
      </c>
      <c r="X561" s="49">
        <v>12</v>
      </c>
      <c r="Y561" s="84" t="str">
        <f t="shared" si="523"/>
        <v/>
      </c>
      <c r="Z561" s="84" t="str">
        <f t="shared" si="524"/>
        <v/>
      </c>
      <c r="AA561" s="84" t="str">
        <f t="shared" si="525"/>
        <v/>
      </c>
      <c r="AB561" s="84" t="str">
        <f t="shared" si="526"/>
        <v/>
      </c>
      <c r="AC561" s="31">
        <f t="shared" si="527"/>
        <v>0</v>
      </c>
      <c r="AH561" s="332" t="str">
        <f t="shared" si="528"/>
        <v/>
      </c>
    </row>
    <row r="562" spans="1:34" x14ac:dyDescent="0.25">
      <c r="A562" s="31" t="str">
        <f>C551&amp;"x"&amp;B562</f>
        <v>F1x9</v>
      </c>
      <c r="B562" s="60">
        <v>9</v>
      </c>
      <c r="C562" s="84" t="str">
        <f t="shared" si="511"/>
        <v/>
      </c>
      <c r="D562" s="84" t="str">
        <f t="shared" si="512"/>
        <v/>
      </c>
      <c r="E562" s="85" t="str">
        <f t="shared" si="513"/>
        <v/>
      </c>
      <c r="F562" s="85" t="str">
        <f t="shared" si="514"/>
        <v/>
      </c>
      <c r="G562" s="86" t="str">
        <f t="shared" si="515"/>
        <v/>
      </c>
      <c r="H562" s="87" t="str">
        <f t="shared" si="516"/>
        <v/>
      </c>
      <c r="I562" s="94"/>
      <c r="J562" s="84" t="str">
        <f t="shared" si="517"/>
        <v/>
      </c>
      <c r="K562" s="84" t="str">
        <f t="shared" si="518"/>
        <v/>
      </c>
      <c r="L562" s="84" t="str">
        <f t="shared" si="519"/>
        <v/>
      </c>
      <c r="M562" s="84" t="str">
        <f t="shared" si="520"/>
        <v/>
      </c>
      <c r="N562" s="89"/>
      <c r="P562" s="199"/>
      <c r="Q562" s="199"/>
      <c r="R562" s="199"/>
      <c r="S562" s="199" t="str">
        <f>IF(OR(LEFT($A562,1)="x",AND(AC553+$AC562=0,$AC553&gt;0)),"",IFERROR(VLOOKUP($A562,LedenZ,29,0),""))</f>
        <v/>
      </c>
      <c r="T562" s="273">
        <f t="shared" si="521"/>
        <v>0</v>
      </c>
      <c r="U562" s="202">
        <f t="shared" si="522"/>
        <v>0</v>
      </c>
      <c r="V562" s="205">
        <f t="shared" si="529"/>
        <v>7</v>
      </c>
      <c r="W562" s="205">
        <f t="shared" si="529"/>
        <v>8</v>
      </c>
      <c r="X562" s="49">
        <v>13</v>
      </c>
      <c r="Y562" s="84" t="str">
        <f t="shared" si="523"/>
        <v/>
      </c>
      <c r="Z562" s="84" t="str">
        <f t="shared" si="524"/>
        <v/>
      </c>
      <c r="AA562" s="84" t="str">
        <f t="shared" si="525"/>
        <v/>
      </c>
      <c r="AB562" s="84" t="str">
        <f t="shared" si="526"/>
        <v/>
      </c>
      <c r="AC562" s="31">
        <f t="shared" si="527"/>
        <v>0</v>
      </c>
      <c r="AH562" s="332" t="str">
        <f t="shared" si="528"/>
        <v/>
      </c>
    </row>
    <row r="563" spans="1:34" x14ac:dyDescent="0.25">
      <c r="A563" s="31" t="str">
        <f>C551&amp;"x"&amp;B563</f>
        <v>F1x10</v>
      </c>
      <c r="B563" s="60">
        <v>10</v>
      </c>
      <c r="C563" s="84" t="str">
        <f t="shared" si="511"/>
        <v/>
      </c>
      <c r="D563" s="84" t="str">
        <f t="shared" si="512"/>
        <v/>
      </c>
      <c r="E563" s="85" t="str">
        <f t="shared" si="513"/>
        <v/>
      </c>
      <c r="F563" s="85" t="str">
        <f t="shared" si="514"/>
        <v/>
      </c>
      <c r="G563" s="86" t="str">
        <f t="shared" si="515"/>
        <v/>
      </c>
      <c r="H563" s="87" t="str">
        <f t="shared" si="516"/>
        <v/>
      </c>
      <c r="I563" s="94"/>
      <c r="J563" s="84" t="str">
        <f t="shared" si="517"/>
        <v/>
      </c>
      <c r="K563" s="84" t="str">
        <f t="shared" si="518"/>
        <v/>
      </c>
      <c r="L563" s="84" t="str">
        <f t="shared" si="519"/>
        <v/>
      </c>
      <c r="M563" s="84" t="str">
        <f t="shared" si="520"/>
        <v/>
      </c>
      <c r="N563" s="89"/>
      <c r="P563" s="199"/>
      <c r="Q563" s="199"/>
      <c r="R563" s="199"/>
      <c r="S563" s="199" t="str">
        <f>IF(OR(LEFT($A563,1)="x",AND(AC553+$AC563=0,$AC553&gt;0)),"",IFERROR(VLOOKUP($A563,LedenZ,29,0),""))</f>
        <v/>
      </c>
      <c r="T563" s="273">
        <f t="shared" si="521"/>
        <v>0</v>
      </c>
      <c r="U563" s="202">
        <f t="shared" si="522"/>
        <v>0</v>
      </c>
      <c r="V563" s="205">
        <f t="shared" si="529"/>
        <v>7</v>
      </c>
      <c r="W563" s="205">
        <f t="shared" si="529"/>
        <v>8</v>
      </c>
      <c r="X563" s="49">
        <v>14</v>
      </c>
      <c r="Y563" s="84" t="str">
        <f t="shared" si="523"/>
        <v/>
      </c>
      <c r="Z563" s="84" t="str">
        <f t="shared" si="524"/>
        <v/>
      </c>
      <c r="AA563" s="84" t="str">
        <f t="shared" si="525"/>
        <v/>
      </c>
      <c r="AB563" s="84" t="str">
        <f t="shared" si="526"/>
        <v/>
      </c>
      <c r="AC563" s="31">
        <f t="shared" si="527"/>
        <v>0</v>
      </c>
      <c r="AH563" s="332" t="str">
        <f t="shared" si="528"/>
        <v/>
      </c>
    </row>
    <row r="564" spans="1:34" x14ac:dyDescent="0.25">
      <c r="A564" s="31" t="str">
        <f>C551&amp;"x"&amp;B564</f>
        <v>F1x11</v>
      </c>
      <c r="B564" s="60">
        <v>11</v>
      </c>
      <c r="C564" s="84" t="str">
        <f t="shared" si="511"/>
        <v/>
      </c>
      <c r="D564" s="84" t="str">
        <f t="shared" si="512"/>
        <v/>
      </c>
      <c r="E564" s="85" t="str">
        <f t="shared" si="513"/>
        <v/>
      </c>
      <c r="F564" s="85" t="str">
        <f t="shared" si="514"/>
        <v/>
      </c>
      <c r="G564" s="86" t="str">
        <f t="shared" si="515"/>
        <v/>
      </c>
      <c r="H564" s="87" t="str">
        <f t="shared" si="516"/>
        <v/>
      </c>
      <c r="I564" s="94"/>
      <c r="J564" s="84" t="str">
        <f t="shared" si="517"/>
        <v/>
      </c>
      <c r="K564" s="84" t="str">
        <f t="shared" si="518"/>
        <v/>
      </c>
      <c r="L564" s="84" t="str">
        <f t="shared" si="519"/>
        <v/>
      </c>
      <c r="M564" s="84" t="str">
        <f t="shared" si="520"/>
        <v/>
      </c>
      <c r="N564" s="89"/>
      <c r="P564" s="199"/>
      <c r="Q564" s="199"/>
      <c r="R564" s="199"/>
      <c r="S564" s="199" t="str">
        <f>IF(OR(LEFT($A564,1)="x",AND(AC553+$AC564=0,$AC553&gt;0)),"",IFERROR(VLOOKUP($A564,LedenZ,29,0),""))</f>
        <v/>
      </c>
      <c r="T564" s="273">
        <f t="shared" si="521"/>
        <v>0</v>
      </c>
      <c r="U564" s="202">
        <f t="shared" si="522"/>
        <v>0</v>
      </c>
      <c r="V564" s="205">
        <f t="shared" si="529"/>
        <v>7</v>
      </c>
      <c r="W564" s="205">
        <f t="shared" si="529"/>
        <v>8</v>
      </c>
      <c r="X564" s="49">
        <v>15</v>
      </c>
      <c r="Y564" s="84" t="str">
        <f t="shared" si="523"/>
        <v/>
      </c>
      <c r="Z564" s="84" t="str">
        <f t="shared" si="524"/>
        <v/>
      </c>
      <c r="AA564" s="84" t="str">
        <f t="shared" si="525"/>
        <v/>
      </c>
      <c r="AB564" s="84" t="str">
        <f t="shared" si="526"/>
        <v/>
      </c>
      <c r="AC564" s="31">
        <f t="shared" si="527"/>
        <v>0</v>
      </c>
      <c r="AH564" s="332" t="str">
        <f t="shared" si="528"/>
        <v/>
      </c>
    </row>
    <row r="565" spans="1:34" x14ac:dyDescent="0.25">
      <c r="A565" s="31" t="str">
        <f>C551&amp;"x"&amp;B565</f>
        <v>F1x12</v>
      </c>
      <c r="B565" s="60">
        <v>12</v>
      </c>
      <c r="C565" s="84" t="str">
        <f t="shared" si="511"/>
        <v/>
      </c>
      <c r="D565" s="84" t="str">
        <f t="shared" si="512"/>
        <v/>
      </c>
      <c r="E565" s="85" t="str">
        <f t="shared" si="513"/>
        <v/>
      </c>
      <c r="F565" s="85" t="str">
        <f t="shared" si="514"/>
        <v/>
      </c>
      <c r="G565" s="86" t="str">
        <f t="shared" si="515"/>
        <v/>
      </c>
      <c r="H565" s="87" t="str">
        <f t="shared" si="516"/>
        <v/>
      </c>
      <c r="I565" s="94"/>
      <c r="J565" s="84" t="str">
        <f t="shared" si="517"/>
        <v/>
      </c>
      <c r="K565" s="84" t="str">
        <f t="shared" si="518"/>
        <v/>
      </c>
      <c r="L565" s="84" t="str">
        <f t="shared" si="519"/>
        <v/>
      </c>
      <c r="M565" s="84" t="str">
        <f t="shared" si="520"/>
        <v/>
      </c>
      <c r="N565" s="89"/>
      <c r="P565" s="199"/>
      <c r="Q565" s="199"/>
      <c r="R565" s="199"/>
      <c r="S565" s="199" t="str">
        <f>IF(OR(LEFT($A565,1)="x",AND(AC553+$AC565=0,$AC553&gt;0)),"",IFERROR(VLOOKUP($A565,LedenZ,29,0),""))</f>
        <v/>
      </c>
      <c r="T565" s="273">
        <f t="shared" si="521"/>
        <v>0</v>
      </c>
      <c r="U565" s="202">
        <f t="shared" si="522"/>
        <v>0</v>
      </c>
      <c r="V565" s="205">
        <f t="shared" si="529"/>
        <v>7</v>
      </c>
      <c r="W565" s="205">
        <f t="shared" si="529"/>
        <v>8</v>
      </c>
      <c r="X565" s="49">
        <v>16</v>
      </c>
      <c r="Y565" s="84" t="str">
        <f t="shared" si="523"/>
        <v/>
      </c>
      <c r="Z565" s="84" t="str">
        <f t="shared" si="524"/>
        <v/>
      </c>
      <c r="AA565" s="84" t="str">
        <f t="shared" si="525"/>
        <v/>
      </c>
      <c r="AB565" s="84" t="str">
        <f t="shared" si="526"/>
        <v/>
      </c>
      <c r="AC565" s="31">
        <f t="shared" si="527"/>
        <v>0</v>
      </c>
      <c r="AH565" s="332" t="str">
        <f t="shared" si="528"/>
        <v/>
      </c>
    </row>
    <row r="566" spans="1:34" x14ac:dyDescent="0.25">
      <c r="A566" s="31" t="str">
        <f>C551&amp;"x"&amp;B566</f>
        <v>F1x13</v>
      </c>
      <c r="B566" s="60">
        <v>13</v>
      </c>
      <c r="C566" s="84" t="str">
        <f t="shared" si="511"/>
        <v/>
      </c>
      <c r="D566" s="84" t="str">
        <f t="shared" si="512"/>
        <v/>
      </c>
      <c r="E566" s="85" t="str">
        <f t="shared" si="513"/>
        <v/>
      </c>
      <c r="F566" s="85" t="str">
        <f t="shared" si="514"/>
        <v/>
      </c>
      <c r="G566" s="86" t="str">
        <f t="shared" si="515"/>
        <v/>
      </c>
      <c r="H566" s="87" t="str">
        <f t="shared" si="516"/>
        <v/>
      </c>
      <c r="I566" s="94"/>
      <c r="J566" s="84" t="str">
        <f t="shared" si="517"/>
        <v/>
      </c>
      <c r="K566" s="84" t="str">
        <f t="shared" si="518"/>
        <v/>
      </c>
      <c r="L566" s="84" t="str">
        <f t="shared" si="519"/>
        <v/>
      </c>
      <c r="M566" s="84" t="str">
        <f t="shared" si="520"/>
        <v/>
      </c>
      <c r="N566" s="89"/>
      <c r="P566" s="199"/>
      <c r="Q566" s="199"/>
      <c r="R566" s="199"/>
      <c r="S566" s="199" t="str">
        <f>IF(OR(LEFT($A566,1)="x",AND(AC553+$AC566=0,$AC553&gt;0)),"",IFERROR(VLOOKUP($A566,LedenZ,29,0),""))</f>
        <v/>
      </c>
      <c r="T566" s="273">
        <f t="shared" si="521"/>
        <v>0</v>
      </c>
      <c r="U566" s="202">
        <f t="shared" si="522"/>
        <v>0</v>
      </c>
      <c r="V566" s="205">
        <f t="shared" si="529"/>
        <v>7</v>
      </c>
      <c r="W566" s="205">
        <f t="shared" si="529"/>
        <v>8</v>
      </c>
      <c r="X566" s="49">
        <v>17</v>
      </c>
      <c r="Y566" s="84" t="str">
        <f t="shared" si="523"/>
        <v/>
      </c>
      <c r="Z566" s="84" t="str">
        <f t="shared" si="524"/>
        <v/>
      </c>
      <c r="AA566" s="84" t="str">
        <f t="shared" si="525"/>
        <v/>
      </c>
      <c r="AB566" s="84" t="str">
        <f t="shared" si="526"/>
        <v/>
      </c>
      <c r="AC566" s="31">
        <f t="shared" si="527"/>
        <v>0</v>
      </c>
      <c r="AH566" s="332" t="str">
        <f t="shared" si="528"/>
        <v/>
      </c>
    </row>
    <row r="567" spans="1:34" x14ac:dyDescent="0.25">
      <c r="A567" s="31" t="str">
        <f>C551&amp;"x"&amp;B567</f>
        <v>F1x14</v>
      </c>
      <c r="B567" s="60">
        <v>14</v>
      </c>
      <c r="C567" s="84" t="str">
        <f t="shared" si="511"/>
        <v/>
      </c>
      <c r="D567" s="84" t="str">
        <f t="shared" si="512"/>
        <v/>
      </c>
      <c r="E567" s="85" t="str">
        <f t="shared" si="513"/>
        <v/>
      </c>
      <c r="F567" s="85" t="str">
        <f t="shared" si="514"/>
        <v/>
      </c>
      <c r="G567" s="86" t="str">
        <f t="shared" si="515"/>
        <v/>
      </c>
      <c r="H567" s="87" t="str">
        <f t="shared" si="516"/>
        <v/>
      </c>
      <c r="I567" s="94"/>
      <c r="J567" s="84" t="str">
        <f t="shared" si="517"/>
        <v/>
      </c>
      <c r="K567" s="84" t="str">
        <f t="shared" si="518"/>
        <v/>
      </c>
      <c r="L567" s="84" t="str">
        <f t="shared" si="519"/>
        <v/>
      </c>
      <c r="M567" s="84" t="str">
        <f t="shared" si="520"/>
        <v/>
      </c>
      <c r="N567" s="89"/>
      <c r="P567" s="199"/>
      <c r="Q567" s="199"/>
      <c r="R567" s="199"/>
      <c r="S567" s="199" t="str">
        <f>IF(OR(LEFT($A567,1)="x",AND(AC553+$AC567=0,$AC553&gt;0)),"",IFERROR(VLOOKUP($A567,LedenZ,29,0),""))</f>
        <v/>
      </c>
      <c r="T567" s="273">
        <f t="shared" si="521"/>
        <v>0</v>
      </c>
      <c r="U567" s="202">
        <f t="shared" si="522"/>
        <v>0</v>
      </c>
      <c r="V567" s="205">
        <f t="shared" si="529"/>
        <v>7</v>
      </c>
      <c r="W567" s="205">
        <f t="shared" si="529"/>
        <v>8</v>
      </c>
      <c r="X567" s="49">
        <v>18</v>
      </c>
      <c r="Y567" s="84" t="str">
        <f t="shared" si="523"/>
        <v/>
      </c>
      <c r="Z567" s="84" t="str">
        <f t="shared" si="524"/>
        <v/>
      </c>
      <c r="AA567" s="84" t="str">
        <f t="shared" si="525"/>
        <v/>
      </c>
      <c r="AB567" s="84" t="str">
        <f t="shared" si="526"/>
        <v/>
      </c>
      <c r="AC567" s="31">
        <f t="shared" si="527"/>
        <v>0</v>
      </c>
      <c r="AH567" s="332" t="str">
        <f t="shared" si="528"/>
        <v/>
      </c>
    </row>
    <row r="568" spans="1:34" x14ac:dyDescent="0.25">
      <c r="A568" s="31" t="str">
        <f>C551&amp;"x"&amp;B568</f>
        <v>F1x15</v>
      </c>
      <c r="B568" s="60">
        <v>15</v>
      </c>
      <c r="C568" s="84" t="str">
        <f t="shared" si="511"/>
        <v/>
      </c>
      <c r="D568" s="84" t="str">
        <f t="shared" si="512"/>
        <v/>
      </c>
      <c r="E568" s="85" t="str">
        <f t="shared" si="513"/>
        <v/>
      </c>
      <c r="F568" s="85" t="str">
        <f t="shared" si="514"/>
        <v/>
      </c>
      <c r="G568" s="86" t="str">
        <f t="shared" si="515"/>
        <v/>
      </c>
      <c r="H568" s="87" t="str">
        <f t="shared" si="516"/>
        <v/>
      </c>
      <c r="I568" s="94"/>
      <c r="J568" s="84" t="str">
        <f t="shared" si="517"/>
        <v/>
      </c>
      <c r="K568" s="84" t="str">
        <f t="shared" si="518"/>
        <v/>
      </c>
      <c r="L568" s="84" t="str">
        <f t="shared" si="519"/>
        <v/>
      </c>
      <c r="M568" s="84" t="str">
        <f t="shared" si="520"/>
        <v/>
      </c>
      <c r="N568" s="89"/>
      <c r="P568" s="199"/>
      <c r="Q568" s="199"/>
      <c r="R568" s="199"/>
      <c r="S568" s="199" t="str">
        <f>IF(OR(LEFT($A568,1)="x",AND(AC553+$AC568=0,$AC553&gt;0)),"",IFERROR(VLOOKUP($A568,LedenZ,29,0),""))</f>
        <v/>
      </c>
      <c r="T568" s="273">
        <f t="shared" si="521"/>
        <v>0</v>
      </c>
      <c r="U568" s="202">
        <f t="shared" si="522"/>
        <v>0</v>
      </c>
      <c r="V568" s="205">
        <f t="shared" si="529"/>
        <v>7</v>
      </c>
      <c r="W568" s="205">
        <f t="shared" si="529"/>
        <v>8</v>
      </c>
      <c r="X568" s="49">
        <v>19</v>
      </c>
      <c r="Y568" s="84" t="str">
        <f t="shared" si="523"/>
        <v/>
      </c>
      <c r="Z568" s="84" t="str">
        <f t="shared" si="524"/>
        <v/>
      </c>
      <c r="AA568" s="84" t="str">
        <f t="shared" si="525"/>
        <v/>
      </c>
      <c r="AB568" s="84" t="str">
        <f t="shared" si="526"/>
        <v/>
      </c>
      <c r="AC568" s="31">
        <f t="shared" si="527"/>
        <v>0</v>
      </c>
      <c r="AH568" s="332" t="str">
        <f t="shared" si="528"/>
        <v/>
      </c>
    </row>
    <row r="569" spans="1:34" ht="13.8" thickBot="1" x14ac:dyDescent="0.3">
      <c r="B569" s="90"/>
      <c r="C569" s="91"/>
      <c r="D569" s="90"/>
      <c r="E569" s="90"/>
      <c r="F569" s="90"/>
      <c r="G569" s="92"/>
      <c r="H569" s="92"/>
      <c r="I569" s="92"/>
      <c r="J569" s="91"/>
      <c r="K569" s="91"/>
      <c r="L569" s="91"/>
      <c r="M569" s="89"/>
      <c r="N569" s="89"/>
      <c r="X569" s="49">
        <v>20</v>
      </c>
    </row>
    <row r="570" spans="1:34" ht="13.8" thickTop="1" x14ac:dyDescent="0.25">
      <c r="A570" s="59"/>
      <c r="B570" s="60"/>
      <c r="C570" s="416" t="s">
        <v>5707</v>
      </c>
      <c r="D570" s="416"/>
      <c r="E570" s="162" t="s">
        <v>5708</v>
      </c>
      <c r="F570" s="162" t="s">
        <v>5709</v>
      </c>
      <c r="G570" s="62" t="s">
        <v>5710</v>
      </c>
      <c r="H570" s="63"/>
      <c r="I570" s="64"/>
      <c r="J570" s="65" t="s">
        <v>5711</v>
      </c>
      <c r="K570" s="65" t="s">
        <v>5712</v>
      </c>
      <c r="L570" s="65" t="s">
        <v>5713</v>
      </c>
      <c r="M570" s="66"/>
      <c r="N570" s="66"/>
      <c r="O570" s="67"/>
      <c r="P570" s="68">
        <f>COUNT(P574:P588)</f>
        <v>0</v>
      </c>
      <c r="Q570" s="68">
        <f>COUNT(Q574:Q588)</f>
        <v>0</v>
      </c>
      <c r="R570" s="68">
        <f>COUNT(R574:R588)</f>
        <v>0</v>
      </c>
      <c r="S570" s="68">
        <f>COUNT(S574:S588)</f>
        <v>6</v>
      </c>
      <c r="T570" s="344">
        <f>T571-SUM(U574:U588)</f>
        <v>0</v>
      </c>
      <c r="U570" s="67"/>
      <c r="V570" s="67"/>
      <c r="W570" s="67"/>
      <c r="X570" s="67">
        <v>1</v>
      </c>
      <c r="Y570" s="59"/>
      <c r="Z570" s="59"/>
      <c r="AA570" s="59"/>
      <c r="AB570" s="59"/>
      <c r="AC570" s="59"/>
    </row>
    <row r="571" spans="1:34" x14ac:dyDescent="0.25">
      <c r="A571" s="40">
        <v>32</v>
      </c>
      <c r="B571" s="70"/>
      <c r="C571" s="415" t="str">
        <f>Leden!AR34</f>
        <v>F2</v>
      </c>
      <c r="D571" s="415"/>
      <c r="E571" s="161" t="str">
        <f>IF($C571="","",LEFT(IFERROR(VLOOKUP($C571,TeamsZ,2,0),"")&amp;"??",2))</f>
        <v>BK</v>
      </c>
      <c r="F571" s="342" t="str">
        <f>IF($C571="","",IFERROR(VLOOKUP($C571,TeamsZ,3,0),"??"))</f>
        <v>Za</v>
      </c>
      <c r="G571" s="161" t="str">
        <f>IF($C571="","",LEFT(IFERROR(VLOOKUP($C571,TeamsZ,4,0),"")&amp;"?",1))</f>
        <v>4</v>
      </c>
      <c r="H571" s="72"/>
      <c r="I571" s="73"/>
      <c r="J571" s="265">
        <f>COUNTIF(C574:C588,"V")</f>
        <v>3</v>
      </c>
      <c r="K571" s="268">
        <f>COUNTIF(C574:C588,"M")</f>
        <v>3</v>
      </c>
      <c r="L571" s="74">
        <f>IFERROR(AVERAGE(H574:H588),"")</f>
        <v>6.833333333333333</v>
      </c>
      <c r="M571" s="75"/>
      <c r="N571" s="75"/>
      <c r="O571" s="76" t="s">
        <v>5714</v>
      </c>
      <c r="P571" s="346"/>
      <c r="Q571" s="346"/>
      <c r="R571" s="346"/>
      <c r="S571" s="346">
        <f>IF(COUNT(S574:S588)=0,"",TeamPunten(S574:S588,$C571,$T571))</f>
        <v>0</v>
      </c>
      <c r="T571" s="344">
        <f>SUM(T574:T588)</f>
        <v>6</v>
      </c>
      <c r="U571" s="201" t="str">
        <f>MID($C571,1,1)</f>
        <v>F</v>
      </c>
      <c r="V571" s="201" t="str">
        <f>MID($C571,1,1)</f>
        <v>F</v>
      </c>
      <c r="W571" s="201" t="str">
        <f>MID($C571,1,1)</f>
        <v>F</v>
      </c>
      <c r="X571" s="49">
        <v>2</v>
      </c>
      <c r="Y571" s="40"/>
      <c r="Z571" s="40"/>
      <c r="AA571" s="40"/>
      <c r="AB571" s="40"/>
      <c r="AC571" s="40"/>
      <c r="AD571" s="17" t="str">
        <f>IF($C571="","",IFERROR(VLOOKUP($C571,TeamsZ,6,0),""))</f>
        <v>A</v>
      </c>
      <c r="AE571" s="17" t="str">
        <f>TRIM(IF($AD571="","",IFERROR(VLOOKUP($AD571,Teams!$J$4:$O$8,2,0),"")))</f>
        <v>3312 AD</v>
      </c>
      <c r="AF571" s="17" t="str">
        <f>TRIM(IF($AD571="","",IFERROR(VLOOKUP($AD571,Teams!$J$4:$O$8,4,0),"")))</f>
        <v>Dordrecht Oranje Wit Hal</v>
      </c>
      <c r="AH571" s="335">
        <f>IFERROR(AVERAGE(AH574:AH588),"")</f>
        <v>7.5316666666666663</v>
      </c>
    </row>
    <row r="572" spans="1:34" x14ac:dyDescent="0.25">
      <c r="B572" s="60"/>
      <c r="C572" s="162"/>
      <c r="D572" s="60"/>
      <c r="E572" s="60"/>
      <c r="F572" s="60"/>
      <c r="G572" s="64"/>
      <c r="H572" s="64"/>
      <c r="I572" s="64"/>
      <c r="J572" s="266"/>
      <c r="K572" s="266"/>
      <c r="L572" s="266"/>
      <c r="M572" s="77"/>
      <c r="N572" s="77"/>
      <c r="P572" s="200"/>
      <c r="Q572" s="200"/>
      <c r="R572" s="200"/>
      <c r="S572" s="200"/>
      <c r="T572" s="156"/>
      <c r="U572" s="202"/>
      <c r="V572" s="202"/>
      <c r="W572" s="202"/>
      <c r="X572" s="49">
        <v>3</v>
      </c>
    </row>
    <row r="573" spans="1:34" x14ac:dyDescent="0.25">
      <c r="A573" s="78"/>
      <c r="B573" s="79"/>
      <c r="C573" s="80" t="s">
        <v>5715</v>
      </c>
      <c r="D573" s="80" t="s">
        <v>5716</v>
      </c>
      <c r="E573" s="81" t="s">
        <v>5717</v>
      </c>
      <c r="F573" s="81" t="s">
        <v>5718</v>
      </c>
      <c r="G573" s="80" t="s">
        <v>5719</v>
      </c>
      <c r="H573" s="80" t="s">
        <v>5720</v>
      </c>
      <c r="I573" s="80" t="s">
        <v>5575</v>
      </c>
      <c r="J573" s="80" t="s">
        <v>7904</v>
      </c>
      <c r="K573" s="80" t="s">
        <v>7905</v>
      </c>
      <c r="L573" s="80" t="s">
        <v>8680</v>
      </c>
      <c r="M573" s="80" t="s">
        <v>8681</v>
      </c>
      <c r="N573" s="82"/>
      <c r="O573" s="83"/>
      <c r="P573" s="203" t="s">
        <v>5585</v>
      </c>
      <c r="Q573" s="203" t="s">
        <v>5584</v>
      </c>
      <c r="R573" s="203" t="s">
        <v>5586</v>
      </c>
      <c r="S573" s="203" t="s">
        <v>5585</v>
      </c>
      <c r="T573" s="156"/>
      <c r="U573" s="201">
        <f>IF(W571="","",VLOOKUP(W571,Leeftijdscat,2,FALSE))</f>
        <v>5</v>
      </c>
      <c r="V573" s="201">
        <f>IF(W571="","",VLOOKUP(W571,Leeftijdscat,3,FALSE))</f>
        <v>7</v>
      </c>
      <c r="W573" s="201">
        <f>IF(W571="","",VLOOKUP(W571,Leeftijdscat,4,FALSE))</f>
        <v>8</v>
      </c>
      <c r="X573" s="49">
        <v>4</v>
      </c>
      <c r="Y573" s="78">
        <f>LEN(Y574&amp;Y575&amp;Y576&amp;Y577&amp;Y578&amp;Y579&amp;Y580&amp;Y581&amp;Y582&amp;Y583&amp;Y584&amp;Y585&amp;Y586&amp;Y587&amp;Y588)</f>
        <v>2</v>
      </c>
      <c r="Z573" s="78">
        <f>LEN(Z574&amp;Z575&amp;Z576&amp;Z577&amp;Z578&amp;Z579&amp;Z580&amp;Z581&amp;Z582&amp;Z583&amp;Z584&amp;Z585&amp;Z586&amp;Z587&amp;Z588)</f>
        <v>12</v>
      </c>
      <c r="AA573" s="78">
        <f>LEN(AA574&amp;AA575&amp;AA576&amp;AA577&amp;AA578&amp;AA579&amp;AA580&amp;AA581&amp;AA582&amp;AA583&amp;AA584&amp;AA585&amp;AA586&amp;AA587&amp;AA588)</f>
        <v>12</v>
      </c>
      <c r="AB573" s="78">
        <f>LEN(AB574&amp;AB575&amp;AB576&amp;AB577&amp;AB578&amp;AB579&amp;AB580&amp;AB581&amp;AB582&amp;AB583&amp;AB584&amp;AB585&amp;AB586&amp;AB587&amp;AB588)</f>
        <v>0</v>
      </c>
      <c r="AC573" s="78">
        <f>SUM(Y573:AA573)</f>
        <v>26</v>
      </c>
    </row>
    <row r="574" spans="1:34" x14ac:dyDescent="0.25">
      <c r="A574" s="31" t="str">
        <f>C571&amp;"x"&amp;B574</f>
        <v>F2x1</v>
      </c>
      <c r="B574" s="60">
        <v>1</v>
      </c>
      <c r="C574" s="84" t="str">
        <f t="shared" ref="C574:C588" si="530">IF(LEFT($A574,1)="x","",IFERROR(VLOOKUP($A574,LedenZ,5,0),""))</f>
        <v>V</v>
      </c>
      <c r="D574" s="84" t="str">
        <f t="shared" ref="D574:D588" si="531">IF(LEFT($A574,1)="x","",IFERROR(VLOOKUP($A574,LedenZ,6,0),""))</f>
        <v>NMH37W2</v>
      </c>
      <c r="E574" s="85" t="str">
        <f t="shared" ref="E574:E588" si="532">IF(LEFT($A574,1)="x","",IFERROR(VLOOKUP($A574,LedenZ,7,0),""))</f>
        <v>Linden, van der I.</v>
      </c>
      <c r="F574" s="85" t="str">
        <f t="shared" ref="F574:F588" si="533">IF(LEFT($A574,1)="x","",IFERROR(VLOOKUP($A574,LedenZ,8,0),""))</f>
        <v>Ize</v>
      </c>
      <c r="G574" s="86">
        <f t="shared" ref="G574:G588" si="534">IF(LEFT($A574,1)="x","",IFERROR(VLOOKUP($A574,LedenZ,9,0),""))</f>
        <v>41662</v>
      </c>
      <c r="H574" s="87">
        <f t="shared" ref="H574:H588" si="535">IF(AND(ISNUMBER(G574),G574&lt;&gt;0),DATEDIF(G574,Peildatum,"Y"),"")</f>
        <v>7</v>
      </c>
      <c r="I574" s="94"/>
      <c r="J574" s="84" t="str">
        <f t="shared" ref="J574:J588" si="536">IF(LEFT($A574,1)="x","",IFERROR(VLOOKUP($A574,LedenZ,15,0),""))</f>
        <v>F3</v>
      </c>
      <c r="K574" s="84" t="str">
        <f t="shared" ref="K574:K588" si="537">IF(LEFT($A574,1)="x","",IFERROR(VLOOKUP($A574,LedenZ,16,0),""))</f>
        <v>F2</v>
      </c>
      <c r="L574" s="84" t="str">
        <f t="shared" ref="L574:L588" si="538">IF(LEFT($A574,1)="x","",IFERROR(VLOOKUP($A574,LedenZ,17,0),""))</f>
        <v>E5</v>
      </c>
      <c r="M574" s="84" t="str">
        <f t="shared" ref="M574:M588" si="539">IF(LEFT($A574,1)="x","",IFERROR(VLOOKUP($A574,LedenZ,18,0),""))</f>
        <v>F2</v>
      </c>
      <c r="N574" s="89"/>
      <c r="P574" s="199"/>
      <c r="Q574" s="199"/>
      <c r="R574" s="199"/>
      <c r="S574" s="199">
        <f>IF(OR(LEFT($A574,1)="x",AND(AC573+$AC574=0,$AC573&gt;0)),"",IFERROR(VLOOKUP($A574,LedenZ,29,0),""))</f>
        <v>0</v>
      </c>
      <c r="T574" s="273">
        <f t="shared" ref="T574:T588" si="540">IF(LEN(C574&amp;D574&amp;E574&amp;F574)&gt;0,1,0)</f>
        <v>1</v>
      </c>
      <c r="U574" s="202">
        <f t="shared" ref="U574:U588" si="541">MIN(LEN(Y574&amp;Z574&amp;AA574&amp;AB574),1)</f>
        <v>1</v>
      </c>
      <c r="V574" s="205">
        <f>V573</f>
        <v>7</v>
      </c>
      <c r="W574" s="205">
        <f>W573</f>
        <v>8</v>
      </c>
      <c r="X574" s="49">
        <v>5</v>
      </c>
      <c r="Y574" s="84" t="str">
        <f t="shared" ref="Y574:Y588" si="542">IF(LEFT($A574,1)="x","",IFERROR(VLOOKUP($A574,LedenZ,33,0),""))</f>
        <v>F3</v>
      </c>
      <c r="Z574" s="84" t="str">
        <f t="shared" ref="Z574:Z588" si="543">IF(LEFT($A574,1)="x","",IFERROR(VLOOKUP($A574,LedenZ,34,0),""))</f>
        <v>F2</v>
      </c>
      <c r="AA574" s="84" t="str">
        <f t="shared" ref="AA574:AA588" si="544">IF(LEFT($A574,1)="x","",IFERROR(VLOOKUP($A574,LedenZ,35,0),""))</f>
        <v>E5</v>
      </c>
      <c r="AB574" s="84" t="str">
        <f t="shared" ref="AB574:AB588" si="545">IF(LEFT($A574,1)="x","",IFERROR(VLOOKUP($A574,LedenZ,36,0),""))</f>
        <v/>
      </c>
      <c r="AC574" s="31">
        <f t="shared" ref="AC574:AC588" si="546">LEN(Y574&amp;Z574&amp;AA574&amp;AB574)</f>
        <v>6</v>
      </c>
      <c r="AH574" s="332">
        <f t="shared" ref="AH574:AH588" si="547">lft(G574,Peildatum)</f>
        <v>7.94</v>
      </c>
    </row>
    <row r="575" spans="1:34" x14ac:dyDescent="0.25">
      <c r="A575" s="31" t="str">
        <f>C571&amp;"x"&amp;B575</f>
        <v>F2x2</v>
      </c>
      <c r="B575" s="60">
        <v>2</v>
      </c>
      <c r="C575" s="84" t="str">
        <f t="shared" si="530"/>
        <v>V</v>
      </c>
      <c r="D575" s="84" t="str">
        <f t="shared" si="531"/>
        <v>NMD34T8</v>
      </c>
      <c r="E575" s="85" t="str">
        <f t="shared" si="532"/>
        <v>Exalto, L.B.C.</v>
      </c>
      <c r="F575" s="85" t="str">
        <f t="shared" si="533"/>
        <v>Lisa</v>
      </c>
      <c r="G575" s="86">
        <f t="shared" si="534"/>
        <v>41807</v>
      </c>
      <c r="H575" s="87">
        <f t="shared" si="535"/>
        <v>7</v>
      </c>
      <c r="I575" s="94"/>
      <c r="J575" s="84" t="str">
        <f t="shared" si="536"/>
        <v/>
      </c>
      <c r="K575" s="84" t="str">
        <f t="shared" si="537"/>
        <v>F3</v>
      </c>
      <c r="L575" s="84" t="str">
        <f t="shared" si="538"/>
        <v>F1</v>
      </c>
      <c r="M575" s="84" t="str">
        <f t="shared" si="539"/>
        <v>F2</v>
      </c>
      <c r="N575" s="89"/>
      <c r="P575" s="199"/>
      <c r="Q575" s="199"/>
      <c r="R575" s="199"/>
      <c r="S575" s="199">
        <f>IF(OR(LEFT($A575,1)="x",AND(AC573+$AC575=0,$AC573&gt;0)),"",IFERROR(VLOOKUP($A575,LedenZ,29,0),""))</f>
        <v>0</v>
      </c>
      <c r="T575" s="273">
        <f t="shared" si="540"/>
        <v>1</v>
      </c>
      <c r="U575" s="202">
        <f t="shared" si="541"/>
        <v>1</v>
      </c>
      <c r="V575" s="205">
        <f t="shared" ref="V575:W588" si="548">V574</f>
        <v>7</v>
      </c>
      <c r="W575" s="205">
        <f t="shared" si="548"/>
        <v>8</v>
      </c>
      <c r="X575" s="49">
        <v>6</v>
      </c>
      <c r="Y575" s="84" t="str">
        <f t="shared" si="542"/>
        <v/>
      </c>
      <c r="Z575" s="84" t="str">
        <f t="shared" si="543"/>
        <v>F3</v>
      </c>
      <c r="AA575" s="84" t="str">
        <f t="shared" si="544"/>
        <v>F1</v>
      </c>
      <c r="AB575" s="84" t="str">
        <f t="shared" si="545"/>
        <v/>
      </c>
      <c r="AC575" s="31">
        <f t="shared" si="546"/>
        <v>4</v>
      </c>
      <c r="AH575" s="332">
        <f t="shared" si="547"/>
        <v>7.54</v>
      </c>
    </row>
    <row r="576" spans="1:34" x14ac:dyDescent="0.25">
      <c r="A576" s="31" t="str">
        <f>C571&amp;"x"&amp;B576</f>
        <v>F2x3</v>
      </c>
      <c r="B576" s="60">
        <v>3</v>
      </c>
      <c r="C576" s="84" t="str">
        <f t="shared" si="530"/>
        <v>M</v>
      </c>
      <c r="D576" s="84" t="str">
        <f t="shared" si="531"/>
        <v>NMK07M0</v>
      </c>
      <c r="E576" s="85" t="str">
        <f t="shared" si="532"/>
        <v>Hoedelmans, T.</v>
      </c>
      <c r="F576" s="85" t="str">
        <f t="shared" si="533"/>
        <v>Tobias</v>
      </c>
      <c r="G576" s="86">
        <f t="shared" si="534"/>
        <v>41737</v>
      </c>
      <c r="H576" s="87">
        <f t="shared" si="535"/>
        <v>7</v>
      </c>
      <c r="I576" s="94"/>
      <c r="J576" s="84" t="str">
        <f t="shared" si="536"/>
        <v/>
      </c>
      <c r="K576" s="84" t="str">
        <f t="shared" si="537"/>
        <v>F3</v>
      </c>
      <c r="L576" s="84" t="str">
        <f t="shared" si="538"/>
        <v>F1</v>
      </c>
      <c r="M576" s="84" t="str">
        <f t="shared" si="539"/>
        <v>F2</v>
      </c>
      <c r="N576" s="89"/>
      <c r="P576" s="199"/>
      <c r="Q576" s="199"/>
      <c r="R576" s="199"/>
      <c r="S576" s="199">
        <f>IF(OR(LEFT($A576,1)="x",AND(AC573+$AC576=0,$AC573&gt;0)),"",IFERROR(VLOOKUP($A576,LedenZ,29,0),""))</f>
        <v>0</v>
      </c>
      <c r="T576" s="273">
        <f t="shared" si="540"/>
        <v>1</v>
      </c>
      <c r="U576" s="202">
        <f t="shared" si="541"/>
        <v>1</v>
      </c>
      <c r="V576" s="205">
        <f t="shared" si="548"/>
        <v>7</v>
      </c>
      <c r="W576" s="205">
        <f t="shared" si="548"/>
        <v>8</v>
      </c>
      <c r="X576" s="49">
        <v>7</v>
      </c>
      <c r="Y576" s="84" t="str">
        <f t="shared" si="542"/>
        <v/>
      </c>
      <c r="Z576" s="84" t="str">
        <f t="shared" si="543"/>
        <v>F3</v>
      </c>
      <c r="AA576" s="84" t="str">
        <f t="shared" si="544"/>
        <v>F1</v>
      </c>
      <c r="AB576" s="84" t="str">
        <f t="shared" si="545"/>
        <v/>
      </c>
      <c r="AC576" s="31">
        <f t="shared" si="546"/>
        <v>4</v>
      </c>
      <c r="AH576" s="332">
        <f t="shared" si="547"/>
        <v>7.73</v>
      </c>
    </row>
    <row r="577" spans="1:34" x14ac:dyDescent="0.25">
      <c r="A577" s="31" t="str">
        <f>C571&amp;"x"&amp;B577</f>
        <v>F2x4</v>
      </c>
      <c r="B577" s="60">
        <v>4</v>
      </c>
      <c r="C577" s="84" t="str">
        <f t="shared" si="530"/>
        <v>M</v>
      </c>
      <c r="D577" s="84" t="str">
        <f t="shared" si="531"/>
        <v>NMJ57G2</v>
      </c>
      <c r="E577" s="85" t="str">
        <f t="shared" si="532"/>
        <v>Wit, de, M.</v>
      </c>
      <c r="F577" s="85" t="str">
        <f t="shared" si="533"/>
        <v>Merlijn</v>
      </c>
      <c r="G577" s="86">
        <f t="shared" si="534"/>
        <v>41801</v>
      </c>
      <c r="H577" s="87">
        <f t="shared" si="535"/>
        <v>7</v>
      </c>
      <c r="I577" s="94"/>
      <c r="J577" s="84" t="str">
        <f t="shared" si="536"/>
        <v/>
      </c>
      <c r="K577" s="84" t="str">
        <f t="shared" si="537"/>
        <v>F3</v>
      </c>
      <c r="L577" s="84" t="str">
        <f t="shared" si="538"/>
        <v>F1</v>
      </c>
      <c r="M577" s="84" t="str">
        <f t="shared" si="539"/>
        <v>F2</v>
      </c>
      <c r="N577" s="89"/>
      <c r="P577" s="199"/>
      <c r="Q577" s="199"/>
      <c r="R577" s="199"/>
      <c r="S577" s="199">
        <f>IF(OR(LEFT($A577,1)="x",AND(AC573+$AC577=0,$AC573&gt;0)),"",IFERROR(VLOOKUP($A577,LedenZ,29,0),""))</f>
        <v>0</v>
      </c>
      <c r="T577" s="273">
        <f t="shared" si="540"/>
        <v>1</v>
      </c>
      <c r="U577" s="202">
        <f t="shared" si="541"/>
        <v>1</v>
      </c>
      <c r="V577" s="205">
        <f t="shared" si="548"/>
        <v>7</v>
      </c>
      <c r="W577" s="205">
        <f t="shared" si="548"/>
        <v>8</v>
      </c>
      <c r="X577" s="49">
        <v>8</v>
      </c>
      <c r="Y577" s="84" t="str">
        <f t="shared" si="542"/>
        <v/>
      </c>
      <c r="Z577" s="84" t="str">
        <f t="shared" si="543"/>
        <v>F3</v>
      </c>
      <c r="AA577" s="84" t="str">
        <f t="shared" si="544"/>
        <v>F1</v>
      </c>
      <c r="AB577" s="84" t="str">
        <f t="shared" si="545"/>
        <v/>
      </c>
      <c r="AC577" s="31">
        <f t="shared" si="546"/>
        <v>4</v>
      </c>
      <c r="AH577" s="332">
        <f t="shared" si="547"/>
        <v>7.56</v>
      </c>
    </row>
    <row r="578" spans="1:34" x14ac:dyDescent="0.25">
      <c r="A578" s="31" t="str">
        <f>C571&amp;"x"&amp;B578</f>
        <v>F2x5</v>
      </c>
      <c r="B578" s="60">
        <v>5</v>
      </c>
      <c r="C578" s="84" t="str">
        <f t="shared" si="530"/>
        <v>V</v>
      </c>
      <c r="D578" s="84" t="str">
        <f t="shared" si="531"/>
        <v>NMJ14Y9</v>
      </c>
      <c r="E578" s="85" t="str">
        <f t="shared" si="532"/>
        <v>Muller, L.</v>
      </c>
      <c r="F578" s="85" t="str">
        <f t="shared" si="533"/>
        <v>Lieve</v>
      </c>
      <c r="G578" s="86">
        <f t="shared" si="534"/>
        <v>42021</v>
      </c>
      <c r="H578" s="87">
        <f t="shared" si="535"/>
        <v>6</v>
      </c>
      <c r="I578" s="94"/>
      <c r="J578" s="84" t="str">
        <f t="shared" si="536"/>
        <v/>
      </c>
      <c r="K578" s="84" t="str">
        <f t="shared" si="537"/>
        <v>F4</v>
      </c>
      <c r="L578" s="84" t="str">
        <f t="shared" si="538"/>
        <v>F2</v>
      </c>
      <c r="M578" s="84" t="str">
        <f t="shared" si="539"/>
        <v>F2</v>
      </c>
      <c r="N578" s="89"/>
      <c r="P578" s="199"/>
      <c r="Q578" s="199"/>
      <c r="R578" s="199"/>
      <c r="S578" s="199">
        <f>IF(OR(LEFT($A578,1)="x",AND(AC573+$AC578=0,$AC573&gt;0)),"",IFERROR(VLOOKUP($A578,LedenZ,29,0),""))</f>
        <v>0</v>
      </c>
      <c r="T578" s="273">
        <f t="shared" si="540"/>
        <v>1</v>
      </c>
      <c r="U578" s="202">
        <f t="shared" si="541"/>
        <v>1</v>
      </c>
      <c r="V578" s="205">
        <f t="shared" si="548"/>
        <v>7</v>
      </c>
      <c r="W578" s="205">
        <f t="shared" si="548"/>
        <v>8</v>
      </c>
      <c r="X578" s="49">
        <v>9</v>
      </c>
      <c r="Y578" s="84" t="str">
        <f t="shared" si="542"/>
        <v/>
      </c>
      <c r="Z578" s="84" t="str">
        <f t="shared" si="543"/>
        <v>F4</v>
      </c>
      <c r="AA578" s="84" t="str">
        <f t="shared" si="544"/>
        <v>F2</v>
      </c>
      <c r="AB578" s="84" t="str">
        <f t="shared" si="545"/>
        <v/>
      </c>
      <c r="AC578" s="31">
        <f t="shared" si="546"/>
        <v>4</v>
      </c>
      <c r="AH578" s="332">
        <f t="shared" si="547"/>
        <v>6.95</v>
      </c>
    </row>
    <row r="579" spans="1:34" x14ac:dyDescent="0.25">
      <c r="A579" s="31" t="str">
        <f>C571&amp;"x"&amp;B579</f>
        <v>F2x6</v>
      </c>
      <c r="B579" s="60">
        <v>6</v>
      </c>
      <c r="C579" s="84" t="str">
        <f t="shared" si="530"/>
        <v>M</v>
      </c>
      <c r="D579" s="84" t="str">
        <f t="shared" si="531"/>
        <v>NMJ03L0</v>
      </c>
      <c r="E579" s="85" t="str">
        <f t="shared" si="532"/>
        <v>Everaarts, L.</v>
      </c>
      <c r="F579" s="85" t="str">
        <f t="shared" si="533"/>
        <v>Levi</v>
      </c>
      <c r="G579" s="86">
        <f t="shared" si="534"/>
        <v>41832</v>
      </c>
      <c r="H579" s="87">
        <f t="shared" si="535"/>
        <v>7</v>
      </c>
      <c r="I579" s="94"/>
      <c r="J579" s="84" t="str">
        <f t="shared" si="536"/>
        <v/>
      </c>
      <c r="K579" s="84" t="str">
        <f t="shared" si="537"/>
        <v>F4</v>
      </c>
      <c r="L579" s="84" t="str">
        <f t="shared" si="538"/>
        <v>F2</v>
      </c>
      <c r="M579" s="84" t="str">
        <f t="shared" si="539"/>
        <v>F1</v>
      </c>
      <c r="N579" s="89"/>
      <c r="P579" s="199"/>
      <c r="Q579" s="199"/>
      <c r="R579" s="199"/>
      <c r="S579" s="199">
        <f>IF(OR(LEFT($A579,1)="x",AND(AC573+$AC579=0,$AC573&gt;0)),"",IFERROR(VLOOKUP($A579,LedenZ,29,0),""))</f>
        <v>0</v>
      </c>
      <c r="T579" s="273">
        <f t="shared" si="540"/>
        <v>1</v>
      </c>
      <c r="U579" s="202">
        <f t="shared" si="541"/>
        <v>1</v>
      </c>
      <c r="V579" s="205">
        <f t="shared" si="548"/>
        <v>7</v>
      </c>
      <c r="W579" s="205">
        <f t="shared" si="548"/>
        <v>8</v>
      </c>
      <c r="X579" s="49">
        <v>10</v>
      </c>
      <c r="Y579" s="84" t="str">
        <f t="shared" si="542"/>
        <v/>
      </c>
      <c r="Z579" s="84" t="str">
        <f t="shared" si="543"/>
        <v>F4</v>
      </c>
      <c r="AA579" s="84" t="str">
        <f t="shared" si="544"/>
        <v>F2</v>
      </c>
      <c r="AB579" s="84" t="str">
        <f t="shared" si="545"/>
        <v/>
      </c>
      <c r="AC579" s="31">
        <f t="shared" si="546"/>
        <v>4</v>
      </c>
      <c r="AH579" s="332">
        <f t="shared" si="547"/>
        <v>7.47</v>
      </c>
    </row>
    <row r="580" spans="1:34" x14ac:dyDescent="0.25">
      <c r="A580" s="31" t="str">
        <f>C571&amp;"x"&amp;B580</f>
        <v>F2x7</v>
      </c>
      <c r="B580" s="60">
        <v>7</v>
      </c>
      <c r="C580" s="84" t="str">
        <f t="shared" si="530"/>
        <v/>
      </c>
      <c r="D580" s="84" t="str">
        <f t="shared" si="531"/>
        <v/>
      </c>
      <c r="E580" s="85" t="str">
        <f t="shared" si="532"/>
        <v/>
      </c>
      <c r="F580" s="85" t="str">
        <f t="shared" si="533"/>
        <v/>
      </c>
      <c r="G580" s="86" t="str">
        <f t="shared" si="534"/>
        <v/>
      </c>
      <c r="H580" s="87" t="str">
        <f t="shared" si="535"/>
        <v/>
      </c>
      <c r="I580" s="94"/>
      <c r="J580" s="84" t="str">
        <f t="shared" si="536"/>
        <v/>
      </c>
      <c r="K580" s="84" t="str">
        <f t="shared" si="537"/>
        <v/>
      </c>
      <c r="L580" s="84" t="str">
        <f t="shared" si="538"/>
        <v/>
      </c>
      <c r="M580" s="84" t="str">
        <f t="shared" si="539"/>
        <v/>
      </c>
      <c r="N580" s="89"/>
      <c r="P580" s="199"/>
      <c r="Q580" s="199"/>
      <c r="R580" s="199"/>
      <c r="S580" s="199" t="str">
        <f>IF(OR(LEFT($A580,1)="x",AND(AC573+$AC580=0,$AC573&gt;0)),"",IFERROR(VLOOKUP($A580,LedenZ,29,0),""))</f>
        <v/>
      </c>
      <c r="T580" s="273">
        <f t="shared" si="540"/>
        <v>0</v>
      </c>
      <c r="U580" s="202">
        <f t="shared" si="541"/>
        <v>0</v>
      </c>
      <c r="V580" s="205">
        <f t="shared" si="548"/>
        <v>7</v>
      </c>
      <c r="W580" s="205">
        <f t="shared" si="548"/>
        <v>8</v>
      </c>
      <c r="X580" s="49">
        <v>11</v>
      </c>
      <c r="Y580" s="84" t="str">
        <f t="shared" si="542"/>
        <v/>
      </c>
      <c r="Z580" s="84" t="str">
        <f t="shared" si="543"/>
        <v/>
      </c>
      <c r="AA580" s="84" t="str">
        <f t="shared" si="544"/>
        <v/>
      </c>
      <c r="AB580" s="84" t="str">
        <f t="shared" si="545"/>
        <v/>
      </c>
      <c r="AC580" s="31">
        <f t="shared" si="546"/>
        <v>0</v>
      </c>
      <c r="AH580" s="332" t="str">
        <f t="shared" si="547"/>
        <v/>
      </c>
    </row>
    <row r="581" spans="1:34" x14ac:dyDescent="0.25">
      <c r="A581" s="31" t="str">
        <f>C571&amp;"x"&amp;B581</f>
        <v>F2x8</v>
      </c>
      <c r="B581" s="60">
        <v>8</v>
      </c>
      <c r="C581" s="84" t="str">
        <f t="shared" si="530"/>
        <v/>
      </c>
      <c r="D581" s="84" t="str">
        <f t="shared" si="531"/>
        <v/>
      </c>
      <c r="E581" s="85" t="str">
        <f t="shared" si="532"/>
        <v/>
      </c>
      <c r="F581" s="85" t="str">
        <f t="shared" si="533"/>
        <v/>
      </c>
      <c r="G581" s="86" t="str">
        <f t="shared" si="534"/>
        <v/>
      </c>
      <c r="H581" s="87" t="str">
        <f t="shared" si="535"/>
        <v/>
      </c>
      <c r="I581" s="94"/>
      <c r="J581" s="84" t="str">
        <f t="shared" si="536"/>
        <v/>
      </c>
      <c r="K581" s="84" t="str">
        <f t="shared" si="537"/>
        <v/>
      </c>
      <c r="L581" s="84" t="str">
        <f t="shared" si="538"/>
        <v/>
      </c>
      <c r="M581" s="84" t="str">
        <f t="shared" si="539"/>
        <v/>
      </c>
      <c r="N581" s="89"/>
      <c r="P581" s="199"/>
      <c r="Q581" s="199"/>
      <c r="R581" s="199"/>
      <c r="S581" s="199" t="str">
        <f>IF(OR(LEFT($A581,1)="x",AND(AC573+$AC581=0,$AC573&gt;0)),"",IFERROR(VLOOKUP($A581,LedenZ,29,0),""))</f>
        <v/>
      </c>
      <c r="T581" s="273">
        <f t="shared" si="540"/>
        <v>0</v>
      </c>
      <c r="U581" s="202">
        <f t="shared" si="541"/>
        <v>0</v>
      </c>
      <c r="V581" s="205">
        <f t="shared" si="548"/>
        <v>7</v>
      </c>
      <c r="W581" s="205">
        <f t="shared" si="548"/>
        <v>8</v>
      </c>
      <c r="X581" s="49">
        <v>12</v>
      </c>
      <c r="Y581" s="84" t="str">
        <f t="shared" si="542"/>
        <v/>
      </c>
      <c r="Z581" s="84" t="str">
        <f t="shared" si="543"/>
        <v/>
      </c>
      <c r="AA581" s="84" t="str">
        <f t="shared" si="544"/>
        <v/>
      </c>
      <c r="AB581" s="84" t="str">
        <f t="shared" si="545"/>
        <v/>
      </c>
      <c r="AC581" s="31">
        <f t="shared" si="546"/>
        <v>0</v>
      </c>
      <c r="AH581" s="332" t="str">
        <f t="shared" si="547"/>
        <v/>
      </c>
    </row>
    <row r="582" spans="1:34" x14ac:dyDescent="0.25">
      <c r="A582" s="31" t="str">
        <f>C571&amp;"x"&amp;B582</f>
        <v>F2x9</v>
      </c>
      <c r="B582" s="60">
        <v>9</v>
      </c>
      <c r="C582" s="84" t="str">
        <f t="shared" si="530"/>
        <v/>
      </c>
      <c r="D582" s="84" t="str">
        <f t="shared" si="531"/>
        <v/>
      </c>
      <c r="E582" s="85" t="str">
        <f t="shared" si="532"/>
        <v/>
      </c>
      <c r="F582" s="85" t="str">
        <f t="shared" si="533"/>
        <v/>
      </c>
      <c r="G582" s="86" t="str">
        <f t="shared" si="534"/>
        <v/>
      </c>
      <c r="H582" s="87" t="str">
        <f t="shared" si="535"/>
        <v/>
      </c>
      <c r="I582" s="94"/>
      <c r="J582" s="84" t="str">
        <f t="shared" si="536"/>
        <v/>
      </c>
      <c r="K582" s="84" t="str">
        <f t="shared" si="537"/>
        <v/>
      </c>
      <c r="L582" s="84" t="str">
        <f t="shared" si="538"/>
        <v/>
      </c>
      <c r="M582" s="84" t="str">
        <f t="shared" si="539"/>
        <v/>
      </c>
      <c r="N582" s="89"/>
      <c r="P582" s="199"/>
      <c r="Q582" s="199"/>
      <c r="R582" s="199"/>
      <c r="S582" s="199" t="str">
        <f>IF(OR(LEFT($A582,1)="x",AND(AC573+$AC582=0,$AC573&gt;0)),"",IFERROR(VLOOKUP($A582,LedenZ,29,0),""))</f>
        <v/>
      </c>
      <c r="T582" s="273">
        <f t="shared" si="540"/>
        <v>0</v>
      </c>
      <c r="U582" s="202">
        <f t="shared" si="541"/>
        <v>0</v>
      </c>
      <c r="V582" s="205">
        <f t="shared" si="548"/>
        <v>7</v>
      </c>
      <c r="W582" s="205">
        <f t="shared" si="548"/>
        <v>8</v>
      </c>
      <c r="X582" s="49">
        <v>13</v>
      </c>
      <c r="Y582" s="84" t="str">
        <f t="shared" si="542"/>
        <v/>
      </c>
      <c r="Z582" s="84" t="str">
        <f t="shared" si="543"/>
        <v/>
      </c>
      <c r="AA582" s="84" t="str">
        <f t="shared" si="544"/>
        <v/>
      </c>
      <c r="AB582" s="84" t="str">
        <f t="shared" si="545"/>
        <v/>
      </c>
      <c r="AC582" s="31">
        <f t="shared" si="546"/>
        <v>0</v>
      </c>
      <c r="AH582" s="332" t="str">
        <f t="shared" si="547"/>
        <v/>
      </c>
    </row>
    <row r="583" spans="1:34" x14ac:dyDescent="0.25">
      <c r="A583" s="31" t="str">
        <f>C571&amp;"x"&amp;B583</f>
        <v>F2x10</v>
      </c>
      <c r="B583" s="60">
        <v>10</v>
      </c>
      <c r="C583" s="84" t="str">
        <f t="shared" si="530"/>
        <v/>
      </c>
      <c r="D583" s="84" t="str">
        <f t="shared" si="531"/>
        <v/>
      </c>
      <c r="E583" s="85" t="str">
        <f t="shared" si="532"/>
        <v/>
      </c>
      <c r="F583" s="85" t="str">
        <f t="shared" si="533"/>
        <v/>
      </c>
      <c r="G583" s="86" t="str">
        <f t="shared" si="534"/>
        <v/>
      </c>
      <c r="H583" s="87" t="str">
        <f t="shared" si="535"/>
        <v/>
      </c>
      <c r="I583" s="94"/>
      <c r="J583" s="84" t="str">
        <f t="shared" si="536"/>
        <v/>
      </c>
      <c r="K583" s="84" t="str">
        <f t="shared" si="537"/>
        <v/>
      </c>
      <c r="L583" s="84" t="str">
        <f t="shared" si="538"/>
        <v/>
      </c>
      <c r="M583" s="84" t="str">
        <f t="shared" si="539"/>
        <v/>
      </c>
      <c r="N583" s="89"/>
      <c r="P583" s="199"/>
      <c r="Q583" s="199"/>
      <c r="R583" s="199"/>
      <c r="S583" s="199" t="str">
        <f>IF(OR(LEFT($A583,1)="x",AND(AC573+$AC583=0,$AC573&gt;0)),"",IFERROR(VLOOKUP($A583,LedenZ,29,0),""))</f>
        <v/>
      </c>
      <c r="T583" s="273">
        <f t="shared" si="540"/>
        <v>0</v>
      </c>
      <c r="U583" s="202">
        <f t="shared" si="541"/>
        <v>0</v>
      </c>
      <c r="V583" s="205">
        <f t="shared" si="548"/>
        <v>7</v>
      </c>
      <c r="W583" s="205">
        <f t="shared" si="548"/>
        <v>8</v>
      </c>
      <c r="X583" s="49">
        <v>14</v>
      </c>
      <c r="Y583" s="84" t="str">
        <f t="shared" si="542"/>
        <v/>
      </c>
      <c r="Z583" s="84" t="str">
        <f t="shared" si="543"/>
        <v/>
      </c>
      <c r="AA583" s="84" t="str">
        <f t="shared" si="544"/>
        <v/>
      </c>
      <c r="AB583" s="84" t="str">
        <f t="shared" si="545"/>
        <v/>
      </c>
      <c r="AC583" s="31">
        <f t="shared" si="546"/>
        <v>0</v>
      </c>
      <c r="AH583" s="332" t="str">
        <f t="shared" si="547"/>
        <v/>
      </c>
    </row>
    <row r="584" spans="1:34" x14ac:dyDescent="0.25">
      <c r="A584" s="31" t="str">
        <f>C571&amp;"x"&amp;B584</f>
        <v>F2x11</v>
      </c>
      <c r="B584" s="60">
        <v>11</v>
      </c>
      <c r="C584" s="84" t="str">
        <f t="shared" si="530"/>
        <v/>
      </c>
      <c r="D584" s="84" t="str">
        <f t="shared" si="531"/>
        <v/>
      </c>
      <c r="E584" s="85" t="str">
        <f t="shared" si="532"/>
        <v/>
      </c>
      <c r="F584" s="85" t="str">
        <f t="shared" si="533"/>
        <v/>
      </c>
      <c r="G584" s="86" t="str">
        <f t="shared" si="534"/>
        <v/>
      </c>
      <c r="H584" s="87" t="str">
        <f t="shared" si="535"/>
        <v/>
      </c>
      <c r="I584" s="94"/>
      <c r="J584" s="84" t="str">
        <f t="shared" si="536"/>
        <v/>
      </c>
      <c r="K584" s="84" t="str">
        <f t="shared" si="537"/>
        <v/>
      </c>
      <c r="L584" s="84" t="str">
        <f t="shared" si="538"/>
        <v/>
      </c>
      <c r="M584" s="84" t="str">
        <f t="shared" si="539"/>
        <v/>
      </c>
      <c r="N584" s="89"/>
      <c r="P584" s="199"/>
      <c r="Q584" s="199"/>
      <c r="R584" s="199"/>
      <c r="S584" s="199" t="str">
        <f>IF(OR(LEFT($A584,1)="x",AND(AC573+$AC584=0,$AC573&gt;0)),"",IFERROR(VLOOKUP($A584,LedenZ,29,0),""))</f>
        <v/>
      </c>
      <c r="T584" s="273">
        <f t="shared" si="540"/>
        <v>0</v>
      </c>
      <c r="U584" s="202">
        <f t="shared" si="541"/>
        <v>0</v>
      </c>
      <c r="V584" s="205">
        <f t="shared" si="548"/>
        <v>7</v>
      </c>
      <c r="W584" s="205">
        <f t="shared" si="548"/>
        <v>8</v>
      </c>
      <c r="X584" s="49">
        <v>15</v>
      </c>
      <c r="Y584" s="84" t="str">
        <f t="shared" si="542"/>
        <v/>
      </c>
      <c r="Z584" s="84" t="str">
        <f t="shared" si="543"/>
        <v/>
      </c>
      <c r="AA584" s="84" t="str">
        <f t="shared" si="544"/>
        <v/>
      </c>
      <c r="AB584" s="84" t="str">
        <f t="shared" si="545"/>
        <v/>
      </c>
      <c r="AC584" s="31">
        <f t="shared" si="546"/>
        <v>0</v>
      </c>
      <c r="AH584" s="332" t="str">
        <f t="shared" si="547"/>
        <v/>
      </c>
    </row>
    <row r="585" spans="1:34" x14ac:dyDescent="0.25">
      <c r="A585" s="31" t="str">
        <f>C571&amp;"x"&amp;B585</f>
        <v>F2x12</v>
      </c>
      <c r="B585" s="60">
        <v>12</v>
      </c>
      <c r="C585" s="84" t="str">
        <f t="shared" si="530"/>
        <v/>
      </c>
      <c r="D585" s="84" t="str">
        <f t="shared" si="531"/>
        <v/>
      </c>
      <c r="E585" s="85" t="str">
        <f t="shared" si="532"/>
        <v/>
      </c>
      <c r="F585" s="85" t="str">
        <f t="shared" si="533"/>
        <v/>
      </c>
      <c r="G585" s="86" t="str">
        <f t="shared" si="534"/>
        <v/>
      </c>
      <c r="H585" s="87" t="str">
        <f t="shared" si="535"/>
        <v/>
      </c>
      <c r="I585" s="94"/>
      <c r="J585" s="84" t="str">
        <f t="shared" si="536"/>
        <v/>
      </c>
      <c r="K585" s="84" t="str">
        <f t="shared" si="537"/>
        <v/>
      </c>
      <c r="L585" s="84" t="str">
        <f t="shared" si="538"/>
        <v/>
      </c>
      <c r="M585" s="84" t="str">
        <f t="shared" si="539"/>
        <v/>
      </c>
      <c r="N585" s="89"/>
      <c r="P585" s="199"/>
      <c r="Q585" s="199"/>
      <c r="R585" s="199"/>
      <c r="S585" s="199" t="str">
        <f>IF(OR(LEFT($A585,1)="x",AND(AC573+$AC585=0,$AC573&gt;0)),"",IFERROR(VLOOKUP($A585,LedenZ,29,0),""))</f>
        <v/>
      </c>
      <c r="T585" s="273">
        <f t="shared" si="540"/>
        <v>0</v>
      </c>
      <c r="U585" s="202">
        <f t="shared" si="541"/>
        <v>0</v>
      </c>
      <c r="V585" s="205">
        <f t="shared" si="548"/>
        <v>7</v>
      </c>
      <c r="W585" s="205">
        <f t="shared" si="548"/>
        <v>8</v>
      </c>
      <c r="X585" s="49">
        <v>16</v>
      </c>
      <c r="Y585" s="84" t="str">
        <f t="shared" si="542"/>
        <v/>
      </c>
      <c r="Z585" s="84" t="str">
        <f t="shared" si="543"/>
        <v/>
      </c>
      <c r="AA585" s="84" t="str">
        <f t="shared" si="544"/>
        <v/>
      </c>
      <c r="AB585" s="84" t="str">
        <f t="shared" si="545"/>
        <v/>
      </c>
      <c r="AC585" s="31">
        <f t="shared" si="546"/>
        <v>0</v>
      </c>
      <c r="AH585" s="332" t="str">
        <f t="shared" si="547"/>
        <v/>
      </c>
    </row>
    <row r="586" spans="1:34" x14ac:dyDescent="0.25">
      <c r="A586" s="31" t="str">
        <f>C571&amp;"x"&amp;B586</f>
        <v>F2x13</v>
      </c>
      <c r="B586" s="60">
        <v>13</v>
      </c>
      <c r="C586" s="84" t="str">
        <f t="shared" si="530"/>
        <v/>
      </c>
      <c r="D586" s="84" t="str">
        <f t="shared" si="531"/>
        <v/>
      </c>
      <c r="E586" s="85" t="str">
        <f t="shared" si="532"/>
        <v/>
      </c>
      <c r="F586" s="85" t="str">
        <f t="shared" si="533"/>
        <v/>
      </c>
      <c r="G586" s="86" t="str">
        <f t="shared" si="534"/>
        <v/>
      </c>
      <c r="H586" s="87" t="str">
        <f t="shared" si="535"/>
        <v/>
      </c>
      <c r="I586" s="94"/>
      <c r="J586" s="84" t="str">
        <f t="shared" si="536"/>
        <v/>
      </c>
      <c r="K586" s="84" t="str">
        <f t="shared" si="537"/>
        <v/>
      </c>
      <c r="L586" s="84" t="str">
        <f t="shared" si="538"/>
        <v/>
      </c>
      <c r="M586" s="84" t="str">
        <f t="shared" si="539"/>
        <v/>
      </c>
      <c r="N586" s="89"/>
      <c r="P586" s="199"/>
      <c r="Q586" s="199"/>
      <c r="R586" s="199"/>
      <c r="S586" s="199" t="str">
        <f>IF(OR(LEFT($A586,1)="x",AND(AC573+$AC586=0,$AC573&gt;0)),"",IFERROR(VLOOKUP($A586,LedenZ,29,0),""))</f>
        <v/>
      </c>
      <c r="T586" s="273">
        <f t="shared" si="540"/>
        <v>0</v>
      </c>
      <c r="U586" s="202">
        <f t="shared" si="541"/>
        <v>0</v>
      </c>
      <c r="V586" s="205">
        <f t="shared" si="548"/>
        <v>7</v>
      </c>
      <c r="W586" s="205">
        <f t="shared" si="548"/>
        <v>8</v>
      </c>
      <c r="X586" s="49">
        <v>17</v>
      </c>
      <c r="Y586" s="84" t="str">
        <f t="shared" si="542"/>
        <v/>
      </c>
      <c r="Z586" s="84" t="str">
        <f t="shared" si="543"/>
        <v/>
      </c>
      <c r="AA586" s="84" t="str">
        <f t="shared" si="544"/>
        <v/>
      </c>
      <c r="AB586" s="84" t="str">
        <f t="shared" si="545"/>
        <v/>
      </c>
      <c r="AC586" s="31">
        <f t="shared" si="546"/>
        <v>0</v>
      </c>
      <c r="AH586" s="332" t="str">
        <f t="shared" si="547"/>
        <v/>
      </c>
    </row>
    <row r="587" spans="1:34" x14ac:dyDescent="0.25">
      <c r="A587" s="31" t="str">
        <f>C571&amp;"x"&amp;B587</f>
        <v>F2x14</v>
      </c>
      <c r="B587" s="60">
        <v>14</v>
      </c>
      <c r="C587" s="84" t="str">
        <f t="shared" si="530"/>
        <v/>
      </c>
      <c r="D587" s="84" t="str">
        <f t="shared" si="531"/>
        <v/>
      </c>
      <c r="E587" s="85" t="str">
        <f t="shared" si="532"/>
        <v/>
      </c>
      <c r="F587" s="85" t="str">
        <f t="shared" si="533"/>
        <v/>
      </c>
      <c r="G587" s="86" t="str">
        <f t="shared" si="534"/>
        <v/>
      </c>
      <c r="H587" s="87" t="str">
        <f t="shared" si="535"/>
        <v/>
      </c>
      <c r="I587" s="94"/>
      <c r="J587" s="84" t="str">
        <f t="shared" si="536"/>
        <v/>
      </c>
      <c r="K587" s="84" t="str">
        <f t="shared" si="537"/>
        <v/>
      </c>
      <c r="L587" s="84" t="str">
        <f t="shared" si="538"/>
        <v/>
      </c>
      <c r="M587" s="84" t="str">
        <f t="shared" si="539"/>
        <v/>
      </c>
      <c r="N587" s="89"/>
      <c r="P587" s="199"/>
      <c r="Q587" s="199"/>
      <c r="R587" s="199"/>
      <c r="S587" s="199" t="str">
        <f>IF(OR(LEFT($A587,1)="x",AND(AC573+$AC587=0,$AC573&gt;0)),"",IFERROR(VLOOKUP($A587,LedenZ,29,0),""))</f>
        <v/>
      </c>
      <c r="T587" s="273">
        <f t="shared" si="540"/>
        <v>0</v>
      </c>
      <c r="U587" s="202">
        <f t="shared" si="541"/>
        <v>0</v>
      </c>
      <c r="V587" s="205">
        <f t="shared" si="548"/>
        <v>7</v>
      </c>
      <c r="W587" s="205">
        <f t="shared" si="548"/>
        <v>8</v>
      </c>
      <c r="X587" s="49">
        <v>18</v>
      </c>
      <c r="Y587" s="84" t="str">
        <f t="shared" si="542"/>
        <v/>
      </c>
      <c r="Z587" s="84" t="str">
        <f t="shared" si="543"/>
        <v/>
      </c>
      <c r="AA587" s="84" t="str">
        <f t="shared" si="544"/>
        <v/>
      </c>
      <c r="AB587" s="84" t="str">
        <f t="shared" si="545"/>
        <v/>
      </c>
      <c r="AC587" s="31">
        <f t="shared" si="546"/>
        <v>0</v>
      </c>
      <c r="AH587" s="332" t="str">
        <f t="shared" si="547"/>
        <v/>
      </c>
    </row>
    <row r="588" spans="1:34" x14ac:dyDescent="0.25">
      <c r="A588" s="31" t="str">
        <f>C571&amp;"x"&amp;B588</f>
        <v>F2x15</v>
      </c>
      <c r="B588" s="60">
        <v>15</v>
      </c>
      <c r="C588" s="84" t="str">
        <f t="shared" si="530"/>
        <v/>
      </c>
      <c r="D588" s="84" t="str">
        <f t="shared" si="531"/>
        <v/>
      </c>
      <c r="E588" s="85" t="str">
        <f t="shared" si="532"/>
        <v/>
      </c>
      <c r="F588" s="85" t="str">
        <f t="shared" si="533"/>
        <v/>
      </c>
      <c r="G588" s="86" t="str">
        <f t="shared" si="534"/>
        <v/>
      </c>
      <c r="H588" s="87" t="str">
        <f t="shared" si="535"/>
        <v/>
      </c>
      <c r="I588" s="94"/>
      <c r="J588" s="84" t="str">
        <f t="shared" si="536"/>
        <v/>
      </c>
      <c r="K588" s="84" t="str">
        <f t="shared" si="537"/>
        <v/>
      </c>
      <c r="L588" s="84" t="str">
        <f t="shared" si="538"/>
        <v/>
      </c>
      <c r="M588" s="84" t="str">
        <f t="shared" si="539"/>
        <v/>
      </c>
      <c r="N588" s="89"/>
      <c r="P588" s="199"/>
      <c r="Q588" s="199"/>
      <c r="R588" s="199"/>
      <c r="S588" s="199" t="str">
        <f>IF(OR(LEFT($A588,1)="x",AND(AC573+$AC588=0,$AC573&gt;0)),"",IFERROR(VLOOKUP($A588,LedenZ,29,0),""))</f>
        <v/>
      </c>
      <c r="T588" s="273">
        <f t="shared" si="540"/>
        <v>0</v>
      </c>
      <c r="U588" s="202">
        <f t="shared" si="541"/>
        <v>0</v>
      </c>
      <c r="V588" s="205">
        <f t="shared" si="548"/>
        <v>7</v>
      </c>
      <c r="W588" s="205">
        <f t="shared" si="548"/>
        <v>8</v>
      </c>
      <c r="X588" s="49">
        <v>19</v>
      </c>
      <c r="Y588" s="84" t="str">
        <f t="shared" si="542"/>
        <v/>
      </c>
      <c r="Z588" s="84" t="str">
        <f t="shared" si="543"/>
        <v/>
      </c>
      <c r="AA588" s="84" t="str">
        <f t="shared" si="544"/>
        <v/>
      </c>
      <c r="AB588" s="84" t="str">
        <f t="shared" si="545"/>
        <v/>
      </c>
      <c r="AC588" s="31">
        <f t="shared" si="546"/>
        <v>0</v>
      </c>
      <c r="AH588" s="332" t="str">
        <f t="shared" si="547"/>
        <v/>
      </c>
    </row>
    <row r="589" spans="1:34" ht="13.8" thickBot="1" x14ac:dyDescent="0.3">
      <c r="B589" s="90"/>
      <c r="C589" s="91"/>
      <c r="D589" s="90"/>
      <c r="E589" s="90"/>
      <c r="F589" s="90"/>
      <c r="G589" s="92"/>
      <c r="H589" s="92"/>
      <c r="I589" s="92"/>
      <c r="J589" s="91"/>
      <c r="K589" s="91"/>
      <c r="L589" s="91"/>
      <c r="M589" s="89"/>
      <c r="N589" s="89"/>
      <c r="X589" s="49">
        <v>20</v>
      </c>
    </row>
    <row r="590" spans="1:34" ht="13.8" thickTop="1" x14ac:dyDescent="0.25">
      <c r="A590" s="59"/>
      <c r="B590" s="60"/>
      <c r="C590" s="416" t="s">
        <v>5707</v>
      </c>
      <c r="D590" s="416"/>
      <c r="E590" s="162" t="s">
        <v>5708</v>
      </c>
      <c r="F590" s="162" t="s">
        <v>5709</v>
      </c>
      <c r="G590" s="62" t="s">
        <v>5710</v>
      </c>
      <c r="H590" s="63"/>
      <c r="I590" s="64"/>
      <c r="J590" s="65" t="s">
        <v>5711</v>
      </c>
      <c r="K590" s="65" t="s">
        <v>5712</v>
      </c>
      <c r="L590" s="65" t="s">
        <v>5713</v>
      </c>
      <c r="M590" s="66"/>
      <c r="N590" s="66"/>
      <c r="O590" s="67"/>
      <c r="P590" s="68">
        <f>COUNT(P594:P608)</f>
        <v>0</v>
      </c>
      <c r="Q590" s="68">
        <f>COUNT(Q594:Q608)</f>
        <v>0</v>
      </c>
      <c r="R590" s="68">
        <f>COUNT(R594:R608)</f>
        <v>0</v>
      </c>
      <c r="S590" s="68">
        <f>COUNT(S594:S608)</f>
        <v>5</v>
      </c>
      <c r="T590" s="344">
        <f>T591-SUM(U594:U608)</f>
        <v>3</v>
      </c>
      <c r="U590" s="67"/>
      <c r="V590" s="67"/>
      <c r="W590" s="67"/>
      <c r="X590" s="67">
        <v>1</v>
      </c>
      <c r="Y590" s="59"/>
      <c r="Z590" s="59"/>
      <c r="AA590" s="59"/>
      <c r="AB590" s="59"/>
      <c r="AC590" s="59"/>
    </row>
    <row r="591" spans="1:34" x14ac:dyDescent="0.25">
      <c r="A591" s="40">
        <v>33</v>
      </c>
      <c r="B591" s="70"/>
      <c r="C591" s="415" t="str">
        <f>Leden!AR35</f>
        <v>F3</v>
      </c>
      <c r="D591" s="415"/>
      <c r="E591" s="161" t="str">
        <f>IF($C591="","",LEFT(IFERROR(VLOOKUP($C591,TeamsZ,2,0),"")&amp;"??",2))</f>
        <v>BK</v>
      </c>
      <c r="F591" s="342" t="str">
        <f>IF($C591="","",IFERROR(VLOOKUP($C591,TeamsZ,3,0),"??"))</f>
        <v>Za</v>
      </c>
      <c r="G591" s="161" t="str">
        <f>IF($C591="","",LEFT(IFERROR(VLOOKUP($C591,TeamsZ,4,0),"")&amp;"?",1))</f>
        <v>4</v>
      </c>
      <c r="H591" s="72"/>
      <c r="I591" s="73"/>
      <c r="J591" s="265">
        <f>COUNTIF(C594:C608,"V")</f>
        <v>3</v>
      </c>
      <c r="K591" s="268">
        <f>COUNTIF(C594:C608,"M")</f>
        <v>2</v>
      </c>
      <c r="L591" s="74">
        <f>IFERROR(AVERAGE(H594:H608),"")</f>
        <v>6.4</v>
      </c>
      <c r="M591" s="75"/>
      <c r="N591" s="75"/>
      <c r="O591" s="76" t="s">
        <v>5714</v>
      </c>
      <c r="P591" s="346"/>
      <c r="Q591" s="346"/>
      <c r="R591" s="346"/>
      <c r="S591" s="346">
        <f>IF(COUNT(S594:S608)=0,"",TeamPunten(S594:S608,$C591,$T591))</f>
        <v>0</v>
      </c>
      <c r="T591" s="344">
        <f>SUM(T594:T608)</f>
        <v>5</v>
      </c>
      <c r="U591" s="201" t="str">
        <f>MID($C591,1,1)</f>
        <v>F</v>
      </c>
      <c r="V591" s="201" t="str">
        <f>MID($C591,1,1)</f>
        <v>F</v>
      </c>
      <c r="W591" s="201" t="str">
        <f>MID($C591,1,1)</f>
        <v>F</v>
      </c>
      <c r="X591" s="49">
        <v>2</v>
      </c>
      <c r="Y591" s="40"/>
      <c r="Z591" s="40"/>
      <c r="AA591" s="40"/>
      <c r="AB591" s="40"/>
      <c r="AC591" s="40"/>
      <c r="AD591" s="17" t="str">
        <f>IF($C591="","",IFERROR(VLOOKUP($C591,TeamsZ,6,0),""))</f>
        <v>A</v>
      </c>
      <c r="AE591" s="17" t="str">
        <f>TRIM(IF($AD591="","",IFERROR(VLOOKUP($AD591,Teams!$J$4:$O$8,2,0),"")))</f>
        <v>3312 AD</v>
      </c>
      <c r="AF591" s="17" t="str">
        <f>TRIM(IF($AD591="","",IFERROR(VLOOKUP($AD591,Teams!$J$4:$O$8,4,0),"")))</f>
        <v>Dordrecht Oranje Wit Hal</v>
      </c>
      <c r="AH591" s="335">
        <f>IFERROR(AVERAGE(AH594:AH608),"")</f>
        <v>7.0359999999999996</v>
      </c>
    </row>
    <row r="592" spans="1:34" x14ac:dyDescent="0.25">
      <c r="B592" s="60"/>
      <c r="C592" s="162"/>
      <c r="D592" s="60"/>
      <c r="E592" s="60"/>
      <c r="F592" s="60"/>
      <c r="G592" s="64"/>
      <c r="H592" s="64"/>
      <c r="I592" s="64"/>
      <c r="J592" s="266"/>
      <c r="K592" s="266"/>
      <c r="L592" s="266"/>
      <c r="M592" s="77"/>
      <c r="N592" s="77"/>
      <c r="P592" s="200"/>
      <c r="Q592" s="200"/>
      <c r="R592" s="200"/>
      <c r="S592" s="200"/>
      <c r="T592" s="156"/>
      <c r="U592" s="202"/>
      <c r="V592" s="202"/>
      <c r="W592" s="202"/>
      <c r="X592" s="49">
        <v>3</v>
      </c>
    </row>
    <row r="593" spans="1:34" x14ac:dyDescent="0.25">
      <c r="A593" s="78"/>
      <c r="B593" s="79"/>
      <c r="C593" s="80" t="s">
        <v>5715</v>
      </c>
      <c r="D593" s="80" t="s">
        <v>5716</v>
      </c>
      <c r="E593" s="81" t="s">
        <v>5717</v>
      </c>
      <c r="F593" s="81" t="s">
        <v>5718</v>
      </c>
      <c r="G593" s="80" t="s">
        <v>5719</v>
      </c>
      <c r="H593" s="80" t="s">
        <v>5720</v>
      </c>
      <c r="I593" s="80" t="s">
        <v>5575</v>
      </c>
      <c r="J593" s="80" t="s">
        <v>7904</v>
      </c>
      <c r="K593" s="80" t="s">
        <v>7905</v>
      </c>
      <c r="L593" s="80" t="s">
        <v>8680</v>
      </c>
      <c r="M593" s="80" t="s">
        <v>8681</v>
      </c>
      <c r="N593" s="82"/>
      <c r="O593" s="83"/>
      <c r="P593" s="203" t="s">
        <v>5585</v>
      </c>
      <c r="Q593" s="203" t="s">
        <v>5584</v>
      </c>
      <c r="R593" s="203" t="s">
        <v>5586</v>
      </c>
      <c r="S593" s="203" t="s">
        <v>5585</v>
      </c>
      <c r="T593" s="156"/>
      <c r="U593" s="201">
        <f>IF(W591="","",VLOOKUP(W591,Leeftijdscat,2,FALSE))</f>
        <v>5</v>
      </c>
      <c r="V593" s="201">
        <f>IF(W591="","",VLOOKUP(W591,Leeftijdscat,3,FALSE))</f>
        <v>7</v>
      </c>
      <c r="W593" s="201">
        <f>IF(W591="","",VLOOKUP(W591,Leeftijdscat,4,FALSE))</f>
        <v>8</v>
      </c>
      <c r="X593" s="49">
        <v>4</v>
      </c>
      <c r="Y593" s="78">
        <f>LEN(Y594&amp;Y595&amp;Y596&amp;Y597&amp;Y598&amp;Y599&amp;Y600&amp;Y601&amp;Y602&amp;Y603&amp;Y604&amp;Y605&amp;Y606&amp;Y607&amp;Y608)</f>
        <v>0</v>
      </c>
      <c r="Z593" s="78">
        <f>LEN(Z594&amp;Z595&amp;Z596&amp;Z597&amp;Z598&amp;Z599&amp;Z600&amp;Z601&amp;Z602&amp;Z603&amp;Z604&amp;Z605&amp;Z606&amp;Z607&amp;Z608)</f>
        <v>0</v>
      </c>
      <c r="AA593" s="78">
        <f>LEN(AA594&amp;AA595&amp;AA596&amp;AA597&amp;AA598&amp;AA599&amp;AA600&amp;AA601&amp;AA602&amp;AA603&amp;AA604&amp;AA605&amp;AA606&amp;AA607&amp;AA608)</f>
        <v>4</v>
      </c>
      <c r="AB593" s="78">
        <f>LEN(AB594&amp;AB595&amp;AB596&amp;AB597&amp;AB598&amp;AB599&amp;AB600&amp;AB601&amp;AB602&amp;AB603&amp;AB604&amp;AB605&amp;AB606&amp;AB607&amp;AB608)</f>
        <v>0</v>
      </c>
      <c r="AC593" s="78">
        <f>SUM(Y593:AA593)</f>
        <v>4</v>
      </c>
    </row>
    <row r="594" spans="1:34" x14ac:dyDescent="0.25">
      <c r="A594" s="31" t="str">
        <f>C591&amp;"x"&amp;B594</f>
        <v>F3x1</v>
      </c>
      <c r="B594" s="60">
        <v>1</v>
      </c>
      <c r="C594" s="84" t="str">
        <f t="shared" ref="C594:C608" si="549">IF(LEFT($A594,1)="x","",IFERROR(VLOOKUP($A594,LedenZ,5,0),""))</f>
        <v>V</v>
      </c>
      <c r="D594" s="84" t="str">
        <f t="shared" ref="D594:D608" si="550">IF(LEFT($A594,1)="x","",IFERROR(VLOOKUP($A594,LedenZ,6,0),""))</f>
        <v>NML53R9</v>
      </c>
      <c r="E594" s="85" t="str">
        <f t="shared" ref="E594:E608" si="551">IF(LEFT($A594,1)="x","",IFERROR(VLOOKUP($A594,LedenZ,7,0),""))</f>
        <v>Kleingeld, S.</v>
      </c>
      <c r="F594" s="85" t="str">
        <f t="shared" ref="F594:F608" si="552">IF(LEFT($A594,1)="x","",IFERROR(VLOOKUP($A594,LedenZ,8,0),""))</f>
        <v>Sofie</v>
      </c>
      <c r="G594" s="86">
        <f t="shared" ref="G594:G608" si="553">IF(LEFT($A594,1)="x","",IFERROR(VLOOKUP($A594,LedenZ,9,0),""))</f>
        <v>42096</v>
      </c>
      <c r="H594" s="87">
        <f t="shared" ref="H594:H608" si="554">IF(AND(ISNUMBER(G594),G594&lt;&gt;0),DATEDIF(G594,Peildatum,"Y"),"")</f>
        <v>6</v>
      </c>
      <c r="I594" s="94"/>
      <c r="J594" s="84" t="str">
        <f t="shared" ref="J594:J608" si="555">IF(LEFT($A594,1)="x","",IFERROR(VLOOKUP($A594,LedenZ,15,0),""))</f>
        <v/>
      </c>
      <c r="K594" s="84" t="str">
        <f t="shared" ref="K594:K608" si="556">IF(LEFT($A594,1)="x","",IFERROR(VLOOKUP($A594,LedenZ,16,0),""))</f>
        <v/>
      </c>
      <c r="L594" s="84" t="str">
        <f t="shared" ref="L594:L608" si="557">IF(LEFT($A594,1)="x","",IFERROR(VLOOKUP($A594,LedenZ,17,0),""))</f>
        <v>F2</v>
      </c>
      <c r="M594" s="84" t="str">
        <f t="shared" ref="M594:M608" si="558">IF(LEFT($A594,1)="x","",IFERROR(VLOOKUP($A594,LedenZ,18,0),""))</f>
        <v>F3</v>
      </c>
      <c r="N594" s="89"/>
      <c r="P594" s="199"/>
      <c r="Q594" s="199"/>
      <c r="R594" s="199"/>
      <c r="S594" s="199">
        <f>IF(OR(LEFT($A594,1)="x",AND(AC593+$AC594=0,$AC593&gt;0)),"",IFERROR(VLOOKUP($A594,LedenZ,29,0),""))</f>
        <v>0</v>
      </c>
      <c r="T594" s="273">
        <f t="shared" ref="T594:T608" si="559">IF(LEN(C594&amp;D594&amp;E594&amp;F594)&gt;0,1,0)</f>
        <v>1</v>
      </c>
      <c r="U594" s="202">
        <f t="shared" ref="U594:U608" si="560">MIN(LEN(Y594&amp;Z594&amp;AA594&amp;AB594),1)</f>
        <v>1</v>
      </c>
      <c r="V594" s="205">
        <f>V593</f>
        <v>7</v>
      </c>
      <c r="W594" s="205">
        <f>W593</f>
        <v>8</v>
      </c>
      <c r="X594" s="49">
        <v>5</v>
      </c>
      <c r="Y594" s="84" t="str">
        <f t="shared" ref="Y594:Y608" si="561">IF(LEFT($A594,1)="x","",IFERROR(VLOOKUP($A594,LedenZ,33,0),""))</f>
        <v/>
      </c>
      <c r="Z594" s="84" t="str">
        <f t="shared" ref="Z594:Z608" si="562">IF(LEFT($A594,1)="x","",IFERROR(VLOOKUP($A594,LedenZ,34,0),""))</f>
        <v/>
      </c>
      <c r="AA594" s="84" t="str">
        <f t="shared" ref="AA594:AA608" si="563">IF(LEFT($A594,1)="x","",IFERROR(VLOOKUP($A594,LedenZ,35,0),""))</f>
        <v>F2</v>
      </c>
      <c r="AB594" s="84" t="str">
        <f t="shared" ref="AB594:AB608" si="564">IF(LEFT($A594,1)="x","",IFERROR(VLOOKUP($A594,LedenZ,36,0),""))</f>
        <v/>
      </c>
      <c r="AC594" s="31">
        <f t="shared" ref="AC594:AC608" si="565">LEN(Y594&amp;Z594&amp;AA594&amp;AB594)</f>
        <v>2</v>
      </c>
      <c r="AH594" s="332">
        <f t="shared" ref="AH594:AH608" si="566">lft(G594,Peildatum)</f>
        <v>6.75</v>
      </c>
    </row>
    <row r="595" spans="1:34" x14ac:dyDescent="0.25">
      <c r="A595" s="31" t="str">
        <f>C591&amp;"x"&amp;B595</f>
        <v>F3x2</v>
      </c>
      <c r="B595" s="60">
        <v>2</v>
      </c>
      <c r="C595" s="84" t="str">
        <f t="shared" si="549"/>
        <v>V</v>
      </c>
      <c r="D595" s="84" t="str">
        <f t="shared" si="550"/>
        <v>NMK64V4</v>
      </c>
      <c r="E595" s="85" t="str">
        <f t="shared" si="551"/>
        <v>Mans, R.</v>
      </c>
      <c r="F595" s="85" t="str">
        <f t="shared" si="552"/>
        <v>Robin</v>
      </c>
      <c r="G595" s="86">
        <f t="shared" si="553"/>
        <v>42249</v>
      </c>
      <c r="H595" s="87">
        <f t="shared" si="554"/>
        <v>6</v>
      </c>
      <c r="I595" s="94"/>
      <c r="J595" s="84" t="str">
        <f t="shared" si="555"/>
        <v/>
      </c>
      <c r="K595" s="84" t="str">
        <f t="shared" si="556"/>
        <v/>
      </c>
      <c r="L595" s="84" t="str">
        <f t="shared" si="557"/>
        <v>F2</v>
      </c>
      <c r="M595" s="84" t="str">
        <f t="shared" si="558"/>
        <v>F3</v>
      </c>
      <c r="N595" s="89"/>
      <c r="P595" s="199"/>
      <c r="Q595" s="199"/>
      <c r="R595" s="199"/>
      <c r="S595" s="199">
        <f>IF(OR(LEFT($A595,1)="x",AND(AC593+$AC595=0,$AC593&gt;0)),"",IFERROR(VLOOKUP($A595,LedenZ,29,0),""))</f>
        <v>0</v>
      </c>
      <c r="T595" s="273">
        <f t="shared" si="559"/>
        <v>1</v>
      </c>
      <c r="U595" s="202">
        <f t="shared" si="560"/>
        <v>1</v>
      </c>
      <c r="V595" s="205">
        <f t="shared" ref="V595:W608" si="567">V594</f>
        <v>7</v>
      </c>
      <c r="W595" s="205">
        <f t="shared" si="567"/>
        <v>8</v>
      </c>
      <c r="X595" s="49">
        <v>6</v>
      </c>
      <c r="Y595" s="84" t="str">
        <f t="shared" si="561"/>
        <v/>
      </c>
      <c r="Z595" s="84" t="str">
        <f t="shared" si="562"/>
        <v/>
      </c>
      <c r="AA595" s="84" t="str">
        <f t="shared" si="563"/>
        <v>F2</v>
      </c>
      <c r="AB595" s="84" t="str">
        <f t="shared" si="564"/>
        <v/>
      </c>
      <c r="AC595" s="31">
        <f t="shared" si="565"/>
        <v>2</v>
      </c>
      <c r="AH595" s="332">
        <f t="shared" si="566"/>
        <v>6.33</v>
      </c>
    </row>
    <row r="596" spans="1:34" x14ac:dyDescent="0.25">
      <c r="A596" s="31" t="str">
        <f>C591&amp;"x"&amp;B596</f>
        <v>F3x3</v>
      </c>
      <c r="B596" s="60">
        <v>3</v>
      </c>
      <c r="C596" s="84" t="str">
        <f t="shared" si="549"/>
        <v>V</v>
      </c>
      <c r="D596" s="84" t="str">
        <f t="shared" si="550"/>
        <v>NMM97Y1</v>
      </c>
      <c r="E596" s="85" t="str">
        <f t="shared" si="551"/>
        <v>Laban, M.</v>
      </c>
      <c r="F596" s="85" t="str">
        <f t="shared" si="552"/>
        <v>Maartje</v>
      </c>
      <c r="G596" s="86">
        <f t="shared" si="553"/>
        <v>42058</v>
      </c>
      <c r="H596" s="87">
        <f t="shared" si="554"/>
        <v>6</v>
      </c>
      <c r="I596" s="94"/>
      <c r="J596" s="84" t="str">
        <f t="shared" si="555"/>
        <v/>
      </c>
      <c r="K596" s="84" t="str">
        <f t="shared" si="556"/>
        <v/>
      </c>
      <c r="L596" s="84">
        <f t="shared" si="557"/>
        <v>0</v>
      </c>
      <c r="M596" s="84" t="str">
        <f t="shared" si="558"/>
        <v>F3</v>
      </c>
      <c r="N596" s="89"/>
      <c r="P596" s="199"/>
      <c r="Q596" s="199"/>
      <c r="R596" s="199"/>
      <c r="S596" s="199">
        <f>IF(OR(LEFT($A596,1)="x",AND(AC593+$AC596=0,$AC593&gt;0)),"",IFERROR(VLOOKUP($A596,LedenZ,29,0),""))</f>
        <v>0</v>
      </c>
      <c r="T596" s="273">
        <f t="shared" si="559"/>
        <v>1</v>
      </c>
      <c r="U596" s="202">
        <f t="shared" si="560"/>
        <v>0</v>
      </c>
      <c r="V596" s="205">
        <f t="shared" si="567"/>
        <v>7</v>
      </c>
      <c r="W596" s="205">
        <f t="shared" si="567"/>
        <v>8</v>
      </c>
      <c r="X596" s="49">
        <v>7</v>
      </c>
      <c r="Y596" s="84" t="str">
        <f t="shared" si="561"/>
        <v/>
      </c>
      <c r="Z596" s="84" t="str">
        <f t="shared" si="562"/>
        <v/>
      </c>
      <c r="AA596" s="84" t="str">
        <f t="shared" si="563"/>
        <v/>
      </c>
      <c r="AB596" s="84" t="str">
        <f t="shared" si="564"/>
        <v/>
      </c>
      <c r="AC596" s="31">
        <f t="shared" si="565"/>
        <v>0</v>
      </c>
      <c r="AH596" s="332">
        <f t="shared" si="566"/>
        <v>6.85</v>
      </c>
    </row>
    <row r="597" spans="1:34" x14ac:dyDescent="0.25">
      <c r="A597" s="31" t="str">
        <f>C591&amp;"x"&amp;B597</f>
        <v>F3x4</v>
      </c>
      <c r="B597" s="60">
        <v>4</v>
      </c>
      <c r="C597" s="84" t="str">
        <f t="shared" si="549"/>
        <v>M</v>
      </c>
      <c r="D597" s="84" t="str">
        <f t="shared" si="550"/>
        <v>NMN10V0</v>
      </c>
      <c r="E597" s="85" t="str">
        <f t="shared" si="551"/>
        <v>Winter, L.P.</v>
      </c>
      <c r="F597" s="85" t="str">
        <f t="shared" si="552"/>
        <v>Lars</v>
      </c>
      <c r="G597" s="86">
        <f t="shared" si="553"/>
        <v>41686</v>
      </c>
      <c r="H597" s="87">
        <f t="shared" si="554"/>
        <v>7</v>
      </c>
      <c r="I597" s="94"/>
      <c r="J597" s="84" t="str">
        <f t="shared" si="555"/>
        <v/>
      </c>
      <c r="K597" s="84" t="str">
        <f t="shared" si="556"/>
        <v/>
      </c>
      <c r="L597" s="84">
        <f t="shared" si="557"/>
        <v>0</v>
      </c>
      <c r="M597" s="84" t="str">
        <f t="shared" si="558"/>
        <v>F3</v>
      </c>
      <c r="N597" s="89"/>
      <c r="P597" s="199"/>
      <c r="Q597" s="199"/>
      <c r="R597" s="199"/>
      <c r="S597" s="199">
        <f>IF(OR(LEFT($A597,1)="x",AND(AC593+$AC597=0,$AC593&gt;0)),"",IFERROR(VLOOKUP($A597,LedenZ,29,0),""))</f>
        <v>0</v>
      </c>
      <c r="T597" s="273">
        <f t="shared" si="559"/>
        <v>1</v>
      </c>
      <c r="U597" s="202">
        <f t="shared" si="560"/>
        <v>0</v>
      </c>
      <c r="V597" s="205">
        <f t="shared" si="567"/>
        <v>7</v>
      </c>
      <c r="W597" s="205">
        <f t="shared" si="567"/>
        <v>8</v>
      </c>
      <c r="X597" s="49">
        <v>8</v>
      </c>
      <c r="Y597" s="84" t="str">
        <f t="shared" si="561"/>
        <v/>
      </c>
      <c r="Z597" s="84" t="str">
        <f t="shared" si="562"/>
        <v/>
      </c>
      <c r="AA597" s="84" t="str">
        <f t="shared" si="563"/>
        <v/>
      </c>
      <c r="AB597" s="84" t="str">
        <f t="shared" si="564"/>
        <v/>
      </c>
      <c r="AC597" s="31">
        <f t="shared" si="565"/>
        <v>0</v>
      </c>
      <c r="AH597" s="332">
        <f t="shared" si="566"/>
        <v>7.87</v>
      </c>
    </row>
    <row r="598" spans="1:34" x14ac:dyDescent="0.25">
      <c r="A598" s="31" t="str">
        <f>C591&amp;"x"&amp;B598</f>
        <v>F3x5</v>
      </c>
      <c r="B598" s="60">
        <v>5</v>
      </c>
      <c r="C598" s="84" t="str">
        <f t="shared" si="549"/>
        <v>M</v>
      </c>
      <c r="D598" s="84" t="str">
        <f t="shared" si="550"/>
        <v>NMN09P0</v>
      </c>
      <c r="E598" s="85" t="str">
        <f t="shared" si="551"/>
        <v>Dekker, den J</v>
      </c>
      <c r="F598" s="85" t="str">
        <f t="shared" si="552"/>
        <v>Jorn</v>
      </c>
      <c r="G598" s="86">
        <f t="shared" si="553"/>
        <v>41867</v>
      </c>
      <c r="H598" s="87">
        <f t="shared" si="554"/>
        <v>7</v>
      </c>
      <c r="I598" s="94"/>
      <c r="J598" s="84" t="str">
        <f t="shared" si="555"/>
        <v/>
      </c>
      <c r="K598" s="84" t="str">
        <f t="shared" si="556"/>
        <v/>
      </c>
      <c r="L598" s="84">
        <f t="shared" si="557"/>
        <v>0</v>
      </c>
      <c r="M598" s="84" t="str">
        <f t="shared" si="558"/>
        <v>F3</v>
      </c>
      <c r="N598" s="89"/>
      <c r="P598" s="199"/>
      <c r="Q598" s="199"/>
      <c r="R598" s="199"/>
      <c r="S598" s="199">
        <f>IF(OR(LEFT($A598,1)="x",AND(AC593+$AC598=0,$AC593&gt;0)),"",IFERROR(VLOOKUP($A598,LedenZ,29,0),""))</f>
        <v>0</v>
      </c>
      <c r="T598" s="273">
        <f t="shared" si="559"/>
        <v>1</v>
      </c>
      <c r="U598" s="202">
        <f t="shared" si="560"/>
        <v>0</v>
      </c>
      <c r="V598" s="205">
        <f t="shared" si="567"/>
        <v>7</v>
      </c>
      <c r="W598" s="205">
        <f t="shared" si="567"/>
        <v>8</v>
      </c>
      <c r="X598" s="49">
        <v>9</v>
      </c>
      <c r="Y598" s="84" t="str">
        <f t="shared" si="561"/>
        <v/>
      </c>
      <c r="Z598" s="84" t="str">
        <f t="shared" si="562"/>
        <v/>
      </c>
      <c r="AA598" s="84" t="str">
        <f t="shared" si="563"/>
        <v/>
      </c>
      <c r="AB598" s="84" t="str">
        <f t="shared" si="564"/>
        <v/>
      </c>
      <c r="AC598" s="31">
        <f t="shared" si="565"/>
        <v>0</v>
      </c>
      <c r="AH598" s="332">
        <f t="shared" si="566"/>
        <v>7.38</v>
      </c>
    </row>
    <row r="599" spans="1:34" x14ac:dyDescent="0.25">
      <c r="A599" s="31" t="str">
        <f>C591&amp;"x"&amp;B599</f>
        <v>F3x6</v>
      </c>
      <c r="B599" s="60">
        <v>6</v>
      </c>
      <c r="C599" s="84" t="str">
        <f t="shared" si="549"/>
        <v/>
      </c>
      <c r="D599" s="84" t="str">
        <f t="shared" si="550"/>
        <v/>
      </c>
      <c r="E599" s="85" t="str">
        <f t="shared" si="551"/>
        <v/>
      </c>
      <c r="F599" s="85" t="str">
        <f t="shared" si="552"/>
        <v/>
      </c>
      <c r="G599" s="86" t="str">
        <f t="shared" si="553"/>
        <v/>
      </c>
      <c r="H599" s="87" t="str">
        <f t="shared" si="554"/>
        <v/>
      </c>
      <c r="I599" s="94"/>
      <c r="J599" s="84" t="str">
        <f t="shared" si="555"/>
        <v/>
      </c>
      <c r="K599" s="84" t="str">
        <f t="shared" si="556"/>
        <v/>
      </c>
      <c r="L599" s="84" t="str">
        <f t="shared" si="557"/>
        <v/>
      </c>
      <c r="M599" s="84" t="str">
        <f t="shared" si="558"/>
        <v/>
      </c>
      <c r="N599" s="89"/>
      <c r="P599" s="199"/>
      <c r="Q599" s="199"/>
      <c r="R599" s="199"/>
      <c r="S599" s="199" t="str">
        <f>IF(OR(LEFT($A599,1)="x",AND(AC593+$AC599=0,$AC593&gt;0)),"",IFERROR(VLOOKUP($A599,LedenZ,29,0),""))</f>
        <v/>
      </c>
      <c r="T599" s="273">
        <f t="shared" si="559"/>
        <v>0</v>
      </c>
      <c r="U599" s="202">
        <f t="shared" si="560"/>
        <v>0</v>
      </c>
      <c r="V599" s="205">
        <f t="shared" si="567"/>
        <v>7</v>
      </c>
      <c r="W599" s="205">
        <f t="shared" si="567"/>
        <v>8</v>
      </c>
      <c r="X599" s="49">
        <v>10</v>
      </c>
      <c r="Y599" s="84" t="str">
        <f t="shared" si="561"/>
        <v/>
      </c>
      <c r="Z599" s="84" t="str">
        <f t="shared" si="562"/>
        <v/>
      </c>
      <c r="AA599" s="84" t="str">
        <f t="shared" si="563"/>
        <v/>
      </c>
      <c r="AB599" s="84" t="str">
        <f t="shared" si="564"/>
        <v/>
      </c>
      <c r="AC599" s="31">
        <f t="shared" si="565"/>
        <v>0</v>
      </c>
      <c r="AH599" s="332" t="str">
        <f t="shared" si="566"/>
        <v/>
      </c>
    </row>
    <row r="600" spans="1:34" x14ac:dyDescent="0.25">
      <c r="A600" s="31" t="str">
        <f>C591&amp;"x"&amp;B600</f>
        <v>F3x7</v>
      </c>
      <c r="B600" s="60">
        <v>7</v>
      </c>
      <c r="C600" s="84" t="str">
        <f t="shared" si="549"/>
        <v/>
      </c>
      <c r="D600" s="84" t="str">
        <f t="shared" si="550"/>
        <v/>
      </c>
      <c r="E600" s="85" t="str">
        <f t="shared" si="551"/>
        <v/>
      </c>
      <c r="F600" s="85" t="str">
        <f t="shared" si="552"/>
        <v/>
      </c>
      <c r="G600" s="86" t="str">
        <f t="shared" si="553"/>
        <v/>
      </c>
      <c r="H600" s="87" t="str">
        <f t="shared" si="554"/>
        <v/>
      </c>
      <c r="I600" s="94"/>
      <c r="J600" s="84" t="str">
        <f t="shared" si="555"/>
        <v/>
      </c>
      <c r="K600" s="84" t="str">
        <f t="shared" si="556"/>
        <v/>
      </c>
      <c r="L600" s="84" t="str">
        <f t="shared" si="557"/>
        <v/>
      </c>
      <c r="M600" s="84" t="str">
        <f t="shared" si="558"/>
        <v/>
      </c>
      <c r="N600" s="89"/>
      <c r="P600" s="199"/>
      <c r="Q600" s="199"/>
      <c r="R600" s="199"/>
      <c r="S600" s="199" t="str">
        <f>IF(OR(LEFT($A600,1)="x",AND(AC593+$AC600=0,$AC593&gt;0)),"",IFERROR(VLOOKUP($A600,LedenZ,29,0),""))</f>
        <v/>
      </c>
      <c r="T600" s="273">
        <f t="shared" si="559"/>
        <v>0</v>
      </c>
      <c r="U600" s="202">
        <f t="shared" si="560"/>
        <v>0</v>
      </c>
      <c r="V600" s="205">
        <f t="shared" si="567"/>
        <v>7</v>
      </c>
      <c r="W600" s="205">
        <f t="shared" si="567"/>
        <v>8</v>
      </c>
      <c r="X600" s="49">
        <v>11</v>
      </c>
      <c r="Y600" s="84" t="str">
        <f t="shared" si="561"/>
        <v/>
      </c>
      <c r="Z600" s="84" t="str">
        <f t="shared" si="562"/>
        <v/>
      </c>
      <c r="AA600" s="84" t="str">
        <f t="shared" si="563"/>
        <v/>
      </c>
      <c r="AB600" s="84" t="str">
        <f t="shared" si="564"/>
        <v/>
      </c>
      <c r="AC600" s="31">
        <f t="shared" si="565"/>
        <v>0</v>
      </c>
      <c r="AH600" s="332" t="str">
        <f t="shared" si="566"/>
        <v/>
      </c>
    </row>
    <row r="601" spans="1:34" x14ac:dyDescent="0.25">
      <c r="A601" s="31" t="str">
        <f>C591&amp;"x"&amp;B601</f>
        <v>F3x8</v>
      </c>
      <c r="B601" s="60">
        <v>8</v>
      </c>
      <c r="C601" s="84" t="str">
        <f t="shared" si="549"/>
        <v/>
      </c>
      <c r="D601" s="84" t="str">
        <f t="shared" si="550"/>
        <v/>
      </c>
      <c r="E601" s="85" t="str">
        <f t="shared" si="551"/>
        <v/>
      </c>
      <c r="F601" s="85" t="str">
        <f t="shared" si="552"/>
        <v/>
      </c>
      <c r="G601" s="86" t="str">
        <f t="shared" si="553"/>
        <v/>
      </c>
      <c r="H601" s="87" t="str">
        <f t="shared" si="554"/>
        <v/>
      </c>
      <c r="I601" s="94"/>
      <c r="J601" s="84" t="str">
        <f t="shared" si="555"/>
        <v/>
      </c>
      <c r="K601" s="84" t="str">
        <f t="shared" si="556"/>
        <v/>
      </c>
      <c r="L601" s="84" t="str">
        <f t="shared" si="557"/>
        <v/>
      </c>
      <c r="M601" s="84" t="str">
        <f t="shared" si="558"/>
        <v/>
      </c>
      <c r="N601" s="89"/>
      <c r="P601" s="199"/>
      <c r="Q601" s="199"/>
      <c r="R601" s="199"/>
      <c r="S601" s="199" t="str">
        <f>IF(OR(LEFT($A601,1)="x",AND(AC593+$AC601=0,$AC593&gt;0)),"",IFERROR(VLOOKUP($A601,LedenZ,29,0),""))</f>
        <v/>
      </c>
      <c r="T601" s="273">
        <f t="shared" si="559"/>
        <v>0</v>
      </c>
      <c r="U601" s="202">
        <f t="shared" si="560"/>
        <v>0</v>
      </c>
      <c r="V601" s="205">
        <f t="shared" si="567"/>
        <v>7</v>
      </c>
      <c r="W601" s="205">
        <f t="shared" si="567"/>
        <v>8</v>
      </c>
      <c r="X601" s="49">
        <v>12</v>
      </c>
      <c r="Y601" s="84" t="str">
        <f t="shared" si="561"/>
        <v/>
      </c>
      <c r="Z601" s="84" t="str">
        <f t="shared" si="562"/>
        <v/>
      </c>
      <c r="AA601" s="84" t="str">
        <f t="shared" si="563"/>
        <v/>
      </c>
      <c r="AB601" s="84" t="str">
        <f t="shared" si="564"/>
        <v/>
      </c>
      <c r="AC601" s="31">
        <f t="shared" si="565"/>
        <v>0</v>
      </c>
      <c r="AH601" s="332" t="str">
        <f t="shared" si="566"/>
        <v/>
      </c>
    </row>
    <row r="602" spans="1:34" x14ac:dyDescent="0.25">
      <c r="A602" s="31" t="str">
        <f>C591&amp;"x"&amp;B602</f>
        <v>F3x9</v>
      </c>
      <c r="B602" s="60">
        <v>9</v>
      </c>
      <c r="C602" s="84" t="str">
        <f t="shared" si="549"/>
        <v/>
      </c>
      <c r="D602" s="84" t="str">
        <f t="shared" si="550"/>
        <v/>
      </c>
      <c r="E602" s="85" t="str">
        <f t="shared" si="551"/>
        <v/>
      </c>
      <c r="F602" s="85" t="str">
        <f t="shared" si="552"/>
        <v/>
      </c>
      <c r="G602" s="86" t="str">
        <f t="shared" si="553"/>
        <v/>
      </c>
      <c r="H602" s="87" t="str">
        <f t="shared" si="554"/>
        <v/>
      </c>
      <c r="I602" s="94"/>
      <c r="J602" s="84" t="str">
        <f t="shared" si="555"/>
        <v/>
      </c>
      <c r="K602" s="84" t="str">
        <f t="shared" si="556"/>
        <v/>
      </c>
      <c r="L602" s="84" t="str">
        <f t="shared" si="557"/>
        <v/>
      </c>
      <c r="M602" s="84" t="str">
        <f t="shared" si="558"/>
        <v/>
      </c>
      <c r="N602" s="89"/>
      <c r="P602" s="199"/>
      <c r="Q602" s="199"/>
      <c r="R602" s="199"/>
      <c r="S602" s="199" t="str">
        <f>IF(OR(LEFT($A602,1)="x",AND(AC593+$AC602=0,$AC593&gt;0)),"",IFERROR(VLOOKUP($A602,LedenZ,29,0),""))</f>
        <v/>
      </c>
      <c r="T602" s="273">
        <f t="shared" si="559"/>
        <v>0</v>
      </c>
      <c r="U602" s="202">
        <f t="shared" si="560"/>
        <v>0</v>
      </c>
      <c r="V602" s="205">
        <f t="shared" si="567"/>
        <v>7</v>
      </c>
      <c r="W602" s="205">
        <f t="shared" si="567"/>
        <v>8</v>
      </c>
      <c r="X602" s="49">
        <v>13</v>
      </c>
      <c r="Y602" s="84" t="str">
        <f t="shared" si="561"/>
        <v/>
      </c>
      <c r="Z602" s="84" t="str">
        <f t="shared" si="562"/>
        <v/>
      </c>
      <c r="AA602" s="84" t="str">
        <f t="shared" si="563"/>
        <v/>
      </c>
      <c r="AB602" s="84" t="str">
        <f t="shared" si="564"/>
        <v/>
      </c>
      <c r="AC602" s="31">
        <f t="shared" si="565"/>
        <v>0</v>
      </c>
      <c r="AH602" s="332" t="str">
        <f t="shared" si="566"/>
        <v/>
      </c>
    </row>
    <row r="603" spans="1:34" x14ac:dyDescent="0.25">
      <c r="A603" s="31" t="str">
        <f>C591&amp;"x"&amp;B603</f>
        <v>F3x10</v>
      </c>
      <c r="B603" s="60">
        <v>10</v>
      </c>
      <c r="C603" s="84" t="str">
        <f t="shared" si="549"/>
        <v/>
      </c>
      <c r="D603" s="84" t="str">
        <f t="shared" si="550"/>
        <v/>
      </c>
      <c r="E603" s="85" t="str">
        <f t="shared" si="551"/>
        <v/>
      </c>
      <c r="F603" s="85" t="str">
        <f t="shared" si="552"/>
        <v/>
      </c>
      <c r="G603" s="86" t="str">
        <f t="shared" si="553"/>
        <v/>
      </c>
      <c r="H603" s="87" t="str">
        <f t="shared" si="554"/>
        <v/>
      </c>
      <c r="I603" s="94"/>
      <c r="J603" s="84" t="str">
        <f t="shared" si="555"/>
        <v/>
      </c>
      <c r="K603" s="84" t="str">
        <f t="shared" si="556"/>
        <v/>
      </c>
      <c r="L603" s="84" t="str">
        <f t="shared" si="557"/>
        <v/>
      </c>
      <c r="M603" s="84" t="str">
        <f t="shared" si="558"/>
        <v/>
      </c>
      <c r="N603" s="89"/>
      <c r="P603" s="199"/>
      <c r="Q603" s="199"/>
      <c r="R603" s="199"/>
      <c r="S603" s="199" t="str">
        <f>IF(OR(LEFT($A603,1)="x",AND(AC593+$AC603=0,$AC593&gt;0)),"",IFERROR(VLOOKUP($A603,LedenZ,29,0),""))</f>
        <v/>
      </c>
      <c r="T603" s="273">
        <f t="shared" si="559"/>
        <v>0</v>
      </c>
      <c r="U603" s="202">
        <f t="shared" si="560"/>
        <v>0</v>
      </c>
      <c r="V603" s="205">
        <f t="shared" si="567"/>
        <v>7</v>
      </c>
      <c r="W603" s="205">
        <f t="shared" si="567"/>
        <v>8</v>
      </c>
      <c r="X603" s="49">
        <v>14</v>
      </c>
      <c r="Y603" s="84" t="str">
        <f t="shared" si="561"/>
        <v/>
      </c>
      <c r="Z603" s="84" t="str">
        <f t="shared" si="562"/>
        <v/>
      </c>
      <c r="AA603" s="84" t="str">
        <f t="shared" si="563"/>
        <v/>
      </c>
      <c r="AB603" s="84" t="str">
        <f t="shared" si="564"/>
        <v/>
      </c>
      <c r="AC603" s="31">
        <f t="shared" si="565"/>
        <v>0</v>
      </c>
      <c r="AH603" s="332" t="str">
        <f t="shared" si="566"/>
        <v/>
      </c>
    </row>
    <row r="604" spans="1:34" x14ac:dyDescent="0.25">
      <c r="A604" s="31" t="str">
        <f>C591&amp;"x"&amp;B604</f>
        <v>F3x11</v>
      </c>
      <c r="B604" s="60">
        <v>11</v>
      </c>
      <c r="C604" s="84" t="str">
        <f t="shared" si="549"/>
        <v/>
      </c>
      <c r="D604" s="84" t="str">
        <f t="shared" si="550"/>
        <v/>
      </c>
      <c r="E604" s="85" t="str">
        <f t="shared" si="551"/>
        <v/>
      </c>
      <c r="F604" s="85" t="str">
        <f t="shared" si="552"/>
        <v/>
      </c>
      <c r="G604" s="86" t="str">
        <f t="shared" si="553"/>
        <v/>
      </c>
      <c r="H604" s="87" t="str">
        <f t="shared" si="554"/>
        <v/>
      </c>
      <c r="I604" s="94"/>
      <c r="J604" s="84" t="str">
        <f t="shared" si="555"/>
        <v/>
      </c>
      <c r="K604" s="84" t="str">
        <f t="shared" si="556"/>
        <v/>
      </c>
      <c r="L604" s="84" t="str">
        <f t="shared" si="557"/>
        <v/>
      </c>
      <c r="M604" s="84" t="str">
        <f t="shared" si="558"/>
        <v/>
      </c>
      <c r="N604" s="89"/>
      <c r="P604" s="199"/>
      <c r="Q604" s="199"/>
      <c r="R604" s="199"/>
      <c r="S604" s="199" t="str">
        <f>IF(OR(LEFT($A604,1)="x",AND(AC593+$AC604=0,$AC593&gt;0)),"",IFERROR(VLOOKUP($A604,LedenZ,29,0),""))</f>
        <v/>
      </c>
      <c r="T604" s="273">
        <f t="shared" si="559"/>
        <v>0</v>
      </c>
      <c r="U604" s="202">
        <f t="shared" si="560"/>
        <v>0</v>
      </c>
      <c r="V604" s="205">
        <f t="shared" si="567"/>
        <v>7</v>
      </c>
      <c r="W604" s="205">
        <f t="shared" si="567"/>
        <v>8</v>
      </c>
      <c r="X604" s="49">
        <v>15</v>
      </c>
      <c r="Y604" s="84" t="str">
        <f t="shared" si="561"/>
        <v/>
      </c>
      <c r="Z604" s="84" t="str">
        <f t="shared" si="562"/>
        <v/>
      </c>
      <c r="AA604" s="84" t="str">
        <f t="shared" si="563"/>
        <v/>
      </c>
      <c r="AB604" s="84" t="str">
        <f t="shared" si="564"/>
        <v/>
      </c>
      <c r="AC604" s="31">
        <f t="shared" si="565"/>
        <v>0</v>
      </c>
      <c r="AH604" s="332" t="str">
        <f t="shared" si="566"/>
        <v/>
      </c>
    </row>
    <row r="605" spans="1:34" x14ac:dyDescent="0.25">
      <c r="A605" s="31" t="str">
        <f>C591&amp;"x"&amp;B605</f>
        <v>F3x12</v>
      </c>
      <c r="B605" s="60">
        <v>12</v>
      </c>
      <c r="C605" s="84" t="str">
        <f t="shared" si="549"/>
        <v/>
      </c>
      <c r="D605" s="84" t="str">
        <f t="shared" si="550"/>
        <v/>
      </c>
      <c r="E605" s="85" t="str">
        <f t="shared" si="551"/>
        <v/>
      </c>
      <c r="F605" s="85" t="str">
        <f t="shared" si="552"/>
        <v/>
      </c>
      <c r="G605" s="86" t="str">
        <f t="shared" si="553"/>
        <v/>
      </c>
      <c r="H605" s="87" t="str">
        <f t="shared" si="554"/>
        <v/>
      </c>
      <c r="I605" s="94"/>
      <c r="J605" s="84" t="str">
        <f t="shared" si="555"/>
        <v/>
      </c>
      <c r="K605" s="84" t="str">
        <f t="shared" si="556"/>
        <v/>
      </c>
      <c r="L605" s="84" t="str">
        <f t="shared" si="557"/>
        <v/>
      </c>
      <c r="M605" s="84" t="str">
        <f t="shared" si="558"/>
        <v/>
      </c>
      <c r="N605" s="89"/>
      <c r="P605" s="199"/>
      <c r="Q605" s="199"/>
      <c r="R605" s="199"/>
      <c r="S605" s="199" t="str">
        <f>IF(OR(LEFT($A605,1)="x",AND(AC593+$AC605=0,$AC593&gt;0)),"",IFERROR(VLOOKUP($A605,LedenZ,29,0),""))</f>
        <v/>
      </c>
      <c r="T605" s="273">
        <f t="shared" si="559"/>
        <v>0</v>
      </c>
      <c r="U605" s="202">
        <f t="shared" si="560"/>
        <v>0</v>
      </c>
      <c r="V605" s="205">
        <f t="shared" si="567"/>
        <v>7</v>
      </c>
      <c r="W605" s="205">
        <f t="shared" si="567"/>
        <v>8</v>
      </c>
      <c r="X605" s="49">
        <v>16</v>
      </c>
      <c r="Y605" s="84" t="str">
        <f t="shared" si="561"/>
        <v/>
      </c>
      <c r="Z605" s="84" t="str">
        <f t="shared" si="562"/>
        <v/>
      </c>
      <c r="AA605" s="84" t="str">
        <f t="shared" si="563"/>
        <v/>
      </c>
      <c r="AB605" s="84" t="str">
        <f t="shared" si="564"/>
        <v/>
      </c>
      <c r="AC605" s="31">
        <f t="shared" si="565"/>
        <v>0</v>
      </c>
      <c r="AH605" s="332" t="str">
        <f t="shared" si="566"/>
        <v/>
      </c>
    </row>
    <row r="606" spans="1:34" x14ac:dyDescent="0.25">
      <c r="A606" s="31" t="str">
        <f>C591&amp;"x"&amp;B606</f>
        <v>F3x13</v>
      </c>
      <c r="B606" s="60">
        <v>13</v>
      </c>
      <c r="C606" s="84" t="str">
        <f t="shared" si="549"/>
        <v/>
      </c>
      <c r="D606" s="84" t="str">
        <f t="shared" si="550"/>
        <v/>
      </c>
      <c r="E606" s="85" t="str">
        <f t="shared" si="551"/>
        <v/>
      </c>
      <c r="F606" s="85" t="str">
        <f t="shared" si="552"/>
        <v/>
      </c>
      <c r="G606" s="86" t="str">
        <f t="shared" si="553"/>
        <v/>
      </c>
      <c r="H606" s="87" t="str">
        <f t="shared" si="554"/>
        <v/>
      </c>
      <c r="I606" s="94"/>
      <c r="J606" s="84" t="str">
        <f t="shared" si="555"/>
        <v/>
      </c>
      <c r="K606" s="84" t="str">
        <f t="shared" si="556"/>
        <v/>
      </c>
      <c r="L606" s="84" t="str">
        <f t="shared" si="557"/>
        <v/>
      </c>
      <c r="M606" s="84" t="str">
        <f t="shared" si="558"/>
        <v/>
      </c>
      <c r="N606" s="89"/>
      <c r="P606" s="199"/>
      <c r="Q606" s="199"/>
      <c r="R606" s="199"/>
      <c r="S606" s="199" t="str">
        <f>IF(OR(LEFT($A606,1)="x",AND(AC593+$AC606=0,$AC593&gt;0)),"",IFERROR(VLOOKUP($A606,LedenZ,29,0),""))</f>
        <v/>
      </c>
      <c r="T606" s="273">
        <f t="shared" si="559"/>
        <v>0</v>
      </c>
      <c r="U606" s="202">
        <f t="shared" si="560"/>
        <v>0</v>
      </c>
      <c r="V606" s="205">
        <f t="shared" si="567"/>
        <v>7</v>
      </c>
      <c r="W606" s="205">
        <f t="shared" si="567"/>
        <v>8</v>
      </c>
      <c r="X606" s="49">
        <v>17</v>
      </c>
      <c r="Y606" s="84" t="str">
        <f t="shared" si="561"/>
        <v/>
      </c>
      <c r="Z606" s="84" t="str">
        <f t="shared" si="562"/>
        <v/>
      </c>
      <c r="AA606" s="84" t="str">
        <f t="shared" si="563"/>
        <v/>
      </c>
      <c r="AB606" s="84" t="str">
        <f t="shared" si="564"/>
        <v/>
      </c>
      <c r="AC606" s="31">
        <f t="shared" si="565"/>
        <v>0</v>
      </c>
      <c r="AH606" s="332" t="str">
        <f t="shared" si="566"/>
        <v/>
      </c>
    </row>
    <row r="607" spans="1:34" x14ac:dyDescent="0.25">
      <c r="A607" s="31" t="str">
        <f>C591&amp;"x"&amp;B607</f>
        <v>F3x14</v>
      </c>
      <c r="B607" s="60">
        <v>14</v>
      </c>
      <c r="C607" s="84" t="str">
        <f t="shared" si="549"/>
        <v/>
      </c>
      <c r="D607" s="84" t="str">
        <f t="shared" si="550"/>
        <v/>
      </c>
      <c r="E607" s="85" t="str">
        <f t="shared" si="551"/>
        <v/>
      </c>
      <c r="F607" s="85" t="str">
        <f t="shared" si="552"/>
        <v/>
      </c>
      <c r="G607" s="86" t="str">
        <f t="shared" si="553"/>
        <v/>
      </c>
      <c r="H607" s="87" t="str">
        <f t="shared" si="554"/>
        <v/>
      </c>
      <c r="I607" s="94"/>
      <c r="J607" s="84" t="str">
        <f t="shared" si="555"/>
        <v/>
      </c>
      <c r="K607" s="84" t="str">
        <f t="shared" si="556"/>
        <v/>
      </c>
      <c r="L607" s="84" t="str">
        <f t="shared" si="557"/>
        <v/>
      </c>
      <c r="M607" s="84" t="str">
        <f t="shared" si="558"/>
        <v/>
      </c>
      <c r="N607" s="89"/>
      <c r="P607" s="199"/>
      <c r="Q607" s="199"/>
      <c r="R607" s="199"/>
      <c r="S607" s="199" t="str">
        <f>IF(OR(LEFT($A607,1)="x",AND(AC593+$AC607=0,$AC593&gt;0)),"",IFERROR(VLOOKUP($A607,LedenZ,29,0),""))</f>
        <v/>
      </c>
      <c r="T607" s="273">
        <f t="shared" si="559"/>
        <v>0</v>
      </c>
      <c r="U607" s="202">
        <f t="shared" si="560"/>
        <v>0</v>
      </c>
      <c r="V607" s="205">
        <f t="shared" si="567"/>
        <v>7</v>
      </c>
      <c r="W607" s="205">
        <f t="shared" si="567"/>
        <v>8</v>
      </c>
      <c r="X607" s="49">
        <v>18</v>
      </c>
      <c r="Y607" s="84" t="str">
        <f t="shared" si="561"/>
        <v/>
      </c>
      <c r="Z607" s="84" t="str">
        <f t="shared" si="562"/>
        <v/>
      </c>
      <c r="AA607" s="84" t="str">
        <f t="shared" si="563"/>
        <v/>
      </c>
      <c r="AB607" s="84" t="str">
        <f t="shared" si="564"/>
        <v/>
      </c>
      <c r="AC607" s="31">
        <f t="shared" si="565"/>
        <v>0</v>
      </c>
      <c r="AH607" s="332" t="str">
        <f t="shared" si="566"/>
        <v/>
      </c>
    </row>
    <row r="608" spans="1:34" x14ac:dyDescent="0.25">
      <c r="A608" s="31" t="str">
        <f>C591&amp;"x"&amp;B608</f>
        <v>F3x15</v>
      </c>
      <c r="B608" s="60">
        <v>15</v>
      </c>
      <c r="C608" s="84" t="str">
        <f t="shared" si="549"/>
        <v/>
      </c>
      <c r="D608" s="84" t="str">
        <f t="shared" si="550"/>
        <v/>
      </c>
      <c r="E608" s="85" t="str">
        <f t="shared" si="551"/>
        <v/>
      </c>
      <c r="F608" s="85" t="str">
        <f t="shared" si="552"/>
        <v/>
      </c>
      <c r="G608" s="86" t="str">
        <f t="shared" si="553"/>
        <v/>
      </c>
      <c r="H608" s="87" t="str">
        <f t="shared" si="554"/>
        <v/>
      </c>
      <c r="I608" s="94"/>
      <c r="J608" s="84" t="str">
        <f t="shared" si="555"/>
        <v/>
      </c>
      <c r="K608" s="84" t="str">
        <f t="shared" si="556"/>
        <v/>
      </c>
      <c r="L608" s="84" t="str">
        <f t="shared" si="557"/>
        <v/>
      </c>
      <c r="M608" s="84" t="str">
        <f t="shared" si="558"/>
        <v/>
      </c>
      <c r="N608" s="89"/>
      <c r="P608" s="199"/>
      <c r="Q608" s="199"/>
      <c r="R608" s="199"/>
      <c r="S608" s="199" t="str">
        <f>IF(OR(LEFT($A608,1)="x",AND(AC593+$AC608=0,$AC593&gt;0)),"",IFERROR(VLOOKUP($A608,LedenZ,29,0),""))</f>
        <v/>
      </c>
      <c r="T608" s="273">
        <f t="shared" si="559"/>
        <v>0</v>
      </c>
      <c r="U608" s="202">
        <f t="shared" si="560"/>
        <v>0</v>
      </c>
      <c r="V608" s="205">
        <f t="shared" si="567"/>
        <v>7</v>
      </c>
      <c r="W608" s="205">
        <f t="shared" si="567"/>
        <v>8</v>
      </c>
      <c r="X608" s="49">
        <v>19</v>
      </c>
      <c r="Y608" s="84" t="str">
        <f t="shared" si="561"/>
        <v/>
      </c>
      <c r="Z608" s="84" t="str">
        <f t="shared" si="562"/>
        <v/>
      </c>
      <c r="AA608" s="84" t="str">
        <f t="shared" si="563"/>
        <v/>
      </c>
      <c r="AB608" s="84" t="str">
        <f t="shared" si="564"/>
        <v/>
      </c>
      <c r="AC608" s="31">
        <f t="shared" si="565"/>
        <v>0</v>
      </c>
      <c r="AH608" s="332" t="str">
        <f t="shared" si="566"/>
        <v/>
      </c>
    </row>
    <row r="609" spans="1:34" ht="13.8" thickBot="1" x14ac:dyDescent="0.3">
      <c r="B609" s="90"/>
      <c r="C609" s="91"/>
      <c r="D609" s="90"/>
      <c r="E609" s="90"/>
      <c r="F609" s="90"/>
      <c r="G609" s="92"/>
      <c r="H609" s="92"/>
      <c r="I609" s="92"/>
      <c r="J609" s="91"/>
      <c r="K609" s="91"/>
      <c r="L609" s="91"/>
      <c r="M609" s="89"/>
      <c r="N609" s="89"/>
      <c r="X609" s="49">
        <v>20</v>
      </c>
    </row>
    <row r="610" spans="1:34" ht="13.8" thickTop="1" x14ac:dyDescent="0.25">
      <c r="A610" s="59"/>
      <c r="B610" s="60"/>
      <c r="C610" s="416" t="s">
        <v>5707</v>
      </c>
      <c r="D610" s="416"/>
      <c r="E610" s="162" t="s">
        <v>5708</v>
      </c>
      <c r="F610" s="162" t="s">
        <v>5709</v>
      </c>
      <c r="G610" s="62" t="s">
        <v>5710</v>
      </c>
      <c r="H610" s="63"/>
      <c r="I610" s="64"/>
      <c r="J610" s="65" t="s">
        <v>5711</v>
      </c>
      <c r="K610" s="65" t="s">
        <v>5712</v>
      </c>
      <c r="L610" s="65" t="s">
        <v>5713</v>
      </c>
      <c r="M610" s="66"/>
      <c r="N610" s="66"/>
      <c r="O610" s="67"/>
      <c r="P610" s="68">
        <f>COUNT(P614:P628)</f>
        <v>0</v>
      </c>
      <c r="Q610" s="68">
        <f>COUNT(Q614:Q628)</f>
        <v>0</v>
      </c>
      <c r="R610" s="68">
        <f>COUNT(R614:R628)</f>
        <v>0</v>
      </c>
      <c r="S610" s="68">
        <f>COUNT(S614:S628)</f>
        <v>0</v>
      </c>
      <c r="T610" s="344">
        <f>T611-SUM(U614:U628)</f>
        <v>0</v>
      </c>
      <c r="U610" s="67"/>
      <c r="V610" s="67"/>
      <c r="W610" s="67"/>
      <c r="X610" s="67">
        <v>1</v>
      </c>
      <c r="Y610" s="59"/>
      <c r="Z610" s="59"/>
      <c r="AA610" s="59"/>
      <c r="AB610" s="59"/>
      <c r="AC610" s="59"/>
    </row>
    <row r="611" spans="1:34" x14ac:dyDescent="0.25">
      <c r="A611" s="40">
        <v>34</v>
      </c>
      <c r="B611" s="70"/>
      <c r="C611" s="415" t="str">
        <f>Leden!AR36</f>
        <v/>
      </c>
      <c r="D611" s="415"/>
      <c r="E611" s="161" t="str">
        <f>IF($C611="","",LEFT(IFERROR(VLOOKUP($C611,TeamsZ,2,0),"")&amp;"??",2))</f>
        <v/>
      </c>
      <c r="F611" s="342" t="str">
        <f>IF($C611="","",IFERROR(VLOOKUP($C611,TeamsZ,3,0),"??"))</f>
        <v/>
      </c>
      <c r="G611" s="161" t="str">
        <f>IF($C611="","",LEFT(IFERROR(VLOOKUP($C611,TeamsZ,4,0),"")&amp;"?",1))</f>
        <v/>
      </c>
      <c r="H611" s="72"/>
      <c r="I611" s="73"/>
      <c r="J611" s="265">
        <f>COUNTIF(C614:C628,"V")</f>
        <v>0</v>
      </c>
      <c r="K611" s="268">
        <f>COUNTIF(C614:C628,"M")</f>
        <v>0</v>
      </c>
      <c r="L611" s="74" t="str">
        <f>IFERROR(AVERAGE(H614:H628),"")</f>
        <v/>
      </c>
      <c r="M611" s="75"/>
      <c r="N611" s="75"/>
      <c r="O611" s="76" t="s">
        <v>5714</v>
      </c>
      <c r="P611" s="346"/>
      <c r="Q611" s="346"/>
      <c r="R611" s="346"/>
      <c r="S611" s="346" t="str">
        <f>IF(COUNT(S614:S628)=0,"",TeamPunten(S614:S628,$C611,$T611))</f>
        <v/>
      </c>
      <c r="T611" s="344">
        <f>SUM(T614:T628)</f>
        <v>0</v>
      </c>
      <c r="U611" s="201" t="str">
        <f>MID($C611,1,1)</f>
        <v/>
      </c>
      <c r="V611" s="201" t="str">
        <f>MID($C611,1,1)</f>
        <v/>
      </c>
      <c r="W611" s="201" t="str">
        <f>MID($C611,1,1)</f>
        <v/>
      </c>
      <c r="X611" s="49">
        <v>2</v>
      </c>
      <c r="Y611" s="40"/>
      <c r="Z611" s="40"/>
      <c r="AA611" s="40"/>
      <c r="AB611" s="40"/>
      <c r="AC611" s="40"/>
      <c r="AD611" s="17" t="str">
        <f>IF($C611="","",IFERROR(VLOOKUP($C611,TeamsZ,6,0),""))</f>
        <v/>
      </c>
      <c r="AE611" s="17" t="str">
        <f>TRIM(IF($AD611="","",IFERROR(VLOOKUP($AD611,Teams!$J$4:$O$8,2,0),"")))</f>
        <v/>
      </c>
      <c r="AF611" s="17" t="str">
        <f>TRIM(IF($AD611="","",IFERROR(VLOOKUP($AD611,Teams!$J$4:$O$8,4,0),"")))</f>
        <v/>
      </c>
      <c r="AH611" s="335" t="str">
        <f>IFERROR(AVERAGE(AH614:AH628),"")</f>
        <v/>
      </c>
    </row>
    <row r="612" spans="1:34" x14ac:dyDescent="0.25">
      <c r="B612" s="60"/>
      <c r="C612" s="162"/>
      <c r="D612" s="60"/>
      <c r="E612" s="60"/>
      <c r="F612" s="60"/>
      <c r="G612" s="64"/>
      <c r="H612" s="64"/>
      <c r="I612" s="64"/>
      <c r="J612" s="266"/>
      <c r="K612" s="266"/>
      <c r="L612" s="266"/>
      <c r="M612" s="77"/>
      <c r="N612" s="77"/>
      <c r="P612" s="200"/>
      <c r="Q612" s="200"/>
      <c r="R612" s="200"/>
      <c r="S612" s="200"/>
      <c r="T612" s="156"/>
      <c r="U612" s="202"/>
      <c r="V612" s="202"/>
      <c r="W612" s="202"/>
      <c r="X612" s="49">
        <v>3</v>
      </c>
    </row>
    <row r="613" spans="1:34" x14ac:dyDescent="0.25">
      <c r="A613" s="78"/>
      <c r="B613" s="79"/>
      <c r="C613" s="80" t="s">
        <v>5715</v>
      </c>
      <c r="D613" s="80" t="s">
        <v>5716</v>
      </c>
      <c r="E613" s="81" t="s">
        <v>5717</v>
      </c>
      <c r="F613" s="81" t="s">
        <v>5718</v>
      </c>
      <c r="G613" s="80" t="s">
        <v>5719</v>
      </c>
      <c r="H613" s="80" t="s">
        <v>5720</v>
      </c>
      <c r="I613" s="80" t="s">
        <v>5575</v>
      </c>
      <c r="J613" s="80" t="s">
        <v>7904</v>
      </c>
      <c r="K613" s="80" t="s">
        <v>7905</v>
      </c>
      <c r="L613" s="80" t="s">
        <v>8680</v>
      </c>
      <c r="M613" s="80" t="s">
        <v>8681</v>
      </c>
      <c r="N613" s="82"/>
      <c r="O613" s="83"/>
      <c r="P613" s="203" t="s">
        <v>5585</v>
      </c>
      <c r="Q613" s="203" t="s">
        <v>5584</v>
      </c>
      <c r="R613" s="203" t="s">
        <v>5586</v>
      </c>
      <c r="S613" s="203" t="s">
        <v>5585</v>
      </c>
      <c r="T613" s="156"/>
      <c r="U613" s="201" t="str">
        <f>IF(W611="","",VLOOKUP(W611,Leeftijdscat,2,FALSE))</f>
        <v/>
      </c>
      <c r="V613" s="201" t="str">
        <f>IF(W611="","",VLOOKUP(W611,Leeftijdscat,3,FALSE))</f>
        <v/>
      </c>
      <c r="W613" s="201" t="str">
        <f>IF(W611="","",VLOOKUP(W611,Leeftijdscat,4,FALSE))</f>
        <v/>
      </c>
      <c r="X613" s="49">
        <v>4</v>
      </c>
      <c r="Y613" s="78">
        <f>LEN(Y614&amp;Y615&amp;Y616&amp;Y617&amp;Y618&amp;Y619&amp;Y620&amp;Y621&amp;Y622&amp;Y623&amp;Y624&amp;Y625&amp;Y626&amp;Y627&amp;Y628)</f>
        <v>0</v>
      </c>
      <c r="Z613" s="78">
        <f>LEN(Z614&amp;Z615&amp;Z616&amp;Z617&amp;Z618&amp;Z619&amp;Z620&amp;Z621&amp;Z622&amp;Z623&amp;Z624&amp;Z625&amp;Z626&amp;Z627&amp;Z628)</f>
        <v>0</v>
      </c>
      <c r="AA613" s="78">
        <f>LEN(AA614&amp;AA615&amp;AA616&amp;AA617&amp;AA618&amp;AA619&amp;AA620&amp;AA621&amp;AA622&amp;AA623&amp;AA624&amp;AA625&amp;AA626&amp;AA627&amp;AA628)</f>
        <v>0</v>
      </c>
      <c r="AB613" s="78">
        <f>LEN(AB614&amp;AB615&amp;AB616&amp;AB617&amp;AB618&amp;AB619&amp;AB620&amp;AB621&amp;AB622&amp;AB623&amp;AB624&amp;AB625&amp;AB626&amp;AB627&amp;AB628)</f>
        <v>0</v>
      </c>
      <c r="AC613" s="78">
        <f>SUM(Y613:AA613)</f>
        <v>0</v>
      </c>
    </row>
    <row r="614" spans="1:34" x14ac:dyDescent="0.25">
      <c r="A614" s="31" t="str">
        <f>C611&amp;"x"&amp;B614</f>
        <v>x1</v>
      </c>
      <c r="B614" s="60">
        <v>1</v>
      </c>
      <c r="C614" s="84" t="str">
        <f t="shared" ref="C614:C628" si="568">IF(LEFT($A614,1)="x","",IFERROR(VLOOKUP($A614,LedenZ,5,0),""))</f>
        <v/>
      </c>
      <c r="D614" s="84" t="str">
        <f t="shared" ref="D614:D628" si="569">IF(LEFT($A614,1)="x","",IFERROR(VLOOKUP($A614,LedenZ,6,0),""))</f>
        <v/>
      </c>
      <c r="E614" s="85" t="str">
        <f t="shared" ref="E614:E628" si="570">IF(LEFT($A614,1)="x","",IFERROR(VLOOKUP($A614,LedenZ,7,0),""))</f>
        <v/>
      </c>
      <c r="F614" s="85" t="str">
        <f t="shared" ref="F614:F628" si="571">IF(LEFT($A614,1)="x","",IFERROR(VLOOKUP($A614,LedenZ,8,0),""))</f>
        <v/>
      </c>
      <c r="G614" s="86" t="str">
        <f t="shared" ref="G614:G628" si="572">IF(LEFT($A614,1)="x","",IFERROR(VLOOKUP($A614,LedenZ,9,0),""))</f>
        <v/>
      </c>
      <c r="H614" s="87" t="str">
        <f t="shared" ref="H614:H628" si="573">IF(AND(ISNUMBER(G614),G614&lt;&gt;0),DATEDIF(G614,Peildatum,"Y"),"")</f>
        <v/>
      </c>
      <c r="I614" s="94"/>
      <c r="J614" s="84" t="str">
        <f t="shared" ref="J614:J628" si="574">IF(LEFT($A614,1)="x","",IFERROR(VLOOKUP($A614,LedenZ,15,0),""))</f>
        <v/>
      </c>
      <c r="K614" s="84" t="str">
        <f t="shared" ref="K614:K628" si="575">IF(LEFT($A614,1)="x","",IFERROR(VLOOKUP($A614,LedenZ,16,0),""))</f>
        <v/>
      </c>
      <c r="L614" s="84" t="str">
        <f t="shared" ref="L614:L628" si="576">IF(LEFT($A614,1)="x","",IFERROR(VLOOKUP($A614,LedenZ,17,0),""))</f>
        <v/>
      </c>
      <c r="M614" s="84" t="str">
        <f t="shared" ref="M614:M628" si="577">IF(LEFT($A614,1)="x","",IFERROR(VLOOKUP($A614,LedenZ,18,0),""))</f>
        <v/>
      </c>
      <c r="N614" s="89"/>
      <c r="P614" s="199"/>
      <c r="Q614" s="199"/>
      <c r="R614" s="199"/>
      <c r="S614" s="199" t="str">
        <f>IF(OR(LEFT($A614,1)="x",AND(AC613+$AC614=0,$AC613&gt;0)),"",IFERROR(VLOOKUP($A614,LedenZ,29,0),""))</f>
        <v/>
      </c>
      <c r="T614" s="273">
        <f t="shared" ref="T614:T628" si="578">IF(LEN(C614&amp;D614&amp;E614&amp;F614)&gt;0,1,0)</f>
        <v>0</v>
      </c>
      <c r="U614" s="202">
        <f t="shared" ref="U614:U628" si="579">MIN(LEN(Y614&amp;Z614&amp;AA614&amp;AB614),1)</f>
        <v>0</v>
      </c>
      <c r="V614" s="205" t="str">
        <f>V613</f>
        <v/>
      </c>
      <c r="W614" s="205" t="str">
        <f>W613</f>
        <v/>
      </c>
      <c r="X614" s="49">
        <v>5</v>
      </c>
      <c r="Y614" s="84" t="str">
        <f t="shared" ref="Y614:Y628" si="580">IF(LEFT($A614,1)="x","",IFERROR(VLOOKUP($A614,LedenZ,33,0),""))</f>
        <v/>
      </c>
      <c r="Z614" s="84" t="str">
        <f t="shared" ref="Z614:Z628" si="581">IF(LEFT($A614,1)="x","",IFERROR(VLOOKUP($A614,LedenZ,34,0),""))</f>
        <v/>
      </c>
      <c r="AA614" s="84" t="str">
        <f t="shared" ref="AA614:AA628" si="582">IF(LEFT($A614,1)="x","",IFERROR(VLOOKUP($A614,LedenZ,35,0),""))</f>
        <v/>
      </c>
      <c r="AB614" s="84" t="str">
        <f t="shared" ref="AB614:AB628" si="583">IF(LEFT($A614,1)="x","",IFERROR(VLOOKUP($A614,LedenZ,36,0),""))</f>
        <v/>
      </c>
      <c r="AC614" s="31">
        <f t="shared" ref="AC614:AC628" si="584">LEN(Y614&amp;Z614&amp;AA614&amp;AB614)</f>
        <v>0</v>
      </c>
      <c r="AH614" s="332" t="str">
        <f t="shared" ref="AH614:AH628" si="585">lft(G614,Peildatum)</f>
        <v/>
      </c>
    </row>
    <row r="615" spans="1:34" x14ac:dyDescent="0.25">
      <c r="A615" s="31" t="str">
        <f>C611&amp;"x"&amp;B615</f>
        <v>x2</v>
      </c>
      <c r="B615" s="60">
        <v>2</v>
      </c>
      <c r="C615" s="84" t="str">
        <f t="shared" si="568"/>
        <v/>
      </c>
      <c r="D615" s="84" t="str">
        <f t="shared" si="569"/>
        <v/>
      </c>
      <c r="E615" s="85" t="str">
        <f t="shared" si="570"/>
        <v/>
      </c>
      <c r="F615" s="85" t="str">
        <f t="shared" si="571"/>
        <v/>
      </c>
      <c r="G615" s="86" t="str">
        <f t="shared" si="572"/>
        <v/>
      </c>
      <c r="H615" s="87" t="str">
        <f t="shared" si="573"/>
        <v/>
      </c>
      <c r="I615" s="94"/>
      <c r="J615" s="84" t="str">
        <f t="shared" si="574"/>
        <v/>
      </c>
      <c r="K615" s="84" t="str">
        <f t="shared" si="575"/>
        <v/>
      </c>
      <c r="L615" s="84" t="str">
        <f t="shared" si="576"/>
        <v/>
      </c>
      <c r="M615" s="84" t="str">
        <f t="shared" si="577"/>
        <v/>
      </c>
      <c r="N615" s="89"/>
      <c r="P615" s="199"/>
      <c r="Q615" s="199"/>
      <c r="R615" s="199"/>
      <c r="S615" s="199" t="str">
        <f>IF(OR(LEFT($A615,1)="x",AND(AC613+$AC615=0,$AC613&gt;0)),"",IFERROR(VLOOKUP($A615,LedenZ,29,0),""))</f>
        <v/>
      </c>
      <c r="T615" s="273">
        <f t="shared" si="578"/>
        <v>0</v>
      </c>
      <c r="U615" s="202">
        <f t="shared" si="579"/>
        <v>0</v>
      </c>
      <c r="V615" s="205" t="str">
        <f t="shared" ref="V615:W628" si="586">V614</f>
        <v/>
      </c>
      <c r="W615" s="205" t="str">
        <f t="shared" si="586"/>
        <v/>
      </c>
      <c r="X615" s="49">
        <v>6</v>
      </c>
      <c r="Y615" s="84" t="str">
        <f t="shared" si="580"/>
        <v/>
      </c>
      <c r="Z615" s="84" t="str">
        <f t="shared" si="581"/>
        <v/>
      </c>
      <c r="AA615" s="84" t="str">
        <f t="shared" si="582"/>
        <v/>
      </c>
      <c r="AB615" s="84" t="str">
        <f t="shared" si="583"/>
        <v/>
      </c>
      <c r="AC615" s="31">
        <f t="shared" si="584"/>
        <v>0</v>
      </c>
      <c r="AH615" s="332" t="str">
        <f t="shared" si="585"/>
        <v/>
      </c>
    </row>
    <row r="616" spans="1:34" x14ac:dyDescent="0.25">
      <c r="A616" s="31" t="str">
        <f>C611&amp;"x"&amp;B616</f>
        <v>x3</v>
      </c>
      <c r="B616" s="60">
        <v>3</v>
      </c>
      <c r="C616" s="84" t="str">
        <f t="shared" si="568"/>
        <v/>
      </c>
      <c r="D616" s="84" t="str">
        <f t="shared" si="569"/>
        <v/>
      </c>
      <c r="E616" s="85" t="str">
        <f t="shared" si="570"/>
        <v/>
      </c>
      <c r="F616" s="85" t="str">
        <f t="shared" si="571"/>
        <v/>
      </c>
      <c r="G616" s="86" t="str">
        <f t="shared" si="572"/>
        <v/>
      </c>
      <c r="H616" s="87" t="str">
        <f t="shared" si="573"/>
        <v/>
      </c>
      <c r="I616" s="94"/>
      <c r="J616" s="84" t="str">
        <f t="shared" si="574"/>
        <v/>
      </c>
      <c r="K616" s="84" t="str">
        <f t="shared" si="575"/>
        <v/>
      </c>
      <c r="L616" s="84" t="str">
        <f t="shared" si="576"/>
        <v/>
      </c>
      <c r="M616" s="84" t="str">
        <f t="shared" si="577"/>
        <v/>
      </c>
      <c r="N616" s="89"/>
      <c r="P616" s="199"/>
      <c r="Q616" s="199"/>
      <c r="R616" s="199"/>
      <c r="S616" s="199" t="str">
        <f>IF(OR(LEFT($A616,1)="x",AND(AC613+$AC616=0,$AC613&gt;0)),"",IFERROR(VLOOKUP($A616,LedenZ,29,0),""))</f>
        <v/>
      </c>
      <c r="T616" s="273">
        <f t="shared" si="578"/>
        <v>0</v>
      </c>
      <c r="U616" s="202">
        <f t="shared" si="579"/>
        <v>0</v>
      </c>
      <c r="V616" s="205" t="str">
        <f t="shared" si="586"/>
        <v/>
      </c>
      <c r="W616" s="205" t="str">
        <f t="shared" si="586"/>
        <v/>
      </c>
      <c r="X616" s="49">
        <v>7</v>
      </c>
      <c r="Y616" s="84" t="str">
        <f t="shared" si="580"/>
        <v/>
      </c>
      <c r="Z616" s="84" t="str">
        <f t="shared" si="581"/>
        <v/>
      </c>
      <c r="AA616" s="84" t="str">
        <f t="shared" si="582"/>
        <v/>
      </c>
      <c r="AB616" s="84" t="str">
        <f t="shared" si="583"/>
        <v/>
      </c>
      <c r="AC616" s="31">
        <f t="shared" si="584"/>
        <v>0</v>
      </c>
      <c r="AH616" s="332" t="str">
        <f t="shared" si="585"/>
        <v/>
      </c>
    </row>
    <row r="617" spans="1:34" x14ac:dyDescent="0.25">
      <c r="A617" s="31" t="str">
        <f>C611&amp;"x"&amp;B617</f>
        <v>x4</v>
      </c>
      <c r="B617" s="60">
        <v>4</v>
      </c>
      <c r="C617" s="84" t="str">
        <f t="shared" si="568"/>
        <v/>
      </c>
      <c r="D617" s="84" t="str">
        <f t="shared" si="569"/>
        <v/>
      </c>
      <c r="E617" s="85" t="str">
        <f t="shared" si="570"/>
        <v/>
      </c>
      <c r="F617" s="85" t="str">
        <f t="shared" si="571"/>
        <v/>
      </c>
      <c r="G617" s="86" t="str">
        <f t="shared" si="572"/>
        <v/>
      </c>
      <c r="H617" s="87" t="str">
        <f t="shared" si="573"/>
        <v/>
      </c>
      <c r="I617" s="94"/>
      <c r="J617" s="84" t="str">
        <f t="shared" si="574"/>
        <v/>
      </c>
      <c r="K617" s="84" t="str">
        <f t="shared" si="575"/>
        <v/>
      </c>
      <c r="L617" s="84" t="str">
        <f t="shared" si="576"/>
        <v/>
      </c>
      <c r="M617" s="84" t="str">
        <f t="shared" si="577"/>
        <v/>
      </c>
      <c r="N617" s="89"/>
      <c r="P617" s="199"/>
      <c r="Q617" s="199"/>
      <c r="R617" s="199"/>
      <c r="S617" s="199" t="str">
        <f>IF(OR(LEFT($A617,1)="x",AND(AC613+$AC617=0,$AC613&gt;0)),"",IFERROR(VLOOKUP($A617,LedenZ,29,0),""))</f>
        <v/>
      </c>
      <c r="T617" s="273">
        <f t="shared" si="578"/>
        <v>0</v>
      </c>
      <c r="U617" s="202">
        <f t="shared" si="579"/>
        <v>0</v>
      </c>
      <c r="V617" s="205" t="str">
        <f t="shared" si="586"/>
        <v/>
      </c>
      <c r="W617" s="205" t="str">
        <f t="shared" si="586"/>
        <v/>
      </c>
      <c r="X617" s="49">
        <v>8</v>
      </c>
      <c r="Y617" s="84" t="str">
        <f t="shared" si="580"/>
        <v/>
      </c>
      <c r="Z617" s="84" t="str">
        <f t="shared" si="581"/>
        <v/>
      </c>
      <c r="AA617" s="84" t="str">
        <f t="shared" si="582"/>
        <v/>
      </c>
      <c r="AB617" s="84" t="str">
        <f t="shared" si="583"/>
        <v/>
      </c>
      <c r="AC617" s="31">
        <f t="shared" si="584"/>
        <v>0</v>
      </c>
      <c r="AH617" s="332" t="str">
        <f t="shared" si="585"/>
        <v/>
      </c>
    </row>
    <row r="618" spans="1:34" x14ac:dyDescent="0.25">
      <c r="A618" s="31" t="str">
        <f>C611&amp;"x"&amp;B618</f>
        <v>x5</v>
      </c>
      <c r="B618" s="60">
        <v>5</v>
      </c>
      <c r="C618" s="84" t="str">
        <f t="shared" si="568"/>
        <v/>
      </c>
      <c r="D618" s="84" t="str">
        <f t="shared" si="569"/>
        <v/>
      </c>
      <c r="E618" s="85" t="str">
        <f t="shared" si="570"/>
        <v/>
      </c>
      <c r="F618" s="85" t="str">
        <f t="shared" si="571"/>
        <v/>
      </c>
      <c r="G618" s="86" t="str">
        <f t="shared" si="572"/>
        <v/>
      </c>
      <c r="H618" s="87" t="str">
        <f t="shared" si="573"/>
        <v/>
      </c>
      <c r="I618" s="94"/>
      <c r="J618" s="84" t="str">
        <f t="shared" si="574"/>
        <v/>
      </c>
      <c r="K618" s="84" t="str">
        <f t="shared" si="575"/>
        <v/>
      </c>
      <c r="L618" s="84" t="str">
        <f t="shared" si="576"/>
        <v/>
      </c>
      <c r="M618" s="84" t="str">
        <f t="shared" si="577"/>
        <v/>
      </c>
      <c r="N618" s="89"/>
      <c r="P618" s="199"/>
      <c r="Q618" s="199"/>
      <c r="R618" s="199"/>
      <c r="S618" s="199" t="str">
        <f>IF(OR(LEFT($A618,1)="x",AND(AC613+$AC618=0,$AC613&gt;0)),"",IFERROR(VLOOKUP($A618,LedenZ,29,0),""))</f>
        <v/>
      </c>
      <c r="T618" s="273">
        <f t="shared" si="578"/>
        <v>0</v>
      </c>
      <c r="U618" s="202">
        <f t="shared" si="579"/>
        <v>0</v>
      </c>
      <c r="V618" s="205" t="str">
        <f t="shared" si="586"/>
        <v/>
      </c>
      <c r="W618" s="205" t="str">
        <f t="shared" si="586"/>
        <v/>
      </c>
      <c r="X618" s="49">
        <v>9</v>
      </c>
      <c r="Y618" s="84" t="str">
        <f t="shared" si="580"/>
        <v/>
      </c>
      <c r="Z618" s="84" t="str">
        <f t="shared" si="581"/>
        <v/>
      </c>
      <c r="AA618" s="84" t="str">
        <f t="shared" si="582"/>
        <v/>
      </c>
      <c r="AB618" s="84" t="str">
        <f t="shared" si="583"/>
        <v/>
      </c>
      <c r="AC618" s="31">
        <f t="shared" si="584"/>
        <v>0</v>
      </c>
      <c r="AH618" s="332" t="str">
        <f t="shared" si="585"/>
        <v/>
      </c>
    </row>
    <row r="619" spans="1:34" x14ac:dyDescent="0.25">
      <c r="A619" s="31" t="str">
        <f>C611&amp;"x"&amp;B619</f>
        <v>x6</v>
      </c>
      <c r="B619" s="60">
        <v>6</v>
      </c>
      <c r="C619" s="84" t="str">
        <f t="shared" si="568"/>
        <v/>
      </c>
      <c r="D619" s="84" t="str">
        <f t="shared" si="569"/>
        <v/>
      </c>
      <c r="E619" s="85" t="str">
        <f t="shared" si="570"/>
        <v/>
      </c>
      <c r="F619" s="85" t="str">
        <f t="shared" si="571"/>
        <v/>
      </c>
      <c r="G619" s="86" t="str">
        <f t="shared" si="572"/>
        <v/>
      </c>
      <c r="H619" s="87" t="str">
        <f t="shared" si="573"/>
        <v/>
      </c>
      <c r="I619" s="94"/>
      <c r="J619" s="84" t="str">
        <f t="shared" si="574"/>
        <v/>
      </c>
      <c r="K619" s="84" t="str">
        <f t="shared" si="575"/>
        <v/>
      </c>
      <c r="L619" s="84" t="str">
        <f t="shared" si="576"/>
        <v/>
      </c>
      <c r="M619" s="84" t="str">
        <f t="shared" si="577"/>
        <v/>
      </c>
      <c r="N619" s="89"/>
      <c r="P619" s="199"/>
      <c r="Q619" s="199"/>
      <c r="R619" s="199"/>
      <c r="S619" s="199" t="str">
        <f>IF(OR(LEFT($A619,1)="x",AND(AC613+$AC619=0,$AC613&gt;0)),"",IFERROR(VLOOKUP($A619,LedenZ,29,0),""))</f>
        <v/>
      </c>
      <c r="T619" s="273">
        <f t="shared" si="578"/>
        <v>0</v>
      </c>
      <c r="U619" s="202">
        <f t="shared" si="579"/>
        <v>0</v>
      </c>
      <c r="V619" s="205" t="str">
        <f t="shared" si="586"/>
        <v/>
      </c>
      <c r="W619" s="205" t="str">
        <f t="shared" si="586"/>
        <v/>
      </c>
      <c r="X619" s="49">
        <v>10</v>
      </c>
      <c r="Y619" s="84" t="str">
        <f t="shared" si="580"/>
        <v/>
      </c>
      <c r="Z619" s="84" t="str">
        <f t="shared" si="581"/>
        <v/>
      </c>
      <c r="AA619" s="84" t="str">
        <f t="shared" si="582"/>
        <v/>
      </c>
      <c r="AB619" s="84" t="str">
        <f t="shared" si="583"/>
        <v/>
      </c>
      <c r="AC619" s="31">
        <f t="shared" si="584"/>
        <v>0</v>
      </c>
      <c r="AH619" s="332" t="str">
        <f t="shared" si="585"/>
        <v/>
      </c>
    </row>
    <row r="620" spans="1:34" x14ac:dyDescent="0.25">
      <c r="A620" s="31" t="str">
        <f>C611&amp;"x"&amp;B620</f>
        <v>x7</v>
      </c>
      <c r="B620" s="60">
        <v>7</v>
      </c>
      <c r="C620" s="84" t="str">
        <f t="shared" si="568"/>
        <v/>
      </c>
      <c r="D620" s="84" t="str">
        <f t="shared" si="569"/>
        <v/>
      </c>
      <c r="E620" s="85" t="str">
        <f t="shared" si="570"/>
        <v/>
      </c>
      <c r="F620" s="85" t="str">
        <f t="shared" si="571"/>
        <v/>
      </c>
      <c r="G620" s="86" t="str">
        <f t="shared" si="572"/>
        <v/>
      </c>
      <c r="H620" s="87" t="str">
        <f t="shared" si="573"/>
        <v/>
      </c>
      <c r="I620" s="94"/>
      <c r="J620" s="84" t="str">
        <f t="shared" si="574"/>
        <v/>
      </c>
      <c r="K620" s="84" t="str">
        <f t="shared" si="575"/>
        <v/>
      </c>
      <c r="L620" s="84" t="str">
        <f t="shared" si="576"/>
        <v/>
      </c>
      <c r="M620" s="84" t="str">
        <f t="shared" si="577"/>
        <v/>
      </c>
      <c r="N620" s="89"/>
      <c r="P620" s="199"/>
      <c r="Q620" s="199"/>
      <c r="R620" s="199"/>
      <c r="S620" s="199" t="str">
        <f>IF(OR(LEFT($A620,1)="x",AND(AC613+$AC620=0,$AC613&gt;0)),"",IFERROR(VLOOKUP($A620,LedenZ,29,0),""))</f>
        <v/>
      </c>
      <c r="T620" s="273">
        <f t="shared" si="578"/>
        <v>0</v>
      </c>
      <c r="U620" s="202">
        <f t="shared" si="579"/>
        <v>0</v>
      </c>
      <c r="V620" s="205" t="str">
        <f t="shared" si="586"/>
        <v/>
      </c>
      <c r="W620" s="205" t="str">
        <f t="shared" si="586"/>
        <v/>
      </c>
      <c r="X620" s="49">
        <v>11</v>
      </c>
      <c r="Y620" s="84" t="str">
        <f t="shared" si="580"/>
        <v/>
      </c>
      <c r="Z620" s="84" t="str">
        <f t="shared" si="581"/>
        <v/>
      </c>
      <c r="AA620" s="84" t="str">
        <f t="shared" si="582"/>
        <v/>
      </c>
      <c r="AB620" s="84" t="str">
        <f t="shared" si="583"/>
        <v/>
      </c>
      <c r="AC620" s="31">
        <f t="shared" si="584"/>
        <v>0</v>
      </c>
      <c r="AH620" s="332" t="str">
        <f t="shared" si="585"/>
        <v/>
      </c>
    </row>
    <row r="621" spans="1:34" x14ac:dyDescent="0.25">
      <c r="A621" s="31" t="str">
        <f>C611&amp;"x"&amp;B621</f>
        <v>x8</v>
      </c>
      <c r="B621" s="60">
        <v>8</v>
      </c>
      <c r="C621" s="84" t="str">
        <f t="shared" si="568"/>
        <v/>
      </c>
      <c r="D621" s="84" t="str">
        <f t="shared" si="569"/>
        <v/>
      </c>
      <c r="E621" s="85" t="str">
        <f t="shared" si="570"/>
        <v/>
      </c>
      <c r="F621" s="85" t="str">
        <f t="shared" si="571"/>
        <v/>
      </c>
      <c r="G621" s="86" t="str">
        <f t="shared" si="572"/>
        <v/>
      </c>
      <c r="H621" s="87" t="str">
        <f t="shared" si="573"/>
        <v/>
      </c>
      <c r="I621" s="94"/>
      <c r="J621" s="84" t="str">
        <f t="shared" si="574"/>
        <v/>
      </c>
      <c r="K621" s="84" t="str">
        <f t="shared" si="575"/>
        <v/>
      </c>
      <c r="L621" s="84" t="str">
        <f t="shared" si="576"/>
        <v/>
      </c>
      <c r="M621" s="84" t="str">
        <f t="shared" si="577"/>
        <v/>
      </c>
      <c r="N621" s="89"/>
      <c r="P621" s="199"/>
      <c r="Q621" s="199"/>
      <c r="R621" s="199"/>
      <c r="S621" s="199" t="str">
        <f>IF(OR(LEFT($A621,1)="x",AND(AC613+$AC621=0,$AC613&gt;0)),"",IFERROR(VLOOKUP($A621,LedenZ,29,0),""))</f>
        <v/>
      </c>
      <c r="T621" s="273">
        <f t="shared" si="578"/>
        <v>0</v>
      </c>
      <c r="U621" s="202">
        <f t="shared" si="579"/>
        <v>0</v>
      </c>
      <c r="V621" s="205" t="str">
        <f t="shared" si="586"/>
        <v/>
      </c>
      <c r="W621" s="205" t="str">
        <f t="shared" si="586"/>
        <v/>
      </c>
      <c r="X621" s="49">
        <v>12</v>
      </c>
      <c r="Y621" s="84" t="str">
        <f t="shared" si="580"/>
        <v/>
      </c>
      <c r="Z621" s="84" t="str">
        <f t="shared" si="581"/>
        <v/>
      </c>
      <c r="AA621" s="84" t="str">
        <f t="shared" si="582"/>
        <v/>
      </c>
      <c r="AB621" s="84" t="str">
        <f t="shared" si="583"/>
        <v/>
      </c>
      <c r="AC621" s="31">
        <f t="shared" si="584"/>
        <v>0</v>
      </c>
      <c r="AH621" s="332" t="str">
        <f t="shared" si="585"/>
        <v/>
      </c>
    </row>
    <row r="622" spans="1:34" x14ac:dyDescent="0.25">
      <c r="A622" s="31" t="str">
        <f>C611&amp;"x"&amp;B622</f>
        <v>x9</v>
      </c>
      <c r="B622" s="60">
        <v>9</v>
      </c>
      <c r="C622" s="84" t="str">
        <f t="shared" si="568"/>
        <v/>
      </c>
      <c r="D622" s="84" t="str">
        <f t="shared" si="569"/>
        <v/>
      </c>
      <c r="E622" s="85" t="str">
        <f t="shared" si="570"/>
        <v/>
      </c>
      <c r="F622" s="85" t="str">
        <f t="shared" si="571"/>
        <v/>
      </c>
      <c r="G622" s="86" t="str">
        <f t="shared" si="572"/>
        <v/>
      </c>
      <c r="H622" s="87" t="str">
        <f t="shared" si="573"/>
        <v/>
      </c>
      <c r="I622" s="94"/>
      <c r="J622" s="84" t="str">
        <f t="shared" si="574"/>
        <v/>
      </c>
      <c r="K622" s="84" t="str">
        <f t="shared" si="575"/>
        <v/>
      </c>
      <c r="L622" s="84" t="str">
        <f t="shared" si="576"/>
        <v/>
      </c>
      <c r="M622" s="84" t="str">
        <f t="shared" si="577"/>
        <v/>
      </c>
      <c r="N622" s="89"/>
      <c r="P622" s="199"/>
      <c r="Q622" s="199"/>
      <c r="R622" s="199"/>
      <c r="S622" s="199" t="str">
        <f>IF(OR(LEFT($A622,1)="x",AND(AC613+$AC622=0,$AC613&gt;0)),"",IFERROR(VLOOKUP($A622,LedenZ,29,0),""))</f>
        <v/>
      </c>
      <c r="T622" s="273">
        <f t="shared" si="578"/>
        <v>0</v>
      </c>
      <c r="U622" s="202">
        <f t="shared" si="579"/>
        <v>0</v>
      </c>
      <c r="V622" s="205" t="str">
        <f t="shared" si="586"/>
        <v/>
      </c>
      <c r="W622" s="205" t="str">
        <f t="shared" si="586"/>
        <v/>
      </c>
      <c r="X622" s="49">
        <v>13</v>
      </c>
      <c r="Y622" s="84" t="str">
        <f t="shared" si="580"/>
        <v/>
      </c>
      <c r="Z622" s="84" t="str">
        <f t="shared" si="581"/>
        <v/>
      </c>
      <c r="AA622" s="84" t="str">
        <f t="shared" si="582"/>
        <v/>
      </c>
      <c r="AB622" s="84" t="str">
        <f t="shared" si="583"/>
        <v/>
      </c>
      <c r="AC622" s="31">
        <f t="shared" si="584"/>
        <v>0</v>
      </c>
      <c r="AH622" s="332" t="str">
        <f t="shared" si="585"/>
        <v/>
      </c>
    </row>
    <row r="623" spans="1:34" x14ac:dyDescent="0.25">
      <c r="A623" s="31" t="str">
        <f>C611&amp;"x"&amp;B623</f>
        <v>x10</v>
      </c>
      <c r="B623" s="60">
        <v>10</v>
      </c>
      <c r="C623" s="84" t="str">
        <f t="shared" si="568"/>
        <v/>
      </c>
      <c r="D623" s="84" t="str">
        <f t="shared" si="569"/>
        <v/>
      </c>
      <c r="E623" s="85" t="str">
        <f t="shared" si="570"/>
        <v/>
      </c>
      <c r="F623" s="85" t="str">
        <f t="shared" si="571"/>
        <v/>
      </c>
      <c r="G623" s="86" t="str">
        <f t="shared" si="572"/>
        <v/>
      </c>
      <c r="H623" s="87" t="str">
        <f t="shared" si="573"/>
        <v/>
      </c>
      <c r="I623" s="94"/>
      <c r="J623" s="84" t="str">
        <f t="shared" si="574"/>
        <v/>
      </c>
      <c r="K623" s="84" t="str">
        <f t="shared" si="575"/>
        <v/>
      </c>
      <c r="L623" s="84" t="str">
        <f t="shared" si="576"/>
        <v/>
      </c>
      <c r="M623" s="84" t="str">
        <f t="shared" si="577"/>
        <v/>
      </c>
      <c r="N623" s="89"/>
      <c r="P623" s="199"/>
      <c r="Q623" s="199"/>
      <c r="R623" s="199"/>
      <c r="S623" s="199" t="str">
        <f>IF(OR(LEFT($A623,1)="x",AND(AC613+$AC623=0,$AC613&gt;0)),"",IFERROR(VLOOKUP($A623,LedenZ,29,0),""))</f>
        <v/>
      </c>
      <c r="T623" s="273">
        <f t="shared" si="578"/>
        <v>0</v>
      </c>
      <c r="U623" s="202">
        <f t="shared" si="579"/>
        <v>0</v>
      </c>
      <c r="V623" s="205" t="str">
        <f t="shared" si="586"/>
        <v/>
      </c>
      <c r="W623" s="205" t="str">
        <f t="shared" si="586"/>
        <v/>
      </c>
      <c r="X623" s="49">
        <v>14</v>
      </c>
      <c r="Y623" s="84" t="str">
        <f t="shared" si="580"/>
        <v/>
      </c>
      <c r="Z623" s="84" t="str">
        <f t="shared" si="581"/>
        <v/>
      </c>
      <c r="AA623" s="84" t="str">
        <f t="shared" si="582"/>
        <v/>
      </c>
      <c r="AB623" s="84" t="str">
        <f t="shared" si="583"/>
        <v/>
      </c>
      <c r="AC623" s="31">
        <f t="shared" si="584"/>
        <v>0</v>
      </c>
      <c r="AH623" s="332" t="str">
        <f t="shared" si="585"/>
        <v/>
      </c>
    </row>
    <row r="624" spans="1:34" x14ac:dyDescent="0.25">
      <c r="A624" s="31" t="str">
        <f>C611&amp;"x"&amp;B624</f>
        <v>x11</v>
      </c>
      <c r="B624" s="60">
        <v>11</v>
      </c>
      <c r="C624" s="84" t="str">
        <f t="shared" si="568"/>
        <v/>
      </c>
      <c r="D624" s="84" t="str">
        <f t="shared" si="569"/>
        <v/>
      </c>
      <c r="E624" s="85" t="str">
        <f t="shared" si="570"/>
        <v/>
      </c>
      <c r="F624" s="85" t="str">
        <f t="shared" si="571"/>
        <v/>
      </c>
      <c r="G624" s="86" t="str">
        <f t="shared" si="572"/>
        <v/>
      </c>
      <c r="H624" s="87" t="str">
        <f t="shared" si="573"/>
        <v/>
      </c>
      <c r="I624" s="94"/>
      <c r="J624" s="84" t="str">
        <f t="shared" si="574"/>
        <v/>
      </c>
      <c r="K624" s="84" t="str">
        <f t="shared" si="575"/>
        <v/>
      </c>
      <c r="L624" s="84" t="str">
        <f t="shared" si="576"/>
        <v/>
      </c>
      <c r="M624" s="84" t="str">
        <f t="shared" si="577"/>
        <v/>
      </c>
      <c r="N624" s="89"/>
      <c r="P624" s="199"/>
      <c r="Q624" s="199"/>
      <c r="R624" s="199"/>
      <c r="S624" s="199" t="str">
        <f>IF(OR(LEFT($A624,1)="x",AND(AC613+$AC624=0,$AC613&gt;0)),"",IFERROR(VLOOKUP($A624,LedenZ,29,0),""))</f>
        <v/>
      </c>
      <c r="T624" s="273">
        <f t="shared" si="578"/>
        <v>0</v>
      </c>
      <c r="U624" s="202">
        <f t="shared" si="579"/>
        <v>0</v>
      </c>
      <c r="V624" s="205" t="str">
        <f t="shared" si="586"/>
        <v/>
      </c>
      <c r="W624" s="205" t="str">
        <f t="shared" si="586"/>
        <v/>
      </c>
      <c r="X624" s="49">
        <v>15</v>
      </c>
      <c r="Y624" s="84" t="str">
        <f t="shared" si="580"/>
        <v/>
      </c>
      <c r="Z624" s="84" t="str">
        <f t="shared" si="581"/>
        <v/>
      </c>
      <c r="AA624" s="84" t="str">
        <f t="shared" si="582"/>
        <v/>
      </c>
      <c r="AB624" s="84" t="str">
        <f t="shared" si="583"/>
        <v/>
      </c>
      <c r="AC624" s="31">
        <f t="shared" si="584"/>
        <v>0</v>
      </c>
      <c r="AH624" s="332" t="str">
        <f t="shared" si="585"/>
        <v/>
      </c>
    </row>
    <row r="625" spans="1:34" x14ac:dyDescent="0.25">
      <c r="A625" s="31" t="str">
        <f>C611&amp;"x"&amp;B625</f>
        <v>x12</v>
      </c>
      <c r="B625" s="60">
        <v>12</v>
      </c>
      <c r="C625" s="84" t="str">
        <f t="shared" si="568"/>
        <v/>
      </c>
      <c r="D625" s="84" t="str">
        <f t="shared" si="569"/>
        <v/>
      </c>
      <c r="E625" s="85" t="str">
        <f t="shared" si="570"/>
        <v/>
      </c>
      <c r="F625" s="85" t="str">
        <f t="shared" si="571"/>
        <v/>
      </c>
      <c r="G625" s="86" t="str">
        <f t="shared" si="572"/>
        <v/>
      </c>
      <c r="H625" s="87" t="str">
        <f t="shared" si="573"/>
        <v/>
      </c>
      <c r="I625" s="94"/>
      <c r="J625" s="84" t="str">
        <f t="shared" si="574"/>
        <v/>
      </c>
      <c r="K625" s="84" t="str">
        <f t="shared" si="575"/>
        <v/>
      </c>
      <c r="L625" s="84" t="str">
        <f t="shared" si="576"/>
        <v/>
      </c>
      <c r="M625" s="84" t="str">
        <f t="shared" si="577"/>
        <v/>
      </c>
      <c r="N625" s="89"/>
      <c r="P625" s="199"/>
      <c r="Q625" s="199"/>
      <c r="R625" s="199"/>
      <c r="S625" s="199" t="str">
        <f>IF(OR(LEFT($A625,1)="x",AND(AC613+$AC625=0,$AC613&gt;0)),"",IFERROR(VLOOKUP($A625,LedenZ,29,0),""))</f>
        <v/>
      </c>
      <c r="T625" s="273">
        <f t="shared" si="578"/>
        <v>0</v>
      </c>
      <c r="U625" s="202">
        <f t="shared" si="579"/>
        <v>0</v>
      </c>
      <c r="V625" s="205" t="str">
        <f t="shared" si="586"/>
        <v/>
      </c>
      <c r="W625" s="205" t="str">
        <f t="shared" si="586"/>
        <v/>
      </c>
      <c r="X625" s="49">
        <v>16</v>
      </c>
      <c r="Y625" s="84" t="str">
        <f t="shared" si="580"/>
        <v/>
      </c>
      <c r="Z625" s="84" t="str">
        <f t="shared" si="581"/>
        <v/>
      </c>
      <c r="AA625" s="84" t="str">
        <f t="shared" si="582"/>
        <v/>
      </c>
      <c r="AB625" s="84" t="str">
        <f t="shared" si="583"/>
        <v/>
      </c>
      <c r="AC625" s="31">
        <f t="shared" si="584"/>
        <v>0</v>
      </c>
      <c r="AH625" s="332" t="str">
        <f t="shared" si="585"/>
        <v/>
      </c>
    </row>
    <row r="626" spans="1:34" x14ac:dyDescent="0.25">
      <c r="A626" s="31" t="str">
        <f>C611&amp;"x"&amp;B626</f>
        <v>x13</v>
      </c>
      <c r="B626" s="60">
        <v>13</v>
      </c>
      <c r="C626" s="84" t="str">
        <f t="shared" si="568"/>
        <v/>
      </c>
      <c r="D626" s="84" t="str">
        <f t="shared" si="569"/>
        <v/>
      </c>
      <c r="E626" s="85" t="str">
        <f t="shared" si="570"/>
        <v/>
      </c>
      <c r="F626" s="85" t="str">
        <f t="shared" si="571"/>
        <v/>
      </c>
      <c r="G626" s="86" t="str">
        <f t="shared" si="572"/>
        <v/>
      </c>
      <c r="H626" s="87" t="str">
        <f t="shared" si="573"/>
        <v/>
      </c>
      <c r="I626" s="94"/>
      <c r="J626" s="84" t="str">
        <f t="shared" si="574"/>
        <v/>
      </c>
      <c r="K626" s="84" t="str">
        <f t="shared" si="575"/>
        <v/>
      </c>
      <c r="L626" s="84" t="str">
        <f t="shared" si="576"/>
        <v/>
      </c>
      <c r="M626" s="84" t="str">
        <f t="shared" si="577"/>
        <v/>
      </c>
      <c r="N626" s="89"/>
      <c r="P626" s="199"/>
      <c r="Q626" s="199"/>
      <c r="R626" s="199"/>
      <c r="S626" s="199" t="str">
        <f>IF(OR(LEFT($A626,1)="x",AND(AC613+$AC626=0,$AC613&gt;0)),"",IFERROR(VLOOKUP($A626,LedenZ,29,0),""))</f>
        <v/>
      </c>
      <c r="T626" s="273">
        <f t="shared" si="578"/>
        <v>0</v>
      </c>
      <c r="U626" s="202">
        <f t="shared" si="579"/>
        <v>0</v>
      </c>
      <c r="V626" s="205" t="str">
        <f t="shared" si="586"/>
        <v/>
      </c>
      <c r="W626" s="205" t="str">
        <f t="shared" si="586"/>
        <v/>
      </c>
      <c r="X626" s="49">
        <v>17</v>
      </c>
      <c r="Y626" s="84" t="str">
        <f t="shared" si="580"/>
        <v/>
      </c>
      <c r="Z626" s="84" t="str">
        <f t="shared" si="581"/>
        <v/>
      </c>
      <c r="AA626" s="84" t="str">
        <f t="shared" si="582"/>
        <v/>
      </c>
      <c r="AB626" s="84" t="str">
        <f t="shared" si="583"/>
        <v/>
      </c>
      <c r="AC626" s="31">
        <f t="shared" si="584"/>
        <v>0</v>
      </c>
      <c r="AH626" s="332" t="str">
        <f t="shared" si="585"/>
        <v/>
      </c>
    </row>
    <row r="627" spans="1:34" x14ac:dyDescent="0.25">
      <c r="A627" s="31" t="str">
        <f>C611&amp;"x"&amp;B627</f>
        <v>x14</v>
      </c>
      <c r="B627" s="60">
        <v>14</v>
      </c>
      <c r="C627" s="84" t="str">
        <f t="shared" si="568"/>
        <v/>
      </c>
      <c r="D627" s="84" t="str">
        <f t="shared" si="569"/>
        <v/>
      </c>
      <c r="E627" s="85" t="str">
        <f t="shared" si="570"/>
        <v/>
      </c>
      <c r="F627" s="85" t="str">
        <f t="shared" si="571"/>
        <v/>
      </c>
      <c r="G627" s="86" t="str">
        <f t="shared" si="572"/>
        <v/>
      </c>
      <c r="H627" s="87" t="str">
        <f t="shared" si="573"/>
        <v/>
      </c>
      <c r="I627" s="94"/>
      <c r="J627" s="84" t="str">
        <f t="shared" si="574"/>
        <v/>
      </c>
      <c r="K627" s="84" t="str">
        <f t="shared" si="575"/>
        <v/>
      </c>
      <c r="L627" s="84" t="str">
        <f t="shared" si="576"/>
        <v/>
      </c>
      <c r="M627" s="84" t="str">
        <f t="shared" si="577"/>
        <v/>
      </c>
      <c r="N627" s="89"/>
      <c r="P627" s="199"/>
      <c r="Q627" s="199"/>
      <c r="R627" s="199"/>
      <c r="S627" s="199" t="str">
        <f>IF(OR(LEFT($A627,1)="x",AND(AC613+$AC627=0,$AC613&gt;0)),"",IFERROR(VLOOKUP($A627,LedenZ,29,0),""))</f>
        <v/>
      </c>
      <c r="T627" s="273">
        <f t="shared" si="578"/>
        <v>0</v>
      </c>
      <c r="U627" s="202">
        <f t="shared" si="579"/>
        <v>0</v>
      </c>
      <c r="V627" s="205" t="str">
        <f t="shared" si="586"/>
        <v/>
      </c>
      <c r="W627" s="205" t="str">
        <f t="shared" si="586"/>
        <v/>
      </c>
      <c r="X627" s="49">
        <v>18</v>
      </c>
      <c r="Y627" s="84" t="str">
        <f t="shared" si="580"/>
        <v/>
      </c>
      <c r="Z627" s="84" t="str">
        <f t="shared" si="581"/>
        <v/>
      </c>
      <c r="AA627" s="84" t="str">
        <f t="shared" si="582"/>
        <v/>
      </c>
      <c r="AB627" s="84" t="str">
        <f t="shared" si="583"/>
        <v/>
      </c>
      <c r="AC627" s="31">
        <f t="shared" si="584"/>
        <v>0</v>
      </c>
      <c r="AH627" s="332" t="str">
        <f t="shared" si="585"/>
        <v/>
      </c>
    </row>
    <row r="628" spans="1:34" x14ac:dyDescent="0.25">
      <c r="A628" s="31" t="str">
        <f>C611&amp;"x"&amp;B628</f>
        <v>x15</v>
      </c>
      <c r="B628" s="60">
        <v>15</v>
      </c>
      <c r="C628" s="84" t="str">
        <f t="shared" si="568"/>
        <v/>
      </c>
      <c r="D628" s="84" t="str">
        <f t="shared" si="569"/>
        <v/>
      </c>
      <c r="E628" s="85" t="str">
        <f t="shared" si="570"/>
        <v/>
      </c>
      <c r="F628" s="85" t="str">
        <f t="shared" si="571"/>
        <v/>
      </c>
      <c r="G628" s="86" t="str">
        <f t="shared" si="572"/>
        <v/>
      </c>
      <c r="H628" s="87" t="str">
        <f t="shared" si="573"/>
        <v/>
      </c>
      <c r="I628" s="94"/>
      <c r="J628" s="84" t="str">
        <f t="shared" si="574"/>
        <v/>
      </c>
      <c r="K628" s="84" t="str">
        <f t="shared" si="575"/>
        <v/>
      </c>
      <c r="L628" s="84" t="str">
        <f t="shared" si="576"/>
        <v/>
      </c>
      <c r="M628" s="84" t="str">
        <f t="shared" si="577"/>
        <v/>
      </c>
      <c r="N628" s="89"/>
      <c r="P628" s="199"/>
      <c r="Q628" s="199"/>
      <c r="R628" s="199"/>
      <c r="S628" s="199" t="str">
        <f>IF(OR(LEFT($A628,1)="x",AND(AC613+$AC628=0,$AC613&gt;0)),"",IFERROR(VLOOKUP($A628,LedenZ,29,0),""))</f>
        <v/>
      </c>
      <c r="T628" s="273">
        <f t="shared" si="578"/>
        <v>0</v>
      </c>
      <c r="U628" s="202">
        <f t="shared" si="579"/>
        <v>0</v>
      </c>
      <c r="V628" s="205" t="str">
        <f t="shared" si="586"/>
        <v/>
      </c>
      <c r="W628" s="205" t="str">
        <f t="shared" si="586"/>
        <v/>
      </c>
      <c r="X628" s="49">
        <v>19</v>
      </c>
      <c r="Y628" s="84" t="str">
        <f t="shared" si="580"/>
        <v/>
      </c>
      <c r="Z628" s="84" t="str">
        <f t="shared" si="581"/>
        <v/>
      </c>
      <c r="AA628" s="84" t="str">
        <f t="shared" si="582"/>
        <v/>
      </c>
      <c r="AB628" s="84" t="str">
        <f t="shared" si="583"/>
        <v/>
      </c>
      <c r="AC628" s="31">
        <f t="shared" si="584"/>
        <v>0</v>
      </c>
      <c r="AH628" s="332" t="str">
        <f t="shared" si="585"/>
        <v/>
      </c>
    </row>
    <row r="629" spans="1:34" ht="13.8" thickBot="1" x14ac:dyDescent="0.3">
      <c r="B629" s="90"/>
      <c r="C629" s="91"/>
      <c r="D629" s="90"/>
      <c r="E629" s="90"/>
      <c r="F629" s="90"/>
      <c r="G629" s="92"/>
      <c r="H629" s="92"/>
      <c r="I629" s="92"/>
      <c r="J629" s="91"/>
      <c r="K629" s="91"/>
      <c r="L629" s="91"/>
      <c r="M629" s="89"/>
      <c r="N629" s="89"/>
      <c r="X629" s="49">
        <v>20</v>
      </c>
    </row>
    <row r="630" spans="1:34" ht="13.8" thickTop="1" x14ac:dyDescent="0.25">
      <c r="A630" s="59"/>
      <c r="B630" s="60"/>
      <c r="C630" s="416" t="s">
        <v>5707</v>
      </c>
      <c r="D630" s="416"/>
      <c r="E630" s="162" t="s">
        <v>5708</v>
      </c>
      <c r="F630" s="162" t="s">
        <v>5709</v>
      </c>
      <c r="G630" s="62" t="s">
        <v>5710</v>
      </c>
      <c r="H630" s="63"/>
      <c r="I630" s="64"/>
      <c r="J630" s="65" t="s">
        <v>5711</v>
      </c>
      <c r="K630" s="65" t="s">
        <v>5712</v>
      </c>
      <c r="L630" s="65" t="s">
        <v>5713</v>
      </c>
      <c r="M630" s="66"/>
      <c r="N630" s="66"/>
      <c r="O630" s="67"/>
      <c r="P630" s="68">
        <f>COUNT(P634:P648)</f>
        <v>0</v>
      </c>
      <c r="Q630" s="68">
        <f>COUNT(Q634:Q648)</f>
        <v>0</v>
      </c>
      <c r="R630" s="68">
        <f>COUNT(R634:R648)</f>
        <v>0</v>
      </c>
      <c r="S630" s="68">
        <f>COUNT(S634:S648)</f>
        <v>0</v>
      </c>
      <c r="T630" s="344">
        <f>T631-SUM(U634:U648)</f>
        <v>0</v>
      </c>
      <c r="U630" s="67"/>
      <c r="V630" s="67"/>
      <c r="W630" s="67"/>
      <c r="X630" s="67">
        <v>1</v>
      </c>
      <c r="Y630" s="59"/>
      <c r="Z630" s="59"/>
      <c r="AA630" s="59"/>
      <c r="AB630" s="59"/>
      <c r="AC630" s="59"/>
    </row>
    <row r="631" spans="1:34" x14ac:dyDescent="0.25">
      <c r="A631" s="40">
        <v>35</v>
      </c>
      <c r="B631" s="70"/>
      <c r="C631" s="415" t="str">
        <f>Leden!AR37</f>
        <v/>
      </c>
      <c r="D631" s="415"/>
      <c r="E631" s="161" t="str">
        <f>IF($C631="","",LEFT(IFERROR(VLOOKUP($C631,TeamsZ,2,0),"")&amp;"??",2))</f>
        <v/>
      </c>
      <c r="F631" s="342" t="str">
        <f>IF($C631="","",IFERROR(VLOOKUP($C631,TeamsZ,3,0),"??"))</f>
        <v/>
      </c>
      <c r="G631" s="161" t="str">
        <f>IF($C631="","",LEFT(IFERROR(VLOOKUP($C631,TeamsZ,4,0),"")&amp;"?",1))</f>
        <v/>
      </c>
      <c r="H631" s="72"/>
      <c r="I631" s="73"/>
      <c r="J631" s="265">
        <f>COUNTIF(C634:C648,"V")</f>
        <v>0</v>
      </c>
      <c r="K631" s="268">
        <f>COUNTIF(C634:C648,"M")</f>
        <v>0</v>
      </c>
      <c r="L631" s="74" t="str">
        <f>IFERROR(AVERAGE(H634:H648),"")</f>
        <v/>
      </c>
      <c r="M631" s="75"/>
      <c r="N631" s="75"/>
      <c r="O631" s="76" t="s">
        <v>5714</v>
      </c>
      <c r="P631" s="346"/>
      <c r="Q631" s="346"/>
      <c r="R631" s="346"/>
      <c r="S631" s="346" t="str">
        <f>IF(COUNT(S634:S648)=0,"",TeamPunten(S634:S648,$C631,$T631))</f>
        <v/>
      </c>
      <c r="T631" s="344">
        <f>SUM(T634:T648)</f>
        <v>0</v>
      </c>
      <c r="U631" s="201" t="str">
        <f>MID($C631,1,1)</f>
        <v/>
      </c>
      <c r="V631" s="201" t="str">
        <f>MID($C631,1,1)</f>
        <v/>
      </c>
      <c r="W631" s="201" t="str">
        <f>MID($C631,1,1)</f>
        <v/>
      </c>
      <c r="X631" s="49">
        <v>2</v>
      </c>
      <c r="Y631" s="40"/>
      <c r="Z631" s="40"/>
      <c r="AA631" s="40"/>
      <c r="AB631" s="40"/>
      <c r="AC631" s="40"/>
      <c r="AD631" s="17" t="str">
        <f>IF($C631="","",IFERROR(VLOOKUP($C631,TeamsZ,6,0),""))</f>
        <v/>
      </c>
      <c r="AE631" s="17" t="str">
        <f>TRIM(IF($AD631="","",IFERROR(VLOOKUP($AD631,Teams!$J$4:$O$8,2,0),"")))</f>
        <v/>
      </c>
      <c r="AF631" s="17" t="str">
        <f>TRIM(IF($AD631="","",IFERROR(VLOOKUP($AD631,Teams!$J$4:$O$8,4,0),"")))</f>
        <v/>
      </c>
      <c r="AH631" s="335" t="str">
        <f>IFERROR(AVERAGE(AH634:AH648),"")</f>
        <v/>
      </c>
    </row>
    <row r="632" spans="1:34" x14ac:dyDescent="0.25">
      <c r="B632" s="60"/>
      <c r="C632" s="162"/>
      <c r="D632" s="60"/>
      <c r="E632" s="60"/>
      <c r="F632" s="60"/>
      <c r="G632" s="64"/>
      <c r="H632" s="64"/>
      <c r="I632" s="64"/>
      <c r="J632" s="266"/>
      <c r="K632" s="266"/>
      <c r="L632" s="266"/>
      <c r="M632" s="77"/>
      <c r="N632" s="77"/>
      <c r="P632" s="200"/>
      <c r="Q632" s="200"/>
      <c r="R632" s="200"/>
      <c r="S632" s="200"/>
      <c r="T632" s="156"/>
      <c r="U632" s="202"/>
      <c r="V632" s="202"/>
      <c r="W632" s="202"/>
      <c r="X632" s="49">
        <v>3</v>
      </c>
    </row>
    <row r="633" spans="1:34" x14ac:dyDescent="0.25">
      <c r="A633" s="78"/>
      <c r="B633" s="79"/>
      <c r="C633" s="80" t="s">
        <v>5715</v>
      </c>
      <c r="D633" s="80" t="s">
        <v>5716</v>
      </c>
      <c r="E633" s="81" t="s">
        <v>5717</v>
      </c>
      <c r="F633" s="81" t="s">
        <v>5718</v>
      </c>
      <c r="G633" s="80" t="s">
        <v>5719</v>
      </c>
      <c r="H633" s="80" t="s">
        <v>5720</v>
      </c>
      <c r="I633" s="80" t="s">
        <v>5575</v>
      </c>
      <c r="J633" s="80" t="s">
        <v>7904</v>
      </c>
      <c r="K633" s="80" t="s">
        <v>7905</v>
      </c>
      <c r="L633" s="80" t="s">
        <v>8680</v>
      </c>
      <c r="M633" s="80" t="s">
        <v>8681</v>
      </c>
      <c r="N633" s="82"/>
      <c r="O633" s="83"/>
      <c r="P633" s="203" t="s">
        <v>5585</v>
      </c>
      <c r="Q633" s="203" t="s">
        <v>5584</v>
      </c>
      <c r="R633" s="203" t="s">
        <v>5586</v>
      </c>
      <c r="S633" s="203" t="s">
        <v>5585</v>
      </c>
      <c r="T633" s="156"/>
      <c r="U633" s="201" t="str">
        <f>IF(W631="","",VLOOKUP(W631,Leeftijdscat,2,FALSE))</f>
        <v/>
      </c>
      <c r="V633" s="201" t="str">
        <f>IF(W631="","",VLOOKUP(W631,Leeftijdscat,3,FALSE))</f>
        <v/>
      </c>
      <c r="W633" s="201" t="str">
        <f>IF(W631="","",VLOOKUP(W631,Leeftijdscat,4,FALSE))</f>
        <v/>
      </c>
      <c r="X633" s="49">
        <v>4</v>
      </c>
      <c r="Y633" s="78">
        <f>LEN(Y634&amp;Y635&amp;Y636&amp;Y637&amp;Y638&amp;Y639&amp;Y640&amp;Y641&amp;Y642&amp;Y643&amp;Y644&amp;Y645&amp;Y646&amp;Y647&amp;Y648)</f>
        <v>0</v>
      </c>
      <c r="Z633" s="78">
        <f>LEN(Z634&amp;Z635&amp;Z636&amp;Z637&amp;Z638&amp;Z639&amp;Z640&amp;Z641&amp;Z642&amp;Z643&amp;Z644&amp;Z645&amp;Z646&amp;Z647&amp;Z648)</f>
        <v>0</v>
      </c>
      <c r="AA633" s="78">
        <f>LEN(AA634&amp;AA635&amp;AA636&amp;AA637&amp;AA638&amp;AA639&amp;AA640&amp;AA641&amp;AA642&amp;AA643&amp;AA644&amp;AA645&amp;AA646&amp;AA647&amp;AA648)</f>
        <v>0</v>
      </c>
      <c r="AB633" s="78">
        <f>LEN(AB634&amp;AB635&amp;AB636&amp;AB637&amp;AB638&amp;AB639&amp;AB640&amp;AB641&amp;AB642&amp;AB643&amp;AB644&amp;AB645&amp;AB646&amp;AB647&amp;AB648)</f>
        <v>0</v>
      </c>
      <c r="AC633" s="78">
        <f>SUM(Y633:AA633)</f>
        <v>0</v>
      </c>
    </row>
    <row r="634" spans="1:34" x14ac:dyDescent="0.25">
      <c r="A634" s="31" t="str">
        <f>C631&amp;"x"&amp;B634</f>
        <v>x1</v>
      </c>
      <c r="B634" s="60">
        <v>1</v>
      </c>
      <c r="C634" s="84" t="str">
        <f t="shared" ref="C634:C648" si="587">IF(LEFT($A634,1)="x","",IFERROR(VLOOKUP($A634,LedenZ,5,0),""))</f>
        <v/>
      </c>
      <c r="D634" s="84" t="str">
        <f t="shared" ref="D634:D648" si="588">IF(LEFT($A634,1)="x","",IFERROR(VLOOKUP($A634,LedenZ,6,0),""))</f>
        <v/>
      </c>
      <c r="E634" s="85" t="str">
        <f t="shared" ref="E634:E648" si="589">IF(LEFT($A634,1)="x","",IFERROR(VLOOKUP($A634,LedenZ,7,0),""))</f>
        <v/>
      </c>
      <c r="F634" s="85" t="str">
        <f t="shared" ref="F634:F648" si="590">IF(LEFT($A634,1)="x","",IFERROR(VLOOKUP($A634,LedenZ,8,0),""))</f>
        <v/>
      </c>
      <c r="G634" s="86" t="str">
        <f t="shared" ref="G634:G648" si="591">IF(LEFT($A634,1)="x","",IFERROR(VLOOKUP($A634,LedenZ,9,0),""))</f>
        <v/>
      </c>
      <c r="H634" s="87" t="str">
        <f t="shared" ref="H634:H648" si="592">IF(AND(ISNUMBER(G634),G634&lt;&gt;0),DATEDIF(G634,Peildatum,"Y"),"")</f>
        <v/>
      </c>
      <c r="I634" s="94"/>
      <c r="J634" s="84" t="str">
        <f t="shared" ref="J634:J648" si="593">IF(LEFT($A634,1)="x","",IFERROR(VLOOKUP($A634,LedenZ,15,0),""))</f>
        <v/>
      </c>
      <c r="K634" s="84" t="str">
        <f t="shared" ref="K634:K648" si="594">IF(LEFT($A634,1)="x","",IFERROR(VLOOKUP($A634,LedenZ,16,0),""))</f>
        <v/>
      </c>
      <c r="L634" s="84" t="str">
        <f t="shared" ref="L634:L648" si="595">IF(LEFT($A634,1)="x","",IFERROR(VLOOKUP($A634,LedenZ,17,0),""))</f>
        <v/>
      </c>
      <c r="M634" s="84" t="str">
        <f t="shared" ref="M634:M648" si="596">IF(LEFT($A634,1)="x","",IFERROR(VLOOKUP($A634,LedenZ,18,0),""))</f>
        <v/>
      </c>
      <c r="N634" s="89"/>
      <c r="P634" s="199"/>
      <c r="Q634" s="199"/>
      <c r="R634" s="199"/>
      <c r="S634" s="199" t="str">
        <f>IF(OR(LEFT($A634,1)="x",AND(AC633+$AC634=0,$AC633&gt;0)),"",IFERROR(VLOOKUP($A634,LedenZ,29,0),""))</f>
        <v/>
      </c>
      <c r="T634" s="273">
        <f t="shared" ref="T634:T648" si="597">IF(LEN(C634&amp;D634&amp;E634&amp;F634)&gt;0,1,0)</f>
        <v>0</v>
      </c>
      <c r="U634" s="202">
        <f t="shared" ref="U634:U648" si="598">MIN(LEN(Y634&amp;Z634&amp;AA634&amp;AB634),1)</f>
        <v>0</v>
      </c>
      <c r="V634" s="205" t="str">
        <f>V633</f>
        <v/>
      </c>
      <c r="W634" s="205" t="str">
        <f>W633</f>
        <v/>
      </c>
      <c r="X634" s="49">
        <v>5</v>
      </c>
      <c r="Y634" s="84" t="str">
        <f t="shared" ref="Y634:Y648" si="599">IF(LEFT($A634,1)="x","",IFERROR(VLOOKUP($A634,LedenZ,33,0),""))</f>
        <v/>
      </c>
      <c r="Z634" s="84" t="str">
        <f t="shared" ref="Z634:Z648" si="600">IF(LEFT($A634,1)="x","",IFERROR(VLOOKUP($A634,LedenZ,34,0),""))</f>
        <v/>
      </c>
      <c r="AA634" s="84" t="str">
        <f t="shared" ref="AA634:AA648" si="601">IF(LEFT($A634,1)="x","",IFERROR(VLOOKUP($A634,LedenZ,35,0),""))</f>
        <v/>
      </c>
      <c r="AB634" s="84" t="str">
        <f t="shared" ref="AB634:AB648" si="602">IF(LEFT($A634,1)="x","",IFERROR(VLOOKUP($A634,LedenZ,36,0),""))</f>
        <v/>
      </c>
      <c r="AC634" s="31">
        <f t="shared" ref="AC634:AC648" si="603">LEN(Y634&amp;Z634&amp;AA634&amp;AB634)</f>
        <v>0</v>
      </c>
      <c r="AH634" s="332" t="str">
        <f t="shared" ref="AH634:AH648" si="604">lft(G634,Peildatum)</f>
        <v/>
      </c>
    </row>
    <row r="635" spans="1:34" x14ac:dyDescent="0.25">
      <c r="A635" s="31" t="str">
        <f>C631&amp;"x"&amp;B635</f>
        <v>x2</v>
      </c>
      <c r="B635" s="60">
        <v>2</v>
      </c>
      <c r="C635" s="84" t="str">
        <f t="shared" si="587"/>
        <v/>
      </c>
      <c r="D635" s="84" t="str">
        <f t="shared" si="588"/>
        <v/>
      </c>
      <c r="E635" s="85" t="str">
        <f t="shared" si="589"/>
        <v/>
      </c>
      <c r="F635" s="85" t="str">
        <f t="shared" si="590"/>
        <v/>
      </c>
      <c r="G635" s="86" t="str">
        <f t="shared" si="591"/>
        <v/>
      </c>
      <c r="H635" s="87" t="str">
        <f t="shared" si="592"/>
        <v/>
      </c>
      <c r="I635" s="94"/>
      <c r="J635" s="84" t="str">
        <f t="shared" si="593"/>
        <v/>
      </c>
      <c r="K635" s="84" t="str">
        <f t="shared" si="594"/>
        <v/>
      </c>
      <c r="L635" s="84" t="str">
        <f t="shared" si="595"/>
        <v/>
      </c>
      <c r="M635" s="84" t="str">
        <f t="shared" si="596"/>
        <v/>
      </c>
      <c r="N635" s="89"/>
      <c r="P635" s="199"/>
      <c r="Q635" s="199"/>
      <c r="R635" s="199"/>
      <c r="S635" s="199" t="str">
        <f>IF(OR(LEFT($A635,1)="x",AND(AC633+$AC635=0,$AC633&gt;0)),"",IFERROR(VLOOKUP($A635,LedenZ,29,0),""))</f>
        <v/>
      </c>
      <c r="T635" s="273">
        <f t="shared" si="597"/>
        <v>0</v>
      </c>
      <c r="U635" s="202">
        <f t="shared" si="598"/>
        <v>0</v>
      </c>
      <c r="V635" s="205" t="str">
        <f t="shared" ref="V635:W648" si="605">V634</f>
        <v/>
      </c>
      <c r="W635" s="205" t="str">
        <f t="shared" si="605"/>
        <v/>
      </c>
      <c r="X635" s="49">
        <v>6</v>
      </c>
      <c r="Y635" s="84" t="str">
        <f t="shared" si="599"/>
        <v/>
      </c>
      <c r="Z635" s="84" t="str">
        <f t="shared" si="600"/>
        <v/>
      </c>
      <c r="AA635" s="84" t="str">
        <f t="shared" si="601"/>
        <v/>
      </c>
      <c r="AB635" s="84" t="str">
        <f t="shared" si="602"/>
        <v/>
      </c>
      <c r="AC635" s="31">
        <f t="shared" si="603"/>
        <v>0</v>
      </c>
      <c r="AH635" s="332" t="str">
        <f t="shared" si="604"/>
        <v/>
      </c>
    </row>
    <row r="636" spans="1:34" x14ac:dyDescent="0.25">
      <c r="A636" s="31" t="str">
        <f>C631&amp;"x"&amp;B636</f>
        <v>x3</v>
      </c>
      <c r="B636" s="60">
        <v>3</v>
      </c>
      <c r="C636" s="84" t="str">
        <f t="shared" si="587"/>
        <v/>
      </c>
      <c r="D636" s="84" t="str">
        <f t="shared" si="588"/>
        <v/>
      </c>
      <c r="E636" s="85" t="str">
        <f t="shared" si="589"/>
        <v/>
      </c>
      <c r="F636" s="85" t="str">
        <f t="shared" si="590"/>
        <v/>
      </c>
      <c r="G636" s="86" t="str">
        <f t="shared" si="591"/>
        <v/>
      </c>
      <c r="H636" s="87" t="str">
        <f t="shared" si="592"/>
        <v/>
      </c>
      <c r="I636" s="94"/>
      <c r="J636" s="84" t="str">
        <f t="shared" si="593"/>
        <v/>
      </c>
      <c r="K636" s="84" t="str">
        <f t="shared" si="594"/>
        <v/>
      </c>
      <c r="L636" s="84" t="str">
        <f t="shared" si="595"/>
        <v/>
      </c>
      <c r="M636" s="84" t="str">
        <f t="shared" si="596"/>
        <v/>
      </c>
      <c r="N636" s="89"/>
      <c r="P636" s="199"/>
      <c r="Q636" s="199"/>
      <c r="R636" s="199"/>
      <c r="S636" s="199" t="str">
        <f>IF(OR(LEFT($A636,1)="x",AND(AC633+$AC636=0,$AC633&gt;0)),"",IFERROR(VLOOKUP($A636,LedenZ,29,0),""))</f>
        <v/>
      </c>
      <c r="T636" s="273">
        <f t="shared" si="597"/>
        <v>0</v>
      </c>
      <c r="U636" s="202">
        <f t="shared" si="598"/>
        <v>0</v>
      </c>
      <c r="V636" s="205" t="str">
        <f t="shared" si="605"/>
        <v/>
      </c>
      <c r="W636" s="205" t="str">
        <f t="shared" si="605"/>
        <v/>
      </c>
      <c r="X636" s="49">
        <v>7</v>
      </c>
      <c r="Y636" s="84" t="str">
        <f t="shared" si="599"/>
        <v/>
      </c>
      <c r="Z636" s="84" t="str">
        <f t="shared" si="600"/>
        <v/>
      </c>
      <c r="AA636" s="84" t="str">
        <f t="shared" si="601"/>
        <v/>
      </c>
      <c r="AB636" s="84" t="str">
        <f t="shared" si="602"/>
        <v/>
      </c>
      <c r="AC636" s="31">
        <f t="shared" si="603"/>
        <v>0</v>
      </c>
      <c r="AH636" s="332" t="str">
        <f t="shared" si="604"/>
        <v/>
      </c>
    </row>
    <row r="637" spans="1:34" x14ac:dyDescent="0.25">
      <c r="A637" s="31" t="str">
        <f>C631&amp;"x"&amp;B637</f>
        <v>x4</v>
      </c>
      <c r="B637" s="60">
        <v>4</v>
      </c>
      <c r="C637" s="84" t="str">
        <f t="shared" si="587"/>
        <v/>
      </c>
      <c r="D637" s="84" t="str">
        <f t="shared" si="588"/>
        <v/>
      </c>
      <c r="E637" s="85" t="str">
        <f t="shared" si="589"/>
        <v/>
      </c>
      <c r="F637" s="85" t="str">
        <f t="shared" si="590"/>
        <v/>
      </c>
      <c r="G637" s="86" t="str">
        <f t="shared" si="591"/>
        <v/>
      </c>
      <c r="H637" s="87" t="str">
        <f t="shared" si="592"/>
        <v/>
      </c>
      <c r="I637" s="94"/>
      <c r="J637" s="84" t="str">
        <f t="shared" si="593"/>
        <v/>
      </c>
      <c r="K637" s="84" t="str">
        <f t="shared" si="594"/>
        <v/>
      </c>
      <c r="L637" s="84" t="str">
        <f t="shared" si="595"/>
        <v/>
      </c>
      <c r="M637" s="84" t="str">
        <f t="shared" si="596"/>
        <v/>
      </c>
      <c r="N637" s="89"/>
      <c r="P637" s="199"/>
      <c r="Q637" s="199"/>
      <c r="R637" s="199"/>
      <c r="S637" s="199" t="str">
        <f>IF(OR(LEFT($A637,1)="x",AND(AC633+$AC637=0,$AC633&gt;0)),"",IFERROR(VLOOKUP($A637,LedenZ,29,0),""))</f>
        <v/>
      </c>
      <c r="T637" s="273">
        <f t="shared" si="597"/>
        <v>0</v>
      </c>
      <c r="U637" s="202">
        <f t="shared" si="598"/>
        <v>0</v>
      </c>
      <c r="V637" s="205" t="str">
        <f t="shared" si="605"/>
        <v/>
      </c>
      <c r="W637" s="205" t="str">
        <f t="shared" si="605"/>
        <v/>
      </c>
      <c r="X637" s="49">
        <v>8</v>
      </c>
      <c r="Y637" s="84" t="str">
        <f t="shared" si="599"/>
        <v/>
      </c>
      <c r="Z637" s="84" t="str">
        <f t="shared" si="600"/>
        <v/>
      </c>
      <c r="AA637" s="84" t="str">
        <f t="shared" si="601"/>
        <v/>
      </c>
      <c r="AB637" s="84" t="str">
        <f t="shared" si="602"/>
        <v/>
      </c>
      <c r="AC637" s="31">
        <f t="shared" si="603"/>
        <v>0</v>
      </c>
      <c r="AH637" s="332" t="str">
        <f t="shared" si="604"/>
        <v/>
      </c>
    </row>
    <row r="638" spans="1:34" x14ac:dyDescent="0.25">
      <c r="A638" s="31" t="str">
        <f>C631&amp;"x"&amp;B638</f>
        <v>x5</v>
      </c>
      <c r="B638" s="60">
        <v>5</v>
      </c>
      <c r="C638" s="84" t="str">
        <f t="shared" si="587"/>
        <v/>
      </c>
      <c r="D638" s="84" t="str">
        <f t="shared" si="588"/>
        <v/>
      </c>
      <c r="E638" s="85" t="str">
        <f t="shared" si="589"/>
        <v/>
      </c>
      <c r="F638" s="85" t="str">
        <f t="shared" si="590"/>
        <v/>
      </c>
      <c r="G638" s="86" t="str">
        <f t="shared" si="591"/>
        <v/>
      </c>
      <c r="H638" s="87" t="str">
        <f t="shared" si="592"/>
        <v/>
      </c>
      <c r="I638" s="94"/>
      <c r="J638" s="84" t="str">
        <f t="shared" si="593"/>
        <v/>
      </c>
      <c r="K638" s="84" t="str">
        <f t="shared" si="594"/>
        <v/>
      </c>
      <c r="L638" s="84" t="str">
        <f t="shared" si="595"/>
        <v/>
      </c>
      <c r="M638" s="84" t="str">
        <f t="shared" si="596"/>
        <v/>
      </c>
      <c r="N638" s="89"/>
      <c r="P638" s="199"/>
      <c r="Q638" s="199"/>
      <c r="R638" s="199"/>
      <c r="S638" s="199" t="str">
        <f>IF(OR(LEFT($A638,1)="x",AND(AC633+$AC638=0,$AC633&gt;0)),"",IFERROR(VLOOKUP($A638,LedenZ,29,0),""))</f>
        <v/>
      </c>
      <c r="T638" s="273">
        <f t="shared" si="597"/>
        <v>0</v>
      </c>
      <c r="U638" s="202">
        <f t="shared" si="598"/>
        <v>0</v>
      </c>
      <c r="V638" s="205" t="str">
        <f t="shared" si="605"/>
        <v/>
      </c>
      <c r="W638" s="205" t="str">
        <f t="shared" si="605"/>
        <v/>
      </c>
      <c r="X638" s="49">
        <v>9</v>
      </c>
      <c r="Y638" s="84" t="str">
        <f t="shared" si="599"/>
        <v/>
      </c>
      <c r="Z638" s="84" t="str">
        <f t="shared" si="600"/>
        <v/>
      </c>
      <c r="AA638" s="84" t="str">
        <f t="shared" si="601"/>
        <v/>
      </c>
      <c r="AB638" s="84" t="str">
        <f t="shared" si="602"/>
        <v/>
      </c>
      <c r="AC638" s="31">
        <f t="shared" si="603"/>
        <v>0</v>
      </c>
      <c r="AH638" s="332" t="str">
        <f t="shared" si="604"/>
        <v/>
      </c>
    </row>
    <row r="639" spans="1:34" x14ac:dyDescent="0.25">
      <c r="A639" s="31" t="str">
        <f>C631&amp;"x"&amp;B639</f>
        <v>x6</v>
      </c>
      <c r="B639" s="60">
        <v>6</v>
      </c>
      <c r="C639" s="84" t="str">
        <f t="shared" si="587"/>
        <v/>
      </c>
      <c r="D639" s="84" t="str">
        <f t="shared" si="588"/>
        <v/>
      </c>
      <c r="E639" s="85" t="str">
        <f t="shared" si="589"/>
        <v/>
      </c>
      <c r="F639" s="85" t="str">
        <f t="shared" si="590"/>
        <v/>
      </c>
      <c r="G639" s="86" t="str">
        <f t="shared" si="591"/>
        <v/>
      </c>
      <c r="H639" s="87" t="str">
        <f t="shared" si="592"/>
        <v/>
      </c>
      <c r="I639" s="94"/>
      <c r="J639" s="84" t="str">
        <f t="shared" si="593"/>
        <v/>
      </c>
      <c r="K639" s="84" t="str">
        <f t="shared" si="594"/>
        <v/>
      </c>
      <c r="L639" s="84" t="str">
        <f t="shared" si="595"/>
        <v/>
      </c>
      <c r="M639" s="84" t="str">
        <f t="shared" si="596"/>
        <v/>
      </c>
      <c r="N639" s="89"/>
      <c r="P639" s="199"/>
      <c r="Q639" s="199"/>
      <c r="R639" s="199"/>
      <c r="S639" s="199" t="str">
        <f>IF(OR(LEFT($A639,1)="x",AND(AC633+$AC639=0,$AC633&gt;0)),"",IFERROR(VLOOKUP($A639,LedenZ,29,0),""))</f>
        <v/>
      </c>
      <c r="T639" s="273">
        <f t="shared" si="597"/>
        <v>0</v>
      </c>
      <c r="U639" s="202">
        <f t="shared" si="598"/>
        <v>0</v>
      </c>
      <c r="V639" s="205" t="str">
        <f t="shared" si="605"/>
        <v/>
      </c>
      <c r="W639" s="205" t="str">
        <f t="shared" si="605"/>
        <v/>
      </c>
      <c r="X639" s="49">
        <v>10</v>
      </c>
      <c r="Y639" s="84" t="str">
        <f t="shared" si="599"/>
        <v/>
      </c>
      <c r="Z639" s="84" t="str">
        <f t="shared" si="600"/>
        <v/>
      </c>
      <c r="AA639" s="84" t="str">
        <f t="shared" si="601"/>
        <v/>
      </c>
      <c r="AB639" s="84" t="str">
        <f t="shared" si="602"/>
        <v/>
      </c>
      <c r="AC639" s="31">
        <f t="shared" si="603"/>
        <v>0</v>
      </c>
      <c r="AH639" s="332" t="str">
        <f t="shared" si="604"/>
        <v/>
      </c>
    </row>
    <row r="640" spans="1:34" x14ac:dyDescent="0.25">
      <c r="A640" s="31" t="str">
        <f>C631&amp;"x"&amp;B640</f>
        <v>x7</v>
      </c>
      <c r="B640" s="60">
        <v>7</v>
      </c>
      <c r="C640" s="84" t="str">
        <f t="shared" si="587"/>
        <v/>
      </c>
      <c r="D640" s="84" t="str">
        <f t="shared" si="588"/>
        <v/>
      </c>
      <c r="E640" s="85" t="str">
        <f t="shared" si="589"/>
        <v/>
      </c>
      <c r="F640" s="85" t="str">
        <f t="shared" si="590"/>
        <v/>
      </c>
      <c r="G640" s="86" t="str">
        <f t="shared" si="591"/>
        <v/>
      </c>
      <c r="H640" s="87" t="str">
        <f t="shared" si="592"/>
        <v/>
      </c>
      <c r="I640" s="94"/>
      <c r="J640" s="84" t="str">
        <f t="shared" si="593"/>
        <v/>
      </c>
      <c r="K640" s="84" t="str">
        <f t="shared" si="594"/>
        <v/>
      </c>
      <c r="L640" s="84" t="str">
        <f t="shared" si="595"/>
        <v/>
      </c>
      <c r="M640" s="84" t="str">
        <f t="shared" si="596"/>
        <v/>
      </c>
      <c r="N640" s="89"/>
      <c r="P640" s="199"/>
      <c r="Q640" s="199"/>
      <c r="R640" s="199"/>
      <c r="S640" s="199" t="str">
        <f>IF(OR(LEFT($A640,1)="x",AND(AC633+$AC640=0,$AC633&gt;0)),"",IFERROR(VLOOKUP($A640,LedenZ,29,0),""))</f>
        <v/>
      </c>
      <c r="T640" s="273">
        <f t="shared" si="597"/>
        <v>0</v>
      </c>
      <c r="U640" s="202">
        <f t="shared" si="598"/>
        <v>0</v>
      </c>
      <c r="V640" s="205" t="str">
        <f t="shared" si="605"/>
        <v/>
      </c>
      <c r="W640" s="205" t="str">
        <f t="shared" si="605"/>
        <v/>
      </c>
      <c r="X640" s="49">
        <v>11</v>
      </c>
      <c r="Y640" s="84" t="str">
        <f t="shared" si="599"/>
        <v/>
      </c>
      <c r="Z640" s="84" t="str">
        <f t="shared" si="600"/>
        <v/>
      </c>
      <c r="AA640" s="84" t="str">
        <f t="shared" si="601"/>
        <v/>
      </c>
      <c r="AB640" s="84" t="str">
        <f t="shared" si="602"/>
        <v/>
      </c>
      <c r="AC640" s="31">
        <f t="shared" si="603"/>
        <v>0</v>
      </c>
      <c r="AH640" s="332" t="str">
        <f t="shared" si="604"/>
        <v/>
      </c>
    </row>
    <row r="641" spans="1:34" x14ac:dyDescent="0.25">
      <c r="A641" s="31" t="str">
        <f>C631&amp;"x"&amp;B641</f>
        <v>x8</v>
      </c>
      <c r="B641" s="60">
        <v>8</v>
      </c>
      <c r="C641" s="84" t="str">
        <f t="shared" si="587"/>
        <v/>
      </c>
      <c r="D641" s="84" t="str">
        <f t="shared" si="588"/>
        <v/>
      </c>
      <c r="E641" s="85" t="str">
        <f t="shared" si="589"/>
        <v/>
      </c>
      <c r="F641" s="85" t="str">
        <f t="shared" si="590"/>
        <v/>
      </c>
      <c r="G641" s="86" t="str">
        <f t="shared" si="591"/>
        <v/>
      </c>
      <c r="H641" s="87" t="str">
        <f t="shared" si="592"/>
        <v/>
      </c>
      <c r="I641" s="94"/>
      <c r="J641" s="84" t="str">
        <f t="shared" si="593"/>
        <v/>
      </c>
      <c r="K641" s="84" t="str">
        <f t="shared" si="594"/>
        <v/>
      </c>
      <c r="L641" s="84" t="str">
        <f t="shared" si="595"/>
        <v/>
      </c>
      <c r="M641" s="84" t="str">
        <f t="shared" si="596"/>
        <v/>
      </c>
      <c r="N641" s="89"/>
      <c r="P641" s="199"/>
      <c r="Q641" s="199"/>
      <c r="R641" s="199"/>
      <c r="S641" s="199" t="str">
        <f>IF(OR(LEFT($A641,1)="x",AND(AC633+$AC641=0,$AC633&gt;0)),"",IFERROR(VLOOKUP($A641,LedenZ,29,0),""))</f>
        <v/>
      </c>
      <c r="T641" s="273">
        <f t="shared" si="597"/>
        <v>0</v>
      </c>
      <c r="U641" s="202">
        <f t="shared" si="598"/>
        <v>0</v>
      </c>
      <c r="V641" s="205" t="str">
        <f t="shared" si="605"/>
        <v/>
      </c>
      <c r="W641" s="205" t="str">
        <f t="shared" si="605"/>
        <v/>
      </c>
      <c r="X641" s="49">
        <v>12</v>
      </c>
      <c r="Y641" s="84" t="str">
        <f t="shared" si="599"/>
        <v/>
      </c>
      <c r="Z641" s="84" t="str">
        <f t="shared" si="600"/>
        <v/>
      </c>
      <c r="AA641" s="84" t="str">
        <f t="shared" si="601"/>
        <v/>
      </c>
      <c r="AB641" s="84" t="str">
        <f t="shared" si="602"/>
        <v/>
      </c>
      <c r="AC641" s="31">
        <f t="shared" si="603"/>
        <v>0</v>
      </c>
      <c r="AH641" s="332" t="str">
        <f t="shared" si="604"/>
        <v/>
      </c>
    </row>
    <row r="642" spans="1:34" x14ac:dyDescent="0.25">
      <c r="A642" s="31" t="str">
        <f>C631&amp;"x"&amp;B642</f>
        <v>x9</v>
      </c>
      <c r="B642" s="60">
        <v>9</v>
      </c>
      <c r="C642" s="84" t="str">
        <f t="shared" si="587"/>
        <v/>
      </c>
      <c r="D642" s="84" t="str">
        <f t="shared" si="588"/>
        <v/>
      </c>
      <c r="E642" s="85" t="str">
        <f t="shared" si="589"/>
        <v/>
      </c>
      <c r="F642" s="85" t="str">
        <f t="shared" si="590"/>
        <v/>
      </c>
      <c r="G642" s="86" t="str">
        <f t="shared" si="591"/>
        <v/>
      </c>
      <c r="H642" s="87" t="str">
        <f t="shared" si="592"/>
        <v/>
      </c>
      <c r="I642" s="94"/>
      <c r="J642" s="84" t="str">
        <f t="shared" si="593"/>
        <v/>
      </c>
      <c r="K642" s="84" t="str">
        <f t="shared" si="594"/>
        <v/>
      </c>
      <c r="L642" s="84" t="str">
        <f t="shared" si="595"/>
        <v/>
      </c>
      <c r="M642" s="84" t="str">
        <f t="shared" si="596"/>
        <v/>
      </c>
      <c r="N642" s="89"/>
      <c r="P642" s="199"/>
      <c r="Q642" s="199"/>
      <c r="R642" s="199"/>
      <c r="S642" s="199" t="str">
        <f>IF(OR(LEFT($A642,1)="x",AND(AC633+$AC642=0,$AC633&gt;0)),"",IFERROR(VLOOKUP($A642,LedenZ,29,0),""))</f>
        <v/>
      </c>
      <c r="T642" s="273">
        <f t="shared" si="597"/>
        <v>0</v>
      </c>
      <c r="U642" s="202">
        <f t="shared" si="598"/>
        <v>0</v>
      </c>
      <c r="V642" s="205" t="str">
        <f t="shared" si="605"/>
        <v/>
      </c>
      <c r="W642" s="205" t="str">
        <f t="shared" si="605"/>
        <v/>
      </c>
      <c r="X642" s="49">
        <v>13</v>
      </c>
      <c r="Y642" s="84" t="str">
        <f t="shared" si="599"/>
        <v/>
      </c>
      <c r="Z642" s="84" t="str">
        <f t="shared" si="600"/>
        <v/>
      </c>
      <c r="AA642" s="84" t="str">
        <f t="shared" si="601"/>
        <v/>
      </c>
      <c r="AB642" s="84" t="str">
        <f t="shared" si="602"/>
        <v/>
      </c>
      <c r="AC642" s="31">
        <f t="shared" si="603"/>
        <v>0</v>
      </c>
      <c r="AH642" s="332" t="str">
        <f t="shared" si="604"/>
        <v/>
      </c>
    </row>
    <row r="643" spans="1:34" x14ac:dyDescent="0.25">
      <c r="A643" s="31" t="str">
        <f>C631&amp;"x"&amp;B643</f>
        <v>x10</v>
      </c>
      <c r="B643" s="60">
        <v>10</v>
      </c>
      <c r="C643" s="84" t="str">
        <f t="shared" si="587"/>
        <v/>
      </c>
      <c r="D643" s="84" t="str">
        <f t="shared" si="588"/>
        <v/>
      </c>
      <c r="E643" s="85" t="str">
        <f t="shared" si="589"/>
        <v/>
      </c>
      <c r="F643" s="85" t="str">
        <f t="shared" si="590"/>
        <v/>
      </c>
      <c r="G643" s="86" t="str">
        <f t="shared" si="591"/>
        <v/>
      </c>
      <c r="H643" s="87" t="str">
        <f t="shared" si="592"/>
        <v/>
      </c>
      <c r="I643" s="94"/>
      <c r="J643" s="84" t="str">
        <f t="shared" si="593"/>
        <v/>
      </c>
      <c r="K643" s="84" t="str">
        <f t="shared" si="594"/>
        <v/>
      </c>
      <c r="L643" s="84" t="str">
        <f t="shared" si="595"/>
        <v/>
      </c>
      <c r="M643" s="84" t="str">
        <f t="shared" si="596"/>
        <v/>
      </c>
      <c r="N643" s="89"/>
      <c r="P643" s="199"/>
      <c r="Q643" s="199"/>
      <c r="R643" s="199"/>
      <c r="S643" s="199" t="str">
        <f>IF(OR(LEFT($A643,1)="x",AND(AC633+$AC643=0,$AC633&gt;0)),"",IFERROR(VLOOKUP($A643,LedenZ,29,0),""))</f>
        <v/>
      </c>
      <c r="T643" s="273">
        <f t="shared" si="597"/>
        <v>0</v>
      </c>
      <c r="U643" s="202">
        <f t="shared" si="598"/>
        <v>0</v>
      </c>
      <c r="V643" s="205" t="str">
        <f t="shared" si="605"/>
        <v/>
      </c>
      <c r="W643" s="205" t="str">
        <f t="shared" si="605"/>
        <v/>
      </c>
      <c r="X643" s="49">
        <v>14</v>
      </c>
      <c r="Y643" s="84" t="str">
        <f t="shared" si="599"/>
        <v/>
      </c>
      <c r="Z643" s="84" t="str">
        <f t="shared" si="600"/>
        <v/>
      </c>
      <c r="AA643" s="84" t="str">
        <f t="shared" si="601"/>
        <v/>
      </c>
      <c r="AB643" s="84" t="str">
        <f t="shared" si="602"/>
        <v/>
      </c>
      <c r="AC643" s="31">
        <f t="shared" si="603"/>
        <v>0</v>
      </c>
      <c r="AH643" s="332" t="str">
        <f t="shared" si="604"/>
        <v/>
      </c>
    </row>
    <row r="644" spans="1:34" x14ac:dyDescent="0.25">
      <c r="A644" s="31" t="str">
        <f>C631&amp;"x"&amp;B644</f>
        <v>x11</v>
      </c>
      <c r="B644" s="60">
        <v>11</v>
      </c>
      <c r="C644" s="84" t="str">
        <f t="shared" si="587"/>
        <v/>
      </c>
      <c r="D644" s="84" t="str">
        <f t="shared" si="588"/>
        <v/>
      </c>
      <c r="E644" s="85" t="str">
        <f t="shared" si="589"/>
        <v/>
      </c>
      <c r="F644" s="85" t="str">
        <f t="shared" si="590"/>
        <v/>
      </c>
      <c r="G644" s="86" t="str">
        <f t="shared" si="591"/>
        <v/>
      </c>
      <c r="H644" s="87" t="str">
        <f t="shared" si="592"/>
        <v/>
      </c>
      <c r="I644" s="94"/>
      <c r="J644" s="84" t="str">
        <f t="shared" si="593"/>
        <v/>
      </c>
      <c r="K644" s="84" t="str">
        <f t="shared" si="594"/>
        <v/>
      </c>
      <c r="L644" s="84" t="str">
        <f t="shared" si="595"/>
        <v/>
      </c>
      <c r="M644" s="84" t="str">
        <f t="shared" si="596"/>
        <v/>
      </c>
      <c r="N644" s="89"/>
      <c r="P644" s="199"/>
      <c r="Q644" s="199"/>
      <c r="R644" s="199"/>
      <c r="S644" s="199" t="str">
        <f>IF(OR(LEFT($A644,1)="x",AND(AC633+$AC644=0,$AC633&gt;0)),"",IFERROR(VLOOKUP($A644,LedenZ,29,0),""))</f>
        <v/>
      </c>
      <c r="T644" s="273">
        <f t="shared" si="597"/>
        <v>0</v>
      </c>
      <c r="U644" s="202">
        <f t="shared" si="598"/>
        <v>0</v>
      </c>
      <c r="V644" s="205" t="str">
        <f t="shared" si="605"/>
        <v/>
      </c>
      <c r="W644" s="205" t="str">
        <f t="shared" si="605"/>
        <v/>
      </c>
      <c r="X644" s="49">
        <v>15</v>
      </c>
      <c r="Y644" s="84" t="str">
        <f t="shared" si="599"/>
        <v/>
      </c>
      <c r="Z644" s="84" t="str">
        <f t="shared" si="600"/>
        <v/>
      </c>
      <c r="AA644" s="84" t="str">
        <f t="shared" si="601"/>
        <v/>
      </c>
      <c r="AB644" s="84" t="str">
        <f t="shared" si="602"/>
        <v/>
      </c>
      <c r="AC644" s="31">
        <f t="shared" si="603"/>
        <v>0</v>
      </c>
      <c r="AH644" s="332" t="str">
        <f t="shared" si="604"/>
        <v/>
      </c>
    </row>
    <row r="645" spans="1:34" x14ac:dyDescent="0.25">
      <c r="A645" s="31" t="str">
        <f>C631&amp;"x"&amp;B645</f>
        <v>x12</v>
      </c>
      <c r="B645" s="60">
        <v>12</v>
      </c>
      <c r="C645" s="84" t="str">
        <f t="shared" si="587"/>
        <v/>
      </c>
      <c r="D645" s="84" t="str">
        <f t="shared" si="588"/>
        <v/>
      </c>
      <c r="E645" s="85" t="str">
        <f t="shared" si="589"/>
        <v/>
      </c>
      <c r="F645" s="85" t="str">
        <f t="shared" si="590"/>
        <v/>
      </c>
      <c r="G645" s="86" t="str">
        <f t="shared" si="591"/>
        <v/>
      </c>
      <c r="H645" s="87" t="str">
        <f t="shared" si="592"/>
        <v/>
      </c>
      <c r="I645" s="94"/>
      <c r="J645" s="84" t="str">
        <f t="shared" si="593"/>
        <v/>
      </c>
      <c r="K645" s="84" t="str">
        <f t="shared" si="594"/>
        <v/>
      </c>
      <c r="L645" s="84" t="str">
        <f t="shared" si="595"/>
        <v/>
      </c>
      <c r="M645" s="84" t="str">
        <f t="shared" si="596"/>
        <v/>
      </c>
      <c r="N645" s="89"/>
      <c r="P645" s="199"/>
      <c r="Q645" s="199"/>
      <c r="R645" s="199"/>
      <c r="S645" s="199" t="str">
        <f>IF(OR(LEFT($A645,1)="x",AND(AC633+$AC645=0,$AC633&gt;0)),"",IFERROR(VLOOKUP($A645,LedenZ,29,0),""))</f>
        <v/>
      </c>
      <c r="T645" s="273">
        <f t="shared" si="597"/>
        <v>0</v>
      </c>
      <c r="U645" s="202">
        <f t="shared" si="598"/>
        <v>0</v>
      </c>
      <c r="V645" s="205" t="str">
        <f t="shared" si="605"/>
        <v/>
      </c>
      <c r="W645" s="205" t="str">
        <f t="shared" si="605"/>
        <v/>
      </c>
      <c r="X645" s="49">
        <v>16</v>
      </c>
      <c r="Y645" s="84" t="str">
        <f t="shared" si="599"/>
        <v/>
      </c>
      <c r="Z645" s="84" t="str">
        <f t="shared" si="600"/>
        <v/>
      </c>
      <c r="AA645" s="84" t="str">
        <f t="shared" si="601"/>
        <v/>
      </c>
      <c r="AB645" s="84" t="str">
        <f t="shared" si="602"/>
        <v/>
      </c>
      <c r="AC645" s="31">
        <f t="shared" si="603"/>
        <v>0</v>
      </c>
      <c r="AH645" s="332" t="str">
        <f t="shared" si="604"/>
        <v/>
      </c>
    </row>
    <row r="646" spans="1:34" x14ac:dyDescent="0.25">
      <c r="A646" s="31" t="str">
        <f>C631&amp;"x"&amp;B646</f>
        <v>x13</v>
      </c>
      <c r="B646" s="60">
        <v>13</v>
      </c>
      <c r="C646" s="84" t="str">
        <f t="shared" si="587"/>
        <v/>
      </c>
      <c r="D646" s="84" t="str">
        <f t="shared" si="588"/>
        <v/>
      </c>
      <c r="E646" s="85" t="str">
        <f t="shared" si="589"/>
        <v/>
      </c>
      <c r="F646" s="85" t="str">
        <f t="shared" si="590"/>
        <v/>
      </c>
      <c r="G646" s="86" t="str">
        <f t="shared" si="591"/>
        <v/>
      </c>
      <c r="H646" s="87" t="str">
        <f t="shared" si="592"/>
        <v/>
      </c>
      <c r="I646" s="94"/>
      <c r="J646" s="84" t="str">
        <f t="shared" si="593"/>
        <v/>
      </c>
      <c r="K646" s="84" t="str">
        <f t="shared" si="594"/>
        <v/>
      </c>
      <c r="L646" s="84" t="str">
        <f t="shared" si="595"/>
        <v/>
      </c>
      <c r="M646" s="84" t="str">
        <f t="shared" si="596"/>
        <v/>
      </c>
      <c r="N646" s="89"/>
      <c r="P646" s="199"/>
      <c r="Q646" s="199"/>
      <c r="R646" s="199"/>
      <c r="S646" s="199" t="str">
        <f>IF(OR(LEFT($A646,1)="x",AND(AC633+$AC646=0,$AC633&gt;0)),"",IFERROR(VLOOKUP($A646,LedenZ,29,0),""))</f>
        <v/>
      </c>
      <c r="T646" s="273">
        <f t="shared" si="597"/>
        <v>0</v>
      </c>
      <c r="U646" s="202">
        <f t="shared" si="598"/>
        <v>0</v>
      </c>
      <c r="V646" s="205" t="str">
        <f t="shared" si="605"/>
        <v/>
      </c>
      <c r="W646" s="205" t="str">
        <f t="shared" si="605"/>
        <v/>
      </c>
      <c r="X646" s="49">
        <v>17</v>
      </c>
      <c r="Y646" s="84" t="str">
        <f t="shared" si="599"/>
        <v/>
      </c>
      <c r="Z646" s="84" t="str">
        <f t="shared" si="600"/>
        <v/>
      </c>
      <c r="AA646" s="84" t="str">
        <f t="shared" si="601"/>
        <v/>
      </c>
      <c r="AB646" s="84" t="str">
        <f t="shared" si="602"/>
        <v/>
      </c>
      <c r="AC646" s="31">
        <f t="shared" si="603"/>
        <v>0</v>
      </c>
      <c r="AH646" s="332" t="str">
        <f t="shared" si="604"/>
        <v/>
      </c>
    </row>
    <row r="647" spans="1:34" x14ac:dyDescent="0.25">
      <c r="A647" s="31" t="str">
        <f>C631&amp;"x"&amp;B647</f>
        <v>x14</v>
      </c>
      <c r="B647" s="60">
        <v>14</v>
      </c>
      <c r="C647" s="84" t="str">
        <f t="shared" si="587"/>
        <v/>
      </c>
      <c r="D647" s="84" t="str">
        <f t="shared" si="588"/>
        <v/>
      </c>
      <c r="E647" s="85" t="str">
        <f t="shared" si="589"/>
        <v/>
      </c>
      <c r="F647" s="85" t="str">
        <f t="shared" si="590"/>
        <v/>
      </c>
      <c r="G647" s="86" t="str">
        <f t="shared" si="591"/>
        <v/>
      </c>
      <c r="H647" s="87" t="str">
        <f t="shared" si="592"/>
        <v/>
      </c>
      <c r="I647" s="94"/>
      <c r="J647" s="84" t="str">
        <f t="shared" si="593"/>
        <v/>
      </c>
      <c r="K647" s="84" t="str">
        <f t="shared" si="594"/>
        <v/>
      </c>
      <c r="L647" s="84" t="str">
        <f t="shared" si="595"/>
        <v/>
      </c>
      <c r="M647" s="84" t="str">
        <f t="shared" si="596"/>
        <v/>
      </c>
      <c r="N647" s="89"/>
      <c r="P647" s="199"/>
      <c r="Q647" s="199"/>
      <c r="R647" s="199"/>
      <c r="S647" s="199" t="str">
        <f>IF(OR(LEFT($A647,1)="x",AND(AC633+$AC647=0,$AC633&gt;0)),"",IFERROR(VLOOKUP($A647,LedenZ,29,0),""))</f>
        <v/>
      </c>
      <c r="T647" s="273">
        <f t="shared" si="597"/>
        <v>0</v>
      </c>
      <c r="U647" s="202">
        <f t="shared" si="598"/>
        <v>0</v>
      </c>
      <c r="V647" s="205" t="str">
        <f t="shared" si="605"/>
        <v/>
      </c>
      <c r="W647" s="205" t="str">
        <f t="shared" si="605"/>
        <v/>
      </c>
      <c r="X647" s="49">
        <v>18</v>
      </c>
      <c r="Y647" s="84" t="str">
        <f t="shared" si="599"/>
        <v/>
      </c>
      <c r="Z647" s="84" t="str">
        <f t="shared" si="600"/>
        <v/>
      </c>
      <c r="AA647" s="84" t="str">
        <f t="shared" si="601"/>
        <v/>
      </c>
      <c r="AB647" s="84" t="str">
        <f t="shared" si="602"/>
        <v/>
      </c>
      <c r="AC647" s="31">
        <f t="shared" si="603"/>
        <v>0</v>
      </c>
      <c r="AH647" s="332" t="str">
        <f t="shared" si="604"/>
        <v/>
      </c>
    </row>
    <row r="648" spans="1:34" x14ac:dyDescent="0.25">
      <c r="A648" s="31" t="str">
        <f>C631&amp;"x"&amp;B648</f>
        <v>x15</v>
      </c>
      <c r="B648" s="60">
        <v>15</v>
      </c>
      <c r="C648" s="84" t="str">
        <f t="shared" si="587"/>
        <v/>
      </c>
      <c r="D648" s="84" t="str">
        <f t="shared" si="588"/>
        <v/>
      </c>
      <c r="E648" s="85" t="str">
        <f t="shared" si="589"/>
        <v/>
      </c>
      <c r="F648" s="85" t="str">
        <f t="shared" si="590"/>
        <v/>
      </c>
      <c r="G648" s="86" t="str">
        <f t="shared" si="591"/>
        <v/>
      </c>
      <c r="H648" s="87" t="str">
        <f t="shared" si="592"/>
        <v/>
      </c>
      <c r="I648" s="94"/>
      <c r="J648" s="84" t="str">
        <f t="shared" si="593"/>
        <v/>
      </c>
      <c r="K648" s="84" t="str">
        <f t="shared" si="594"/>
        <v/>
      </c>
      <c r="L648" s="84" t="str">
        <f t="shared" si="595"/>
        <v/>
      </c>
      <c r="M648" s="84" t="str">
        <f t="shared" si="596"/>
        <v/>
      </c>
      <c r="N648" s="89"/>
      <c r="P648" s="199"/>
      <c r="Q648" s="199"/>
      <c r="R648" s="199"/>
      <c r="S648" s="199" t="str">
        <f>IF(OR(LEFT($A648,1)="x",AND(AC633+$AC648=0,$AC633&gt;0)),"",IFERROR(VLOOKUP($A648,LedenZ,29,0),""))</f>
        <v/>
      </c>
      <c r="T648" s="273">
        <f t="shared" si="597"/>
        <v>0</v>
      </c>
      <c r="U648" s="202">
        <f t="shared" si="598"/>
        <v>0</v>
      </c>
      <c r="V648" s="205" t="str">
        <f t="shared" si="605"/>
        <v/>
      </c>
      <c r="W648" s="205" t="str">
        <f t="shared" si="605"/>
        <v/>
      </c>
      <c r="X648" s="49">
        <v>19</v>
      </c>
      <c r="Y648" s="84" t="str">
        <f t="shared" si="599"/>
        <v/>
      </c>
      <c r="Z648" s="84" t="str">
        <f t="shared" si="600"/>
        <v/>
      </c>
      <c r="AA648" s="84" t="str">
        <f t="shared" si="601"/>
        <v/>
      </c>
      <c r="AB648" s="84" t="str">
        <f t="shared" si="602"/>
        <v/>
      </c>
      <c r="AC648" s="31">
        <f t="shared" si="603"/>
        <v>0</v>
      </c>
      <c r="AH648" s="332" t="str">
        <f t="shared" si="604"/>
        <v/>
      </c>
    </row>
    <row r="649" spans="1:34" ht="13.8" thickBot="1" x14ac:dyDescent="0.3">
      <c r="B649" s="90"/>
      <c r="C649" s="91"/>
      <c r="D649" s="90"/>
      <c r="E649" s="90"/>
      <c r="F649" s="90"/>
      <c r="G649" s="92"/>
      <c r="H649" s="92"/>
      <c r="I649" s="92"/>
      <c r="J649" s="91"/>
      <c r="K649" s="91"/>
      <c r="L649" s="91"/>
      <c r="M649" s="89"/>
      <c r="N649" s="89"/>
      <c r="X649" s="49">
        <v>20</v>
      </c>
    </row>
    <row r="650" spans="1:34" ht="13.8" thickTop="1" x14ac:dyDescent="0.25">
      <c r="A650" s="59"/>
      <c r="B650" s="60"/>
      <c r="C650" s="416" t="s">
        <v>5707</v>
      </c>
      <c r="D650" s="416"/>
      <c r="E650" s="162" t="s">
        <v>5708</v>
      </c>
      <c r="F650" s="162" t="s">
        <v>5709</v>
      </c>
      <c r="G650" s="62" t="s">
        <v>5710</v>
      </c>
      <c r="H650" s="63"/>
      <c r="I650" s="64"/>
      <c r="J650" s="65" t="s">
        <v>5711</v>
      </c>
      <c r="K650" s="65" t="s">
        <v>5712</v>
      </c>
      <c r="L650" s="65" t="s">
        <v>5713</v>
      </c>
      <c r="M650" s="66"/>
      <c r="N650" s="66"/>
      <c r="O650" s="67"/>
      <c r="P650" s="68">
        <f>COUNT(P654:P668)</f>
        <v>0</v>
      </c>
      <c r="Q650" s="68">
        <f>COUNT(Q654:Q668)</f>
        <v>0</v>
      </c>
      <c r="R650" s="68">
        <f>COUNT(R654:R668)</f>
        <v>0</v>
      </c>
      <c r="S650" s="68">
        <f>COUNT(S654:S668)</f>
        <v>0</v>
      </c>
      <c r="T650" s="344">
        <f>T651-SUM(U654:U668)</f>
        <v>0</v>
      </c>
      <c r="U650" s="67"/>
      <c r="V650" s="67"/>
      <c r="W650" s="67"/>
      <c r="X650" s="67">
        <v>1</v>
      </c>
      <c r="Y650" s="59"/>
      <c r="Z650" s="59"/>
      <c r="AA650" s="59"/>
      <c r="AB650" s="59"/>
      <c r="AC650" s="59"/>
    </row>
    <row r="651" spans="1:34" x14ac:dyDescent="0.25">
      <c r="A651" s="40">
        <v>36</v>
      </c>
      <c r="B651" s="70"/>
      <c r="C651" s="415" t="str">
        <f>Leden!AR38</f>
        <v/>
      </c>
      <c r="D651" s="415"/>
      <c r="E651" s="161" t="str">
        <f>IF($C651="","",LEFT(IFERROR(VLOOKUP($C651,TeamsZ,2,0),"")&amp;"??",2))</f>
        <v/>
      </c>
      <c r="F651" s="342" t="str">
        <f>IF($C651="","",IFERROR(VLOOKUP($C651,TeamsZ,3,0),"??"))</f>
        <v/>
      </c>
      <c r="G651" s="161" t="str">
        <f>IF($C651="","",LEFT(IFERROR(VLOOKUP($C651,TeamsZ,4,0),"")&amp;"?",1))</f>
        <v/>
      </c>
      <c r="H651" s="72"/>
      <c r="I651" s="73"/>
      <c r="J651" s="265">
        <f>COUNTIF(C654:C668,"V")</f>
        <v>0</v>
      </c>
      <c r="K651" s="268">
        <f>COUNTIF(C654:C668,"M")</f>
        <v>0</v>
      </c>
      <c r="L651" s="74" t="str">
        <f>IFERROR(AVERAGE(H654:H668),"")</f>
        <v/>
      </c>
      <c r="M651" s="75"/>
      <c r="N651" s="75"/>
      <c r="O651" s="76" t="s">
        <v>5714</v>
      </c>
      <c r="P651" s="346"/>
      <c r="Q651" s="346"/>
      <c r="R651" s="346"/>
      <c r="S651" s="346" t="str">
        <f>IF(COUNT(S654:S668)=0,"",TeamPunten(S654:S668,$C651,$T651))</f>
        <v/>
      </c>
      <c r="T651" s="344">
        <f>SUM(T654:T668)</f>
        <v>0</v>
      </c>
      <c r="U651" s="201" t="str">
        <f>MID($C651,1,1)</f>
        <v/>
      </c>
      <c r="V651" s="201" t="str">
        <f>MID($C651,1,1)</f>
        <v/>
      </c>
      <c r="W651" s="201" t="str">
        <f>MID($C651,1,1)</f>
        <v/>
      </c>
      <c r="X651" s="49">
        <v>2</v>
      </c>
      <c r="Y651" s="40"/>
      <c r="Z651" s="40"/>
      <c r="AA651" s="40"/>
      <c r="AB651" s="40"/>
      <c r="AC651" s="40"/>
      <c r="AD651" s="17" t="str">
        <f>IF($C651="","",IFERROR(VLOOKUP($C651,TeamsZ,6,0),""))</f>
        <v/>
      </c>
      <c r="AE651" s="17" t="str">
        <f>TRIM(IF($AD651="","",IFERROR(VLOOKUP($AD651,Teams!$J$4:$O$8,2,0),"")))</f>
        <v/>
      </c>
      <c r="AF651" s="17" t="str">
        <f>TRIM(IF($AD651="","",IFERROR(VLOOKUP($AD651,Teams!$J$4:$O$8,4,0),"")))</f>
        <v/>
      </c>
      <c r="AH651" s="335" t="str">
        <f>IFERROR(AVERAGE(AH654:AH668),"")</f>
        <v/>
      </c>
    </row>
    <row r="652" spans="1:34" x14ac:dyDescent="0.25">
      <c r="B652" s="60"/>
      <c r="C652" s="162"/>
      <c r="D652" s="60"/>
      <c r="E652" s="60"/>
      <c r="F652" s="60"/>
      <c r="G652" s="64"/>
      <c r="H652" s="64"/>
      <c r="I652" s="64"/>
      <c r="J652" s="266"/>
      <c r="K652" s="266"/>
      <c r="L652" s="266"/>
      <c r="M652" s="77"/>
      <c r="N652" s="77"/>
      <c r="P652" s="200"/>
      <c r="Q652" s="200"/>
      <c r="R652" s="200"/>
      <c r="S652" s="200"/>
      <c r="T652" s="156"/>
      <c r="U652" s="202"/>
      <c r="V652" s="202"/>
      <c r="W652" s="202"/>
      <c r="X652" s="49">
        <v>3</v>
      </c>
    </row>
    <row r="653" spans="1:34" x14ac:dyDescent="0.25">
      <c r="A653" s="78"/>
      <c r="B653" s="79"/>
      <c r="C653" s="80" t="s">
        <v>5715</v>
      </c>
      <c r="D653" s="80" t="s">
        <v>5716</v>
      </c>
      <c r="E653" s="81" t="s">
        <v>5717</v>
      </c>
      <c r="F653" s="81" t="s">
        <v>5718</v>
      </c>
      <c r="G653" s="80" t="s">
        <v>5719</v>
      </c>
      <c r="H653" s="80" t="s">
        <v>5720</v>
      </c>
      <c r="I653" s="80" t="s">
        <v>5575</v>
      </c>
      <c r="J653" s="80" t="s">
        <v>7904</v>
      </c>
      <c r="K653" s="80" t="s">
        <v>7905</v>
      </c>
      <c r="L653" s="80" t="s">
        <v>8680</v>
      </c>
      <c r="M653" s="80" t="s">
        <v>8681</v>
      </c>
      <c r="N653" s="82"/>
      <c r="O653" s="83"/>
      <c r="P653" s="203" t="s">
        <v>5585</v>
      </c>
      <c r="Q653" s="203" t="s">
        <v>5584</v>
      </c>
      <c r="R653" s="203" t="s">
        <v>5586</v>
      </c>
      <c r="S653" s="203" t="s">
        <v>5585</v>
      </c>
      <c r="T653" s="156"/>
      <c r="U653" s="201" t="str">
        <f>IF(W651="","",VLOOKUP(W651,Leeftijdscat,2,FALSE))</f>
        <v/>
      </c>
      <c r="V653" s="201" t="str">
        <f>IF(W651="","",VLOOKUP(W651,Leeftijdscat,3,FALSE))</f>
        <v/>
      </c>
      <c r="W653" s="201" t="str">
        <f>IF(W651="","",VLOOKUP(W651,Leeftijdscat,4,FALSE))</f>
        <v/>
      </c>
      <c r="X653" s="49">
        <v>4</v>
      </c>
      <c r="Y653" s="78">
        <f>LEN(Y654&amp;Y655&amp;Y656&amp;Y657&amp;Y658&amp;Y659&amp;Y660&amp;Y661&amp;Y662&amp;Y663&amp;Y664&amp;Y665&amp;Y666&amp;Y667&amp;Y668)</f>
        <v>0</v>
      </c>
      <c r="Z653" s="78">
        <f>LEN(Z654&amp;Z655&amp;Z656&amp;Z657&amp;Z658&amp;Z659&amp;Z660&amp;Z661&amp;Z662&amp;Z663&amp;Z664&amp;Z665&amp;Z666&amp;Z667&amp;Z668)</f>
        <v>0</v>
      </c>
      <c r="AA653" s="78">
        <f>LEN(AA654&amp;AA655&amp;AA656&amp;AA657&amp;AA658&amp;AA659&amp;AA660&amp;AA661&amp;AA662&amp;AA663&amp;AA664&amp;AA665&amp;AA666&amp;AA667&amp;AA668)</f>
        <v>0</v>
      </c>
      <c r="AB653" s="78">
        <f>LEN(AB654&amp;AB655&amp;AB656&amp;AB657&amp;AB658&amp;AB659&amp;AB660&amp;AB661&amp;AB662&amp;AB663&amp;AB664&amp;AB665&amp;AB666&amp;AB667&amp;AB668)</f>
        <v>0</v>
      </c>
      <c r="AC653" s="78">
        <f>SUM(Y653:AA653)</f>
        <v>0</v>
      </c>
    </row>
    <row r="654" spans="1:34" x14ac:dyDescent="0.25">
      <c r="A654" s="31" t="str">
        <f>C651&amp;"x"&amp;B654</f>
        <v>x1</v>
      </c>
      <c r="B654" s="60">
        <v>1</v>
      </c>
      <c r="C654" s="84" t="str">
        <f t="shared" ref="C654:C668" si="606">IF(LEFT($A654,1)="x","",IFERROR(VLOOKUP($A654,LedenZ,5,0),""))</f>
        <v/>
      </c>
      <c r="D654" s="84" t="str">
        <f t="shared" ref="D654:D668" si="607">IF(LEFT($A654,1)="x","",IFERROR(VLOOKUP($A654,LedenZ,6,0),""))</f>
        <v/>
      </c>
      <c r="E654" s="85" t="str">
        <f t="shared" ref="E654:E668" si="608">IF(LEFT($A654,1)="x","",IFERROR(VLOOKUP($A654,LedenZ,7,0),""))</f>
        <v/>
      </c>
      <c r="F654" s="85" t="str">
        <f t="shared" ref="F654:F668" si="609">IF(LEFT($A654,1)="x","",IFERROR(VLOOKUP($A654,LedenZ,8,0),""))</f>
        <v/>
      </c>
      <c r="G654" s="86" t="str">
        <f t="shared" ref="G654:G668" si="610">IF(LEFT($A654,1)="x","",IFERROR(VLOOKUP($A654,LedenZ,9,0),""))</f>
        <v/>
      </c>
      <c r="H654" s="87" t="str">
        <f t="shared" ref="H654:H668" si="611">IF(AND(ISNUMBER(G654),G654&lt;&gt;0),DATEDIF(G654,Peildatum,"Y"),"")</f>
        <v/>
      </c>
      <c r="I654" s="94"/>
      <c r="J654" s="84" t="str">
        <f t="shared" ref="J654:J668" si="612">IF(LEFT($A654,1)="x","",IFERROR(VLOOKUP($A654,LedenZ,15,0),""))</f>
        <v/>
      </c>
      <c r="K654" s="84" t="str">
        <f t="shared" ref="K654:K668" si="613">IF(LEFT($A654,1)="x","",IFERROR(VLOOKUP($A654,LedenZ,16,0),""))</f>
        <v/>
      </c>
      <c r="L654" s="84" t="str">
        <f t="shared" ref="L654:L668" si="614">IF(LEFT($A654,1)="x","",IFERROR(VLOOKUP($A654,LedenZ,17,0),""))</f>
        <v/>
      </c>
      <c r="M654" s="84" t="str">
        <f t="shared" ref="M654:M668" si="615">IF(LEFT($A654,1)="x","",IFERROR(VLOOKUP($A654,LedenZ,18,0),""))</f>
        <v/>
      </c>
      <c r="N654" s="89"/>
      <c r="P654" s="199"/>
      <c r="Q654" s="199"/>
      <c r="R654" s="199"/>
      <c r="S654" s="199" t="str">
        <f>IF(OR(LEFT($A654,1)="x",AND(AC653+$AC654=0,$AC653&gt;0)),"",IFERROR(VLOOKUP($A654,LedenZ,29,0),""))</f>
        <v/>
      </c>
      <c r="T654" s="273">
        <f t="shared" ref="T654:T668" si="616">IF(LEN(C654&amp;D654&amp;E654&amp;F654)&gt;0,1,0)</f>
        <v>0</v>
      </c>
      <c r="U654" s="202">
        <f t="shared" ref="U654:U668" si="617">MIN(LEN(Y654&amp;Z654&amp;AA654&amp;AB654),1)</f>
        <v>0</v>
      </c>
      <c r="V654" s="205" t="str">
        <f>V653</f>
        <v/>
      </c>
      <c r="W654" s="205" t="str">
        <f>W653</f>
        <v/>
      </c>
      <c r="X654" s="49">
        <v>5</v>
      </c>
      <c r="Y654" s="84" t="str">
        <f t="shared" ref="Y654:Y668" si="618">IF(LEFT($A654,1)="x","",IFERROR(VLOOKUP($A654,LedenZ,33,0),""))</f>
        <v/>
      </c>
      <c r="Z654" s="84" t="str">
        <f t="shared" ref="Z654:Z668" si="619">IF(LEFT($A654,1)="x","",IFERROR(VLOOKUP($A654,LedenZ,34,0),""))</f>
        <v/>
      </c>
      <c r="AA654" s="84" t="str">
        <f t="shared" ref="AA654:AA668" si="620">IF(LEFT($A654,1)="x","",IFERROR(VLOOKUP($A654,LedenZ,35,0),""))</f>
        <v/>
      </c>
      <c r="AB654" s="84" t="str">
        <f t="shared" ref="AB654:AB668" si="621">IF(LEFT($A654,1)="x","",IFERROR(VLOOKUP($A654,LedenZ,36,0),""))</f>
        <v/>
      </c>
      <c r="AC654" s="31">
        <f t="shared" ref="AC654:AC668" si="622">LEN(Y654&amp;Z654&amp;AA654&amp;AB654)</f>
        <v>0</v>
      </c>
      <c r="AH654" s="332" t="str">
        <f t="shared" ref="AH654:AH668" si="623">lft(G654,Peildatum)</f>
        <v/>
      </c>
    </row>
    <row r="655" spans="1:34" x14ac:dyDescent="0.25">
      <c r="A655" s="31" t="str">
        <f>C651&amp;"x"&amp;B655</f>
        <v>x2</v>
      </c>
      <c r="B655" s="60">
        <v>2</v>
      </c>
      <c r="C655" s="84" t="str">
        <f t="shared" si="606"/>
        <v/>
      </c>
      <c r="D655" s="84" t="str">
        <f t="shared" si="607"/>
        <v/>
      </c>
      <c r="E655" s="85" t="str">
        <f t="shared" si="608"/>
        <v/>
      </c>
      <c r="F655" s="85" t="str">
        <f t="shared" si="609"/>
        <v/>
      </c>
      <c r="G655" s="86" t="str">
        <f t="shared" si="610"/>
        <v/>
      </c>
      <c r="H655" s="87" t="str">
        <f t="shared" si="611"/>
        <v/>
      </c>
      <c r="I655" s="94"/>
      <c r="J655" s="84" t="str">
        <f t="shared" si="612"/>
        <v/>
      </c>
      <c r="K655" s="84" t="str">
        <f t="shared" si="613"/>
        <v/>
      </c>
      <c r="L655" s="84" t="str">
        <f t="shared" si="614"/>
        <v/>
      </c>
      <c r="M655" s="84" t="str">
        <f t="shared" si="615"/>
        <v/>
      </c>
      <c r="N655" s="89"/>
      <c r="P655" s="199"/>
      <c r="Q655" s="199"/>
      <c r="R655" s="199"/>
      <c r="S655" s="199" t="str">
        <f>IF(OR(LEFT($A655,1)="x",AND(AC653+$AC655=0,$AC653&gt;0)),"",IFERROR(VLOOKUP($A655,LedenZ,29,0),""))</f>
        <v/>
      </c>
      <c r="T655" s="273">
        <f t="shared" si="616"/>
        <v>0</v>
      </c>
      <c r="U655" s="202">
        <f t="shared" si="617"/>
        <v>0</v>
      </c>
      <c r="V655" s="205" t="str">
        <f t="shared" ref="V655:W668" si="624">V654</f>
        <v/>
      </c>
      <c r="W655" s="205" t="str">
        <f t="shared" si="624"/>
        <v/>
      </c>
      <c r="X655" s="49">
        <v>6</v>
      </c>
      <c r="Y655" s="84" t="str">
        <f t="shared" si="618"/>
        <v/>
      </c>
      <c r="Z655" s="84" t="str">
        <f t="shared" si="619"/>
        <v/>
      </c>
      <c r="AA655" s="84" t="str">
        <f t="shared" si="620"/>
        <v/>
      </c>
      <c r="AB655" s="84" t="str">
        <f t="shared" si="621"/>
        <v/>
      </c>
      <c r="AC655" s="31">
        <f t="shared" si="622"/>
        <v>0</v>
      </c>
      <c r="AH655" s="332" t="str">
        <f t="shared" si="623"/>
        <v/>
      </c>
    </row>
    <row r="656" spans="1:34" x14ac:dyDescent="0.25">
      <c r="A656" s="31" t="str">
        <f>C651&amp;"x"&amp;B656</f>
        <v>x3</v>
      </c>
      <c r="B656" s="60">
        <v>3</v>
      </c>
      <c r="C656" s="84" t="str">
        <f t="shared" si="606"/>
        <v/>
      </c>
      <c r="D656" s="84" t="str">
        <f t="shared" si="607"/>
        <v/>
      </c>
      <c r="E656" s="85" t="str">
        <f t="shared" si="608"/>
        <v/>
      </c>
      <c r="F656" s="85" t="str">
        <f t="shared" si="609"/>
        <v/>
      </c>
      <c r="G656" s="86" t="str">
        <f t="shared" si="610"/>
        <v/>
      </c>
      <c r="H656" s="87" t="str">
        <f t="shared" si="611"/>
        <v/>
      </c>
      <c r="I656" s="94"/>
      <c r="J656" s="84" t="str">
        <f t="shared" si="612"/>
        <v/>
      </c>
      <c r="K656" s="84" t="str">
        <f t="shared" si="613"/>
        <v/>
      </c>
      <c r="L656" s="84" t="str">
        <f t="shared" si="614"/>
        <v/>
      </c>
      <c r="M656" s="84" t="str">
        <f t="shared" si="615"/>
        <v/>
      </c>
      <c r="N656" s="89"/>
      <c r="P656" s="199"/>
      <c r="Q656" s="199"/>
      <c r="R656" s="199"/>
      <c r="S656" s="199" t="str">
        <f>IF(OR(LEFT($A656,1)="x",AND(AC653+$AC656=0,$AC653&gt;0)),"",IFERROR(VLOOKUP($A656,LedenZ,29,0),""))</f>
        <v/>
      </c>
      <c r="T656" s="273">
        <f t="shared" si="616"/>
        <v>0</v>
      </c>
      <c r="U656" s="202">
        <f t="shared" si="617"/>
        <v>0</v>
      </c>
      <c r="V656" s="205" t="str">
        <f t="shared" si="624"/>
        <v/>
      </c>
      <c r="W656" s="205" t="str">
        <f t="shared" si="624"/>
        <v/>
      </c>
      <c r="X656" s="49">
        <v>7</v>
      </c>
      <c r="Y656" s="84" t="str">
        <f t="shared" si="618"/>
        <v/>
      </c>
      <c r="Z656" s="84" t="str">
        <f t="shared" si="619"/>
        <v/>
      </c>
      <c r="AA656" s="84" t="str">
        <f t="shared" si="620"/>
        <v/>
      </c>
      <c r="AB656" s="84" t="str">
        <f t="shared" si="621"/>
        <v/>
      </c>
      <c r="AC656" s="31">
        <f t="shared" si="622"/>
        <v>0</v>
      </c>
      <c r="AH656" s="332" t="str">
        <f t="shared" si="623"/>
        <v/>
      </c>
    </row>
    <row r="657" spans="1:34" x14ac:dyDescent="0.25">
      <c r="A657" s="31" t="str">
        <f>C651&amp;"x"&amp;B657</f>
        <v>x4</v>
      </c>
      <c r="B657" s="60">
        <v>4</v>
      </c>
      <c r="C657" s="84" t="str">
        <f t="shared" si="606"/>
        <v/>
      </c>
      <c r="D657" s="84" t="str">
        <f t="shared" si="607"/>
        <v/>
      </c>
      <c r="E657" s="85" t="str">
        <f t="shared" si="608"/>
        <v/>
      </c>
      <c r="F657" s="85" t="str">
        <f t="shared" si="609"/>
        <v/>
      </c>
      <c r="G657" s="86" t="str">
        <f t="shared" si="610"/>
        <v/>
      </c>
      <c r="H657" s="87" t="str">
        <f t="shared" si="611"/>
        <v/>
      </c>
      <c r="I657" s="94"/>
      <c r="J657" s="84" t="str">
        <f t="shared" si="612"/>
        <v/>
      </c>
      <c r="K657" s="84" t="str">
        <f t="shared" si="613"/>
        <v/>
      </c>
      <c r="L657" s="84" t="str">
        <f t="shared" si="614"/>
        <v/>
      </c>
      <c r="M657" s="84" t="str">
        <f t="shared" si="615"/>
        <v/>
      </c>
      <c r="N657" s="89"/>
      <c r="P657" s="199"/>
      <c r="Q657" s="199"/>
      <c r="R657" s="199"/>
      <c r="S657" s="199" t="str">
        <f>IF(OR(LEFT($A657,1)="x",AND(AC653+$AC657=0,$AC653&gt;0)),"",IFERROR(VLOOKUP($A657,LedenZ,29,0),""))</f>
        <v/>
      </c>
      <c r="T657" s="273">
        <f t="shared" si="616"/>
        <v>0</v>
      </c>
      <c r="U657" s="202">
        <f t="shared" si="617"/>
        <v>0</v>
      </c>
      <c r="V657" s="205" t="str">
        <f t="shared" si="624"/>
        <v/>
      </c>
      <c r="W657" s="205" t="str">
        <f t="shared" si="624"/>
        <v/>
      </c>
      <c r="X657" s="49">
        <v>8</v>
      </c>
      <c r="Y657" s="84" t="str">
        <f t="shared" si="618"/>
        <v/>
      </c>
      <c r="Z657" s="84" t="str">
        <f t="shared" si="619"/>
        <v/>
      </c>
      <c r="AA657" s="84" t="str">
        <f t="shared" si="620"/>
        <v/>
      </c>
      <c r="AB657" s="84" t="str">
        <f t="shared" si="621"/>
        <v/>
      </c>
      <c r="AC657" s="31">
        <f t="shared" si="622"/>
        <v>0</v>
      </c>
      <c r="AH657" s="332" t="str">
        <f t="shared" si="623"/>
        <v/>
      </c>
    </row>
    <row r="658" spans="1:34" x14ac:dyDescent="0.25">
      <c r="A658" s="31" t="str">
        <f>C651&amp;"x"&amp;B658</f>
        <v>x5</v>
      </c>
      <c r="B658" s="60">
        <v>5</v>
      </c>
      <c r="C658" s="84" t="str">
        <f t="shared" si="606"/>
        <v/>
      </c>
      <c r="D658" s="84" t="str">
        <f t="shared" si="607"/>
        <v/>
      </c>
      <c r="E658" s="85" t="str">
        <f t="shared" si="608"/>
        <v/>
      </c>
      <c r="F658" s="85" t="str">
        <f t="shared" si="609"/>
        <v/>
      </c>
      <c r="G658" s="86" t="str">
        <f t="shared" si="610"/>
        <v/>
      </c>
      <c r="H658" s="87" t="str">
        <f t="shared" si="611"/>
        <v/>
      </c>
      <c r="I658" s="94"/>
      <c r="J658" s="84" t="str">
        <f t="shared" si="612"/>
        <v/>
      </c>
      <c r="K658" s="84" t="str">
        <f t="shared" si="613"/>
        <v/>
      </c>
      <c r="L658" s="84" t="str">
        <f t="shared" si="614"/>
        <v/>
      </c>
      <c r="M658" s="84" t="str">
        <f t="shared" si="615"/>
        <v/>
      </c>
      <c r="N658" s="89"/>
      <c r="P658" s="199"/>
      <c r="Q658" s="199"/>
      <c r="R658" s="199"/>
      <c r="S658" s="199" t="str">
        <f>IF(OR(LEFT($A658,1)="x",AND(AC653+$AC658=0,$AC653&gt;0)),"",IFERROR(VLOOKUP($A658,LedenZ,29,0),""))</f>
        <v/>
      </c>
      <c r="T658" s="273">
        <f t="shared" si="616"/>
        <v>0</v>
      </c>
      <c r="U658" s="202">
        <f t="shared" si="617"/>
        <v>0</v>
      </c>
      <c r="V658" s="205" t="str">
        <f t="shared" si="624"/>
        <v/>
      </c>
      <c r="W658" s="205" t="str">
        <f t="shared" si="624"/>
        <v/>
      </c>
      <c r="X658" s="49">
        <v>9</v>
      </c>
      <c r="Y658" s="84" t="str">
        <f t="shared" si="618"/>
        <v/>
      </c>
      <c r="Z658" s="84" t="str">
        <f t="shared" si="619"/>
        <v/>
      </c>
      <c r="AA658" s="84" t="str">
        <f t="shared" si="620"/>
        <v/>
      </c>
      <c r="AB658" s="84" t="str">
        <f t="shared" si="621"/>
        <v/>
      </c>
      <c r="AC658" s="31">
        <f t="shared" si="622"/>
        <v>0</v>
      </c>
      <c r="AH658" s="332" t="str">
        <f t="shared" si="623"/>
        <v/>
      </c>
    </row>
    <row r="659" spans="1:34" x14ac:dyDescent="0.25">
      <c r="A659" s="31" t="str">
        <f>C651&amp;"x"&amp;B659</f>
        <v>x6</v>
      </c>
      <c r="B659" s="60">
        <v>6</v>
      </c>
      <c r="C659" s="84" t="str">
        <f t="shared" si="606"/>
        <v/>
      </c>
      <c r="D659" s="84" t="str">
        <f t="shared" si="607"/>
        <v/>
      </c>
      <c r="E659" s="85" t="str">
        <f t="shared" si="608"/>
        <v/>
      </c>
      <c r="F659" s="85" t="str">
        <f t="shared" si="609"/>
        <v/>
      </c>
      <c r="G659" s="86" t="str">
        <f t="shared" si="610"/>
        <v/>
      </c>
      <c r="H659" s="87" t="str">
        <f t="shared" si="611"/>
        <v/>
      </c>
      <c r="I659" s="94"/>
      <c r="J659" s="84" t="str">
        <f t="shared" si="612"/>
        <v/>
      </c>
      <c r="K659" s="84" t="str">
        <f t="shared" si="613"/>
        <v/>
      </c>
      <c r="L659" s="84" t="str">
        <f t="shared" si="614"/>
        <v/>
      </c>
      <c r="M659" s="84" t="str">
        <f t="shared" si="615"/>
        <v/>
      </c>
      <c r="N659" s="89"/>
      <c r="P659" s="199"/>
      <c r="Q659" s="199"/>
      <c r="R659" s="199"/>
      <c r="S659" s="199" t="str">
        <f>IF(OR(LEFT($A659,1)="x",AND(AC653+$AC659=0,$AC653&gt;0)),"",IFERROR(VLOOKUP($A659,LedenZ,29,0),""))</f>
        <v/>
      </c>
      <c r="T659" s="273">
        <f t="shared" si="616"/>
        <v>0</v>
      </c>
      <c r="U659" s="202">
        <f t="shared" si="617"/>
        <v>0</v>
      </c>
      <c r="V659" s="205" t="str">
        <f t="shared" si="624"/>
        <v/>
      </c>
      <c r="W659" s="205" t="str">
        <f t="shared" si="624"/>
        <v/>
      </c>
      <c r="X659" s="49">
        <v>10</v>
      </c>
      <c r="Y659" s="84" t="str">
        <f t="shared" si="618"/>
        <v/>
      </c>
      <c r="Z659" s="84" t="str">
        <f t="shared" si="619"/>
        <v/>
      </c>
      <c r="AA659" s="84" t="str">
        <f t="shared" si="620"/>
        <v/>
      </c>
      <c r="AB659" s="84" t="str">
        <f t="shared" si="621"/>
        <v/>
      </c>
      <c r="AC659" s="31">
        <f t="shared" si="622"/>
        <v>0</v>
      </c>
      <c r="AH659" s="332" t="str">
        <f t="shared" si="623"/>
        <v/>
      </c>
    </row>
    <row r="660" spans="1:34" x14ac:dyDescent="0.25">
      <c r="A660" s="31" t="str">
        <f>C651&amp;"x"&amp;B660</f>
        <v>x7</v>
      </c>
      <c r="B660" s="60">
        <v>7</v>
      </c>
      <c r="C660" s="84" t="str">
        <f t="shared" si="606"/>
        <v/>
      </c>
      <c r="D660" s="84" t="str">
        <f t="shared" si="607"/>
        <v/>
      </c>
      <c r="E660" s="85" t="str">
        <f t="shared" si="608"/>
        <v/>
      </c>
      <c r="F660" s="85" t="str">
        <f t="shared" si="609"/>
        <v/>
      </c>
      <c r="G660" s="86" t="str">
        <f t="shared" si="610"/>
        <v/>
      </c>
      <c r="H660" s="87" t="str">
        <f t="shared" si="611"/>
        <v/>
      </c>
      <c r="I660" s="94"/>
      <c r="J660" s="84" t="str">
        <f t="shared" si="612"/>
        <v/>
      </c>
      <c r="K660" s="84" t="str">
        <f t="shared" si="613"/>
        <v/>
      </c>
      <c r="L660" s="84" t="str">
        <f t="shared" si="614"/>
        <v/>
      </c>
      <c r="M660" s="84" t="str">
        <f t="shared" si="615"/>
        <v/>
      </c>
      <c r="N660" s="89"/>
      <c r="P660" s="199"/>
      <c r="Q660" s="199"/>
      <c r="R660" s="199"/>
      <c r="S660" s="199" t="str">
        <f>IF(OR(LEFT($A660,1)="x",AND(AC653+$AC660=0,$AC653&gt;0)),"",IFERROR(VLOOKUP($A660,LedenZ,29,0),""))</f>
        <v/>
      </c>
      <c r="T660" s="273">
        <f t="shared" si="616"/>
        <v>0</v>
      </c>
      <c r="U660" s="202">
        <f t="shared" si="617"/>
        <v>0</v>
      </c>
      <c r="V660" s="205" t="str">
        <f t="shared" si="624"/>
        <v/>
      </c>
      <c r="W660" s="205" t="str">
        <f t="shared" si="624"/>
        <v/>
      </c>
      <c r="X660" s="49">
        <v>11</v>
      </c>
      <c r="Y660" s="84" t="str">
        <f t="shared" si="618"/>
        <v/>
      </c>
      <c r="Z660" s="84" t="str">
        <f t="shared" si="619"/>
        <v/>
      </c>
      <c r="AA660" s="84" t="str">
        <f t="shared" si="620"/>
        <v/>
      </c>
      <c r="AB660" s="84" t="str">
        <f t="shared" si="621"/>
        <v/>
      </c>
      <c r="AC660" s="31">
        <f t="shared" si="622"/>
        <v>0</v>
      </c>
      <c r="AH660" s="332" t="str">
        <f t="shared" si="623"/>
        <v/>
      </c>
    </row>
    <row r="661" spans="1:34" x14ac:dyDescent="0.25">
      <c r="A661" s="31" t="str">
        <f>C651&amp;"x"&amp;B661</f>
        <v>x8</v>
      </c>
      <c r="B661" s="60">
        <v>8</v>
      </c>
      <c r="C661" s="84" t="str">
        <f t="shared" si="606"/>
        <v/>
      </c>
      <c r="D661" s="84" t="str">
        <f t="shared" si="607"/>
        <v/>
      </c>
      <c r="E661" s="85" t="str">
        <f t="shared" si="608"/>
        <v/>
      </c>
      <c r="F661" s="85" t="str">
        <f t="shared" si="609"/>
        <v/>
      </c>
      <c r="G661" s="86" t="str">
        <f t="shared" si="610"/>
        <v/>
      </c>
      <c r="H661" s="87" t="str">
        <f t="shared" si="611"/>
        <v/>
      </c>
      <c r="I661" s="94"/>
      <c r="J661" s="84" t="str">
        <f t="shared" si="612"/>
        <v/>
      </c>
      <c r="K661" s="84" t="str">
        <f t="shared" si="613"/>
        <v/>
      </c>
      <c r="L661" s="84" t="str">
        <f t="shared" si="614"/>
        <v/>
      </c>
      <c r="M661" s="84" t="str">
        <f t="shared" si="615"/>
        <v/>
      </c>
      <c r="N661" s="89"/>
      <c r="P661" s="199"/>
      <c r="Q661" s="199"/>
      <c r="R661" s="199"/>
      <c r="S661" s="199" t="str">
        <f>IF(OR(LEFT($A661,1)="x",AND(AC653+$AC661=0,$AC653&gt;0)),"",IFERROR(VLOOKUP($A661,LedenZ,29,0),""))</f>
        <v/>
      </c>
      <c r="T661" s="273">
        <f t="shared" si="616"/>
        <v>0</v>
      </c>
      <c r="U661" s="202">
        <f t="shared" si="617"/>
        <v>0</v>
      </c>
      <c r="V661" s="205" t="str">
        <f t="shared" si="624"/>
        <v/>
      </c>
      <c r="W661" s="205" t="str">
        <f t="shared" si="624"/>
        <v/>
      </c>
      <c r="X661" s="49">
        <v>12</v>
      </c>
      <c r="Y661" s="84" t="str">
        <f t="shared" si="618"/>
        <v/>
      </c>
      <c r="Z661" s="84" t="str">
        <f t="shared" si="619"/>
        <v/>
      </c>
      <c r="AA661" s="84" t="str">
        <f t="shared" si="620"/>
        <v/>
      </c>
      <c r="AB661" s="84" t="str">
        <f t="shared" si="621"/>
        <v/>
      </c>
      <c r="AC661" s="31">
        <f t="shared" si="622"/>
        <v>0</v>
      </c>
      <c r="AH661" s="332" t="str">
        <f t="shared" si="623"/>
        <v/>
      </c>
    </row>
    <row r="662" spans="1:34" x14ac:dyDescent="0.25">
      <c r="A662" s="31" t="str">
        <f>C651&amp;"x"&amp;B662</f>
        <v>x9</v>
      </c>
      <c r="B662" s="60">
        <v>9</v>
      </c>
      <c r="C662" s="84" t="str">
        <f t="shared" si="606"/>
        <v/>
      </c>
      <c r="D662" s="84" t="str">
        <f t="shared" si="607"/>
        <v/>
      </c>
      <c r="E662" s="85" t="str">
        <f t="shared" si="608"/>
        <v/>
      </c>
      <c r="F662" s="85" t="str">
        <f t="shared" si="609"/>
        <v/>
      </c>
      <c r="G662" s="86" t="str">
        <f t="shared" si="610"/>
        <v/>
      </c>
      <c r="H662" s="87" t="str">
        <f t="shared" si="611"/>
        <v/>
      </c>
      <c r="I662" s="94"/>
      <c r="J662" s="84" t="str">
        <f t="shared" si="612"/>
        <v/>
      </c>
      <c r="K662" s="84" t="str">
        <f t="shared" si="613"/>
        <v/>
      </c>
      <c r="L662" s="84" t="str">
        <f t="shared" si="614"/>
        <v/>
      </c>
      <c r="M662" s="84" t="str">
        <f t="shared" si="615"/>
        <v/>
      </c>
      <c r="N662" s="89"/>
      <c r="P662" s="199"/>
      <c r="Q662" s="199"/>
      <c r="R662" s="199"/>
      <c r="S662" s="199" t="str">
        <f>IF(OR(LEFT($A662,1)="x",AND(AC653+$AC662=0,$AC653&gt;0)),"",IFERROR(VLOOKUP($A662,LedenZ,29,0),""))</f>
        <v/>
      </c>
      <c r="T662" s="273">
        <f t="shared" si="616"/>
        <v>0</v>
      </c>
      <c r="U662" s="202">
        <f t="shared" si="617"/>
        <v>0</v>
      </c>
      <c r="V662" s="205" t="str">
        <f t="shared" si="624"/>
        <v/>
      </c>
      <c r="W662" s="205" t="str">
        <f t="shared" si="624"/>
        <v/>
      </c>
      <c r="X662" s="49">
        <v>13</v>
      </c>
      <c r="Y662" s="84" t="str">
        <f t="shared" si="618"/>
        <v/>
      </c>
      <c r="Z662" s="84" t="str">
        <f t="shared" si="619"/>
        <v/>
      </c>
      <c r="AA662" s="84" t="str">
        <f t="shared" si="620"/>
        <v/>
      </c>
      <c r="AB662" s="84" t="str">
        <f t="shared" si="621"/>
        <v/>
      </c>
      <c r="AC662" s="31">
        <f t="shared" si="622"/>
        <v>0</v>
      </c>
      <c r="AH662" s="332" t="str">
        <f t="shared" si="623"/>
        <v/>
      </c>
    </row>
    <row r="663" spans="1:34" x14ac:dyDescent="0.25">
      <c r="A663" s="31" t="str">
        <f>C651&amp;"x"&amp;B663</f>
        <v>x10</v>
      </c>
      <c r="B663" s="60">
        <v>10</v>
      </c>
      <c r="C663" s="84" t="str">
        <f t="shared" si="606"/>
        <v/>
      </c>
      <c r="D663" s="84" t="str">
        <f t="shared" si="607"/>
        <v/>
      </c>
      <c r="E663" s="85" t="str">
        <f t="shared" si="608"/>
        <v/>
      </c>
      <c r="F663" s="85" t="str">
        <f t="shared" si="609"/>
        <v/>
      </c>
      <c r="G663" s="86" t="str">
        <f t="shared" si="610"/>
        <v/>
      </c>
      <c r="H663" s="87" t="str">
        <f t="shared" si="611"/>
        <v/>
      </c>
      <c r="I663" s="94"/>
      <c r="J663" s="84" t="str">
        <f t="shared" si="612"/>
        <v/>
      </c>
      <c r="K663" s="84" t="str">
        <f t="shared" si="613"/>
        <v/>
      </c>
      <c r="L663" s="84" t="str">
        <f t="shared" si="614"/>
        <v/>
      </c>
      <c r="M663" s="84" t="str">
        <f t="shared" si="615"/>
        <v/>
      </c>
      <c r="N663" s="89"/>
      <c r="P663" s="199"/>
      <c r="Q663" s="199"/>
      <c r="R663" s="199"/>
      <c r="S663" s="199" t="str">
        <f>IF(OR(LEFT($A663,1)="x",AND(AC653+$AC663=0,$AC653&gt;0)),"",IFERROR(VLOOKUP($A663,LedenZ,29,0),""))</f>
        <v/>
      </c>
      <c r="T663" s="273">
        <f t="shared" si="616"/>
        <v>0</v>
      </c>
      <c r="U663" s="202">
        <f t="shared" si="617"/>
        <v>0</v>
      </c>
      <c r="V663" s="205" t="str">
        <f t="shared" si="624"/>
        <v/>
      </c>
      <c r="W663" s="205" t="str">
        <f t="shared" si="624"/>
        <v/>
      </c>
      <c r="X663" s="49">
        <v>14</v>
      </c>
      <c r="Y663" s="84" t="str">
        <f t="shared" si="618"/>
        <v/>
      </c>
      <c r="Z663" s="84" t="str">
        <f t="shared" si="619"/>
        <v/>
      </c>
      <c r="AA663" s="84" t="str">
        <f t="shared" si="620"/>
        <v/>
      </c>
      <c r="AB663" s="84" t="str">
        <f t="shared" si="621"/>
        <v/>
      </c>
      <c r="AC663" s="31">
        <f t="shared" si="622"/>
        <v>0</v>
      </c>
      <c r="AH663" s="332" t="str">
        <f t="shared" si="623"/>
        <v/>
      </c>
    </row>
    <row r="664" spans="1:34" x14ac:dyDescent="0.25">
      <c r="A664" s="31" t="str">
        <f>C651&amp;"x"&amp;B664</f>
        <v>x11</v>
      </c>
      <c r="B664" s="60">
        <v>11</v>
      </c>
      <c r="C664" s="84" t="str">
        <f t="shared" si="606"/>
        <v/>
      </c>
      <c r="D664" s="84" t="str">
        <f t="shared" si="607"/>
        <v/>
      </c>
      <c r="E664" s="85" t="str">
        <f t="shared" si="608"/>
        <v/>
      </c>
      <c r="F664" s="85" t="str">
        <f t="shared" si="609"/>
        <v/>
      </c>
      <c r="G664" s="86" t="str">
        <f t="shared" si="610"/>
        <v/>
      </c>
      <c r="H664" s="87" t="str">
        <f t="shared" si="611"/>
        <v/>
      </c>
      <c r="I664" s="94"/>
      <c r="J664" s="84" t="str">
        <f t="shared" si="612"/>
        <v/>
      </c>
      <c r="K664" s="84" t="str">
        <f t="shared" si="613"/>
        <v/>
      </c>
      <c r="L664" s="84" t="str">
        <f t="shared" si="614"/>
        <v/>
      </c>
      <c r="M664" s="84" t="str">
        <f t="shared" si="615"/>
        <v/>
      </c>
      <c r="N664" s="89"/>
      <c r="P664" s="199"/>
      <c r="Q664" s="199"/>
      <c r="R664" s="199"/>
      <c r="S664" s="199" t="str">
        <f>IF(OR(LEFT($A664,1)="x",AND(AC653+$AC664=0,$AC653&gt;0)),"",IFERROR(VLOOKUP($A664,LedenZ,29,0),""))</f>
        <v/>
      </c>
      <c r="T664" s="273">
        <f t="shared" si="616"/>
        <v>0</v>
      </c>
      <c r="U664" s="202">
        <f t="shared" si="617"/>
        <v>0</v>
      </c>
      <c r="V664" s="205" t="str">
        <f t="shared" si="624"/>
        <v/>
      </c>
      <c r="W664" s="205" t="str">
        <f t="shared" si="624"/>
        <v/>
      </c>
      <c r="X664" s="49">
        <v>15</v>
      </c>
      <c r="Y664" s="84" t="str">
        <f t="shared" si="618"/>
        <v/>
      </c>
      <c r="Z664" s="84" t="str">
        <f t="shared" si="619"/>
        <v/>
      </c>
      <c r="AA664" s="84" t="str">
        <f t="shared" si="620"/>
        <v/>
      </c>
      <c r="AB664" s="84" t="str">
        <f t="shared" si="621"/>
        <v/>
      </c>
      <c r="AC664" s="31">
        <f t="shared" si="622"/>
        <v>0</v>
      </c>
      <c r="AH664" s="332" t="str">
        <f t="shared" si="623"/>
        <v/>
      </c>
    </row>
    <row r="665" spans="1:34" x14ac:dyDescent="0.25">
      <c r="A665" s="31" t="str">
        <f>C651&amp;"x"&amp;B665</f>
        <v>x12</v>
      </c>
      <c r="B665" s="60">
        <v>12</v>
      </c>
      <c r="C665" s="84" t="str">
        <f t="shared" si="606"/>
        <v/>
      </c>
      <c r="D665" s="84" t="str">
        <f t="shared" si="607"/>
        <v/>
      </c>
      <c r="E665" s="85" t="str">
        <f t="shared" si="608"/>
        <v/>
      </c>
      <c r="F665" s="85" t="str">
        <f t="shared" si="609"/>
        <v/>
      </c>
      <c r="G665" s="86" t="str">
        <f t="shared" si="610"/>
        <v/>
      </c>
      <c r="H665" s="87" t="str">
        <f t="shared" si="611"/>
        <v/>
      </c>
      <c r="I665" s="94"/>
      <c r="J665" s="84" t="str">
        <f t="shared" si="612"/>
        <v/>
      </c>
      <c r="K665" s="84" t="str">
        <f t="shared" si="613"/>
        <v/>
      </c>
      <c r="L665" s="84" t="str">
        <f t="shared" si="614"/>
        <v/>
      </c>
      <c r="M665" s="84" t="str">
        <f t="shared" si="615"/>
        <v/>
      </c>
      <c r="N665" s="89"/>
      <c r="P665" s="199"/>
      <c r="Q665" s="199"/>
      <c r="R665" s="199"/>
      <c r="S665" s="199" t="str">
        <f>IF(OR(LEFT($A665,1)="x",AND(AC653+$AC665=0,$AC653&gt;0)),"",IFERROR(VLOOKUP($A665,LedenZ,29,0),""))</f>
        <v/>
      </c>
      <c r="T665" s="273">
        <f t="shared" si="616"/>
        <v>0</v>
      </c>
      <c r="U665" s="202">
        <f t="shared" si="617"/>
        <v>0</v>
      </c>
      <c r="V665" s="205" t="str">
        <f t="shared" si="624"/>
        <v/>
      </c>
      <c r="W665" s="205" t="str">
        <f t="shared" si="624"/>
        <v/>
      </c>
      <c r="X665" s="49">
        <v>16</v>
      </c>
      <c r="Y665" s="84" t="str">
        <f t="shared" si="618"/>
        <v/>
      </c>
      <c r="Z665" s="84" t="str">
        <f t="shared" si="619"/>
        <v/>
      </c>
      <c r="AA665" s="84" t="str">
        <f t="shared" si="620"/>
        <v/>
      </c>
      <c r="AB665" s="84" t="str">
        <f t="shared" si="621"/>
        <v/>
      </c>
      <c r="AC665" s="31">
        <f t="shared" si="622"/>
        <v>0</v>
      </c>
      <c r="AH665" s="332" t="str">
        <f t="shared" si="623"/>
        <v/>
      </c>
    </row>
    <row r="666" spans="1:34" x14ac:dyDescent="0.25">
      <c r="A666" s="31" t="str">
        <f>C651&amp;"x"&amp;B666</f>
        <v>x13</v>
      </c>
      <c r="B666" s="60">
        <v>13</v>
      </c>
      <c r="C666" s="84" t="str">
        <f t="shared" si="606"/>
        <v/>
      </c>
      <c r="D666" s="84" t="str">
        <f t="shared" si="607"/>
        <v/>
      </c>
      <c r="E666" s="85" t="str">
        <f t="shared" si="608"/>
        <v/>
      </c>
      <c r="F666" s="85" t="str">
        <f t="shared" si="609"/>
        <v/>
      </c>
      <c r="G666" s="86" t="str">
        <f t="shared" si="610"/>
        <v/>
      </c>
      <c r="H666" s="87" t="str">
        <f t="shared" si="611"/>
        <v/>
      </c>
      <c r="I666" s="94"/>
      <c r="J666" s="84" t="str">
        <f t="shared" si="612"/>
        <v/>
      </c>
      <c r="K666" s="84" t="str">
        <f t="shared" si="613"/>
        <v/>
      </c>
      <c r="L666" s="84" t="str">
        <f t="shared" si="614"/>
        <v/>
      </c>
      <c r="M666" s="84" t="str">
        <f t="shared" si="615"/>
        <v/>
      </c>
      <c r="N666" s="89"/>
      <c r="P666" s="199"/>
      <c r="Q666" s="199"/>
      <c r="R666" s="199"/>
      <c r="S666" s="199" t="str">
        <f>IF(OR(LEFT($A666,1)="x",AND(AC653+$AC666=0,$AC653&gt;0)),"",IFERROR(VLOOKUP($A666,LedenZ,29,0),""))</f>
        <v/>
      </c>
      <c r="T666" s="273">
        <f t="shared" si="616"/>
        <v>0</v>
      </c>
      <c r="U666" s="202">
        <f t="shared" si="617"/>
        <v>0</v>
      </c>
      <c r="V666" s="205" t="str">
        <f t="shared" si="624"/>
        <v/>
      </c>
      <c r="W666" s="205" t="str">
        <f t="shared" si="624"/>
        <v/>
      </c>
      <c r="X666" s="49">
        <v>17</v>
      </c>
      <c r="Y666" s="84" t="str">
        <f t="shared" si="618"/>
        <v/>
      </c>
      <c r="Z666" s="84" t="str">
        <f t="shared" si="619"/>
        <v/>
      </c>
      <c r="AA666" s="84" t="str">
        <f t="shared" si="620"/>
        <v/>
      </c>
      <c r="AB666" s="84" t="str">
        <f t="shared" si="621"/>
        <v/>
      </c>
      <c r="AC666" s="31">
        <f t="shared" si="622"/>
        <v>0</v>
      </c>
      <c r="AH666" s="332" t="str">
        <f t="shared" si="623"/>
        <v/>
      </c>
    </row>
    <row r="667" spans="1:34" x14ac:dyDescent="0.25">
      <c r="A667" s="31" t="str">
        <f>C651&amp;"x"&amp;B667</f>
        <v>x14</v>
      </c>
      <c r="B667" s="60">
        <v>14</v>
      </c>
      <c r="C667" s="84" t="str">
        <f t="shared" si="606"/>
        <v/>
      </c>
      <c r="D667" s="84" t="str">
        <f t="shared" si="607"/>
        <v/>
      </c>
      <c r="E667" s="85" t="str">
        <f t="shared" si="608"/>
        <v/>
      </c>
      <c r="F667" s="85" t="str">
        <f t="shared" si="609"/>
        <v/>
      </c>
      <c r="G667" s="86" t="str">
        <f t="shared" si="610"/>
        <v/>
      </c>
      <c r="H667" s="87" t="str">
        <f t="shared" si="611"/>
        <v/>
      </c>
      <c r="I667" s="94"/>
      <c r="J667" s="84" t="str">
        <f t="shared" si="612"/>
        <v/>
      </c>
      <c r="K667" s="84" t="str">
        <f t="shared" si="613"/>
        <v/>
      </c>
      <c r="L667" s="84" t="str">
        <f t="shared" si="614"/>
        <v/>
      </c>
      <c r="M667" s="84" t="str">
        <f t="shared" si="615"/>
        <v/>
      </c>
      <c r="N667" s="89"/>
      <c r="P667" s="199"/>
      <c r="Q667" s="199"/>
      <c r="R667" s="199"/>
      <c r="S667" s="199" t="str">
        <f>IF(OR(LEFT($A667,1)="x",AND(AC653+$AC667=0,$AC653&gt;0)),"",IFERROR(VLOOKUP($A667,LedenZ,29,0),""))</f>
        <v/>
      </c>
      <c r="T667" s="273">
        <f t="shared" si="616"/>
        <v>0</v>
      </c>
      <c r="U667" s="202">
        <f t="shared" si="617"/>
        <v>0</v>
      </c>
      <c r="V667" s="205" t="str">
        <f t="shared" si="624"/>
        <v/>
      </c>
      <c r="W667" s="205" t="str">
        <f t="shared" si="624"/>
        <v/>
      </c>
      <c r="X667" s="49">
        <v>18</v>
      </c>
      <c r="Y667" s="84" t="str">
        <f t="shared" si="618"/>
        <v/>
      </c>
      <c r="Z667" s="84" t="str">
        <f t="shared" si="619"/>
        <v/>
      </c>
      <c r="AA667" s="84" t="str">
        <f t="shared" si="620"/>
        <v/>
      </c>
      <c r="AB667" s="84" t="str">
        <f t="shared" si="621"/>
        <v/>
      </c>
      <c r="AC667" s="31">
        <f t="shared" si="622"/>
        <v>0</v>
      </c>
      <c r="AH667" s="332" t="str">
        <f t="shared" si="623"/>
        <v/>
      </c>
    </row>
    <row r="668" spans="1:34" x14ac:dyDescent="0.25">
      <c r="A668" s="31" t="str">
        <f>C651&amp;"x"&amp;B668</f>
        <v>x15</v>
      </c>
      <c r="B668" s="60">
        <v>15</v>
      </c>
      <c r="C668" s="84" t="str">
        <f t="shared" si="606"/>
        <v/>
      </c>
      <c r="D668" s="84" t="str">
        <f t="shared" si="607"/>
        <v/>
      </c>
      <c r="E668" s="85" t="str">
        <f t="shared" si="608"/>
        <v/>
      </c>
      <c r="F668" s="85" t="str">
        <f t="shared" si="609"/>
        <v/>
      </c>
      <c r="G668" s="86" t="str">
        <f t="shared" si="610"/>
        <v/>
      </c>
      <c r="H668" s="87" t="str">
        <f t="shared" si="611"/>
        <v/>
      </c>
      <c r="I668" s="94"/>
      <c r="J668" s="84" t="str">
        <f t="shared" si="612"/>
        <v/>
      </c>
      <c r="K668" s="84" t="str">
        <f t="shared" si="613"/>
        <v/>
      </c>
      <c r="L668" s="84" t="str">
        <f t="shared" si="614"/>
        <v/>
      </c>
      <c r="M668" s="84" t="str">
        <f t="shared" si="615"/>
        <v/>
      </c>
      <c r="N668" s="89"/>
      <c r="P668" s="199"/>
      <c r="Q668" s="199"/>
      <c r="R668" s="199"/>
      <c r="S668" s="199" t="str">
        <f>IF(OR(LEFT($A668,1)="x",AND(AC653+$AC668=0,$AC653&gt;0)),"",IFERROR(VLOOKUP($A668,LedenZ,29,0),""))</f>
        <v/>
      </c>
      <c r="T668" s="273">
        <f t="shared" si="616"/>
        <v>0</v>
      </c>
      <c r="U668" s="202">
        <f t="shared" si="617"/>
        <v>0</v>
      </c>
      <c r="V668" s="205" t="str">
        <f t="shared" si="624"/>
        <v/>
      </c>
      <c r="W668" s="205" t="str">
        <f t="shared" si="624"/>
        <v/>
      </c>
      <c r="X668" s="49">
        <v>19</v>
      </c>
      <c r="Y668" s="84" t="str">
        <f t="shared" si="618"/>
        <v/>
      </c>
      <c r="Z668" s="84" t="str">
        <f t="shared" si="619"/>
        <v/>
      </c>
      <c r="AA668" s="84" t="str">
        <f t="shared" si="620"/>
        <v/>
      </c>
      <c r="AB668" s="84" t="str">
        <f t="shared" si="621"/>
        <v/>
      </c>
      <c r="AC668" s="31">
        <f t="shared" si="622"/>
        <v>0</v>
      </c>
      <c r="AH668" s="332" t="str">
        <f t="shared" si="623"/>
        <v/>
      </c>
    </row>
    <row r="669" spans="1:34" ht="13.8" thickBot="1" x14ac:dyDescent="0.3">
      <c r="B669" s="90"/>
      <c r="C669" s="91"/>
      <c r="D669" s="90"/>
      <c r="E669" s="90"/>
      <c r="F669" s="90"/>
      <c r="G669" s="92"/>
      <c r="H669" s="92"/>
      <c r="I669" s="92"/>
      <c r="J669" s="91"/>
      <c r="K669" s="91"/>
      <c r="L669" s="91"/>
      <c r="M669" s="89"/>
      <c r="N669" s="89"/>
      <c r="X669" s="49">
        <v>20</v>
      </c>
    </row>
    <row r="670" spans="1:34" ht="13.8" thickTop="1" x14ac:dyDescent="0.25">
      <c r="A670" s="59"/>
      <c r="B670" s="60"/>
      <c r="C670" s="416" t="s">
        <v>5707</v>
      </c>
      <c r="D670" s="416"/>
      <c r="E670" s="162" t="s">
        <v>5708</v>
      </c>
      <c r="F670" s="162" t="s">
        <v>5709</v>
      </c>
      <c r="G670" s="62" t="s">
        <v>5710</v>
      </c>
      <c r="H670" s="63"/>
      <c r="I670" s="64"/>
      <c r="J670" s="65" t="s">
        <v>5711</v>
      </c>
      <c r="K670" s="65" t="s">
        <v>5712</v>
      </c>
      <c r="L670" s="65" t="s">
        <v>5713</v>
      </c>
      <c r="M670" s="66"/>
      <c r="N670" s="66"/>
      <c r="O670" s="67"/>
      <c r="P670" s="68">
        <f>COUNT(P674:P688)</f>
        <v>0</v>
      </c>
      <c r="Q670" s="68">
        <f>COUNT(Q674:Q688)</f>
        <v>0</v>
      </c>
      <c r="R670" s="68">
        <f>COUNT(R674:R688)</f>
        <v>0</v>
      </c>
      <c r="S670" s="68">
        <f>COUNT(S674:S688)</f>
        <v>0</v>
      </c>
      <c r="T670" s="344">
        <f>T671-SUM(U674:U688)</f>
        <v>0</v>
      </c>
      <c r="U670" s="67"/>
      <c r="V670" s="67"/>
      <c r="W670" s="67"/>
      <c r="X670" s="67">
        <v>1</v>
      </c>
      <c r="Y670" s="59"/>
      <c r="Z670" s="59"/>
      <c r="AA670" s="59"/>
      <c r="AB670" s="59"/>
      <c r="AC670" s="59"/>
    </row>
    <row r="671" spans="1:34" x14ac:dyDescent="0.25">
      <c r="A671" s="40">
        <v>37</v>
      </c>
      <c r="B671" s="70"/>
      <c r="C671" s="415" t="str">
        <f>Leden!AR39</f>
        <v/>
      </c>
      <c r="D671" s="415"/>
      <c r="E671" s="161" t="str">
        <f>IF($C671="","",LEFT(IFERROR(VLOOKUP($C671,TeamsZ,2,0),"")&amp;"??",2))</f>
        <v/>
      </c>
      <c r="F671" s="342" t="str">
        <f>IF($C671="","",IFERROR(VLOOKUP($C671,TeamsZ,3,0),"??"))</f>
        <v/>
      </c>
      <c r="G671" s="161" t="str">
        <f>IF($C671="","",LEFT(IFERROR(VLOOKUP($C671,TeamsZ,4,0),"")&amp;"?",1))</f>
        <v/>
      </c>
      <c r="H671" s="72"/>
      <c r="I671" s="73"/>
      <c r="J671" s="265">
        <f>COUNTIF(C674:C688,"V")</f>
        <v>0</v>
      </c>
      <c r="K671" s="268">
        <f>COUNTIF(C674:C688,"M")</f>
        <v>0</v>
      </c>
      <c r="L671" s="74" t="str">
        <f>IFERROR(AVERAGE(H674:H688),"")</f>
        <v/>
      </c>
      <c r="M671" s="75"/>
      <c r="N671" s="75"/>
      <c r="O671" s="76" t="s">
        <v>5714</v>
      </c>
      <c r="P671" s="346"/>
      <c r="Q671" s="346"/>
      <c r="R671" s="346"/>
      <c r="S671" s="346" t="str">
        <f>IF(COUNT(S674:S688)=0,"",TeamPunten(S674:S688,$C671,$T671))</f>
        <v/>
      </c>
      <c r="T671" s="344">
        <f>SUM(T674:T688)</f>
        <v>0</v>
      </c>
      <c r="U671" s="201" t="str">
        <f>MID($C671,1,1)</f>
        <v/>
      </c>
      <c r="V671" s="201" t="str">
        <f>MID($C671,1,1)</f>
        <v/>
      </c>
      <c r="W671" s="201" t="str">
        <f>MID($C671,1,1)</f>
        <v/>
      </c>
      <c r="X671" s="49">
        <v>2</v>
      </c>
      <c r="Y671" s="40"/>
      <c r="Z671" s="40"/>
      <c r="AA671" s="40"/>
      <c r="AB671" s="40"/>
      <c r="AC671" s="40"/>
      <c r="AD671" s="17" t="str">
        <f>IF($C671="","",IFERROR(VLOOKUP($C671,TeamsZ,6,0),""))</f>
        <v/>
      </c>
      <c r="AE671" s="17" t="str">
        <f>TRIM(IF($AD671="","",IFERROR(VLOOKUP($AD671,Teams!$J$4:$O$8,2,0),"")))</f>
        <v/>
      </c>
      <c r="AF671" s="17" t="str">
        <f>TRIM(IF($AD671="","",IFERROR(VLOOKUP($AD671,Teams!$J$4:$O$8,4,0),"")))</f>
        <v/>
      </c>
      <c r="AH671" s="335" t="str">
        <f>IFERROR(AVERAGE(AH674:AH688),"")</f>
        <v/>
      </c>
    </row>
    <row r="672" spans="1:34" x14ac:dyDescent="0.25">
      <c r="B672" s="60"/>
      <c r="C672" s="162"/>
      <c r="D672" s="60"/>
      <c r="E672" s="60"/>
      <c r="F672" s="60"/>
      <c r="G672" s="64"/>
      <c r="H672" s="64"/>
      <c r="I672" s="64"/>
      <c r="J672" s="266"/>
      <c r="K672" s="266"/>
      <c r="L672" s="266"/>
      <c r="M672" s="77"/>
      <c r="N672" s="77"/>
      <c r="P672" s="200"/>
      <c r="Q672" s="200"/>
      <c r="R672" s="200"/>
      <c r="S672" s="200"/>
      <c r="T672" s="156"/>
      <c r="U672" s="202"/>
      <c r="V672" s="202"/>
      <c r="W672" s="202"/>
      <c r="X672" s="49">
        <v>3</v>
      </c>
    </row>
    <row r="673" spans="1:34" x14ac:dyDescent="0.25">
      <c r="A673" s="78"/>
      <c r="B673" s="79"/>
      <c r="C673" s="80" t="s">
        <v>5715</v>
      </c>
      <c r="D673" s="80" t="s">
        <v>5716</v>
      </c>
      <c r="E673" s="81" t="s">
        <v>5717</v>
      </c>
      <c r="F673" s="81" t="s">
        <v>5718</v>
      </c>
      <c r="G673" s="80" t="s">
        <v>5719</v>
      </c>
      <c r="H673" s="80" t="s">
        <v>5720</v>
      </c>
      <c r="I673" s="80" t="s">
        <v>5575</v>
      </c>
      <c r="J673" s="80" t="s">
        <v>7904</v>
      </c>
      <c r="K673" s="80" t="s">
        <v>7905</v>
      </c>
      <c r="L673" s="80" t="s">
        <v>8680</v>
      </c>
      <c r="M673" s="80" t="s">
        <v>8681</v>
      </c>
      <c r="N673" s="82"/>
      <c r="O673" s="83"/>
      <c r="P673" s="203" t="s">
        <v>5585</v>
      </c>
      <c r="Q673" s="203" t="s">
        <v>5584</v>
      </c>
      <c r="R673" s="203" t="s">
        <v>5586</v>
      </c>
      <c r="S673" s="203" t="s">
        <v>5585</v>
      </c>
      <c r="T673" s="156"/>
      <c r="U673" s="201" t="str">
        <f>IF(W671="","",VLOOKUP(W671,Leeftijdscat,2,FALSE))</f>
        <v/>
      </c>
      <c r="V673" s="201" t="str">
        <f>IF(W671="","",VLOOKUP(W671,Leeftijdscat,3,FALSE))</f>
        <v/>
      </c>
      <c r="W673" s="201" t="str">
        <f>IF(W671="","",VLOOKUP(W671,Leeftijdscat,4,FALSE))</f>
        <v/>
      </c>
      <c r="X673" s="49">
        <v>4</v>
      </c>
      <c r="Y673" s="78">
        <f>LEN(Y674&amp;Y675&amp;Y676&amp;Y677&amp;Y678&amp;Y679&amp;Y680&amp;Y681&amp;Y682&amp;Y683&amp;Y684&amp;Y685&amp;Y686&amp;Y687&amp;Y688)</f>
        <v>0</v>
      </c>
      <c r="Z673" s="78">
        <f>LEN(Z674&amp;Z675&amp;Z676&amp;Z677&amp;Z678&amp;Z679&amp;Z680&amp;Z681&amp;Z682&amp;Z683&amp;Z684&amp;Z685&amp;Z686&amp;Z687&amp;Z688)</f>
        <v>0</v>
      </c>
      <c r="AA673" s="78">
        <f>LEN(AA674&amp;AA675&amp;AA676&amp;AA677&amp;AA678&amp;AA679&amp;AA680&amp;AA681&amp;AA682&amp;AA683&amp;AA684&amp;AA685&amp;AA686&amp;AA687&amp;AA688)</f>
        <v>0</v>
      </c>
      <c r="AB673" s="78">
        <f>LEN(AB674&amp;AB675&amp;AB676&amp;AB677&amp;AB678&amp;AB679&amp;AB680&amp;AB681&amp;AB682&amp;AB683&amp;AB684&amp;AB685&amp;AB686&amp;AB687&amp;AB688)</f>
        <v>0</v>
      </c>
      <c r="AC673" s="78">
        <f>SUM(Y673:AA673)</f>
        <v>0</v>
      </c>
    </row>
    <row r="674" spans="1:34" x14ac:dyDescent="0.25">
      <c r="A674" s="31" t="str">
        <f>C671&amp;"x"&amp;B674</f>
        <v>x1</v>
      </c>
      <c r="B674" s="60">
        <v>1</v>
      </c>
      <c r="C674" s="84" t="str">
        <f t="shared" ref="C674:C688" si="625">IF(LEFT($A674,1)="x","",IFERROR(VLOOKUP($A674,LedenZ,5,0),""))</f>
        <v/>
      </c>
      <c r="D674" s="84" t="str">
        <f t="shared" ref="D674:D688" si="626">IF(LEFT($A674,1)="x","",IFERROR(VLOOKUP($A674,LedenZ,6,0),""))</f>
        <v/>
      </c>
      <c r="E674" s="85" t="str">
        <f t="shared" ref="E674:E688" si="627">IF(LEFT($A674,1)="x","",IFERROR(VLOOKUP($A674,LedenZ,7,0),""))</f>
        <v/>
      </c>
      <c r="F674" s="85" t="str">
        <f t="shared" ref="F674:F688" si="628">IF(LEFT($A674,1)="x","",IFERROR(VLOOKUP($A674,LedenZ,8,0),""))</f>
        <v/>
      </c>
      <c r="G674" s="86" t="str">
        <f t="shared" ref="G674:G688" si="629">IF(LEFT($A674,1)="x","",IFERROR(VLOOKUP($A674,LedenZ,9,0),""))</f>
        <v/>
      </c>
      <c r="H674" s="87" t="str">
        <f t="shared" ref="H674:H688" si="630">IF(AND(ISNUMBER(G674),G674&lt;&gt;0),DATEDIF(G674,Peildatum,"Y"),"")</f>
        <v/>
      </c>
      <c r="I674" s="94"/>
      <c r="J674" s="84" t="str">
        <f t="shared" ref="J674:J688" si="631">IF(LEFT($A674,1)="x","",IFERROR(VLOOKUP($A674,LedenZ,15,0),""))</f>
        <v/>
      </c>
      <c r="K674" s="84" t="str">
        <f t="shared" ref="K674:K688" si="632">IF(LEFT($A674,1)="x","",IFERROR(VLOOKUP($A674,LedenZ,16,0),""))</f>
        <v/>
      </c>
      <c r="L674" s="84" t="str">
        <f t="shared" ref="L674:L688" si="633">IF(LEFT($A674,1)="x","",IFERROR(VLOOKUP($A674,LedenZ,17,0),""))</f>
        <v/>
      </c>
      <c r="M674" s="84" t="str">
        <f t="shared" ref="M674:M688" si="634">IF(LEFT($A674,1)="x","",IFERROR(VLOOKUP($A674,LedenZ,18,0),""))</f>
        <v/>
      </c>
      <c r="N674" s="89"/>
      <c r="P674" s="199"/>
      <c r="Q674" s="199"/>
      <c r="R674" s="199"/>
      <c r="S674" s="199" t="str">
        <f>IF(OR(LEFT($A674,1)="x",AND(AC673+$AC674=0,$AC673&gt;0)),"",IFERROR(VLOOKUP($A674,LedenZ,29,0),""))</f>
        <v/>
      </c>
      <c r="T674" s="273">
        <f t="shared" ref="T674:T688" si="635">IF(LEN(C674&amp;D674&amp;E674&amp;F674)&gt;0,1,0)</f>
        <v>0</v>
      </c>
      <c r="U674" s="202">
        <f t="shared" ref="U674:U688" si="636">MIN(LEN(Y674&amp;Z674&amp;AA674&amp;AB674),1)</f>
        <v>0</v>
      </c>
      <c r="V674" s="205" t="str">
        <f>V673</f>
        <v/>
      </c>
      <c r="W674" s="205" t="str">
        <f>W673</f>
        <v/>
      </c>
      <c r="X674" s="49">
        <v>5</v>
      </c>
      <c r="Y674" s="84" t="str">
        <f t="shared" ref="Y674:Y688" si="637">IF(LEFT($A674,1)="x","",IFERROR(VLOOKUP($A674,LedenZ,33,0),""))</f>
        <v/>
      </c>
      <c r="Z674" s="84" t="str">
        <f t="shared" ref="Z674:Z688" si="638">IF(LEFT($A674,1)="x","",IFERROR(VLOOKUP($A674,LedenZ,34,0),""))</f>
        <v/>
      </c>
      <c r="AA674" s="84" t="str">
        <f t="shared" ref="AA674:AA688" si="639">IF(LEFT($A674,1)="x","",IFERROR(VLOOKUP($A674,LedenZ,35,0),""))</f>
        <v/>
      </c>
      <c r="AB674" s="84" t="str">
        <f t="shared" ref="AB674:AB688" si="640">IF(LEFT($A674,1)="x","",IFERROR(VLOOKUP($A674,LedenZ,36,0),""))</f>
        <v/>
      </c>
      <c r="AC674" s="31">
        <f t="shared" ref="AC674:AC688" si="641">LEN(Y674&amp;Z674&amp;AA674&amp;AB674)</f>
        <v>0</v>
      </c>
      <c r="AH674" s="332" t="str">
        <f t="shared" ref="AH674:AH688" si="642">lft(G674,Peildatum)</f>
        <v/>
      </c>
    </row>
    <row r="675" spans="1:34" x14ac:dyDescent="0.25">
      <c r="A675" s="31" t="str">
        <f>C671&amp;"x"&amp;B675</f>
        <v>x2</v>
      </c>
      <c r="B675" s="60">
        <v>2</v>
      </c>
      <c r="C675" s="84" t="str">
        <f t="shared" si="625"/>
        <v/>
      </c>
      <c r="D675" s="84" t="str">
        <f t="shared" si="626"/>
        <v/>
      </c>
      <c r="E675" s="85" t="str">
        <f t="shared" si="627"/>
        <v/>
      </c>
      <c r="F675" s="85" t="str">
        <f t="shared" si="628"/>
        <v/>
      </c>
      <c r="G675" s="86" t="str">
        <f t="shared" si="629"/>
        <v/>
      </c>
      <c r="H675" s="87" t="str">
        <f t="shared" si="630"/>
        <v/>
      </c>
      <c r="I675" s="94"/>
      <c r="J675" s="84" t="str">
        <f t="shared" si="631"/>
        <v/>
      </c>
      <c r="K675" s="84" t="str">
        <f t="shared" si="632"/>
        <v/>
      </c>
      <c r="L675" s="84" t="str">
        <f t="shared" si="633"/>
        <v/>
      </c>
      <c r="M675" s="84" t="str">
        <f t="shared" si="634"/>
        <v/>
      </c>
      <c r="N675" s="89"/>
      <c r="P675" s="199"/>
      <c r="Q675" s="199"/>
      <c r="R675" s="199"/>
      <c r="S675" s="199" t="str">
        <f>IF(OR(LEFT($A675,1)="x",AND(AC673+$AC675=0,$AC673&gt;0)),"",IFERROR(VLOOKUP($A675,LedenZ,29,0),""))</f>
        <v/>
      </c>
      <c r="T675" s="273">
        <f t="shared" si="635"/>
        <v>0</v>
      </c>
      <c r="U675" s="202">
        <f t="shared" si="636"/>
        <v>0</v>
      </c>
      <c r="V675" s="205" t="str">
        <f t="shared" ref="V675:W688" si="643">V674</f>
        <v/>
      </c>
      <c r="W675" s="205" t="str">
        <f t="shared" si="643"/>
        <v/>
      </c>
      <c r="X675" s="49">
        <v>6</v>
      </c>
      <c r="Y675" s="84" t="str">
        <f t="shared" si="637"/>
        <v/>
      </c>
      <c r="Z675" s="84" t="str">
        <f t="shared" si="638"/>
        <v/>
      </c>
      <c r="AA675" s="84" t="str">
        <f t="shared" si="639"/>
        <v/>
      </c>
      <c r="AB675" s="84" t="str">
        <f t="shared" si="640"/>
        <v/>
      </c>
      <c r="AC675" s="31">
        <f t="shared" si="641"/>
        <v>0</v>
      </c>
      <c r="AH675" s="332" t="str">
        <f t="shared" si="642"/>
        <v/>
      </c>
    </row>
    <row r="676" spans="1:34" x14ac:dyDescent="0.25">
      <c r="A676" s="31" t="str">
        <f>C671&amp;"x"&amp;B676</f>
        <v>x3</v>
      </c>
      <c r="B676" s="60">
        <v>3</v>
      </c>
      <c r="C676" s="84" t="str">
        <f t="shared" si="625"/>
        <v/>
      </c>
      <c r="D676" s="84" t="str">
        <f t="shared" si="626"/>
        <v/>
      </c>
      <c r="E676" s="85" t="str">
        <f t="shared" si="627"/>
        <v/>
      </c>
      <c r="F676" s="85" t="str">
        <f t="shared" si="628"/>
        <v/>
      </c>
      <c r="G676" s="86" t="str">
        <f t="shared" si="629"/>
        <v/>
      </c>
      <c r="H676" s="87" t="str">
        <f t="shared" si="630"/>
        <v/>
      </c>
      <c r="I676" s="94"/>
      <c r="J676" s="84" t="str">
        <f t="shared" si="631"/>
        <v/>
      </c>
      <c r="K676" s="84" t="str">
        <f t="shared" si="632"/>
        <v/>
      </c>
      <c r="L676" s="84" t="str">
        <f t="shared" si="633"/>
        <v/>
      </c>
      <c r="M676" s="84" t="str">
        <f t="shared" si="634"/>
        <v/>
      </c>
      <c r="N676" s="89"/>
      <c r="P676" s="199"/>
      <c r="Q676" s="199"/>
      <c r="R676" s="199"/>
      <c r="S676" s="199" t="str">
        <f>IF(OR(LEFT($A676,1)="x",AND(AC673+$AC676=0,$AC673&gt;0)),"",IFERROR(VLOOKUP($A676,LedenZ,29,0),""))</f>
        <v/>
      </c>
      <c r="T676" s="273">
        <f t="shared" si="635"/>
        <v>0</v>
      </c>
      <c r="U676" s="202">
        <f t="shared" si="636"/>
        <v>0</v>
      </c>
      <c r="V676" s="205" t="str">
        <f t="shared" si="643"/>
        <v/>
      </c>
      <c r="W676" s="205" t="str">
        <f t="shared" si="643"/>
        <v/>
      </c>
      <c r="X676" s="49">
        <v>7</v>
      </c>
      <c r="Y676" s="84" t="str">
        <f t="shared" si="637"/>
        <v/>
      </c>
      <c r="Z676" s="84" t="str">
        <f t="shared" si="638"/>
        <v/>
      </c>
      <c r="AA676" s="84" t="str">
        <f t="shared" si="639"/>
        <v/>
      </c>
      <c r="AB676" s="84" t="str">
        <f t="shared" si="640"/>
        <v/>
      </c>
      <c r="AC676" s="31">
        <f t="shared" si="641"/>
        <v>0</v>
      </c>
      <c r="AH676" s="332" t="str">
        <f t="shared" si="642"/>
        <v/>
      </c>
    </row>
    <row r="677" spans="1:34" x14ac:dyDescent="0.25">
      <c r="A677" s="31" t="str">
        <f>C671&amp;"x"&amp;B677</f>
        <v>x4</v>
      </c>
      <c r="B677" s="60">
        <v>4</v>
      </c>
      <c r="C677" s="84" t="str">
        <f t="shared" si="625"/>
        <v/>
      </c>
      <c r="D677" s="84" t="str">
        <f t="shared" si="626"/>
        <v/>
      </c>
      <c r="E677" s="85" t="str">
        <f t="shared" si="627"/>
        <v/>
      </c>
      <c r="F677" s="85" t="str">
        <f t="shared" si="628"/>
        <v/>
      </c>
      <c r="G677" s="86" t="str">
        <f t="shared" si="629"/>
        <v/>
      </c>
      <c r="H677" s="87" t="str">
        <f t="shared" si="630"/>
        <v/>
      </c>
      <c r="I677" s="94"/>
      <c r="J677" s="84" t="str">
        <f t="shared" si="631"/>
        <v/>
      </c>
      <c r="K677" s="84" t="str">
        <f t="shared" si="632"/>
        <v/>
      </c>
      <c r="L677" s="84" t="str">
        <f t="shared" si="633"/>
        <v/>
      </c>
      <c r="M677" s="84" t="str">
        <f t="shared" si="634"/>
        <v/>
      </c>
      <c r="N677" s="89"/>
      <c r="P677" s="199"/>
      <c r="Q677" s="199"/>
      <c r="R677" s="199"/>
      <c r="S677" s="199" t="str">
        <f>IF(OR(LEFT($A677,1)="x",AND(AC673+$AC677=0,$AC673&gt;0)),"",IFERROR(VLOOKUP($A677,LedenZ,29,0),""))</f>
        <v/>
      </c>
      <c r="T677" s="273">
        <f t="shared" si="635"/>
        <v>0</v>
      </c>
      <c r="U677" s="202">
        <f t="shared" si="636"/>
        <v>0</v>
      </c>
      <c r="V677" s="205" t="str">
        <f t="shared" si="643"/>
        <v/>
      </c>
      <c r="W677" s="205" t="str">
        <f t="shared" si="643"/>
        <v/>
      </c>
      <c r="X677" s="49">
        <v>8</v>
      </c>
      <c r="Y677" s="84" t="str">
        <f t="shared" si="637"/>
        <v/>
      </c>
      <c r="Z677" s="84" t="str">
        <f t="shared" si="638"/>
        <v/>
      </c>
      <c r="AA677" s="84" t="str">
        <f t="shared" si="639"/>
        <v/>
      </c>
      <c r="AB677" s="84" t="str">
        <f t="shared" si="640"/>
        <v/>
      </c>
      <c r="AC677" s="31">
        <f t="shared" si="641"/>
        <v>0</v>
      </c>
      <c r="AH677" s="332" t="str">
        <f t="shared" si="642"/>
        <v/>
      </c>
    </row>
    <row r="678" spans="1:34" x14ac:dyDescent="0.25">
      <c r="A678" s="31" t="str">
        <f>C671&amp;"x"&amp;B678</f>
        <v>x5</v>
      </c>
      <c r="B678" s="60">
        <v>5</v>
      </c>
      <c r="C678" s="84" t="str">
        <f t="shared" si="625"/>
        <v/>
      </c>
      <c r="D678" s="84" t="str">
        <f t="shared" si="626"/>
        <v/>
      </c>
      <c r="E678" s="85" t="str">
        <f t="shared" si="627"/>
        <v/>
      </c>
      <c r="F678" s="85" t="str">
        <f t="shared" si="628"/>
        <v/>
      </c>
      <c r="G678" s="86" t="str">
        <f t="shared" si="629"/>
        <v/>
      </c>
      <c r="H678" s="87" t="str">
        <f t="shared" si="630"/>
        <v/>
      </c>
      <c r="I678" s="94"/>
      <c r="J678" s="84" t="str">
        <f t="shared" si="631"/>
        <v/>
      </c>
      <c r="K678" s="84" t="str">
        <f t="shared" si="632"/>
        <v/>
      </c>
      <c r="L678" s="84" t="str">
        <f t="shared" si="633"/>
        <v/>
      </c>
      <c r="M678" s="84" t="str">
        <f t="shared" si="634"/>
        <v/>
      </c>
      <c r="N678" s="89"/>
      <c r="P678" s="199"/>
      <c r="Q678" s="199"/>
      <c r="R678" s="199"/>
      <c r="S678" s="199" t="str">
        <f>IF(OR(LEFT($A678,1)="x",AND(AC673+$AC678=0,$AC673&gt;0)),"",IFERROR(VLOOKUP($A678,LedenZ,29,0),""))</f>
        <v/>
      </c>
      <c r="T678" s="273">
        <f t="shared" si="635"/>
        <v>0</v>
      </c>
      <c r="U678" s="202">
        <f t="shared" si="636"/>
        <v>0</v>
      </c>
      <c r="V678" s="205" t="str">
        <f t="shared" si="643"/>
        <v/>
      </c>
      <c r="W678" s="205" t="str">
        <f t="shared" si="643"/>
        <v/>
      </c>
      <c r="X678" s="49">
        <v>9</v>
      </c>
      <c r="Y678" s="84" t="str">
        <f t="shared" si="637"/>
        <v/>
      </c>
      <c r="Z678" s="84" t="str">
        <f t="shared" si="638"/>
        <v/>
      </c>
      <c r="AA678" s="84" t="str">
        <f t="shared" si="639"/>
        <v/>
      </c>
      <c r="AB678" s="84" t="str">
        <f t="shared" si="640"/>
        <v/>
      </c>
      <c r="AC678" s="31">
        <f t="shared" si="641"/>
        <v>0</v>
      </c>
      <c r="AH678" s="332" t="str">
        <f t="shared" si="642"/>
        <v/>
      </c>
    </row>
    <row r="679" spans="1:34" x14ac:dyDescent="0.25">
      <c r="A679" s="31" t="str">
        <f>C671&amp;"x"&amp;B679</f>
        <v>x6</v>
      </c>
      <c r="B679" s="60">
        <v>6</v>
      </c>
      <c r="C679" s="84" t="str">
        <f t="shared" si="625"/>
        <v/>
      </c>
      <c r="D679" s="84" t="str">
        <f t="shared" si="626"/>
        <v/>
      </c>
      <c r="E679" s="85" t="str">
        <f t="shared" si="627"/>
        <v/>
      </c>
      <c r="F679" s="85" t="str">
        <f t="shared" si="628"/>
        <v/>
      </c>
      <c r="G679" s="86" t="str">
        <f t="shared" si="629"/>
        <v/>
      </c>
      <c r="H679" s="87" t="str">
        <f t="shared" si="630"/>
        <v/>
      </c>
      <c r="I679" s="94"/>
      <c r="J679" s="84" t="str">
        <f t="shared" si="631"/>
        <v/>
      </c>
      <c r="K679" s="84" t="str">
        <f t="shared" si="632"/>
        <v/>
      </c>
      <c r="L679" s="84" t="str">
        <f t="shared" si="633"/>
        <v/>
      </c>
      <c r="M679" s="84" t="str">
        <f t="shared" si="634"/>
        <v/>
      </c>
      <c r="N679" s="89"/>
      <c r="P679" s="199"/>
      <c r="Q679" s="199"/>
      <c r="R679" s="199"/>
      <c r="S679" s="199" t="str">
        <f>IF(OR(LEFT($A679,1)="x",AND(AC673+$AC679=0,$AC673&gt;0)),"",IFERROR(VLOOKUP($A679,LedenZ,29,0),""))</f>
        <v/>
      </c>
      <c r="T679" s="273">
        <f t="shared" si="635"/>
        <v>0</v>
      </c>
      <c r="U679" s="202">
        <f t="shared" si="636"/>
        <v>0</v>
      </c>
      <c r="V679" s="205" t="str">
        <f t="shared" si="643"/>
        <v/>
      </c>
      <c r="W679" s="205" t="str">
        <f t="shared" si="643"/>
        <v/>
      </c>
      <c r="X679" s="49">
        <v>10</v>
      </c>
      <c r="Y679" s="84" t="str">
        <f t="shared" si="637"/>
        <v/>
      </c>
      <c r="Z679" s="84" t="str">
        <f t="shared" si="638"/>
        <v/>
      </c>
      <c r="AA679" s="84" t="str">
        <f t="shared" si="639"/>
        <v/>
      </c>
      <c r="AB679" s="84" t="str">
        <f t="shared" si="640"/>
        <v/>
      </c>
      <c r="AC679" s="31">
        <f t="shared" si="641"/>
        <v>0</v>
      </c>
      <c r="AH679" s="332" t="str">
        <f t="shared" si="642"/>
        <v/>
      </c>
    </row>
    <row r="680" spans="1:34" x14ac:dyDescent="0.25">
      <c r="A680" s="31" t="str">
        <f>C671&amp;"x"&amp;B680</f>
        <v>x7</v>
      </c>
      <c r="B680" s="60">
        <v>7</v>
      </c>
      <c r="C680" s="84" t="str">
        <f t="shared" si="625"/>
        <v/>
      </c>
      <c r="D680" s="84" t="str">
        <f t="shared" si="626"/>
        <v/>
      </c>
      <c r="E680" s="85" t="str">
        <f t="shared" si="627"/>
        <v/>
      </c>
      <c r="F680" s="85" t="str">
        <f t="shared" si="628"/>
        <v/>
      </c>
      <c r="G680" s="86" t="str">
        <f t="shared" si="629"/>
        <v/>
      </c>
      <c r="H680" s="87" t="str">
        <f t="shared" si="630"/>
        <v/>
      </c>
      <c r="I680" s="94"/>
      <c r="J680" s="84" t="str">
        <f t="shared" si="631"/>
        <v/>
      </c>
      <c r="K680" s="84" t="str">
        <f t="shared" si="632"/>
        <v/>
      </c>
      <c r="L680" s="84" t="str">
        <f t="shared" si="633"/>
        <v/>
      </c>
      <c r="M680" s="84" t="str">
        <f t="shared" si="634"/>
        <v/>
      </c>
      <c r="N680" s="89"/>
      <c r="P680" s="199"/>
      <c r="Q680" s="199"/>
      <c r="R680" s="199"/>
      <c r="S680" s="199" t="str">
        <f>IF(OR(LEFT($A680,1)="x",AND(AC673+$AC680=0,$AC673&gt;0)),"",IFERROR(VLOOKUP($A680,LedenZ,29,0),""))</f>
        <v/>
      </c>
      <c r="T680" s="273">
        <f t="shared" si="635"/>
        <v>0</v>
      </c>
      <c r="U680" s="202">
        <f t="shared" si="636"/>
        <v>0</v>
      </c>
      <c r="V680" s="205" t="str">
        <f t="shared" si="643"/>
        <v/>
      </c>
      <c r="W680" s="205" t="str">
        <f t="shared" si="643"/>
        <v/>
      </c>
      <c r="X680" s="49">
        <v>11</v>
      </c>
      <c r="Y680" s="84" t="str">
        <f t="shared" si="637"/>
        <v/>
      </c>
      <c r="Z680" s="84" t="str">
        <f t="shared" si="638"/>
        <v/>
      </c>
      <c r="AA680" s="84" t="str">
        <f t="shared" si="639"/>
        <v/>
      </c>
      <c r="AB680" s="84" t="str">
        <f t="shared" si="640"/>
        <v/>
      </c>
      <c r="AC680" s="31">
        <f t="shared" si="641"/>
        <v>0</v>
      </c>
      <c r="AH680" s="332" t="str">
        <f t="shared" si="642"/>
        <v/>
      </c>
    </row>
    <row r="681" spans="1:34" x14ac:dyDescent="0.25">
      <c r="A681" s="31" t="str">
        <f>C671&amp;"x"&amp;B681</f>
        <v>x8</v>
      </c>
      <c r="B681" s="60">
        <v>8</v>
      </c>
      <c r="C681" s="84" t="str">
        <f t="shared" si="625"/>
        <v/>
      </c>
      <c r="D681" s="84" t="str">
        <f t="shared" si="626"/>
        <v/>
      </c>
      <c r="E681" s="85" t="str">
        <f t="shared" si="627"/>
        <v/>
      </c>
      <c r="F681" s="85" t="str">
        <f t="shared" si="628"/>
        <v/>
      </c>
      <c r="G681" s="86" t="str">
        <f t="shared" si="629"/>
        <v/>
      </c>
      <c r="H681" s="87" t="str">
        <f t="shared" si="630"/>
        <v/>
      </c>
      <c r="I681" s="94"/>
      <c r="J681" s="84" t="str">
        <f t="shared" si="631"/>
        <v/>
      </c>
      <c r="K681" s="84" t="str">
        <f t="shared" si="632"/>
        <v/>
      </c>
      <c r="L681" s="84" t="str">
        <f t="shared" si="633"/>
        <v/>
      </c>
      <c r="M681" s="84" t="str">
        <f t="shared" si="634"/>
        <v/>
      </c>
      <c r="N681" s="89"/>
      <c r="P681" s="199"/>
      <c r="Q681" s="199"/>
      <c r="R681" s="199"/>
      <c r="S681" s="199" t="str">
        <f>IF(OR(LEFT($A681,1)="x",AND(AC673+$AC681=0,$AC673&gt;0)),"",IFERROR(VLOOKUP($A681,LedenZ,29,0),""))</f>
        <v/>
      </c>
      <c r="T681" s="273">
        <f t="shared" si="635"/>
        <v>0</v>
      </c>
      <c r="U681" s="202">
        <f t="shared" si="636"/>
        <v>0</v>
      </c>
      <c r="V681" s="205" t="str">
        <f t="shared" si="643"/>
        <v/>
      </c>
      <c r="W681" s="205" t="str">
        <f t="shared" si="643"/>
        <v/>
      </c>
      <c r="X681" s="49">
        <v>12</v>
      </c>
      <c r="Y681" s="84" t="str">
        <f t="shared" si="637"/>
        <v/>
      </c>
      <c r="Z681" s="84" t="str">
        <f t="shared" si="638"/>
        <v/>
      </c>
      <c r="AA681" s="84" t="str">
        <f t="shared" si="639"/>
        <v/>
      </c>
      <c r="AB681" s="84" t="str">
        <f t="shared" si="640"/>
        <v/>
      </c>
      <c r="AC681" s="31">
        <f t="shared" si="641"/>
        <v>0</v>
      </c>
      <c r="AH681" s="332" t="str">
        <f t="shared" si="642"/>
        <v/>
      </c>
    </row>
    <row r="682" spans="1:34" x14ac:dyDescent="0.25">
      <c r="A682" s="31" t="str">
        <f>C671&amp;"x"&amp;B682</f>
        <v>x9</v>
      </c>
      <c r="B682" s="60">
        <v>9</v>
      </c>
      <c r="C682" s="84" t="str">
        <f t="shared" si="625"/>
        <v/>
      </c>
      <c r="D682" s="84" t="str">
        <f t="shared" si="626"/>
        <v/>
      </c>
      <c r="E682" s="85" t="str">
        <f t="shared" si="627"/>
        <v/>
      </c>
      <c r="F682" s="85" t="str">
        <f t="shared" si="628"/>
        <v/>
      </c>
      <c r="G682" s="86" t="str">
        <f t="shared" si="629"/>
        <v/>
      </c>
      <c r="H682" s="87" t="str">
        <f t="shared" si="630"/>
        <v/>
      </c>
      <c r="I682" s="94"/>
      <c r="J682" s="84" t="str">
        <f t="shared" si="631"/>
        <v/>
      </c>
      <c r="K682" s="84" t="str">
        <f t="shared" si="632"/>
        <v/>
      </c>
      <c r="L682" s="84" t="str">
        <f t="shared" si="633"/>
        <v/>
      </c>
      <c r="M682" s="84" t="str">
        <f t="shared" si="634"/>
        <v/>
      </c>
      <c r="N682" s="89"/>
      <c r="P682" s="199"/>
      <c r="Q682" s="199"/>
      <c r="R682" s="199"/>
      <c r="S682" s="199" t="str">
        <f>IF(OR(LEFT($A682,1)="x",AND(AC673+$AC682=0,$AC673&gt;0)),"",IFERROR(VLOOKUP($A682,LedenZ,29,0),""))</f>
        <v/>
      </c>
      <c r="T682" s="273">
        <f t="shared" si="635"/>
        <v>0</v>
      </c>
      <c r="U682" s="202">
        <f t="shared" si="636"/>
        <v>0</v>
      </c>
      <c r="V682" s="205" t="str">
        <f t="shared" si="643"/>
        <v/>
      </c>
      <c r="W682" s="205" t="str">
        <f t="shared" si="643"/>
        <v/>
      </c>
      <c r="X682" s="49">
        <v>13</v>
      </c>
      <c r="Y682" s="84" t="str">
        <f t="shared" si="637"/>
        <v/>
      </c>
      <c r="Z682" s="84" t="str">
        <f t="shared" si="638"/>
        <v/>
      </c>
      <c r="AA682" s="84" t="str">
        <f t="shared" si="639"/>
        <v/>
      </c>
      <c r="AB682" s="84" t="str">
        <f t="shared" si="640"/>
        <v/>
      </c>
      <c r="AC682" s="31">
        <f t="shared" si="641"/>
        <v>0</v>
      </c>
      <c r="AH682" s="332" t="str">
        <f t="shared" si="642"/>
        <v/>
      </c>
    </row>
    <row r="683" spans="1:34" x14ac:dyDescent="0.25">
      <c r="A683" s="31" t="str">
        <f>C671&amp;"x"&amp;B683</f>
        <v>x10</v>
      </c>
      <c r="B683" s="60">
        <v>10</v>
      </c>
      <c r="C683" s="84" t="str">
        <f t="shared" si="625"/>
        <v/>
      </c>
      <c r="D683" s="84" t="str">
        <f t="shared" si="626"/>
        <v/>
      </c>
      <c r="E683" s="85" t="str">
        <f t="shared" si="627"/>
        <v/>
      </c>
      <c r="F683" s="85" t="str">
        <f t="shared" si="628"/>
        <v/>
      </c>
      <c r="G683" s="86" t="str">
        <f t="shared" si="629"/>
        <v/>
      </c>
      <c r="H683" s="87" t="str">
        <f t="shared" si="630"/>
        <v/>
      </c>
      <c r="I683" s="94"/>
      <c r="J683" s="84" t="str">
        <f t="shared" si="631"/>
        <v/>
      </c>
      <c r="K683" s="84" t="str">
        <f t="shared" si="632"/>
        <v/>
      </c>
      <c r="L683" s="84" t="str">
        <f t="shared" si="633"/>
        <v/>
      </c>
      <c r="M683" s="84" t="str">
        <f t="shared" si="634"/>
        <v/>
      </c>
      <c r="N683" s="89"/>
      <c r="P683" s="199"/>
      <c r="Q683" s="199"/>
      <c r="R683" s="199"/>
      <c r="S683" s="199" t="str">
        <f>IF(OR(LEFT($A683,1)="x",AND(AC673+$AC683=0,$AC673&gt;0)),"",IFERROR(VLOOKUP($A683,LedenZ,29,0),""))</f>
        <v/>
      </c>
      <c r="T683" s="273">
        <f t="shared" si="635"/>
        <v>0</v>
      </c>
      <c r="U683" s="202">
        <f t="shared" si="636"/>
        <v>0</v>
      </c>
      <c r="V683" s="205" t="str">
        <f t="shared" si="643"/>
        <v/>
      </c>
      <c r="W683" s="205" t="str">
        <f t="shared" si="643"/>
        <v/>
      </c>
      <c r="X683" s="49">
        <v>14</v>
      </c>
      <c r="Y683" s="84" t="str">
        <f t="shared" si="637"/>
        <v/>
      </c>
      <c r="Z683" s="84" t="str">
        <f t="shared" si="638"/>
        <v/>
      </c>
      <c r="AA683" s="84" t="str">
        <f t="shared" si="639"/>
        <v/>
      </c>
      <c r="AB683" s="84" t="str">
        <f t="shared" si="640"/>
        <v/>
      </c>
      <c r="AC683" s="31">
        <f t="shared" si="641"/>
        <v>0</v>
      </c>
      <c r="AH683" s="332" t="str">
        <f t="shared" si="642"/>
        <v/>
      </c>
    </row>
    <row r="684" spans="1:34" x14ac:dyDescent="0.25">
      <c r="A684" s="31" t="str">
        <f>C671&amp;"x"&amp;B684</f>
        <v>x11</v>
      </c>
      <c r="B684" s="60">
        <v>11</v>
      </c>
      <c r="C684" s="84" t="str">
        <f t="shared" si="625"/>
        <v/>
      </c>
      <c r="D684" s="84" t="str">
        <f t="shared" si="626"/>
        <v/>
      </c>
      <c r="E684" s="85" t="str">
        <f t="shared" si="627"/>
        <v/>
      </c>
      <c r="F684" s="85" t="str">
        <f t="shared" si="628"/>
        <v/>
      </c>
      <c r="G684" s="86" t="str">
        <f t="shared" si="629"/>
        <v/>
      </c>
      <c r="H684" s="87" t="str">
        <f t="shared" si="630"/>
        <v/>
      </c>
      <c r="I684" s="94"/>
      <c r="J684" s="84" t="str">
        <f t="shared" si="631"/>
        <v/>
      </c>
      <c r="K684" s="84" t="str">
        <f t="shared" si="632"/>
        <v/>
      </c>
      <c r="L684" s="84" t="str">
        <f t="shared" si="633"/>
        <v/>
      </c>
      <c r="M684" s="84" t="str">
        <f t="shared" si="634"/>
        <v/>
      </c>
      <c r="N684" s="89"/>
      <c r="P684" s="199"/>
      <c r="Q684" s="199"/>
      <c r="R684" s="199"/>
      <c r="S684" s="199" t="str">
        <f>IF(OR(LEFT($A684,1)="x",AND(AC673+$AC684=0,$AC673&gt;0)),"",IFERROR(VLOOKUP($A684,LedenZ,29,0),""))</f>
        <v/>
      </c>
      <c r="T684" s="273">
        <f t="shared" si="635"/>
        <v>0</v>
      </c>
      <c r="U684" s="202">
        <f t="shared" si="636"/>
        <v>0</v>
      </c>
      <c r="V684" s="205" t="str">
        <f t="shared" si="643"/>
        <v/>
      </c>
      <c r="W684" s="205" t="str">
        <f t="shared" si="643"/>
        <v/>
      </c>
      <c r="X684" s="49">
        <v>15</v>
      </c>
      <c r="Y684" s="84" t="str">
        <f t="shared" si="637"/>
        <v/>
      </c>
      <c r="Z684" s="84" t="str">
        <f t="shared" si="638"/>
        <v/>
      </c>
      <c r="AA684" s="84" t="str">
        <f t="shared" si="639"/>
        <v/>
      </c>
      <c r="AB684" s="84" t="str">
        <f t="shared" si="640"/>
        <v/>
      </c>
      <c r="AC684" s="31">
        <f t="shared" si="641"/>
        <v>0</v>
      </c>
      <c r="AH684" s="332" t="str">
        <f t="shared" si="642"/>
        <v/>
      </c>
    </row>
    <row r="685" spans="1:34" x14ac:dyDescent="0.25">
      <c r="A685" s="31" t="str">
        <f>C671&amp;"x"&amp;B685</f>
        <v>x12</v>
      </c>
      <c r="B685" s="60">
        <v>12</v>
      </c>
      <c r="C685" s="84" t="str">
        <f t="shared" si="625"/>
        <v/>
      </c>
      <c r="D685" s="84" t="str">
        <f t="shared" si="626"/>
        <v/>
      </c>
      <c r="E685" s="85" t="str">
        <f t="shared" si="627"/>
        <v/>
      </c>
      <c r="F685" s="85" t="str">
        <f t="shared" si="628"/>
        <v/>
      </c>
      <c r="G685" s="86" t="str">
        <f t="shared" si="629"/>
        <v/>
      </c>
      <c r="H685" s="87" t="str">
        <f t="shared" si="630"/>
        <v/>
      </c>
      <c r="I685" s="94"/>
      <c r="J685" s="84" t="str">
        <f t="shared" si="631"/>
        <v/>
      </c>
      <c r="K685" s="84" t="str">
        <f t="shared" si="632"/>
        <v/>
      </c>
      <c r="L685" s="84" t="str">
        <f t="shared" si="633"/>
        <v/>
      </c>
      <c r="M685" s="84" t="str">
        <f t="shared" si="634"/>
        <v/>
      </c>
      <c r="N685" s="89"/>
      <c r="P685" s="199"/>
      <c r="Q685" s="199"/>
      <c r="R685" s="199"/>
      <c r="S685" s="199" t="str">
        <f>IF(OR(LEFT($A685,1)="x",AND(AC673+$AC685=0,$AC673&gt;0)),"",IFERROR(VLOOKUP($A685,LedenZ,29,0),""))</f>
        <v/>
      </c>
      <c r="T685" s="273">
        <f t="shared" si="635"/>
        <v>0</v>
      </c>
      <c r="U685" s="202">
        <f t="shared" si="636"/>
        <v>0</v>
      </c>
      <c r="V685" s="205" t="str">
        <f t="shared" si="643"/>
        <v/>
      </c>
      <c r="W685" s="205" t="str">
        <f t="shared" si="643"/>
        <v/>
      </c>
      <c r="X685" s="49">
        <v>16</v>
      </c>
      <c r="Y685" s="84" t="str">
        <f t="shared" si="637"/>
        <v/>
      </c>
      <c r="Z685" s="84" t="str">
        <f t="shared" si="638"/>
        <v/>
      </c>
      <c r="AA685" s="84" t="str">
        <f t="shared" si="639"/>
        <v/>
      </c>
      <c r="AB685" s="84" t="str">
        <f t="shared" si="640"/>
        <v/>
      </c>
      <c r="AC685" s="31">
        <f t="shared" si="641"/>
        <v>0</v>
      </c>
      <c r="AH685" s="332" t="str">
        <f t="shared" si="642"/>
        <v/>
      </c>
    </row>
    <row r="686" spans="1:34" x14ac:dyDescent="0.25">
      <c r="A686" s="31" t="str">
        <f>C671&amp;"x"&amp;B686</f>
        <v>x13</v>
      </c>
      <c r="B686" s="60">
        <v>13</v>
      </c>
      <c r="C686" s="84" t="str">
        <f t="shared" si="625"/>
        <v/>
      </c>
      <c r="D686" s="84" t="str">
        <f t="shared" si="626"/>
        <v/>
      </c>
      <c r="E686" s="85" t="str">
        <f t="shared" si="627"/>
        <v/>
      </c>
      <c r="F686" s="85" t="str">
        <f t="shared" si="628"/>
        <v/>
      </c>
      <c r="G686" s="86" t="str">
        <f t="shared" si="629"/>
        <v/>
      </c>
      <c r="H686" s="87" t="str">
        <f t="shared" si="630"/>
        <v/>
      </c>
      <c r="I686" s="94"/>
      <c r="J686" s="84" t="str">
        <f t="shared" si="631"/>
        <v/>
      </c>
      <c r="K686" s="84" t="str">
        <f t="shared" si="632"/>
        <v/>
      </c>
      <c r="L686" s="84" t="str">
        <f t="shared" si="633"/>
        <v/>
      </c>
      <c r="M686" s="84" t="str">
        <f t="shared" si="634"/>
        <v/>
      </c>
      <c r="N686" s="89"/>
      <c r="P686" s="199"/>
      <c r="Q686" s="199"/>
      <c r="R686" s="199"/>
      <c r="S686" s="199" t="str">
        <f>IF(OR(LEFT($A686,1)="x",AND(AC673+$AC686=0,$AC673&gt;0)),"",IFERROR(VLOOKUP($A686,LedenZ,29,0),""))</f>
        <v/>
      </c>
      <c r="T686" s="273">
        <f t="shared" si="635"/>
        <v>0</v>
      </c>
      <c r="U686" s="202">
        <f t="shared" si="636"/>
        <v>0</v>
      </c>
      <c r="V686" s="205" t="str">
        <f t="shared" si="643"/>
        <v/>
      </c>
      <c r="W686" s="205" t="str">
        <f t="shared" si="643"/>
        <v/>
      </c>
      <c r="X686" s="49">
        <v>17</v>
      </c>
      <c r="Y686" s="84" t="str">
        <f t="shared" si="637"/>
        <v/>
      </c>
      <c r="Z686" s="84" t="str">
        <f t="shared" si="638"/>
        <v/>
      </c>
      <c r="AA686" s="84" t="str">
        <f t="shared" si="639"/>
        <v/>
      </c>
      <c r="AB686" s="84" t="str">
        <f t="shared" si="640"/>
        <v/>
      </c>
      <c r="AC686" s="31">
        <f t="shared" si="641"/>
        <v>0</v>
      </c>
      <c r="AH686" s="332" t="str">
        <f t="shared" si="642"/>
        <v/>
      </c>
    </row>
    <row r="687" spans="1:34" x14ac:dyDescent="0.25">
      <c r="A687" s="31" t="str">
        <f>C671&amp;"x"&amp;B687</f>
        <v>x14</v>
      </c>
      <c r="B687" s="60">
        <v>14</v>
      </c>
      <c r="C687" s="84" t="str">
        <f t="shared" si="625"/>
        <v/>
      </c>
      <c r="D687" s="84" t="str">
        <f t="shared" si="626"/>
        <v/>
      </c>
      <c r="E687" s="85" t="str">
        <f t="shared" si="627"/>
        <v/>
      </c>
      <c r="F687" s="85" t="str">
        <f t="shared" si="628"/>
        <v/>
      </c>
      <c r="G687" s="86" t="str">
        <f t="shared" si="629"/>
        <v/>
      </c>
      <c r="H687" s="87" t="str">
        <f t="shared" si="630"/>
        <v/>
      </c>
      <c r="I687" s="94"/>
      <c r="J687" s="84" t="str">
        <f t="shared" si="631"/>
        <v/>
      </c>
      <c r="K687" s="84" t="str">
        <f t="shared" si="632"/>
        <v/>
      </c>
      <c r="L687" s="84" t="str">
        <f t="shared" si="633"/>
        <v/>
      </c>
      <c r="M687" s="84" t="str">
        <f t="shared" si="634"/>
        <v/>
      </c>
      <c r="N687" s="89"/>
      <c r="P687" s="199"/>
      <c r="Q687" s="199"/>
      <c r="R687" s="199"/>
      <c r="S687" s="199" t="str">
        <f>IF(OR(LEFT($A687,1)="x",AND(AC673+$AC687=0,$AC673&gt;0)),"",IFERROR(VLOOKUP($A687,LedenZ,29,0),""))</f>
        <v/>
      </c>
      <c r="T687" s="273">
        <f t="shared" si="635"/>
        <v>0</v>
      </c>
      <c r="U687" s="202">
        <f t="shared" si="636"/>
        <v>0</v>
      </c>
      <c r="V687" s="205" t="str">
        <f t="shared" si="643"/>
        <v/>
      </c>
      <c r="W687" s="205" t="str">
        <f t="shared" si="643"/>
        <v/>
      </c>
      <c r="X687" s="49">
        <v>18</v>
      </c>
      <c r="Y687" s="84" t="str">
        <f t="shared" si="637"/>
        <v/>
      </c>
      <c r="Z687" s="84" t="str">
        <f t="shared" si="638"/>
        <v/>
      </c>
      <c r="AA687" s="84" t="str">
        <f t="shared" si="639"/>
        <v/>
      </c>
      <c r="AB687" s="84" t="str">
        <f t="shared" si="640"/>
        <v/>
      </c>
      <c r="AC687" s="31">
        <f t="shared" si="641"/>
        <v>0</v>
      </c>
      <c r="AH687" s="332" t="str">
        <f t="shared" si="642"/>
        <v/>
      </c>
    </row>
    <row r="688" spans="1:34" x14ac:dyDescent="0.25">
      <c r="A688" s="31" t="str">
        <f>C671&amp;"x"&amp;B688</f>
        <v>x15</v>
      </c>
      <c r="B688" s="60">
        <v>15</v>
      </c>
      <c r="C688" s="84" t="str">
        <f t="shared" si="625"/>
        <v/>
      </c>
      <c r="D688" s="84" t="str">
        <f t="shared" si="626"/>
        <v/>
      </c>
      <c r="E688" s="85" t="str">
        <f t="shared" si="627"/>
        <v/>
      </c>
      <c r="F688" s="85" t="str">
        <f t="shared" si="628"/>
        <v/>
      </c>
      <c r="G688" s="86" t="str">
        <f t="shared" si="629"/>
        <v/>
      </c>
      <c r="H688" s="87" t="str">
        <f t="shared" si="630"/>
        <v/>
      </c>
      <c r="I688" s="94"/>
      <c r="J688" s="84" t="str">
        <f t="shared" si="631"/>
        <v/>
      </c>
      <c r="K688" s="84" t="str">
        <f t="shared" si="632"/>
        <v/>
      </c>
      <c r="L688" s="84" t="str">
        <f t="shared" si="633"/>
        <v/>
      </c>
      <c r="M688" s="84" t="str">
        <f t="shared" si="634"/>
        <v/>
      </c>
      <c r="N688" s="89"/>
      <c r="P688" s="199"/>
      <c r="Q688" s="199"/>
      <c r="R688" s="199"/>
      <c r="S688" s="199" t="str">
        <f>IF(OR(LEFT($A688,1)="x",AND(AC673+$AC688=0,$AC673&gt;0)),"",IFERROR(VLOOKUP($A688,LedenZ,29,0),""))</f>
        <v/>
      </c>
      <c r="T688" s="273">
        <f t="shared" si="635"/>
        <v>0</v>
      </c>
      <c r="U688" s="202">
        <f t="shared" si="636"/>
        <v>0</v>
      </c>
      <c r="V688" s="205" t="str">
        <f t="shared" si="643"/>
        <v/>
      </c>
      <c r="W688" s="205" t="str">
        <f t="shared" si="643"/>
        <v/>
      </c>
      <c r="X688" s="49">
        <v>19</v>
      </c>
      <c r="Y688" s="84" t="str">
        <f t="shared" si="637"/>
        <v/>
      </c>
      <c r="Z688" s="84" t="str">
        <f t="shared" si="638"/>
        <v/>
      </c>
      <c r="AA688" s="84" t="str">
        <f t="shared" si="639"/>
        <v/>
      </c>
      <c r="AB688" s="84" t="str">
        <f t="shared" si="640"/>
        <v/>
      </c>
      <c r="AC688" s="31">
        <f t="shared" si="641"/>
        <v>0</v>
      </c>
      <c r="AH688" s="332" t="str">
        <f t="shared" si="642"/>
        <v/>
      </c>
    </row>
    <row r="689" spans="1:34" ht="13.8" thickBot="1" x14ac:dyDescent="0.3">
      <c r="B689" s="90"/>
      <c r="C689" s="91"/>
      <c r="D689" s="90"/>
      <c r="E689" s="90"/>
      <c r="F689" s="90"/>
      <c r="G689" s="92"/>
      <c r="H689" s="92"/>
      <c r="I689" s="92"/>
      <c r="J689" s="91"/>
      <c r="K689" s="91"/>
      <c r="L689" s="91"/>
      <c r="M689" s="89"/>
      <c r="N689" s="89"/>
      <c r="X689" s="49">
        <v>20</v>
      </c>
    </row>
    <row r="690" spans="1:34" ht="13.8" thickTop="1" x14ac:dyDescent="0.25">
      <c r="A690" s="59"/>
      <c r="B690" s="60"/>
      <c r="C690" s="416" t="s">
        <v>5707</v>
      </c>
      <c r="D690" s="416"/>
      <c r="E690" s="162" t="s">
        <v>5708</v>
      </c>
      <c r="F690" s="162" t="s">
        <v>5709</v>
      </c>
      <c r="G690" s="62" t="s">
        <v>5710</v>
      </c>
      <c r="H690" s="63"/>
      <c r="I690" s="64"/>
      <c r="J690" s="65" t="s">
        <v>5711</v>
      </c>
      <c r="K690" s="65" t="s">
        <v>5712</v>
      </c>
      <c r="L690" s="65" t="s">
        <v>5713</v>
      </c>
      <c r="M690" s="66"/>
      <c r="N690" s="66"/>
      <c r="O690" s="67"/>
      <c r="P690" s="68">
        <f>COUNT(P694:P708)</f>
        <v>0</v>
      </c>
      <c r="Q690" s="68">
        <f>COUNT(Q694:Q708)</f>
        <v>0</v>
      </c>
      <c r="R690" s="68">
        <f>COUNT(R694:R708)</f>
        <v>0</v>
      </c>
      <c r="S690" s="68">
        <f>COUNT(S694:S708)</f>
        <v>0</v>
      </c>
      <c r="T690" s="344">
        <f>T691-SUM(U694:U708)</f>
        <v>0</v>
      </c>
      <c r="U690" s="67"/>
      <c r="V690" s="67"/>
      <c r="W690" s="67"/>
      <c r="X690" s="67">
        <v>1</v>
      </c>
      <c r="Y690" s="59"/>
      <c r="Z690" s="59"/>
      <c r="AA690" s="59"/>
      <c r="AB690" s="59"/>
      <c r="AC690" s="59"/>
    </row>
    <row r="691" spans="1:34" x14ac:dyDescent="0.25">
      <c r="A691" s="40">
        <v>38</v>
      </c>
      <c r="B691" s="70"/>
      <c r="C691" s="415" t="str">
        <f>Leden!AR40</f>
        <v/>
      </c>
      <c r="D691" s="415"/>
      <c r="E691" s="161" t="str">
        <f>IF($C691="","",LEFT(IFERROR(VLOOKUP($C691,TeamsZ,2,0),"")&amp;"??",2))</f>
        <v/>
      </c>
      <c r="F691" s="342" t="str">
        <f>IF($C691="","",IFERROR(VLOOKUP($C691,TeamsZ,3,0),"??"))</f>
        <v/>
      </c>
      <c r="G691" s="161" t="str">
        <f>IF($C691="","",LEFT(IFERROR(VLOOKUP($C691,TeamsZ,4,0),"")&amp;"?",1))</f>
        <v/>
      </c>
      <c r="H691" s="72"/>
      <c r="I691" s="73"/>
      <c r="J691" s="265">
        <f>COUNTIF(C694:C708,"V")</f>
        <v>0</v>
      </c>
      <c r="K691" s="268">
        <f>COUNTIF(C694:C708,"M")</f>
        <v>0</v>
      </c>
      <c r="L691" s="74" t="str">
        <f>IFERROR(AVERAGE(H694:H708),"")</f>
        <v/>
      </c>
      <c r="M691" s="75"/>
      <c r="N691" s="75"/>
      <c r="O691" s="76" t="s">
        <v>5714</v>
      </c>
      <c r="P691" s="346"/>
      <c r="Q691" s="346"/>
      <c r="R691" s="346"/>
      <c r="S691" s="346" t="str">
        <f>IF(COUNT(S694:S708)=0,"",TeamPunten(S694:S708,$C691,$T691))</f>
        <v/>
      </c>
      <c r="T691" s="344">
        <f>SUM(T694:T708)</f>
        <v>0</v>
      </c>
      <c r="U691" s="201" t="str">
        <f>MID($C691,1,1)</f>
        <v/>
      </c>
      <c r="V691" s="201" t="str">
        <f>MID($C691,1,1)</f>
        <v/>
      </c>
      <c r="W691" s="201" t="str">
        <f>MID($C691,1,1)</f>
        <v/>
      </c>
      <c r="X691" s="49">
        <v>2</v>
      </c>
      <c r="Y691" s="40"/>
      <c r="Z691" s="40"/>
      <c r="AA691" s="40"/>
      <c r="AB691" s="40"/>
      <c r="AC691" s="40"/>
      <c r="AD691" s="17" t="str">
        <f>IF($C691="","",IFERROR(VLOOKUP($C691,TeamsZ,6,0),""))</f>
        <v/>
      </c>
      <c r="AE691" s="17" t="str">
        <f>TRIM(IF($AD691="","",IFERROR(VLOOKUP($AD691,Teams!$J$4:$O$8,2,0),"")))</f>
        <v/>
      </c>
      <c r="AF691" s="17" t="str">
        <f>TRIM(IF($AD691="","",IFERROR(VLOOKUP($AD691,Teams!$J$4:$O$8,4,0),"")))</f>
        <v/>
      </c>
      <c r="AH691" s="335" t="str">
        <f>IFERROR(AVERAGE(AH694:AH708),"")</f>
        <v/>
      </c>
    </row>
    <row r="692" spans="1:34" x14ac:dyDescent="0.25">
      <c r="B692" s="60"/>
      <c r="C692" s="162"/>
      <c r="D692" s="60"/>
      <c r="E692" s="60"/>
      <c r="F692" s="60"/>
      <c r="G692" s="64"/>
      <c r="H692" s="64"/>
      <c r="I692" s="64"/>
      <c r="J692" s="266"/>
      <c r="K692" s="266"/>
      <c r="L692" s="266"/>
      <c r="M692" s="77"/>
      <c r="N692" s="77"/>
      <c r="P692" s="200"/>
      <c r="Q692" s="200"/>
      <c r="R692" s="200"/>
      <c r="S692" s="200"/>
      <c r="T692" s="156"/>
      <c r="U692" s="202"/>
      <c r="V692" s="202"/>
      <c r="W692" s="202"/>
      <c r="X692" s="49">
        <v>3</v>
      </c>
    </row>
    <row r="693" spans="1:34" x14ac:dyDescent="0.25">
      <c r="A693" s="78"/>
      <c r="B693" s="79"/>
      <c r="C693" s="80" t="s">
        <v>5715</v>
      </c>
      <c r="D693" s="80" t="s">
        <v>5716</v>
      </c>
      <c r="E693" s="81" t="s">
        <v>5717</v>
      </c>
      <c r="F693" s="81" t="s">
        <v>5718</v>
      </c>
      <c r="G693" s="80" t="s">
        <v>5719</v>
      </c>
      <c r="H693" s="80" t="s">
        <v>5720</v>
      </c>
      <c r="I693" s="80" t="s">
        <v>5575</v>
      </c>
      <c r="J693" s="80" t="s">
        <v>7904</v>
      </c>
      <c r="K693" s="80" t="s">
        <v>7905</v>
      </c>
      <c r="L693" s="80" t="s">
        <v>8680</v>
      </c>
      <c r="M693" s="80" t="s">
        <v>8681</v>
      </c>
      <c r="N693" s="82"/>
      <c r="O693" s="83"/>
      <c r="P693" s="203" t="s">
        <v>5585</v>
      </c>
      <c r="Q693" s="203" t="s">
        <v>5584</v>
      </c>
      <c r="R693" s="203" t="s">
        <v>5586</v>
      </c>
      <c r="S693" s="203" t="s">
        <v>5585</v>
      </c>
      <c r="T693" s="156"/>
      <c r="U693" s="201" t="str">
        <f>IF(W691="","",VLOOKUP(W691,Leeftijdscat,2,FALSE))</f>
        <v/>
      </c>
      <c r="V693" s="201" t="str">
        <f>IF(W691="","",VLOOKUP(W691,Leeftijdscat,3,FALSE))</f>
        <v/>
      </c>
      <c r="W693" s="201" t="str">
        <f>IF(W691="","",VLOOKUP(W691,Leeftijdscat,4,FALSE))</f>
        <v/>
      </c>
      <c r="X693" s="49">
        <v>4</v>
      </c>
      <c r="Y693" s="78">
        <f>LEN(Y694&amp;Y695&amp;Y696&amp;Y697&amp;Y698&amp;Y699&amp;Y700&amp;Y701&amp;Y702&amp;Y703&amp;Y704&amp;Y705&amp;Y706&amp;Y707&amp;Y708)</f>
        <v>0</v>
      </c>
      <c r="Z693" s="78">
        <f>LEN(Z694&amp;Z695&amp;Z696&amp;Z697&amp;Z698&amp;Z699&amp;Z700&amp;Z701&amp;Z702&amp;Z703&amp;Z704&amp;Z705&amp;Z706&amp;Z707&amp;Z708)</f>
        <v>0</v>
      </c>
      <c r="AA693" s="78">
        <f>LEN(AA694&amp;AA695&amp;AA696&amp;AA697&amp;AA698&amp;AA699&amp;AA700&amp;AA701&amp;AA702&amp;AA703&amp;AA704&amp;AA705&amp;AA706&amp;AA707&amp;AA708)</f>
        <v>0</v>
      </c>
      <c r="AB693" s="78">
        <f>LEN(AB694&amp;AB695&amp;AB696&amp;AB697&amp;AB698&amp;AB699&amp;AB700&amp;AB701&amp;AB702&amp;AB703&amp;AB704&amp;AB705&amp;AB706&amp;AB707&amp;AB708)</f>
        <v>0</v>
      </c>
      <c r="AC693" s="78">
        <f>SUM(Y693:AA693)</f>
        <v>0</v>
      </c>
    </row>
    <row r="694" spans="1:34" x14ac:dyDescent="0.25">
      <c r="A694" s="31" t="str">
        <f>C691&amp;"x"&amp;B694</f>
        <v>x1</v>
      </c>
      <c r="B694" s="60">
        <v>1</v>
      </c>
      <c r="C694" s="84" t="str">
        <f t="shared" ref="C694:C708" si="644">IF(LEFT($A694,1)="x","",IFERROR(VLOOKUP($A694,LedenZ,5,0),""))</f>
        <v/>
      </c>
      <c r="D694" s="84" t="str">
        <f t="shared" ref="D694:D708" si="645">IF(LEFT($A694,1)="x","",IFERROR(VLOOKUP($A694,LedenZ,6,0),""))</f>
        <v/>
      </c>
      <c r="E694" s="85" t="str">
        <f t="shared" ref="E694:E708" si="646">IF(LEFT($A694,1)="x","",IFERROR(VLOOKUP($A694,LedenZ,7,0),""))</f>
        <v/>
      </c>
      <c r="F694" s="85" t="str">
        <f t="shared" ref="F694:F708" si="647">IF(LEFT($A694,1)="x","",IFERROR(VLOOKUP($A694,LedenZ,8,0),""))</f>
        <v/>
      </c>
      <c r="G694" s="86" t="str">
        <f t="shared" ref="G694:G708" si="648">IF(LEFT($A694,1)="x","",IFERROR(VLOOKUP($A694,LedenZ,9,0),""))</f>
        <v/>
      </c>
      <c r="H694" s="87" t="str">
        <f t="shared" ref="H694:H708" si="649">IF(AND(ISNUMBER(G694),G694&lt;&gt;0),DATEDIF(G694,Peildatum,"Y"),"")</f>
        <v/>
      </c>
      <c r="I694" s="94"/>
      <c r="J694" s="84" t="str">
        <f t="shared" ref="J694:J708" si="650">IF(LEFT($A694,1)="x","",IFERROR(VLOOKUP($A694,LedenZ,15,0),""))</f>
        <v/>
      </c>
      <c r="K694" s="84" t="str">
        <f t="shared" ref="K694:K708" si="651">IF(LEFT($A694,1)="x","",IFERROR(VLOOKUP($A694,LedenZ,16,0),""))</f>
        <v/>
      </c>
      <c r="L694" s="84" t="str">
        <f t="shared" ref="L694:L708" si="652">IF(LEFT($A694,1)="x","",IFERROR(VLOOKUP($A694,LedenZ,17,0),""))</f>
        <v/>
      </c>
      <c r="M694" s="84" t="str">
        <f t="shared" ref="M694:M708" si="653">IF(LEFT($A694,1)="x","",IFERROR(VLOOKUP($A694,LedenZ,18,0),""))</f>
        <v/>
      </c>
      <c r="N694" s="89"/>
      <c r="P694" s="199"/>
      <c r="Q694" s="199"/>
      <c r="R694" s="199"/>
      <c r="S694" s="199" t="str">
        <f>IF(OR(LEFT($A694,1)="x",AND(AC693+$AC694=0,$AC693&gt;0)),"",IFERROR(VLOOKUP($A694,LedenZ,29,0),""))</f>
        <v/>
      </c>
      <c r="T694" s="273">
        <f t="shared" ref="T694:T708" si="654">IF(LEN(C694&amp;D694&amp;E694&amp;F694)&gt;0,1,0)</f>
        <v>0</v>
      </c>
      <c r="U694" s="202">
        <f t="shared" ref="U694:U708" si="655">MIN(LEN(Y694&amp;Z694&amp;AA694&amp;AB694),1)</f>
        <v>0</v>
      </c>
      <c r="V694" s="205" t="str">
        <f>V693</f>
        <v/>
      </c>
      <c r="W694" s="205" t="str">
        <f>W693</f>
        <v/>
      </c>
      <c r="X694" s="49">
        <v>5</v>
      </c>
      <c r="Y694" s="84" t="str">
        <f t="shared" ref="Y694:Y708" si="656">IF(LEFT($A694,1)="x","",IFERROR(VLOOKUP($A694,LedenZ,33,0),""))</f>
        <v/>
      </c>
      <c r="Z694" s="84" t="str">
        <f t="shared" ref="Z694:Z708" si="657">IF(LEFT($A694,1)="x","",IFERROR(VLOOKUP($A694,LedenZ,34,0),""))</f>
        <v/>
      </c>
      <c r="AA694" s="84" t="str">
        <f t="shared" ref="AA694:AA708" si="658">IF(LEFT($A694,1)="x","",IFERROR(VLOOKUP($A694,LedenZ,35,0),""))</f>
        <v/>
      </c>
      <c r="AB694" s="84" t="str">
        <f t="shared" ref="AB694:AB708" si="659">IF(LEFT($A694,1)="x","",IFERROR(VLOOKUP($A694,LedenZ,36,0),""))</f>
        <v/>
      </c>
      <c r="AC694" s="31">
        <f t="shared" ref="AC694:AC708" si="660">LEN(Y694&amp;Z694&amp;AA694&amp;AB694)</f>
        <v>0</v>
      </c>
      <c r="AH694" s="332" t="str">
        <f t="shared" ref="AH694:AH708" si="661">lft(G694,Peildatum)</f>
        <v/>
      </c>
    </row>
    <row r="695" spans="1:34" x14ac:dyDescent="0.25">
      <c r="A695" s="31" t="str">
        <f>C691&amp;"x"&amp;B695</f>
        <v>x2</v>
      </c>
      <c r="B695" s="60">
        <v>2</v>
      </c>
      <c r="C695" s="84" t="str">
        <f t="shared" si="644"/>
        <v/>
      </c>
      <c r="D695" s="84" t="str">
        <f t="shared" si="645"/>
        <v/>
      </c>
      <c r="E695" s="85" t="str">
        <f t="shared" si="646"/>
        <v/>
      </c>
      <c r="F695" s="85" t="str">
        <f t="shared" si="647"/>
        <v/>
      </c>
      <c r="G695" s="86" t="str">
        <f t="shared" si="648"/>
        <v/>
      </c>
      <c r="H695" s="87" t="str">
        <f t="shared" si="649"/>
        <v/>
      </c>
      <c r="I695" s="94"/>
      <c r="J695" s="84" t="str">
        <f t="shared" si="650"/>
        <v/>
      </c>
      <c r="K695" s="84" t="str">
        <f t="shared" si="651"/>
        <v/>
      </c>
      <c r="L695" s="84" t="str">
        <f t="shared" si="652"/>
        <v/>
      </c>
      <c r="M695" s="84" t="str">
        <f t="shared" si="653"/>
        <v/>
      </c>
      <c r="N695" s="89"/>
      <c r="P695" s="199"/>
      <c r="Q695" s="199"/>
      <c r="R695" s="199"/>
      <c r="S695" s="199" t="str">
        <f>IF(OR(LEFT($A695,1)="x",AND(AC693+$AC695=0,$AC693&gt;0)),"",IFERROR(VLOOKUP($A695,LedenZ,29,0),""))</f>
        <v/>
      </c>
      <c r="T695" s="273">
        <f t="shared" si="654"/>
        <v>0</v>
      </c>
      <c r="U695" s="202">
        <f t="shared" si="655"/>
        <v>0</v>
      </c>
      <c r="V695" s="205" t="str">
        <f t="shared" ref="V695:W708" si="662">V694</f>
        <v/>
      </c>
      <c r="W695" s="205" t="str">
        <f t="shared" si="662"/>
        <v/>
      </c>
      <c r="X695" s="49">
        <v>6</v>
      </c>
      <c r="Y695" s="84" t="str">
        <f t="shared" si="656"/>
        <v/>
      </c>
      <c r="Z695" s="84" t="str">
        <f t="shared" si="657"/>
        <v/>
      </c>
      <c r="AA695" s="84" t="str">
        <f t="shared" si="658"/>
        <v/>
      </c>
      <c r="AB695" s="84" t="str">
        <f t="shared" si="659"/>
        <v/>
      </c>
      <c r="AC695" s="31">
        <f t="shared" si="660"/>
        <v>0</v>
      </c>
      <c r="AH695" s="332" t="str">
        <f t="shared" si="661"/>
        <v/>
      </c>
    </row>
    <row r="696" spans="1:34" x14ac:dyDescent="0.25">
      <c r="A696" s="31" t="str">
        <f>C691&amp;"x"&amp;B696</f>
        <v>x3</v>
      </c>
      <c r="B696" s="60">
        <v>3</v>
      </c>
      <c r="C696" s="84" t="str">
        <f t="shared" si="644"/>
        <v/>
      </c>
      <c r="D696" s="84" t="str">
        <f t="shared" si="645"/>
        <v/>
      </c>
      <c r="E696" s="85" t="str">
        <f t="shared" si="646"/>
        <v/>
      </c>
      <c r="F696" s="85" t="str">
        <f t="shared" si="647"/>
        <v/>
      </c>
      <c r="G696" s="86" t="str">
        <f t="shared" si="648"/>
        <v/>
      </c>
      <c r="H696" s="87" t="str">
        <f t="shared" si="649"/>
        <v/>
      </c>
      <c r="I696" s="94"/>
      <c r="J696" s="84" t="str">
        <f t="shared" si="650"/>
        <v/>
      </c>
      <c r="K696" s="84" t="str">
        <f t="shared" si="651"/>
        <v/>
      </c>
      <c r="L696" s="84" t="str">
        <f t="shared" si="652"/>
        <v/>
      </c>
      <c r="M696" s="84" t="str">
        <f t="shared" si="653"/>
        <v/>
      </c>
      <c r="N696" s="89"/>
      <c r="P696" s="199"/>
      <c r="Q696" s="199"/>
      <c r="R696" s="199"/>
      <c r="S696" s="199" t="str">
        <f>IF(OR(LEFT($A696,1)="x",AND(AC693+$AC696=0,$AC693&gt;0)),"",IFERROR(VLOOKUP($A696,LedenZ,29,0),""))</f>
        <v/>
      </c>
      <c r="T696" s="273">
        <f t="shared" si="654"/>
        <v>0</v>
      </c>
      <c r="U696" s="202">
        <f t="shared" si="655"/>
        <v>0</v>
      </c>
      <c r="V696" s="205" t="str">
        <f t="shared" si="662"/>
        <v/>
      </c>
      <c r="W696" s="205" t="str">
        <f t="shared" si="662"/>
        <v/>
      </c>
      <c r="X696" s="49">
        <v>7</v>
      </c>
      <c r="Y696" s="84" t="str">
        <f t="shared" si="656"/>
        <v/>
      </c>
      <c r="Z696" s="84" t="str">
        <f t="shared" si="657"/>
        <v/>
      </c>
      <c r="AA696" s="84" t="str">
        <f t="shared" si="658"/>
        <v/>
      </c>
      <c r="AB696" s="84" t="str">
        <f t="shared" si="659"/>
        <v/>
      </c>
      <c r="AC696" s="31">
        <f t="shared" si="660"/>
        <v>0</v>
      </c>
      <c r="AH696" s="332" t="str">
        <f t="shared" si="661"/>
        <v/>
      </c>
    </row>
    <row r="697" spans="1:34" x14ac:dyDescent="0.25">
      <c r="A697" s="31" t="str">
        <f>C691&amp;"x"&amp;B697</f>
        <v>x4</v>
      </c>
      <c r="B697" s="60">
        <v>4</v>
      </c>
      <c r="C697" s="84" t="str">
        <f t="shared" si="644"/>
        <v/>
      </c>
      <c r="D697" s="84" t="str">
        <f t="shared" si="645"/>
        <v/>
      </c>
      <c r="E697" s="85" t="str">
        <f t="shared" si="646"/>
        <v/>
      </c>
      <c r="F697" s="85" t="str">
        <f t="shared" si="647"/>
        <v/>
      </c>
      <c r="G697" s="86" t="str">
        <f t="shared" si="648"/>
        <v/>
      </c>
      <c r="H697" s="87" t="str">
        <f t="shared" si="649"/>
        <v/>
      </c>
      <c r="I697" s="94"/>
      <c r="J697" s="84" t="str">
        <f t="shared" si="650"/>
        <v/>
      </c>
      <c r="K697" s="84" t="str">
        <f t="shared" si="651"/>
        <v/>
      </c>
      <c r="L697" s="84" t="str">
        <f t="shared" si="652"/>
        <v/>
      </c>
      <c r="M697" s="84" t="str">
        <f t="shared" si="653"/>
        <v/>
      </c>
      <c r="N697" s="89"/>
      <c r="P697" s="199"/>
      <c r="Q697" s="199"/>
      <c r="R697" s="199"/>
      <c r="S697" s="199" t="str">
        <f>IF(OR(LEFT($A697,1)="x",AND(AC693+$AC697=0,$AC693&gt;0)),"",IFERROR(VLOOKUP($A697,LedenZ,29,0),""))</f>
        <v/>
      </c>
      <c r="T697" s="273">
        <f t="shared" si="654"/>
        <v>0</v>
      </c>
      <c r="U697" s="202">
        <f t="shared" si="655"/>
        <v>0</v>
      </c>
      <c r="V697" s="205" t="str">
        <f t="shared" si="662"/>
        <v/>
      </c>
      <c r="W697" s="205" t="str">
        <f t="shared" si="662"/>
        <v/>
      </c>
      <c r="X697" s="49">
        <v>8</v>
      </c>
      <c r="Y697" s="84" t="str">
        <f t="shared" si="656"/>
        <v/>
      </c>
      <c r="Z697" s="84" t="str">
        <f t="shared" si="657"/>
        <v/>
      </c>
      <c r="AA697" s="84" t="str">
        <f t="shared" si="658"/>
        <v/>
      </c>
      <c r="AB697" s="84" t="str">
        <f t="shared" si="659"/>
        <v/>
      </c>
      <c r="AC697" s="31">
        <f t="shared" si="660"/>
        <v>0</v>
      </c>
      <c r="AH697" s="332" t="str">
        <f t="shared" si="661"/>
        <v/>
      </c>
    </row>
    <row r="698" spans="1:34" x14ac:dyDescent="0.25">
      <c r="A698" s="31" t="str">
        <f>C691&amp;"x"&amp;B698</f>
        <v>x5</v>
      </c>
      <c r="B698" s="60">
        <v>5</v>
      </c>
      <c r="C698" s="84" t="str">
        <f t="shared" si="644"/>
        <v/>
      </c>
      <c r="D698" s="84" t="str">
        <f t="shared" si="645"/>
        <v/>
      </c>
      <c r="E698" s="85" t="str">
        <f t="shared" si="646"/>
        <v/>
      </c>
      <c r="F698" s="85" t="str">
        <f t="shared" si="647"/>
        <v/>
      </c>
      <c r="G698" s="86" t="str">
        <f t="shared" si="648"/>
        <v/>
      </c>
      <c r="H698" s="87" t="str">
        <f t="shared" si="649"/>
        <v/>
      </c>
      <c r="I698" s="94"/>
      <c r="J698" s="84" t="str">
        <f t="shared" si="650"/>
        <v/>
      </c>
      <c r="K698" s="84" t="str">
        <f t="shared" si="651"/>
        <v/>
      </c>
      <c r="L698" s="84" t="str">
        <f t="shared" si="652"/>
        <v/>
      </c>
      <c r="M698" s="84" t="str">
        <f t="shared" si="653"/>
        <v/>
      </c>
      <c r="N698" s="89"/>
      <c r="P698" s="199"/>
      <c r="Q698" s="199"/>
      <c r="R698" s="199"/>
      <c r="S698" s="199" t="str">
        <f>IF(OR(LEFT($A698,1)="x",AND(AC693+$AC698=0,$AC693&gt;0)),"",IFERROR(VLOOKUP($A698,LedenZ,29,0),""))</f>
        <v/>
      </c>
      <c r="T698" s="273">
        <f t="shared" si="654"/>
        <v>0</v>
      </c>
      <c r="U698" s="202">
        <f t="shared" si="655"/>
        <v>0</v>
      </c>
      <c r="V698" s="205" t="str">
        <f t="shared" si="662"/>
        <v/>
      </c>
      <c r="W698" s="205" t="str">
        <f t="shared" si="662"/>
        <v/>
      </c>
      <c r="X698" s="49">
        <v>9</v>
      </c>
      <c r="Y698" s="84" t="str">
        <f t="shared" si="656"/>
        <v/>
      </c>
      <c r="Z698" s="84" t="str">
        <f t="shared" si="657"/>
        <v/>
      </c>
      <c r="AA698" s="84" t="str">
        <f t="shared" si="658"/>
        <v/>
      </c>
      <c r="AB698" s="84" t="str">
        <f t="shared" si="659"/>
        <v/>
      </c>
      <c r="AC698" s="31">
        <f t="shared" si="660"/>
        <v>0</v>
      </c>
      <c r="AH698" s="332" t="str">
        <f t="shared" si="661"/>
        <v/>
      </c>
    </row>
    <row r="699" spans="1:34" x14ac:dyDescent="0.25">
      <c r="A699" s="31" t="str">
        <f>C691&amp;"x"&amp;B699</f>
        <v>x6</v>
      </c>
      <c r="B699" s="60">
        <v>6</v>
      </c>
      <c r="C699" s="84" t="str">
        <f t="shared" si="644"/>
        <v/>
      </c>
      <c r="D699" s="84" t="str">
        <f t="shared" si="645"/>
        <v/>
      </c>
      <c r="E699" s="85" t="str">
        <f t="shared" si="646"/>
        <v/>
      </c>
      <c r="F699" s="85" t="str">
        <f t="shared" si="647"/>
        <v/>
      </c>
      <c r="G699" s="86" t="str">
        <f t="shared" si="648"/>
        <v/>
      </c>
      <c r="H699" s="87" t="str">
        <f t="shared" si="649"/>
        <v/>
      </c>
      <c r="I699" s="94"/>
      <c r="J699" s="84" t="str">
        <f t="shared" si="650"/>
        <v/>
      </c>
      <c r="K699" s="84" t="str">
        <f t="shared" si="651"/>
        <v/>
      </c>
      <c r="L699" s="84" t="str">
        <f t="shared" si="652"/>
        <v/>
      </c>
      <c r="M699" s="84" t="str">
        <f t="shared" si="653"/>
        <v/>
      </c>
      <c r="N699" s="89"/>
      <c r="P699" s="199"/>
      <c r="Q699" s="199"/>
      <c r="R699" s="199"/>
      <c r="S699" s="199" t="str">
        <f>IF(OR(LEFT($A699,1)="x",AND(AC693+$AC699=0,$AC693&gt;0)),"",IFERROR(VLOOKUP($A699,LedenZ,29,0),""))</f>
        <v/>
      </c>
      <c r="T699" s="273">
        <f t="shared" si="654"/>
        <v>0</v>
      </c>
      <c r="U699" s="202">
        <f t="shared" si="655"/>
        <v>0</v>
      </c>
      <c r="V699" s="205" t="str">
        <f t="shared" si="662"/>
        <v/>
      </c>
      <c r="W699" s="205" t="str">
        <f t="shared" si="662"/>
        <v/>
      </c>
      <c r="X699" s="49">
        <v>10</v>
      </c>
      <c r="Y699" s="84" t="str">
        <f t="shared" si="656"/>
        <v/>
      </c>
      <c r="Z699" s="84" t="str">
        <f t="shared" si="657"/>
        <v/>
      </c>
      <c r="AA699" s="84" t="str">
        <f t="shared" si="658"/>
        <v/>
      </c>
      <c r="AB699" s="84" t="str">
        <f t="shared" si="659"/>
        <v/>
      </c>
      <c r="AC699" s="31">
        <f t="shared" si="660"/>
        <v>0</v>
      </c>
      <c r="AH699" s="332" t="str">
        <f t="shared" si="661"/>
        <v/>
      </c>
    </row>
    <row r="700" spans="1:34" x14ac:dyDescent="0.25">
      <c r="A700" s="31" t="str">
        <f>C691&amp;"x"&amp;B700</f>
        <v>x7</v>
      </c>
      <c r="B700" s="60">
        <v>7</v>
      </c>
      <c r="C700" s="84" t="str">
        <f t="shared" si="644"/>
        <v/>
      </c>
      <c r="D700" s="84" t="str">
        <f t="shared" si="645"/>
        <v/>
      </c>
      <c r="E700" s="85" t="str">
        <f t="shared" si="646"/>
        <v/>
      </c>
      <c r="F700" s="85" t="str">
        <f t="shared" si="647"/>
        <v/>
      </c>
      <c r="G700" s="86" t="str">
        <f t="shared" si="648"/>
        <v/>
      </c>
      <c r="H700" s="87" t="str">
        <f t="shared" si="649"/>
        <v/>
      </c>
      <c r="I700" s="94"/>
      <c r="J700" s="84" t="str">
        <f t="shared" si="650"/>
        <v/>
      </c>
      <c r="K700" s="84" t="str">
        <f t="shared" si="651"/>
        <v/>
      </c>
      <c r="L700" s="84" t="str">
        <f t="shared" si="652"/>
        <v/>
      </c>
      <c r="M700" s="84" t="str">
        <f t="shared" si="653"/>
        <v/>
      </c>
      <c r="N700" s="89"/>
      <c r="P700" s="199"/>
      <c r="Q700" s="199"/>
      <c r="R700" s="199"/>
      <c r="S700" s="199" t="str">
        <f>IF(OR(LEFT($A700,1)="x",AND(AC693+$AC700=0,$AC693&gt;0)),"",IFERROR(VLOOKUP($A700,LedenZ,29,0),""))</f>
        <v/>
      </c>
      <c r="T700" s="273">
        <f t="shared" si="654"/>
        <v>0</v>
      </c>
      <c r="U700" s="202">
        <f t="shared" si="655"/>
        <v>0</v>
      </c>
      <c r="V700" s="205" t="str">
        <f t="shared" si="662"/>
        <v/>
      </c>
      <c r="W700" s="205" t="str">
        <f t="shared" si="662"/>
        <v/>
      </c>
      <c r="X700" s="49">
        <v>11</v>
      </c>
      <c r="Y700" s="84" t="str">
        <f t="shared" si="656"/>
        <v/>
      </c>
      <c r="Z700" s="84" t="str">
        <f t="shared" si="657"/>
        <v/>
      </c>
      <c r="AA700" s="84" t="str">
        <f t="shared" si="658"/>
        <v/>
      </c>
      <c r="AB700" s="84" t="str">
        <f t="shared" si="659"/>
        <v/>
      </c>
      <c r="AC700" s="31">
        <f t="shared" si="660"/>
        <v>0</v>
      </c>
      <c r="AH700" s="332" t="str">
        <f t="shared" si="661"/>
        <v/>
      </c>
    </row>
    <row r="701" spans="1:34" x14ac:dyDescent="0.25">
      <c r="A701" s="31" t="str">
        <f>C691&amp;"x"&amp;B701</f>
        <v>x8</v>
      </c>
      <c r="B701" s="60">
        <v>8</v>
      </c>
      <c r="C701" s="84" t="str">
        <f t="shared" si="644"/>
        <v/>
      </c>
      <c r="D701" s="84" t="str">
        <f t="shared" si="645"/>
        <v/>
      </c>
      <c r="E701" s="85" t="str">
        <f t="shared" si="646"/>
        <v/>
      </c>
      <c r="F701" s="85" t="str">
        <f t="shared" si="647"/>
        <v/>
      </c>
      <c r="G701" s="86" t="str">
        <f t="shared" si="648"/>
        <v/>
      </c>
      <c r="H701" s="87" t="str">
        <f t="shared" si="649"/>
        <v/>
      </c>
      <c r="I701" s="94"/>
      <c r="J701" s="84" t="str">
        <f t="shared" si="650"/>
        <v/>
      </c>
      <c r="K701" s="84" t="str">
        <f t="shared" si="651"/>
        <v/>
      </c>
      <c r="L701" s="84" t="str">
        <f t="shared" si="652"/>
        <v/>
      </c>
      <c r="M701" s="84" t="str">
        <f t="shared" si="653"/>
        <v/>
      </c>
      <c r="N701" s="89"/>
      <c r="P701" s="199"/>
      <c r="Q701" s="199"/>
      <c r="R701" s="199"/>
      <c r="S701" s="199" t="str">
        <f>IF(OR(LEFT($A701,1)="x",AND(AC693+$AC701=0,$AC693&gt;0)),"",IFERROR(VLOOKUP($A701,LedenZ,29,0),""))</f>
        <v/>
      </c>
      <c r="T701" s="273">
        <f t="shared" si="654"/>
        <v>0</v>
      </c>
      <c r="U701" s="202">
        <f t="shared" si="655"/>
        <v>0</v>
      </c>
      <c r="V701" s="205" t="str">
        <f t="shared" si="662"/>
        <v/>
      </c>
      <c r="W701" s="205" t="str">
        <f t="shared" si="662"/>
        <v/>
      </c>
      <c r="X701" s="49">
        <v>12</v>
      </c>
      <c r="Y701" s="84" t="str">
        <f t="shared" si="656"/>
        <v/>
      </c>
      <c r="Z701" s="84" t="str">
        <f t="shared" si="657"/>
        <v/>
      </c>
      <c r="AA701" s="84" t="str">
        <f t="shared" si="658"/>
        <v/>
      </c>
      <c r="AB701" s="84" t="str">
        <f t="shared" si="659"/>
        <v/>
      </c>
      <c r="AC701" s="31">
        <f t="shared" si="660"/>
        <v>0</v>
      </c>
      <c r="AH701" s="332" t="str">
        <f t="shared" si="661"/>
        <v/>
      </c>
    </row>
    <row r="702" spans="1:34" x14ac:dyDescent="0.25">
      <c r="A702" s="31" t="str">
        <f>C691&amp;"x"&amp;B702</f>
        <v>x9</v>
      </c>
      <c r="B702" s="60">
        <v>9</v>
      </c>
      <c r="C702" s="84" t="str">
        <f t="shared" si="644"/>
        <v/>
      </c>
      <c r="D702" s="84" t="str">
        <f t="shared" si="645"/>
        <v/>
      </c>
      <c r="E702" s="85" t="str">
        <f t="shared" si="646"/>
        <v/>
      </c>
      <c r="F702" s="85" t="str">
        <f t="shared" si="647"/>
        <v/>
      </c>
      <c r="G702" s="86" t="str">
        <f t="shared" si="648"/>
        <v/>
      </c>
      <c r="H702" s="87" t="str">
        <f t="shared" si="649"/>
        <v/>
      </c>
      <c r="I702" s="94"/>
      <c r="J702" s="84" t="str">
        <f t="shared" si="650"/>
        <v/>
      </c>
      <c r="K702" s="84" t="str">
        <f t="shared" si="651"/>
        <v/>
      </c>
      <c r="L702" s="84" t="str">
        <f t="shared" si="652"/>
        <v/>
      </c>
      <c r="M702" s="84" t="str">
        <f t="shared" si="653"/>
        <v/>
      </c>
      <c r="N702" s="89"/>
      <c r="P702" s="199"/>
      <c r="Q702" s="199"/>
      <c r="R702" s="199"/>
      <c r="S702" s="199" t="str">
        <f>IF(OR(LEFT($A702,1)="x",AND(AC693+$AC702=0,$AC693&gt;0)),"",IFERROR(VLOOKUP($A702,LedenZ,29,0),""))</f>
        <v/>
      </c>
      <c r="T702" s="273">
        <f t="shared" si="654"/>
        <v>0</v>
      </c>
      <c r="U702" s="202">
        <f t="shared" si="655"/>
        <v>0</v>
      </c>
      <c r="V702" s="205" t="str">
        <f t="shared" si="662"/>
        <v/>
      </c>
      <c r="W702" s="205" t="str">
        <f t="shared" si="662"/>
        <v/>
      </c>
      <c r="X702" s="49">
        <v>13</v>
      </c>
      <c r="Y702" s="84" t="str">
        <f t="shared" si="656"/>
        <v/>
      </c>
      <c r="Z702" s="84" t="str">
        <f t="shared" si="657"/>
        <v/>
      </c>
      <c r="AA702" s="84" t="str">
        <f t="shared" si="658"/>
        <v/>
      </c>
      <c r="AB702" s="84" t="str">
        <f t="shared" si="659"/>
        <v/>
      </c>
      <c r="AC702" s="31">
        <f t="shared" si="660"/>
        <v>0</v>
      </c>
      <c r="AH702" s="332" t="str">
        <f t="shared" si="661"/>
        <v/>
      </c>
    </row>
    <row r="703" spans="1:34" x14ac:dyDescent="0.25">
      <c r="A703" s="31" t="str">
        <f>C691&amp;"x"&amp;B703</f>
        <v>x10</v>
      </c>
      <c r="B703" s="60">
        <v>10</v>
      </c>
      <c r="C703" s="84" t="str">
        <f t="shared" si="644"/>
        <v/>
      </c>
      <c r="D703" s="84" t="str">
        <f t="shared" si="645"/>
        <v/>
      </c>
      <c r="E703" s="85" t="str">
        <f t="shared" si="646"/>
        <v/>
      </c>
      <c r="F703" s="85" t="str">
        <f t="shared" si="647"/>
        <v/>
      </c>
      <c r="G703" s="86" t="str">
        <f t="shared" si="648"/>
        <v/>
      </c>
      <c r="H703" s="87" t="str">
        <f t="shared" si="649"/>
        <v/>
      </c>
      <c r="I703" s="94"/>
      <c r="J703" s="84" t="str">
        <f t="shared" si="650"/>
        <v/>
      </c>
      <c r="K703" s="84" t="str">
        <f t="shared" si="651"/>
        <v/>
      </c>
      <c r="L703" s="84" t="str">
        <f t="shared" si="652"/>
        <v/>
      </c>
      <c r="M703" s="84" t="str">
        <f t="shared" si="653"/>
        <v/>
      </c>
      <c r="N703" s="89"/>
      <c r="P703" s="199"/>
      <c r="Q703" s="199"/>
      <c r="R703" s="199"/>
      <c r="S703" s="199" t="str">
        <f>IF(OR(LEFT($A703,1)="x",AND(AC693+$AC703=0,$AC693&gt;0)),"",IFERROR(VLOOKUP($A703,LedenZ,29,0),""))</f>
        <v/>
      </c>
      <c r="T703" s="273">
        <f t="shared" si="654"/>
        <v>0</v>
      </c>
      <c r="U703" s="202">
        <f t="shared" si="655"/>
        <v>0</v>
      </c>
      <c r="V703" s="205" t="str">
        <f t="shared" si="662"/>
        <v/>
      </c>
      <c r="W703" s="205" t="str">
        <f t="shared" si="662"/>
        <v/>
      </c>
      <c r="X703" s="49">
        <v>14</v>
      </c>
      <c r="Y703" s="84" t="str">
        <f t="shared" si="656"/>
        <v/>
      </c>
      <c r="Z703" s="84" t="str">
        <f t="shared" si="657"/>
        <v/>
      </c>
      <c r="AA703" s="84" t="str">
        <f t="shared" si="658"/>
        <v/>
      </c>
      <c r="AB703" s="84" t="str">
        <f t="shared" si="659"/>
        <v/>
      </c>
      <c r="AC703" s="31">
        <f t="shared" si="660"/>
        <v>0</v>
      </c>
      <c r="AH703" s="332" t="str">
        <f t="shared" si="661"/>
        <v/>
      </c>
    </row>
    <row r="704" spans="1:34" x14ac:dyDescent="0.25">
      <c r="A704" s="31" t="str">
        <f>C691&amp;"x"&amp;B704</f>
        <v>x11</v>
      </c>
      <c r="B704" s="60">
        <v>11</v>
      </c>
      <c r="C704" s="84" t="str">
        <f t="shared" si="644"/>
        <v/>
      </c>
      <c r="D704" s="84" t="str">
        <f t="shared" si="645"/>
        <v/>
      </c>
      <c r="E704" s="85" t="str">
        <f t="shared" si="646"/>
        <v/>
      </c>
      <c r="F704" s="85" t="str">
        <f t="shared" si="647"/>
        <v/>
      </c>
      <c r="G704" s="86" t="str">
        <f t="shared" si="648"/>
        <v/>
      </c>
      <c r="H704" s="87" t="str">
        <f t="shared" si="649"/>
        <v/>
      </c>
      <c r="I704" s="94"/>
      <c r="J704" s="84" t="str">
        <f t="shared" si="650"/>
        <v/>
      </c>
      <c r="K704" s="84" t="str">
        <f t="shared" si="651"/>
        <v/>
      </c>
      <c r="L704" s="84" t="str">
        <f t="shared" si="652"/>
        <v/>
      </c>
      <c r="M704" s="84" t="str">
        <f t="shared" si="653"/>
        <v/>
      </c>
      <c r="N704" s="89"/>
      <c r="P704" s="199"/>
      <c r="Q704" s="199"/>
      <c r="R704" s="199"/>
      <c r="S704" s="199" t="str">
        <f>IF(OR(LEFT($A704,1)="x",AND(AC693+$AC704=0,$AC693&gt;0)),"",IFERROR(VLOOKUP($A704,LedenZ,29,0),""))</f>
        <v/>
      </c>
      <c r="T704" s="273">
        <f t="shared" si="654"/>
        <v>0</v>
      </c>
      <c r="U704" s="202">
        <f t="shared" si="655"/>
        <v>0</v>
      </c>
      <c r="V704" s="205" t="str">
        <f t="shared" si="662"/>
        <v/>
      </c>
      <c r="W704" s="205" t="str">
        <f t="shared" si="662"/>
        <v/>
      </c>
      <c r="X704" s="49">
        <v>15</v>
      </c>
      <c r="Y704" s="84" t="str">
        <f t="shared" si="656"/>
        <v/>
      </c>
      <c r="Z704" s="84" t="str">
        <f t="shared" si="657"/>
        <v/>
      </c>
      <c r="AA704" s="84" t="str">
        <f t="shared" si="658"/>
        <v/>
      </c>
      <c r="AB704" s="84" t="str">
        <f t="shared" si="659"/>
        <v/>
      </c>
      <c r="AC704" s="31">
        <f t="shared" si="660"/>
        <v>0</v>
      </c>
      <c r="AH704" s="332" t="str">
        <f t="shared" si="661"/>
        <v/>
      </c>
    </row>
    <row r="705" spans="1:34" x14ac:dyDescent="0.25">
      <c r="A705" s="31" t="str">
        <f>C691&amp;"x"&amp;B705</f>
        <v>x12</v>
      </c>
      <c r="B705" s="60">
        <v>12</v>
      </c>
      <c r="C705" s="84" t="str">
        <f t="shared" si="644"/>
        <v/>
      </c>
      <c r="D705" s="84" t="str">
        <f t="shared" si="645"/>
        <v/>
      </c>
      <c r="E705" s="85" t="str">
        <f t="shared" si="646"/>
        <v/>
      </c>
      <c r="F705" s="85" t="str">
        <f t="shared" si="647"/>
        <v/>
      </c>
      <c r="G705" s="86" t="str">
        <f t="shared" si="648"/>
        <v/>
      </c>
      <c r="H705" s="87" t="str">
        <f t="shared" si="649"/>
        <v/>
      </c>
      <c r="I705" s="94"/>
      <c r="J705" s="84" t="str">
        <f t="shared" si="650"/>
        <v/>
      </c>
      <c r="K705" s="84" t="str">
        <f t="shared" si="651"/>
        <v/>
      </c>
      <c r="L705" s="84" t="str">
        <f t="shared" si="652"/>
        <v/>
      </c>
      <c r="M705" s="84" t="str">
        <f t="shared" si="653"/>
        <v/>
      </c>
      <c r="N705" s="89"/>
      <c r="P705" s="199"/>
      <c r="Q705" s="199"/>
      <c r="R705" s="199"/>
      <c r="S705" s="199" t="str">
        <f>IF(OR(LEFT($A705,1)="x",AND(AC693+$AC705=0,$AC693&gt;0)),"",IFERROR(VLOOKUP($A705,LedenZ,29,0),""))</f>
        <v/>
      </c>
      <c r="T705" s="273">
        <f t="shared" si="654"/>
        <v>0</v>
      </c>
      <c r="U705" s="202">
        <f t="shared" si="655"/>
        <v>0</v>
      </c>
      <c r="V705" s="205" t="str">
        <f t="shared" si="662"/>
        <v/>
      </c>
      <c r="W705" s="205" t="str">
        <f t="shared" si="662"/>
        <v/>
      </c>
      <c r="X705" s="49">
        <v>16</v>
      </c>
      <c r="Y705" s="84" t="str">
        <f t="shared" si="656"/>
        <v/>
      </c>
      <c r="Z705" s="84" t="str">
        <f t="shared" si="657"/>
        <v/>
      </c>
      <c r="AA705" s="84" t="str">
        <f t="shared" si="658"/>
        <v/>
      </c>
      <c r="AB705" s="84" t="str">
        <f t="shared" si="659"/>
        <v/>
      </c>
      <c r="AC705" s="31">
        <f t="shared" si="660"/>
        <v>0</v>
      </c>
      <c r="AH705" s="332" t="str">
        <f t="shared" si="661"/>
        <v/>
      </c>
    </row>
    <row r="706" spans="1:34" x14ac:dyDescent="0.25">
      <c r="A706" s="31" t="str">
        <f>C691&amp;"x"&amp;B706</f>
        <v>x13</v>
      </c>
      <c r="B706" s="60">
        <v>13</v>
      </c>
      <c r="C706" s="84" t="str">
        <f t="shared" si="644"/>
        <v/>
      </c>
      <c r="D706" s="84" t="str">
        <f t="shared" si="645"/>
        <v/>
      </c>
      <c r="E706" s="85" t="str">
        <f t="shared" si="646"/>
        <v/>
      </c>
      <c r="F706" s="85" t="str">
        <f t="shared" si="647"/>
        <v/>
      </c>
      <c r="G706" s="86" t="str">
        <f t="shared" si="648"/>
        <v/>
      </c>
      <c r="H706" s="87" t="str">
        <f t="shared" si="649"/>
        <v/>
      </c>
      <c r="I706" s="94"/>
      <c r="J706" s="84" t="str">
        <f t="shared" si="650"/>
        <v/>
      </c>
      <c r="K706" s="84" t="str">
        <f t="shared" si="651"/>
        <v/>
      </c>
      <c r="L706" s="84" t="str">
        <f t="shared" si="652"/>
        <v/>
      </c>
      <c r="M706" s="84" t="str">
        <f t="shared" si="653"/>
        <v/>
      </c>
      <c r="N706" s="89"/>
      <c r="P706" s="199"/>
      <c r="Q706" s="199"/>
      <c r="R706" s="199"/>
      <c r="S706" s="199" t="str">
        <f>IF(OR(LEFT($A706,1)="x",AND(AC693+$AC706=0,$AC693&gt;0)),"",IFERROR(VLOOKUP($A706,LedenZ,29,0),""))</f>
        <v/>
      </c>
      <c r="T706" s="273">
        <f t="shared" si="654"/>
        <v>0</v>
      </c>
      <c r="U706" s="202">
        <f t="shared" si="655"/>
        <v>0</v>
      </c>
      <c r="V706" s="205" t="str">
        <f t="shared" si="662"/>
        <v/>
      </c>
      <c r="W706" s="205" t="str">
        <f t="shared" si="662"/>
        <v/>
      </c>
      <c r="X706" s="49">
        <v>17</v>
      </c>
      <c r="Y706" s="84" t="str">
        <f t="shared" si="656"/>
        <v/>
      </c>
      <c r="Z706" s="84" t="str">
        <f t="shared" si="657"/>
        <v/>
      </c>
      <c r="AA706" s="84" t="str">
        <f t="shared" si="658"/>
        <v/>
      </c>
      <c r="AB706" s="84" t="str">
        <f t="shared" si="659"/>
        <v/>
      </c>
      <c r="AC706" s="31">
        <f t="shared" si="660"/>
        <v>0</v>
      </c>
      <c r="AH706" s="332" t="str">
        <f t="shared" si="661"/>
        <v/>
      </c>
    </row>
    <row r="707" spans="1:34" x14ac:dyDescent="0.25">
      <c r="A707" s="31" t="str">
        <f>C691&amp;"x"&amp;B707</f>
        <v>x14</v>
      </c>
      <c r="B707" s="60">
        <v>14</v>
      </c>
      <c r="C707" s="84" t="str">
        <f t="shared" si="644"/>
        <v/>
      </c>
      <c r="D707" s="84" t="str">
        <f t="shared" si="645"/>
        <v/>
      </c>
      <c r="E707" s="85" t="str">
        <f t="shared" si="646"/>
        <v/>
      </c>
      <c r="F707" s="85" t="str">
        <f t="shared" si="647"/>
        <v/>
      </c>
      <c r="G707" s="86" t="str">
        <f t="shared" si="648"/>
        <v/>
      </c>
      <c r="H707" s="87" t="str">
        <f t="shared" si="649"/>
        <v/>
      </c>
      <c r="I707" s="94"/>
      <c r="J707" s="84" t="str">
        <f t="shared" si="650"/>
        <v/>
      </c>
      <c r="K707" s="84" t="str">
        <f t="shared" si="651"/>
        <v/>
      </c>
      <c r="L707" s="84" t="str">
        <f t="shared" si="652"/>
        <v/>
      </c>
      <c r="M707" s="84" t="str">
        <f t="shared" si="653"/>
        <v/>
      </c>
      <c r="N707" s="89"/>
      <c r="P707" s="199"/>
      <c r="Q707" s="199"/>
      <c r="R707" s="199"/>
      <c r="S707" s="199" t="str">
        <f>IF(OR(LEFT($A707,1)="x",AND(AC693+$AC707=0,$AC693&gt;0)),"",IFERROR(VLOOKUP($A707,LedenZ,29,0),""))</f>
        <v/>
      </c>
      <c r="T707" s="273">
        <f t="shared" si="654"/>
        <v>0</v>
      </c>
      <c r="U707" s="202">
        <f t="shared" si="655"/>
        <v>0</v>
      </c>
      <c r="V707" s="205" t="str">
        <f t="shared" si="662"/>
        <v/>
      </c>
      <c r="W707" s="205" t="str">
        <f t="shared" si="662"/>
        <v/>
      </c>
      <c r="X707" s="49">
        <v>18</v>
      </c>
      <c r="Y707" s="84" t="str">
        <f t="shared" si="656"/>
        <v/>
      </c>
      <c r="Z707" s="84" t="str">
        <f t="shared" si="657"/>
        <v/>
      </c>
      <c r="AA707" s="84" t="str">
        <f t="shared" si="658"/>
        <v/>
      </c>
      <c r="AB707" s="84" t="str">
        <f t="shared" si="659"/>
        <v/>
      </c>
      <c r="AC707" s="31">
        <f t="shared" si="660"/>
        <v>0</v>
      </c>
      <c r="AH707" s="332" t="str">
        <f t="shared" si="661"/>
        <v/>
      </c>
    </row>
    <row r="708" spans="1:34" x14ac:dyDescent="0.25">
      <c r="A708" s="31" t="str">
        <f>C691&amp;"x"&amp;B708</f>
        <v>x15</v>
      </c>
      <c r="B708" s="60">
        <v>15</v>
      </c>
      <c r="C708" s="84" t="str">
        <f t="shared" si="644"/>
        <v/>
      </c>
      <c r="D708" s="84" t="str">
        <f t="shared" si="645"/>
        <v/>
      </c>
      <c r="E708" s="85" t="str">
        <f t="shared" si="646"/>
        <v/>
      </c>
      <c r="F708" s="85" t="str">
        <f t="shared" si="647"/>
        <v/>
      </c>
      <c r="G708" s="86" t="str">
        <f t="shared" si="648"/>
        <v/>
      </c>
      <c r="H708" s="87" t="str">
        <f t="shared" si="649"/>
        <v/>
      </c>
      <c r="I708" s="94"/>
      <c r="J708" s="84" t="str">
        <f t="shared" si="650"/>
        <v/>
      </c>
      <c r="K708" s="84" t="str">
        <f t="shared" si="651"/>
        <v/>
      </c>
      <c r="L708" s="84" t="str">
        <f t="shared" si="652"/>
        <v/>
      </c>
      <c r="M708" s="84" t="str">
        <f t="shared" si="653"/>
        <v/>
      </c>
      <c r="N708" s="89"/>
      <c r="P708" s="199"/>
      <c r="Q708" s="199"/>
      <c r="R708" s="199"/>
      <c r="S708" s="199" t="str">
        <f>IF(OR(LEFT($A708,1)="x",AND(AC693+$AC708=0,$AC693&gt;0)),"",IFERROR(VLOOKUP($A708,LedenZ,29,0),""))</f>
        <v/>
      </c>
      <c r="T708" s="273">
        <f t="shared" si="654"/>
        <v>0</v>
      </c>
      <c r="U708" s="202">
        <f t="shared" si="655"/>
        <v>0</v>
      </c>
      <c r="V708" s="205" t="str">
        <f t="shared" si="662"/>
        <v/>
      </c>
      <c r="W708" s="205" t="str">
        <f t="shared" si="662"/>
        <v/>
      </c>
      <c r="X708" s="49">
        <v>19</v>
      </c>
      <c r="Y708" s="84" t="str">
        <f t="shared" si="656"/>
        <v/>
      </c>
      <c r="Z708" s="84" t="str">
        <f t="shared" si="657"/>
        <v/>
      </c>
      <c r="AA708" s="84" t="str">
        <f t="shared" si="658"/>
        <v/>
      </c>
      <c r="AB708" s="84" t="str">
        <f t="shared" si="659"/>
        <v/>
      </c>
      <c r="AC708" s="31">
        <f t="shared" si="660"/>
        <v>0</v>
      </c>
      <c r="AH708" s="332" t="str">
        <f t="shared" si="661"/>
        <v/>
      </c>
    </row>
    <row r="709" spans="1:34" ht="13.8" thickBot="1" x14ac:dyDescent="0.3">
      <c r="B709" s="90"/>
      <c r="C709" s="91"/>
      <c r="D709" s="90"/>
      <c r="E709" s="90"/>
      <c r="F709" s="90"/>
      <c r="G709" s="92"/>
      <c r="H709" s="92"/>
      <c r="I709" s="92"/>
      <c r="J709" s="91"/>
      <c r="K709" s="91"/>
      <c r="L709" s="91"/>
      <c r="M709" s="89"/>
      <c r="N709" s="89"/>
      <c r="X709" s="49">
        <v>20</v>
      </c>
    </row>
    <row r="710" spans="1:34" ht="13.8" thickTop="1" x14ac:dyDescent="0.25">
      <c r="A710" s="59"/>
      <c r="B710" s="60"/>
      <c r="C710" s="416" t="s">
        <v>5707</v>
      </c>
      <c r="D710" s="416"/>
      <c r="E710" s="162" t="s">
        <v>5708</v>
      </c>
      <c r="F710" s="162" t="s">
        <v>5709</v>
      </c>
      <c r="G710" s="62" t="s">
        <v>5710</v>
      </c>
      <c r="H710" s="63"/>
      <c r="I710" s="64"/>
      <c r="J710" s="65" t="s">
        <v>5711</v>
      </c>
      <c r="K710" s="65" t="s">
        <v>5712</v>
      </c>
      <c r="L710" s="65" t="s">
        <v>5713</v>
      </c>
      <c r="M710" s="66"/>
      <c r="N710" s="66"/>
      <c r="O710" s="67"/>
      <c r="P710" s="68">
        <f>COUNT(P714:P728)</f>
        <v>0</v>
      </c>
      <c r="Q710" s="68">
        <f>COUNT(Q714:Q728)</f>
        <v>0</v>
      </c>
      <c r="R710" s="68">
        <f>COUNT(R714:R728)</f>
        <v>0</v>
      </c>
      <c r="S710" s="68">
        <f>COUNT(S714:S728)</f>
        <v>0</v>
      </c>
      <c r="T710" s="344">
        <f>T711-SUM(U714:U728)</f>
        <v>0</v>
      </c>
      <c r="U710" s="67"/>
      <c r="V710" s="67"/>
      <c r="W710" s="67"/>
      <c r="X710" s="67">
        <v>1</v>
      </c>
      <c r="Y710" s="59"/>
      <c r="Z710" s="59"/>
      <c r="AA710" s="59"/>
      <c r="AB710" s="59"/>
      <c r="AC710" s="59"/>
    </row>
    <row r="711" spans="1:34" x14ac:dyDescent="0.25">
      <c r="A711" s="40">
        <v>39</v>
      </c>
      <c r="B711" s="70"/>
      <c r="C711" s="415" t="str">
        <f>Leden!AR41</f>
        <v/>
      </c>
      <c r="D711" s="415"/>
      <c r="E711" s="161" t="str">
        <f>IF($C711="","",LEFT(IFERROR(VLOOKUP($C711,TeamsZ,2,0),"")&amp;"??",2))</f>
        <v/>
      </c>
      <c r="F711" s="342" t="str">
        <f>IF($C711="","",IFERROR(VLOOKUP($C711,TeamsZ,3,0),"??"))</f>
        <v/>
      </c>
      <c r="G711" s="161" t="str">
        <f>IF($C711="","",LEFT(IFERROR(VLOOKUP($C711,TeamsZ,4,0),"")&amp;"?",1))</f>
        <v/>
      </c>
      <c r="H711" s="72"/>
      <c r="I711" s="73"/>
      <c r="J711" s="265">
        <f>COUNTIF(C714:C728,"V")</f>
        <v>0</v>
      </c>
      <c r="K711" s="268">
        <f>COUNTIF(C714:C728,"M")</f>
        <v>0</v>
      </c>
      <c r="L711" s="74" t="str">
        <f>IFERROR(AVERAGE(H714:H728),"")</f>
        <v/>
      </c>
      <c r="M711" s="75"/>
      <c r="N711" s="75"/>
      <c r="O711" s="76" t="s">
        <v>5714</v>
      </c>
      <c r="P711" s="346"/>
      <c r="Q711" s="346"/>
      <c r="R711" s="346"/>
      <c r="S711" s="346" t="str">
        <f>IF(COUNT(S714:S728)=0,"",TeamPunten(S714:S728,$C711,$T711))</f>
        <v/>
      </c>
      <c r="T711" s="344">
        <f>SUM(T714:T728)</f>
        <v>0</v>
      </c>
      <c r="U711" s="201" t="str">
        <f>MID($C711,1,1)</f>
        <v/>
      </c>
      <c r="V711" s="201" t="str">
        <f>MID($C711,1,1)</f>
        <v/>
      </c>
      <c r="W711" s="201" t="str">
        <f>MID($C711,1,1)</f>
        <v/>
      </c>
      <c r="X711" s="49">
        <v>2</v>
      </c>
      <c r="Y711" s="40"/>
      <c r="Z711" s="40"/>
      <c r="AA711" s="40"/>
      <c r="AB711" s="40"/>
      <c r="AC711" s="40"/>
      <c r="AD711" s="17" t="str">
        <f>IF($C711="","",IFERROR(VLOOKUP($C711,TeamsZ,6,0),""))</f>
        <v/>
      </c>
      <c r="AE711" s="17" t="str">
        <f>TRIM(IF($AD711="","",IFERROR(VLOOKUP($AD711,Teams!$J$4:$O$8,2,0),"")))</f>
        <v/>
      </c>
      <c r="AF711" s="17" t="str">
        <f>TRIM(IF($AD711="","",IFERROR(VLOOKUP($AD711,Teams!$J$4:$O$8,4,0),"")))</f>
        <v/>
      </c>
      <c r="AH711" s="335" t="str">
        <f>IFERROR(AVERAGE(AH714:AH728),"")</f>
        <v/>
      </c>
    </row>
    <row r="712" spans="1:34" x14ac:dyDescent="0.25">
      <c r="B712" s="60"/>
      <c r="C712" s="162"/>
      <c r="D712" s="60"/>
      <c r="E712" s="60"/>
      <c r="F712" s="60"/>
      <c r="G712" s="64"/>
      <c r="H712" s="64"/>
      <c r="I712" s="64"/>
      <c r="J712" s="266"/>
      <c r="K712" s="266"/>
      <c r="L712" s="266"/>
      <c r="M712" s="77"/>
      <c r="N712" s="77"/>
      <c r="P712" s="200"/>
      <c r="Q712" s="200"/>
      <c r="R712" s="200"/>
      <c r="S712" s="200"/>
      <c r="T712" s="156"/>
      <c r="U712" s="202"/>
      <c r="V712" s="202"/>
      <c r="W712" s="202"/>
      <c r="X712" s="49">
        <v>3</v>
      </c>
    </row>
    <row r="713" spans="1:34" x14ac:dyDescent="0.25">
      <c r="A713" s="78"/>
      <c r="B713" s="79"/>
      <c r="C713" s="80" t="s">
        <v>5715</v>
      </c>
      <c r="D713" s="80" t="s">
        <v>5716</v>
      </c>
      <c r="E713" s="81" t="s">
        <v>5717</v>
      </c>
      <c r="F713" s="81" t="s">
        <v>5718</v>
      </c>
      <c r="G713" s="80" t="s">
        <v>5719</v>
      </c>
      <c r="H713" s="80" t="s">
        <v>5720</v>
      </c>
      <c r="I713" s="80" t="s">
        <v>5575</v>
      </c>
      <c r="J713" s="80" t="s">
        <v>7904</v>
      </c>
      <c r="K713" s="80" t="s">
        <v>7905</v>
      </c>
      <c r="L713" s="80" t="s">
        <v>8680</v>
      </c>
      <c r="M713" s="80" t="s">
        <v>8681</v>
      </c>
      <c r="N713" s="82"/>
      <c r="O713" s="83"/>
      <c r="P713" s="203" t="s">
        <v>5585</v>
      </c>
      <c r="Q713" s="203" t="s">
        <v>5584</v>
      </c>
      <c r="R713" s="203" t="s">
        <v>5586</v>
      </c>
      <c r="S713" s="203" t="s">
        <v>5585</v>
      </c>
      <c r="T713" s="156"/>
      <c r="U713" s="201" t="str">
        <f>IF(W711="","",VLOOKUP(W711,Leeftijdscat,2,FALSE))</f>
        <v/>
      </c>
      <c r="V713" s="201" t="str">
        <f>IF(W711="","",VLOOKUP(W711,Leeftijdscat,3,FALSE))</f>
        <v/>
      </c>
      <c r="W713" s="201" t="str">
        <f>IF(W711="","",VLOOKUP(W711,Leeftijdscat,4,FALSE))</f>
        <v/>
      </c>
      <c r="X713" s="49">
        <v>4</v>
      </c>
      <c r="Y713" s="78">
        <f>LEN(Y714&amp;Y715&amp;Y716&amp;Y717&amp;Y718&amp;Y719&amp;Y720&amp;Y721&amp;Y722&amp;Y723&amp;Y724&amp;Y725&amp;Y726&amp;Y727&amp;Y728)</f>
        <v>0</v>
      </c>
      <c r="Z713" s="78">
        <f>LEN(Z714&amp;Z715&amp;Z716&amp;Z717&amp;Z718&amp;Z719&amp;Z720&amp;Z721&amp;Z722&amp;Z723&amp;Z724&amp;Z725&amp;Z726&amp;Z727&amp;Z728)</f>
        <v>0</v>
      </c>
      <c r="AA713" s="78">
        <f>LEN(AA714&amp;AA715&amp;AA716&amp;AA717&amp;AA718&amp;AA719&amp;AA720&amp;AA721&amp;AA722&amp;AA723&amp;AA724&amp;AA725&amp;AA726&amp;AA727&amp;AA728)</f>
        <v>0</v>
      </c>
      <c r="AB713" s="78">
        <f>LEN(AB714&amp;AB715&amp;AB716&amp;AB717&amp;AB718&amp;AB719&amp;AB720&amp;AB721&amp;AB722&amp;AB723&amp;AB724&amp;AB725&amp;AB726&amp;AB727&amp;AB728)</f>
        <v>0</v>
      </c>
      <c r="AC713" s="78">
        <f>SUM(Y713:AA713)</f>
        <v>0</v>
      </c>
    </row>
    <row r="714" spans="1:34" x14ac:dyDescent="0.25">
      <c r="A714" s="31" t="str">
        <f>C711&amp;"x"&amp;B714</f>
        <v>x1</v>
      </c>
      <c r="B714" s="60">
        <v>1</v>
      </c>
      <c r="C714" s="84" t="str">
        <f t="shared" ref="C714:C728" si="663">IF(LEFT($A714,1)="x","",IFERROR(VLOOKUP($A714,LedenZ,5,0),""))</f>
        <v/>
      </c>
      <c r="D714" s="84" t="str">
        <f t="shared" ref="D714:D728" si="664">IF(LEFT($A714,1)="x","",IFERROR(VLOOKUP($A714,LedenZ,6,0),""))</f>
        <v/>
      </c>
      <c r="E714" s="85" t="str">
        <f t="shared" ref="E714:E728" si="665">IF(LEFT($A714,1)="x","",IFERROR(VLOOKUP($A714,LedenZ,7,0),""))</f>
        <v/>
      </c>
      <c r="F714" s="85" t="str">
        <f t="shared" ref="F714:F728" si="666">IF(LEFT($A714,1)="x","",IFERROR(VLOOKUP($A714,LedenZ,8,0),""))</f>
        <v/>
      </c>
      <c r="G714" s="86" t="str">
        <f t="shared" ref="G714:G728" si="667">IF(LEFT($A714,1)="x","",IFERROR(VLOOKUP($A714,LedenZ,9,0),""))</f>
        <v/>
      </c>
      <c r="H714" s="87" t="str">
        <f t="shared" ref="H714:H728" si="668">IF(AND(ISNUMBER(G714),G714&lt;&gt;0),DATEDIF(G714,Peildatum,"Y"),"")</f>
        <v/>
      </c>
      <c r="I714" s="94"/>
      <c r="J714" s="84" t="str">
        <f t="shared" ref="J714:J728" si="669">IF(LEFT($A714,1)="x","",IFERROR(VLOOKUP($A714,LedenZ,15,0),""))</f>
        <v/>
      </c>
      <c r="K714" s="84" t="str">
        <f t="shared" ref="K714:K728" si="670">IF(LEFT($A714,1)="x","",IFERROR(VLOOKUP($A714,LedenZ,16,0),""))</f>
        <v/>
      </c>
      <c r="L714" s="84" t="str">
        <f t="shared" ref="L714:L728" si="671">IF(LEFT($A714,1)="x","",IFERROR(VLOOKUP($A714,LedenZ,17,0),""))</f>
        <v/>
      </c>
      <c r="M714" s="84" t="str">
        <f t="shared" ref="M714:M728" si="672">IF(LEFT($A714,1)="x","",IFERROR(VLOOKUP($A714,LedenZ,18,0),""))</f>
        <v/>
      </c>
      <c r="N714" s="89"/>
      <c r="P714" s="199"/>
      <c r="Q714" s="199"/>
      <c r="R714" s="199"/>
      <c r="S714" s="199" t="str">
        <f>IF(OR(LEFT($A714,1)="x",AND(AC713+$AC714=0,$AC713&gt;0)),"",IFERROR(VLOOKUP($A714,LedenZ,29,0),""))</f>
        <v/>
      </c>
      <c r="T714" s="273">
        <f t="shared" ref="T714:T728" si="673">IF(LEN(C714&amp;D714&amp;E714&amp;F714)&gt;0,1,0)</f>
        <v>0</v>
      </c>
      <c r="U714" s="202">
        <f t="shared" ref="U714:U728" si="674">MIN(LEN(Y714&amp;Z714&amp;AA714&amp;AB714),1)</f>
        <v>0</v>
      </c>
      <c r="V714" s="205" t="str">
        <f>V713</f>
        <v/>
      </c>
      <c r="W714" s="205" t="str">
        <f>W713</f>
        <v/>
      </c>
      <c r="X714" s="49">
        <v>5</v>
      </c>
      <c r="Y714" s="84" t="str">
        <f t="shared" ref="Y714:Y728" si="675">IF(LEFT($A714,1)="x","",IFERROR(VLOOKUP($A714,LedenZ,33,0),""))</f>
        <v/>
      </c>
      <c r="Z714" s="84" t="str">
        <f t="shared" ref="Z714:Z728" si="676">IF(LEFT($A714,1)="x","",IFERROR(VLOOKUP($A714,LedenZ,34,0),""))</f>
        <v/>
      </c>
      <c r="AA714" s="84" t="str">
        <f t="shared" ref="AA714:AA728" si="677">IF(LEFT($A714,1)="x","",IFERROR(VLOOKUP($A714,LedenZ,35,0),""))</f>
        <v/>
      </c>
      <c r="AB714" s="84" t="str">
        <f t="shared" ref="AB714:AB728" si="678">IF(LEFT($A714,1)="x","",IFERROR(VLOOKUP($A714,LedenZ,36,0),""))</f>
        <v/>
      </c>
      <c r="AC714" s="31">
        <f t="shared" ref="AC714:AC728" si="679">LEN(Y714&amp;Z714&amp;AA714&amp;AB714)</f>
        <v>0</v>
      </c>
      <c r="AH714" s="332" t="str">
        <f t="shared" ref="AH714:AH728" si="680">lft(G714,Peildatum)</f>
        <v/>
      </c>
    </row>
    <row r="715" spans="1:34" x14ac:dyDescent="0.25">
      <c r="A715" s="31" t="str">
        <f>C711&amp;"x"&amp;B715</f>
        <v>x2</v>
      </c>
      <c r="B715" s="60">
        <v>2</v>
      </c>
      <c r="C715" s="84" t="str">
        <f t="shared" si="663"/>
        <v/>
      </c>
      <c r="D715" s="84" t="str">
        <f t="shared" si="664"/>
        <v/>
      </c>
      <c r="E715" s="85" t="str">
        <f t="shared" si="665"/>
        <v/>
      </c>
      <c r="F715" s="85" t="str">
        <f t="shared" si="666"/>
        <v/>
      </c>
      <c r="G715" s="86" t="str">
        <f t="shared" si="667"/>
        <v/>
      </c>
      <c r="H715" s="87" t="str">
        <f t="shared" si="668"/>
        <v/>
      </c>
      <c r="I715" s="94"/>
      <c r="J715" s="84" t="str">
        <f t="shared" si="669"/>
        <v/>
      </c>
      <c r="K715" s="84" t="str">
        <f t="shared" si="670"/>
        <v/>
      </c>
      <c r="L715" s="84" t="str">
        <f t="shared" si="671"/>
        <v/>
      </c>
      <c r="M715" s="84" t="str">
        <f t="shared" si="672"/>
        <v/>
      </c>
      <c r="N715" s="89"/>
      <c r="P715" s="199"/>
      <c r="Q715" s="199"/>
      <c r="R715" s="199"/>
      <c r="S715" s="199" t="str">
        <f>IF(OR(LEFT($A715,1)="x",AND(AC713+$AC715=0,$AC713&gt;0)),"",IFERROR(VLOOKUP($A715,LedenZ,29,0),""))</f>
        <v/>
      </c>
      <c r="T715" s="273">
        <f t="shared" si="673"/>
        <v>0</v>
      </c>
      <c r="U715" s="202">
        <f t="shared" si="674"/>
        <v>0</v>
      </c>
      <c r="V715" s="205" t="str">
        <f t="shared" ref="V715:W728" si="681">V714</f>
        <v/>
      </c>
      <c r="W715" s="205" t="str">
        <f t="shared" si="681"/>
        <v/>
      </c>
      <c r="X715" s="49">
        <v>6</v>
      </c>
      <c r="Y715" s="84" t="str">
        <f t="shared" si="675"/>
        <v/>
      </c>
      <c r="Z715" s="84" t="str">
        <f t="shared" si="676"/>
        <v/>
      </c>
      <c r="AA715" s="84" t="str">
        <f t="shared" si="677"/>
        <v/>
      </c>
      <c r="AB715" s="84" t="str">
        <f t="shared" si="678"/>
        <v/>
      </c>
      <c r="AC715" s="31">
        <f t="shared" si="679"/>
        <v>0</v>
      </c>
      <c r="AH715" s="332" t="str">
        <f t="shared" si="680"/>
        <v/>
      </c>
    </row>
    <row r="716" spans="1:34" x14ac:dyDescent="0.25">
      <c r="A716" s="31" t="str">
        <f>C711&amp;"x"&amp;B716</f>
        <v>x3</v>
      </c>
      <c r="B716" s="60">
        <v>3</v>
      </c>
      <c r="C716" s="84" t="str">
        <f t="shared" si="663"/>
        <v/>
      </c>
      <c r="D716" s="84" t="str">
        <f t="shared" si="664"/>
        <v/>
      </c>
      <c r="E716" s="85" t="str">
        <f t="shared" si="665"/>
        <v/>
      </c>
      <c r="F716" s="85" t="str">
        <f t="shared" si="666"/>
        <v/>
      </c>
      <c r="G716" s="86" t="str">
        <f t="shared" si="667"/>
        <v/>
      </c>
      <c r="H716" s="87" t="str">
        <f t="shared" si="668"/>
        <v/>
      </c>
      <c r="I716" s="94"/>
      <c r="J716" s="84" t="str">
        <f t="shared" si="669"/>
        <v/>
      </c>
      <c r="K716" s="84" t="str">
        <f t="shared" si="670"/>
        <v/>
      </c>
      <c r="L716" s="84" t="str">
        <f t="shared" si="671"/>
        <v/>
      </c>
      <c r="M716" s="84" t="str">
        <f t="shared" si="672"/>
        <v/>
      </c>
      <c r="N716" s="89"/>
      <c r="P716" s="199"/>
      <c r="Q716" s="199"/>
      <c r="R716" s="199"/>
      <c r="S716" s="199" t="str">
        <f>IF(OR(LEFT($A716,1)="x",AND(AC713+$AC716=0,$AC713&gt;0)),"",IFERROR(VLOOKUP($A716,LedenZ,29,0),""))</f>
        <v/>
      </c>
      <c r="T716" s="273">
        <f t="shared" si="673"/>
        <v>0</v>
      </c>
      <c r="U716" s="202">
        <f t="shared" si="674"/>
        <v>0</v>
      </c>
      <c r="V716" s="205" t="str">
        <f t="shared" si="681"/>
        <v/>
      </c>
      <c r="W716" s="205" t="str">
        <f t="shared" si="681"/>
        <v/>
      </c>
      <c r="X716" s="49">
        <v>7</v>
      </c>
      <c r="Y716" s="84" t="str">
        <f t="shared" si="675"/>
        <v/>
      </c>
      <c r="Z716" s="84" t="str">
        <f t="shared" si="676"/>
        <v/>
      </c>
      <c r="AA716" s="84" t="str">
        <f t="shared" si="677"/>
        <v/>
      </c>
      <c r="AB716" s="84" t="str">
        <f t="shared" si="678"/>
        <v/>
      </c>
      <c r="AC716" s="31">
        <f t="shared" si="679"/>
        <v>0</v>
      </c>
      <c r="AH716" s="332" t="str">
        <f t="shared" si="680"/>
        <v/>
      </c>
    </row>
    <row r="717" spans="1:34" x14ac:dyDescent="0.25">
      <c r="A717" s="31" t="str">
        <f>C711&amp;"x"&amp;B717</f>
        <v>x4</v>
      </c>
      <c r="B717" s="60">
        <v>4</v>
      </c>
      <c r="C717" s="84" t="str">
        <f t="shared" si="663"/>
        <v/>
      </c>
      <c r="D717" s="84" t="str">
        <f t="shared" si="664"/>
        <v/>
      </c>
      <c r="E717" s="85" t="str">
        <f t="shared" si="665"/>
        <v/>
      </c>
      <c r="F717" s="85" t="str">
        <f t="shared" si="666"/>
        <v/>
      </c>
      <c r="G717" s="86" t="str">
        <f t="shared" si="667"/>
        <v/>
      </c>
      <c r="H717" s="87" t="str">
        <f t="shared" si="668"/>
        <v/>
      </c>
      <c r="I717" s="94"/>
      <c r="J717" s="84" t="str">
        <f t="shared" si="669"/>
        <v/>
      </c>
      <c r="K717" s="84" t="str">
        <f t="shared" si="670"/>
        <v/>
      </c>
      <c r="L717" s="84" t="str">
        <f t="shared" si="671"/>
        <v/>
      </c>
      <c r="M717" s="84" t="str">
        <f t="shared" si="672"/>
        <v/>
      </c>
      <c r="N717" s="89"/>
      <c r="P717" s="199"/>
      <c r="Q717" s="199"/>
      <c r="R717" s="199"/>
      <c r="S717" s="199" t="str">
        <f>IF(OR(LEFT($A717,1)="x",AND(AC713+$AC717=0,$AC713&gt;0)),"",IFERROR(VLOOKUP($A717,LedenZ,29,0),""))</f>
        <v/>
      </c>
      <c r="T717" s="273">
        <f t="shared" si="673"/>
        <v>0</v>
      </c>
      <c r="U717" s="202">
        <f t="shared" si="674"/>
        <v>0</v>
      </c>
      <c r="V717" s="205" t="str">
        <f t="shared" si="681"/>
        <v/>
      </c>
      <c r="W717" s="205" t="str">
        <f t="shared" si="681"/>
        <v/>
      </c>
      <c r="X717" s="49">
        <v>8</v>
      </c>
      <c r="Y717" s="84" t="str">
        <f t="shared" si="675"/>
        <v/>
      </c>
      <c r="Z717" s="84" t="str">
        <f t="shared" si="676"/>
        <v/>
      </c>
      <c r="AA717" s="84" t="str">
        <f t="shared" si="677"/>
        <v/>
      </c>
      <c r="AB717" s="84" t="str">
        <f t="shared" si="678"/>
        <v/>
      </c>
      <c r="AC717" s="31">
        <f t="shared" si="679"/>
        <v>0</v>
      </c>
      <c r="AH717" s="332" t="str">
        <f t="shared" si="680"/>
        <v/>
      </c>
    </row>
    <row r="718" spans="1:34" x14ac:dyDescent="0.25">
      <c r="A718" s="31" t="str">
        <f>C711&amp;"x"&amp;B718</f>
        <v>x5</v>
      </c>
      <c r="B718" s="60">
        <v>5</v>
      </c>
      <c r="C718" s="84" t="str">
        <f t="shared" si="663"/>
        <v/>
      </c>
      <c r="D718" s="84" t="str">
        <f t="shared" si="664"/>
        <v/>
      </c>
      <c r="E718" s="85" t="str">
        <f t="shared" si="665"/>
        <v/>
      </c>
      <c r="F718" s="85" t="str">
        <f t="shared" si="666"/>
        <v/>
      </c>
      <c r="G718" s="86" t="str">
        <f t="shared" si="667"/>
        <v/>
      </c>
      <c r="H718" s="87" t="str">
        <f t="shared" si="668"/>
        <v/>
      </c>
      <c r="I718" s="94"/>
      <c r="J718" s="84" t="str">
        <f t="shared" si="669"/>
        <v/>
      </c>
      <c r="K718" s="84" t="str">
        <f t="shared" si="670"/>
        <v/>
      </c>
      <c r="L718" s="84" t="str">
        <f t="shared" si="671"/>
        <v/>
      </c>
      <c r="M718" s="84" t="str">
        <f t="shared" si="672"/>
        <v/>
      </c>
      <c r="N718" s="89"/>
      <c r="P718" s="199"/>
      <c r="Q718" s="199"/>
      <c r="R718" s="199"/>
      <c r="S718" s="199" t="str">
        <f>IF(OR(LEFT($A718,1)="x",AND(AC713+$AC718=0,$AC713&gt;0)),"",IFERROR(VLOOKUP($A718,LedenZ,29,0),""))</f>
        <v/>
      </c>
      <c r="T718" s="273">
        <f t="shared" si="673"/>
        <v>0</v>
      </c>
      <c r="U718" s="202">
        <f t="shared" si="674"/>
        <v>0</v>
      </c>
      <c r="V718" s="205" t="str">
        <f t="shared" si="681"/>
        <v/>
      </c>
      <c r="W718" s="205" t="str">
        <f t="shared" si="681"/>
        <v/>
      </c>
      <c r="X718" s="49">
        <v>9</v>
      </c>
      <c r="Y718" s="84" t="str">
        <f t="shared" si="675"/>
        <v/>
      </c>
      <c r="Z718" s="84" t="str">
        <f t="shared" si="676"/>
        <v/>
      </c>
      <c r="AA718" s="84" t="str">
        <f t="shared" si="677"/>
        <v/>
      </c>
      <c r="AB718" s="84" t="str">
        <f t="shared" si="678"/>
        <v/>
      </c>
      <c r="AC718" s="31">
        <f t="shared" si="679"/>
        <v>0</v>
      </c>
      <c r="AH718" s="332" t="str">
        <f t="shared" si="680"/>
        <v/>
      </c>
    </row>
    <row r="719" spans="1:34" x14ac:dyDescent="0.25">
      <c r="A719" s="31" t="str">
        <f>C711&amp;"x"&amp;B719</f>
        <v>x6</v>
      </c>
      <c r="B719" s="60">
        <v>6</v>
      </c>
      <c r="C719" s="84" t="str">
        <f t="shared" si="663"/>
        <v/>
      </c>
      <c r="D719" s="84" t="str">
        <f t="shared" si="664"/>
        <v/>
      </c>
      <c r="E719" s="85" t="str">
        <f t="shared" si="665"/>
        <v/>
      </c>
      <c r="F719" s="85" t="str">
        <f t="shared" si="666"/>
        <v/>
      </c>
      <c r="G719" s="86" t="str">
        <f t="shared" si="667"/>
        <v/>
      </c>
      <c r="H719" s="87" t="str">
        <f t="shared" si="668"/>
        <v/>
      </c>
      <c r="I719" s="94"/>
      <c r="J719" s="84" t="str">
        <f t="shared" si="669"/>
        <v/>
      </c>
      <c r="K719" s="84" t="str">
        <f t="shared" si="670"/>
        <v/>
      </c>
      <c r="L719" s="84" t="str">
        <f t="shared" si="671"/>
        <v/>
      </c>
      <c r="M719" s="84" t="str">
        <f t="shared" si="672"/>
        <v/>
      </c>
      <c r="N719" s="89"/>
      <c r="P719" s="199"/>
      <c r="Q719" s="199"/>
      <c r="R719" s="199"/>
      <c r="S719" s="199" t="str">
        <f>IF(OR(LEFT($A719,1)="x",AND(AC713+$AC719=0,$AC713&gt;0)),"",IFERROR(VLOOKUP($A719,LedenZ,29,0),""))</f>
        <v/>
      </c>
      <c r="T719" s="273">
        <f t="shared" si="673"/>
        <v>0</v>
      </c>
      <c r="U719" s="202">
        <f t="shared" si="674"/>
        <v>0</v>
      </c>
      <c r="V719" s="205" t="str">
        <f t="shared" si="681"/>
        <v/>
      </c>
      <c r="W719" s="205" t="str">
        <f t="shared" si="681"/>
        <v/>
      </c>
      <c r="X719" s="49">
        <v>10</v>
      </c>
      <c r="Y719" s="84" t="str">
        <f t="shared" si="675"/>
        <v/>
      </c>
      <c r="Z719" s="84" t="str">
        <f t="shared" si="676"/>
        <v/>
      </c>
      <c r="AA719" s="84" t="str">
        <f t="shared" si="677"/>
        <v/>
      </c>
      <c r="AB719" s="84" t="str">
        <f t="shared" si="678"/>
        <v/>
      </c>
      <c r="AC719" s="31">
        <f t="shared" si="679"/>
        <v>0</v>
      </c>
      <c r="AH719" s="332" t="str">
        <f t="shared" si="680"/>
        <v/>
      </c>
    </row>
    <row r="720" spans="1:34" x14ac:dyDescent="0.25">
      <c r="A720" s="31" t="str">
        <f>C711&amp;"x"&amp;B720</f>
        <v>x7</v>
      </c>
      <c r="B720" s="60">
        <v>7</v>
      </c>
      <c r="C720" s="84" t="str">
        <f t="shared" si="663"/>
        <v/>
      </c>
      <c r="D720" s="84" t="str">
        <f t="shared" si="664"/>
        <v/>
      </c>
      <c r="E720" s="85" t="str">
        <f t="shared" si="665"/>
        <v/>
      </c>
      <c r="F720" s="85" t="str">
        <f t="shared" si="666"/>
        <v/>
      </c>
      <c r="G720" s="86" t="str">
        <f t="shared" si="667"/>
        <v/>
      </c>
      <c r="H720" s="87" t="str">
        <f t="shared" si="668"/>
        <v/>
      </c>
      <c r="I720" s="94"/>
      <c r="J720" s="84" t="str">
        <f t="shared" si="669"/>
        <v/>
      </c>
      <c r="K720" s="84" t="str">
        <f t="shared" si="670"/>
        <v/>
      </c>
      <c r="L720" s="84" t="str">
        <f t="shared" si="671"/>
        <v/>
      </c>
      <c r="M720" s="84" t="str">
        <f t="shared" si="672"/>
        <v/>
      </c>
      <c r="N720" s="89"/>
      <c r="P720" s="199"/>
      <c r="Q720" s="199"/>
      <c r="R720" s="199"/>
      <c r="S720" s="199" t="str">
        <f>IF(OR(LEFT($A720,1)="x",AND(AC713+$AC720=0,$AC713&gt;0)),"",IFERROR(VLOOKUP($A720,LedenZ,29,0),""))</f>
        <v/>
      </c>
      <c r="T720" s="273">
        <f t="shared" si="673"/>
        <v>0</v>
      </c>
      <c r="U720" s="202">
        <f t="shared" si="674"/>
        <v>0</v>
      </c>
      <c r="V720" s="205" t="str">
        <f t="shared" si="681"/>
        <v/>
      </c>
      <c r="W720" s="205" t="str">
        <f t="shared" si="681"/>
        <v/>
      </c>
      <c r="X720" s="49">
        <v>11</v>
      </c>
      <c r="Y720" s="84" t="str">
        <f t="shared" si="675"/>
        <v/>
      </c>
      <c r="Z720" s="84" t="str">
        <f t="shared" si="676"/>
        <v/>
      </c>
      <c r="AA720" s="84" t="str">
        <f t="shared" si="677"/>
        <v/>
      </c>
      <c r="AB720" s="84" t="str">
        <f t="shared" si="678"/>
        <v/>
      </c>
      <c r="AC720" s="31">
        <f t="shared" si="679"/>
        <v>0</v>
      </c>
      <c r="AH720" s="332" t="str">
        <f t="shared" si="680"/>
        <v/>
      </c>
    </row>
    <row r="721" spans="1:34" x14ac:dyDescent="0.25">
      <c r="A721" s="31" t="str">
        <f>C711&amp;"x"&amp;B721</f>
        <v>x8</v>
      </c>
      <c r="B721" s="60">
        <v>8</v>
      </c>
      <c r="C721" s="84" t="str">
        <f t="shared" si="663"/>
        <v/>
      </c>
      <c r="D721" s="84" t="str">
        <f t="shared" si="664"/>
        <v/>
      </c>
      <c r="E721" s="85" t="str">
        <f t="shared" si="665"/>
        <v/>
      </c>
      <c r="F721" s="85" t="str">
        <f t="shared" si="666"/>
        <v/>
      </c>
      <c r="G721" s="86" t="str">
        <f t="shared" si="667"/>
        <v/>
      </c>
      <c r="H721" s="87" t="str">
        <f t="shared" si="668"/>
        <v/>
      </c>
      <c r="I721" s="94"/>
      <c r="J721" s="84" t="str">
        <f t="shared" si="669"/>
        <v/>
      </c>
      <c r="K721" s="84" t="str">
        <f t="shared" si="670"/>
        <v/>
      </c>
      <c r="L721" s="84" t="str">
        <f t="shared" si="671"/>
        <v/>
      </c>
      <c r="M721" s="84" t="str">
        <f t="shared" si="672"/>
        <v/>
      </c>
      <c r="N721" s="89"/>
      <c r="P721" s="199"/>
      <c r="Q721" s="199"/>
      <c r="R721" s="199"/>
      <c r="S721" s="199" t="str">
        <f>IF(OR(LEFT($A721,1)="x",AND(AC713+$AC721=0,$AC713&gt;0)),"",IFERROR(VLOOKUP($A721,LedenZ,29,0),""))</f>
        <v/>
      </c>
      <c r="T721" s="273">
        <f t="shared" si="673"/>
        <v>0</v>
      </c>
      <c r="U721" s="202">
        <f t="shared" si="674"/>
        <v>0</v>
      </c>
      <c r="V721" s="205" t="str">
        <f t="shared" si="681"/>
        <v/>
      </c>
      <c r="W721" s="205" t="str">
        <f t="shared" si="681"/>
        <v/>
      </c>
      <c r="X721" s="49">
        <v>12</v>
      </c>
      <c r="Y721" s="84" t="str">
        <f t="shared" si="675"/>
        <v/>
      </c>
      <c r="Z721" s="84" t="str">
        <f t="shared" si="676"/>
        <v/>
      </c>
      <c r="AA721" s="84" t="str">
        <f t="shared" si="677"/>
        <v/>
      </c>
      <c r="AB721" s="84" t="str">
        <f t="shared" si="678"/>
        <v/>
      </c>
      <c r="AC721" s="31">
        <f t="shared" si="679"/>
        <v>0</v>
      </c>
      <c r="AH721" s="332" t="str">
        <f t="shared" si="680"/>
        <v/>
      </c>
    </row>
    <row r="722" spans="1:34" x14ac:dyDescent="0.25">
      <c r="A722" s="31" t="str">
        <f>C711&amp;"x"&amp;B722</f>
        <v>x9</v>
      </c>
      <c r="B722" s="60">
        <v>9</v>
      </c>
      <c r="C722" s="84" t="str">
        <f t="shared" si="663"/>
        <v/>
      </c>
      <c r="D722" s="84" t="str">
        <f t="shared" si="664"/>
        <v/>
      </c>
      <c r="E722" s="85" t="str">
        <f t="shared" si="665"/>
        <v/>
      </c>
      <c r="F722" s="85" t="str">
        <f t="shared" si="666"/>
        <v/>
      </c>
      <c r="G722" s="86" t="str">
        <f t="shared" si="667"/>
        <v/>
      </c>
      <c r="H722" s="87" t="str">
        <f t="shared" si="668"/>
        <v/>
      </c>
      <c r="I722" s="94"/>
      <c r="J722" s="84" t="str">
        <f t="shared" si="669"/>
        <v/>
      </c>
      <c r="K722" s="84" t="str">
        <f t="shared" si="670"/>
        <v/>
      </c>
      <c r="L722" s="84" t="str">
        <f t="shared" si="671"/>
        <v/>
      </c>
      <c r="M722" s="84" t="str">
        <f t="shared" si="672"/>
        <v/>
      </c>
      <c r="N722" s="89"/>
      <c r="P722" s="199"/>
      <c r="Q722" s="199"/>
      <c r="R722" s="199"/>
      <c r="S722" s="199" t="str">
        <f>IF(OR(LEFT($A722,1)="x",AND(AC713+$AC722=0,$AC713&gt;0)),"",IFERROR(VLOOKUP($A722,LedenZ,29,0),""))</f>
        <v/>
      </c>
      <c r="T722" s="273">
        <f t="shared" si="673"/>
        <v>0</v>
      </c>
      <c r="U722" s="202">
        <f t="shared" si="674"/>
        <v>0</v>
      </c>
      <c r="V722" s="205" t="str">
        <f t="shared" si="681"/>
        <v/>
      </c>
      <c r="W722" s="205" t="str">
        <f t="shared" si="681"/>
        <v/>
      </c>
      <c r="X722" s="49">
        <v>13</v>
      </c>
      <c r="Y722" s="84" t="str">
        <f t="shared" si="675"/>
        <v/>
      </c>
      <c r="Z722" s="84" t="str">
        <f t="shared" si="676"/>
        <v/>
      </c>
      <c r="AA722" s="84" t="str">
        <f t="shared" si="677"/>
        <v/>
      </c>
      <c r="AB722" s="84" t="str">
        <f t="shared" si="678"/>
        <v/>
      </c>
      <c r="AC722" s="31">
        <f t="shared" si="679"/>
        <v>0</v>
      </c>
      <c r="AH722" s="332" t="str">
        <f t="shared" si="680"/>
        <v/>
      </c>
    </row>
    <row r="723" spans="1:34" x14ac:dyDescent="0.25">
      <c r="A723" s="31" t="str">
        <f>C711&amp;"x"&amp;B723</f>
        <v>x10</v>
      </c>
      <c r="B723" s="60">
        <v>10</v>
      </c>
      <c r="C723" s="84" t="str">
        <f t="shared" si="663"/>
        <v/>
      </c>
      <c r="D723" s="84" t="str">
        <f t="shared" si="664"/>
        <v/>
      </c>
      <c r="E723" s="85" t="str">
        <f t="shared" si="665"/>
        <v/>
      </c>
      <c r="F723" s="85" t="str">
        <f t="shared" si="666"/>
        <v/>
      </c>
      <c r="G723" s="86" t="str">
        <f t="shared" si="667"/>
        <v/>
      </c>
      <c r="H723" s="87" t="str">
        <f t="shared" si="668"/>
        <v/>
      </c>
      <c r="I723" s="94"/>
      <c r="J723" s="84" t="str">
        <f t="shared" si="669"/>
        <v/>
      </c>
      <c r="K723" s="84" t="str">
        <f t="shared" si="670"/>
        <v/>
      </c>
      <c r="L723" s="84" t="str">
        <f t="shared" si="671"/>
        <v/>
      </c>
      <c r="M723" s="84" t="str">
        <f t="shared" si="672"/>
        <v/>
      </c>
      <c r="N723" s="89"/>
      <c r="P723" s="199"/>
      <c r="Q723" s="199"/>
      <c r="R723" s="199"/>
      <c r="S723" s="199" t="str">
        <f>IF(OR(LEFT($A723,1)="x",AND(AC713+$AC723=0,$AC713&gt;0)),"",IFERROR(VLOOKUP($A723,LedenZ,29,0),""))</f>
        <v/>
      </c>
      <c r="T723" s="273">
        <f t="shared" si="673"/>
        <v>0</v>
      </c>
      <c r="U723" s="202">
        <f t="shared" si="674"/>
        <v>0</v>
      </c>
      <c r="V723" s="205" t="str">
        <f t="shared" si="681"/>
        <v/>
      </c>
      <c r="W723" s="205" t="str">
        <f t="shared" si="681"/>
        <v/>
      </c>
      <c r="X723" s="49">
        <v>14</v>
      </c>
      <c r="Y723" s="84" t="str">
        <f t="shared" si="675"/>
        <v/>
      </c>
      <c r="Z723" s="84" t="str">
        <f t="shared" si="676"/>
        <v/>
      </c>
      <c r="AA723" s="84" t="str">
        <f t="shared" si="677"/>
        <v/>
      </c>
      <c r="AB723" s="84" t="str">
        <f t="shared" si="678"/>
        <v/>
      </c>
      <c r="AC723" s="31">
        <f t="shared" si="679"/>
        <v>0</v>
      </c>
      <c r="AH723" s="332" t="str">
        <f t="shared" si="680"/>
        <v/>
      </c>
    </row>
    <row r="724" spans="1:34" x14ac:dyDescent="0.25">
      <c r="A724" s="31" t="str">
        <f>C711&amp;"x"&amp;B724</f>
        <v>x11</v>
      </c>
      <c r="B724" s="60">
        <v>11</v>
      </c>
      <c r="C724" s="84" t="str">
        <f t="shared" si="663"/>
        <v/>
      </c>
      <c r="D724" s="84" t="str">
        <f t="shared" si="664"/>
        <v/>
      </c>
      <c r="E724" s="85" t="str">
        <f t="shared" si="665"/>
        <v/>
      </c>
      <c r="F724" s="85" t="str">
        <f t="shared" si="666"/>
        <v/>
      </c>
      <c r="G724" s="86" t="str">
        <f t="shared" si="667"/>
        <v/>
      </c>
      <c r="H724" s="87" t="str">
        <f t="shared" si="668"/>
        <v/>
      </c>
      <c r="I724" s="94"/>
      <c r="J724" s="84" t="str">
        <f t="shared" si="669"/>
        <v/>
      </c>
      <c r="K724" s="84" t="str">
        <f t="shared" si="670"/>
        <v/>
      </c>
      <c r="L724" s="84" t="str">
        <f t="shared" si="671"/>
        <v/>
      </c>
      <c r="M724" s="84" t="str">
        <f t="shared" si="672"/>
        <v/>
      </c>
      <c r="N724" s="89"/>
      <c r="P724" s="199"/>
      <c r="Q724" s="199"/>
      <c r="R724" s="199"/>
      <c r="S724" s="199" t="str">
        <f>IF(OR(LEFT($A724,1)="x",AND(AC713+$AC724=0,$AC713&gt;0)),"",IFERROR(VLOOKUP($A724,LedenZ,29,0),""))</f>
        <v/>
      </c>
      <c r="T724" s="273">
        <f t="shared" si="673"/>
        <v>0</v>
      </c>
      <c r="U724" s="202">
        <f t="shared" si="674"/>
        <v>0</v>
      </c>
      <c r="V724" s="205" t="str">
        <f t="shared" si="681"/>
        <v/>
      </c>
      <c r="W724" s="205" t="str">
        <f t="shared" si="681"/>
        <v/>
      </c>
      <c r="X724" s="49">
        <v>15</v>
      </c>
      <c r="Y724" s="84" t="str">
        <f t="shared" si="675"/>
        <v/>
      </c>
      <c r="Z724" s="84" t="str">
        <f t="shared" si="676"/>
        <v/>
      </c>
      <c r="AA724" s="84" t="str">
        <f t="shared" si="677"/>
        <v/>
      </c>
      <c r="AB724" s="84" t="str">
        <f t="shared" si="678"/>
        <v/>
      </c>
      <c r="AC724" s="31">
        <f t="shared" si="679"/>
        <v>0</v>
      </c>
      <c r="AH724" s="332" t="str">
        <f t="shared" si="680"/>
        <v/>
      </c>
    </row>
    <row r="725" spans="1:34" x14ac:dyDescent="0.25">
      <c r="A725" s="31" t="str">
        <f>C711&amp;"x"&amp;B725</f>
        <v>x12</v>
      </c>
      <c r="B725" s="60">
        <v>12</v>
      </c>
      <c r="C725" s="84" t="str">
        <f t="shared" si="663"/>
        <v/>
      </c>
      <c r="D725" s="84" t="str">
        <f t="shared" si="664"/>
        <v/>
      </c>
      <c r="E725" s="85" t="str">
        <f t="shared" si="665"/>
        <v/>
      </c>
      <c r="F725" s="85" t="str">
        <f t="shared" si="666"/>
        <v/>
      </c>
      <c r="G725" s="86" t="str">
        <f t="shared" si="667"/>
        <v/>
      </c>
      <c r="H725" s="87" t="str">
        <f t="shared" si="668"/>
        <v/>
      </c>
      <c r="I725" s="94"/>
      <c r="J725" s="84" t="str">
        <f t="shared" si="669"/>
        <v/>
      </c>
      <c r="K725" s="84" t="str">
        <f t="shared" si="670"/>
        <v/>
      </c>
      <c r="L725" s="84" t="str">
        <f t="shared" si="671"/>
        <v/>
      </c>
      <c r="M725" s="84" t="str">
        <f t="shared" si="672"/>
        <v/>
      </c>
      <c r="N725" s="89"/>
      <c r="P725" s="199"/>
      <c r="Q725" s="199"/>
      <c r="R725" s="199"/>
      <c r="S725" s="199" t="str">
        <f>IF(OR(LEFT($A725,1)="x",AND(AC713+$AC725=0,$AC713&gt;0)),"",IFERROR(VLOOKUP($A725,LedenZ,29,0),""))</f>
        <v/>
      </c>
      <c r="T725" s="273">
        <f t="shared" si="673"/>
        <v>0</v>
      </c>
      <c r="U725" s="202">
        <f t="shared" si="674"/>
        <v>0</v>
      </c>
      <c r="V725" s="205" t="str">
        <f t="shared" si="681"/>
        <v/>
      </c>
      <c r="W725" s="205" t="str">
        <f t="shared" si="681"/>
        <v/>
      </c>
      <c r="X725" s="49">
        <v>16</v>
      </c>
      <c r="Y725" s="84" t="str">
        <f t="shared" si="675"/>
        <v/>
      </c>
      <c r="Z725" s="84" t="str">
        <f t="shared" si="676"/>
        <v/>
      </c>
      <c r="AA725" s="84" t="str">
        <f t="shared" si="677"/>
        <v/>
      </c>
      <c r="AB725" s="84" t="str">
        <f t="shared" si="678"/>
        <v/>
      </c>
      <c r="AC725" s="31">
        <f t="shared" si="679"/>
        <v>0</v>
      </c>
      <c r="AH725" s="332" t="str">
        <f t="shared" si="680"/>
        <v/>
      </c>
    </row>
    <row r="726" spans="1:34" x14ac:dyDescent="0.25">
      <c r="A726" s="31" t="str">
        <f>C711&amp;"x"&amp;B726</f>
        <v>x13</v>
      </c>
      <c r="B726" s="60">
        <v>13</v>
      </c>
      <c r="C726" s="84" t="str">
        <f t="shared" si="663"/>
        <v/>
      </c>
      <c r="D726" s="84" t="str">
        <f t="shared" si="664"/>
        <v/>
      </c>
      <c r="E726" s="85" t="str">
        <f t="shared" si="665"/>
        <v/>
      </c>
      <c r="F726" s="85" t="str">
        <f t="shared" si="666"/>
        <v/>
      </c>
      <c r="G726" s="86" t="str">
        <f t="shared" si="667"/>
        <v/>
      </c>
      <c r="H726" s="87" t="str">
        <f t="shared" si="668"/>
        <v/>
      </c>
      <c r="I726" s="94"/>
      <c r="J726" s="84" t="str">
        <f t="shared" si="669"/>
        <v/>
      </c>
      <c r="K726" s="84" t="str">
        <f t="shared" si="670"/>
        <v/>
      </c>
      <c r="L726" s="84" t="str">
        <f t="shared" si="671"/>
        <v/>
      </c>
      <c r="M726" s="84" t="str">
        <f t="shared" si="672"/>
        <v/>
      </c>
      <c r="N726" s="89"/>
      <c r="P726" s="199"/>
      <c r="Q726" s="199"/>
      <c r="R726" s="199"/>
      <c r="S726" s="199" t="str">
        <f>IF(OR(LEFT($A726,1)="x",AND(AC713+$AC726=0,$AC713&gt;0)),"",IFERROR(VLOOKUP($A726,LedenZ,29,0),""))</f>
        <v/>
      </c>
      <c r="T726" s="273">
        <f t="shared" si="673"/>
        <v>0</v>
      </c>
      <c r="U726" s="202">
        <f t="shared" si="674"/>
        <v>0</v>
      </c>
      <c r="V726" s="205" t="str">
        <f t="shared" si="681"/>
        <v/>
      </c>
      <c r="W726" s="205" t="str">
        <f t="shared" si="681"/>
        <v/>
      </c>
      <c r="X726" s="49">
        <v>17</v>
      </c>
      <c r="Y726" s="84" t="str">
        <f t="shared" si="675"/>
        <v/>
      </c>
      <c r="Z726" s="84" t="str">
        <f t="shared" si="676"/>
        <v/>
      </c>
      <c r="AA726" s="84" t="str">
        <f t="shared" si="677"/>
        <v/>
      </c>
      <c r="AB726" s="84" t="str">
        <f t="shared" si="678"/>
        <v/>
      </c>
      <c r="AC726" s="31">
        <f t="shared" si="679"/>
        <v>0</v>
      </c>
      <c r="AH726" s="332" t="str">
        <f t="shared" si="680"/>
        <v/>
      </c>
    </row>
    <row r="727" spans="1:34" x14ac:dyDescent="0.25">
      <c r="A727" s="31" t="str">
        <f>C711&amp;"x"&amp;B727</f>
        <v>x14</v>
      </c>
      <c r="B727" s="60">
        <v>14</v>
      </c>
      <c r="C727" s="84" t="str">
        <f t="shared" si="663"/>
        <v/>
      </c>
      <c r="D727" s="84" t="str">
        <f t="shared" si="664"/>
        <v/>
      </c>
      <c r="E727" s="85" t="str">
        <f t="shared" si="665"/>
        <v/>
      </c>
      <c r="F727" s="85" t="str">
        <f t="shared" si="666"/>
        <v/>
      </c>
      <c r="G727" s="86" t="str">
        <f t="shared" si="667"/>
        <v/>
      </c>
      <c r="H727" s="87" t="str">
        <f t="shared" si="668"/>
        <v/>
      </c>
      <c r="I727" s="94"/>
      <c r="J727" s="84" t="str">
        <f t="shared" si="669"/>
        <v/>
      </c>
      <c r="K727" s="84" t="str">
        <f t="shared" si="670"/>
        <v/>
      </c>
      <c r="L727" s="84" t="str">
        <f t="shared" si="671"/>
        <v/>
      </c>
      <c r="M727" s="84" t="str">
        <f t="shared" si="672"/>
        <v/>
      </c>
      <c r="N727" s="89"/>
      <c r="P727" s="199"/>
      <c r="Q727" s="199"/>
      <c r="R727" s="199"/>
      <c r="S727" s="199" t="str">
        <f>IF(OR(LEFT($A727,1)="x",AND(AC713+$AC727=0,$AC713&gt;0)),"",IFERROR(VLOOKUP($A727,LedenZ,29,0),""))</f>
        <v/>
      </c>
      <c r="T727" s="273">
        <f t="shared" si="673"/>
        <v>0</v>
      </c>
      <c r="U727" s="202">
        <f t="shared" si="674"/>
        <v>0</v>
      </c>
      <c r="V727" s="205" t="str">
        <f t="shared" si="681"/>
        <v/>
      </c>
      <c r="W727" s="205" t="str">
        <f t="shared" si="681"/>
        <v/>
      </c>
      <c r="X727" s="49">
        <v>18</v>
      </c>
      <c r="Y727" s="84" t="str">
        <f t="shared" si="675"/>
        <v/>
      </c>
      <c r="Z727" s="84" t="str">
        <f t="shared" si="676"/>
        <v/>
      </c>
      <c r="AA727" s="84" t="str">
        <f t="shared" si="677"/>
        <v/>
      </c>
      <c r="AB727" s="84" t="str">
        <f t="shared" si="678"/>
        <v/>
      </c>
      <c r="AC727" s="31">
        <f t="shared" si="679"/>
        <v>0</v>
      </c>
      <c r="AH727" s="332" t="str">
        <f t="shared" si="680"/>
        <v/>
      </c>
    </row>
    <row r="728" spans="1:34" x14ac:dyDescent="0.25">
      <c r="A728" s="31" t="str">
        <f>C711&amp;"x"&amp;B728</f>
        <v>x15</v>
      </c>
      <c r="B728" s="60">
        <v>15</v>
      </c>
      <c r="C728" s="84" t="str">
        <f t="shared" si="663"/>
        <v/>
      </c>
      <c r="D728" s="84" t="str">
        <f t="shared" si="664"/>
        <v/>
      </c>
      <c r="E728" s="85" t="str">
        <f t="shared" si="665"/>
        <v/>
      </c>
      <c r="F728" s="85" t="str">
        <f t="shared" si="666"/>
        <v/>
      </c>
      <c r="G728" s="86" t="str">
        <f t="shared" si="667"/>
        <v/>
      </c>
      <c r="H728" s="87" t="str">
        <f t="shared" si="668"/>
        <v/>
      </c>
      <c r="I728" s="94"/>
      <c r="J728" s="84" t="str">
        <f t="shared" si="669"/>
        <v/>
      </c>
      <c r="K728" s="84" t="str">
        <f t="shared" si="670"/>
        <v/>
      </c>
      <c r="L728" s="84" t="str">
        <f t="shared" si="671"/>
        <v/>
      </c>
      <c r="M728" s="84" t="str">
        <f t="shared" si="672"/>
        <v/>
      </c>
      <c r="N728" s="89"/>
      <c r="P728" s="199"/>
      <c r="Q728" s="199"/>
      <c r="R728" s="199"/>
      <c r="S728" s="199" t="str">
        <f>IF(OR(LEFT($A728,1)="x",AND(AC713+$AC728=0,$AC713&gt;0)),"",IFERROR(VLOOKUP($A728,LedenZ,29,0),""))</f>
        <v/>
      </c>
      <c r="T728" s="273">
        <f t="shared" si="673"/>
        <v>0</v>
      </c>
      <c r="U728" s="202">
        <f t="shared" si="674"/>
        <v>0</v>
      </c>
      <c r="V728" s="205" t="str">
        <f t="shared" si="681"/>
        <v/>
      </c>
      <c r="W728" s="205" t="str">
        <f t="shared" si="681"/>
        <v/>
      </c>
      <c r="X728" s="49">
        <v>19</v>
      </c>
      <c r="Y728" s="84" t="str">
        <f t="shared" si="675"/>
        <v/>
      </c>
      <c r="Z728" s="84" t="str">
        <f t="shared" si="676"/>
        <v/>
      </c>
      <c r="AA728" s="84" t="str">
        <f t="shared" si="677"/>
        <v/>
      </c>
      <c r="AB728" s="84" t="str">
        <f t="shared" si="678"/>
        <v/>
      </c>
      <c r="AC728" s="31">
        <f t="shared" si="679"/>
        <v>0</v>
      </c>
      <c r="AH728" s="332" t="str">
        <f t="shared" si="680"/>
        <v/>
      </c>
    </row>
    <row r="729" spans="1:34" ht="13.8" thickBot="1" x14ac:dyDescent="0.3">
      <c r="B729" s="90"/>
      <c r="C729" s="91"/>
      <c r="D729" s="90"/>
      <c r="E729" s="90"/>
      <c r="F729" s="90"/>
      <c r="G729" s="92"/>
      <c r="H729" s="92"/>
      <c r="I729" s="92"/>
      <c r="J729" s="91"/>
      <c r="K729" s="91"/>
      <c r="L729" s="91"/>
      <c r="M729" s="89"/>
      <c r="N729" s="89"/>
      <c r="X729" s="49">
        <v>20</v>
      </c>
    </row>
    <row r="730" spans="1:34" ht="13.8" thickTop="1" x14ac:dyDescent="0.25">
      <c r="A730" s="59"/>
      <c r="B730" s="60"/>
      <c r="C730" s="416" t="s">
        <v>5707</v>
      </c>
      <c r="D730" s="416"/>
      <c r="E730" s="162" t="s">
        <v>5708</v>
      </c>
      <c r="F730" s="162" t="s">
        <v>5709</v>
      </c>
      <c r="G730" s="62" t="s">
        <v>5710</v>
      </c>
      <c r="H730" s="63"/>
      <c r="I730" s="64"/>
      <c r="J730" s="65" t="s">
        <v>5711</v>
      </c>
      <c r="K730" s="65" t="s">
        <v>5712</v>
      </c>
      <c r="L730" s="65" t="s">
        <v>5713</v>
      </c>
      <c r="M730" s="66"/>
      <c r="N730" s="66"/>
      <c r="O730" s="67"/>
      <c r="P730" s="68">
        <f>COUNT(P734:P748)</f>
        <v>0</v>
      </c>
      <c r="Q730" s="68">
        <f>COUNT(Q734:Q748)</f>
        <v>0</v>
      </c>
      <c r="R730" s="68">
        <f>COUNT(R734:R748)</f>
        <v>0</v>
      </c>
      <c r="S730" s="68">
        <f>COUNT(S734:S748)</f>
        <v>0</v>
      </c>
      <c r="T730" s="344">
        <f>T731-SUM(U734:U748)</f>
        <v>0</v>
      </c>
      <c r="U730" s="67"/>
      <c r="V730" s="67"/>
      <c r="W730" s="67"/>
      <c r="X730" s="67">
        <v>1</v>
      </c>
      <c r="Y730" s="59"/>
      <c r="Z730" s="59"/>
      <c r="AA730" s="59"/>
      <c r="AB730" s="59"/>
      <c r="AC730" s="59"/>
    </row>
    <row r="731" spans="1:34" x14ac:dyDescent="0.25">
      <c r="A731" s="40">
        <v>40</v>
      </c>
      <c r="B731" s="70"/>
      <c r="C731" s="415" t="str">
        <f>Leden!AR42</f>
        <v/>
      </c>
      <c r="D731" s="415"/>
      <c r="E731" s="161" t="str">
        <f>IF($C731="","",LEFT(IFERROR(VLOOKUP($C731,TeamsZ,2,0),"")&amp;"??",2))</f>
        <v/>
      </c>
      <c r="F731" s="342" t="str">
        <f>IF($C731="","",IFERROR(VLOOKUP($C731,TeamsZ,3,0),"??"))</f>
        <v/>
      </c>
      <c r="G731" s="161" t="str">
        <f>IF($C731="","",LEFT(IFERROR(VLOOKUP($C731,TeamsZ,4,0),"")&amp;"?",1))</f>
        <v/>
      </c>
      <c r="H731" s="72"/>
      <c r="I731" s="73"/>
      <c r="J731" s="265">
        <f>COUNTIF(C734:C748,"V")</f>
        <v>0</v>
      </c>
      <c r="K731" s="268">
        <f>COUNTIF(C734:C748,"M")</f>
        <v>0</v>
      </c>
      <c r="L731" s="74" t="str">
        <f>IFERROR(AVERAGE(H734:H748),"")</f>
        <v/>
      </c>
      <c r="M731" s="75"/>
      <c r="N731" s="75"/>
      <c r="O731" s="76" t="s">
        <v>5714</v>
      </c>
      <c r="P731" s="346"/>
      <c r="Q731" s="346"/>
      <c r="R731" s="346"/>
      <c r="S731" s="346" t="str">
        <f>IF(COUNT(S734:S748)=0,"",TeamPunten(S734:S748,$C731,$T731))</f>
        <v/>
      </c>
      <c r="T731" s="344">
        <f>SUM(T734:T748)</f>
        <v>0</v>
      </c>
      <c r="U731" s="201" t="str">
        <f>MID($C731,1,1)</f>
        <v/>
      </c>
      <c r="V731" s="201" t="str">
        <f>MID($C731,1,1)</f>
        <v/>
      </c>
      <c r="W731" s="201" t="str">
        <f>MID($C731,1,1)</f>
        <v/>
      </c>
      <c r="X731" s="49">
        <v>2</v>
      </c>
      <c r="Y731" s="40"/>
      <c r="Z731" s="40"/>
      <c r="AA731" s="40"/>
      <c r="AB731" s="40"/>
      <c r="AC731" s="40"/>
      <c r="AD731" s="17" t="str">
        <f>IF($C731="","",IFERROR(VLOOKUP($C731,TeamsZ,6,0),""))</f>
        <v/>
      </c>
      <c r="AE731" s="17" t="str">
        <f>TRIM(IF($AD731="","",IFERROR(VLOOKUP($AD731,Teams!$J$4:$O$8,2,0),"")))</f>
        <v/>
      </c>
      <c r="AF731" s="17" t="str">
        <f>TRIM(IF($AD731="","",IFERROR(VLOOKUP($AD731,Teams!$J$4:$O$8,4,0),"")))</f>
        <v/>
      </c>
      <c r="AH731" s="335" t="str">
        <f>IFERROR(AVERAGE(AH734:AH748),"")</f>
        <v/>
      </c>
    </row>
    <row r="732" spans="1:34" x14ac:dyDescent="0.25">
      <c r="B732" s="60"/>
      <c r="C732" s="162"/>
      <c r="D732" s="60"/>
      <c r="E732" s="60"/>
      <c r="F732" s="60"/>
      <c r="G732" s="64"/>
      <c r="H732" s="64"/>
      <c r="I732" s="64"/>
      <c r="J732" s="266"/>
      <c r="K732" s="266"/>
      <c r="L732" s="266"/>
      <c r="M732" s="77"/>
      <c r="N732" s="77"/>
      <c r="P732" s="200"/>
      <c r="Q732" s="200"/>
      <c r="R732" s="200"/>
      <c r="S732" s="200"/>
      <c r="T732" s="156"/>
      <c r="U732" s="202"/>
      <c r="V732" s="202"/>
      <c r="W732" s="202"/>
      <c r="X732" s="49">
        <v>3</v>
      </c>
    </row>
    <row r="733" spans="1:34" x14ac:dyDescent="0.25">
      <c r="A733" s="78"/>
      <c r="B733" s="79"/>
      <c r="C733" s="80" t="s">
        <v>5715</v>
      </c>
      <c r="D733" s="80" t="s">
        <v>5716</v>
      </c>
      <c r="E733" s="81" t="s">
        <v>5717</v>
      </c>
      <c r="F733" s="81" t="s">
        <v>5718</v>
      </c>
      <c r="G733" s="80" t="s">
        <v>5719</v>
      </c>
      <c r="H733" s="80" t="s">
        <v>5720</v>
      </c>
      <c r="I733" s="80" t="s">
        <v>5575</v>
      </c>
      <c r="J733" s="80" t="s">
        <v>7904</v>
      </c>
      <c r="K733" s="80" t="s">
        <v>7905</v>
      </c>
      <c r="L733" s="80" t="s">
        <v>8680</v>
      </c>
      <c r="M733" s="80" t="s">
        <v>8681</v>
      </c>
      <c r="N733" s="82"/>
      <c r="O733" s="83"/>
      <c r="P733" s="203" t="s">
        <v>5585</v>
      </c>
      <c r="Q733" s="203" t="s">
        <v>5584</v>
      </c>
      <c r="R733" s="203" t="s">
        <v>5586</v>
      </c>
      <c r="S733" s="203" t="s">
        <v>5585</v>
      </c>
      <c r="T733" s="156"/>
      <c r="U733" s="201" t="str">
        <f>IF(W731="","",VLOOKUP(W731,Leeftijdscat,2,FALSE))</f>
        <v/>
      </c>
      <c r="V733" s="201" t="str">
        <f>IF(W731="","",VLOOKUP(W731,Leeftijdscat,3,FALSE))</f>
        <v/>
      </c>
      <c r="W733" s="201" t="str">
        <f>IF(W731="","",VLOOKUP(W731,Leeftijdscat,4,FALSE))</f>
        <v/>
      </c>
      <c r="X733" s="49">
        <v>4</v>
      </c>
      <c r="Y733" s="78">
        <f>LEN(Y734&amp;Y735&amp;Y736&amp;Y737&amp;Y738&amp;Y739&amp;Y740&amp;Y741&amp;Y742&amp;Y743&amp;Y744&amp;Y745&amp;Y746&amp;Y747&amp;Y748)</f>
        <v>0</v>
      </c>
      <c r="Z733" s="78">
        <f>LEN(Z734&amp;Z735&amp;Z736&amp;Z737&amp;Z738&amp;Z739&amp;Z740&amp;Z741&amp;Z742&amp;Z743&amp;Z744&amp;Z745&amp;Z746&amp;Z747&amp;Z748)</f>
        <v>0</v>
      </c>
      <c r="AA733" s="78">
        <f>LEN(AA734&amp;AA735&amp;AA736&amp;AA737&amp;AA738&amp;AA739&amp;AA740&amp;AA741&amp;AA742&amp;AA743&amp;AA744&amp;AA745&amp;AA746&amp;AA747&amp;AA748)</f>
        <v>0</v>
      </c>
      <c r="AB733" s="78">
        <f>LEN(AB734&amp;AB735&amp;AB736&amp;AB737&amp;AB738&amp;AB739&amp;AB740&amp;AB741&amp;AB742&amp;AB743&amp;AB744&amp;AB745&amp;AB746&amp;AB747&amp;AB748)</f>
        <v>0</v>
      </c>
      <c r="AC733" s="78">
        <f>SUM(Y733:AA733)</f>
        <v>0</v>
      </c>
    </row>
    <row r="734" spans="1:34" x14ac:dyDescent="0.25">
      <c r="A734" s="31" t="str">
        <f>C731&amp;"x"&amp;B734</f>
        <v>x1</v>
      </c>
      <c r="B734" s="60">
        <v>1</v>
      </c>
      <c r="C734" s="84" t="str">
        <f t="shared" ref="C734:C748" si="682">IF(LEFT($A734,1)="x","",IFERROR(VLOOKUP($A734,LedenZ,5,0),""))</f>
        <v/>
      </c>
      <c r="D734" s="84" t="str">
        <f t="shared" ref="D734:D748" si="683">IF(LEFT($A734,1)="x","",IFERROR(VLOOKUP($A734,LedenZ,6,0),""))</f>
        <v/>
      </c>
      <c r="E734" s="85" t="str">
        <f t="shared" ref="E734:E748" si="684">IF(LEFT($A734,1)="x","",IFERROR(VLOOKUP($A734,LedenZ,7,0),""))</f>
        <v/>
      </c>
      <c r="F734" s="85" t="str">
        <f t="shared" ref="F734:F748" si="685">IF(LEFT($A734,1)="x","",IFERROR(VLOOKUP($A734,LedenZ,8,0),""))</f>
        <v/>
      </c>
      <c r="G734" s="86" t="str">
        <f t="shared" ref="G734:G748" si="686">IF(LEFT($A734,1)="x","",IFERROR(VLOOKUP($A734,LedenZ,9,0),""))</f>
        <v/>
      </c>
      <c r="H734" s="87" t="str">
        <f t="shared" ref="H734:H748" si="687">IF(AND(ISNUMBER(G734),G734&lt;&gt;0),DATEDIF(G734,Peildatum,"Y"),"")</f>
        <v/>
      </c>
      <c r="I734" s="94"/>
      <c r="J734" s="84" t="str">
        <f t="shared" ref="J734:J748" si="688">IF(LEFT($A734,1)="x","",IFERROR(VLOOKUP($A734,LedenZ,15,0),""))</f>
        <v/>
      </c>
      <c r="K734" s="84" t="str">
        <f t="shared" ref="K734:K748" si="689">IF(LEFT($A734,1)="x","",IFERROR(VLOOKUP($A734,LedenZ,16,0),""))</f>
        <v/>
      </c>
      <c r="L734" s="84" t="str">
        <f t="shared" ref="L734:L748" si="690">IF(LEFT($A734,1)="x","",IFERROR(VLOOKUP($A734,LedenZ,17,0),""))</f>
        <v/>
      </c>
      <c r="M734" s="84" t="str">
        <f t="shared" ref="M734:M748" si="691">IF(LEFT($A734,1)="x","",IFERROR(VLOOKUP($A734,LedenZ,18,0),""))</f>
        <v/>
      </c>
      <c r="N734" s="89"/>
      <c r="P734" s="199"/>
      <c r="Q734" s="199"/>
      <c r="R734" s="199"/>
      <c r="S734" s="199" t="str">
        <f>IF(OR(LEFT($A734,1)="x",AND(AC733+$AC734=0,$AC733&gt;0)),"",IFERROR(VLOOKUP($A734,LedenZ,29,0),""))</f>
        <v/>
      </c>
      <c r="T734" s="273">
        <f t="shared" ref="T734:T748" si="692">IF(LEN(C734&amp;D734&amp;E734&amp;F734)&gt;0,1,0)</f>
        <v>0</v>
      </c>
      <c r="U734" s="202">
        <f t="shared" ref="U734:U748" si="693">MIN(LEN(Y734&amp;Z734&amp;AA734&amp;AB734),1)</f>
        <v>0</v>
      </c>
      <c r="V734" s="205" t="str">
        <f>V733</f>
        <v/>
      </c>
      <c r="W734" s="205" t="str">
        <f>W733</f>
        <v/>
      </c>
      <c r="X734" s="49">
        <v>5</v>
      </c>
      <c r="Y734" s="84" t="str">
        <f t="shared" ref="Y734:Y748" si="694">IF(LEFT($A734,1)="x","",IFERROR(VLOOKUP($A734,LedenZ,33,0),""))</f>
        <v/>
      </c>
      <c r="Z734" s="84" t="str">
        <f t="shared" ref="Z734:Z748" si="695">IF(LEFT($A734,1)="x","",IFERROR(VLOOKUP($A734,LedenZ,34,0),""))</f>
        <v/>
      </c>
      <c r="AA734" s="84" t="str">
        <f t="shared" ref="AA734:AA748" si="696">IF(LEFT($A734,1)="x","",IFERROR(VLOOKUP($A734,LedenZ,35,0),""))</f>
        <v/>
      </c>
      <c r="AB734" s="84" t="str">
        <f t="shared" ref="AB734:AB748" si="697">IF(LEFT($A734,1)="x","",IFERROR(VLOOKUP($A734,LedenZ,36,0),""))</f>
        <v/>
      </c>
      <c r="AC734" s="31">
        <f t="shared" ref="AC734:AC748" si="698">LEN(Y734&amp;Z734&amp;AA734&amp;AB734)</f>
        <v>0</v>
      </c>
      <c r="AH734" s="332" t="str">
        <f t="shared" ref="AH734:AH748" si="699">lft(G734,Peildatum)</f>
        <v/>
      </c>
    </row>
    <row r="735" spans="1:34" x14ac:dyDescent="0.25">
      <c r="A735" s="31" t="str">
        <f>C731&amp;"x"&amp;B735</f>
        <v>x2</v>
      </c>
      <c r="B735" s="60">
        <v>2</v>
      </c>
      <c r="C735" s="84" t="str">
        <f t="shared" si="682"/>
        <v/>
      </c>
      <c r="D735" s="84" t="str">
        <f t="shared" si="683"/>
        <v/>
      </c>
      <c r="E735" s="85" t="str">
        <f t="shared" si="684"/>
        <v/>
      </c>
      <c r="F735" s="85" t="str">
        <f t="shared" si="685"/>
        <v/>
      </c>
      <c r="G735" s="86" t="str">
        <f t="shared" si="686"/>
        <v/>
      </c>
      <c r="H735" s="87" t="str">
        <f t="shared" si="687"/>
        <v/>
      </c>
      <c r="I735" s="94"/>
      <c r="J735" s="84" t="str">
        <f t="shared" si="688"/>
        <v/>
      </c>
      <c r="K735" s="84" t="str">
        <f t="shared" si="689"/>
        <v/>
      </c>
      <c r="L735" s="84" t="str">
        <f t="shared" si="690"/>
        <v/>
      </c>
      <c r="M735" s="84" t="str">
        <f t="shared" si="691"/>
        <v/>
      </c>
      <c r="N735" s="89"/>
      <c r="P735" s="199"/>
      <c r="Q735" s="199"/>
      <c r="R735" s="199"/>
      <c r="S735" s="199" t="str">
        <f>IF(OR(LEFT($A735,1)="x",AND(AC733+$AC735=0,$AC733&gt;0)),"",IFERROR(VLOOKUP($A735,LedenZ,29,0),""))</f>
        <v/>
      </c>
      <c r="T735" s="273">
        <f t="shared" si="692"/>
        <v>0</v>
      </c>
      <c r="U735" s="202">
        <f t="shared" si="693"/>
        <v>0</v>
      </c>
      <c r="V735" s="205" t="str">
        <f t="shared" ref="V735:W748" si="700">V734</f>
        <v/>
      </c>
      <c r="W735" s="205" t="str">
        <f t="shared" si="700"/>
        <v/>
      </c>
      <c r="X735" s="49">
        <v>6</v>
      </c>
      <c r="Y735" s="84" t="str">
        <f t="shared" si="694"/>
        <v/>
      </c>
      <c r="Z735" s="84" t="str">
        <f t="shared" si="695"/>
        <v/>
      </c>
      <c r="AA735" s="84" t="str">
        <f t="shared" si="696"/>
        <v/>
      </c>
      <c r="AB735" s="84" t="str">
        <f t="shared" si="697"/>
        <v/>
      </c>
      <c r="AC735" s="31">
        <f t="shared" si="698"/>
        <v>0</v>
      </c>
      <c r="AH735" s="332" t="str">
        <f t="shared" si="699"/>
        <v/>
      </c>
    </row>
    <row r="736" spans="1:34" x14ac:dyDescent="0.25">
      <c r="A736" s="31" t="str">
        <f>C731&amp;"x"&amp;B736</f>
        <v>x3</v>
      </c>
      <c r="B736" s="60">
        <v>3</v>
      </c>
      <c r="C736" s="84" t="str">
        <f t="shared" si="682"/>
        <v/>
      </c>
      <c r="D736" s="84" t="str">
        <f t="shared" si="683"/>
        <v/>
      </c>
      <c r="E736" s="85" t="str">
        <f t="shared" si="684"/>
        <v/>
      </c>
      <c r="F736" s="85" t="str">
        <f t="shared" si="685"/>
        <v/>
      </c>
      <c r="G736" s="86" t="str">
        <f t="shared" si="686"/>
        <v/>
      </c>
      <c r="H736" s="87" t="str">
        <f t="shared" si="687"/>
        <v/>
      </c>
      <c r="I736" s="94"/>
      <c r="J736" s="84" t="str">
        <f t="shared" si="688"/>
        <v/>
      </c>
      <c r="K736" s="84" t="str">
        <f t="shared" si="689"/>
        <v/>
      </c>
      <c r="L736" s="84" t="str">
        <f t="shared" si="690"/>
        <v/>
      </c>
      <c r="M736" s="84" t="str">
        <f t="shared" si="691"/>
        <v/>
      </c>
      <c r="N736" s="89"/>
      <c r="P736" s="199"/>
      <c r="Q736" s="199"/>
      <c r="R736" s="199"/>
      <c r="S736" s="199" t="str">
        <f>IF(OR(LEFT($A736,1)="x",AND(AC733+$AC736=0,$AC733&gt;0)),"",IFERROR(VLOOKUP($A736,LedenZ,29,0),""))</f>
        <v/>
      </c>
      <c r="T736" s="273">
        <f t="shared" si="692"/>
        <v>0</v>
      </c>
      <c r="U736" s="202">
        <f t="shared" si="693"/>
        <v>0</v>
      </c>
      <c r="V736" s="205" t="str">
        <f t="shared" si="700"/>
        <v/>
      </c>
      <c r="W736" s="205" t="str">
        <f t="shared" si="700"/>
        <v/>
      </c>
      <c r="X736" s="49">
        <v>7</v>
      </c>
      <c r="Y736" s="84" t="str">
        <f t="shared" si="694"/>
        <v/>
      </c>
      <c r="Z736" s="84" t="str">
        <f t="shared" si="695"/>
        <v/>
      </c>
      <c r="AA736" s="84" t="str">
        <f t="shared" si="696"/>
        <v/>
      </c>
      <c r="AB736" s="84" t="str">
        <f t="shared" si="697"/>
        <v/>
      </c>
      <c r="AC736" s="31">
        <f t="shared" si="698"/>
        <v>0</v>
      </c>
      <c r="AH736" s="332" t="str">
        <f t="shared" si="699"/>
        <v/>
      </c>
    </row>
    <row r="737" spans="1:34" x14ac:dyDescent="0.25">
      <c r="A737" s="31" t="str">
        <f>C731&amp;"x"&amp;B737</f>
        <v>x4</v>
      </c>
      <c r="B737" s="60">
        <v>4</v>
      </c>
      <c r="C737" s="84" t="str">
        <f t="shared" si="682"/>
        <v/>
      </c>
      <c r="D737" s="84" t="str">
        <f t="shared" si="683"/>
        <v/>
      </c>
      <c r="E737" s="85" t="str">
        <f t="shared" si="684"/>
        <v/>
      </c>
      <c r="F737" s="85" t="str">
        <f t="shared" si="685"/>
        <v/>
      </c>
      <c r="G737" s="86" t="str">
        <f t="shared" si="686"/>
        <v/>
      </c>
      <c r="H737" s="87" t="str">
        <f t="shared" si="687"/>
        <v/>
      </c>
      <c r="I737" s="94"/>
      <c r="J737" s="84" t="str">
        <f t="shared" si="688"/>
        <v/>
      </c>
      <c r="K737" s="84" t="str">
        <f t="shared" si="689"/>
        <v/>
      </c>
      <c r="L737" s="84" t="str">
        <f t="shared" si="690"/>
        <v/>
      </c>
      <c r="M737" s="84" t="str">
        <f t="shared" si="691"/>
        <v/>
      </c>
      <c r="N737" s="89"/>
      <c r="P737" s="199"/>
      <c r="Q737" s="199"/>
      <c r="R737" s="199"/>
      <c r="S737" s="199" t="str">
        <f>IF(OR(LEFT($A737,1)="x",AND(AC733+$AC737=0,$AC733&gt;0)),"",IFERROR(VLOOKUP($A737,LedenZ,29,0),""))</f>
        <v/>
      </c>
      <c r="T737" s="273">
        <f t="shared" si="692"/>
        <v>0</v>
      </c>
      <c r="U737" s="202">
        <f t="shared" si="693"/>
        <v>0</v>
      </c>
      <c r="V737" s="205" t="str">
        <f t="shared" si="700"/>
        <v/>
      </c>
      <c r="W737" s="205" t="str">
        <f t="shared" si="700"/>
        <v/>
      </c>
      <c r="X737" s="49">
        <v>8</v>
      </c>
      <c r="Y737" s="84" t="str">
        <f t="shared" si="694"/>
        <v/>
      </c>
      <c r="Z737" s="84" t="str">
        <f t="shared" si="695"/>
        <v/>
      </c>
      <c r="AA737" s="84" t="str">
        <f t="shared" si="696"/>
        <v/>
      </c>
      <c r="AB737" s="84" t="str">
        <f t="shared" si="697"/>
        <v/>
      </c>
      <c r="AC737" s="31">
        <f t="shared" si="698"/>
        <v>0</v>
      </c>
      <c r="AH737" s="332" t="str">
        <f t="shared" si="699"/>
        <v/>
      </c>
    </row>
    <row r="738" spans="1:34" x14ac:dyDescent="0.25">
      <c r="A738" s="31" t="str">
        <f>C731&amp;"x"&amp;B738</f>
        <v>x5</v>
      </c>
      <c r="B738" s="60">
        <v>5</v>
      </c>
      <c r="C738" s="84" t="str">
        <f t="shared" si="682"/>
        <v/>
      </c>
      <c r="D738" s="84" t="str">
        <f t="shared" si="683"/>
        <v/>
      </c>
      <c r="E738" s="85" t="str">
        <f t="shared" si="684"/>
        <v/>
      </c>
      <c r="F738" s="85" t="str">
        <f t="shared" si="685"/>
        <v/>
      </c>
      <c r="G738" s="86" t="str">
        <f t="shared" si="686"/>
        <v/>
      </c>
      <c r="H738" s="87" t="str">
        <f t="shared" si="687"/>
        <v/>
      </c>
      <c r="I738" s="94"/>
      <c r="J738" s="84" t="str">
        <f t="shared" si="688"/>
        <v/>
      </c>
      <c r="K738" s="84" t="str">
        <f t="shared" si="689"/>
        <v/>
      </c>
      <c r="L738" s="84" t="str">
        <f t="shared" si="690"/>
        <v/>
      </c>
      <c r="M738" s="84" t="str">
        <f t="shared" si="691"/>
        <v/>
      </c>
      <c r="N738" s="89"/>
      <c r="P738" s="199"/>
      <c r="Q738" s="199"/>
      <c r="R738" s="199"/>
      <c r="S738" s="199" t="str">
        <f>IF(OR(LEFT($A738,1)="x",AND(AC733+$AC738=0,$AC733&gt;0)),"",IFERROR(VLOOKUP($A738,LedenZ,29,0),""))</f>
        <v/>
      </c>
      <c r="T738" s="273">
        <f t="shared" si="692"/>
        <v>0</v>
      </c>
      <c r="U738" s="202">
        <f t="shared" si="693"/>
        <v>0</v>
      </c>
      <c r="V738" s="205" t="str">
        <f t="shared" si="700"/>
        <v/>
      </c>
      <c r="W738" s="205" t="str">
        <f t="shared" si="700"/>
        <v/>
      </c>
      <c r="X738" s="49">
        <v>9</v>
      </c>
      <c r="Y738" s="84" t="str">
        <f t="shared" si="694"/>
        <v/>
      </c>
      <c r="Z738" s="84" t="str">
        <f t="shared" si="695"/>
        <v/>
      </c>
      <c r="AA738" s="84" t="str">
        <f t="shared" si="696"/>
        <v/>
      </c>
      <c r="AB738" s="84" t="str">
        <f t="shared" si="697"/>
        <v/>
      </c>
      <c r="AC738" s="31">
        <f t="shared" si="698"/>
        <v>0</v>
      </c>
      <c r="AH738" s="332" t="str">
        <f t="shared" si="699"/>
        <v/>
      </c>
    </row>
    <row r="739" spans="1:34" x14ac:dyDescent="0.25">
      <c r="A739" s="31" t="str">
        <f>C731&amp;"x"&amp;B739</f>
        <v>x6</v>
      </c>
      <c r="B739" s="60">
        <v>6</v>
      </c>
      <c r="C739" s="84" t="str">
        <f t="shared" si="682"/>
        <v/>
      </c>
      <c r="D739" s="84" t="str">
        <f t="shared" si="683"/>
        <v/>
      </c>
      <c r="E739" s="85" t="str">
        <f t="shared" si="684"/>
        <v/>
      </c>
      <c r="F739" s="85" t="str">
        <f t="shared" si="685"/>
        <v/>
      </c>
      <c r="G739" s="86" t="str">
        <f t="shared" si="686"/>
        <v/>
      </c>
      <c r="H739" s="87" t="str">
        <f t="shared" si="687"/>
        <v/>
      </c>
      <c r="I739" s="94"/>
      <c r="J739" s="84" t="str">
        <f t="shared" si="688"/>
        <v/>
      </c>
      <c r="K739" s="84" t="str">
        <f t="shared" si="689"/>
        <v/>
      </c>
      <c r="L739" s="84" t="str">
        <f t="shared" si="690"/>
        <v/>
      </c>
      <c r="M739" s="84" t="str">
        <f t="shared" si="691"/>
        <v/>
      </c>
      <c r="N739" s="89"/>
      <c r="P739" s="199"/>
      <c r="Q739" s="199"/>
      <c r="R739" s="199"/>
      <c r="S739" s="199" t="str">
        <f>IF(OR(LEFT($A739,1)="x",AND(AC733+$AC739=0,$AC733&gt;0)),"",IFERROR(VLOOKUP($A739,LedenZ,29,0),""))</f>
        <v/>
      </c>
      <c r="T739" s="273">
        <f t="shared" si="692"/>
        <v>0</v>
      </c>
      <c r="U739" s="202">
        <f t="shared" si="693"/>
        <v>0</v>
      </c>
      <c r="V739" s="205" t="str">
        <f t="shared" si="700"/>
        <v/>
      </c>
      <c r="W739" s="205" t="str">
        <f t="shared" si="700"/>
        <v/>
      </c>
      <c r="X739" s="49">
        <v>10</v>
      </c>
      <c r="Y739" s="84" t="str">
        <f t="shared" si="694"/>
        <v/>
      </c>
      <c r="Z739" s="84" t="str">
        <f t="shared" si="695"/>
        <v/>
      </c>
      <c r="AA739" s="84" t="str">
        <f t="shared" si="696"/>
        <v/>
      </c>
      <c r="AB739" s="84" t="str">
        <f t="shared" si="697"/>
        <v/>
      </c>
      <c r="AC739" s="31">
        <f t="shared" si="698"/>
        <v>0</v>
      </c>
      <c r="AH739" s="332" t="str">
        <f t="shared" si="699"/>
        <v/>
      </c>
    </row>
    <row r="740" spans="1:34" x14ac:dyDescent="0.25">
      <c r="A740" s="31" t="str">
        <f>C731&amp;"x"&amp;B740</f>
        <v>x7</v>
      </c>
      <c r="B740" s="60">
        <v>7</v>
      </c>
      <c r="C740" s="84" t="str">
        <f t="shared" si="682"/>
        <v/>
      </c>
      <c r="D740" s="84" t="str">
        <f t="shared" si="683"/>
        <v/>
      </c>
      <c r="E740" s="85" t="str">
        <f t="shared" si="684"/>
        <v/>
      </c>
      <c r="F740" s="85" t="str">
        <f t="shared" si="685"/>
        <v/>
      </c>
      <c r="G740" s="86" t="str">
        <f t="shared" si="686"/>
        <v/>
      </c>
      <c r="H740" s="87" t="str">
        <f t="shared" si="687"/>
        <v/>
      </c>
      <c r="I740" s="94"/>
      <c r="J740" s="84" t="str">
        <f t="shared" si="688"/>
        <v/>
      </c>
      <c r="K740" s="84" t="str">
        <f t="shared" si="689"/>
        <v/>
      </c>
      <c r="L740" s="84" t="str">
        <f t="shared" si="690"/>
        <v/>
      </c>
      <c r="M740" s="84" t="str">
        <f t="shared" si="691"/>
        <v/>
      </c>
      <c r="N740" s="89"/>
      <c r="P740" s="199"/>
      <c r="Q740" s="199"/>
      <c r="R740" s="199"/>
      <c r="S740" s="199" t="str">
        <f>IF(OR(LEFT($A740,1)="x",AND(AC733+$AC740=0,$AC733&gt;0)),"",IFERROR(VLOOKUP($A740,LedenZ,29,0),""))</f>
        <v/>
      </c>
      <c r="T740" s="273">
        <f t="shared" si="692"/>
        <v>0</v>
      </c>
      <c r="U740" s="202">
        <f t="shared" si="693"/>
        <v>0</v>
      </c>
      <c r="V740" s="205" t="str">
        <f t="shared" si="700"/>
        <v/>
      </c>
      <c r="W740" s="205" t="str">
        <f t="shared" si="700"/>
        <v/>
      </c>
      <c r="X740" s="49">
        <v>11</v>
      </c>
      <c r="Y740" s="84" t="str">
        <f t="shared" si="694"/>
        <v/>
      </c>
      <c r="Z740" s="84" t="str">
        <f t="shared" si="695"/>
        <v/>
      </c>
      <c r="AA740" s="84" t="str">
        <f t="shared" si="696"/>
        <v/>
      </c>
      <c r="AB740" s="84" t="str">
        <f t="shared" si="697"/>
        <v/>
      </c>
      <c r="AC740" s="31">
        <f t="shared" si="698"/>
        <v>0</v>
      </c>
      <c r="AH740" s="332" t="str">
        <f t="shared" si="699"/>
        <v/>
      </c>
    </row>
    <row r="741" spans="1:34" x14ac:dyDescent="0.25">
      <c r="A741" s="31" t="str">
        <f>C731&amp;"x"&amp;B741</f>
        <v>x8</v>
      </c>
      <c r="B741" s="60">
        <v>8</v>
      </c>
      <c r="C741" s="84" t="str">
        <f t="shared" si="682"/>
        <v/>
      </c>
      <c r="D741" s="84" t="str">
        <f t="shared" si="683"/>
        <v/>
      </c>
      <c r="E741" s="85" t="str">
        <f t="shared" si="684"/>
        <v/>
      </c>
      <c r="F741" s="85" t="str">
        <f t="shared" si="685"/>
        <v/>
      </c>
      <c r="G741" s="86" t="str">
        <f t="shared" si="686"/>
        <v/>
      </c>
      <c r="H741" s="87" t="str">
        <f t="shared" si="687"/>
        <v/>
      </c>
      <c r="I741" s="94"/>
      <c r="J741" s="84" t="str">
        <f t="shared" si="688"/>
        <v/>
      </c>
      <c r="K741" s="84" t="str">
        <f t="shared" si="689"/>
        <v/>
      </c>
      <c r="L741" s="84" t="str">
        <f t="shared" si="690"/>
        <v/>
      </c>
      <c r="M741" s="84" t="str">
        <f t="shared" si="691"/>
        <v/>
      </c>
      <c r="N741" s="89"/>
      <c r="P741" s="199"/>
      <c r="Q741" s="199"/>
      <c r="R741" s="199"/>
      <c r="S741" s="199" t="str">
        <f>IF(OR(LEFT($A741,1)="x",AND(AC733+$AC741=0,$AC733&gt;0)),"",IFERROR(VLOOKUP($A741,LedenZ,29,0),""))</f>
        <v/>
      </c>
      <c r="T741" s="273">
        <f t="shared" si="692"/>
        <v>0</v>
      </c>
      <c r="U741" s="202">
        <f t="shared" si="693"/>
        <v>0</v>
      </c>
      <c r="V741" s="205" t="str">
        <f t="shared" si="700"/>
        <v/>
      </c>
      <c r="W741" s="205" t="str">
        <f t="shared" si="700"/>
        <v/>
      </c>
      <c r="X741" s="49">
        <v>12</v>
      </c>
      <c r="Y741" s="84" t="str">
        <f t="shared" si="694"/>
        <v/>
      </c>
      <c r="Z741" s="84" t="str">
        <f t="shared" si="695"/>
        <v/>
      </c>
      <c r="AA741" s="84" t="str">
        <f t="shared" si="696"/>
        <v/>
      </c>
      <c r="AB741" s="84" t="str">
        <f t="shared" si="697"/>
        <v/>
      </c>
      <c r="AC741" s="31">
        <f t="shared" si="698"/>
        <v>0</v>
      </c>
      <c r="AH741" s="332" t="str">
        <f t="shared" si="699"/>
        <v/>
      </c>
    </row>
    <row r="742" spans="1:34" x14ac:dyDescent="0.25">
      <c r="A742" s="31" t="str">
        <f>C731&amp;"x"&amp;B742</f>
        <v>x9</v>
      </c>
      <c r="B742" s="60">
        <v>9</v>
      </c>
      <c r="C742" s="84" t="str">
        <f t="shared" si="682"/>
        <v/>
      </c>
      <c r="D742" s="84" t="str">
        <f t="shared" si="683"/>
        <v/>
      </c>
      <c r="E742" s="85" t="str">
        <f t="shared" si="684"/>
        <v/>
      </c>
      <c r="F742" s="85" t="str">
        <f t="shared" si="685"/>
        <v/>
      </c>
      <c r="G742" s="86" t="str">
        <f t="shared" si="686"/>
        <v/>
      </c>
      <c r="H742" s="87" t="str">
        <f t="shared" si="687"/>
        <v/>
      </c>
      <c r="I742" s="94"/>
      <c r="J742" s="84" t="str">
        <f t="shared" si="688"/>
        <v/>
      </c>
      <c r="K742" s="84" t="str">
        <f t="shared" si="689"/>
        <v/>
      </c>
      <c r="L742" s="84" t="str">
        <f t="shared" si="690"/>
        <v/>
      </c>
      <c r="M742" s="84" t="str">
        <f t="shared" si="691"/>
        <v/>
      </c>
      <c r="N742" s="89"/>
      <c r="P742" s="199"/>
      <c r="Q742" s="199"/>
      <c r="R742" s="199"/>
      <c r="S742" s="199" t="str">
        <f>IF(OR(LEFT($A742,1)="x",AND(AC733+$AC742=0,$AC733&gt;0)),"",IFERROR(VLOOKUP($A742,LedenZ,29,0),""))</f>
        <v/>
      </c>
      <c r="T742" s="273">
        <f t="shared" si="692"/>
        <v>0</v>
      </c>
      <c r="U742" s="202">
        <f t="shared" si="693"/>
        <v>0</v>
      </c>
      <c r="V742" s="205" t="str">
        <f t="shared" si="700"/>
        <v/>
      </c>
      <c r="W742" s="205" t="str">
        <f t="shared" si="700"/>
        <v/>
      </c>
      <c r="X742" s="49">
        <v>13</v>
      </c>
      <c r="Y742" s="84" t="str">
        <f t="shared" si="694"/>
        <v/>
      </c>
      <c r="Z742" s="84" t="str">
        <f t="shared" si="695"/>
        <v/>
      </c>
      <c r="AA742" s="84" t="str">
        <f t="shared" si="696"/>
        <v/>
      </c>
      <c r="AB742" s="84" t="str">
        <f t="shared" si="697"/>
        <v/>
      </c>
      <c r="AC742" s="31">
        <f t="shared" si="698"/>
        <v>0</v>
      </c>
      <c r="AH742" s="332" t="str">
        <f t="shared" si="699"/>
        <v/>
      </c>
    </row>
    <row r="743" spans="1:34" x14ac:dyDescent="0.25">
      <c r="A743" s="31" t="str">
        <f>C731&amp;"x"&amp;B743</f>
        <v>x10</v>
      </c>
      <c r="B743" s="60">
        <v>10</v>
      </c>
      <c r="C743" s="84" t="str">
        <f t="shared" si="682"/>
        <v/>
      </c>
      <c r="D743" s="84" t="str">
        <f t="shared" si="683"/>
        <v/>
      </c>
      <c r="E743" s="85" t="str">
        <f t="shared" si="684"/>
        <v/>
      </c>
      <c r="F743" s="85" t="str">
        <f t="shared" si="685"/>
        <v/>
      </c>
      <c r="G743" s="86" t="str">
        <f t="shared" si="686"/>
        <v/>
      </c>
      <c r="H743" s="87" t="str">
        <f t="shared" si="687"/>
        <v/>
      </c>
      <c r="I743" s="94"/>
      <c r="J743" s="84" t="str">
        <f t="shared" si="688"/>
        <v/>
      </c>
      <c r="K743" s="84" t="str">
        <f t="shared" si="689"/>
        <v/>
      </c>
      <c r="L743" s="84" t="str">
        <f t="shared" si="690"/>
        <v/>
      </c>
      <c r="M743" s="84" t="str">
        <f t="shared" si="691"/>
        <v/>
      </c>
      <c r="N743" s="89"/>
      <c r="P743" s="199"/>
      <c r="Q743" s="199"/>
      <c r="R743" s="199"/>
      <c r="S743" s="199" t="str">
        <f>IF(OR(LEFT($A743,1)="x",AND(AC733+$AC743=0,$AC733&gt;0)),"",IFERROR(VLOOKUP($A743,LedenZ,29,0),""))</f>
        <v/>
      </c>
      <c r="T743" s="273">
        <f t="shared" si="692"/>
        <v>0</v>
      </c>
      <c r="U743" s="202">
        <f t="shared" si="693"/>
        <v>0</v>
      </c>
      <c r="V743" s="205" t="str">
        <f t="shared" si="700"/>
        <v/>
      </c>
      <c r="W743" s="205" t="str">
        <f t="shared" si="700"/>
        <v/>
      </c>
      <c r="X743" s="49">
        <v>14</v>
      </c>
      <c r="Y743" s="84" t="str">
        <f t="shared" si="694"/>
        <v/>
      </c>
      <c r="Z743" s="84" t="str">
        <f t="shared" si="695"/>
        <v/>
      </c>
      <c r="AA743" s="84" t="str">
        <f t="shared" si="696"/>
        <v/>
      </c>
      <c r="AB743" s="84" t="str">
        <f t="shared" si="697"/>
        <v/>
      </c>
      <c r="AC743" s="31">
        <f t="shared" si="698"/>
        <v>0</v>
      </c>
      <c r="AH743" s="332" t="str">
        <f t="shared" si="699"/>
        <v/>
      </c>
    </row>
    <row r="744" spans="1:34" x14ac:dyDescent="0.25">
      <c r="A744" s="31" t="str">
        <f>C731&amp;"x"&amp;B744</f>
        <v>x11</v>
      </c>
      <c r="B744" s="60">
        <v>11</v>
      </c>
      <c r="C744" s="84" t="str">
        <f t="shared" si="682"/>
        <v/>
      </c>
      <c r="D744" s="84" t="str">
        <f t="shared" si="683"/>
        <v/>
      </c>
      <c r="E744" s="85" t="str">
        <f t="shared" si="684"/>
        <v/>
      </c>
      <c r="F744" s="85" t="str">
        <f t="shared" si="685"/>
        <v/>
      </c>
      <c r="G744" s="86" t="str">
        <f t="shared" si="686"/>
        <v/>
      </c>
      <c r="H744" s="87" t="str">
        <f t="shared" si="687"/>
        <v/>
      </c>
      <c r="I744" s="94"/>
      <c r="J744" s="84" t="str">
        <f t="shared" si="688"/>
        <v/>
      </c>
      <c r="K744" s="84" t="str">
        <f t="shared" si="689"/>
        <v/>
      </c>
      <c r="L744" s="84" t="str">
        <f t="shared" si="690"/>
        <v/>
      </c>
      <c r="M744" s="84" t="str">
        <f t="shared" si="691"/>
        <v/>
      </c>
      <c r="N744" s="89"/>
      <c r="P744" s="199"/>
      <c r="Q744" s="199"/>
      <c r="R744" s="199"/>
      <c r="S744" s="199" t="str">
        <f>IF(OR(LEFT($A744,1)="x",AND(AC733+$AC744=0,$AC733&gt;0)),"",IFERROR(VLOOKUP($A744,LedenZ,29,0),""))</f>
        <v/>
      </c>
      <c r="T744" s="273">
        <f t="shared" si="692"/>
        <v>0</v>
      </c>
      <c r="U744" s="202">
        <f t="shared" si="693"/>
        <v>0</v>
      </c>
      <c r="V744" s="205" t="str">
        <f t="shared" si="700"/>
        <v/>
      </c>
      <c r="W744" s="205" t="str">
        <f t="shared" si="700"/>
        <v/>
      </c>
      <c r="X744" s="49">
        <v>15</v>
      </c>
      <c r="Y744" s="84" t="str">
        <f t="shared" si="694"/>
        <v/>
      </c>
      <c r="Z744" s="84" t="str">
        <f t="shared" si="695"/>
        <v/>
      </c>
      <c r="AA744" s="84" t="str">
        <f t="shared" si="696"/>
        <v/>
      </c>
      <c r="AB744" s="84" t="str">
        <f t="shared" si="697"/>
        <v/>
      </c>
      <c r="AC744" s="31">
        <f t="shared" si="698"/>
        <v>0</v>
      </c>
      <c r="AH744" s="332" t="str">
        <f t="shared" si="699"/>
        <v/>
      </c>
    </row>
    <row r="745" spans="1:34" x14ac:dyDescent="0.25">
      <c r="A745" s="31" t="str">
        <f>C731&amp;"x"&amp;B745</f>
        <v>x12</v>
      </c>
      <c r="B745" s="60">
        <v>12</v>
      </c>
      <c r="C745" s="84" t="str">
        <f t="shared" si="682"/>
        <v/>
      </c>
      <c r="D745" s="84" t="str">
        <f t="shared" si="683"/>
        <v/>
      </c>
      <c r="E745" s="85" t="str">
        <f t="shared" si="684"/>
        <v/>
      </c>
      <c r="F745" s="85" t="str">
        <f t="shared" si="685"/>
        <v/>
      </c>
      <c r="G745" s="86" t="str">
        <f t="shared" si="686"/>
        <v/>
      </c>
      <c r="H745" s="87" t="str">
        <f t="shared" si="687"/>
        <v/>
      </c>
      <c r="I745" s="94"/>
      <c r="J745" s="84" t="str">
        <f t="shared" si="688"/>
        <v/>
      </c>
      <c r="K745" s="84" t="str">
        <f t="shared" si="689"/>
        <v/>
      </c>
      <c r="L745" s="84" t="str">
        <f t="shared" si="690"/>
        <v/>
      </c>
      <c r="M745" s="84" t="str">
        <f t="shared" si="691"/>
        <v/>
      </c>
      <c r="N745" s="89"/>
      <c r="P745" s="199"/>
      <c r="Q745" s="199"/>
      <c r="R745" s="199"/>
      <c r="S745" s="199" t="str">
        <f>IF(OR(LEFT($A745,1)="x",AND(AC733+$AC745=0,$AC733&gt;0)),"",IFERROR(VLOOKUP($A745,LedenZ,29,0),""))</f>
        <v/>
      </c>
      <c r="T745" s="273">
        <f t="shared" si="692"/>
        <v>0</v>
      </c>
      <c r="U745" s="202">
        <f t="shared" si="693"/>
        <v>0</v>
      </c>
      <c r="V745" s="205" t="str">
        <f t="shared" si="700"/>
        <v/>
      </c>
      <c r="W745" s="205" t="str">
        <f t="shared" si="700"/>
        <v/>
      </c>
      <c r="X745" s="49">
        <v>16</v>
      </c>
      <c r="Y745" s="84" t="str">
        <f t="shared" si="694"/>
        <v/>
      </c>
      <c r="Z745" s="84" t="str">
        <f t="shared" si="695"/>
        <v/>
      </c>
      <c r="AA745" s="84" t="str">
        <f t="shared" si="696"/>
        <v/>
      </c>
      <c r="AB745" s="84" t="str">
        <f t="shared" si="697"/>
        <v/>
      </c>
      <c r="AC745" s="31">
        <f t="shared" si="698"/>
        <v>0</v>
      </c>
      <c r="AH745" s="332" t="str">
        <f t="shared" si="699"/>
        <v/>
      </c>
    </row>
    <row r="746" spans="1:34" x14ac:dyDescent="0.25">
      <c r="A746" s="31" t="str">
        <f>C731&amp;"x"&amp;B746</f>
        <v>x13</v>
      </c>
      <c r="B746" s="60">
        <v>13</v>
      </c>
      <c r="C746" s="84" t="str">
        <f t="shared" si="682"/>
        <v/>
      </c>
      <c r="D746" s="84" t="str">
        <f t="shared" si="683"/>
        <v/>
      </c>
      <c r="E746" s="85" t="str">
        <f t="shared" si="684"/>
        <v/>
      </c>
      <c r="F746" s="85" t="str">
        <f t="shared" si="685"/>
        <v/>
      </c>
      <c r="G746" s="86" t="str">
        <f t="shared" si="686"/>
        <v/>
      </c>
      <c r="H746" s="87" t="str">
        <f t="shared" si="687"/>
        <v/>
      </c>
      <c r="I746" s="94"/>
      <c r="J746" s="84" t="str">
        <f t="shared" si="688"/>
        <v/>
      </c>
      <c r="K746" s="84" t="str">
        <f t="shared" si="689"/>
        <v/>
      </c>
      <c r="L746" s="84" t="str">
        <f t="shared" si="690"/>
        <v/>
      </c>
      <c r="M746" s="84" t="str">
        <f t="shared" si="691"/>
        <v/>
      </c>
      <c r="N746" s="89"/>
      <c r="P746" s="199"/>
      <c r="Q746" s="199"/>
      <c r="R746" s="199"/>
      <c r="S746" s="199" t="str">
        <f>IF(OR(LEFT($A746,1)="x",AND(AC733+$AC746=0,$AC733&gt;0)),"",IFERROR(VLOOKUP($A746,LedenZ,29,0),""))</f>
        <v/>
      </c>
      <c r="T746" s="273">
        <f t="shared" si="692"/>
        <v>0</v>
      </c>
      <c r="U746" s="202">
        <f t="shared" si="693"/>
        <v>0</v>
      </c>
      <c r="V746" s="205" t="str">
        <f t="shared" si="700"/>
        <v/>
      </c>
      <c r="W746" s="205" t="str">
        <f t="shared" si="700"/>
        <v/>
      </c>
      <c r="X746" s="49">
        <v>17</v>
      </c>
      <c r="Y746" s="84" t="str">
        <f t="shared" si="694"/>
        <v/>
      </c>
      <c r="Z746" s="84" t="str">
        <f t="shared" si="695"/>
        <v/>
      </c>
      <c r="AA746" s="84" t="str">
        <f t="shared" si="696"/>
        <v/>
      </c>
      <c r="AB746" s="84" t="str">
        <f t="shared" si="697"/>
        <v/>
      </c>
      <c r="AC746" s="31">
        <f t="shared" si="698"/>
        <v>0</v>
      </c>
      <c r="AH746" s="332" t="str">
        <f t="shared" si="699"/>
        <v/>
      </c>
    </row>
    <row r="747" spans="1:34" x14ac:dyDescent="0.25">
      <c r="A747" s="31" t="str">
        <f>C731&amp;"x"&amp;B747</f>
        <v>x14</v>
      </c>
      <c r="B747" s="60">
        <v>14</v>
      </c>
      <c r="C747" s="84" t="str">
        <f t="shared" si="682"/>
        <v/>
      </c>
      <c r="D747" s="84" t="str">
        <f t="shared" si="683"/>
        <v/>
      </c>
      <c r="E747" s="85" t="str">
        <f t="shared" si="684"/>
        <v/>
      </c>
      <c r="F747" s="85" t="str">
        <f t="shared" si="685"/>
        <v/>
      </c>
      <c r="G747" s="86" t="str">
        <f t="shared" si="686"/>
        <v/>
      </c>
      <c r="H747" s="87" t="str">
        <f t="shared" si="687"/>
        <v/>
      </c>
      <c r="I747" s="94"/>
      <c r="J747" s="84" t="str">
        <f t="shared" si="688"/>
        <v/>
      </c>
      <c r="K747" s="84" t="str">
        <f t="shared" si="689"/>
        <v/>
      </c>
      <c r="L747" s="84" t="str">
        <f t="shared" si="690"/>
        <v/>
      </c>
      <c r="M747" s="84" t="str">
        <f t="shared" si="691"/>
        <v/>
      </c>
      <c r="N747" s="89"/>
      <c r="P747" s="199"/>
      <c r="Q747" s="199"/>
      <c r="R747" s="199"/>
      <c r="S747" s="199" t="str">
        <f>IF(OR(LEFT($A747,1)="x",AND(AC733+$AC747=0,$AC733&gt;0)),"",IFERROR(VLOOKUP($A747,LedenZ,29,0),""))</f>
        <v/>
      </c>
      <c r="T747" s="273">
        <f t="shared" si="692"/>
        <v>0</v>
      </c>
      <c r="U747" s="202">
        <f t="shared" si="693"/>
        <v>0</v>
      </c>
      <c r="V747" s="205" t="str">
        <f t="shared" si="700"/>
        <v/>
      </c>
      <c r="W747" s="205" t="str">
        <f t="shared" si="700"/>
        <v/>
      </c>
      <c r="X747" s="49">
        <v>18</v>
      </c>
      <c r="Y747" s="84" t="str">
        <f t="shared" si="694"/>
        <v/>
      </c>
      <c r="Z747" s="84" t="str">
        <f t="shared" si="695"/>
        <v/>
      </c>
      <c r="AA747" s="84" t="str">
        <f t="shared" si="696"/>
        <v/>
      </c>
      <c r="AB747" s="84" t="str">
        <f t="shared" si="697"/>
        <v/>
      </c>
      <c r="AC747" s="31">
        <f t="shared" si="698"/>
        <v>0</v>
      </c>
      <c r="AH747" s="332" t="str">
        <f t="shared" si="699"/>
        <v/>
      </c>
    </row>
    <row r="748" spans="1:34" x14ac:dyDescent="0.25">
      <c r="A748" s="31" t="str">
        <f>C731&amp;"x"&amp;B748</f>
        <v>x15</v>
      </c>
      <c r="B748" s="60">
        <v>15</v>
      </c>
      <c r="C748" s="84" t="str">
        <f t="shared" si="682"/>
        <v/>
      </c>
      <c r="D748" s="84" t="str">
        <f t="shared" si="683"/>
        <v/>
      </c>
      <c r="E748" s="85" t="str">
        <f t="shared" si="684"/>
        <v/>
      </c>
      <c r="F748" s="85" t="str">
        <f t="shared" si="685"/>
        <v/>
      </c>
      <c r="G748" s="86" t="str">
        <f t="shared" si="686"/>
        <v/>
      </c>
      <c r="H748" s="87" t="str">
        <f t="shared" si="687"/>
        <v/>
      </c>
      <c r="I748" s="94"/>
      <c r="J748" s="84" t="str">
        <f t="shared" si="688"/>
        <v/>
      </c>
      <c r="K748" s="84" t="str">
        <f t="shared" si="689"/>
        <v/>
      </c>
      <c r="L748" s="84" t="str">
        <f t="shared" si="690"/>
        <v/>
      </c>
      <c r="M748" s="84" t="str">
        <f t="shared" si="691"/>
        <v/>
      </c>
      <c r="N748" s="89"/>
      <c r="P748" s="199"/>
      <c r="Q748" s="199"/>
      <c r="R748" s="199"/>
      <c r="S748" s="199" t="str">
        <f>IF(OR(LEFT($A748,1)="x",AND(AC733+$AC748=0,$AC733&gt;0)),"",IFERROR(VLOOKUP($A748,LedenZ,29,0),""))</f>
        <v/>
      </c>
      <c r="T748" s="273">
        <f t="shared" si="692"/>
        <v>0</v>
      </c>
      <c r="U748" s="202">
        <f t="shared" si="693"/>
        <v>0</v>
      </c>
      <c r="V748" s="205" t="str">
        <f t="shared" si="700"/>
        <v/>
      </c>
      <c r="W748" s="205" t="str">
        <f t="shared" si="700"/>
        <v/>
      </c>
      <c r="X748" s="49">
        <v>19</v>
      </c>
      <c r="Y748" s="84" t="str">
        <f t="shared" si="694"/>
        <v/>
      </c>
      <c r="Z748" s="84" t="str">
        <f t="shared" si="695"/>
        <v/>
      </c>
      <c r="AA748" s="84" t="str">
        <f t="shared" si="696"/>
        <v/>
      </c>
      <c r="AB748" s="84" t="str">
        <f t="shared" si="697"/>
        <v/>
      </c>
      <c r="AC748" s="31">
        <f t="shared" si="698"/>
        <v>0</v>
      </c>
      <c r="AH748" s="332" t="str">
        <f t="shared" si="699"/>
        <v/>
      </c>
    </row>
    <row r="749" spans="1:34" ht="13.8" thickBot="1" x14ac:dyDescent="0.3">
      <c r="B749" s="90"/>
      <c r="C749" s="91"/>
      <c r="D749" s="90"/>
      <c r="E749" s="90"/>
      <c r="F749" s="90"/>
      <c r="G749" s="92"/>
      <c r="H749" s="92"/>
      <c r="I749" s="92"/>
      <c r="J749" s="91"/>
      <c r="K749" s="91"/>
      <c r="L749" s="91"/>
      <c r="M749" s="89"/>
      <c r="N749" s="89"/>
      <c r="X749" s="49">
        <v>20</v>
      </c>
    </row>
    <row r="750" spans="1:34" ht="13.8" thickTop="1" x14ac:dyDescent="0.25">
      <c r="A750" s="59"/>
      <c r="B750" s="60"/>
      <c r="C750" s="416" t="s">
        <v>5707</v>
      </c>
      <c r="D750" s="416"/>
      <c r="E750" s="162" t="s">
        <v>5708</v>
      </c>
      <c r="F750" s="162" t="s">
        <v>5709</v>
      </c>
      <c r="G750" s="62" t="s">
        <v>5710</v>
      </c>
      <c r="H750" s="63"/>
      <c r="I750" s="64"/>
      <c r="J750" s="65" t="s">
        <v>5711</v>
      </c>
      <c r="K750" s="65" t="s">
        <v>5712</v>
      </c>
      <c r="L750" s="65" t="s">
        <v>5713</v>
      </c>
      <c r="M750" s="66"/>
      <c r="N750" s="66"/>
      <c r="O750" s="67"/>
      <c r="P750" s="68">
        <f>COUNT(P754:P768)</f>
        <v>0</v>
      </c>
      <c r="Q750" s="68">
        <f>COUNT(Q754:Q768)</f>
        <v>0</v>
      </c>
      <c r="R750" s="68">
        <f>COUNT(R754:R768)</f>
        <v>0</v>
      </c>
      <c r="S750" s="68">
        <f>COUNT(S754:S768)</f>
        <v>0</v>
      </c>
      <c r="T750" s="344">
        <f>T751-SUM(U754:U768)</f>
        <v>0</v>
      </c>
      <c r="U750" s="67"/>
      <c r="V750" s="67"/>
      <c r="W750" s="67"/>
      <c r="X750" s="67">
        <v>1</v>
      </c>
      <c r="Y750" s="59"/>
      <c r="Z750" s="59"/>
      <c r="AA750" s="59"/>
      <c r="AB750" s="59"/>
      <c r="AC750" s="59"/>
    </row>
    <row r="751" spans="1:34" x14ac:dyDescent="0.25">
      <c r="A751" s="40">
        <v>41</v>
      </c>
      <c r="B751" s="70"/>
      <c r="C751" s="415" t="str">
        <f>Leden!AR43</f>
        <v/>
      </c>
      <c r="D751" s="415"/>
      <c r="E751" s="161" t="str">
        <f>IF($C751="","",LEFT(IFERROR(VLOOKUP($C751,TeamsZ,2,0),"")&amp;"??",2))</f>
        <v/>
      </c>
      <c r="F751" s="342" t="str">
        <f>IF($C751="","",IFERROR(VLOOKUP($C751,TeamsZ,3,0),"??"))</f>
        <v/>
      </c>
      <c r="G751" s="161" t="str">
        <f>IF($C751="","",LEFT(IFERROR(VLOOKUP($C751,TeamsZ,4,0),"")&amp;"?",1))</f>
        <v/>
      </c>
      <c r="H751" s="72"/>
      <c r="I751" s="73"/>
      <c r="J751" s="265">
        <f>COUNTIF(C754:C768,"V")</f>
        <v>0</v>
      </c>
      <c r="K751" s="268">
        <f>COUNTIF(C754:C768,"M")</f>
        <v>0</v>
      </c>
      <c r="L751" s="74" t="str">
        <f>IFERROR(AVERAGE(H754:H768),"")</f>
        <v/>
      </c>
      <c r="M751" s="75"/>
      <c r="N751" s="75"/>
      <c r="O751" s="76" t="s">
        <v>5714</v>
      </c>
      <c r="P751" s="346"/>
      <c r="Q751" s="346"/>
      <c r="R751" s="346"/>
      <c r="S751" s="346" t="str">
        <f>IF(COUNT(S754:S768)=0,"",TeamPunten(S754:S768,$C751,$T751))</f>
        <v/>
      </c>
      <c r="T751" s="344">
        <f>SUM(T754:T768)</f>
        <v>0</v>
      </c>
      <c r="U751" s="201" t="str">
        <f>MID($C751,1,1)</f>
        <v/>
      </c>
      <c r="V751" s="201" t="str">
        <f>MID($C751,1,1)</f>
        <v/>
      </c>
      <c r="W751" s="201" t="str">
        <f>MID($C751,1,1)</f>
        <v/>
      </c>
      <c r="X751" s="49">
        <v>2</v>
      </c>
      <c r="Y751" s="40"/>
      <c r="Z751" s="40"/>
      <c r="AA751" s="40"/>
      <c r="AB751" s="40"/>
      <c r="AC751" s="40"/>
      <c r="AD751" s="17" t="str">
        <f>IF($C751="","",IFERROR(VLOOKUP($C751,TeamsZ,6,0),""))</f>
        <v/>
      </c>
      <c r="AE751" s="17" t="str">
        <f>TRIM(IF($AD751="","",IFERROR(VLOOKUP($AD751,Teams!$J$4:$O$8,2,0),"")))</f>
        <v/>
      </c>
      <c r="AF751" s="17" t="str">
        <f>TRIM(IF($AD751="","",IFERROR(VLOOKUP($AD751,Teams!$J$4:$O$8,4,0),"")))</f>
        <v/>
      </c>
      <c r="AH751" s="335" t="str">
        <f>IFERROR(AVERAGE(AH754:AH768),"")</f>
        <v/>
      </c>
    </row>
    <row r="752" spans="1:34" x14ac:dyDescent="0.25">
      <c r="B752" s="60"/>
      <c r="C752" s="162"/>
      <c r="D752" s="60"/>
      <c r="E752" s="60"/>
      <c r="F752" s="60"/>
      <c r="G752" s="64"/>
      <c r="H752" s="64"/>
      <c r="I752" s="64"/>
      <c r="J752" s="266"/>
      <c r="K752" s="266"/>
      <c r="L752" s="266"/>
      <c r="M752" s="77"/>
      <c r="N752" s="77"/>
      <c r="P752" s="200"/>
      <c r="Q752" s="200"/>
      <c r="R752" s="200"/>
      <c r="S752" s="200"/>
      <c r="T752" s="156"/>
      <c r="U752" s="202"/>
      <c r="V752" s="202"/>
      <c r="W752" s="202"/>
      <c r="X752" s="49">
        <v>3</v>
      </c>
    </row>
    <row r="753" spans="1:34" x14ac:dyDescent="0.25">
      <c r="A753" s="78"/>
      <c r="B753" s="79"/>
      <c r="C753" s="80" t="s">
        <v>5715</v>
      </c>
      <c r="D753" s="80" t="s">
        <v>5716</v>
      </c>
      <c r="E753" s="81" t="s">
        <v>5717</v>
      </c>
      <c r="F753" s="81" t="s">
        <v>5718</v>
      </c>
      <c r="G753" s="80" t="s">
        <v>5719</v>
      </c>
      <c r="H753" s="80" t="s">
        <v>5720</v>
      </c>
      <c r="I753" s="80" t="s">
        <v>5575</v>
      </c>
      <c r="J753" s="80" t="s">
        <v>7904</v>
      </c>
      <c r="K753" s="80" t="s">
        <v>7905</v>
      </c>
      <c r="L753" s="80" t="s">
        <v>8680</v>
      </c>
      <c r="M753" s="80" t="s">
        <v>8681</v>
      </c>
      <c r="N753" s="82"/>
      <c r="O753" s="83"/>
      <c r="P753" s="203" t="s">
        <v>5585</v>
      </c>
      <c r="Q753" s="203" t="s">
        <v>5584</v>
      </c>
      <c r="R753" s="203" t="s">
        <v>5586</v>
      </c>
      <c r="S753" s="203" t="s">
        <v>5585</v>
      </c>
      <c r="T753" s="156"/>
      <c r="U753" s="201" t="str">
        <f>IF(W751="","",VLOOKUP(W751,Leeftijdscat,2,FALSE))</f>
        <v/>
      </c>
      <c r="V753" s="201" t="str">
        <f>IF(W751="","",VLOOKUP(W751,Leeftijdscat,3,FALSE))</f>
        <v/>
      </c>
      <c r="W753" s="201" t="str">
        <f>IF(W751="","",VLOOKUP(W751,Leeftijdscat,4,FALSE))</f>
        <v/>
      </c>
      <c r="X753" s="49">
        <v>4</v>
      </c>
      <c r="Y753" s="78">
        <f>LEN(Y754&amp;Y755&amp;Y756&amp;Y757&amp;Y758&amp;Y759&amp;Y760&amp;Y761&amp;Y762&amp;Y763&amp;Y764&amp;Y765&amp;Y766&amp;Y767&amp;Y768)</f>
        <v>0</v>
      </c>
      <c r="Z753" s="78">
        <f>LEN(Z754&amp;Z755&amp;Z756&amp;Z757&amp;Z758&amp;Z759&amp;Z760&amp;Z761&amp;Z762&amp;Z763&amp;Z764&amp;Z765&amp;Z766&amp;Z767&amp;Z768)</f>
        <v>0</v>
      </c>
      <c r="AA753" s="78">
        <f>LEN(AA754&amp;AA755&amp;AA756&amp;AA757&amp;AA758&amp;AA759&amp;AA760&amp;AA761&amp;AA762&amp;AA763&amp;AA764&amp;AA765&amp;AA766&amp;AA767&amp;AA768)</f>
        <v>0</v>
      </c>
      <c r="AB753" s="78">
        <f>LEN(AB754&amp;AB755&amp;AB756&amp;AB757&amp;AB758&amp;AB759&amp;AB760&amp;AB761&amp;AB762&amp;AB763&amp;AB764&amp;AB765&amp;AB766&amp;AB767&amp;AB768)</f>
        <v>0</v>
      </c>
      <c r="AC753" s="78">
        <f>SUM(Y753:AA753)</f>
        <v>0</v>
      </c>
    </row>
    <row r="754" spans="1:34" x14ac:dyDescent="0.25">
      <c r="A754" s="31" t="str">
        <f>C751&amp;"x"&amp;B754</f>
        <v>x1</v>
      </c>
      <c r="B754" s="60">
        <v>1</v>
      </c>
      <c r="C754" s="84" t="str">
        <f t="shared" ref="C754:C768" si="701">IF(LEFT($A754,1)="x","",IFERROR(VLOOKUP($A754,LedenZ,5,0),""))</f>
        <v/>
      </c>
      <c r="D754" s="84" t="str">
        <f t="shared" ref="D754:D768" si="702">IF(LEFT($A754,1)="x","",IFERROR(VLOOKUP($A754,LedenZ,6,0),""))</f>
        <v/>
      </c>
      <c r="E754" s="85" t="str">
        <f t="shared" ref="E754:E768" si="703">IF(LEFT($A754,1)="x","",IFERROR(VLOOKUP($A754,LedenZ,7,0),""))</f>
        <v/>
      </c>
      <c r="F754" s="85" t="str">
        <f t="shared" ref="F754:F768" si="704">IF(LEFT($A754,1)="x","",IFERROR(VLOOKUP($A754,LedenZ,8,0),""))</f>
        <v/>
      </c>
      <c r="G754" s="86" t="str">
        <f t="shared" ref="G754:G768" si="705">IF(LEFT($A754,1)="x","",IFERROR(VLOOKUP($A754,LedenZ,9,0),""))</f>
        <v/>
      </c>
      <c r="H754" s="87" t="str">
        <f t="shared" ref="H754:H768" si="706">IF(AND(ISNUMBER(G754),G754&lt;&gt;0),DATEDIF(G754,Peildatum,"Y"),"")</f>
        <v/>
      </c>
      <c r="I754" s="94"/>
      <c r="J754" s="84" t="str">
        <f t="shared" ref="J754:J768" si="707">IF(LEFT($A754,1)="x","",IFERROR(VLOOKUP($A754,LedenZ,15,0),""))</f>
        <v/>
      </c>
      <c r="K754" s="84" t="str">
        <f t="shared" ref="K754:K768" si="708">IF(LEFT($A754,1)="x","",IFERROR(VLOOKUP($A754,LedenZ,16,0),""))</f>
        <v/>
      </c>
      <c r="L754" s="84" t="str">
        <f t="shared" ref="L754:L768" si="709">IF(LEFT($A754,1)="x","",IFERROR(VLOOKUP($A754,LedenZ,17,0),""))</f>
        <v/>
      </c>
      <c r="M754" s="84" t="str">
        <f t="shared" ref="M754:M768" si="710">IF(LEFT($A754,1)="x","",IFERROR(VLOOKUP($A754,LedenZ,18,0),""))</f>
        <v/>
      </c>
      <c r="N754" s="89"/>
      <c r="P754" s="199"/>
      <c r="Q754" s="199"/>
      <c r="R754" s="199"/>
      <c r="S754" s="199" t="str">
        <f>IF(OR(LEFT($A754,1)="x",AND(AC753+$AC754=0,$AC753&gt;0)),"",IFERROR(VLOOKUP($A754,LedenZ,29,0),""))</f>
        <v/>
      </c>
      <c r="T754" s="273">
        <f t="shared" ref="T754:T768" si="711">IF(LEN(C754&amp;D754&amp;E754&amp;F754)&gt;0,1,0)</f>
        <v>0</v>
      </c>
      <c r="U754" s="202">
        <f t="shared" ref="U754:U768" si="712">MIN(LEN(Y754&amp;Z754&amp;AA754&amp;AB754),1)</f>
        <v>0</v>
      </c>
      <c r="V754" s="205" t="str">
        <f>V753</f>
        <v/>
      </c>
      <c r="W754" s="205" t="str">
        <f>W753</f>
        <v/>
      </c>
      <c r="X754" s="49">
        <v>5</v>
      </c>
      <c r="Y754" s="84" t="str">
        <f t="shared" ref="Y754:Y768" si="713">IF(LEFT($A754,1)="x","",IFERROR(VLOOKUP($A754,LedenZ,33,0),""))</f>
        <v/>
      </c>
      <c r="Z754" s="84" t="str">
        <f t="shared" ref="Z754:Z768" si="714">IF(LEFT($A754,1)="x","",IFERROR(VLOOKUP($A754,LedenZ,34,0),""))</f>
        <v/>
      </c>
      <c r="AA754" s="84" t="str">
        <f t="shared" ref="AA754:AA768" si="715">IF(LEFT($A754,1)="x","",IFERROR(VLOOKUP($A754,LedenZ,35,0),""))</f>
        <v/>
      </c>
      <c r="AB754" s="84" t="str">
        <f t="shared" ref="AB754:AB768" si="716">IF(LEFT($A754,1)="x","",IFERROR(VLOOKUP($A754,LedenZ,36,0),""))</f>
        <v/>
      </c>
      <c r="AC754" s="31">
        <f t="shared" ref="AC754:AC768" si="717">LEN(Y754&amp;Z754&amp;AA754&amp;AB754)</f>
        <v>0</v>
      </c>
      <c r="AH754" s="332" t="str">
        <f t="shared" ref="AH754:AH768" si="718">lft(G754,Peildatum)</f>
        <v/>
      </c>
    </row>
    <row r="755" spans="1:34" x14ac:dyDescent="0.25">
      <c r="A755" s="31" t="str">
        <f>C751&amp;"x"&amp;B755</f>
        <v>x2</v>
      </c>
      <c r="B755" s="60">
        <v>2</v>
      </c>
      <c r="C755" s="84" t="str">
        <f t="shared" si="701"/>
        <v/>
      </c>
      <c r="D755" s="84" t="str">
        <f t="shared" si="702"/>
        <v/>
      </c>
      <c r="E755" s="85" t="str">
        <f t="shared" si="703"/>
        <v/>
      </c>
      <c r="F755" s="85" t="str">
        <f t="shared" si="704"/>
        <v/>
      </c>
      <c r="G755" s="86" t="str">
        <f t="shared" si="705"/>
        <v/>
      </c>
      <c r="H755" s="87" t="str">
        <f t="shared" si="706"/>
        <v/>
      </c>
      <c r="I755" s="94"/>
      <c r="J755" s="84" t="str">
        <f t="shared" si="707"/>
        <v/>
      </c>
      <c r="K755" s="84" t="str">
        <f t="shared" si="708"/>
        <v/>
      </c>
      <c r="L755" s="84" t="str">
        <f t="shared" si="709"/>
        <v/>
      </c>
      <c r="M755" s="84" t="str">
        <f t="shared" si="710"/>
        <v/>
      </c>
      <c r="N755" s="89"/>
      <c r="P755" s="199"/>
      <c r="Q755" s="199"/>
      <c r="R755" s="199"/>
      <c r="S755" s="199" t="str">
        <f>IF(OR(LEFT($A755,1)="x",AND(AC753+$AC755=0,$AC753&gt;0)),"",IFERROR(VLOOKUP($A755,LedenZ,29,0),""))</f>
        <v/>
      </c>
      <c r="T755" s="273">
        <f t="shared" si="711"/>
        <v>0</v>
      </c>
      <c r="U755" s="202">
        <f t="shared" si="712"/>
        <v>0</v>
      </c>
      <c r="V755" s="205" t="str">
        <f t="shared" ref="V755:W768" si="719">V754</f>
        <v/>
      </c>
      <c r="W755" s="205" t="str">
        <f t="shared" si="719"/>
        <v/>
      </c>
      <c r="X755" s="49">
        <v>6</v>
      </c>
      <c r="Y755" s="84" t="str">
        <f t="shared" si="713"/>
        <v/>
      </c>
      <c r="Z755" s="84" t="str">
        <f t="shared" si="714"/>
        <v/>
      </c>
      <c r="AA755" s="84" t="str">
        <f t="shared" si="715"/>
        <v/>
      </c>
      <c r="AB755" s="84" t="str">
        <f t="shared" si="716"/>
        <v/>
      </c>
      <c r="AC755" s="31">
        <f t="shared" si="717"/>
        <v>0</v>
      </c>
      <c r="AH755" s="332" t="str">
        <f t="shared" si="718"/>
        <v/>
      </c>
    </row>
    <row r="756" spans="1:34" x14ac:dyDescent="0.25">
      <c r="A756" s="31" t="str">
        <f>C751&amp;"x"&amp;B756</f>
        <v>x3</v>
      </c>
      <c r="B756" s="60">
        <v>3</v>
      </c>
      <c r="C756" s="84" t="str">
        <f t="shared" si="701"/>
        <v/>
      </c>
      <c r="D756" s="84" t="str">
        <f t="shared" si="702"/>
        <v/>
      </c>
      <c r="E756" s="85" t="str">
        <f t="shared" si="703"/>
        <v/>
      </c>
      <c r="F756" s="85" t="str">
        <f t="shared" si="704"/>
        <v/>
      </c>
      <c r="G756" s="86" t="str">
        <f t="shared" si="705"/>
        <v/>
      </c>
      <c r="H756" s="87" t="str">
        <f t="shared" si="706"/>
        <v/>
      </c>
      <c r="I756" s="94"/>
      <c r="J756" s="84" t="str">
        <f t="shared" si="707"/>
        <v/>
      </c>
      <c r="K756" s="84" t="str">
        <f t="shared" si="708"/>
        <v/>
      </c>
      <c r="L756" s="84" t="str">
        <f t="shared" si="709"/>
        <v/>
      </c>
      <c r="M756" s="84" t="str">
        <f t="shared" si="710"/>
        <v/>
      </c>
      <c r="N756" s="89"/>
      <c r="P756" s="199"/>
      <c r="Q756" s="199"/>
      <c r="R756" s="199"/>
      <c r="S756" s="199" t="str">
        <f>IF(OR(LEFT($A756,1)="x",AND(AC753+$AC756=0,$AC753&gt;0)),"",IFERROR(VLOOKUP($A756,LedenZ,29,0),""))</f>
        <v/>
      </c>
      <c r="T756" s="273">
        <f t="shared" si="711"/>
        <v>0</v>
      </c>
      <c r="U756" s="202">
        <f t="shared" si="712"/>
        <v>0</v>
      </c>
      <c r="V756" s="205" t="str">
        <f t="shared" si="719"/>
        <v/>
      </c>
      <c r="W756" s="205" t="str">
        <f t="shared" si="719"/>
        <v/>
      </c>
      <c r="X756" s="49">
        <v>7</v>
      </c>
      <c r="Y756" s="84" t="str">
        <f t="shared" si="713"/>
        <v/>
      </c>
      <c r="Z756" s="84" t="str">
        <f t="shared" si="714"/>
        <v/>
      </c>
      <c r="AA756" s="84" t="str">
        <f t="shared" si="715"/>
        <v/>
      </c>
      <c r="AB756" s="84" t="str">
        <f t="shared" si="716"/>
        <v/>
      </c>
      <c r="AC756" s="31">
        <f t="shared" si="717"/>
        <v>0</v>
      </c>
      <c r="AH756" s="332" t="str">
        <f t="shared" si="718"/>
        <v/>
      </c>
    </row>
    <row r="757" spans="1:34" x14ac:dyDescent="0.25">
      <c r="A757" s="31" t="str">
        <f>C751&amp;"x"&amp;B757</f>
        <v>x4</v>
      </c>
      <c r="B757" s="60">
        <v>4</v>
      </c>
      <c r="C757" s="84" t="str">
        <f t="shared" si="701"/>
        <v/>
      </c>
      <c r="D757" s="84" t="str">
        <f t="shared" si="702"/>
        <v/>
      </c>
      <c r="E757" s="85" t="str">
        <f t="shared" si="703"/>
        <v/>
      </c>
      <c r="F757" s="85" t="str">
        <f t="shared" si="704"/>
        <v/>
      </c>
      <c r="G757" s="86" t="str">
        <f t="shared" si="705"/>
        <v/>
      </c>
      <c r="H757" s="87" t="str">
        <f t="shared" si="706"/>
        <v/>
      </c>
      <c r="I757" s="94"/>
      <c r="J757" s="84" t="str">
        <f t="shared" si="707"/>
        <v/>
      </c>
      <c r="K757" s="84" t="str">
        <f t="shared" si="708"/>
        <v/>
      </c>
      <c r="L757" s="84" t="str">
        <f t="shared" si="709"/>
        <v/>
      </c>
      <c r="M757" s="84" t="str">
        <f t="shared" si="710"/>
        <v/>
      </c>
      <c r="N757" s="89"/>
      <c r="P757" s="199"/>
      <c r="Q757" s="199"/>
      <c r="R757" s="199"/>
      <c r="S757" s="199" t="str">
        <f>IF(OR(LEFT($A757,1)="x",AND(AC753+$AC757=0,$AC753&gt;0)),"",IFERROR(VLOOKUP($A757,LedenZ,29,0),""))</f>
        <v/>
      </c>
      <c r="T757" s="273">
        <f t="shared" si="711"/>
        <v>0</v>
      </c>
      <c r="U757" s="202">
        <f t="shared" si="712"/>
        <v>0</v>
      </c>
      <c r="V757" s="205" t="str">
        <f t="shared" si="719"/>
        <v/>
      </c>
      <c r="W757" s="205" t="str">
        <f t="shared" si="719"/>
        <v/>
      </c>
      <c r="X757" s="49">
        <v>8</v>
      </c>
      <c r="Y757" s="84" t="str">
        <f t="shared" si="713"/>
        <v/>
      </c>
      <c r="Z757" s="84" t="str">
        <f t="shared" si="714"/>
        <v/>
      </c>
      <c r="AA757" s="84" t="str">
        <f t="shared" si="715"/>
        <v/>
      </c>
      <c r="AB757" s="84" t="str">
        <f t="shared" si="716"/>
        <v/>
      </c>
      <c r="AC757" s="31">
        <f t="shared" si="717"/>
        <v>0</v>
      </c>
      <c r="AH757" s="332" t="str">
        <f t="shared" si="718"/>
        <v/>
      </c>
    </row>
    <row r="758" spans="1:34" x14ac:dyDescent="0.25">
      <c r="A758" s="31" t="str">
        <f>C751&amp;"x"&amp;B758</f>
        <v>x5</v>
      </c>
      <c r="B758" s="60">
        <v>5</v>
      </c>
      <c r="C758" s="84" t="str">
        <f t="shared" si="701"/>
        <v/>
      </c>
      <c r="D758" s="84" t="str">
        <f t="shared" si="702"/>
        <v/>
      </c>
      <c r="E758" s="85" t="str">
        <f t="shared" si="703"/>
        <v/>
      </c>
      <c r="F758" s="85" t="str">
        <f t="shared" si="704"/>
        <v/>
      </c>
      <c r="G758" s="86" t="str">
        <f t="shared" si="705"/>
        <v/>
      </c>
      <c r="H758" s="87" t="str">
        <f t="shared" si="706"/>
        <v/>
      </c>
      <c r="I758" s="94"/>
      <c r="J758" s="84" t="str">
        <f t="shared" si="707"/>
        <v/>
      </c>
      <c r="K758" s="84" t="str">
        <f t="shared" si="708"/>
        <v/>
      </c>
      <c r="L758" s="84" t="str">
        <f t="shared" si="709"/>
        <v/>
      </c>
      <c r="M758" s="84" t="str">
        <f t="shared" si="710"/>
        <v/>
      </c>
      <c r="N758" s="89"/>
      <c r="P758" s="199"/>
      <c r="Q758" s="199"/>
      <c r="R758" s="199"/>
      <c r="S758" s="199" t="str">
        <f>IF(OR(LEFT($A758,1)="x",AND(AC753+$AC758=0,$AC753&gt;0)),"",IFERROR(VLOOKUP($A758,LedenZ,29,0),""))</f>
        <v/>
      </c>
      <c r="T758" s="273">
        <f t="shared" si="711"/>
        <v>0</v>
      </c>
      <c r="U758" s="202">
        <f t="shared" si="712"/>
        <v>0</v>
      </c>
      <c r="V758" s="205" t="str">
        <f t="shared" si="719"/>
        <v/>
      </c>
      <c r="W758" s="205" t="str">
        <f t="shared" si="719"/>
        <v/>
      </c>
      <c r="X758" s="49">
        <v>9</v>
      </c>
      <c r="Y758" s="84" t="str">
        <f t="shared" si="713"/>
        <v/>
      </c>
      <c r="Z758" s="84" t="str">
        <f t="shared" si="714"/>
        <v/>
      </c>
      <c r="AA758" s="84" t="str">
        <f t="shared" si="715"/>
        <v/>
      </c>
      <c r="AB758" s="84" t="str">
        <f t="shared" si="716"/>
        <v/>
      </c>
      <c r="AC758" s="31">
        <f t="shared" si="717"/>
        <v>0</v>
      </c>
      <c r="AH758" s="332" t="str">
        <f t="shared" si="718"/>
        <v/>
      </c>
    </row>
    <row r="759" spans="1:34" x14ac:dyDescent="0.25">
      <c r="A759" s="31" t="str">
        <f>C751&amp;"x"&amp;B759</f>
        <v>x6</v>
      </c>
      <c r="B759" s="60">
        <v>6</v>
      </c>
      <c r="C759" s="84" t="str">
        <f t="shared" si="701"/>
        <v/>
      </c>
      <c r="D759" s="84" t="str">
        <f t="shared" si="702"/>
        <v/>
      </c>
      <c r="E759" s="85" t="str">
        <f t="shared" si="703"/>
        <v/>
      </c>
      <c r="F759" s="85" t="str">
        <f t="shared" si="704"/>
        <v/>
      </c>
      <c r="G759" s="86" t="str">
        <f t="shared" si="705"/>
        <v/>
      </c>
      <c r="H759" s="87" t="str">
        <f t="shared" si="706"/>
        <v/>
      </c>
      <c r="I759" s="94"/>
      <c r="J759" s="84" t="str">
        <f t="shared" si="707"/>
        <v/>
      </c>
      <c r="K759" s="84" t="str">
        <f t="shared" si="708"/>
        <v/>
      </c>
      <c r="L759" s="84" t="str">
        <f t="shared" si="709"/>
        <v/>
      </c>
      <c r="M759" s="84" t="str">
        <f t="shared" si="710"/>
        <v/>
      </c>
      <c r="N759" s="89"/>
      <c r="P759" s="199"/>
      <c r="Q759" s="199"/>
      <c r="R759" s="199"/>
      <c r="S759" s="199" t="str">
        <f>IF(OR(LEFT($A759,1)="x",AND(AC753+$AC759=0,$AC753&gt;0)),"",IFERROR(VLOOKUP($A759,LedenZ,29,0),""))</f>
        <v/>
      </c>
      <c r="T759" s="273">
        <f t="shared" si="711"/>
        <v>0</v>
      </c>
      <c r="U759" s="202">
        <f t="shared" si="712"/>
        <v>0</v>
      </c>
      <c r="V759" s="205" t="str">
        <f t="shared" si="719"/>
        <v/>
      </c>
      <c r="W759" s="205" t="str">
        <f t="shared" si="719"/>
        <v/>
      </c>
      <c r="X759" s="49">
        <v>10</v>
      </c>
      <c r="Y759" s="84" t="str">
        <f t="shared" si="713"/>
        <v/>
      </c>
      <c r="Z759" s="84" t="str">
        <f t="shared" si="714"/>
        <v/>
      </c>
      <c r="AA759" s="84" t="str">
        <f t="shared" si="715"/>
        <v/>
      </c>
      <c r="AB759" s="84" t="str">
        <f t="shared" si="716"/>
        <v/>
      </c>
      <c r="AC759" s="31">
        <f t="shared" si="717"/>
        <v>0</v>
      </c>
      <c r="AH759" s="332" t="str">
        <f t="shared" si="718"/>
        <v/>
      </c>
    </row>
    <row r="760" spans="1:34" x14ac:dyDescent="0.25">
      <c r="A760" s="31" t="str">
        <f>C751&amp;"x"&amp;B760</f>
        <v>x7</v>
      </c>
      <c r="B760" s="60">
        <v>7</v>
      </c>
      <c r="C760" s="84" t="str">
        <f t="shared" si="701"/>
        <v/>
      </c>
      <c r="D760" s="84" t="str">
        <f t="shared" si="702"/>
        <v/>
      </c>
      <c r="E760" s="85" t="str">
        <f t="shared" si="703"/>
        <v/>
      </c>
      <c r="F760" s="85" t="str">
        <f t="shared" si="704"/>
        <v/>
      </c>
      <c r="G760" s="86" t="str">
        <f t="shared" si="705"/>
        <v/>
      </c>
      <c r="H760" s="87" t="str">
        <f t="shared" si="706"/>
        <v/>
      </c>
      <c r="I760" s="94"/>
      <c r="J760" s="84" t="str">
        <f t="shared" si="707"/>
        <v/>
      </c>
      <c r="K760" s="84" t="str">
        <f t="shared" si="708"/>
        <v/>
      </c>
      <c r="L760" s="84" t="str">
        <f t="shared" si="709"/>
        <v/>
      </c>
      <c r="M760" s="84" t="str">
        <f t="shared" si="710"/>
        <v/>
      </c>
      <c r="N760" s="89"/>
      <c r="P760" s="199"/>
      <c r="Q760" s="199"/>
      <c r="R760" s="199"/>
      <c r="S760" s="199" t="str">
        <f>IF(OR(LEFT($A760,1)="x",AND(AC753+$AC760=0,$AC753&gt;0)),"",IFERROR(VLOOKUP($A760,LedenZ,29,0),""))</f>
        <v/>
      </c>
      <c r="T760" s="273">
        <f t="shared" si="711"/>
        <v>0</v>
      </c>
      <c r="U760" s="202">
        <f t="shared" si="712"/>
        <v>0</v>
      </c>
      <c r="V760" s="205" t="str">
        <f t="shared" si="719"/>
        <v/>
      </c>
      <c r="W760" s="205" t="str">
        <f t="shared" si="719"/>
        <v/>
      </c>
      <c r="X760" s="49">
        <v>11</v>
      </c>
      <c r="Y760" s="84" t="str">
        <f t="shared" si="713"/>
        <v/>
      </c>
      <c r="Z760" s="84" t="str">
        <f t="shared" si="714"/>
        <v/>
      </c>
      <c r="AA760" s="84" t="str">
        <f t="shared" si="715"/>
        <v/>
      </c>
      <c r="AB760" s="84" t="str">
        <f t="shared" si="716"/>
        <v/>
      </c>
      <c r="AC760" s="31">
        <f t="shared" si="717"/>
        <v>0</v>
      </c>
      <c r="AH760" s="332" t="str">
        <f t="shared" si="718"/>
        <v/>
      </c>
    </row>
    <row r="761" spans="1:34" x14ac:dyDescent="0.25">
      <c r="A761" s="31" t="str">
        <f>C751&amp;"x"&amp;B761</f>
        <v>x8</v>
      </c>
      <c r="B761" s="60">
        <v>8</v>
      </c>
      <c r="C761" s="84" t="str">
        <f t="shared" si="701"/>
        <v/>
      </c>
      <c r="D761" s="84" t="str">
        <f t="shared" si="702"/>
        <v/>
      </c>
      <c r="E761" s="85" t="str">
        <f t="shared" si="703"/>
        <v/>
      </c>
      <c r="F761" s="85" t="str">
        <f t="shared" si="704"/>
        <v/>
      </c>
      <c r="G761" s="86" t="str">
        <f t="shared" si="705"/>
        <v/>
      </c>
      <c r="H761" s="87" t="str">
        <f t="shared" si="706"/>
        <v/>
      </c>
      <c r="I761" s="94"/>
      <c r="J761" s="84" t="str">
        <f t="shared" si="707"/>
        <v/>
      </c>
      <c r="K761" s="84" t="str">
        <f t="shared" si="708"/>
        <v/>
      </c>
      <c r="L761" s="84" t="str">
        <f t="shared" si="709"/>
        <v/>
      </c>
      <c r="M761" s="84" t="str">
        <f t="shared" si="710"/>
        <v/>
      </c>
      <c r="N761" s="89"/>
      <c r="P761" s="199"/>
      <c r="Q761" s="199"/>
      <c r="R761" s="199"/>
      <c r="S761" s="199" t="str">
        <f>IF(OR(LEFT($A761,1)="x",AND(AC753+$AC761=0,$AC753&gt;0)),"",IFERROR(VLOOKUP($A761,LedenZ,29,0),""))</f>
        <v/>
      </c>
      <c r="T761" s="273">
        <f t="shared" si="711"/>
        <v>0</v>
      </c>
      <c r="U761" s="202">
        <f t="shared" si="712"/>
        <v>0</v>
      </c>
      <c r="V761" s="205" t="str">
        <f t="shared" si="719"/>
        <v/>
      </c>
      <c r="W761" s="205" t="str">
        <f t="shared" si="719"/>
        <v/>
      </c>
      <c r="X761" s="49">
        <v>12</v>
      </c>
      <c r="Y761" s="84" t="str">
        <f t="shared" si="713"/>
        <v/>
      </c>
      <c r="Z761" s="84" t="str">
        <f t="shared" si="714"/>
        <v/>
      </c>
      <c r="AA761" s="84" t="str">
        <f t="shared" si="715"/>
        <v/>
      </c>
      <c r="AB761" s="84" t="str">
        <f t="shared" si="716"/>
        <v/>
      </c>
      <c r="AC761" s="31">
        <f t="shared" si="717"/>
        <v>0</v>
      </c>
      <c r="AH761" s="332" t="str">
        <f t="shared" si="718"/>
        <v/>
      </c>
    </row>
    <row r="762" spans="1:34" x14ac:dyDescent="0.25">
      <c r="A762" s="31" t="str">
        <f>C751&amp;"x"&amp;B762</f>
        <v>x9</v>
      </c>
      <c r="B762" s="60">
        <v>9</v>
      </c>
      <c r="C762" s="84" t="str">
        <f t="shared" si="701"/>
        <v/>
      </c>
      <c r="D762" s="84" t="str">
        <f t="shared" si="702"/>
        <v/>
      </c>
      <c r="E762" s="85" t="str">
        <f t="shared" si="703"/>
        <v/>
      </c>
      <c r="F762" s="85" t="str">
        <f t="shared" si="704"/>
        <v/>
      </c>
      <c r="G762" s="86" t="str">
        <f t="shared" si="705"/>
        <v/>
      </c>
      <c r="H762" s="87" t="str">
        <f t="shared" si="706"/>
        <v/>
      </c>
      <c r="I762" s="94"/>
      <c r="J762" s="84" t="str">
        <f t="shared" si="707"/>
        <v/>
      </c>
      <c r="K762" s="84" t="str">
        <f t="shared" si="708"/>
        <v/>
      </c>
      <c r="L762" s="84" t="str">
        <f t="shared" si="709"/>
        <v/>
      </c>
      <c r="M762" s="84" t="str">
        <f t="shared" si="710"/>
        <v/>
      </c>
      <c r="N762" s="89"/>
      <c r="P762" s="199"/>
      <c r="Q762" s="199"/>
      <c r="R762" s="199"/>
      <c r="S762" s="199" t="str">
        <f>IF(OR(LEFT($A762,1)="x",AND(AC753+$AC762=0,$AC753&gt;0)),"",IFERROR(VLOOKUP($A762,LedenZ,29,0),""))</f>
        <v/>
      </c>
      <c r="T762" s="273">
        <f t="shared" si="711"/>
        <v>0</v>
      </c>
      <c r="U762" s="202">
        <f t="shared" si="712"/>
        <v>0</v>
      </c>
      <c r="V762" s="205" t="str">
        <f t="shared" si="719"/>
        <v/>
      </c>
      <c r="W762" s="205" t="str">
        <f t="shared" si="719"/>
        <v/>
      </c>
      <c r="X762" s="49">
        <v>13</v>
      </c>
      <c r="Y762" s="84" t="str">
        <f t="shared" si="713"/>
        <v/>
      </c>
      <c r="Z762" s="84" t="str">
        <f t="shared" si="714"/>
        <v/>
      </c>
      <c r="AA762" s="84" t="str">
        <f t="shared" si="715"/>
        <v/>
      </c>
      <c r="AB762" s="84" t="str">
        <f t="shared" si="716"/>
        <v/>
      </c>
      <c r="AC762" s="31">
        <f t="shared" si="717"/>
        <v>0</v>
      </c>
      <c r="AH762" s="332" t="str">
        <f t="shared" si="718"/>
        <v/>
      </c>
    </row>
    <row r="763" spans="1:34" x14ac:dyDescent="0.25">
      <c r="A763" s="31" t="str">
        <f>C751&amp;"x"&amp;B763</f>
        <v>x10</v>
      </c>
      <c r="B763" s="60">
        <v>10</v>
      </c>
      <c r="C763" s="84" t="str">
        <f t="shared" si="701"/>
        <v/>
      </c>
      <c r="D763" s="84" t="str">
        <f t="shared" si="702"/>
        <v/>
      </c>
      <c r="E763" s="85" t="str">
        <f t="shared" si="703"/>
        <v/>
      </c>
      <c r="F763" s="85" t="str">
        <f t="shared" si="704"/>
        <v/>
      </c>
      <c r="G763" s="86" t="str">
        <f t="shared" si="705"/>
        <v/>
      </c>
      <c r="H763" s="87" t="str">
        <f t="shared" si="706"/>
        <v/>
      </c>
      <c r="I763" s="94"/>
      <c r="J763" s="84" t="str">
        <f t="shared" si="707"/>
        <v/>
      </c>
      <c r="K763" s="84" t="str">
        <f t="shared" si="708"/>
        <v/>
      </c>
      <c r="L763" s="84" t="str">
        <f t="shared" si="709"/>
        <v/>
      </c>
      <c r="M763" s="84" t="str">
        <f t="shared" si="710"/>
        <v/>
      </c>
      <c r="N763" s="89"/>
      <c r="P763" s="199"/>
      <c r="Q763" s="199"/>
      <c r="R763" s="199"/>
      <c r="S763" s="199" t="str">
        <f>IF(OR(LEFT($A763,1)="x",AND(AC753+$AC763=0,$AC753&gt;0)),"",IFERROR(VLOOKUP($A763,LedenZ,29,0),""))</f>
        <v/>
      </c>
      <c r="T763" s="273">
        <f t="shared" si="711"/>
        <v>0</v>
      </c>
      <c r="U763" s="202">
        <f t="shared" si="712"/>
        <v>0</v>
      </c>
      <c r="V763" s="205" t="str">
        <f t="shared" si="719"/>
        <v/>
      </c>
      <c r="W763" s="205" t="str">
        <f t="shared" si="719"/>
        <v/>
      </c>
      <c r="X763" s="49">
        <v>14</v>
      </c>
      <c r="Y763" s="84" t="str">
        <f t="shared" si="713"/>
        <v/>
      </c>
      <c r="Z763" s="84" t="str">
        <f t="shared" si="714"/>
        <v/>
      </c>
      <c r="AA763" s="84" t="str">
        <f t="shared" si="715"/>
        <v/>
      </c>
      <c r="AB763" s="84" t="str">
        <f t="shared" si="716"/>
        <v/>
      </c>
      <c r="AC763" s="31">
        <f t="shared" si="717"/>
        <v>0</v>
      </c>
      <c r="AH763" s="332" t="str">
        <f t="shared" si="718"/>
        <v/>
      </c>
    </row>
    <row r="764" spans="1:34" x14ac:dyDescent="0.25">
      <c r="A764" s="31" t="str">
        <f>C751&amp;"x"&amp;B764</f>
        <v>x11</v>
      </c>
      <c r="B764" s="60">
        <v>11</v>
      </c>
      <c r="C764" s="84" t="str">
        <f t="shared" si="701"/>
        <v/>
      </c>
      <c r="D764" s="84" t="str">
        <f t="shared" si="702"/>
        <v/>
      </c>
      <c r="E764" s="85" t="str">
        <f t="shared" si="703"/>
        <v/>
      </c>
      <c r="F764" s="85" t="str">
        <f t="shared" si="704"/>
        <v/>
      </c>
      <c r="G764" s="86" t="str">
        <f t="shared" si="705"/>
        <v/>
      </c>
      <c r="H764" s="87" t="str">
        <f t="shared" si="706"/>
        <v/>
      </c>
      <c r="I764" s="94"/>
      <c r="J764" s="84" t="str">
        <f t="shared" si="707"/>
        <v/>
      </c>
      <c r="K764" s="84" t="str">
        <f t="shared" si="708"/>
        <v/>
      </c>
      <c r="L764" s="84" t="str">
        <f t="shared" si="709"/>
        <v/>
      </c>
      <c r="M764" s="84" t="str">
        <f t="shared" si="710"/>
        <v/>
      </c>
      <c r="N764" s="89"/>
      <c r="P764" s="199"/>
      <c r="Q764" s="199"/>
      <c r="R764" s="199"/>
      <c r="S764" s="199" t="str">
        <f>IF(OR(LEFT($A764,1)="x",AND(AC753+$AC764=0,$AC753&gt;0)),"",IFERROR(VLOOKUP($A764,LedenZ,29,0),""))</f>
        <v/>
      </c>
      <c r="T764" s="273">
        <f t="shared" si="711"/>
        <v>0</v>
      </c>
      <c r="U764" s="202">
        <f t="shared" si="712"/>
        <v>0</v>
      </c>
      <c r="V764" s="205" t="str">
        <f t="shared" si="719"/>
        <v/>
      </c>
      <c r="W764" s="205" t="str">
        <f t="shared" si="719"/>
        <v/>
      </c>
      <c r="X764" s="49">
        <v>15</v>
      </c>
      <c r="Y764" s="84" t="str">
        <f t="shared" si="713"/>
        <v/>
      </c>
      <c r="Z764" s="84" t="str">
        <f t="shared" si="714"/>
        <v/>
      </c>
      <c r="AA764" s="84" t="str">
        <f t="shared" si="715"/>
        <v/>
      </c>
      <c r="AB764" s="84" t="str">
        <f t="shared" si="716"/>
        <v/>
      </c>
      <c r="AC764" s="31">
        <f t="shared" si="717"/>
        <v>0</v>
      </c>
      <c r="AH764" s="332" t="str">
        <f t="shared" si="718"/>
        <v/>
      </c>
    </row>
    <row r="765" spans="1:34" x14ac:dyDescent="0.25">
      <c r="A765" s="31" t="str">
        <f>C751&amp;"x"&amp;B765</f>
        <v>x12</v>
      </c>
      <c r="B765" s="60">
        <v>12</v>
      </c>
      <c r="C765" s="84" t="str">
        <f t="shared" si="701"/>
        <v/>
      </c>
      <c r="D765" s="84" t="str">
        <f t="shared" si="702"/>
        <v/>
      </c>
      <c r="E765" s="85" t="str">
        <f t="shared" si="703"/>
        <v/>
      </c>
      <c r="F765" s="85" t="str">
        <f t="shared" si="704"/>
        <v/>
      </c>
      <c r="G765" s="86" t="str">
        <f t="shared" si="705"/>
        <v/>
      </c>
      <c r="H765" s="87" t="str">
        <f t="shared" si="706"/>
        <v/>
      </c>
      <c r="I765" s="94"/>
      <c r="J765" s="84" t="str">
        <f t="shared" si="707"/>
        <v/>
      </c>
      <c r="K765" s="84" t="str">
        <f t="shared" si="708"/>
        <v/>
      </c>
      <c r="L765" s="84" t="str">
        <f t="shared" si="709"/>
        <v/>
      </c>
      <c r="M765" s="84" t="str">
        <f t="shared" si="710"/>
        <v/>
      </c>
      <c r="N765" s="89"/>
      <c r="P765" s="199"/>
      <c r="Q765" s="199"/>
      <c r="R765" s="199"/>
      <c r="S765" s="199" t="str">
        <f>IF(OR(LEFT($A765,1)="x",AND(AC753+$AC765=0,$AC753&gt;0)),"",IFERROR(VLOOKUP($A765,LedenZ,29,0),""))</f>
        <v/>
      </c>
      <c r="T765" s="273">
        <f t="shared" si="711"/>
        <v>0</v>
      </c>
      <c r="U765" s="202">
        <f t="shared" si="712"/>
        <v>0</v>
      </c>
      <c r="V765" s="205" t="str">
        <f t="shared" si="719"/>
        <v/>
      </c>
      <c r="W765" s="205" t="str">
        <f t="shared" si="719"/>
        <v/>
      </c>
      <c r="X765" s="49">
        <v>16</v>
      </c>
      <c r="Y765" s="84" t="str">
        <f t="shared" si="713"/>
        <v/>
      </c>
      <c r="Z765" s="84" t="str">
        <f t="shared" si="714"/>
        <v/>
      </c>
      <c r="AA765" s="84" t="str">
        <f t="shared" si="715"/>
        <v/>
      </c>
      <c r="AB765" s="84" t="str">
        <f t="shared" si="716"/>
        <v/>
      </c>
      <c r="AC765" s="31">
        <f t="shared" si="717"/>
        <v>0</v>
      </c>
      <c r="AH765" s="332" t="str">
        <f t="shared" si="718"/>
        <v/>
      </c>
    </row>
    <row r="766" spans="1:34" x14ac:dyDescent="0.25">
      <c r="A766" s="31" t="str">
        <f>C751&amp;"x"&amp;B766</f>
        <v>x13</v>
      </c>
      <c r="B766" s="60">
        <v>13</v>
      </c>
      <c r="C766" s="84" t="str">
        <f t="shared" si="701"/>
        <v/>
      </c>
      <c r="D766" s="84" t="str">
        <f t="shared" si="702"/>
        <v/>
      </c>
      <c r="E766" s="85" t="str">
        <f t="shared" si="703"/>
        <v/>
      </c>
      <c r="F766" s="85" t="str">
        <f t="shared" si="704"/>
        <v/>
      </c>
      <c r="G766" s="86" t="str">
        <f t="shared" si="705"/>
        <v/>
      </c>
      <c r="H766" s="87" t="str">
        <f t="shared" si="706"/>
        <v/>
      </c>
      <c r="I766" s="94"/>
      <c r="J766" s="84" t="str">
        <f t="shared" si="707"/>
        <v/>
      </c>
      <c r="K766" s="84" t="str">
        <f t="shared" si="708"/>
        <v/>
      </c>
      <c r="L766" s="84" t="str">
        <f t="shared" si="709"/>
        <v/>
      </c>
      <c r="M766" s="84" t="str">
        <f t="shared" si="710"/>
        <v/>
      </c>
      <c r="N766" s="89"/>
      <c r="P766" s="199"/>
      <c r="Q766" s="199"/>
      <c r="R766" s="199"/>
      <c r="S766" s="199" t="str">
        <f>IF(OR(LEFT($A766,1)="x",AND(AC753+$AC766=0,$AC753&gt;0)),"",IFERROR(VLOOKUP($A766,LedenZ,29,0),""))</f>
        <v/>
      </c>
      <c r="T766" s="273">
        <f t="shared" si="711"/>
        <v>0</v>
      </c>
      <c r="U766" s="202">
        <f t="shared" si="712"/>
        <v>0</v>
      </c>
      <c r="V766" s="205" t="str">
        <f t="shared" si="719"/>
        <v/>
      </c>
      <c r="W766" s="205" t="str">
        <f t="shared" si="719"/>
        <v/>
      </c>
      <c r="X766" s="49">
        <v>17</v>
      </c>
      <c r="Y766" s="84" t="str">
        <f t="shared" si="713"/>
        <v/>
      </c>
      <c r="Z766" s="84" t="str">
        <f t="shared" si="714"/>
        <v/>
      </c>
      <c r="AA766" s="84" t="str">
        <f t="shared" si="715"/>
        <v/>
      </c>
      <c r="AB766" s="84" t="str">
        <f t="shared" si="716"/>
        <v/>
      </c>
      <c r="AC766" s="31">
        <f t="shared" si="717"/>
        <v>0</v>
      </c>
      <c r="AH766" s="332" t="str">
        <f t="shared" si="718"/>
        <v/>
      </c>
    </row>
    <row r="767" spans="1:34" x14ac:dyDescent="0.25">
      <c r="A767" s="31" t="str">
        <f>C751&amp;"x"&amp;B767</f>
        <v>x14</v>
      </c>
      <c r="B767" s="60">
        <v>14</v>
      </c>
      <c r="C767" s="84" t="str">
        <f t="shared" si="701"/>
        <v/>
      </c>
      <c r="D767" s="84" t="str">
        <f t="shared" si="702"/>
        <v/>
      </c>
      <c r="E767" s="85" t="str">
        <f t="shared" si="703"/>
        <v/>
      </c>
      <c r="F767" s="85" t="str">
        <f t="shared" si="704"/>
        <v/>
      </c>
      <c r="G767" s="86" t="str">
        <f t="shared" si="705"/>
        <v/>
      </c>
      <c r="H767" s="87" t="str">
        <f t="shared" si="706"/>
        <v/>
      </c>
      <c r="I767" s="94"/>
      <c r="J767" s="84" t="str">
        <f t="shared" si="707"/>
        <v/>
      </c>
      <c r="K767" s="84" t="str">
        <f t="shared" si="708"/>
        <v/>
      </c>
      <c r="L767" s="84" t="str">
        <f t="shared" si="709"/>
        <v/>
      </c>
      <c r="M767" s="84" t="str">
        <f t="shared" si="710"/>
        <v/>
      </c>
      <c r="N767" s="89"/>
      <c r="P767" s="199"/>
      <c r="Q767" s="199"/>
      <c r="R767" s="199"/>
      <c r="S767" s="199" t="str">
        <f>IF(OR(LEFT($A767,1)="x",AND(AC753+$AC767=0,$AC753&gt;0)),"",IFERROR(VLOOKUP($A767,LedenZ,29,0),""))</f>
        <v/>
      </c>
      <c r="T767" s="273">
        <f t="shared" si="711"/>
        <v>0</v>
      </c>
      <c r="U767" s="202">
        <f t="shared" si="712"/>
        <v>0</v>
      </c>
      <c r="V767" s="205" t="str">
        <f t="shared" si="719"/>
        <v/>
      </c>
      <c r="W767" s="205" t="str">
        <f t="shared" si="719"/>
        <v/>
      </c>
      <c r="X767" s="49">
        <v>18</v>
      </c>
      <c r="Y767" s="84" t="str">
        <f t="shared" si="713"/>
        <v/>
      </c>
      <c r="Z767" s="84" t="str">
        <f t="shared" si="714"/>
        <v/>
      </c>
      <c r="AA767" s="84" t="str">
        <f t="shared" si="715"/>
        <v/>
      </c>
      <c r="AB767" s="84" t="str">
        <f t="shared" si="716"/>
        <v/>
      </c>
      <c r="AC767" s="31">
        <f t="shared" si="717"/>
        <v>0</v>
      </c>
      <c r="AH767" s="332" t="str">
        <f t="shared" si="718"/>
        <v/>
      </c>
    </row>
    <row r="768" spans="1:34" x14ac:dyDescent="0.25">
      <c r="A768" s="31" t="str">
        <f>C751&amp;"x"&amp;B768</f>
        <v>x15</v>
      </c>
      <c r="B768" s="60">
        <v>15</v>
      </c>
      <c r="C768" s="84" t="str">
        <f t="shared" si="701"/>
        <v/>
      </c>
      <c r="D768" s="84" t="str">
        <f t="shared" si="702"/>
        <v/>
      </c>
      <c r="E768" s="85" t="str">
        <f t="shared" si="703"/>
        <v/>
      </c>
      <c r="F768" s="85" t="str">
        <f t="shared" si="704"/>
        <v/>
      </c>
      <c r="G768" s="86" t="str">
        <f t="shared" si="705"/>
        <v/>
      </c>
      <c r="H768" s="87" t="str">
        <f t="shared" si="706"/>
        <v/>
      </c>
      <c r="I768" s="94"/>
      <c r="J768" s="84" t="str">
        <f t="shared" si="707"/>
        <v/>
      </c>
      <c r="K768" s="84" t="str">
        <f t="shared" si="708"/>
        <v/>
      </c>
      <c r="L768" s="84" t="str">
        <f t="shared" si="709"/>
        <v/>
      </c>
      <c r="M768" s="84" t="str">
        <f t="shared" si="710"/>
        <v/>
      </c>
      <c r="N768" s="89"/>
      <c r="P768" s="199"/>
      <c r="Q768" s="199"/>
      <c r="R768" s="199"/>
      <c r="S768" s="199" t="str">
        <f>IF(OR(LEFT($A768,1)="x",AND(AC753+$AC768=0,$AC753&gt;0)),"",IFERROR(VLOOKUP($A768,LedenZ,29,0),""))</f>
        <v/>
      </c>
      <c r="T768" s="273">
        <f t="shared" si="711"/>
        <v>0</v>
      </c>
      <c r="U768" s="202">
        <f t="shared" si="712"/>
        <v>0</v>
      </c>
      <c r="V768" s="205" t="str">
        <f t="shared" si="719"/>
        <v/>
      </c>
      <c r="W768" s="205" t="str">
        <f t="shared" si="719"/>
        <v/>
      </c>
      <c r="X768" s="49">
        <v>19</v>
      </c>
      <c r="Y768" s="84" t="str">
        <f t="shared" si="713"/>
        <v/>
      </c>
      <c r="Z768" s="84" t="str">
        <f t="shared" si="714"/>
        <v/>
      </c>
      <c r="AA768" s="84" t="str">
        <f t="shared" si="715"/>
        <v/>
      </c>
      <c r="AB768" s="84" t="str">
        <f t="shared" si="716"/>
        <v/>
      </c>
      <c r="AC768" s="31">
        <f t="shared" si="717"/>
        <v>0</v>
      </c>
      <c r="AH768" s="332" t="str">
        <f t="shared" si="718"/>
        <v/>
      </c>
    </row>
    <row r="769" spans="1:34" ht="13.8" thickBot="1" x14ac:dyDescent="0.3">
      <c r="B769" s="90"/>
      <c r="C769" s="91"/>
      <c r="D769" s="90"/>
      <c r="E769" s="90"/>
      <c r="F769" s="90"/>
      <c r="G769" s="92"/>
      <c r="H769" s="92"/>
      <c r="I769" s="92"/>
      <c r="J769" s="91"/>
      <c r="K769" s="91"/>
      <c r="L769" s="91"/>
      <c r="M769" s="89"/>
      <c r="N769" s="89"/>
      <c r="X769" s="49">
        <v>20</v>
      </c>
    </row>
    <row r="770" spans="1:34" ht="13.8" thickTop="1" x14ac:dyDescent="0.25">
      <c r="A770" s="59"/>
      <c r="B770" s="60"/>
      <c r="C770" s="416" t="s">
        <v>5707</v>
      </c>
      <c r="D770" s="416"/>
      <c r="E770" s="162" t="s">
        <v>5708</v>
      </c>
      <c r="F770" s="162" t="s">
        <v>5709</v>
      </c>
      <c r="G770" s="62" t="s">
        <v>5710</v>
      </c>
      <c r="H770" s="63"/>
      <c r="I770" s="64"/>
      <c r="J770" s="65" t="s">
        <v>5711</v>
      </c>
      <c r="K770" s="65" t="s">
        <v>5712</v>
      </c>
      <c r="L770" s="65" t="s">
        <v>5713</v>
      </c>
      <c r="M770" s="66"/>
      <c r="N770" s="66"/>
      <c r="O770" s="67"/>
      <c r="P770" s="68">
        <f>COUNT(P774:P788)</f>
        <v>0</v>
      </c>
      <c r="Q770" s="68">
        <f>COUNT(Q774:Q788)</f>
        <v>0</v>
      </c>
      <c r="R770" s="68">
        <f>COUNT(R774:R788)</f>
        <v>0</v>
      </c>
      <c r="S770" s="68">
        <f>COUNT(S774:S788)</f>
        <v>0</v>
      </c>
      <c r="T770" s="344">
        <f>T771-SUM(U774:U788)</f>
        <v>0</v>
      </c>
      <c r="U770" s="67"/>
      <c r="V770" s="67"/>
      <c r="W770" s="67"/>
      <c r="X770" s="67">
        <v>1</v>
      </c>
      <c r="Y770" s="59"/>
      <c r="Z770" s="59"/>
      <c r="AA770" s="59"/>
      <c r="AB770" s="59"/>
      <c r="AC770" s="59"/>
    </row>
    <row r="771" spans="1:34" x14ac:dyDescent="0.25">
      <c r="A771" s="40">
        <v>42</v>
      </c>
      <c r="B771" s="70"/>
      <c r="C771" s="415" t="str">
        <f>Leden!AR44</f>
        <v/>
      </c>
      <c r="D771" s="415"/>
      <c r="E771" s="161" t="str">
        <f>IF($C771="","",LEFT(IFERROR(VLOOKUP($C771,TeamsZ,2,0),"")&amp;"??",2))</f>
        <v/>
      </c>
      <c r="F771" s="342" t="str">
        <f>IF($C771="","",IFERROR(VLOOKUP($C771,TeamsZ,3,0),"??"))</f>
        <v/>
      </c>
      <c r="G771" s="161" t="str">
        <f>IF($C771="","",LEFT(IFERROR(VLOOKUP($C771,TeamsZ,4,0),"")&amp;"?",1))</f>
        <v/>
      </c>
      <c r="H771" s="72"/>
      <c r="I771" s="73"/>
      <c r="J771" s="265">
        <f>COUNTIF(C774:C788,"V")</f>
        <v>0</v>
      </c>
      <c r="K771" s="268">
        <f>COUNTIF(C774:C788,"M")</f>
        <v>0</v>
      </c>
      <c r="L771" s="74" t="str">
        <f>IFERROR(AVERAGE(H774:H788),"")</f>
        <v/>
      </c>
      <c r="M771" s="75"/>
      <c r="N771" s="75"/>
      <c r="O771" s="76" t="s">
        <v>5714</v>
      </c>
      <c r="P771" s="346"/>
      <c r="Q771" s="346"/>
      <c r="R771" s="346"/>
      <c r="S771" s="346" t="str">
        <f>IF(COUNT(S774:S788)=0,"",TeamPunten(S774:S788,$C771,$T771))</f>
        <v/>
      </c>
      <c r="T771" s="344">
        <f>SUM(T774:T788)</f>
        <v>0</v>
      </c>
      <c r="U771" s="201" t="str">
        <f>MID($C771,1,1)</f>
        <v/>
      </c>
      <c r="V771" s="201" t="str">
        <f>MID($C771,1,1)</f>
        <v/>
      </c>
      <c r="W771" s="201" t="str">
        <f>MID($C771,1,1)</f>
        <v/>
      </c>
      <c r="X771" s="49">
        <v>2</v>
      </c>
      <c r="Y771" s="40"/>
      <c r="Z771" s="40"/>
      <c r="AA771" s="40"/>
      <c r="AB771" s="40"/>
      <c r="AC771" s="40"/>
      <c r="AD771" s="17" t="str">
        <f>IF($C771="","",IFERROR(VLOOKUP($C771,TeamsZ,6,0),""))</f>
        <v/>
      </c>
      <c r="AE771" s="17" t="str">
        <f>TRIM(IF($AD771="","",IFERROR(VLOOKUP($AD771,Teams!$J$4:$O$8,2,0),"")))</f>
        <v/>
      </c>
      <c r="AF771" s="17" t="str">
        <f>TRIM(IF($AD771="","",IFERROR(VLOOKUP($AD771,Teams!$J$4:$O$8,4,0),"")))</f>
        <v/>
      </c>
      <c r="AH771" s="335" t="str">
        <f>IFERROR(AVERAGE(AH774:AH788),"")</f>
        <v/>
      </c>
    </row>
    <row r="772" spans="1:34" x14ac:dyDescent="0.25">
      <c r="B772" s="60"/>
      <c r="C772" s="162"/>
      <c r="D772" s="60"/>
      <c r="E772" s="60"/>
      <c r="F772" s="60"/>
      <c r="G772" s="64"/>
      <c r="H772" s="64"/>
      <c r="I772" s="64"/>
      <c r="J772" s="266"/>
      <c r="K772" s="266"/>
      <c r="L772" s="266"/>
      <c r="M772" s="77"/>
      <c r="N772" s="77"/>
      <c r="P772" s="200"/>
      <c r="Q772" s="200"/>
      <c r="R772" s="200"/>
      <c r="S772" s="200"/>
      <c r="T772" s="156"/>
      <c r="U772" s="202"/>
      <c r="V772" s="202"/>
      <c r="W772" s="202"/>
      <c r="X772" s="49">
        <v>3</v>
      </c>
    </row>
    <row r="773" spans="1:34" x14ac:dyDescent="0.25">
      <c r="A773" s="78"/>
      <c r="B773" s="79"/>
      <c r="C773" s="80" t="s">
        <v>5715</v>
      </c>
      <c r="D773" s="80" t="s">
        <v>5716</v>
      </c>
      <c r="E773" s="81" t="s">
        <v>5717</v>
      </c>
      <c r="F773" s="81" t="s">
        <v>5718</v>
      </c>
      <c r="G773" s="80" t="s">
        <v>5719</v>
      </c>
      <c r="H773" s="80" t="s">
        <v>5720</v>
      </c>
      <c r="I773" s="80" t="s">
        <v>5575</v>
      </c>
      <c r="J773" s="80" t="s">
        <v>7904</v>
      </c>
      <c r="K773" s="80" t="s">
        <v>7905</v>
      </c>
      <c r="L773" s="80" t="s">
        <v>8680</v>
      </c>
      <c r="M773" s="80" t="s">
        <v>8681</v>
      </c>
      <c r="N773" s="82"/>
      <c r="O773" s="83"/>
      <c r="P773" s="203" t="s">
        <v>5585</v>
      </c>
      <c r="Q773" s="203" t="s">
        <v>5584</v>
      </c>
      <c r="R773" s="203" t="s">
        <v>5586</v>
      </c>
      <c r="S773" s="203" t="s">
        <v>5585</v>
      </c>
      <c r="T773" s="156"/>
      <c r="U773" s="201" t="str">
        <f>IF(W771="","",VLOOKUP(W771,Leeftijdscat,2,FALSE))</f>
        <v/>
      </c>
      <c r="V773" s="201" t="str">
        <f>IF(W771="","",VLOOKUP(W771,Leeftijdscat,3,FALSE))</f>
        <v/>
      </c>
      <c r="W773" s="201" t="str">
        <f>IF(W771="","",VLOOKUP(W771,Leeftijdscat,4,FALSE))</f>
        <v/>
      </c>
      <c r="X773" s="49">
        <v>4</v>
      </c>
      <c r="Y773" s="78">
        <f>LEN(Y774&amp;Y775&amp;Y776&amp;Y777&amp;Y778&amp;Y779&amp;Y780&amp;Y781&amp;Y782&amp;Y783&amp;Y784&amp;Y785&amp;Y786&amp;Y787&amp;Y788)</f>
        <v>0</v>
      </c>
      <c r="Z773" s="78">
        <f>LEN(Z774&amp;Z775&amp;Z776&amp;Z777&amp;Z778&amp;Z779&amp;Z780&amp;Z781&amp;Z782&amp;Z783&amp;Z784&amp;Z785&amp;Z786&amp;Z787&amp;Z788)</f>
        <v>0</v>
      </c>
      <c r="AA773" s="78">
        <f>LEN(AA774&amp;AA775&amp;AA776&amp;AA777&amp;AA778&amp;AA779&amp;AA780&amp;AA781&amp;AA782&amp;AA783&amp;AA784&amp;AA785&amp;AA786&amp;AA787&amp;AA788)</f>
        <v>0</v>
      </c>
      <c r="AB773" s="78">
        <f>LEN(AB774&amp;AB775&amp;AB776&amp;AB777&amp;AB778&amp;AB779&amp;AB780&amp;AB781&amp;AB782&amp;AB783&amp;AB784&amp;AB785&amp;AB786&amp;AB787&amp;AB788)</f>
        <v>0</v>
      </c>
      <c r="AC773" s="78">
        <f>SUM(Y773:AA773)</f>
        <v>0</v>
      </c>
    </row>
    <row r="774" spans="1:34" x14ac:dyDescent="0.25">
      <c r="A774" s="31" t="str">
        <f>C771&amp;"x"&amp;B774</f>
        <v>x1</v>
      </c>
      <c r="B774" s="60">
        <v>1</v>
      </c>
      <c r="C774" s="84" t="str">
        <f t="shared" ref="C774:C788" si="720">IF(LEFT($A774,1)="x","",IFERROR(VLOOKUP($A774,LedenZ,5,0),""))</f>
        <v/>
      </c>
      <c r="D774" s="84" t="str">
        <f t="shared" ref="D774:D788" si="721">IF(LEFT($A774,1)="x","",IFERROR(VLOOKUP($A774,LedenZ,6,0),""))</f>
        <v/>
      </c>
      <c r="E774" s="85" t="str">
        <f t="shared" ref="E774:E788" si="722">IF(LEFT($A774,1)="x","",IFERROR(VLOOKUP($A774,LedenZ,7,0),""))</f>
        <v/>
      </c>
      <c r="F774" s="85" t="str">
        <f t="shared" ref="F774:F788" si="723">IF(LEFT($A774,1)="x","",IFERROR(VLOOKUP($A774,LedenZ,8,0),""))</f>
        <v/>
      </c>
      <c r="G774" s="86" t="str">
        <f t="shared" ref="G774:G788" si="724">IF(LEFT($A774,1)="x","",IFERROR(VLOOKUP($A774,LedenZ,9,0),""))</f>
        <v/>
      </c>
      <c r="H774" s="87" t="str">
        <f t="shared" ref="H774:H788" si="725">IF(AND(ISNUMBER(G774),G774&lt;&gt;0),DATEDIF(G774,Peildatum,"Y"),"")</f>
        <v/>
      </c>
      <c r="I774" s="94"/>
      <c r="J774" s="84" t="str">
        <f t="shared" ref="J774:J788" si="726">IF(LEFT($A774,1)="x","",IFERROR(VLOOKUP($A774,LedenZ,15,0),""))</f>
        <v/>
      </c>
      <c r="K774" s="84" t="str">
        <f t="shared" ref="K774:K788" si="727">IF(LEFT($A774,1)="x","",IFERROR(VLOOKUP($A774,LedenZ,16,0),""))</f>
        <v/>
      </c>
      <c r="L774" s="84" t="str">
        <f t="shared" ref="L774:L788" si="728">IF(LEFT($A774,1)="x","",IFERROR(VLOOKUP($A774,LedenZ,17,0),""))</f>
        <v/>
      </c>
      <c r="M774" s="84" t="str">
        <f t="shared" ref="M774:M788" si="729">IF(LEFT($A774,1)="x","",IFERROR(VLOOKUP($A774,LedenZ,18,0),""))</f>
        <v/>
      </c>
      <c r="N774" s="89"/>
      <c r="P774" s="199"/>
      <c r="Q774" s="199"/>
      <c r="R774" s="199"/>
      <c r="S774" s="199" t="str">
        <f>IF(OR(LEFT($A774,1)="x",AND(AC773+$AC774=0,$AC773&gt;0)),"",IFERROR(VLOOKUP($A774,LedenZ,29,0),""))</f>
        <v/>
      </c>
      <c r="T774" s="273">
        <f t="shared" ref="T774:T788" si="730">IF(LEN(C774&amp;D774&amp;E774&amp;F774)&gt;0,1,0)</f>
        <v>0</v>
      </c>
      <c r="U774" s="202">
        <f t="shared" ref="U774:U788" si="731">MIN(LEN(Y774&amp;Z774&amp;AA774&amp;AB774),1)</f>
        <v>0</v>
      </c>
      <c r="V774" s="205" t="str">
        <f>V773</f>
        <v/>
      </c>
      <c r="W774" s="205" t="str">
        <f>W773</f>
        <v/>
      </c>
      <c r="X774" s="49">
        <v>5</v>
      </c>
      <c r="Y774" s="84" t="str">
        <f t="shared" ref="Y774:Y788" si="732">IF(LEFT($A774,1)="x","",IFERROR(VLOOKUP($A774,LedenZ,33,0),""))</f>
        <v/>
      </c>
      <c r="Z774" s="84" t="str">
        <f t="shared" ref="Z774:Z788" si="733">IF(LEFT($A774,1)="x","",IFERROR(VLOOKUP($A774,LedenZ,34,0),""))</f>
        <v/>
      </c>
      <c r="AA774" s="84" t="str">
        <f t="shared" ref="AA774:AA788" si="734">IF(LEFT($A774,1)="x","",IFERROR(VLOOKUP($A774,LedenZ,35,0),""))</f>
        <v/>
      </c>
      <c r="AB774" s="84" t="str">
        <f t="shared" ref="AB774:AB788" si="735">IF(LEFT($A774,1)="x","",IFERROR(VLOOKUP($A774,LedenZ,36,0),""))</f>
        <v/>
      </c>
      <c r="AC774" s="31">
        <f t="shared" ref="AC774:AC788" si="736">LEN(Y774&amp;Z774&amp;AA774&amp;AB774)</f>
        <v>0</v>
      </c>
      <c r="AH774" s="332" t="str">
        <f t="shared" ref="AH774:AH788" si="737">lft(G774,Peildatum)</f>
        <v/>
      </c>
    </row>
    <row r="775" spans="1:34" x14ac:dyDescent="0.25">
      <c r="A775" s="31" t="str">
        <f>C771&amp;"x"&amp;B775</f>
        <v>x2</v>
      </c>
      <c r="B775" s="60">
        <v>2</v>
      </c>
      <c r="C775" s="84" t="str">
        <f t="shared" si="720"/>
        <v/>
      </c>
      <c r="D775" s="84" t="str">
        <f t="shared" si="721"/>
        <v/>
      </c>
      <c r="E775" s="85" t="str">
        <f t="shared" si="722"/>
        <v/>
      </c>
      <c r="F775" s="85" t="str">
        <f t="shared" si="723"/>
        <v/>
      </c>
      <c r="G775" s="86" t="str">
        <f t="shared" si="724"/>
        <v/>
      </c>
      <c r="H775" s="87" t="str">
        <f t="shared" si="725"/>
        <v/>
      </c>
      <c r="I775" s="94"/>
      <c r="J775" s="84" t="str">
        <f t="shared" si="726"/>
        <v/>
      </c>
      <c r="K775" s="84" t="str">
        <f t="shared" si="727"/>
        <v/>
      </c>
      <c r="L775" s="84" t="str">
        <f t="shared" si="728"/>
        <v/>
      </c>
      <c r="M775" s="84" t="str">
        <f t="shared" si="729"/>
        <v/>
      </c>
      <c r="N775" s="89"/>
      <c r="P775" s="199"/>
      <c r="Q775" s="199"/>
      <c r="R775" s="199"/>
      <c r="S775" s="199" t="str">
        <f>IF(OR(LEFT($A775,1)="x",AND(AC773+$AC775=0,$AC773&gt;0)),"",IFERROR(VLOOKUP($A775,LedenZ,29,0),""))</f>
        <v/>
      </c>
      <c r="T775" s="273">
        <f t="shared" si="730"/>
        <v>0</v>
      </c>
      <c r="U775" s="202">
        <f t="shared" si="731"/>
        <v>0</v>
      </c>
      <c r="V775" s="205" t="str">
        <f t="shared" ref="V775:W788" si="738">V774</f>
        <v/>
      </c>
      <c r="W775" s="205" t="str">
        <f t="shared" si="738"/>
        <v/>
      </c>
      <c r="X775" s="49">
        <v>6</v>
      </c>
      <c r="Y775" s="84" t="str">
        <f t="shared" si="732"/>
        <v/>
      </c>
      <c r="Z775" s="84" t="str">
        <f t="shared" si="733"/>
        <v/>
      </c>
      <c r="AA775" s="84" t="str">
        <f t="shared" si="734"/>
        <v/>
      </c>
      <c r="AB775" s="84" t="str">
        <f t="shared" si="735"/>
        <v/>
      </c>
      <c r="AC775" s="31">
        <f t="shared" si="736"/>
        <v>0</v>
      </c>
      <c r="AH775" s="332" t="str">
        <f t="shared" si="737"/>
        <v/>
      </c>
    </row>
    <row r="776" spans="1:34" x14ac:dyDescent="0.25">
      <c r="A776" s="31" t="str">
        <f>C771&amp;"x"&amp;B776</f>
        <v>x3</v>
      </c>
      <c r="B776" s="60">
        <v>3</v>
      </c>
      <c r="C776" s="84" t="str">
        <f t="shared" si="720"/>
        <v/>
      </c>
      <c r="D776" s="84" t="str">
        <f t="shared" si="721"/>
        <v/>
      </c>
      <c r="E776" s="85" t="str">
        <f t="shared" si="722"/>
        <v/>
      </c>
      <c r="F776" s="85" t="str">
        <f t="shared" si="723"/>
        <v/>
      </c>
      <c r="G776" s="86" t="str">
        <f t="shared" si="724"/>
        <v/>
      </c>
      <c r="H776" s="87" t="str">
        <f t="shared" si="725"/>
        <v/>
      </c>
      <c r="I776" s="94"/>
      <c r="J776" s="84" t="str">
        <f t="shared" si="726"/>
        <v/>
      </c>
      <c r="K776" s="84" t="str">
        <f t="shared" si="727"/>
        <v/>
      </c>
      <c r="L776" s="84" t="str">
        <f t="shared" si="728"/>
        <v/>
      </c>
      <c r="M776" s="84" t="str">
        <f t="shared" si="729"/>
        <v/>
      </c>
      <c r="N776" s="89"/>
      <c r="P776" s="199"/>
      <c r="Q776" s="199"/>
      <c r="R776" s="199"/>
      <c r="S776" s="199" t="str">
        <f>IF(OR(LEFT($A776,1)="x",AND(AC773+$AC776=0,$AC773&gt;0)),"",IFERROR(VLOOKUP($A776,LedenZ,29,0),""))</f>
        <v/>
      </c>
      <c r="T776" s="273">
        <f t="shared" si="730"/>
        <v>0</v>
      </c>
      <c r="U776" s="202">
        <f t="shared" si="731"/>
        <v>0</v>
      </c>
      <c r="V776" s="205" t="str">
        <f t="shared" si="738"/>
        <v/>
      </c>
      <c r="W776" s="205" t="str">
        <f t="shared" si="738"/>
        <v/>
      </c>
      <c r="X776" s="49">
        <v>7</v>
      </c>
      <c r="Y776" s="84" t="str">
        <f t="shared" si="732"/>
        <v/>
      </c>
      <c r="Z776" s="84" t="str">
        <f t="shared" si="733"/>
        <v/>
      </c>
      <c r="AA776" s="84" t="str">
        <f t="shared" si="734"/>
        <v/>
      </c>
      <c r="AB776" s="84" t="str">
        <f t="shared" si="735"/>
        <v/>
      </c>
      <c r="AC776" s="31">
        <f t="shared" si="736"/>
        <v>0</v>
      </c>
      <c r="AH776" s="332" t="str">
        <f t="shared" si="737"/>
        <v/>
      </c>
    </row>
    <row r="777" spans="1:34" x14ac:dyDescent="0.25">
      <c r="A777" s="31" t="str">
        <f>C771&amp;"x"&amp;B777</f>
        <v>x4</v>
      </c>
      <c r="B777" s="60">
        <v>4</v>
      </c>
      <c r="C777" s="84" t="str">
        <f t="shared" si="720"/>
        <v/>
      </c>
      <c r="D777" s="84" t="str">
        <f t="shared" si="721"/>
        <v/>
      </c>
      <c r="E777" s="85" t="str">
        <f t="shared" si="722"/>
        <v/>
      </c>
      <c r="F777" s="85" t="str">
        <f t="shared" si="723"/>
        <v/>
      </c>
      <c r="G777" s="86" t="str">
        <f t="shared" si="724"/>
        <v/>
      </c>
      <c r="H777" s="87" t="str">
        <f t="shared" si="725"/>
        <v/>
      </c>
      <c r="I777" s="94"/>
      <c r="J777" s="84" t="str">
        <f t="shared" si="726"/>
        <v/>
      </c>
      <c r="K777" s="84" t="str">
        <f t="shared" si="727"/>
        <v/>
      </c>
      <c r="L777" s="84" t="str">
        <f t="shared" si="728"/>
        <v/>
      </c>
      <c r="M777" s="84" t="str">
        <f t="shared" si="729"/>
        <v/>
      </c>
      <c r="N777" s="89"/>
      <c r="P777" s="199"/>
      <c r="Q777" s="199"/>
      <c r="R777" s="199"/>
      <c r="S777" s="199" t="str">
        <f>IF(OR(LEFT($A777,1)="x",AND(AC773+$AC777=0,$AC773&gt;0)),"",IFERROR(VLOOKUP($A777,LedenZ,29,0),""))</f>
        <v/>
      </c>
      <c r="T777" s="273">
        <f t="shared" si="730"/>
        <v>0</v>
      </c>
      <c r="U777" s="202">
        <f t="shared" si="731"/>
        <v>0</v>
      </c>
      <c r="V777" s="205" t="str">
        <f t="shared" si="738"/>
        <v/>
      </c>
      <c r="W777" s="205" t="str">
        <f t="shared" si="738"/>
        <v/>
      </c>
      <c r="X777" s="49">
        <v>8</v>
      </c>
      <c r="Y777" s="84" t="str">
        <f t="shared" si="732"/>
        <v/>
      </c>
      <c r="Z777" s="84" t="str">
        <f t="shared" si="733"/>
        <v/>
      </c>
      <c r="AA777" s="84" t="str">
        <f t="shared" si="734"/>
        <v/>
      </c>
      <c r="AB777" s="84" t="str">
        <f t="shared" si="735"/>
        <v/>
      </c>
      <c r="AC777" s="31">
        <f t="shared" si="736"/>
        <v>0</v>
      </c>
      <c r="AH777" s="332" t="str">
        <f t="shared" si="737"/>
        <v/>
      </c>
    </row>
    <row r="778" spans="1:34" x14ac:dyDescent="0.25">
      <c r="A778" s="31" t="str">
        <f>C771&amp;"x"&amp;B778</f>
        <v>x5</v>
      </c>
      <c r="B778" s="60">
        <v>5</v>
      </c>
      <c r="C778" s="84" t="str">
        <f t="shared" si="720"/>
        <v/>
      </c>
      <c r="D778" s="84" t="str">
        <f t="shared" si="721"/>
        <v/>
      </c>
      <c r="E778" s="85" t="str">
        <f t="shared" si="722"/>
        <v/>
      </c>
      <c r="F778" s="85" t="str">
        <f t="shared" si="723"/>
        <v/>
      </c>
      <c r="G778" s="86" t="str">
        <f t="shared" si="724"/>
        <v/>
      </c>
      <c r="H778" s="87" t="str">
        <f t="shared" si="725"/>
        <v/>
      </c>
      <c r="I778" s="94"/>
      <c r="J778" s="84" t="str">
        <f t="shared" si="726"/>
        <v/>
      </c>
      <c r="K778" s="84" t="str">
        <f t="shared" si="727"/>
        <v/>
      </c>
      <c r="L778" s="84" t="str">
        <f t="shared" si="728"/>
        <v/>
      </c>
      <c r="M778" s="84" t="str">
        <f t="shared" si="729"/>
        <v/>
      </c>
      <c r="N778" s="89"/>
      <c r="P778" s="199"/>
      <c r="Q778" s="199"/>
      <c r="R778" s="199"/>
      <c r="S778" s="199" t="str">
        <f>IF(OR(LEFT($A778,1)="x",AND(AC773+$AC778=0,$AC773&gt;0)),"",IFERROR(VLOOKUP($A778,LedenZ,29,0),""))</f>
        <v/>
      </c>
      <c r="T778" s="273">
        <f t="shared" si="730"/>
        <v>0</v>
      </c>
      <c r="U778" s="202">
        <f t="shared" si="731"/>
        <v>0</v>
      </c>
      <c r="V778" s="205" t="str">
        <f t="shared" si="738"/>
        <v/>
      </c>
      <c r="W778" s="205" t="str">
        <f t="shared" si="738"/>
        <v/>
      </c>
      <c r="X778" s="49">
        <v>9</v>
      </c>
      <c r="Y778" s="84" t="str">
        <f t="shared" si="732"/>
        <v/>
      </c>
      <c r="Z778" s="84" t="str">
        <f t="shared" si="733"/>
        <v/>
      </c>
      <c r="AA778" s="84" t="str">
        <f t="shared" si="734"/>
        <v/>
      </c>
      <c r="AB778" s="84" t="str">
        <f t="shared" si="735"/>
        <v/>
      </c>
      <c r="AC778" s="31">
        <f t="shared" si="736"/>
        <v>0</v>
      </c>
      <c r="AH778" s="332" t="str">
        <f t="shared" si="737"/>
        <v/>
      </c>
    </row>
    <row r="779" spans="1:34" x14ac:dyDescent="0.25">
      <c r="A779" s="31" t="str">
        <f>C771&amp;"x"&amp;B779</f>
        <v>x6</v>
      </c>
      <c r="B779" s="60">
        <v>6</v>
      </c>
      <c r="C779" s="84" t="str">
        <f t="shared" si="720"/>
        <v/>
      </c>
      <c r="D779" s="84" t="str">
        <f t="shared" si="721"/>
        <v/>
      </c>
      <c r="E779" s="85" t="str">
        <f t="shared" si="722"/>
        <v/>
      </c>
      <c r="F779" s="85" t="str">
        <f t="shared" si="723"/>
        <v/>
      </c>
      <c r="G779" s="86" t="str">
        <f t="shared" si="724"/>
        <v/>
      </c>
      <c r="H779" s="87" t="str">
        <f t="shared" si="725"/>
        <v/>
      </c>
      <c r="I779" s="94"/>
      <c r="J779" s="84" t="str">
        <f t="shared" si="726"/>
        <v/>
      </c>
      <c r="K779" s="84" t="str">
        <f t="shared" si="727"/>
        <v/>
      </c>
      <c r="L779" s="84" t="str">
        <f t="shared" si="728"/>
        <v/>
      </c>
      <c r="M779" s="84" t="str">
        <f t="shared" si="729"/>
        <v/>
      </c>
      <c r="N779" s="89"/>
      <c r="P779" s="199"/>
      <c r="Q779" s="199"/>
      <c r="R779" s="199"/>
      <c r="S779" s="199" t="str">
        <f>IF(OR(LEFT($A779,1)="x",AND(AC773+$AC779=0,$AC773&gt;0)),"",IFERROR(VLOOKUP($A779,LedenZ,29,0),""))</f>
        <v/>
      </c>
      <c r="T779" s="273">
        <f t="shared" si="730"/>
        <v>0</v>
      </c>
      <c r="U779" s="202">
        <f t="shared" si="731"/>
        <v>0</v>
      </c>
      <c r="V779" s="205" t="str">
        <f t="shared" si="738"/>
        <v/>
      </c>
      <c r="W779" s="205" t="str">
        <f t="shared" si="738"/>
        <v/>
      </c>
      <c r="X779" s="49">
        <v>10</v>
      </c>
      <c r="Y779" s="84" t="str">
        <f t="shared" si="732"/>
        <v/>
      </c>
      <c r="Z779" s="84" t="str">
        <f t="shared" si="733"/>
        <v/>
      </c>
      <c r="AA779" s="84" t="str">
        <f t="shared" si="734"/>
        <v/>
      </c>
      <c r="AB779" s="84" t="str">
        <f t="shared" si="735"/>
        <v/>
      </c>
      <c r="AC779" s="31">
        <f t="shared" si="736"/>
        <v>0</v>
      </c>
      <c r="AH779" s="332" t="str">
        <f t="shared" si="737"/>
        <v/>
      </c>
    </row>
    <row r="780" spans="1:34" x14ac:dyDescent="0.25">
      <c r="A780" s="31" t="str">
        <f>C771&amp;"x"&amp;B780</f>
        <v>x7</v>
      </c>
      <c r="B780" s="60">
        <v>7</v>
      </c>
      <c r="C780" s="84" t="str">
        <f t="shared" si="720"/>
        <v/>
      </c>
      <c r="D780" s="84" t="str">
        <f t="shared" si="721"/>
        <v/>
      </c>
      <c r="E780" s="85" t="str">
        <f t="shared" si="722"/>
        <v/>
      </c>
      <c r="F780" s="85" t="str">
        <f t="shared" si="723"/>
        <v/>
      </c>
      <c r="G780" s="86" t="str">
        <f t="shared" si="724"/>
        <v/>
      </c>
      <c r="H780" s="87" t="str">
        <f t="shared" si="725"/>
        <v/>
      </c>
      <c r="I780" s="94"/>
      <c r="J780" s="84" t="str">
        <f t="shared" si="726"/>
        <v/>
      </c>
      <c r="K780" s="84" t="str">
        <f t="shared" si="727"/>
        <v/>
      </c>
      <c r="L780" s="84" t="str">
        <f t="shared" si="728"/>
        <v/>
      </c>
      <c r="M780" s="84" t="str">
        <f t="shared" si="729"/>
        <v/>
      </c>
      <c r="N780" s="89"/>
      <c r="P780" s="199"/>
      <c r="Q780" s="199"/>
      <c r="R780" s="199"/>
      <c r="S780" s="199" t="str">
        <f>IF(OR(LEFT($A780,1)="x",AND(AC773+$AC780=0,$AC773&gt;0)),"",IFERROR(VLOOKUP($A780,LedenZ,29,0),""))</f>
        <v/>
      </c>
      <c r="T780" s="273">
        <f t="shared" si="730"/>
        <v>0</v>
      </c>
      <c r="U780" s="202">
        <f t="shared" si="731"/>
        <v>0</v>
      </c>
      <c r="V780" s="205" t="str">
        <f t="shared" si="738"/>
        <v/>
      </c>
      <c r="W780" s="205" t="str">
        <f t="shared" si="738"/>
        <v/>
      </c>
      <c r="X780" s="49">
        <v>11</v>
      </c>
      <c r="Y780" s="84" t="str">
        <f t="shared" si="732"/>
        <v/>
      </c>
      <c r="Z780" s="84" t="str">
        <f t="shared" si="733"/>
        <v/>
      </c>
      <c r="AA780" s="84" t="str">
        <f t="shared" si="734"/>
        <v/>
      </c>
      <c r="AB780" s="84" t="str">
        <f t="shared" si="735"/>
        <v/>
      </c>
      <c r="AC780" s="31">
        <f t="shared" si="736"/>
        <v>0</v>
      </c>
      <c r="AH780" s="332" t="str">
        <f t="shared" si="737"/>
        <v/>
      </c>
    </row>
    <row r="781" spans="1:34" x14ac:dyDescent="0.25">
      <c r="A781" s="31" t="str">
        <f>C771&amp;"x"&amp;B781</f>
        <v>x8</v>
      </c>
      <c r="B781" s="60">
        <v>8</v>
      </c>
      <c r="C781" s="84" t="str">
        <f t="shared" si="720"/>
        <v/>
      </c>
      <c r="D781" s="84" t="str">
        <f t="shared" si="721"/>
        <v/>
      </c>
      <c r="E781" s="85" t="str">
        <f t="shared" si="722"/>
        <v/>
      </c>
      <c r="F781" s="85" t="str">
        <f t="shared" si="723"/>
        <v/>
      </c>
      <c r="G781" s="86" t="str">
        <f t="shared" si="724"/>
        <v/>
      </c>
      <c r="H781" s="87" t="str">
        <f t="shared" si="725"/>
        <v/>
      </c>
      <c r="I781" s="94"/>
      <c r="J781" s="84" t="str">
        <f t="shared" si="726"/>
        <v/>
      </c>
      <c r="K781" s="84" t="str">
        <f t="shared" si="727"/>
        <v/>
      </c>
      <c r="L781" s="84" t="str">
        <f t="shared" si="728"/>
        <v/>
      </c>
      <c r="M781" s="84" t="str">
        <f t="shared" si="729"/>
        <v/>
      </c>
      <c r="N781" s="89"/>
      <c r="P781" s="199"/>
      <c r="Q781" s="199"/>
      <c r="R781" s="199"/>
      <c r="S781" s="199" t="str">
        <f>IF(OR(LEFT($A781,1)="x",AND(AC773+$AC781=0,$AC773&gt;0)),"",IFERROR(VLOOKUP($A781,LedenZ,29,0),""))</f>
        <v/>
      </c>
      <c r="T781" s="273">
        <f t="shared" si="730"/>
        <v>0</v>
      </c>
      <c r="U781" s="202">
        <f t="shared" si="731"/>
        <v>0</v>
      </c>
      <c r="V781" s="205" t="str">
        <f t="shared" si="738"/>
        <v/>
      </c>
      <c r="W781" s="205" t="str">
        <f t="shared" si="738"/>
        <v/>
      </c>
      <c r="X781" s="49">
        <v>12</v>
      </c>
      <c r="Y781" s="84" t="str">
        <f t="shared" si="732"/>
        <v/>
      </c>
      <c r="Z781" s="84" t="str">
        <f t="shared" si="733"/>
        <v/>
      </c>
      <c r="AA781" s="84" t="str">
        <f t="shared" si="734"/>
        <v/>
      </c>
      <c r="AB781" s="84" t="str">
        <f t="shared" si="735"/>
        <v/>
      </c>
      <c r="AC781" s="31">
        <f t="shared" si="736"/>
        <v>0</v>
      </c>
      <c r="AH781" s="332" t="str">
        <f t="shared" si="737"/>
        <v/>
      </c>
    </row>
    <row r="782" spans="1:34" x14ac:dyDescent="0.25">
      <c r="A782" s="31" t="str">
        <f>C771&amp;"x"&amp;B782</f>
        <v>x9</v>
      </c>
      <c r="B782" s="60">
        <v>9</v>
      </c>
      <c r="C782" s="84" t="str">
        <f t="shared" si="720"/>
        <v/>
      </c>
      <c r="D782" s="84" t="str">
        <f t="shared" si="721"/>
        <v/>
      </c>
      <c r="E782" s="85" t="str">
        <f t="shared" si="722"/>
        <v/>
      </c>
      <c r="F782" s="85" t="str">
        <f t="shared" si="723"/>
        <v/>
      </c>
      <c r="G782" s="86" t="str">
        <f t="shared" si="724"/>
        <v/>
      </c>
      <c r="H782" s="87" t="str">
        <f t="shared" si="725"/>
        <v/>
      </c>
      <c r="I782" s="94"/>
      <c r="J782" s="84" t="str">
        <f t="shared" si="726"/>
        <v/>
      </c>
      <c r="K782" s="84" t="str">
        <f t="shared" si="727"/>
        <v/>
      </c>
      <c r="L782" s="84" t="str">
        <f t="shared" si="728"/>
        <v/>
      </c>
      <c r="M782" s="84" t="str">
        <f t="shared" si="729"/>
        <v/>
      </c>
      <c r="N782" s="89"/>
      <c r="P782" s="199"/>
      <c r="Q782" s="199"/>
      <c r="R782" s="199"/>
      <c r="S782" s="199" t="str">
        <f>IF(OR(LEFT($A782,1)="x",AND(AC773+$AC782=0,$AC773&gt;0)),"",IFERROR(VLOOKUP($A782,LedenZ,29,0),""))</f>
        <v/>
      </c>
      <c r="T782" s="273">
        <f t="shared" si="730"/>
        <v>0</v>
      </c>
      <c r="U782" s="202">
        <f t="shared" si="731"/>
        <v>0</v>
      </c>
      <c r="V782" s="205" t="str">
        <f t="shared" si="738"/>
        <v/>
      </c>
      <c r="W782" s="205" t="str">
        <f t="shared" si="738"/>
        <v/>
      </c>
      <c r="X782" s="49">
        <v>13</v>
      </c>
      <c r="Y782" s="84" t="str">
        <f t="shared" si="732"/>
        <v/>
      </c>
      <c r="Z782" s="84" t="str">
        <f t="shared" si="733"/>
        <v/>
      </c>
      <c r="AA782" s="84" t="str">
        <f t="shared" si="734"/>
        <v/>
      </c>
      <c r="AB782" s="84" t="str">
        <f t="shared" si="735"/>
        <v/>
      </c>
      <c r="AC782" s="31">
        <f t="shared" si="736"/>
        <v>0</v>
      </c>
      <c r="AH782" s="332" t="str">
        <f t="shared" si="737"/>
        <v/>
      </c>
    </row>
    <row r="783" spans="1:34" x14ac:dyDescent="0.25">
      <c r="A783" s="31" t="str">
        <f>C771&amp;"x"&amp;B783</f>
        <v>x10</v>
      </c>
      <c r="B783" s="60">
        <v>10</v>
      </c>
      <c r="C783" s="84" t="str">
        <f t="shared" si="720"/>
        <v/>
      </c>
      <c r="D783" s="84" t="str">
        <f t="shared" si="721"/>
        <v/>
      </c>
      <c r="E783" s="85" t="str">
        <f t="shared" si="722"/>
        <v/>
      </c>
      <c r="F783" s="85" t="str">
        <f t="shared" si="723"/>
        <v/>
      </c>
      <c r="G783" s="86" t="str">
        <f t="shared" si="724"/>
        <v/>
      </c>
      <c r="H783" s="87" t="str">
        <f t="shared" si="725"/>
        <v/>
      </c>
      <c r="I783" s="94"/>
      <c r="J783" s="84" t="str">
        <f t="shared" si="726"/>
        <v/>
      </c>
      <c r="K783" s="84" t="str">
        <f t="shared" si="727"/>
        <v/>
      </c>
      <c r="L783" s="84" t="str">
        <f t="shared" si="728"/>
        <v/>
      </c>
      <c r="M783" s="84" t="str">
        <f t="shared" si="729"/>
        <v/>
      </c>
      <c r="N783" s="89"/>
      <c r="P783" s="199"/>
      <c r="Q783" s="199"/>
      <c r="R783" s="199"/>
      <c r="S783" s="199" t="str">
        <f>IF(OR(LEFT($A783,1)="x",AND(AC773+$AC783=0,$AC773&gt;0)),"",IFERROR(VLOOKUP($A783,LedenZ,29,0),""))</f>
        <v/>
      </c>
      <c r="T783" s="273">
        <f t="shared" si="730"/>
        <v>0</v>
      </c>
      <c r="U783" s="202">
        <f t="shared" si="731"/>
        <v>0</v>
      </c>
      <c r="V783" s="205" t="str">
        <f t="shared" si="738"/>
        <v/>
      </c>
      <c r="W783" s="205" t="str">
        <f t="shared" si="738"/>
        <v/>
      </c>
      <c r="X783" s="49">
        <v>14</v>
      </c>
      <c r="Y783" s="84" t="str">
        <f t="shared" si="732"/>
        <v/>
      </c>
      <c r="Z783" s="84" t="str">
        <f t="shared" si="733"/>
        <v/>
      </c>
      <c r="AA783" s="84" t="str">
        <f t="shared" si="734"/>
        <v/>
      </c>
      <c r="AB783" s="84" t="str">
        <f t="shared" si="735"/>
        <v/>
      </c>
      <c r="AC783" s="31">
        <f t="shared" si="736"/>
        <v>0</v>
      </c>
      <c r="AH783" s="332" t="str">
        <f t="shared" si="737"/>
        <v/>
      </c>
    </row>
    <row r="784" spans="1:34" x14ac:dyDescent="0.25">
      <c r="A784" s="31" t="str">
        <f>C771&amp;"x"&amp;B784</f>
        <v>x11</v>
      </c>
      <c r="B784" s="60">
        <v>11</v>
      </c>
      <c r="C784" s="84" t="str">
        <f t="shared" si="720"/>
        <v/>
      </c>
      <c r="D784" s="84" t="str">
        <f t="shared" si="721"/>
        <v/>
      </c>
      <c r="E784" s="85" t="str">
        <f t="shared" si="722"/>
        <v/>
      </c>
      <c r="F784" s="85" t="str">
        <f t="shared" si="723"/>
        <v/>
      </c>
      <c r="G784" s="86" t="str">
        <f t="shared" si="724"/>
        <v/>
      </c>
      <c r="H784" s="87" t="str">
        <f t="shared" si="725"/>
        <v/>
      </c>
      <c r="I784" s="94"/>
      <c r="J784" s="84" t="str">
        <f t="shared" si="726"/>
        <v/>
      </c>
      <c r="K784" s="84" t="str">
        <f t="shared" si="727"/>
        <v/>
      </c>
      <c r="L784" s="84" t="str">
        <f t="shared" si="728"/>
        <v/>
      </c>
      <c r="M784" s="84" t="str">
        <f t="shared" si="729"/>
        <v/>
      </c>
      <c r="N784" s="89"/>
      <c r="P784" s="199"/>
      <c r="Q784" s="199"/>
      <c r="R784" s="199"/>
      <c r="S784" s="199" t="str">
        <f>IF(OR(LEFT($A784,1)="x",AND(AC773+$AC784=0,$AC773&gt;0)),"",IFERROR(VLOOKUP($A784,LedenZ,29,0),""))</f>
        <v/>
      </c>
      <c r="T784" s="273">
        <f t="shared" si="730"/>
        <v>0</v>
      </c>
      <c r="U784" s="202">
        <f t="shared" si="731"/>
        <v>0</v>
      </c>
      <c r="V784" s="205" t="str">
        <f t="shared" si="738"/>
        <v/>
      </c>
      <c r="W784" s="205" t="str">
        <f t="shared" si="738"/>
        <v/>
      </c>
      <c r="X784" s="49">
        <v>15</v>
      </c>
      <c r="Y784" s="84" t="str">
        <f t="shared" si="732"/>
        <v/>
      </c>
      <c r="Z784" s="84" t="str">
        <f t="shared" si="733"/>
        <v/>
      </c>
      <c r="AA784" s="84" t="str">
        <f t="shared" si="734"/>
        <v/>
      </c>
      <c r="AB784" s="84" t="str">
        <f t="shared" si="735"/>
        <v/>
      </c>
      <c r="AC784" s="31">
        <f t="shared" si="736"/>
        <v>0</v>
      </c>
      <c r="AH784" s="332" t="str">
        <f t="shared" si="737"/>
        <v/>
      </c>
    </row>
    <row r="785" spans="1:34" x14ac:dyDescent="0.25">
      <c r="A785" s="31" t="str">
        <f>C771&amp;"x"&amp;B785</f>
        <v>x12</v>
      </c>
      <c r="B785" s="60">
        <v>12</v>
      </c>
      <c r="C785" s="84" t="str">
        <f t="shared" si="720"/>
        <v/>
      </c>
      <c r="D785" s="84" t="str">
        <f t="shared" si="721"/>
        <v/>
      </c>
      <c r="E785" s="85" t="str">
        <f t="shared" si="722"/>
        <v/>
      </c>
      <c r="F785" s="85" t="str">
        <f t="shared" si="723"/>
        <v/>
      </c>
      <c r="G785" s="86" t="str">
        <f t="shared" si="724"/>
        <v/>
      </c>
      <c r="H785" s="87" t="str">
        <f t="shared" si="725"/>
        <v/>
      </c>
      <c r="I785" s="94"/>
      <c r="J785" s="84" t="str">
        <f t="shared" si="726"/>
        <v/>
      </c>
      <c r="K785" s="84" t="str">
        <f t="shared" si="727"/>
        <v/>
      </c>
      <c r="L785" s="84" t="str">
        <f t="shared" si="728"/>
        <v/>
      </c>
      <c r="M785" s="84" t="str">
        <f t="shared" si="729"/>
        <v/>
      </c>
      <c r="N785" s="89"/>
      <c r="P785" s="199"/>
      <c r="Q785" s="199"/>
      <c r="R785" s="199"/>
      <c r="S785" s="199" t="str">
        <f>IF(OR(LEFT($A785,1)="x",AND(AC773+$AC785=0,$AC773&gt;0)),"",IFERROR(VLOOKUP($A785,LedenZ,29,0),""))</f>
        <v/>
      </c>
      <c r="T785" s="273">
        <f t="shared" si="730"/>
        <v>0</v>
      </c>
      <c r="U785" s="202">
        <f t="shared" si="731"/>
        <v>0</v>
      </c>
      <c r="V785" s="205" t="str">
        <f t="shared" si="738"/>
        <v/>
      </c>
      <c r="W785" s="205" t="str">
        <f t="shared" si="738"/>
        <v/>
      </c>
      <c r="X785" s="49">
        <v>16</v>
      </c>
      <c r="Y785" s="84" t="str">
        <f t="shared" si="732"/>
        <v/>
      </c>
      <c r="Z785" s="84" t="str">
        <f t="shared" si="733"/>
        <v/>
      </c>
      <c r="AA785" s="84" t="str">
        <f t="shared" si="734"/>
        <v/>
      </c>
      <c r="AB785" s="84" t="str">
        <f t="shared" si="735"/>
        <v/>
      </c>
      <c r="AC785" s="31">
        <f t="shared" si="736"/>
        <v>0</v>
      </c>
      <c r="AH785" s="332" t="str">
        <f t="shared" si="737"/>
        <v/>
      </c>
    </row>
    <row r="786" spans="1:34" x14ac:dyDescent="0.25">
      <c r="A786" s="31" t="str">
        <f>C771&amp;"x"&amp;B786</f>
        <v>x13</v>
      </c>
      <c r="B786" s="60">
        <v>13</v>
      </c>
      <c r="C786" s="84" t="str">
        <f t="shared" si="720"/>
        <v/>
      </c>
      <c r="D786" s="84" t="str">
        <f t="shared" si="721"/>
        <v/>
      </c>
      <c r="E786" s="85" t="str">
        <f t="shared" si="722"/>
        <v/>
      </c>
      <c r="F786" s="85" t="str">
        <f t="shared" si="723"/>
        <v/>
      </c>
      <c r="G786" s="86" t="str">
        <f t="shared" si="724"/>
        <v/>
      </c>
      <c r="H786" s="87" t="str">
        <f t="shared" si="725"/>
        <v/>
      </c>
      <c r="I786" s="94"/>
      <c r="J786" s="84" t="str">
        <f t="shared" si="726"/>
        <v/>
      </c>
      <c r="K786" s="84" t="str">
        <f t="shared" si="727"/>
        <v/>
      </c>
      <c r="L786" s="84" t="str">
        <f t="shared" si="728"/>
        <v/>
      </c>
      <c r="M786" s="84" t="str">
        <f t="shared" si="729"/>
        <v/>
      </c>
      <c r="N786" s="89"/>
      <c r="P786" s="199"/>
      <c r="Q786" s="199"/>
      <c r="R786" s="199"/>
      <c r="S786" s="199" t="str">
        <f>IF(OR(LEFT($A786,1)="x",AND(AC773+$AC786=0,$AC773&gt;0)),"",IFERROR(VLOOKUP($A786,LedenZ,29,0),""))</f>
        <v/>
      </c>
      <c r="T786" s="273">
        <f t="shared" si="730"/>
        <v>0</v>
      </c>
      <c r="U786" s="202">
        <f t="shared" si="731"/>
        <v>0</v>
      </c>
      <c r="V786" s="205" t="str">
        <f t="shared" si="738"/>
        <v/>
      </c>
      <c r="W786" s="205" t="str">
        <f t="shared" si="738"/>
        <v/>
      </c>
      <c r="X786" s="49">
        <v>17</v>
      </c>
      <c r="Y786" s="84" t="str">
        <f t="shared" si="732"/>
        <v/>
      </c>
      <c r="Z786" s="84" t="str">
        <f t="shared" si="733"/>
        <v/>
      </c>
      <c r="AA786" s="84" t="str">
        <f t="shared" si="734"/>
        <v/>
      </c>
      <c r="AB786" s="84" t="str">
        <f t="shared" si="735"/>
        <v/>
      </c>
      <c r="AC786" s="31">
        <f t="shared" si="736"/>
        <v>0</v>
      </c>
      <c r="AH786" s="332" t="str">
        <f t="shared" si="737"/>
        <v/>
      </c>
    </row>
    <row r="787" spans="1:34" x14ac:dyDescent="0.25">
      <c r="A787" s="31" t="str">
        <f>C771&amp;"x"&amp;B787</f>
        <v>x14</v>
      </c>
      <c r="B787" s="60">
        <v>14</v>
      </c>
      <c r="C787" s="84" t="str">
        <f t="shared" si="720"/>
        <v/>
      </c>
      <c r="D787" s="84" t="str">
        <f t="shared" si="721"/>
        <v/>
      </c>
      <c r="E787" s="85" t="str">
        <f t="shared" si="722"/>
        <v/>
      </c>
      <c r="F787" s="85" t="str">
        <f t="shared" si="723"/>
        <v/>
      </c>
      <c r="G787" s="86" t="str">
        <f t="shared" si="724"/>
        <v/>
      </c>
      <c r="H787" s="87" t="str">
        <f t="shared" si="725"/>
        <v/>
      </c>
      <c r="I787" s="94"/>
      <c r="J787" s="84" t="str">
        <f t="shared" si="726"/>
        <v/>
      </c>
      <c r="K787" s="84" t="str">
        <f t="shared" si="727"/>
        <v/>
      </c>
      <c r="L787" s="84" t="str">
        <f t="shared" si="728"/>
        <v/>
      </c>
      <c r="M787" s="84" t="str">
        <f t="shared" si="729"/>
        <v/>
      </c>
      <c r="N787" s="89"/>
      <c r="P787" s="199"/>
      <c r="Q787" s="199"/>
      <c r="R787" s="199"/>
      <c r="S787" s="199" t="str">
        <f>IF(OR(LEFT($A787,1)="x",AND(AC773+$AC787=0,$AC773&gt;0)),"",IFERROR(VLOOKUP($A787,LedenZ,29,0),""))</f>
        <v/>
      </c>
      <c r="T787" s="273">
        <f t="shared" si="730"/>
        <v>0</v>
      </c>
      <c r="U787" s="202">
        <f t="shared" si="731"/>
        <v>0</v>
      </c>
      <c r="V787" s="205" t="str">
        <f t="shared" si="738"/>
        <v/>
      </c>
      <c r="W787" s="205" t="str">
        <f t="shared" si="738"/>
        <v/>
      </c>
      <c r="X787" s="49">
        <v>18</v>
      </c>
      <c r="Y787" s="84" t="str">
        <f t="shared" si="732"/>
        <v/>
      </c>
      <c r="Z787" s="84" t="str">
        <f t="shared" si="733"/>
        <v/>
      </c>
      <c r="AA787" s="84" t="str">
        <f t="shared" si="734"/>
        <v/>
      </c>
      <c r="AB787" s="84" t="str">
        <f t="shared" si="735"/>
        <v/>
      </c>
      <c r="AC787" s="31">
        <f t="shared" si="736"/>
        <v>0</v>
      </c>
      <c r="AH787" s="332" t="str">
        <f t="shared" si="737"/>
        <v/>
      </c>
    </row>
    <row r="788" spans="1:34" x14ac:dyDescent="0.25">
      <c r="A788" s="31" t="str">
        <f>C771&amp;"x"&amp;B788</f>
        <v>x15</v>
      </c>
      <c r="B788" s="60">
        <v>15</v>
      </c>
      <c r="C788" s="84" t="str">
        <f t="shared" si="720"/>
        <v/>
      </c>
      <c r="D788" s="84" t="str">
        <f t="shared" si="721"/>
        <v/>
      </c>
      <c r="E788" s="85" t="str">
        <f t="shared" si="722"/>
        <v/>
      </c>
      <c r="F788" s="85" t="str">
        <f t="shared" si="723"/>
        <v/>
      </c>
      <c r="G788" s="86" t="str">
        <f t="shared" si="724"/>
        <v/>
      </c>
      <c r="H788" s="87" t="str">
        <f t="shared" si="725"/>
        <v/>
      </c>
      <c r="I788" s="94"/>
      <c r="J788" s="84" t="str">
        <f t="shared" si="726"/>
        <v/>
      </c>
      <c r="K788" s="84" t="str">
        <f t="shared" si="727"/>
        <v/>
      </c>
      <c r="L788" s="84" t="str">
        <f t="shared" si="728"/>
        <v/>
      </c>
      <c r="M788" s="84" t="str">
        <f t="shared" si="729"/>
        <v/>
      </c>
      <c r="N788" s="89"/>
      <c r="P788" s="199"/>
      <c r="Q788" s="199"/>
      <c r="R788" s="199"/>
      <c r="S788" s="199" t="str">
        <f>IF(OR(LEFT($A788,1)="x",AND(AC773+$AC788=0,$AC773&gt;0)),"",IFERROR(VLOOKUP($A788,LedenZ,29,0),""))</f>
        <v/>
      </c>
      <c r="T788" s="273">
        <f t="shared" si="730"/>
        <v>0</v>
      </c>
      <c r="U788" s="202">
        <f t="shared" si="731"/>
        <v>0</v>
      </c>
      <c r="V788" s="205" t="str">
        <f t="shared" si="738"/>
        <v/>
      </c>
      <c r="W788" s="205" t="str">
        <f t="shared" si="738"/>
        <v/>
      </c>
      <c r="X788" s="49">
        <v>19</v>
      </c>
      <c r="Y788" s="84" t="str">
        <f t="shared" si="732"/>
        <v/>
      </c>
      <c r="Z788" s="84" t="str">
        <f t="shared" si="733"/>
        <v/>
      </c>
      <c r="AA788" s="84" t="str">
        <f t="shared" si="734"/>
        <v/>
      </c>
      <c r="AB788" s="84" t="str">
        <f t="shared" si="735"/>
        <v/>
      </c>
      <c r="AC788" s="31">
        <f t="shared" si="736"/>
        <v>0</v>
      </c>
      <c r="AH788" s="332" t="str">
        <f t="shared" si="737"/>
        <v/>
      </c>
    </row>
    <row r="789" spans="1:34" ht="13.8" thickBot="1" x14ac:dyDescent="0.3">
      <c r="B789" s="90"/>
      <c r="C789" s="91"/>
      <c r="D789" s="90"/>
      <c r="E789" s="90"/>
      <c r="F789" s="90"/>
      <c r="G789" s="92"/>
      <c r="H789" s="92"/>
      <c r="I789" s="92"/>
      <c r="J789" s="91"/>
      <c r="K789" s="91"/>
      <c r="L789" s="91"/>
      <c r="M789" s="89"/>
      <c r="N789" s="89"/>
      <c r="X789" s="49">
        <v>20</v>
      </c>
    </row>
    <row r="790" spans="1:34" ht="13.8" thickTop="1" x14ac:dyDescent="0.25">
      <c r="A790" s="59"/>
      <c r="B790" s="60"/>
      <c r="C790" s="416" t="s">
        <v>5707</v>
      </c>
      <c r="D790" s="416"/>
      <c r="E790" s="162" t="s">
        <v>5708</v>
      </c>
      <c r="F790" s="162" t="s">
        <v>5709</v>
      </c>
      <c r="G790" s="62" t="s">
        <v>5710</v>
      </c>
      <c r="H790" s="63"/>
      <c r="I790" s="64"/>
      <c r="J790" s="65" t="s">
        <v>5711</v>
      </c>
      <c r="K790" s="65" t="s">
        <v>5712</v>
      </c>
      <c r="L790" s="65" t="s">
        <v>5713</v>
      </c>
      <c r="M790" s="66"/>
      <c r="N790" s="66"/>
      <c r="O790" s="67"/>
      <c r="P790" s="68">
        <f>COUNT(P794:P808)</f>
        <v>0</v>
      </c>
      <c r="Q790" s="68">
        <f>COUNT(Q794:Q808)</f>
        <v>0</v>
      </c>
      <c r="R790" s="68">
        <f>COUNT(R794:R808)</f>
        <v>0</v>
      </c>
      <c r="S790" s="68">
        <f>COUNT(S794:S808)</f>
        <v>0</v>
      </c>
      <c r="T790" s="344">
        <f>T791-SUM(U794:U808)</f>
        <v>0</v>
      </c>
      <c r="U790" s="67"/>
      <c r="V790" s="67"/>
      <c r="W790" s="67"/>
      <c r="X790" s="67">
        <v>1</v>
      </c>
      <c r="Y790" s="59"/>
      <c r="Z790" s="59"/>
      <c r="AA790" s="59"/>
      <c r="AB790" s="59"/>
      <c r="AC790" s="59"/>
    </row>
    <row r="791" spans="1:34" x14ac:dyDescent="0.25">
      <c r="A791" s="40">
        <v>43</v>
      </c>
      <c r="B791" s="70"/>
      <c r="C791" s="415" t="str">
        <f>Leden!AR45</f>
        <v/>
      </c>
      <c r="D791" s="415"/>
      <c r="E791" s="161" t="str">
        <f>IF($C791="","",LEFT(IFERROR(VLOOKUP($C791,TeamsZ,2,0),"")&amp;"??",2))</f>
        <v/>
      </c>
      <c r="F791" s="342" t="str">
        <f>IF($C791="","",IFERROR(VLOOKUP($C791,TeamsZ,3,0),"??"))</f>
        <v/>
      </c>
      <c r="G791" s="161" t="str">
        <f>IF($C791="","",LEFT(IFERROR(VLOOKUP($C791,TeamsZ,4,0),"")&amp;"?",1))</f>
        <v/>
      </c>
      <c r="H791" s="72"/>
      <c r="I791" s="73"/>
      <c r="J791" s="265">
        <f>COUNTIF(C794:C808,"V")</f>
        <v>0</v>
      </c>
      <c r="K791" s="268">
        <f>COUNTIF(C794:C808,"M")</f>
        <v>0</v>
      </c>
      <c r="L791" s="74" t="str">
        <f>IFERROR(AVERAGE(H794:H808),"")</f>
        <v/>
      </c>
      <c r="M791" s="75"/>
      <c r="N791" s="75"/>
      <c r="O791" s="76" t="s">
        <v>5714</v>
      </c>
      <c r="P791" s="346"/>
      <c r="Q791" s="346"/>
      <c r="R791" s="346"/>
      <c r="S791" s="346" t="str">
        <f>IF(COUNT(S794:S808)=0,"",TeamPunten(S794:S808,$C791,$T791))</f>
        <v/>
      </c>
      <c r="T791" s="344">
        <f>SUM(T794:T808)</f>
        <v>0</v>
      </c>
      <c r="U791" s="201" t="str">
        <f>MID($C791,1,1)</f>
        <v/>
      </c>
      <c r="V791" s="201" t="str">
        <f>MID($C791,1,1)</f>
        <v/>
      </c>
      <c r="W791" s="201" t="str">
        <f>MID($C791,1,1)</f>
        <v/>
      </c>
      <c r="X791" s="49">
        <v>2</v>
      </c>
      <c r="Y791" s="40"/>
      <c r="Z791" s="40"/>
      <c r="AA791" s="40"/>
      <c r="AB791" s="40"/>
      <c r="AC791" s="40"/>
      <c r="AD791" s="17" t="str">
        <f>IF($C791="","",IFERROR(VLOOKUP($C791,TeamsZ,6,0),""))</f>
        <v/>
      </c>
      <c r="AE791" s="17" t="str">
        <f>TRIM(IF($AD791="","",IFERROR(VLOOKUP($AD791,Teams!$J$4:$O$8,2,0),"")))</f>
        <v/>
      </c>
      <c r="AF791" s="17" t="str">
        <f>TRIM(IF($AD791="","",IFERROR(VLOOKUP($AD791,Teams!$J$4:$O$8,4,0),"")))</f>
        <v/>
      </c>
      <c r="AH791" s="335" t="str">
        <f>IFERROR(AVERAGE(AH794:AH808),"")</f>
        <v/>
      </c>
    </row>
    <row r="792" spans="1:34" x14ac:dyDescent="0.25">
      <c r="B792" s="60"/>
      <c r="C792" s="162"/>
      <c r="D792" s="60"/>
      <c r="E792" s="60"/>
      <c r="F792" s="60"/>
      <c r="G792" s="64"/>
      <c r="H792" s="64"/>
      <c r="I792" s="64"/>
      <c r="J792" s="266"/>
      <c r="K792" s="266"/>
      <c r="L792" s="266"/>
      <c r="M792" s="77"/>
      <c r="N792" s="77"/>
      <c r="P792" s="200"/>
      <c r="Q792" s="200"/>
      <c r="R792" s="200"/>
      <c r="S792" s="200"/>
      <c r="T792" s="156"/>
      <c r="U792" s="202"/>
      <c r="V792" s="202"/>
      <c r="W792" s="202"/>
      <c r="X792" s="49">
        <v>3</v>
      </c>
    </row>
    <row r="793" spans="1:34" x14ac:dyDescent="0.25">
      <c r="A793" s="78"/>
      <c r="B793" s="79"/>
      <c r="C793" s="80" t="s">
        <v>5715</v>
      </c>
      <c r="D793" s="80" t="s">
        <v>5716</v>
      </c>
      <c r="E793" s="81" t="s">
        <v>5717</v>
      </c>
      <c r="F793" s="81" t="s">
        <v>5718</v>
      </c>
      <c r="G793" s="80" t="s">
        <v>5719</v>
      </c>
      <c r="H793" s="80" t="s">
        <v>5720</v>
      </c>
      <c r="I793" s="80" t="s">
        <v>5575</v>
      </c>
      <c r="J793" s="80" t="s">
        <v>7904</v>
      </c>
      <c r="K793" s="80" t="s">
        <v>7905</v>
      </c>
      <c r="L793" s="80" t="s">
        <v>8680</v>
      </c>
      <c r="M793" s="80" t="s">
        <v>8681</v>
      </c>
      <c r="N793" s="82"/>
      <c r="O793" s="83"/>
      <c r="P793" s="203" t="s">
        <v>5585</v>
      </c>
      <c r="Q793" s="203" t="s">
        <v>5584</v>
      </c>
      <c r="R793" s="203" t="s">
        <v>5586</v>
      </c>
      <c r="S793" s="203" t="s">
        <v>5585</v>
      </c>
      <c r="T793" s="156"/>
      <c r="U793" s="201" t="str">
        <f>IF(W791="","",VLOOKUP(W791,Leeftijdscat,2,FALSE))</f>
        <v/>
      </c>
      <c r="V793" s="201" t="str">
        <f>IF(W791="","",VLOOKUP(W791,Leeftijdscat,3,FALSE))</f>
        <v/>
      </c>
      <c r="W793" s="201" t="str">
        <f>IF(W791="","",VLOOKUP(W791,Leeftijdscat,4,FALSE))</f>
        <v/>
      </c>
      <c r="X793" s="49">
        <v>4</v>
      </c>
      <c r="Y793" s="78">
        <f>LEN(Y794&amp;Y795&amp;Y796&amp;Y797&amp;Y798&amp;Y799&amp;Y800&amp;Y801&amp;Y802&amp;Y803&amp;Y804&amp;Y805&amp;Y806&amp;Y807&amp;Y808)</f>
        <v>0</v>
      </c>
      <c r="Z793" s="78">
        <f>LEN(Z794&amp;Z795&amp;Z796&amp;Z797&amp;Z798&amp;Z799&amp;Z800&amp;Z801&amp;Z802&amp;Z803&amp;Z804&amp;Z805&amp;Z806&amp;Z807&amp;Z808)</f>
        <v>0</v>
      </c>
      <c r="AA793" s="78">
        <f>LEN(AA794&amp;AA795&amp;AA796&amp;AA797&amp;AA798&amp;AA799&amp;AA800&amp;AA801&amp;AA802&amp;AA803&amp;AA804&amp;AA805&amp;AA806&amp;AA807&amp;AA808)</f>
        <v>0</v>
      </c>
      <c r="AB793" s="78">
        <f>LEN(AB794&amp;AB795&amp;AB796&amp;AB797&amp;AB798&amp;AB799&amp;AB800&amp;AB801&amp;AB802&amp;AB803&amp;AB804&amp;AB805&amp;AB806&amp;AB807&amp;AB808)</f>
        <v>0</v>
      </c>
      <c r="AC793" s="78">
        <f>SUM(Y793:AA793)</f>
        <v>0</v>
      </c>
    </row>
    <row r="794" spans="1:34" x14ac:dyDescent="0.25">
      <c r="A794" s="31" t="str">
        <f>C791&amp;"x"&amp;B794</f>
        <v>x1</v>
      </c>
      <c r="B794" s="60">
        <v>1</v>
      </c>
      <c r="C794" s="84" t="str">
        <f t="shared" ref="C794:C808" si="739">IF(LEFT($A794,1)="x","",IFERROR(VLOOKUP($A794,LedenZ,5,0),""))</f>
        <v/>
      </c>
      <c r="D794" s="84" t="str">
        <f t="shared" ref="D794:D808" si="740">IF(LEFT($A794,1)="x","",IFERROR(VLOOKUP($A794,LedenZ,6,0),""))</f>
        <v/>
      </c>
      <c r="E794" s="85" t="str">
        <f t="shared" ref="E794:E808" si="741">IF(LEFT($A794,1)="x","",IFERROR(VLOOKUP($A794,LedenZ,7,0),""))</f>
        <v/>
      </c>
      <c r="F794" s="85" t="str">
        <f t="shared" ref="F794:F808" si="742">IF(LEFT($A794,1)="x","",IFERROR(VLOOKUP($A794,LedenZ,8,0),""))</f>
        <v/>
      </c>
      <c r="G794" s="86" t="str">
        <f t="shared" ref="G794:G808" si="743">IF(LEFT($A794,1)="x","",IFERROR(VLOOKUP($A794,LedenZ,9,0),""))</f>
        <v/>
      </c>
      <c r="H794" s="87" t="str">
        <f t="shared" ref="H794:H808" si="744">IF(AND(ISNUMBER(G794),G794&lt;&gt;0),DATEDIF(G794,Peildatum,"Y"),"")</f>
        <v/>
      </c>
      <c r="I794" s="94"/>
      <c r="J794" s="84" t="str">
        <f t="shared" ref="J794:J808" si="745">IF(LEFT($A794,1)="x","",IFERROR(VLOOKUP($A794,LedenZ,15,0),""))</f>
        <v/>
      </c>
      <c r="K794" s="84" t="str">
        <f t="shared" ref="K794:K808" si="746">IF(LEFT($A794,1)="x","",IFERROR(VLOOKUP($A794,LedenZ,16,0),""))</f>
        <v/>
      </c>
      <c r="L794" s="84" t="str">
        <f t="shared" ref="L794:L808" si="747">IF(LEFT($A794,1)="x","",IFERROR(VLOOKUP($A794,LedenZ,17,0),""))</f>
        <v/>
      </c>
      <c r="M794" s="84" t="str">
        <f t="shared" ref="M794:M808" si="748">IF(LEFT($A794,1)="x","",IFERROR(VLOOKUP($A794,LedenZ,18,0),""))</f>
        <v/>
      </c>
      <c r="N794" s="89"/>
      <c r="P794" s="199"/>
      <c r="Q794" s="199"/>
      <c r="R794" s="199"/>
      <c r="S794" s="199" t="str">
        <f>IF(OR(LEFT($A794,1)="x",AND(AC793+$AC794=0,$AC793&gt;0)),"",IFERROR(VLOOKUP($A794,LedenZ,29,0),""))</f>
        <v/>
      </c>
      <c r="T794" s="273">
        <f t="shared" ref="T794:T808" si="749">IF(LEN(C794&amp;D794&amp;E794&amp;F794)&gt;0,1,0)</f>
        <v>0</v>
      </c>
      <c r="U794" s="202">
        <f t="shared" ref="U794:U808" si="750">MIN(LEN(Y794&amp;Z794&amp;AA794&amp;AB794),1)</f>
        <v>0</v>
      </c>
      <c r="V794" s="205" t="str">
        <f>V793</f>
        <v/>
      </c>
      <c r="W794" s="205" t="str">
        <f>W793</f>
        <v/>
      </c>
      <c r="X794" s="49">
        <v>5</v>
      </c>
      <c r="Y794" s="84" t="str">
        <f t="shared" ref="Y794:Y808" si="751">IF(LEFT($A794,1)="x","",IFERROR(VLOOKUP($A794,LedenZ,33,0),""))</f>
        <v/>
      </c>
      <c r="Z794" s="84" t="str">
        <f t="shared" ref="Z794:Z808" si="752">IF(LEFT($A794,1)="x","",IFERROR(VLOOKUP($A794,LedenZ,34,0),""))</f>
        <v/>
      </c>
      <c r="AA794" s="84" t="str">
        <f t="shared" ref="AA794:AA808" si="753">IF(LEFT($A794,1)="x","",IFERROR(VLOOKUP($A794,LedenZ,35,0),""))</f>
        <v/>
      </c>
      <c r="AB794" s="84" t="str">
        <f t="shared" ref="AB794:AB808" si="754">IF(LEFT($A794,1)="x","",IFERROR(VLOOKUP($A794,LedenZ,36,0),""))</f>
        <v/>
      </c>
      <c r="AC794" s="31">
        <f t="shared" ref="AC794:AC808" si="755">LEN(Y794&amp;Z794&amp;AA794&amp;AB794)</f>
        <v>0</v>
      </c>
      <c r="AH794" s="332" t="str">
        <f t="shared" ref="AH794:AH808" si="756">lft(G794,Peildatum)</f>
        <v/>
      </c>
    </row>
    <row r="795" spans="1:34" x14ac:dyDescent="0.25">
      <c r="A795" s="31" t="str">
        <f>C791&amp;"x"&amp;B795</f>
        <v>x2</v>
      </c>
      <c r="B795" s="60">
        <v>2</v>
      </c>
      <c r="C795" s="84" t="str">
        <f t="shared" si="739"/>
        <v/>
      </c>
      <c r="D795" s="84" t="str">
        <f t="shared" si="740"/>
        <v/>
      </c>
      <c r="E795" s="85" t="str">
        <f t="shared" si="741"/>
        <v/>
      </c>
      <c r="F795" s="85" t="str">
        <f t="shared" si="742"/>
        <v/>
      </c>
      <c r="G795" s="86" t="str">
        <f t="shared" si="743"/>
        <v/>
      </c>
      <c r="H795" s="87" t="str">
        <f t="shared" si="744"/>
        <v/>
      </c>
      <c r="I795" s="94"/>
      <c r="J795" s="84" t="str">
        <f t="shared" si="745"/>
        <v/>
      </c>
      <c r="K795" s="84" t="str">
        <f t="shared" si="746"/>
        <v/>
      </c>
      <c r="L795" s="84" t="str">
        <f t="shared" si="747"/>
        <v/>
      </c>
      <c r="M795" s="84" t="str">
        <f t="shared" si="748"/>
        <v/>
      </c>
      <c r="N795" s="89"/>
      <c r="P795" s="199"/>
      <c r="Q795" s="199"/>
      <c r="R795" s="199"/>
      <c r="S795" s="199" t="str">
        <f>IF(OR(LEFT($A795,1)="x",AND(AC793+$AC795=0,$AC793&gt;0)),"",IFERROR(VLOOKUP($A795,LedenZ,29,0),""))</f>
        <v/>
      </c>
      <c r="T795" s="273">
        <f t="shared" si="749"/>
        <v>0</v>
      </c>
      <c r="U795" s="202">
        <f t="shared" si="750"/>
        <v>0</v>
      </c>
      <c r="V795" s="205" t="str">
        <f t="shared" ref="V795:W808" si="757">V794</f>
        <v/>
      </c>
      <c r="W795" s="205" t="str">
        <f t="shared" si="757"/>
        <v/>
      </c>
      <c r="X795" s="49">
        <v>6</v>
      </c>
      <c r="Y795" s="84" t="str">
        <f t="shared" si="751"/>
        <v/>
      </c>
      <c r="Z795" s="84" t="str">
        <f t="shared" si="752"/>
        <v/>
      </c>
      <c r="AA795" s="84" t="str">
        <f t="shared" si="753"/>
        <v/>
      </c>
      <c r="AB795" s="84" t="str">
        <f t="shared" si="754"/>
        <v/>
      </c>
      <c r="AC795" s="31">
        <f t="shared" si="755"/>
        <v>0</v>
      </c>
      <c r="AH795" s="332" t="str">
        <f t="shared" si="756"/>
        <v/>
      </c>
    </row>
    <row r="796" spans="1:34" x14ac:dyDescent="0.25">
      <c r="A796" s="31" t="str">
        <f>C791&amp;"x"&amp;B796</f>
        <v>x3</v>
      </c>
      <c r="B796" s="60">
        <v>3</v>
      </c>
      <c r="C796" s="84" t="str">
        <f t="shared" si="739"/>
        <v/>
      </c>
      <c r="D796" s="84" t="str">
        <f t="shared" si="740"/>
        <v/>
      </c>
      <c r="E796" s="85" t="str">
        <f t="shared" si="741"/>
        <v/>
      </c>
      <c r="F796" s="85" t="str">
        <f t="shared" si="742"/>
        <v/>
      </c>
      <c r="G796" s="86" t="str">
        <f t="shared" si="743"/>
        <v/>
      </c>
      <c r="H796" s="87" t="str">
        <f t="shared" si="744"/>
        <v/>
      </c>
      <c r="I796" s="94"/>
      <c r="J796" s="84" t="str">
        <f t="shared" si="745"/>
        <v/>
      </c>
      <c r="K796" s="84" t="str">
        <f t="shared" si="746"/>
        <v/>
      </c>
      <c r="L796" s="84" t="str">
        <f t="shared" si="747"/>
        <v/>
      </c>
      <c r="M796" s="84" t="str">
        <f t="shared" si="748"/>
        <v/>
      </c>
      <c r="N796" s="89"/>
      <c r="P796" s="199"/>
      <c r="Q796" s="199"/>
      <c r="R796" s="199"/>
      <c r="S796" s="199" t="str">
        <f>IF(OR(LEFT($A796,1)="x",AND(AC793+$AC796=0,$AC793&gt;0)),"",IFERROR(VLOOKUP($A796,LedenZ,29,0),""))</f>
        <v/>
      </c>
      <c r="T796" s="273">
        <f t="shared" si="749"/>
        <v>0</v>
      </c>
      <c r="U796" s="202">
        <f t="shared" si="750"/>
        <v>0</v>
      </c>
      <c r="V796" s="205" t="str">
        <f t="shared" si="757"/>
        <v/>
      </c>
      <c r="W796" s="205" t="str">
        <f t="shared" si="757"/>
        <v/>
      </c>
      <c r="X796" s="49">
        <v>7</v>
      </c>
      <c r="Y796" s="84" t="str">
        <f t="shared" si="751"/>
        <v/>
      </c>
      <c r="Z796" s="84" t="str">
        <f t="shared" si="752"/>
        <v/>
      </c>
      <c r="AA796" s="84" t="str">
        <f t="shared" si="753"/>
        <v/>
      </c>
      <c r="AB796" s="84" t="str">
        <f t="shared" si="754"/>
        <v/>
      </c>
      <c r="AC796" s="31">
        <f t="shared" si="755"/>
        <v>0</v>
      </c>
      <c r="AH796" s="332" t="str">
        <f t="shared" si="756"/>
        <v/>
      </c>
    </row>
    <row r="797" spans="1:34" x14ac:dyDescent="0.25">
      <c r="A797" s="31" t="str">
        <f>C791&amp;"x"&amp;B797</f>
        <v>x4</v>
      </c>
      <c r="B797" s="60">
        <v>4</v>
      </c>
      <c r="C797" s="84" t="str">
        <f t="shared" si="739"/>
        <v/>
      </c>
      <c r="D797" s="84" t="str">
        <f t="shared" si="740"/>
        <v/>
      </c>
      <c r="E797" s="85" t="str">
        <f t="shared" si="741"/>
        <v/>
      </c>
      <c r="F797" s="85" t="str">
        <f t="shared" si="742"/>
        <v/>
      </c>
      <c r="G797" s="86" t="str">
        <f t="shared" si="743"/>
        <v/>
      </c>
      <c r="H797" s="87" t="str">
        <f t="shared" si="744"/>
        <v/>
      </c>
      <c r="I797" s="94"/>
      <c r="J797" s="84" t="str">
        <f t="shared" si="745"/>
        <v/>
      </c>
      <c r="K797" s="84" t="str">
        <f t="shared" si="746"/>
        <v/>
      </c>
      <c r="L797" s="84" t="str">
        <f t="shared" si="747"/>
        <v/>
      </c>
      <c r="M797" s="84" t="str">
        <f t="shared" si="748"/>
        <v/>
      </c>
      <c r="N797" s="89"/>
      <c r="P797" s="199"/>
      <c r="Q797" s="199"/>
      <c r="R797" s="199"/>
      <c r="S797" s="199" t="str">
        <f>IF(OR(LEFT($A797,1)="x",AND(AC793+$AC797=0,$AC793&gt;0)),"",IFERROR(VLOOKUP($A797,LedenZ,29,0),""))</f>
        <v/>
      </c>
      <c r="T797" s="273">
        <f t="shared" si="749"/>
        <v>0</v>
      </c>
      <c r="U797" s="202">
        <f t="shared" si="750"/>
        <v>0</v>
      </c>
      <c r="V797" s="205" t="str">
        <f t="shared" si="757"/>
        <v/>
      </c>
      <c r="W797" s="205" t="str">
        <f t="shared" si="757"/>
        <v/>
      </c>
      <c r="X797" s="49">
        <v>8</v>
      </c>
      <c r="Y797" s="84" t="str">
        <f t="shared" si="751"/>
        <v/>
      </c>
      <c r="Z797" s="84" t="str">
        <f t="shared" si="752"/>
        <v/>
      </c>
      <c r="AA797" s="84" t="str">
        <f t="shared" si="753"/>
        <v/>
      </c>
      <c r="AB797" s="84" t="str">
        <f t="shared" si="754"/>
        <v/>
      </c>
      <c r="AC797" s="31">
        <f t="shared" si="755"/>
        <v>0</v>
      </c>
      <c r="AH797" s="332" t="str">
        <f t="shared" si="756"/>
        <v/>
      </c>
    </row>
    <row r="798" spans="1:34" x14ac:dyDescent="0.25">
      <c r="A798" s="31" t="str">
        <f>C791&amp;"x"&amp;B798</f>
        <v>x5</v>
      </c>
      <c r="B798" s="60">
        <v>5</v>
      </c>
      <c r="C798" s="84" t="str">
        <f t="shared" si="739"/>
        <v/>
      </c>
      <c r="D798" s="84" t="str">
        <f t="shared" si="740"/>
        <v/>
      </c>
      <c r="E798" s="85" t="str">
        <f t="shared" si="741"/>
        <v/>
      </c>
      <c r="F798" s="85" t="str">
        <f t="shared" si="742"/>
        <v/>
      </c>
      <c r="G798" s="86" t="str">
        <f t="shared" si="743"/>
        <v/>
      </c>
      <c r="H798" s="87" t="str">
        <f t="shared" si="744"/>
        <v/>
      </c>
      <c r="I798" s="94"/>
      <c r="J798" s="84" t="str">
        <f t="shared" si="745"/>
        <v/>
      </c>
      <c r="K798" s="84" t="str">
        <f t="shared" si="746"/>
        <v/>
      </c>
      <c r="L798" s="84" t="str">
        <f t="shared" si="747"/>
        <v/>
      </c>
      <c r="M798" s="84" t="str">
        <f t="shared" si="748"/>
        <v/>
      </c>
      <c r="N798" s="89"/>
      <c r="P798" s="199"/>
      <c r="Q798" s="199"/>
      <c r="R798" s="199"/>
      <c r="S798" s="199" t="str">
        <f>IF(OR(LEFT($A798,1)="x",AND(AC793+$AC798=0,$AC793&gt;0)),"",IFERROR(VLOOKUP($A798,LedenZ,29,0),""))</f>
        <v/>
      </c>
      <c r="T798" s="273">
        <f t="shared" si="749"/>
        <v>0</v>
      </c>
      <c r="U798" s="202">
        <f t="shared" si="750"/>
        <v>0</v>
      </c>
      <c r="V798" s="205" t="str">
        <f t="shared" si="757"/>
        <v/>
      </c>
      <c r="W798" s="205" t="str">
        <f t="shared" si="757"/>
        <v/>
      </c>
      <c r="X798" s="49">
        <v>9</v>
      </c>
      <c r="Y798" s="84" t="str">
        <f t="shared" si="751"/>
        <v/>
      </c>
      <c r="Z798" s="84" t="str">
        <f t="shared" si="752"/>
        <v/>
      </c>
      <c r="AA798" s="84" t="str">
        <f t="shared" si="753"/>
        <v/>
      </c>
      <c r="AB798" s="84" t="str">
        <f t="shared" si="754"/>
        <v/>
      </c>
      <c r="AC798" s="31">
        <f t="shared" si="755"/>
        <v>0</v>
      </c>
      <c r="AH798" s="332" t="str">
        <f t="shared" si="756"/>
        <v/>
      </c>
    </row>
    <row r="799" spans="1:34" x14ac:dyDescent="0.25">
      <c r="A799" s="31" t="str">
        <f>C791&amp;"x"&amp;B799</f>
        <v>x6</v>
      </c>
      <c r="B799" s="60">
        <v>6</v>
      </c>
      <c r="C799" s="84" t="str">
        <f t="shared" si="739"/>
        <v/>
      </c>
      <c r="D799" s="84" t="str">
        <f t="shared" si="740"/>
        <v/>
      </c>
      <c r="E799" s="85" t="str">
        <f t="shared" si="741"/>
        <v/>
      </c>
      <c r="F799" s="85" t="str">
        <f t="shared" si="742"/>
        <v/>
      </c>
      <c r="G799" s="86" t="str">
        <f t="shared" si="743"/>
        <v/>
      </c>
      <c r="H799" s="87" t="str">
        <f t="shared" si="744"/>
        <v/>
      </c>
      <c r="I799" s="94"/>
      <c r="J799" s="84" t="str">
        <f t="shared" si="745"/>
        <v/>
      </c>
      <c r="K799" s="84" t="str">
        <f t="shared" si="746"/>
        <v/>
      </c>
      <c r="L799" s="84" t="str">
        <f t="shared" si="747"/>
        <v/>
      </c>
      <c r="M799" s="84" t="str">
        <f t="shared" si="748"/>
        <v/>
      </c>
      <c r="N799" s="89"/>
      <c r="P799" s="199"/>
      <c r="Q799" s="199"/>
      <c r="R799" s="199"/>
      <c r="S799" s="199" t="str">
        <f>IF(OR(LEFT($A799,1)="x",AND(AC793+$AC799=0,$AC793&gt;0)),"",IFERROR(VLOOKUP($A799,LedenZ,29,0),""))</f>
        <v/>
      </c>
      <c r="T799" s="273">
        <f t="shared" si="749"/>
        <v>0</v>
      </c>
      <c r="U799" s="202">
        <f t="shared" si="750"/>
        <v>0</v>
      </c>
      <c r="V799" s="205" t="str">
        <f t="shared" si="757"/>
        <v/>
      </c>
      <c r="W799" s="205" t="str">
        <f t="shared" si="757"/>
        <v/>
      </c>
      <c r="X799" s="49">
        <v>10</v>
      </c>
      <c r="Y799" s="84" t="str">
        <f t="shared" si="751"/>
        <v/>
      </c>
      <c r="Z799" s="84" t="str">
        <f t="shared" si="752"/>
        <v/>
      </c>
      <c r="AA799" s="84" t="str">
        <f t="shared" si="753"/>
        <v/>
      </c>
      <c r="AB799" s="84" t="str">
        <f t="shared" si="754"/>
        <v/>
      </c>
      <c r="AC799" s="31">
        <f t="shared" si="755"/>
        <v>0</v>
      </c>
      <c r="AH799" s="332" t="str">
        <f t="shared" si="756"/>
        <v/>
      </c>
    </row>
    <row r="800" spans="1:34" x14ac:dyDescent="0.25">
      <c r="A800" s="31" t="str">
        <f>C791&amp;"x"&amp;B800</f>
        <v>x7</v>
      </c>
      <c r="B800" s="60">
        <v>7</v>
      </c>
      <c r="C800" s="84" t="str">
        <f t="shared" si="739"/>
        <v/>
      </c>
      <c r="D800" s="84" t="str">
        <f t="shared" si="740"/>
        <v/>
      </c>
      <c r="E800" s="85" t="str">
        <f t="shared" si="741"/>
        <v/>
      </c>
      <c r="F800" s="85" t="str">
        <f t="shared" si="742"/>
        <v/>
      </c>
      <c r="G800" s="86" t="str">
        <f t="shared" si="743"/>
        <v/>
      </c>
      <c r="H800" s="87" t="str">
        <f t="shared" si="744"/>
        <v/>
      </c>
      <c r="I800" s="94"/>
      <c r="J800" s="84" t="str">
        <f t="shared" si="745"/>
        <v/>
      </c>
      <c r="K800" s="84" t="str">
        <f t="shared" si="746"/>
        <v/>
      </c>
      <c r="L800" s="84" t="str">
        <f t="shared" si="747"/>
        <v/>
      </c>
      <c r="M800" s="84" t="str">
        <f t="shared" si="748"/>
        <v/>
      </c>
      <c r="N800" s="89"/>
      <c r="P800" s="199"/>
      <c r="Q800" s="199"/>
      <c r="R800" s="199"/>
      <c r="S800" s="199" t="str">
        <f>IF(OR(LEFT($A800,1)="x",AND(AC793+$AC800=0,$AC793&gt;0)),"",IFERROR(VLOOKUP($A800,LedenZ,29,0),""))</f>
        <v/>
      </c>
      <c r="T800" s="273">
        <f t="shared" si="749"/>
        <v>0</v>
      </c>
      <c r="U800" s="202">
        <f t="shared" si="750"/>
        <v>0</v>
      </c>
      <c r="V800" s="205" t="str">
        <f t="shared" si="757"/>
        <v/>
      </c>
      <c r="W800" s="205" t="str">
        <f t="shared" si="757"/>
        <v/>
      </c>
      <c r="X800" s="49">
        <v>11</v>
      </c>
      <c r="Y800" s="84" t="str">
        <f t="shared" si="751"/>
        <v/>
      </c>
      <c r="Z800" s="84" t="str">
        <f t="shared" si="752"/>
        <v/>
      </c>
      <c r="AA800" s="84" t="str">
        <f t="shared" si="753"/>
        <v/>
      </c>
      <c r="AB800" s="84" t="str">
        <f t="shared" si="754"/>
        <v/>
      </c>
      <c r="AC800" s="31">
        <f t="shared" si="755"/>
        <v>0</v>
      </c>
      <c r="AH800" s="332" t="str">
        <f t="shared" si="756"/>
        <v/>
      </c>
    </row>
    <row r="801" spans="1:34" x14ac:dyDescent="0.25">
      <c r="A801" s="31" t="str">
        <f>C791&amp;"x"&amp;B801</f>
        <v>x8</v>
      </c>
      <c r="B801" s="60">
        <v>8</v>
      </c>
      <c r="C801" s="84" t="str">
        <f t="shared" si="739"/>
        <v/>
      </c>
      <c r="D801" s="84" t="str">
        <f t="shared" si="740"/>
        <v/>
      </c>
      <c r="E801" s="85" t="str">
        <f t="shared" si="741"/>
        <v/>
      </c>
      <c r="F801" s="85" t="str">
        <f t="shared" si="742"/>
        <v/>
      </c>
      <c r="G801" s="86" t="str">
        <f t="shared" si="743"/>
        <v/>
      </c>
      <c r="H801" s="87" t="str">
        <f t="shared" si="744"/>
        <v/>
      </c>
      <c r="I801" s="94"/>
      <c r="J801" s="84" t="str">
        <f t="shared" si="745"/>
        <v/>
      </c>
      <c r="K801" s="84" t="str">
        <f t="shared" si="746"/>
        <v/>
      </c>
      <c r="L801" s="84" t="str">
        <f t="shared" si="747"/>
        <v/>
      </c>
      <c r="M801" s="84" t="str">
        <f t="shared" si="748"/>
        <v/>
      </c>
      <c r="N801" s="89"/>
      <c r="P801" s="199"/>
      <c r="Q801" s="199"/>
      <c r="R801" s="199"/>
      <c r="S801" s="199" t="str">
        <f>IF(OR(LEFT($A801,1)="x",AND(AC793+$AC801=0,$AC793&gt;0)),"",IFERROR(VLOOKUP($A801,LedenZ,29,0),""))</f>
        <v/>
      </c>
      <c r="T801" s="273">
        <f t="shared" si="749"/>
        <v>0</v>
      </c>
      <c r="U801" s="202">
        <f t="shared" si="750"/>
        <v>0</v>
      </c>
      <c r="V801" s="205" t="str">
        <f t="shared" si="757"/>
        <v/>
      </c>
      <c r="W801" s="205" t="str">
        <f t="shared" si="757"/>
        <v/>
      </c>
      <c r="X801" s="49">
        <v>12</v>
      </c>
      <c r="Y801" s="84" t="str">
        <f t="shared" si="751"/>
        <v/>
      </c>
      <c r="Z801" s="84" t="str">
        <f t="shared" si="752"/>
        <v/>
      </c>
      <c r="AA801" s="84" t="str">
        <f t="shared" si="753"/>
        <v/>
      </c>
      <c r="AB801" s="84" t="str">
        <f t="shared" si="754"/>
        <v/>
      </c>
      <c r="AC801" s="31">
        <f t="shared" si="755"/>
        <v>0</v>
      </c>
      <c r="AH801" s="332" t="str">
        <f t="shared" si="756"/>
        <v/>
      </c>
    </row>
    <row r="802" spans="1:34" x14ac:dyDescent="0.25">
      <c r="A802" s="31" t="str">
        <f>C791&amp;"x"&amp;B802</f>
        <v>x9</v>
      </c>
      <c r="B802" s="60">
        <v>9</v>
      </c>
      <c r="C802" s="84" t="str">
        <f t="shared" si="739"/>
        <v/>
      </c>
      <c r="D802" s="84" t="str">
        <f t="shared" si="740"/>
        <v/>
      </c>
      <c r="E802" s="85" t="str">
        <f t="shared" si="741"/>
        <v/>
      </c>
      <c r="F802" s="85" t="str">
        <f t="shared" si="742"/>
        <v/>
      </c>
      <c r="G802" s="86" t="str">
        <f t="shared" si="743"/>
        <v/>
      </c>
      <c r="H802" s="87" t="str">
        <f t="shared" si="744"/>
        <v/>
      </c>
      <c r="I802" s="94"/>
      <c r="J802" s="84" t="str">
        <f t="shared" si="745"/>
        <v/>
      </c>
      <c r="K802" s="84" t="str">
        <f t="shared" si="746"/>
        <v/>
      </c>
      <c r="L802" s="84" t="str">
        <f t="shared" si="747"/>
        <v/>
      </c>
      <c r="M802" s="84" t="str">
        <f t="shared" si="748"/>
        <v/>
      </c>
      <c r="N802" s="89"/>
      <c r="P802" s="199"/>
      <c r="Q802" s="199"/>
      <c r="R802" s="199"/>
      <c r="S802" s="199" t="str">
        <f>IF(OR(LEFT($A802,1)="x",AND(AC793+$AC802=0,$AC793&gt;0)),"",IFERROR(VLOOKUP($A802,LedenZ,29,0),""))</f>
        <v/>
      </c>
      <c r="T802" s="273">
        <f t="shared" si="749"/>
        <v>0</v>
      </c>
      <c r="U802" s="202">
        <f t="shared" si="750"/>
        <v>0</v>
      </c>
      <c r="V802" s="205" t="str">
        <f t="shared" si="757"/>
        <v/>
      </c>
      <c r="W802" s="205" t="str">
        <f t="shared" si="757"/>
        <v/>
      </c>
      <c r="X802" s="49">
        <v>13</v>
      </c>
      <c r="Y802" s="84" t="str">
        <f t="shared" si="751"/>
        <v/>
      </c>
      <c r="Z802" s="84" t="str">
        <f t="shared" si="752"/>
        <v/>
      </c>
      <c r="AA802" s="84" t="str">
        <f t="shared" si="753"/>
        <v/>
      </c>
      <c r="AB802" s="84" t="str">
        <f t="shared" si="754"/>
        <v/>
      </c>
      <c r="AC802" s="31">
        <f t="shared" si="755"/>
        <v>0</v>
      </c>
      <c r="AH802" s="332" t="str">
        <f t="shared" si="756"/>
        <v/>
      </c>
    </row>
    <row r="803" spans="1:34" x14ac:dyDescent="0.25">
      <c r="A803" s="31" t="str">
        <f>C791&amp;"x"&amp;B803</f>
        <v>x10</v>
      </c>
      <c r="B803" s="60">
        <v>10</v>
      </c>
      <c r="C803" s="84" t="str">
        <f t="shared" si="739"/>
        <v/>
      </c>
      <c r="D803" s="84" t="str">
        <f t="shared" si="740"/>
        <v/>
      </c>
      <c r="E803" s="85" t="str">
        <f t="shared" si="741"/>
        <v/>
      </c>
      <c r="F803" s="85" t="str">
        <f t="shared" si="742"/>
        <v/>
      </c>
      <c r="G803" s="86" t="str">
        <f t="shared" si="743"/>
        <v/>
      </c>
      <c r="H803" s="87" t="str">
        <f t="shared" si="744"/>
        <v/>
      </c>
      <c r="I803" s="94"/>
      <c r="J803" s="84" t="str">
        <f t="shared" si="745"/>
        <v/>
      </c>
      <c r="K803" s="84" t="str">
        <f t="shared" si="746"/>
        <v/>
      </c>
      <c r="L803" s="84" t="str">
        <f t="shared" si="747"/>
        <v/>
      </c>
      <c r="M803" s="84" t="str">
        <f t="shared" si="748"/>
        <v/>
      </c>
      <c r="N803" s="89"/>
      <c r="P803" s="199"/>
      <c r="Q803" s="199"/>
      <c r="R803" s="199"/>
      <c r="S803" s="199" t="str">
        <f>IF(OR(LEFT($A803,1)="x",AND(AC793+$AC803=0,$AC793&gt;0)),"",IFERROR(VLOOKUP($A803,LedenZ,29,0),""))</f>
        <v/>
      </c>
      <c r="T803" s="273">
        <f t="shared" si="749"/>
        <v>0</v>
      </c>
      <c r="U803" s="202">
        <f t="shared" si="750"/>
        <v>0</v>
      </c>
      <c r="V803" s="205" t="str">
        <f t="shared" si="757"/>
        <v/>
      </c>
      <c r="W803" s="205" t="str">
        <f t="shared" si="757"/>
        <v/>
      </c>
      <c r="X803" s="49">
        <v>14</v>
      </c>
      <c r="Y803" s="84" t="str">
        <f t="shared" si="751"/>
        <v/>
      </c>
      <c r="Z803" s="84" t="str">
        <f t="shared" si="752"/>
        <v/>
      </c>
      <c r="AA803" s="84" t="str">
        <f t="shared" si="753"/>
        <v/>
      </c>
      <c r="AB803" s="84" t="str">
        <f t="shared" si="754"/>
        <v/>
      </c>
      <c r="AC803" s="31">
        <f t="shared" si="755"/>
        <v>0</v>
      </c>
      <c r="AH803" s="332" t="str">
        <f t="shared" si="756"/>
        <v/>
      </c>
    </row>
    <row r="804" spans="1:34" x14ac:dyDescent="0.25">
      <c r="A804" s="31" t="str">
        <f>C791&amp;"x"&amp;B804</f>
        <v>x11</v>
      </c>
      <c r="B804" s="60">
        <v>11</v>
      </c>
      <c r="C804" s="84" t="str">
        <f t="shared" si="739"/>
        <v/>
      </c>
      <c r="D804" s="84" t="str">
        <f t="shared" si="740"/>
        <v/>
      </c>
      <c r="E804" s="85" t="str">
        <f t="shared" si="741"/>
        <v/>
      </c>
      <c r="F804" s="85" t="str">
        <f t="shared" si="742"/>
        <v/>
      </c>
      <c r="G804" s="86" t="str">
        <f t="shared" si="743"/>
        <v/>
      </c>
      <c r="H804" s="87" t="str">
        <f t="shared" si="744"/>
        <v/>
      </c>
      <c r="I804" s="94"/>
      <c r="J804" s="84" t="str">
        <f t="shared" si="745"/>
        <v/>
      </c>
      <c r="K804" s="84" t="str">
        <f t="shared" si="746"/>
        <v/>
      </c>
      <c r="L804" s="84" t="str">
        <f t="shared" si="747"/>
        <v/>
      </c>
      <c r="M804" s="84" t="str">
        <f t="shared" si="748"/>
        <v/>
      </c>
      <c r="N804" s="89"/>
      <c r="P804" s="199"/>
      <c r="Q804" s="199"/>
      <c r="R804" s="199"/>
      <c r="S804" s="199" t="str">
        <f>IF(OR(LEFT($A804,1)="x",AND(AC793+$AC804=0,$AC793&gt;0)),"",IFERROR(VLOOKUP($A804,LedenZ,29,0),""))</f>
        <v/>
      </c>
      <c r="T804" s="273">
        <f t="shared" si="749"/>
        <v>0</v>
      </c>
      <c r="U804" s="202">
        <f t="shared" si="750"/>
        <v>0</v>
      </c>
      <c r="V804" s="205" t="str">
        <f t="shared" si="757"/>
        <v/>
      </c>
      <c r="W804" s="205" t="str">
        <f t="shared" si="757"/>
        <v/>
      </c>
      <c r="X804" s="49">
        <v>15</v>
      </c>
      <c r="Y804" s="84" t="str">
        <f t="shared" si="751"/>
        <v/>
      </c>
      <c r="Z804" s="84" t="str">
        <f t="shared" si="752"/>
        <v/>
      </c>
      <c r="AA804" s="84" t="str">
        <f t="shared" si="753"/>
        <v/>
      </c>
      <c r="AB804" s="84" t="str">
        <f t="shared" si="754"/>
        <v/>
      </c>
      <c r="AC804" s="31">
        <f t="shared" si="755"/>
        <v>0</v>
      </c>
      <c r="AH804" s="332" t="str">
        <f t="shared" si="756"/>
        <v/>
      </c>
    </row>
    <row r="805" spans="1:34" x14ac:dyDescent="0.25">
      <c r="A805" s="31" t="str">
        <f>C791&amp;"x"&amp;B805</f>
        <v>x12</v>
      </c>
      <c r="B805" s="60">
        <v>12</v>
      </c>
      <c r="C805" s="84" t="str">
        <f t="shared" si="739"/>
        <v/>
      </c>
      <c r="D805" s="84" t="str">
        <f t="shared" si="740"/>
        <v/>
      </c>
      <c r="E805" s="85" t="str">
        <f t="shared" si="741"/>
        <v/>
      </c>
      <c r="F805" s="85" t="str">
        <f t="shared" si="742"/>
        <v/>
      </c>
      <c r="G805" s="86" t="str">
        <f t="shared" si="743"/>
        <v/>
      </c>
      <c r="H805" s="87" t="str">
        <f t="shared" si="744"/>
        <v/>
      </c>
      <c r="I805" s="94"/>
      <c r="J805" s="84" t="str">
        <f t="shared" si="745"/>
        <v/>
      </c>
      <c r="K805" s="84" t="str">
        <f t="shared" si="746"/>
        <v/>
      </c>
      <c r="L805" s="84" t="str">
        <f t="shared" si="747"/>
        <v/>
      </c>
      <c r="M805" s="84" t="str">
        <f t="shared" si="748"/>
        <v/>
      </c>
      <c r="N805" s="89"/>
      <c r="P805" s="199"/>
      <c r="Q805" s="199"/>
      <c r="R805" s="199"/>
      <c r="S805" s="199" t="str">
        <f>IF(OR(LEFT($A805,1)="x",AND(AC793+$AC805=0,$AC793&gt;0)),"",IFERROR(VLOOKUP($A805,LedenZ,29,0),""))</f>
        <v/>
      </c>
      <c r="T805" s="273">
        <f t="shared" si="749"/>
        <v>0</v>
      </c>
      <c r="U805" s="202">
        <f t="shared" si="750"/>
        <v>0</v>
      </c>
      <c r="V805" s="205" t="str">
        <f t="shared" si="757"/>
        <v/>
      </c>
      <c r="W805" s="205" t="str">
        <f t="shared" si="757"/>
        <v/>
      </c>
      <c r="X805" s="49">
        <v>16</v>
      </c>
      <c r="Y805" s="84" t="str">
        <f t="shared" si="751"/>
        <v/>
      </c>
      <c r="Z805" s="84" t="str">
        <f t="shared" si="752"/>
        <v/>
      </c>
      <c r="AA805" s="84" t="str">
        <f t="shared" si="753"/>
        <v/>
      </c>
      <c r="AB805" s="84" t="str">
        <f t="shared" si="754"/>
        <v/>
      </c>
      <c r="AC805" s="31">
        <f t="shared" si="755"/>
        <v>0</v>
      </c>
      <c r="AH805" s="332" t="str">
        <f t="shared" si="756"/>
        <v/>
      </c>
    </row>
    <row r="806" spans="1:34" x14ac:dyDescent="0.25">
      <c r="A806" s="31" t="str">
        <f>C791&amp;"x"&amp;B806</f>
        <v>x13</v>
      </c>
      <c r="B806" s="60">
        <v>13</v>
      </c>
      <c r="C806" s="84" t="str">
        <f t="shared" si="739"/>
        <v/>
      </c>
      <c r="D806" s="84" t="str">
        <f t="shared" si="740"/>
        <v/>
      </c>
      <c r="E806" s="85" t="str">
        <f t="shared" si="741"/>
        <v/>
      </c>
      <c r="F806" s="85" t="str">
        <f t="shared" si="742"/>
        <v/>
      </c>
      <c r="G806" s="86" t="str">
        <f t="shared" si="743"/>
        <v/>
      </c>
      <c r="H806" s="87" t="str">
        <f t="shared" si="744"/>
        <v/>
      </c>
      <c r="I806" s="94"/>
      <c r="J806" s="84" t="str">
        <f t="shared" si="745"/>
        <v/>
      </c>
      <c r="K806" s="84" t="str">
        <f t="shared" si="746"/>
        <v/>
      </c>
      <c r="L806" s="84" t="str">
        <f t="shared" si="747"/>
        <v/>
      </c>
      <c r="M806" s="84" t="str">
        <f t="shared" si="748"/>
        <v/>
      </c>
      <c r="N806" s="89"/>
      <c r="P806" s="199"/>
      <c r="Q806" s="199"/>
      <c r="R806" s="199"/>
      <c r="S806" s="199" t="str">
        <f>IF(OR(LEFT($A806,1)="x",AND(AC793+$AC806=0,$AC793&gt;0)),"",IFERROR(VLOOKUP($A806,LedenZ,29,0),""))</f>
        <v/>
      </c>
      <c r="T806" s="273">
        <f t="shared" si="749"/>
        <v>0</v>
      </c>
      <c r="U806" s="202">
        <f t="shared" si="750"/>
        <v>0</v>
      </c>
      <c r="V806" s="205" t="str">
        <f t="shared" si="757"/>
        <v/>
      </c>
      <c r="W806" s="205" t="str">
        <f t="shared" si="757"/>
        <v/>
      </c>
      <c r="X806" s="49">
        <v>17</v>
      </c>
      <c r="Y806" s="84" t="str">
        <f t="shared" si="751"/>
        <v/>
      </c>
      <c r="Z806" s="84" t="str">
        <f t="shared" si="752"/>
        <v/>
      </c>
      <c r="AA806" s="84" t="str">
        <f t="shared" si="753"/>
        <v/>
      </c>
      <c r="AB806" s="84" t="str">
        <f t="shared" si="754"/>
        <v/>
      </c>
      <c r="AC806" s="31">
        <f t="shared" si="755"/>
        <v>0</v>
      </c>
      <c r="AH806" s="332" t="str">
        <f t="shared" si="756"/>
        <v/>
      </c>
    </row>
    <row r="807" spans="1:34" x14ac:dyDescent="0.25">
      <c r="A807" s="31" t="str">
        <f>C791&amp;"x"&amp;B807</f>
        <v>x14</v>
      </c>
      <c r="B807" s="60">
        <v>14</v>
      </c>
      <c r="C807" s="84" t="str">
        <f t="shared" si="739"/>
        <v/>
      </c>
      <c r="D807" s="84" t="str">
        <f t="shared" si="740"/>
        <v/>
      </c>
      <c r="E807" s="85" t="str">
        <f t="shared" si="741"/>
        <v/>
      </c>
      <c r="F807" s="85" t="str">
        <f t="shared" si="742"/>
        <v/>
      </c>
      <c r="G807" s="86" t="str">
        <f t="shared" si="743"/>
        <v/>
      </c>
      <c r="H807" s="87" t="str">
        <f t="shared" si="744"/>
        <v/>
      </c>
      <c r="I807" s="94"/>
      <c r="J807" s="84" t="str">
        <f t="shared" si="745"/>
        <v/>
      </c>
      <c r="K807" s="84" t="str">
        <f t="shared" si="746"/>
        <v/>
      </c>
      <c r="L807" s="84" t="str">
        <f t="shared" si="747"/>
        <v/>
      </c>
      <c r="M807" s="84" t="str">
        <f t="shared" si="748"/>
        <v/>
      </c>
      <c r="N807" s="89"/>
      <c r="P807" s="199"/>
      <c r="Q807" s="199"/>
      <c r="R807" s="199"/>
      <c r="S807" s="199" t="str">
        <f>IF(OR(LEFT($A807,1)="x",AND(AC793+$AC807=0,$AC793&gt;0)),"",IFERROR(VLOOKUP($A807,LedenZ,29,0),""))</f>
        <v/>
      </c>
      <c r="T807" s="273">
        <f t="shared" si="749"/>
        <v>0</v>
      </c>
      <c r="U807" s="202">
        <f t="shared" si="750"/>
        <v>0</v>
      </c>
      <c r="V807" s="205" t="str">
        <f t="shared" si="757"/>
        <v/>
      </c>
      <c r="W807" s="205" t="str">
        <f t="shared" si="757"/>
        <v/>
      </c>
      <c r="X807" s="49">
        <v>18</v>
      </c>
      <c r="Y807" s="84" t="str">
        <f t="shared" si="751"/>
        <v/>
      </c>
      <c r="Z807" s="84" t="str">
        <f t="shared" si="752"/>
        <v/>
      </c>
      <c r="AA807" s="84" t="str">
        <f t="shared" si="753"/>
        <v/>
      </c>
      <c r="AB807" s="84" t="str">
        <f t="shared" si="754"/>
        <v/>
      </c>
      <c r="AC807" s="31">
        <f t="shared" si="755"/>
        <v>0</v>
      </c>
      <c r="AH807" s="332" t="str">
        <f t="shared" si="756"/>
        <v/>
      </c>
    </row>
    <row r="808" spans="1:34" x14ac:dyDescent="0.25">
      <c r="A808" s="31" t="str">
        <f>C791&amp;"x"&amp;B808</f>
        <v>x15</v>
      </c>
      <c r="B808" s="60">
        <v>15</v>
      </c>
      <c r="C808" s="84" t="str">
        <f t="shared" si="739"/>
        <v/>
      </c>
      <c r="D808" s="84" t="str">
        <f t="shared" si="740"/>
        <v/>
      </c>
      <c r="E808" s="85" t="str">
        <f t="shared" si="741"/>
        <v/>
      </c>
      <c r="F808" s="85" t="str">
        <f t="shared" si="742"/>
        <v/>
      </c>
      <c r="G808" s="86" t="str">
        <f t="shared" si="743"/>
        <v/>
      </c>
      <c r="H808" s="87" t="str">
        <f t="shared" si="744"/>
        <v/>
      </c>
      <c r="I808" s="94"/>
      <c r="J808" s="84" t="str">
        <f t="shared" si="745"/>
        <v/>
      </c>
      <c r="K808" s="84" t="str">
        <f t="shared" si="746"/>
        <v/>
      </c>
      <c r="L808" s="84" t="str">
        <f t="shared" si="747"/>
        <v/>
      </c>
      <c r="M808" s="84" t="str">
        <f t="shared" si="748"/>
        <v/>
      </c>
      <c r="N808" s="89"/>
      <c r="P808" s="199"/>
      <c r="Q808" s="199"/>
      <c r="R808" s="199"/>
      <c r="S808" s="199" t="str">
        <f>IF(OR(LEFT($A808,1)="x",AND(AC793+$AC808=0,$AC793&gt;0)),"",IFERROR(VLOOKUP($A808,LedenZ,29,0),""))</f>
        <v/>
      </c>
      <c r="T808" s="273">
        <f t="shared" si="749"/>
        <v>0</v>
      </c>
      <c r="U808" s="202">
        <f t="shared" si="750"/>
        <v>0</v>
      </c>
      <c r="V808" s="205" t="str">
        <f t="shared" si="757"/>
        <v/>
      </c>
      <c r="W808" s="205" t="str">
        <f t="shared" si="757"/>
        <v/>
      </c>
      <c r="X808" s="49">
        <v>19</v>
      </c>
      <c r="Y808" s="84" t="str">
        <f t="shared" si="751"/>
        <v/>
      </c>
      <c r="Z808" s="84" t="str">
        <f t="shared" si="752"/>
        <v/>
      </c>
      <c r="AA808" s="84" t="str">
        <f t="shared" si="753"/>
        <v/>
      </c>
      <c r="AB808" s="84" t="str">
        <f t="shared" si="754"/>
        <v/>
      </c>
      <c r="AC808" s="31">
        <f t="shared" si="755"/>
        <v>0</v>
      </c>
      <c r="AH808" s="332" t="str">
        <f t="shared" si="756"/>
        <v/>
      </c>
    </row>
    <row r="809" spans="1:34" ht="13.8" thickBot="1" x14ac:dyDescent="0.3">
      <c r="B809" s="90"/>
      <c r="C809" s="91"/>
      <c r="D809" s="90"/>
      <c r="E809" s="90"/>
      <c r="F809" s="90"/>
      <c r="G809" s="92"/>
      <c r="H809" s="92"/>
      <c r="I809" s="92"/>
      <c r="J809" s="91"/>
      <c r="K809" s="91"/>
      <c r="L809" s="91"/>
      <c r="M809" s="89"/>
      <c r="N809" s="89"/>
      <c r="X809" s="49">
        <v>20</v>
      </c>
    </row>
    <row r="810" spans="1:34" ht="13.8" thickTop="1" x14ac:dyDescent="0.25">
      <c r="A810" s="59"/>
      <c r="B810" s="60"/>
      <c r="C810" s="416" t="s">
        <v>5707</v>
      </c>
      <c r="D810" s="416"/>
      <c r="E810" s="162" t="s">
        <v>5708</v>
      </c>
      <c r="F810" s="162" t="s">
        <v>5709</v>
      </c>
      <c r="G810" s="62" t="s">
        <v>5710</v>
      </c>
      <c r="H810" s="63"/>
      <c r="I810" s="64"/>
      <c r="J810" s="65" t="s">
        <v>5711</v>
      </c>
      <c r="K810" s="65" t="s">
        <v>5712</v>
      </c>
      <c r="L810" s="65" t="s">
        <v>5713</v>
      </c>
      <c r="M810" s="66"/>
      <c r="N810" s="66"/>
      <c r="O810" s="67"/>
      <c r="P810" s="68">
        <f>COUNT(P814:P828)</f>
        <v>0</v>
      </c>
      <c r="Q810" s="68">
        <f>COUNT(Q814:Q828)</f>
        <v>0</v>
      </c>
      <c r="R810" s="68">
        <f>COUNT(R814:R828)</f>
        <v>0</v>
      </c>
      <c r="S810" s="68">
        <f>COUNT(S814:S828)</f>
        <v>0</v>
      </c>
      <c r="T810" s="344">
        <f>T811-SUM(U814:U828)</f>
        <v>0</v>
      </c>
      <c r="U810" s="67"/>
      <c r="V810" s="67"/>
      <c r="W810" s="67"/>
      <c r="X810" s="67">
        <v>1</v>
      </c>
      <c r="Y810" s="59"/>
      <c r="Z810" s="59"/>
      <c r="AA810" s="59"/>
      <c r="AB810" s="59"/>
      <c r="AC810" s="59"/>
    </row>
    <row r="811" spans="1:34" x14ac:dyDescent="0.25">
      <c r="A811" s="40">
        <v>44</v>
      </c>
      <c r="B811" s="70"/>
      <c r="C811" s="415" t="str">
        <f>Leden!AR46</f>
        <v/>
      </c>
      <c r="D811" s="415"/>
      <c r="E811" s="161" t="str">
        <f>IF($C811="","",LEFT(IFERROR(VLOOKUP($C811,TeamsZ,2,0),"")&amp;"??",2))</f>
        <v/>
      </c>
      <c r="F811" s="342" t="str">
        <f>IF($C811="","",IFERROR(VLOOKUP($C811,TeamsZ,3,0),"??"))</f>
        <v/>
      </c>
      <c r="G811" s="161" t="str">
        <f>IF($C811="","",LEFT(IFERROR(VLOOKUP($C811,TeamsZ,4,0),"")&amp;"?",1))</f>
        <v/>
      </c>
      <c r="H811" s="72"/>
      <c r="I811" s="73"/>
      <c r="J811" s="265">
        <f>COUNTIF(C814:C828,"V")</f>
        <v>0</v>
      </c>
      <c r="K811" s="268">
        <f>COUNTIF(C814:C828,"M")</f>
        <v>0</v>
      </c>
      <c r="L811" s="74" t="str">
        <f>IFERROR(AVERAGE(H814:H828),"")</f>
        <v/>
      </c>
      <c r="M811" s="75"/>
      <c r="N811" s="75"/>
      <c r="O811" s="76" t="s">
        <v>5714</v>
      </c>
      <c r="P811" s="346"/>
      <c r="Q811" s="346"/>
      <c r="R811" s="346"/>
      <c r="S811" s="346" t="str">
        <f>IF(COUNT(S814:S828)=0,"",TeamPunten(S814:S828,$C811,$T811))</f>
        <v/>
      </c>
      <c r="T811" s="344">
        <f>SUM(T814:T828)</f>
        <v>0</v>
      </c>
      <c r="U811" s="201" t="str">
        <f>MID($C811,1,1)</f>
        <v/>
      </c>
      <c r="V811" s="201" t="str">
        <f>MID($C811,1,1)</f>
        <v/>
      </c>
      <c r="W811" s="201" t="str">
        <f>MID($C811,1,1)</f>
        <v/>
      </c>
      <c r="X811" s="49">
        <v>2</v>
      </c>
      <c r="Y811" s="40"/>
      <c r="Z811" s="40"/>
      <c r="AA811" s="40"/>
      <c r="AB811" s="40"/>
      <c r="AC811" s="40"/>
      <c r="AD811" s="17" t="str">
        <f>IF($C811="","",IFERROR(VLOOKUP($C811,TeamsZ,6,0),""))</f>
        <v/>
      </c>
      <c r="AE811" s="17" t="str">
        <f>TRIM(IF($AD811="","",IFERROR(VLOOKUP($AD811,Teams!$J$4:$O$8,2,0),"")))</f>
        <v/>
      </c>
      <c r="AF811" s="17" t="str">
        <f>TRIM(IF($AD811="","",IFERROR(VLOOKUP($AD811,Teams!$J$4:$O$8,4,0),"")))</f>
        <v/>
      </c>
      <c r="AH811" s="335" t="str">
        <f>IFERROR(AVERAGE(AH814:AH828),"")</f>
        <v/>
      </c>
    </row>
    <row r="812" spans="1:34" x14ac:dyDescent="0.25">
      <c r="B812" s="60"/>
      <c r="C812" s="162"/>
      <c r="D812" s="60"/>
      <c r="E812" s="60"/>
      <c r="F812" s="60"/>
      <c r="G812" s="64"/>
      <c r="H812" s="64"/>
      <c r="I812" s="64"/>
      <c r="J812" s="266"/>
      <c r="K812" s="266"/>
      <c r="L812" s="266"/>
      <c r="M812" s="77"/>
      <c r="N812" s="77"/>
      <c r="P812" s="200"/>
      <c r="Q812" s="200"/>
      <c r="R812" s="200"/>
      <c r="S812" s="200"/>
      <c r="T812" s="156"/>
      <c r="U812" s="202"/>
      <c r="V812" s="202"/>
      <c r="W812" s="202"/>
      <c r="X812" s="49">
        <v>3</v>
      </c>
    </row>
    <row r="813" spans="1:34" x14ac:dyDescent="0.25">
      <c r="A813" s="78"/>
      <c r="B813" s="79"/>
      <c r="C813" s="80" t="s">
        <v>5715</v>
      </c>
      <c r="D813" s="80" t="s">
        <v>5716</v>
      </c>
      <c r="E813" s="81" t="s">
        <v>5717</v>
      </c>
      <c r="F813" s="81" t="s">
        <v>5718</v>
      </c>
      <c r="G813" s="80" t="s">
        <v>5719</v>
      </c>
      <c r="H813" s="80" t="s">
        <v>5720</v>
      </c>
      <c r="I813" s="80" t="s">
        <v>5575</v>
      </c>
      <c r="J813" s="80" t="s">
        <v>7904</v>
      </c>
      <c r="K813" s="80" t="s">
        <v>7905</v>
      </c>
      <c r="L813" s="80" t="s">
        <v>8680</v>
      </c>
      <c r="M813" s="80" t="s">
        <v>8681</v>
      </c>
      <c r="N813" s="82"/>
      <c r="O813" s="83"/>
      <c r="P813" s="203" t="s">
        <v>5585</v>
      </c>
      <c r="Q813" s="203" t="s">
        <v>5584</v>
      </c>
      <c r="R813" s="203" t="s">
        <v>5586</v>
      </c>
      <c r="S813" s="203" t="s">
        <v>5585</v>
      </c>
      <c r="T813" s="156"/>
      <c r="U813" s="201" t="str">
        <f>IF(W811="","",VLOOKUP(W811,Leeftijdscat,2,FALSE))</f>
        <v/>
      </c>
      <c r="V813" s="201" t="str">
        <f>IF(W811="","",VLOOKUP(W811,Leeftijdscat,3,FALSE))</f>
        <v/>
      </c>
      <c r="W813" s="201" t="str">
        <f>IF(W811="","",VLOOKUP(W811,Leeftijdscat,4,FALSE))</f>
        <v/>
      </c>
      <c r="X813" s="49">
        <v>4</v>
      </c>
      <c r="Y813" s="78">
        <f>LEN(Y814&amp;Y815&amp;Y816&amp;Y817&amp;Y818&amp;Y819&amp;Y820&amp;Y821&amp;Y822&amp;Y823&amp;Y824&amp;Y825&amp;Y826&amp;Y827&amp;Y828)</f>
        <v>0</v>
      </c>
      <c r="Z813" s="78">
        <f>LEN(Z814&amp;Z815&amp;Z816&amp;Z817&amp;Z818&amp;Z819&amp;Z820&amp;Z821&amp;Z822&amp;Z823&amp;Z824&amp;Z825&amp;Z826&amp;Z827&amp;Z828)</f>
        <v>0</v>
      </c>
      <c r="AA813" s="78">
        <f>LEN(AA814&amp;AA815&amp;AA816&amp;AA817&amp;AA818&amp;AA819&amp;AA820&amp;AA821&amp;AA822&amp;AA823&amp;AA824&amp;AA825&amp;AA826&amp;AA827&amp;AA828)</f>
        <v>0</v>
      </c>
      <c r="AB813" s="78">
        <f>LEN(AB814&amp;AB815&amp;AB816&amp;AB817&amp;AB818&amp;AB819&amp;AB820&amp;AB821&amp;AB822&amp;AB823&amp;AB824&amp;AB825&amp;AB826&amp;AB827&amp;AB828)</f>
        <v>0</v>
      </c>
      <c r="AC813" s="78">
        <f>SUM(Y813:AA813)</f>
        <v>0</v>
      </c>
    </row>
    <row r="814" spans="1:34" x14ac:dyDescent="0.25">
      <c r="A814" s="31" t="str">
        <f>C811&amp;"x"&amp;B814</f>
        <v>x1</v>
      </c>
      <c r="B814" s="60">
        <v>1</v>
      </c>
      <c r="C814" s="84" t="str">
        <f t="shared" ref="C814:C828" si="758">IF(LEFT($A814,1)="x","",IFERROR(VLOOKUP($A814,LedenZ,5,0),""))</f>
        <v/>
      </c>
      <c r="D814" s="84" t="str">
        <f t="shared" ref="D814:D828" si="759">IF(LEFT($A814,1)="x","",IFERROR(VLOOKUP($A814,LedenZ,6,0),""))</f>
        <v/>
      </c>
      <c r="E814" s="85" t="str">
        <f t="shared" ref="E814:E828" si="760">IF(LEFT($A814,1)="x","",IFERROR(VLOOKUP($A814,LedenZ,7,0),""))</f>
        <v/>
      </c>
      <c r="F814" s="85" t="str">
        <f t="shared" ref="F814:F828" si="761">IF(LEFT($A814,1)="x","",IFERROR(VLOOKUP($A814,LedenZ,8,0),""))</f>
        <v/>
      </c>
      <c r="G814" s="86" t="str">
        <f t="shared" ref="G814:G828" si="762">IF(LEFT($A814,1)="x","",IFERROR(VLOOKUP($A814,LedenZ,9,0),""))</f>
        <v/>
      </c>
      <c r="H814" s="87" t="str">
        <f t="shared" ref="H814:H828" si="763">IF(AND(ISNUMBER(G814),G814&lt;&gt;0),DATEDIF(G814,Peildatum,"Y"),"")</f>
        <v/>
      </c>
      <c r="I814" s="94"/>
      <c r="J814" s="84" t="str">
        <f t="shared" ref="J814:J828" si="764">IF(LEFT($A814,1)="x","",IFERROR(VLOOKUP($A814,LedenZ,15,0),""))</f>
        <v/>
      </c>
      <c r="K814" s="84" t="str">
        <f t="shared" ref="K814:K828" si="765">IF(LEFT($A814,1)="x","",IFERROR(VLOOKUP($A814,LedenZ,16,0),""))</f>
        <v/>
      </c>
      <c r="L814" s="84" t="str">
        <f t="shared" ref="L814:L828" si="766">IF(LEFT($A814,1)="x","",IFERROR(VLOOKUP($A814,LedenZ,17,0),""))</f>
        <v/>
      </c>
      <c r="M814" s="84" t="str">
        <f t="shared" ref="M814:M828" si="767">IF(LEFT($A814,1)="x","",IFERROR(VLOOKUP($A814,LedenZ,18,0),""))</f>
        <v/>
      </c>
      <c r="N814" s="89"/>
      <c r="P814" s="199"/>
      <c r="Q814" s="199"/>
      <c r="R814" s="199"/>
      <c r="S814" s="199" t="str">
        <f>IF(OR(LEFT($A814,1)="x",AND(AC813+$AC814=0,$AC813&gt;0)),"",IFERROR(VLOOKUP($A814,LedenZ,29,0),""))</f>
        <v/>
      </c>
      <c r="T814" s="273">
        <f t="shared" ref="T814:T828" si="768">IF(LEN(C814&amp;D814&amp;E814&amp;F814)&gt;0,1,0)</f>
        <v>0</v>
      </c>
      <c r="U814" s="202">
        <f t="shared" ref="U814:U828" si="769">MIN(LEN(Y814&amp;Z814&amp;AA814&amp;AB814),1)</f>
        <v>0</v>
      </c>
      <c r="V814" s="205" t="str">
        <f>V813</f>
        <v/>
      </c>
      <c r="W814" s="205" t="str">
        <f>W813</f>
        <v/>
      </c>
      <c r="X814" s="49">
        <v>5</v>
      </c>
      <c r="Y814" s="84" t="str">
        <f t="shared" ref="Y814:Y828" si="770">IF(LEFT($A814,1)="x","",IFERROR(VLOOKUP($A814,LedenZ,33,0),""))</f>
        <v/>
      </c>
      <c r="Z814" s="84" t="str">
        <f t="shared" ref="Z814:Z828" si="771">IF(LEFT($A814,1)="x","",IFERROR(VLOOKUP($A814,LedenZ,34,0),""))</f>
        <v/>
      </c>
      <c r="AA814" s="84" t="str">
        <f t="shared" ref="AA814:AA828" si="772">IF(LEFT($A814,1)="x","",IFERROR(VLOOKUP($A814,LedenZ,35,0),""))</f>
        <v/>
      </c>
      <c r="AB814" s="84" t="str">
        <f t="shared" ref="AB814:AB828" si="773">IF(LEFT($A814,1)="x","",IFERROR(VLOOKUP($A814,LedenZ,36,0),""))</f>
        <v/>
      </c>
      <c r="AC814" s="31">
        <f t="shared" ref="AC814:AC828" si="774">LEN(Y814&amp;Z814&amp;AA814&amp;AB814)</f>
        <v>0</v>
      </c>
      <c r="AH814" s="332" t="str">
        <f t="shared" ref="AH814:AH828" si="775">lft(G814,Peildatum)</f>
        <v/>
      </c>
    </row>
    <row r="815" spans="1:34" x14ac:dyDescent="0.25">
      <c r="A815" s="31" t="str">
        <f>C811&amp;"x"&amp;B815</f>
        <v>x2</v>
      </c>
      <c r="B815" s="60">
        <v>2</v>
      </c>
      <c r="C815" s="84" t="str">
        <f t="shared" si="758"/>
        <v/>
      </c>
      <c r="D815" s="84" t="str">
        <f t="shared" si="759"/>
        <v/>
      </c>
      <c r="E815" s="85" t="str">
        <f t="shared" si="760"/>
        <v/>
      </c>
      <c r="F815" s="85" t="str">
        <f t="shared" si="761"/>
        <v/>
      </c>
      <c r="G815" s="86" t="str">
        <f t="shared" si="762"/>
        <v/>
      </c>
      <c r="H815" s="87" t="str">
        <f t="shared" si="763"/>
        <v/>
      </c>
      <c r="I815" s="94"/>
      <c r="J815" s="84" t="str">
        <f t="shared" si="764"/>
        <v/>
      </c>
      <c r="K815" s="84" t="str">
        <f t="shared" si="765"/>
        <v/>
      </c>
      <c r="L815" s="84" t="str">
        <f t="shared" si="766"/>
        <v/>
      </c>
      <c r="M815" s="84" t="str">
        <f t="shared" si="767"/>
        <v/>
      </c>
      <c r="N815" s="89"/>
      <c r="P815" s="199"/>
      <c r="Q815" s="199"/>
      <c r="R815" s="199"/>
      <c r="S815" s="199" t="str">
        <f>IF(OR(LEFT($A815,1)="x",AND(AC813+$AC815=0,$AC813&gt;0)),"",IFERROR(VLOOKUP($A815,LedenZ,29,0),""))</f>
        <v/>
      </c>
      <c r="T815" s="273">
        <f t="shared" si="768"/>
        <v>0</v>
      </c>
      <c r="U815" s="202">
        <f t="shared" si="769"/>
        <v>0</v>
      </c>
      <c r="V815" s="205" t="str">
        <f t="shared" ref="V815:W828" si="776">V814</f>
        <v/>
      </c>
      <c r="W815" s="205" t="str">
        <f t="shared" si="776"/>
        <v/>
      </c>
      <c r="X815" s="49">
        <v>6</v>
      </c>
      <c r="Y815" s="84" t="str">
        <f t="shared" si="770"/>
        <v/>
      </c>
      <c r="Z815" s="84" t="str">
        <f t="shared" si="771"/>
        <v/>
      </c>
      <c r="AA815" s="84" t="str">
        <f t="shared" si="772"/>
        <v/>
      </c>
      <c r="AB815" s="84" t="str">
        <f t="shared" si="773"/>
        <v/>
      </c>
      <c r="AC815" s="31">
        <f t="shared" si="774"/>
        <v>0</v>
      </c>
      <c r="AH815" s="332" t="str">
        <f t="shared" si="775"/>
        <v/>
      </c>
    </row>
    <row r="816" spans="1:34" x14ac:dyDescent="0.25">
      <c r="A816" s="31" t="str">
        <f>C811&amp;"x"&amp;B816</f>
        <v>x3</v>
      </c>
      <c r="B816" s="60">
        <v>3</v>
      </c>
      <c r="C816" s="84" t="str">
        <f t="shared" si="758"/>
        <v/>
      </c>
      <c r="D816" s="84" t="str">
        <f t="shared" si="759"/>
        <v/>
      </c>
      <c r="E816" s="85" t="str">
        <f t="shared" si="760"/>
        <v/>
      </c>
      <c r="F816" s="85" t="str">
        <f t="shared" si="761"/>
        <v/>
      </c>
      <c r="G816" s="86" t="str">
        <f t="shared" si="762"/>
        <v/>
      </c>
      <c r="H816" s="87" t="str">
        <f t="shared" si="763"/>
        <v/>
      </c>
      <c r="I816" s="94"/>
      <c r="J816" s="84" t="str">
        <f t="shared" si="764"/>
        <v/>
      </c>
      <c r="K816" s="84" t="str">
        <f t="shared" si="765"/>
        <v/>
      </c>
      <c r="L816" s="84" t="str">
        <f t="shared" si="766"/>
        <v/>
      </c>
      <c r="M816" s="84" t="str">
        <f t="shared" si="767"/>
        <v/>
      </c>
      <c r="N816" s="89"/>
      <c r="P816" s="199"/>
      <c r="Q816" s="199"/>
      <c r="R816" s="199"/>
      <c r="S816" s="199" t="str">
        <f>IF(OR(LEFT($A816,1)="x",AND(AC813+$AC816=0,$AC813&gt;0)),"",IFERROR(VLOOKUP($A816,LedenZ,29,0),""))</f>
        <v/>
      </c>
      <c r="T816" s="273">
        <f t="shared" si="768"/>
        <v>0</v>
      </c>
      <c r="U816" s="202">
        <f t="shared" si="769"/>
        <v>0</v>
      </c>
      <c r="V816" s="205" t="str">
        <f t="shared" si="776"/>
        <v/>
      </c>
      <c r="W816" s="205" t="str">
        <f t="shared" si="776"/>
        <v/>
      </c>
      <c r="X816" s="49">
        <v>7</v>
      </c>
      <c r="Y816" s="84" t="str">
        <f t="shared" si="770"/>
        <v/>
      </c>
      <c r="Z816" s="84" t="str">
        <f t="shared" si="771"/>
        <v/>
      </c>
      <c r="AA816" s="84" t="str">
        <f t="shared" si="772"/>
        <v/>
      </c>
      <c r="AB816" s="84" t="str">
        <f t="shared" si="773"/>
        <v/>
      </c>
      <c r="AC816" s="31">
        <f t="shared" si="774"/>
        <v>0</v>
      </c>
      <c r="AH816" s="332" t="str">
        <f t="shared" si="775"/>
        <v/>
      </c>
    </row>
    <row r="817" spans="1:34" x14ac:dyDescent="0.25">
      <c r="A817" s="31" t="str">
        <f>C811&amp;"x"&amp;B817</f>
        <v>x4</v>
      </c>
      <c r="B817" s="60">
        <v>4</v>
      </c>
      <c r="C817" s="84" t="str">
        <f t="shared" si="758"/>
        <v/>
      </c>
      <c r="D817" s="84" t="str">
        <f t="shared" si="759"/>
        <v/>
      </c>
      <c r="E817" s="85" t="str">
        <f t="shared" si="760"/>
        <v/>
      </c>
      <c r="F817" s="85" t="str">
        <f t="shared" si="761"/>
        <v/>
      </c>
      <c r="G817" s="86" t="str">
        <f t="shared" si="762"/>
        <v/>
      </c>
      <c r="H817" s="87" t="str">
        <f t="shared" si="763"/>
        <v/>
      </c>
      <c r="I817" s="94"/>
      <c r="J817" s="84" t="str">
        <f t="shared" si="764"/>
        <v/>
      </c>
      <c r="K817" s="84" t="str">
        <f t="shared" si="765"/>
        <v/>
      </c>
      <c r="L817" s="84" t="str">
        <f t="shared" si="766"/>
        <v/>
      </c>
      <c r="M817" s="84" t="str">
        <f t="shared" si="767"/>
        <v/>
      </c>
      <c r="N817" s="89"/>
      <c r="P817" s="199"/>
      <c r="Q817" s="199"/>
      <c r="R817" s="199"/>
      <c r="S817" s="199" t="str">
        <f>IF(OR(LEFT($A817,1)="x",AND(AC813+$AC817=0,$AC813&gt;0)),"",IFERROR(VLOOKUP($A817,LedenZ,29,0),""))</f>
        <v/>
      </c>
      <c r="T817" s="273">
        <f t="shared" si="768"/>
        <v>0</v>
      </c>
      <c r="U817" s="202">
        <f t="shared" si="769"/>
        <v>0</v>
      </c>
      <c r="V817" s="205" t="str">
        <f t="shared" si="776"/>
        <v/>
      </c>
      <c r="W817" s="205" t="str">
        <f t="shared" si="776"/>
        <v/>
      </c>
      <c r="X817" s="49">
        <v>8</v>
      </c>
      <c r="Y817" s="84" t="str">
        <f t="shared" si="770"/>
        <v/>
      </c>
      <c r="Z817" s="84" t="str">
        <f t="shared" si="771"/>
        <v/>
      </c>
      <c r="AA817" s="84" t="str">
        <f t="shared" si="772"/>
        <v/>
      </c>
      <c r="AB817" s="84" t="str">
        <f t="shared" si="773"/>
        <v/>
      </c>
      <c r="AC817" s="31">
        <f t="shared" si="774"/>
        <v>0</v>
      </c>
      <c r="AH817" s="332" t="str">
        <f t="shared" si="775"/>
        <v/>
      </c>
    </row>
    <row r="818" spans="1:34" x14ac:dyDescent="0.25">
      <c r="A818" s="31" t="str">
        <f>C811&amp;"x"&amp;B818</f>
        <v>x5</v>
      </c>
      <c r="B818" s="60">
        <v>5</v>
      </c>
      <c r="C818" s="84" t="str">
        <f t="shared" si="758"/>
        <v/>
      </c>
      <c r="D818" s="84" t="str">
        <f t="shared" si="759"/>
        <v/>
      </c>
      <c r="E818" s="85" t="str">
        <f t="shared" si="760"/>
        <v/>
      </c>
      <c r="F818" s="85" t="str">
        <f t="shared" si="761"/>
        <v/>
      </c>
      <c r="G818" s="86" t="str">
        <f t="shared" si="762"/>
        <v/>
      </c>
      <c r="H818" s="87" t="str">
        <f t="shared" si="763"/>
        <v/>
      </c>
      <c r="I818" s="94"/>
      <c r="J818" s="84" t="str">
        <f t="shared" si="764"/>
        <v/>
      </c>
      <c r="K818" s="84" t="str">
        <f t="shared" si="765"/>
        <v/>
      </c>
      <c r="L818" s="84" t="str">
        <f t="shared" si="766"/>
        <v/>
      </c>
      <c r="M818" s="84" t="str">
        <f t="shared" si="767"/>
        <v/>
      </c>
      <c r="N818" s="89"/>
      <c r="P818" s="199"/>
      <c r="Q818" s="199"/>
      <c r="R818" s="199"/>
      <c r="S818" s="199" t="str">
        <f>IF(OR(LEFT($A818,1)="x",AND(AC813+$AC818=0,$AC813&gt;0)),"",IFERROR(VLOOKUP($A818,LedenZ,29,0),""))</f>
        <v/>
      </c>
      <c r="T818" s="273">
        <f t="shared" si="768"/>
        <v>0</v>
      </c>
      <c r="U818" s="202">
        <f t="shared" si="769"/>
        <v>0</v>
      </c>
      <c r="V818" s="205" t="str">
        <f t="shared" si="776"/>
        <v/>
      </c>
      <c r="W818" s="205" t="str">
        <f t="shared" si="776"/>
        <v/>
      </c>
      <c r="X818" s="49">
        <v>9</v>
      </c>
      <c r="Y818" s="84" t="str">
        <f t="shared" si="770"/>
        <v/>
      </c>
      <c r="Z818" s="84" t="str">
        <f t="shared" si="771"/>
        <v/>
      </c>
      <c r="AA818" s="84" t="str">
        <f t="shared" si="772"/>
        <v/>
      </c>
      <c r="AB818" s="84" t="str">
        <f t="shared" si="773"/>
        <v/>
      </c>
      <c r="AC818" s="31">
        <f t="shared" si="774"/>
        <v>0</v>
      </c>
      <c r="AH818" s="332" t="str">
        <f t="shared" si="775"/>
        <v/>
      </c>
    </row>
    <row r="819" spans="1:34" x14ac:dyDescent="0.25">
      <c r="A819" s="31" t="str">
        <f>C811&amp;"x"&amp;B819</f>
        <v>x6</v>
      </c>
      <c r="B819" s="60">
        <v>6</v>
      </c>
      <c r="C819" s="84" t="str">
        <f t="shared" si="758"/>
        <v/>
      </c>
      <c r="D819" s="84" t="str">
        <f t="shared" si="759"/>
        <v/>
      </c>
      <c r="E819" s="85" t="str">
        <f t="shared" si="760"/>
        <v/>
      </c>
      <c r="F819" s="85" t="str">
        <f t="shared" si="761"/>
        <v/>
      </c>
      <c r="G819" s="86" t="str">
        <f t="shared" si="762"/>
        <v/>
      </c>
      <c r="H819" s="87" t="str">
        <f t="shared" si="763"/>
        <v/>
      </c>
      <c r="I819" s="94"/>
      <c r="J819" s="84" t="str">
        <f t="shared" si="764"/>
        <v/>
      </c>
      <c r="K819" s="84" t="str">
        <f t="shared" si="765"/>
        <v/>
      </c>
      <c r="L819" s="84" t="str">
        <f t="shared" si="766"/>
        <v/>
      </c>
      <c r="M819" s="84" t="str">
        <f t="shared" si="767"/>
        <v/>
      </c>
      <c r="N819" s="89"/>
      <c r="P819" s="199"/>
      <c r="Q819" s="199"/>
      <c r="R819" s="199"/>
      <c r="S819" s="199" t="str">
        <f>IF(OR(LEFT($A819,1)="x",AND(AC813+$AC819=0,$AC813&gt;0)),"",IFERROR(VLOOKUP($A819,LedenZ,29,0),""))</f>
        <v/>
      </c>
      <c r="T819" s="273">
        <f t="shared" si="768"/>
        <v>0</v>
      </c>
      <c r="U819" s="202">
        <f t="shared" si="769"/>
        <v>0</v>
      </c>
      <c r="V819" s="205" t="str">
        <f t="shared" si="776"/>
        <v/>
      </c>
      <c r="W819" s="205" t="str">
        <f t="shared" si="776"/>
        <v/>
      </c>
      <c r="X819" s="49">
        <v>10</v>
      </c>
      <c r="Y819" s="84" t="str">
        <f t="shared" si="770"/>
        <v/>
      </c>
      <c r="Z819" s="84" t="str">
        <f t="shared" si="771"/>
        <v/>
      </c>
      <c r="AA819" s="84" t="str">
        <f t="shared" si="772"/>
        <v/>
      </c>
      <c r="AB819" s="84" t="str">
        <f t="shared" si="773"/>
        <v/>
      </c>
      <c r="AC819" s="31">
        <f t="shared" si="774"/>
        <v>0</v>
      </c>
      <c r="AH819" s="332" t="str">
        <f t="shared" si="775"/>
        <v/>
      </c>
    </row>
    <row r="820" spans="1:34" x14ac:dyDescent="0.25">
      <c r="A820" s="31" t="str">
        <f>C811&amp;"x"&amp;B820</f>
        <v>x7</v>
      </c>
      <c r="B820" s="60">
        <v>7</v>
      </c>
      <c r="C820" s="84" t="str">
        <f t="shared" si="758"/>
        <v/>
      </c>
      <c r="D820" s="84" t="str">
        <f t="shared" si="759"/>
        <v/>
      </c>
      <c r="E820" s="85" t="str">
        <f t="shared" si="760"/>
        <v/>
      </c>
      <c r="F820" s="85" t="str">
        <f t="shared" si="761"/>
        <v/>
      </c>
      <c r="G820" s="86" t="str">
        <f t="shared" si="762"/>
        <v/>
      </c>
      <c r="H820" s="87" t="str">
        <f t="shared" si="763"/>
        <v/>
      </c>
      <c r="I820" s="94"/>
      <c r="J820" s="84" t="str">
        <f t="shared" si="764"/>
        <v/>
      </c>
      <c r="K820" s="84" t="str">
        <f t="shared" si="765"/>
        <v/>
      </c>
      <c r="L820" s="84" t="str">
        <f t="shared" si="766"/>
        <v/>
      </c>
      <c r="M820" s="84" t="str">
        <f t="shared" si="767"/>
        <v/>
      </c>
      <c r="N820" s="89"/>
      <c r="P820" s="199"/>
      <c r="Q820" s="199"/>
      <c r="R820" s="199"/>
      <c r="S820" s="199" t="str">
        <f>IF(OR(LEFT($A820,1)="x",AND(AC813+$AC820=0,$AC813&gt;0)),"",IFERROR(VLOOKUP($A820,LedenZ,29,0),""))</f>
        <v/>
      </c>
      <c r="T820" s="273">
        <f t="shared" si="768"/>
        <v>0</v>
      </c>
      <c r="U820" s="202">
        <f t="shared" si="769"/>
        <v>0</v>
      </c>
      <c r="V820" s="205" t="str">
        <f t="shared" si="776"/>
        <v/>
      </c>
      <c r="W820" s="205" t="str">
        <f t="shared" si="776"/>
        <v/>
      </c>
      <c r="X820" s="49">
        <v>11</v>
      </c>
      <c r="Y820" s="84" t="str">
        <f t="shared" si="770"/>
        <v/>
      </c>
      <c r="Z820" s="84" t="str">
        <f t="shared" si="771"/>
        <v/>
      </c>
      <c r="AA820" s="84" t="str">
        <f t="shared" si="772"/>
        <v/>
      </c>
      <c r="AB820" s="84" t="str">
        <f t="shared" si="773"/>
        <v/>
      </c>
      <c r="AC820" s="31">
        <f t="shared" si="774"/>
        <v>0</v>
      </c>
      <c r="AH820" s="332" t="str">
        <f t="shared" si="775"/>
        <v/>
      </c>
    </row>
    <row r="821" spans="1:34" x14ac:dyDescent="0.25">
      <c r="A821" s="31" t="str">
        <f>C811&amp;"x"&amp;B821</f>
        <v>x8</v>
      </c>
      <c r="B821" s="60">
        <v>8</v>
      </c>
      <c r="C821" s="84" t="str">
        <f t="shared" si="758"/>
        <v/>
      </c>
      <c r="D821" s="84" t="str">
        <f t="shared" si="759"/>
        <v/>
      </c>
      <c r="E821" s="85" t="str">
        <f t="shared" si="760"/>
        <v/>
      </c>
      <c r="F821" s="85" t="str">
        <f t="shared" si="761"/>
        <v/>
      </c>
      <c r="G821" s="86" t="str">
        <f t="shared" si="762"/>
        <v/>
      </c>
      <c r="H821" s="87" t="str">
        <f t="shared" si="763"/>
        <v/>
      </c>
      <c r="I821" s="94"/>
      <c r="J821" s="84" t="str">
        <f t="shared" si="764"/>
        <v/>
      </c>
      <c r="K821" s="84" t="str">
        <f t="shared" si="765"/>
        <v/>
      </c>
      <c r="L821" s="84" t="str">
        <f t="shared" si="766"/>
        <v/>
      </c>
      <c r="M821" s="84" t="str">
        <f t="shared" si="767"/>
        <v/>
      </c>
      <c r="N821" s="89"/>
      <c r="P821" s="199"/>
      <c r="Q821" s="199"/>
      <c r="R821" s="199"/>
      <c r="S821" s="199" t="str">
        <f>IF(OR(LEFT($A821,1)="x",AND(AC813+$AC821=0,$AC813&gt;0)),"",IFERROR(VLOOKUP($A821,LedenZ,29,0),""))</f>
        <v/>
      </c>
      <c r="T821" s="273">
        <f t="shared" si="768"/>
        <v>0</v>
      </c>
      <c r="U821" s="202">
        <f t="shared" si="769"/>
        <v>0</v>
      </c>
      <c r="V821" s="205" t="str">
        <f t="shared" si="776"/>
        <v/>
      </c>
      <c r="W821" s="205" t="str">
        <f t="shared" si="776"/>
        <v/>
      </c>
      <c r="X821" s="49">
        <v>12</v>
      </c>
      <c r="Y821" s="84" t="str">
        <f t="shared" si="770"/>
        <v/>
      </c>
      <c r="Z821" s="84" t="str">
        <f t="shared" si="771"/>
        <v/>
      </c>
      <c r="AA821" s="84" t="str">
        <f t="shared" si="772"/>
        <v/>
      </c>
      <c r="AB821" s="84" t="str">
        <f t="shared" si="773"/>
        <v/>
      </c>
      <c r="AC821" s="31">
        <f t="shared" si="774"/>
        <v>0</v>
      </c>
      <c r="AH821" s="332" t="str">
        <f t="shared" si="775"/>
        <v/>
      </c>
    </row>
    <row r="822" spans="1:34" x14ac:dyDescent="0.25">
      <c r="A822" s="31" t="str">
        <f>C811&amp;"x"&amp;B822</f>
        <v>x9</v>
      </c>
      <c r="B822" s="60">
        <v>9</v>
      </c>
      <c r="C822" s="84" t="str">
        <f t="shared" si="758"/>
        <v/>
      </c>
      <c r="D822" s="84" t="str">
        <f t="shared" si="759"/>
        <v/>
      </c>
      <c r="E822" s="85" t="str">
        <f t="shared" si="760"/>
        <v/>
      </c>
      <c r="F822" s="85" t="str">
        <f t="shared" si="761"/>
        <v/>
      </c>
      <c r="G822" s="86" t="str">
        <f t="shared" si="762"/>
        <v/>
      </c>
      <c r="H822" s="87" t="str">
        <f t="shared" si="763"/>
        <v/>
      </c>
      <c r="I822" s="94"/>
      <c r="J822" s="84" t="str">
        <f t="shared" si="764"/>
        <v/>
      </c>
      <c r="K822" s="84" t="str">
        <f t="shared" si="765"/>
        <v/>
      </c>
      <c r="L822" s="84" t="str">
        <f t="shared" si="766"/>
        <v/>
      </c>
      <c r="M822" s="84" t="str">
        <f t="shared" si="767"/>
        <v/>
      </c>
      <c r="N822" s="89"/>
      <c r="P822" s="199"/>
      <c r="Q822" s="199"/>
      <c r="R822" s="199"/>
      <c r="S822" s="199" t="str">
        <f>IF(OR(LEFT($A822,1)="x",AND(AC813+$AC822=0,$AC813&gt;0)),"",IFERROR(VLOOKUP($A822,LedenZ,29,0),""))</f>
        <v/>
      </c>
      <c r="T822" s="273">
        <f t="shared" si="768"/>
        <v>0</v>
      </c>
      <c r="U822" s="202">
        <f t="shared" si="769"/>
        <v>0</v>
      </c>
      <c r="V822" s="205" t="str">
        <f t="shared" si="776"/>
        <v/>
      </c>
      <c r="W822" s="205" t="str">
        <f t="shared" si="776"/>
        <v/>
      </c>
      <c r="X822" s="49">
        <v>13</v>
      </c>
      <c r="Y822" s="84" t="str">
        <f t="shared" si="770"/>
        <v/>
      </c>
      <c r="Z822" s="84" t="str">
        <f t="shared" si="771"/>
        <v/>
      </c>
      <c r="AA822" s="84" t="str">
        <f t="shared" si="772"/>
        <v/>
      </c>
      <c r="AB822" s="84" t="str">
        <f t="shared" si="773"/>
        <v/>
      </c>
      <c r="AC822" s="31">
        <f t="shared" si="774"/>
        <v>0</v>
      </c>
      <c r="AH822" s="332" t="str">
        <f t="shared" si="775"/>
        <v/>
      </c>
    </row>
    <row r="823" spans="1:34" x14ac:dyDescent="0.25">
      <c r="A823" s="31" t="str">
        <f>C811&amp;"x"&amp;B823</f>
        <v>x10</v>
      </c>
      <c r="B823" s="60">
        <v>10</v>
      </c>
      <c r="C823" s="84" t="str">
        <f t="shared" si="758"/>
        <v/>
      </c>
      <c r="D823" s="84" t="str">
        <f t="shared" si="759"/>
        <v/>
      </c>
      <c r="E823" s="85" t="str">
        <f t="shared" si="760"/>
        <v/>
      </c>
      <c r="F823" s="85" t="str">
        <f t="shared" si="761"/>
        <v/>
      </c>
      <c r="G823" s="86" t="str">
        <f t="shared" si="762"/>
        <v/>
      </c>
      <c r="H823" s="87" t="str">
        <f t="shared" si="763"/>
        <v/>
      </c>
      <c r="I823" s="94"/>
      <c r="J823" s="84" t="str">
        <f t="shared" si="764"/>
        <v/>
      </c>
      <c r="K823" s="84" t="str">
        <f t="shared" si="765"/>
        <v/>
      </c>
      <c r="L823" s="84" t="str">
        <f t="shared" si="766"/>
        <v/>
      </c>
      <c r="M823" s="84" t="str">
        <f t="shared" si="767"/>
        <v/>
      </c>
      <c r="N823" s="89"/>
      <c r="P823" s="199"/>
      <c r="Q823" s="199"/>
      <c r="R823" s="199"/>
      <c r="S823" s="199" t="str">
        <f>IF(OR(LEFT($A823,1)="x",AND(AC813+$AC823=0,$AC813&gt;0)),"",IFERROR(VLOOKUP($A823,LedenZ,29,0),""))</f>
        <v/>
      </c>
      <c r="T823" s="273">
        <f t="shared" si="768"/>
        <v>0</v>
      </c>
      <c r="U823" s="202">
        <f t="shared" si="769"/>
        <v>0</v>
      </c>
      <c r="V823" s="205" t="str">
        <f t="shared" si="776"/>
        <v/>
      </c>
      <c r="W823" s="205" t="str">
        <f t="shared" si="776"/>
        <v/>
      </c>
      <c r="X823" s="49">
        <v>14</v>
      </c>
      <c r="Y823" s="84" t="str">
        <f t="shared" si="770"/>
        <v/>
      </c>
      <c r="Z823" s="84" t="str">
        <f t="shared" si="771"/>
        <v/>
      </c>
      <c r="AA823" s="84" t="str">
        <f t="shared" si="772"/>
        <v/>
      </c>
      <c r="AB823" s="84" t="str">
        <f t="shared" si="773"/>
        <v/>
      </c>
      <c r="AC823" s="31">
        <f t="shared" si="774"/>
        <v>0</v>
      </c>
      <c r="AH823" s="332" t="str">
        <f t="shared" si="775"/>
        <v/>
      </c>
    </row>
    <row r="824" spans="1:34" x14ac:dyDescent="0.25">
      <c r="A824" s="31" t="str">
        <f>C811&amp;"x"&amp;B824</f>
        <v>x11</v>
      </c>
      <c r="B824" s="60">
        <v>11</v>
      </c>
      <c r="C824" s="84" t="str">
        <f t="shared" si="758"/>
        <v/>
      </c>
      <c r="D824" s="84" t="str">
        <f t="shared" si="759"/>
        <v/>
      </c>
      <c r="E824" s="85" t="str">
        <f t="shared" si="760"/>
        <v/>
      </c>
      <c r="F824" s="85" t="str">
        <f t="shared" si="761"/>
        <v/>
      </c>
      <c r="G824" s="86" t="str">
        <f t="shared" si="762"/>
        <v/>
      </c>
      <c r="H824" s="87" t="str">
        <f t="shared" si="763"/>
        <v/>
      </c>
      <c r="I824" s="94"/>
      <c r="J824" s="84" t="str">
        <f t="shared" si="764"/>
        <v/>
      </c>
      <c r="K824" s="84" t="str">
        <f t="shared" si="765"/>
        <v/>
      </c>
      <c r="L824" s="84" t="str">
        <f t="shared" si="766"/>
        <v/>
      </c>
      <c r="M824" s="84" t="str">
        <f t="shared" si="767"/>
        <v/>
      </c>
      <c r="N824" s="89"/>
      <c r="P824" s="199"/>
      <c r="Q824" s="199"/>
      <c r="R824" s="199"/>
      <c r="S824" s="199" t="str">
        <f>IF(OR(LEFT($A824,1)="x",AND(AC813+$AC824=0,$AC813&gt;0)),"",IFERROR(VLOOKUP($A824,LedenZ,29,0),""))</f>
        <v/>
      </c>
      <c r="T824" s="273">
        <f t="shared" si="768"/>
        <v>0</v>
      </c>
      <c r="U824" s="202">
        <f t="shared" si="769"/>
        <v>0</v>
      </c>
      <c r="V824" s="205" t="str">
        <f t="shared" si="776"/>
        <v/>
      </c>
      <c r="W824" s="205" t="str">
        <f t="shared" si="776"/>
        <v/>
      </c>
      <c r="X824" s="49">
        <v>15</v>
      </c>
      <c r="Y824" s="84" t="str">
        <f t="shared" si="770"/>
        <v/>
      </c>
      <c r="Z824" s="84" t="str">
        <f t="shared" si="771"/>
        <v/>
      </c>
      <c r="AA824" s="84" t="str">
        <f t="shared" si="772"/>
        <v/>
      </c>
      <c r="AB824" s="84" t="str">
        <f t="shared" si="773"/>
        <v/>
      </c>
      <c r="AC824" s="31">
        <f t="shared" si="774"/>
        <v>0</v>
      </c>
      <c r="AH824" s="332" t="str">
        <f t="shared" si="775"/>
        <v/>
      </c>
    </row>
    <row r="825" spans="1:34" x14ac:dyDescent="0.25">
      <c r="A825" s="31" t="str">
        <f>C811&amp;"x"&amp;B825</f>
        <v>x12</v>
      </c>
      <c r="B825" s="60">
        <v>12</v>
      </c>
      <c r="C825" s="84" t="str">
        <f t="shared" si="758"/>
        <v/>
      </c>
      <c r="D825" s="84" t="str">
        <f t="shared" si="759"/>
        <v/>
      </c>
      <c r="E825" s="85" t="str">
        <f t="shared" si="760"/>
        <v/>
      </c>
      <c r="F825" s="85" t="str">
        <f t="shared" si="761"/>
        <v/>
      </c>
      <c r="G825" s="86" t="str">
        <f t="shared" si="762"/>
        <v/>
      </c>
      <c r="H825" s="87" t="str">
        <f t="shared" si="763"/>
        <v/>
      </c>
      <c r="I825" s="94"/>
      <c r="J825" s="84" t="str">
        <f t="shared" si="764"/>
        <v/>
      </c>
      <c r="K825" s="84" t="str">
        <f t="shared" si="765"/>
        <v/>
      </c>
      <c r="L825" s="84" t="str">
        <f t="shared" si="766"/>
        <v/>
      </c>
      <c r="M825" s="84" t="str">
        <f t="shared" si="767"/>
        <v/>
      </c>
      <c r="N825" s="89"/>
      <c r="P825" s="199"/>
      <c r="Q825" s="199"/>
      <c r="R825" s="199"/>
      <c r="S825" s="199" t="str">
        <f>IF(OR(LEFT($A825,1)="x",AND(AC813+$AC825=0,$AC813&gt;0)),"",IFERROR(VLOOKUP($A825,LedenZ,29,0),""))</f>
        <v/>
      </c>
      <c r="T825" s="273">
        <f t="shared" si="768"/>
        <v>0</v>
      </c>
      <c r="U825" s="202">
        <f t="shared" si="769"/>
        <v>0</v>
      </c>
      <c r="V825" s="205" t="str">
        <f t="shared" si="776"/>
        <v/>
      </c>
      <c r="W825" s="205" t="str">
        <f t="shared" si="776"/>
        <v/>
      </c>
      <c r="X825" s="49">
        <v>16</v>
      </c>
      <c r="Y825" s="84" t="str">
        <f t="shared" si="770"/>
        <v/>
      </c>
      <c r="Z825" s="84" t="str">
        <f t="shared" si="771"/>
        <v/>
      </c>
      <c r="AA825" s="84" t="str">
        <f t="shared" si="772"/>
        <v/>
      </c>
      <c r="AB825" s="84" t="str">
        <f t="shared" si="773"/>
        <v/>
      </c>
      <c r="AC825" s="31">
        <f t="shared" si="774"/>
        <v>0</v>
      </c>
      <c r="AH825" s="332" t="str">
        <f t="shared" si="775"/>
        <v/>
      </c>
    </row>
    <row r="826" spans="1:34" x14ac:dyDescent="0.25">
      <c r="A826" s="31" t="str">
        <f>C811&amp;"x"&amp;B826</f>
        <v>x13</v>
      </c>
      <c r="B826" s="60">
        <v>13</v>
      </c>
      <c r="C826" s="84" t="str">
        <f t="shared" si="758"/>
        <v/>
      </c>
      <c r="D826" s="84" t="str">
        <f t="shared" si="759"/>
        <v/>
      </c>
      <c r="E826" s="85" t="str">
        <f t="shared" si="760"/>
        <v/>
      </c>
      <c r="F826" s="85" t="str">
        <f t="shared" si="761"/>
        <v/>
      </c>
      <c r="G826" s="86" t="str">
        <f t="shared" si="762"/>
        <v/>
      </c>
      <c r="H826" s="87" t="str">
        <f t="shared" si="763"/>
        <v/>
      </c>
      <c r="I826" s="94"/>
      <c r="J826" s="84" t="str">
        <f t="shared" si="764"/>
        <v/>
      </c>
      <c r="K826" s="84" t="str">
        <f t="shared" si="765"/>
        <v/>
      </c>
      <c r="L826" s="84" t="str">
        <f t="shared" si="766"/>
        <v/>
      </c>
      <c r="M826" s="84" t="str">
        <f t="shared" si="767"/>
        <v/>
      </c>
      <c r="N826" s="89"/>
      <c r="P826" s="199"/>
      <c r="Q826" s="199"/>
      <c r="R826" s="199"/>
      <c r="S826" s="199" t="str">
        <f>IF(OR(LEFT($A826,1)="x",AND(AC813+$AC826=0,$AC813&gt;0)),"",IFERROR(VLOOKUP($A826,LedenZ,29,0),""))</f>
        <v/>
      </c>
      <c r="T826" s="273">
        <f t="shared" si="768"/>
        <v>0</v>
      </c>
      <c r="U826" s="202">
        <f t="shared" si="769"/>
        <v>0</v>
      </c>
      <c r="V826" s="205" t="str">
        <f t="shared" si="776"/>
        <v/>
      </c>
      <c r="W826" s="205" t="str">
        <f t="shared" si="776"/>
        <v/>
      </c>
      <c r="X826" s="49">
        <v>17</v>
      </c>
      <c r="Y826" s="84" t="str">
        <f t="shared" si="770"/>
        <v/>
      </c>
      <c r="Z826" s="84" t="str">
        <f t="shared" si="771"/>
        <v/>
      </c>
      <c r="AA826" s="84" t="str">
        <f t="shared" si="772"/>
        <v/>
      </c>
      <c r="AB826" s="84" t="str">
        <f t="shared" si="773"/>
        <v/>
      </c>
      <c r="AC826" s="31">
        <f t="shared" si="774"/>
        <v>0</v>
      </c>
      <c r="AH826" s="332" t="str">
        <f t="shared" si="775"/>
        <v/>
      </c>
    </row>
    <row r="827" spans="1:34" x14ac:dyDescent="0.25">
      <c r="A827" s="31" t="str">
        <f>C811&amp;"x"&amp;B827</f>
        <v>x14</v>
      </c>
      <c r="B827" s="60">
        <v>14</v>
      </c>
      <c r="C827" s="84" t="str">
        <f t="shared" si="758"/>
        <v/>
      </c>
      <c r="D827" s="84" t="str">
        <f t="shared" si="759"/>
        <v/>
      </c>
      <c r="E827" s="85" t="str">
        <f t="shared" si="760"/>
        <v/>
      </c>
      <c r="F827" s="85" t="str">
        <f t="shared" si="761"/>
        <v/>
      </c>
      <c r="G827" s="86" t="str">
        <f t="shared" si="762"/>
        <v/>
      </c>
      <c r="H827" s="87" t="str">
        <f t="shared" si="763"/>
        <v/>
      </c>
      <c r="I827" s="94"/>
      <c r="J827" s="84" t="str">
        <f t="shared" si="764"/>
        <v/>
      </c>
      <c r="K827" s="84" t="str">
        <f t="shared" si="765"/>
        <v/>
      </c>
      <c r="L827" s="84" t="str">
        <f t="shared" si="766"/>
        <v/>
      </c>
      <c r="M827" s="84" t="str">
        <f t="shared" si="767"/>
        <v/>
      </c>
      <c r="N827" s="89"/>
      <c r="P827" s="199"/>
      <c r="Q827" s="199"/>
      <c r="R827" s="199"/>
      <c r="S827" s="199" t="str">
        <f>IF(OR(LEFT($A827,1)="x",AND(AC813+$AC827=0,$AC813&gt;0)),"",IFERROR(VLOOKUP($A827,LedenZ,29,0),""))</f>
        <v/>
      </c>
      <c r="T827" s="273">
        <f t="shared" si="768"/>
        <v>0</v>
      </c>
      <c r="U827" s="202">
        <f t="shared" si="769"/>
        <v>0</v>
      </c>
      <c r="V827" s="205" t="str">
        <f t="shared" si="776"/>
        <v/>
      </c>
      <c r="W827" s="205" t="str">
        <f t="shared" si="776"/>
        <v/>
      </c>
      <c r="X827" s="49">
        <v>18</v>
      </c>
      <c r="Y827" s="84" t="str">
        <f t="shared" si="770"/>
        <v/>
      </c>
      <c r="Z827" s="84" t="str">
        <f t="shared" si="771"/>
        <v/>
      </c>
      <c r="AA827" s="84" t="str">
        <f t="shared" si="772"/>
        <v/>
      </c>
      <c r="AB827" s="84" t="str">
        <f t="shared" si="773"/>
        <v/>
      </c>
      <c r="AC827" s="31">
        <f t="shared" si="774"/>
        <v>0</v>
      </c>
      <c r="AH827" s="332" t="str">
        <f t="shared" si="775"/>
        <v/>
      </c>
    </row>
    <row r="828" spans="1:34" x14ac:dyDescent="0.25">
      <c r="A828" s="31" t="str">
        <f>C811&amp;"x"&amp;B828</f>
        <v>x15</v>
      </c>
      <c r="B828" s="60">
        <v>15</v>
      </c>
      <c r="C828" s="84" t="str">
        <f t="shared" si="758"/>
        <v/>
      </c>
      <c r="D828" s="84" t="str">
        <f t="shared" si="759"/>
        <v/>
      </c>
      <c r="E828" s="85" t="str">
        <f t="shared" si="760"/>
        <v/>
      </c>
      <c r="F828" s="85" t="str">
        <f t="shared" si="761"/>
        <v/>
      </c>
      <c r="G828" s="86" t="str">
        <f t="shared" si="762"/>
        <v/>
      </c>
      <c r="H828" s="87" t="str">
        <f t="shared" si="763"/>
        <v/>
      </c>
      <c r="I828" s="94"/>
      <c r="J828" s="84" t="str">
        <f t="shared" si="764"/>
        <v/>
      </c>
      <c r="K828" s="84" t="str">
        <f t="shared" si="765"/>
        <v/>
      </c>
      <c r="L828" s="84" t="str">
        <f t="shared" si="766"/>
        <v/>
      </c>
      <c r="M828" s="84" t="str">
        <f t="shared" si="767"/>
        <v/>
      </c>
      <c r="N828" s="89"/>
      <c r="P828" s="199"/>
      <c r="Q828" s="199"/>
      <c r="R828" s="199"/>
      <c r="S828" s="199" t="str">
        <f>IF(OR(LEFT($A828,1)="x",AND(AC813+$AC828=0,$AC813&gt;0)),"",IFERROR(VLOOKUP($A828,LedenZ,29,0),""))</f>
        <v/>
      </c>
      <c r="T828" s="273">
        <f t="shared" si="768"/>
        <v>0</v>
      </c>
      <c r="U828" s="202">
        <f t="shared" si="769"/>
        <v>0</v>
      </c>
      <c r="V828" s="205" t="str">
        <f t="shared" si="776"/>
        <v/>
      </c>
      <c r="W828" s="205" t="str">
        <f t="shared" si="776"/>
        <v/>
      </c>
      <c r="X828" s="49">
        <v>19</v>
      </c>
      <c r="Y828" s="84" t="str">
        <f t="shared" si="770"/>
        <v/>
      </c>
      <c r="Z828" s="84" t="str">
        <f t="shared" si="771"/>
        <v/>
      </c>
      <c r="AA828" s="84" t="str">
        <f t="shared" si="772"/>
        <v/>
      </c>
      <c r="AB828" s="84" t="str">
        <f t="shared" si="773"/>
        <v/>
      </c>
      <c r="AC828" s="31">
        <f t="shared" si="774"/>
        <v>0</v>
      </c>
      <c r="AH828" s="332" t="str">
        <f t="shared" si="775"/>
        <v/>
      </c>
    </row>
    <row r="829" spans="1:34" ht="13.8" thickBot="1" x14ac:dyDescent="0.3">
      <c r="B829" s="90"/>
      <c r="C829" s="91"/>
      <c r="D829" s="90"/>
      <c r="E829" s="90"/>
      <c r="F829" s="90"/>
      <c r="G829" s="92"/>
      <c r="H829" s="92"/>
      <c r="I829" s="92"/>
      <c r="J829" s="91"/>
      <c r="K829" s="91"/>
      <c r="L829" s="91"/>
      <c r="M829" s="89"/>
      <c r="N829" s="89"/>
      <c r="X829" s="49">
        <v>20</v>
      </c>
    </row>
    <row r="830" spans="1:34" ht="13.8" thickTop="1" x14ac:dyDescent="0.25">
      <c r="A830" s="59"/>
      <c r="B830" s="60"/>
      <c r="C830" s="416" t="s">
        <v>5707</v>
      </c>
      <c r="D830" s="416"/>
      <c r="E830" s="162" t="s">
        <v>5708</v>
      </c>
      <c r="F830" s="162" t="s">
        <v>5709</v>
      </c>
      <c r="G830" s="62" t="s">
        <v>5710</v>
      </c>
      <c r="H830" s="63"/>
      <c r="I830" s="64"/>
      <c r="J830" s="65" t="s">
        <v>5711</v>
      </c>
      <c r="K830" s="65" t="s">
        <v>5712</v>
      </c>
      <c r="L830" s="65" t="s">
        <v>5713</v>
      </c>
      <c r="M830" s="66"/>
      <c r="N830" s="66"/>
      <c r="O830" s="67"/>
      <c r="P830" s="68">
        <f>COUNT(P834:P848)</f>
        <v>0</v>
      </c>
      <c r="Q830" s="68">
        <f>COUNT(Q834:Q848)</f>
        <v>0</v>
      </c>
      <c r="R830" s="68">
        <f>COUNT(R834:R848)</f>
        <v>0</v>
      </c>
      <c r="S830" s="68">
        <f>COUNT(S834:S848)</f>
        <v>0</v>
      </c>
      <c r="T830" s="344">
        <f>T831-SUM(U834:U848)</f>
        <v>0</v>
      </c>
      <c r="U830" s="67"/>
      <c r="V830" s="67"/>
      <c r="W830" s="67"/>
      <c r="X830" s="67">
        <v>1</v>
      </c>
      <c r="Y830" s="59"/>
      <c r="Z830" s="59"/>
      <c r="AA830" s="59"/>
      <c r="AB830" s="59"/>
      <c r="AC830" s="59"/>
    </row>
    <row r="831" spans="1:34" x14ac:dyDescent="0.25">
      <c r="A831" s="40">
        <v>45</v>
      </c>
      <c r="B831" s="70"/>
      <c r="C831" s="415" t="str">
        <f>Leden!AR47</f>
        <v/>
      </c>
      <c r="D831" s="415"/>
      <c r="E831" s="161" t="str">
        <f>IF($C831="","",LEFT(IFERROR(VLOOKUP($C831,TeamsZ,2,0),"")&amp;"??",2))</f>
        <v/>
      </c>
      <c r="F831" s="342" t="str">
        <f>IF($C831="","",IFERROR(VLOOKUP($C831,TeamsZ,3,0),"??"))</f>
        <v/>
      </c>
      <c r="G831" s="161" t="str">
        <f>IF($C831="","",LEFT(IFERROR(VLOOKUP($C831,TeamsZ,4,0),"")&amp;"?",1))</f>
        <v/>
      </c>
      <c r="H831" s="72"/>
      <c r="I831" s="73"/>
      <c r="J831" s="265">
        <f>COUNTIF(C834:C848,"V")</f>
        <v>0</v>
      </c>
      <c r="K831" s="268">
        <f>COUNTIF(C834:C848,"M")</f>
        <v>0</v>
      </c>
      <c r="L831" s="74" t="str">
        <f>IFERROR(AVERAGE(H834:H848),"")</f>
        <v/>
      </c>
      <c r="M831" s="75"/>
      <c r="N831" s="75"/>
      <c r="O831" s="76" t="s">
        <v>5714</v>
      </c>
      <c r="P831" s="346"/>
      <c r="Q831" s="346"/>
      <c r="R831" s="346"/>
      <c r="S831" s="346" t="str">
        <f>IF(COUNT(S834:S848)=0,"",TeamPunten(S834:S848,$C831,$T831))</f>
        <v/>
      </c>
      <c r="T831" s="344">
        <f>SUM(T834:T848)</f>
        <v>0</v>
      </c>
      <c r="U831" s="201" t="str">
        <f>MID($C831,1,1)</f>
        <v/>
      </c>
      <c r="V831" s="201" t="str">
        <f>MID($C831,1,1)</f>
        <v/>
      </c>
      <c r="W831" s="201" t="str">
        <f>MID($C831,1,1)</f>
        <v/>
      </c>
      <c r="X831" s="49">
        <v>2</v>
      </c>
      <c r="Y831" s="40"/>
      <c r="Z831" s="40"/>
      <c r="AA831" s="40"/>
      <c r="AB831" s="40"/>
      <c r="AC831" s="40"/>
      <c r="AD831" s="17" t="str">
        <f>IF($C831="","",IFERROR(VLOOKUP($C831,TeamsZ,6,0),""))</f>
        <v/>
      </c>
      <c r="AE831" s="17" t="str">
        <f>TRIM(IF($AD831="","",IFERROR(VLOOKUP($AD831,Teams!$J$4:$O$8,2,0),"")))</f>
        <v/>
      </c>
      <c r="AF831" s="17" t="str">
        <f>TRIM(IF($AD831="","",IFERROR(VLOOKUP($AD831,Teams!$J$4:$O$8,4,0),"")))</f>
        <v/>
      </c>
      <c r="AH831" s="335" t="str">
        <f>IFERROR(AVERAGE(AH834:AH848),"")</f>
        <v/>
      </c>
    </row>
    <row r="832" spans="1:34" x14ac:dyDescent="0.25">
      <c r="B832" s="60"/>
      <c r="C832" s="162"/>
      <c r="D832" s="60"/>
      <c r="E832" s="60"/>
      <c r="F832" s="60"/>
      <c r="G832" s="64"/>
      <c r="H832" s="64"/>
      <c r="I832" s="64"/>
      <c r="J832" s="266"/>
      <c r="K832" s="266"/>
      <c r="L832" s="266"/>
      <c r="M832" s="77"/>
      <c r="N832" s="77"/>
      <c r="P832" s="200"/>
      <c r="Q832" s="200"/>
      <c r="R832" s="200"/>
      <c r="S832" s="200"/>
      <c r="T832" s="156"/>
      <c r="U832" s="202"/>
      <c r="V832" s="202"/>
      <c r="W832" s="202"/>
      <c r="X832" s="49">
        <v>3</v>
      </c>
    </row>
    <row r="833" spans="1:34" x14ac:dyDescent="0.25">
      <c r="A833" s="78"/>
      <c r="B833" s="79"/>
      <c r="C833" s="80" t="s">
        <v>5715</v>
      </c>
      <c r="D833" s="80" t="s">
        <v>5716</v>
      </c>
      <c r="E833" s="81" t="s">
        <v>5717</v>
      </c>
      <c r="F833" s="81" t="s">
        <v>5718</v>
      </c>
      <c r="G833" s="80" t="s">
        <v>5719</v>
      </c>
      <c r="H833" s="80" t="s">
        <v>5720</v>
      </c>
      <c r="I833" s="80" t="s">
        <v>5575</v>
      </c>
      <c r="J833" s="80" t="s">
        <v>7904</v>
      </c>
      <c r="K833" s="80" t="s">
        <v>7905</v>
      </c>
      <c r="L833" s="80" t="s">
        <v>8680</v>
      </c>
      <c r="M833" s="80" t="s">
        <v>8681</v>
      </c>
      <c r="N833" s="82"/>
      <c r="O833" s="83"/>
      <c r="P833" s="203" t="s">
        <v>5585</v>
      </c>
      <c r="Q833" s="203" t="s">
        <v>5584</v>
      </c>
      <c r="R833" s="203" t="s">
        <v>5586</v>
      </c>
      <c r="S833" s="203" t="s">
        <v>5585</v>
      </c>
      <c r="T833" s="156"/>
      <c r="U833" s="201" t="str">
        <f>IF(W831="","",VLOOKUP(W831,Leeftijdscat,2,FALSE))</f>
        <v/>
      </c>
      <c r="V833" s="201" t="str">
        <f>IF(W831="","",VLOOKUP(W831,Leeftijdscat,3,FALSE))</f>
        <v/>
      </c>
      <c r="W833" s="201" t="str">
        <f>IF(W831="","",VLOOKUP(W831,Leeftijdscat,4,FALSE))</f>
        <v/>
      </c>
      <c r="X833" s="49">
        <v>4</v>
      </c>
      <c r="Y833" s="78">
        <f>LEN(Y834&amp;Y835&amp;Y836&amp;Y837&amp;Y838&amp;Y839&amp;Y840&amp;Y841&amp;Y842&amp;Y843&amp;Y844&amp;Y845&amp;Y846&amp;Y847&amp;Y848)</f>
        <v>0</v>
      </c>
      <c r="Z833" s="78">
        <f>LEN(Z834&amp;Z835&amp;Z836&amp;Z837&amp;Z838&amp;Z839&amp;Z840&amp;Z841&amp;Z842&amp;Z843&amp;Z844&amp;Z845&amp;Z846&amp;Z847&amp;Z848)</f>
        <v>0</v>
      </c>
      <c r="AA833" s="78">
        <f>LEN(AA834&amp;AA835&amp;AA836&amp;AA837&amp;AA838&amp;AA839&amp;AA840&amp;AA841&amp;AA842&amp;AA843&amp;AA844&amp;AA845&amp;AA846&amp;AA847&amp;AA848)</f>
        <v>0</v>
      </c>
      <c r="AB833" s="78">
        <f>LEN(AB834&amp;AB835&amp;AB836&amp;AB837&amp;AB838&amp;AB839&amp;AB840&amp;AB841&amp;AB842&amp;AB843&amp;AB844&amp;AB845&amp;AB846&amp;AB847&amp;AB848)</f>
        <v>0</v>
      </c>
      <c r="AC833" s="78">
        <f>SUM(Y833:AA833)</f>
        <v>0</v>
      </c>
    </row>
    <row r="834" spans="1:34" x14ac:dyDescent="0.25">
      <c r="A834" s="31" t="str">
        <f>C831&amp;"x"&amp;B834</f>
        <v>x1</v>
      </c>
      <c r="B834" s="60">
        <v>1</v>
      </c>
      <c r="C834" s="84" t="str">
        <f t="shared" ref="C834:C848" si="777">IF(LEFT($A834,1)="x","",IFERROR(VLOOKUP($A834,LedenZ,5,0),""))</f>
        <v/>
      </c>
      <c r="D834" s="84" t="str">
        <f t="shared" ref="D834:D848" si="778">IF(LEFT($A834,1)="x","",IFERROR(VLOOKUP($A834,LedenZ,6,0),""))</f>
        <v/>
      </c>
      <c r="E834" s="85" t="str">
        <f t="shared" ref="E834:E848" si="779">IF(LEFT($A834,1)="x","",IFERROR(VLOOKUP($A834,LedenZ,7,0),""))</f>
        <v/>
      </c>
      <c r="F834" s="85" t="str">
        <f t="shared" ref="F834:F848" si="780">IF(LEFT($A834,1)="x","",IFERROR(VLOOKUP($A834,LedenZ,8,0),""))</f>
        <v/>
      </c>
      <c r="G834" s="86" t="str">
        <f t="shared" ref="G834:G848" si="781">IF(LEFT($A834,1)="x","",IFERROR(VLOOKUP($A834,LedenZ,9,0),""))</f>
        <v/>
      </c>
      <c r="H834" s="87" t="str">
        <f t="shared" ref="H834:H848" si="782">IF(AND(ISNUMBER(G834),G834&lt;&gt;0),DATEDIF(G834,Peildatum,"Y"),"")</f>
        <v/>
      </c>
      <c r="I834" s="94"/>
      <c r="J834" s="84" t="str">
        <f t="shared" ref="J834:J848" si="783">IF(LEFT($A834,1)="x","",IFERROR(VLOOKUP($A834,LedenZ,15,0),""))</f>
        <v/>
      </c>
      <c r="K834" s="84" t="str">
        <f t="shared" ref="K834:K848" si="784">IF(LEFT($A834,1)="x","",IFERROR(VLOOKUP($A834,LedenZ,16,0),""))</f>
        <v/>
      </c>
      <c r="L834" s="84" t="str">
        <f t="shared" ref="L834:L848" si="785">IF(LEFT($A834,1)="x","",IFERROR(VLOOKUP($A834,LedenZ,17,0),""))</f>
        <v/>
      </c>
      <c r="M834" s="84" t="str">
        <f t="shared" ref="M834:M848" si="786">IF(LEFT($A834,1)="x","",IFERROR(VLOOKUP($A834,LedenZ,18,0),""))</f>
        <v/>
      </c>
      <c r="N834" s="89"/>
      <c r="P834" s="199"/>
      <c r="Q834" s="199"/>
      <c r="R834" s="199"/>
      <c r="S834" s="199" t="str">
        <f>IF(OR(LEFT($A834,1)="x",AND(AC833+$AC834=0,$AC833&gt;0)),"",IFERROR(VLOOKUP($A834,LedenZ,29,0),""))</f>
        <v/>
      </c>
      <c r="T834" s="273">
        <f t="shared" ref="T834:T848" si="787">IF(LEN(C834&amp;D834&amp;E834&amp;F834)&gt;0,1,0)</f>
        <v>0</v>
      </c>
      <c r="U834" s="202">
        <f t="shared" ref="U834:U848" si="788">MIN(LEN(Y834&amp;Z834&amp;AA834&amp;AB834),1)</f>
        <v>0</v>
      </c>
      <c r="V834" s="205" t="str">
        <f>V833</f>
        <v/>
      </c>
      <c r="W834" s="205" t="str">
        <f>W833</f>
        <v/>
      </c>
      <c r="X834" s="49">
        <v>5</v>
      </c>
      <c r="Y834" s="84" t="str">
        <f t="shared" ref="Y834:Y848" si="789">IF(LEFT($A834,1)="x","",IFERROR(VLOOKUP($A834,LedenZ,33,0),""))</f>
        <v/>
      </c>
      <c r="Z834" s="84" t="str">
        <f t="shared" ref="Z834:Z848" si="790">IF(LEFT($A834,1)="x","",IFERROR(VLOOKUP($A834,LedenZ,34,0),""))</f>
        <v/>
      </c>
      <c r="AA834" s="84" t="str">
        <f t="shared" ref="AA834:AA848" si="791">IF(LEFT($A834,1)="x","",IFERROR(VLOOKUP($A834,LedenZ,35,0),""))</f>
        <v/>
      </c>
      <c r="AB834" s="84" t="str">
        <f t="shared" ref="AB834:AB848" si="792">IF(LEFT($A834,1)="x","",IFERROR(VLOOKUP($A834,LedenZ,36,0),""))</f>
        <v/>
      </c>
      <c r="AC834" s="31">
        <f t="shared" ref="AC834:AC848" si="793">LEN(Y834&amp;Z834&amp;AA834&amp;AB834)</f>
        <v>0</v>
      </c>
      <c r="AH834" s="332" t="str">
        <f t="shared" ref="AH834:AH848" si="794">lft(G834,Peildatum)</f>
        <v/>
      </c>
    </row>
    <row r="835" spans="1:34" x14ac:dyDescent="0.25">
      <c r="A835" s="31" t="str">
        <f>C831&amp;"x"&amp;B835</f>
        <v>x2</v>
      </c>
      <c r="B835" s="60">
        <v>2</v>
      </c>
      <c r="C835" s="84" t="str">
        <f t="shared" si="777"/>
        <v/>
      </c>
      <c r="D835" s="84" t="str">
        <f t="shared" si="778"/>
        <v/>
      </c>
      <c r="E835" s="85" t="str">
        <f t="shared" si="779"/>
        <v/>
      </c>
      <c r="F835" s="85" t="str">
        <f t="shared" si="780"/>
        <v/>
      </c>
      <c r="G835" s="86" t="str">
        <f t="shared" si="781"/>
        <v/>
      </c>
      <c r="H835" s="87" t="str">
        <f t="shared" si="782"/>
        <v/>
      </c>
      <c r="I835" s="94"/>
      <c r="J835" s="84" t="str">
        <f t="shared" si="783"/>
        <v/>
      </c>
      <c r="K835" s="84" t="str">
        <f t="shared" si="784"/>
        <v/>
      </c>
      <c r="L835" s="84" t="str">
        <f t="shared" si="785"/>
        <v/>
      </c>
      <c r="M835" s="84" t="str">
        <f t="shared" si="786"/>
        <v/>
      </c>
      <c r="N835" s="89"/>
      <c r="P835" s="199"/>
      <c r="Q835" s="199"/>
      <c r="R835" s="199"/>
      <c r="S835" s="199" t="str">
        <f>IF(OR(LEFT($A835,1)="x",AND(AC833+$AC835=0,$AC833&gt;0)),"",IFERROR(VLOOKUP($A835,LedenZ,29,0),""))</f>
        <v/>
      </c>
      <c r="T835" s="273">
        <f t="shared" si="787"/>
        <v>0</v>
      </c>
      <c r="U835" s="202">
        <f t="shared" si="788"/>
        <v>0</v>
      </c>
      <c r="V835" s="205" t="str">
        <f t="shared" ref="V835:W848" si="795">V834</f>
        <v/>
      </c>
      <c r="W835" s="205" t="str">
        <f t="shared" si="795"/>
        <v/>
      </c>
      <c r="X835" s="49">
        <v>6</v>
      </c>
      <c r="Y835" s="84" t="str">
        <f t="shared" si="789"/>
        <v/>
      </c>
      <c r="Z835" s="84" t="str">
        <f t="shared" si="790"/>
        <v/>
      </c>
      <c r="AA835" s="84" t="str">
        <f t="shared" si="791"/>
        <v/>
      </c>
      <c r="AB835" s="84" t="str">
        <f t="shared" si="792"/>
        <v/>
      </c>
      <c r="AC835" s="31">
        <f t="shared" si="793"/>
        <v>0</v>
      </c>
      <c r="AH835" s="332" t="str">
        <f t="shared" si="794"/>
        <v/>
      </c>
    </row>
    <row r="836" spans="1:34" x14ac:dyDescent="0.25">
      <c r="A836" s="31" t="str">
        <f>C831&amp;"x"&amp;B836</f>
        <v>x3</v>
      </c>
      <c r="B836" s="60">
        <v>3</v>
      </c>
      <c r="C836" s="84" t="str">
        <f t="shared" si="777"/>
        <v/>
      </c>
      <c r="D836" s="84" t="str">
        <f t="shared" si="778"/>
        <v/>
      </c>
      <c r="E836" s="85" t="str">
        <f t="shared" si="779"/>
        <v/>
      </c>
      <c r="F836" s="85" t="str">
        <f t="shared" si="780"/>
        <v/>
      </c>
      <c r="G836" s="86" t="str">
        <f t="shared" si="781"/>
        <v/>
      </c>
      <c r="H836" s="87" t="str">
        <f t="shared" si="782"/>
        <v/>
      </c>
      <c r="I836" s="94"/>
      <c r="J836" s="84" t="str">
        <f t="shared" si="783"/>
        <v/>
      </c>
      <c r="K836" s="84" t="str">
        <f t="shared" si="784"/>
        <v/>
      </c>
      <c r="L836" s="84" t="str">
        <f t="shared" si="785"/>
        <v/>
      </c>
      <c r="M836" s="84" t="str">
        <f t="shared" si="786"/>
        <v/>
      </c>
      <c r="N836" s="89"/>
      <c r="P836" s="199"/>
      <c r="Q836" s="199"/>
      <c r="R836" s="199"/>
      <c r="S836" s="199" t="str">
        <f>IF(OR(LEFT($A836,1)="x",AND(AC833+$AC836=0,$AC833&gt;0)),"",IFERROR(VLOOKUP($A836,LedenZ,29,0),""))</f>
        <v/>
      </c>
      <c r="T836" s="273">
        <f t="shared" si="787"/>
        <v>0</v>
      </c>
      <c r="U836" s="202">
        <f t="shared" si="788"/>
        <v>0</v>
      </c>
      <c r="V836" s="205" t="str">
        <f t="shared" si="795"/>
        <v/>
      </c>
      <c r="W836" s="205" t="str">
        <f t="shared" si="795"/>
        <v/>
      </c>
      <c r="X836" s="49">
        <v>7</v>
      </c>
      <c r="Y836" s="84" t="str">
        <f t="shared" si="789"/>
        <v/>
      </c>
      <c r="Z836" s="84" t="str">
        <f t="shared" si="790"/>
        <v/>
      </c>
      <c r="AA836" s="84" t="str">
        <f t="shared" si="791"/>
        <v/>
      </c>
      <c r="AB836" s="84" t="str">
        <f t="shared" si="792"/>
        <v/>
      </c>
      <c r="AC836" s="31">
        <f t="shared" si="793"/>
        <v>0</v>
      </c>
      <c r="AH836" s="332" t="str">
        <f t="shared" si="794"/>
        <v/>
      </c>
    </row>
    <row r="837" spans="1:34" x14ac:dyDescent="0.25">
      <c r="A837" s="31" t="str">
        <f>C831&amp;"x"&amp;B837</f>
        <v>x4</v>
      </c>
      <c r="B837" s="60">
        <v>4</v>
      </c>
      <c r="C837" s="84" t="str">
        <f t="shared" si="777"/>
        <v/>
      </c>
      <c r="D837" s="84" t="str">
        <f t="shared" si="778"/>
        <v/>
      </c>
      <c r="E837" s="85" t="str">
        <f t="shared" si="779"/>
        <v/>
      </c>
      <c r="F837" s="85" t="str">
        <f t="shared" si="780"/>
        <v/>
      </c>
      <c r="G837" s="86" t="str">
        <f t="shared" si="781"/>
        <v/>
      </c>
      <c r="H837" s="87" t="str">
        <f t="shared" si="782"/>
        <v/>
      </c>
      <c r="I837" s="94"/>
      <c r="J837" s="84" t="str">
        <f t="shared" si="783"/>
        <v/>
      </c>
      <c r="K837" s="84" t="str">
        <f t="shared" si="784"/>
        <v/>
      </c>
      <c r="L837" s="84" t="str">
        <f t="shared" si="785"/>
        <v/>
      </c>
      <c r="M837" s="84" t="str">
        <f t="shared" si="786"/>
        <v/>
      </c>
      <c r="N837" s="89"/>
      <c r="P837" s="199"/>
      <c r="Q837" s="199"/>
      <c r="R837" s="199"/>
      <c r="S837" s="199" t="str">
        <f>IF(OR(LEFT($A837,1)="x",AND(AC833+$AC837=0,$AC833&gt;0)),"",IFERROR(VLOOKUP($A837,LedenZ,29,0),""))</f>
        <v/>
      </c>
      <c r="T837" s="273">
        <f t="shared" si="787"/>
        <v>0</v>
      </c>
      <c r="U837" s="202">
        <f t="shared" si="788"/>
        <v>0</v>
      </c>
      <c r="V837" s="205" t="str">
        <f t="shared" si="795"/>
        <v/>
      </c>
      <c r="W837" s="205" t="str">
        <f t="shared" si="795"/>
        <v/>
      </c>
      <c r="X837" s="49">
        <v>8</v>
      </c>
      <c r="Y837" s="84" t="str">
        <f t="shared" si="789"/>
        <v/>
      </c>
      <c r="Z837" s="84" t="str">
        <f t="shared" si="790"/>
        <v/>
      </c>
      <c r="AA837" s="84" t="str">
        <f t="shared" si="791"/>
        <v/>
      </c>
      <c r="AB837" s="84" t="str">
        <f t="shared" si="792"/>
        <v/>
      </c>
      <c r="AC837" s="31">
        <f t="shared" si="793"/>
        <v>0</v>
      </c>
      <c r="AH837" s="332" t="str">
        <f t="shared" si="794"/>
        <v/>
      </c>
    </row>
    <row r="838" spans="1:34" x14ac:dyDescent="0.25">
      <c r="A838" s="31" t="str">
        <f>C831&amp;"x"&amp;B838</f>
        <v>x5</v>
      </c>
      <c r="B838" s="60">
        <v>5</v>
      </c>
      <c r="C838" s="84" t="str">
        <f t="shared" si="777"/>
        <v/>
      </c>
      <c r="D838" s="84" t="str">
        <f t="shared" si="778"/>
        <v/>
      </c>
      <c r="E838" s="85" t="str">
        <f t="shared" si="779"/>
        <v/>
      </c>
      <c r="F838" s="85" t="str">
        <f t="shared" si="780"/>
        <v/>
      </c>
      <c r="G838" s="86" t="str">
        <f t="shared" si="781"/>
        <v/>
      </c>
      <c r="H838" s="87" t="str">
        <f t="shared" si="782"/>
        <v/>
      </c>
      <c r="I838" s="94"/>
      <c r="J838" s="84" t="str">
        <f t="shared" si="783"/>
        <v/>
      </c>
      <c r="K838" s="84" t="str">
        <f t="shared" si="784"/>
        <v/>
      </c>
      <c r="L838" s="84" t="str">
        <f t="shared" si="785"/>
        <v/>
      </c>
      <c r="M838" s="84" t="str">
        <f t="shared" si="786"/>
        <v/>
      </c>
      <c r="N838" s="89"/>
      <c r="P838" s="199"/>
      <c r="Q838" s="199"/>
      <c r="R838" s="199"/>
      <c r="S838" s="199" t="str">
        <f>IF(OR(LEFT($A838,1)="x",AND(AC833+$AC838=0,$AC833&gt;0)),"",IFERROR(VLOOKUP($A838,LedenZ,29,0),""))</f>
        <v/>
      </c>
      <c r="T838" s="273">
        <f t="shared" si="787"/>
        <v>0</v>
      </c>
      <c r="U838" s="202">
        <f t="shared" si="788"/>
        <v>0</v>
      </c>
      <c r="V838" s="205" t="str">
        <f t="shared" si="795"/>
        <v/>
      </c>
      <c r="W838" s="205" t="str">
        <f t="shared" si="795"/>
        <v/>
      </c>
      <c r="X838" s="49">
        <v>9</v>
      </c>
      <c r="Y838" s="84" t="str">
        <f t="shared" si="789"/>
        <v/>
      </c>
      <c r="Z838" s="84" t="str">
        <f t="shared" si="790"/>
        <v/>
      </c>
      <c r="AA838" s="84" t="str">
        <f t="shared" si="791"/>
        <v/>
      </c>
      <c r="AB838" s="84" t="str">
        <f t="shared" si="792"/>
        <v/>
      </c>
      <c r="AC838" s="31">
        <f t="shared" si="793"/>
        <v>0</v>
      </c>
      <c r="AH838" s="332" t="str">
        <f t="shared" si="794"/>
        <v/>
      </c>
    </row>
    <row r="839" spans="1:34" x14ac:dyDescent="0.25">
      <c r="A839" s="31" t="str">
        <f>C831&amp;"x"&amp;B839</f>
        <v>x6</v>
      </c>
      <c r="B839" s="60">
        <v>6</v>
      </c>
      <c r="C839" s="84" t="str">
        <f t="shared" si="777"/>
        <v/>
      </c>
      <c r="D839" s="84" t="str">
        <f t="shared" si="778"/>
        <v/>
      </c>
      <c r="E839" s="85" t="str">
        <f t="shared" si="779"/>
        <v/>
      </c>
      <c r="F839" s="85" t="str">
        <f t="shared" si="780"/>
        <v/>
      </c>
      <c r="G839" s="86" t="str">
        <f t="shared" si="781"/>
        <v/>
      </c>
      <c r="H839" s="87" t="str">
        <f t="shared" si="782"/>
        <v/>
      </c>
      <c r="I839" s="94"/>
      <c r="J839" s="84" t="str">
        <f t="shared" si="783"/>
        <v/>
      </c>
      <c r="K839" s="84" t="str">
        <f t="shared" si="784"/>
        <v/>
      </c>
      <c r="L839" s="84" t="str">
        <f t="shared" si="785"/>
        <v/>
      </c>
      <c r="M839" s="84" t="str">
        <f t="shared" si="786"/>
        <v/>
      </c>
      <c r="N839" s="89"/>
      <c r="P839" s="199"/>
      <c r="Q839" s="199"/>
      <c r="R839" s="199"/>
      <c r="S839" s="199" t="str">
        <f>IF(OR(LEFT($A839,1)="x",AND(AC833+$AC839=0,$AC833&gt;0)),"",IFERROR(VLOOKUP($A839,LedenZ,29,0),""))</f>
        <v/>
      </c>
      <c r="T839" s="273">
        <f t="shared" si="787"/>
        <v>0</v>
      </c>
      <c r="U839" s="202">
        <f t="shared" si="788"/>
        <v>0</v>
      </c>
      <c r="V839" s="205" t="str">
        <f t="shared" si="795"/>
        <v/>
      </c>
      <c r="W839" s="205" t="str">
        <f t="shared" si="795"/>
        <v/>
      </c>
      <c r="X839" s="49">
        <v>10</v>
      </c>
      <c r="Y839" s="84" t="str">
        <f t="shared" si="789"/>
        <v/>
      </c>
      <c r="Z839" s="84" t="str">
        <f t="shared" si="790"/>
        <v/>
      </c>
      <c r="AA839" s="84" t="str">
        <f t="shared" si="791"/>
        <v/>
      </c>
      <c r="AB839" s="84" t="str">
        <f t="shared" si="792"/>
        <v/>
      </c>
      <c r="AC839" s="31">
        <f t="shared" si="793"/>
        <v>0</v>
      </c>
      <c r="AH839" s="332" t="str">
        <f t="shared" si="794"/>
        <v/>
      </c>
    </row>
    <row r="840" spans="1:34" x14ac:dyDescent="0.25">
      <c r="A840" s="31" t="str">
        <f>C831&amp;"x"&amp;B840</f>
        <v>x7</v>
      </c>
      <c r="B840" s="60">
        <v>7</v>
      </c>
      <c r="C840" s="84" t="str">
        <f t="shared" si="777"/>
        <v/>
      </c>
      <c r="D840" s="84" t="str">
        <f t="shared" si="778"/>
        <v/>
      </c>
      <c r="E840" s="85" t="str">
        <f t="shared" si="779"/>
        <v/>
      </c>
      <c r="F840" s="85" t="str">
        <f t="shared" si="780"/>
        <v/>
      </c>
      <c r="G840" s="86" t="str">
        <f t="shared" si="781"/>
        <v/>
      </c>
      <c r="H840" s="87" t="str">
        <f t="shared" si="782"/>
        <v/>
      </c>
      <c r="I840" s="94"/>
      <c r="J840" s="84" t="str">
        <f t="shared" si="783"/>
        <v/>
      </c>
      <c r="K840" s="84" t="str">
        <f t="shared" si="784"/>
        <v/>
      </c>
      <c r="L840" s="84" t="str">
        <f t="shared" si="785"/>
        <v/>
      </c>
      <c r="M840" s="84" t="str">
        <f t="shared" si="786"/>
        <v/>
      </c>
      <c r="N840" s="89"/>
      <c r="P840" s="199"/>
      <c r="Q840" s="199"/>
      <c r="R840" s="199"/>
      <c r="S840" s="199" t="str">
        <f>IF(OR(LEFT($A840,1)="x",AND(AC833+$AC840=0,$AC833&gt;0)),"",IFERROR(VLOOKUP($A840,LedenZ,29,0),""))</f>
        <v/>
      </c>
      <c r="T840" s="273">
        <f t="shared" si="787"/>
        <v>0</v>
      </c>
      <c r="U840" s="202">
        <f t="shared" si="788"/>
        <v>0</v>
      </c>
      <c r="V840" s="205" t="str">
        <f t="shared" si="795"/>
        <v/>
      </c>
      <c r="W840" s="205" t="str">
        <f t="shared" si="795"/>
        <v/>
      </c>
      <c r="X840" s="49">
        <v>11</v>
      </c>
      <c r="Y840" s="84" t="str">
        <f t="shared" si="789"/>
        <v/>
      </c>
      <c r="Z840" s="84" t="str">
        <f t="shared" si="790"/>
        <v/>
      </c>
      <c r="AA840" s="84" t="str">
        <f t="shared" si="791"/>
        <v/>
      </c>
      <c r="AB840" s="84" t="str">
        <f t="shared" si="792"/>
        <v/>
      </c>
      <c r="AC840" s="31">
        <f t="shared" si="793"/>
        <v>0</v>
      </c>
      <c r="AH840" s="332" t="str">
        <f t="shared" si="794"/>
        <v/>
      </c>
    </row>
    <row r="841" spans="1:34" x14ac:dyDescent="0.25">
      <c r="A841" s="31" t="str">
        <f>C831&amp;"x"&amp;B841</f>
        <v>x8</v>
      </c>
      <c r="B841" s="60">
        <v>8</v>
      </c>
      <c r="C841" s="84" t="str">
        <f t="shared" si="777"/>
        <v/>
      </c>
      <c r="D841" s="84" t="str">
        <f t="shared" si="778"/>
        <v/>
      </c>
      <c r="E841" s="85" t="str">
        <f t="shared" si="779"/>
        <v/>
      </c>
      <c r="F841" s="85" t="str">
        <f t="shared" si="780"/>
        <v/>
      </c>
      <c r="G841" s="86" t="str">
        <f t="shared" si="781"/>
        <v/>
      </c>
      <c r="H841" s="87" t="str">
        <f t="shared" si="782"/>
        <v/>
      </c>
      <c r="I841" s="94"/>
      <c r="J841" s="84" t="str">
        <f t="shared" si="783"/>
        <v/>
      </c>
      <c r="K841" s="84" t="str">
        <f t="shared" si="784"/>
        <v/>
      </c>
      <c r="L841" s="84" t="str">
        <f t="shared" si="785"/>
        <v/>
      </c>
      <c r="M841" s="84" t="str">
        <f t="shared" si="786"/>
        <v/>
      </c>
      <c r="N841" s="89"/>
      <c r="P841" s="199"/>
      <c r="Q841" s="199"/>
      <c r="R841" s="199"/>
      <c r="S841" s="199" t="str">
        <f>IF(OR(LEFT($A841,1)="x",AND(AC833+$AC841=0,$AC833&gt;0)),"",IFERROR(VLOOKUP($A841,LedenZ,29,0),""))</f>
        <v/>
      </c>
      <c r="T841" s="273">
        <f t="shared" si="787"/>
        <v>0</v>
      </c>
      <c r="U841" s="202">
        <f t="shared" si="788"/>
        <v>0</v>
      </c>
      <c r="V841" s="205" t="str">
        <f t="shared" si="795"/>
        <v/>
      </c>
      <c r="W841" s="205" t="str">
        <f t="shared" si="795"/>
        <v/>
      </c>
      <c r="X841" s="49">
        <v>12</v>
      </c>
      <c r="Y841" s="84" t="str">
        <f t="shared" si="789"/>
        <v/>
      </c>
      <c r="Z841" s="84" t="str">
        <f t="shared" si="790"/>
        <v/>
      </c>
      <c r="AA841" s="84" t="str">
        <f t="shared" si="791"/>
        <v/>
      </c>
      <c r="AB841" s="84" t="str">
        <f t="shared" si="792"/>
        <v/>
      </c>
      <c r="AC841" s="31">
        <f t="shared" si="793"/>
        <v>0</v>
      </c>
      <c r="AH841" s="332" t="str">
        <f t="shared" si="794"/>
        <v/>
      </c>
    </row>
    <row r="842" spans="1:34" x14ac:dyDescent="0.25">
      <c r="A842" s="31" t="str">
        <f>C831&amp;"x"&amp;B842</f>
        <v>x9</v>
      </c>
      <c r="B842" s="60">
        <v>9</v>
      </c>
      <c r="C842" s="84" t="str">
        <f t="shared" si="777"/>
        <v/>
      </c>
      <c r="D842" s="84" t="str">
        <f t="shared" si="778"/>
        <v/>
      </c>
      <c r="E842" s="85" t="str">
        <f t="shared" si="779"/>
        <v/>
      </c>
      <c r="F842" s="85" t="str">
        <f t="shared" si="780"/>
        <v/>
      </c>
      <c r="G842" s="86" t="str">
        <f t="shared" si="781"/>
        <v/>
      </c>
      <c r="H842" s="87" t="str">
        <f t="shared" si="782"/>
        <v/>
      </c>
      <c r="I842" s="94"/>
      <c r="J842" s="84" t="str">
        <f t="shared" si="783"/>
        <v/>
      </c>
      <c r="K842" s="84" t="str">
        <f t="shared" si="784"/>
        <v/>
      </c>
      <c r="L842" s="84" t="str">
        <f t="shared" si="785"/>
        <v/>
      </c>
      <c r="M842" s="84" t="str">
        <f t="shared" si="786"/>
        <v/>
      </c>
      <c r="N842" s="89"/>
      <c r="P842" s="199"/>
      <c r="Q842" s="199"/>
      <c r="R842" s="199"/>
      <c r="S842" s="199" t="str">
        <f>IF(OR(LEFT($A842,1)="x",AND(AC833+$AC842=0,$AC833&gt;0)),"",IFERROR(VLOOKUP($A842,LedenZ,29,0),""))</f>
        <v/>
      </c>
      <c r="T842" s="273">
        <f t="shared" si="787"/>
        <v>0</v>
      </c>
      <c r="U842" s="202">
        <f t="shared" si="788"/>
        <v>0</v>
      </c>
      <c r="V842" s="205" t="str">
        <f t="shared" si="795"/>
        <v/>
      </c>
      <c r="W842" s="205" t="str">
        <f t="shared" si="795"/>
        <v/>
      </c>
      <c r="X842" s="49">
        <v>13</v>
      </c>
      <c r="Y842" s="84" t="str">
        <f t="shared" si="789"/>
        <v/>
      </c>
      <c r="Z842" s="84" t="str">
        <f t="shared" si="790"/>
        <v/>
      </c>
      <c r="AA842" s="84" t="str">
        <f t="shared" si="791"/>
        <v/>
      </c>
      <c r="AB842" s="84" t="str">
        <f t="shared" si="792"/>
        <v/>
      </c>
      <c r="AC842" s="31">
        <f t="shared" si="793"/>
        <v>0</v>
      </c>
      <c r="AH842" s="332" t="str">
        <f t="shared" si="794"/>
        <v/>
      </c>
    </row>
    <row r="843" spans="1:34" x14ac:dyDescent="0.25">
      <c r="A843" s="31" t="str">
        <f>C831&amp;"x"&amp;B843</f>
        <v>x10</v>
      </c>
      <c r="B843" s="60">
        <v>10</v>
      </c>
      <c r="C843" s="84" t="str">
        <f t="shared" si="777"/>
        <v/>
      </c>
      <c r="D843" s="84" t="str">
        <f t="shared" si="778"/>
        <v/>
      </c>
      <c r="E843" s="85" t="str">
        <f t="shared" si="779"/>
        <v/>
      </c>
      <c r="F843" s="85" t="str">
        <f t="shared" si="780"/>
        <v/>
      </c>
      <c r="G843" s="86" t="str">
        <f t="shared" si="781"/>
        <v/>
      </c>
      <c r="H843" s="87" t="str">
        <f t="shared" si="782"/>
        <v/>
      </c>
      <c r="I843" s="94"/>
      <c r="J843" s="84" t="str">
        <f t="shared" si="783"/>
        <v/>
      </c>
      <c r="K843" s="84" t="str">
        <f t="shared" si="784"/>
        <v/>
      </c>
      <c r="L843" s="84" t="str">
        <f t="shared" si="785"/>
        <v/>
      </c>
      <c r="M843" s="84" t="str">
        <f t="shared" si="786"/>
        <v/>
      </c>
      <c r="N843" s="89"/>
      <c r="P843" s="199"/>
      <c r="Q843" s="199"/>
      <c r="R843" s="199"/>
      <c r="S843" s="199" t="str">
        <f>IF(OR(LEFT($A843,1)="x",AND(AC833+$AC843=0,$AC833&gt;0)),"",IFERROR(VLOOKUP($A843,LedenZ,29,0),""))</f>
        <v/>
      </c>
      <c r="T843" s="273">
        <f t="shared" si="787"/>
        <v>0</v>
      </c>
      <c r="U843" s="202">
        <f t="shared" si="788"/>
        <v>0</v>
      </c>
      <c r="V843" s="205" t="str">
        <f t="shared" si="795"/>
        <v/>
      </c>
      <c r="W843" s="205" t="str">
        <f t="shared" si="795"/>
        <v/>
      </c>
      <c r="X843" s="49">
        <v>14</v>
      </c>
      <c r="Y843" s="84" t="str">
        <f t="shared" si="789"/>
        <v/>
      </c>
      <c r="Z843" s="84" t="str">
        <f t="shared" si="790"/>
        <v/>
      </c>
      <c r="AA843" s="84" t="str">
        <f t="shared" si="791"/>
        <v/>
      </c>
      <c r="AB843" s="84" t="str">
        <f t="shared" si="792"/>
        <v/>
      </c>
      <c r="AC843" s="31">
        <f t="shared" si="793"/>
        <v>0</v>
      </c>
      <c r="AH843" s="332" t="str">
        <f t="shared" si="794"/>
        <v/>
      </c>
    </row>
    <row r="844" spans="1:34" x14ac:dyDescent="0.25">
      <c r="A844" s="31" t="str">
        <f>C831&amp;"x"&amp;B844</f>
        <v>x11</v>
      </c>
      <c r="B844" s="60">
        <v>11</v>
      </c>
      <c r="C844" s="84" t="str">
        <f t="shared" si="777"/>
        <v/>
      </c>
      <c r="D844" s="84" t="str">
        <f t="shared" si="778"/>
        <v/>
      </c>
      <c r="E844" s="85" t="str">
        <f t="shared" si="779"/>
        <v/>
      </c>
      <c r="F844" s="85" t="str">
        <f t="shared" si="780"/>
        <v/>
      </c>
      <c r="G844" s="86" t="str">
        <f t="shared" si="781"/>
        <v/>
      </c>
      <c r="H844" s="87" t="str">
        <f t="shared" si="782"/>
        <v/>
      </c>
      <c r="I844" s="94"/>
      <c r="J844" s="84" t="str">
        <f t="shared" si="783"/>
        <v/>
      </c>
      <c r="K844" s="84" t="str">
        <f t="shared" si="784"/>
        <v/>
      </c>
      <c r="L844" s="84" t="str">
        <f t="shared" si="785"/>
        <v/>
      </c>
      <c r="M844" s="84" t="str">
        <f t="shared" si="786"/>
        <v/>
      </c>
      <c r="N844" s="89"/>
      <c r="P844" s="199"/>
      <c r="Q844" s="199"/>
      <c r="R844" s="199"/>
      <c r="S844" s="199" t="str">
        <f>IF(OR(LEFT($A844,1)="x",AND(AC833+$AC844=0,$AC833&gt;0)),"",IFERROR(VLOOKUP($A844,LedenZ,29,0),""))</f>
        <v/>
      </c>
      <c r="T844" s="273">
        <f t="shared" si="787"/>
        <v>0</v>
      </c>
      <c r="U844" s="202">
        <f t="shared" si="788"/>
        <v>0</v>
      </c>
      <c r="V844" s="205" t="str">
        <f t="shared" si="795"/>
        <v/>
      </c>
      <c r="W844" s="205" t="str">
        <f t="shared" si="795"/>
        <v/>
      </c>
      <c r="X844" s="49">
        <v>15</v>
      </c>
      <c r="Y844" s="84" t="str">
        <f t="shared" si="789"/>
        <v/>
      </c>
      <c r="Z844" s="84" t="str">
        <f t="shared" si="790"/>
        <v/>
      </c>
      <c r="AA844" s="84" t="str">
        <f t="shared" si="791"/>
        <v/>
      </c>
      <c r="AB844" s="84" t="str">
        <f t="shared" si="792"/>
        <v/>
      </c>
      <c r="AC844" s="31">
        <f t="shared" si="793"/>
        <v>0</v>
      </c>
      <c r="AH844" s="332" t="str">
        <f t="shared" si="794"/>
        <v/>
      </c>
    </row>
    <row r="845" spans="1:34" x14ac:dyDescent="0.25">
      <c r="A845" s="31" t="str">
        <f>C831&amp;"x"&amp;B845</f>
        <v>x12</v>
      </c>
      <c r="B845" s="60">
        <v>12</v>
      </c>
      <c r="C845" s="84" t="str">
        <f t="shared" si="777"/>
        <v/>
      </c>
      <c r="D845" s="84" t="str">
        <f t="shared" si="778"/>
        <v/>
      </c>
      <c r="E845" s="85" t="str">
        <f t="shared" si="779"/>
        <v/>
      </c>
      <c r="F845" s="85" t="str">
        <f t="shared" si="780"/>
        <v/>
      </c>
      <c r="G845" s="86" t="str">
        <f t="shared" si="781"/>
        <v/>
      </c>
      <c r="H845" s="87" t="str">
        <f t="shared" si="782"/>
        <v/>
      </c>
      <c r="I845" s="94"/>
      <c r="J845" s="84" t="str">
        <f t="shared" si="783"/>
        <v/>
      </c>
      <c r="K845" s="84" t="str">
        <f t="shared" si="784"/>
        <v/>
      </c>
      <c r="L845" s="84" t="str">
        <f t="shared" si="785"/>
        <v/>
      </c>
      <c r="M845" s="84" t="str">
        <f t="shared" si="786"/>
        <v/>
      </c>
      <c r="N845" s="89"/>
      <c r="P845" s="199"/>
      <c r="Q845" s="199"/>
      <c r="R845" s="199"/>
      <c r="S845" s="199" t="str">
        <f>IF(OR(LEFT($A845,1)="x",AND(AC833+$AC845=0,$AC833&gt;0)),"",IFERROR(VLOOKUP($A845,LedenZ,29,0),""))</f>
        <v/>
      </c>
      <c r="T845" s="273">
        <f t="shared" si="787"/>
        <v>0</v>
      </c>
      <c r="U845" s="202">
        <f t="shared" si="788"/>
        <v>0</v>
      </c>
      <c r="V845" s="205" t="str">
        <f t="shared" si="795"/>
        <v/>
      </c>
      <c r="W845" s="205" t="str">
        <f t="shared" si="795"/>
        <v/>
      </c>
      <c r="X845" s="49">
        <v>16</v>
      </c>
      <c r="Y845" s="84" t="str">
        <f t="shared" si="789"/>
        <v/>
      </c>
      <c r="Z845" s="84" t="str">
        <f t="shared" si="790"/>
        <v/>
      </c>
      <c r="AA845" s="84" t="str">
        <f t="shared" si="791"/>
        <v/>
      </c>
      <c r="AB845" s="84" t="str">
        <f t="shared" si="792"/>
        <v/>
      </c>
      <c r="AC845" s="31">
        <f t="shared" si="793"/>
        <v>0</v>
      </c>
      <c r="AH845" s="332" t="str">
        <f t="shared" si="794"/>
        <v/>
      </c>
    </row>
    <row r="846" spans="1:34" x14ac:dyDescent="0.25">
      <c r="A846" s="31" t="str">
        <f>C831&amp;"x"&amp;B846</f>
        <v>x13</v>
      </c>
      <c r="B846" s="60">
        <v>13</v>
      </c>
      <c r="C846" s="84" t="str">
        <f t="shared" si="777"/>
        <v/>
      </c>
      <c r="D846" s="84" t="str">
        <f t="shared" si="778"/>
        <v/>
      </c>
      <c r="E846" s="85" t="str">
        <f t="shared" si="779"/>
        <v/>
      </c>
      <c r="F846" s="85" t="str">
        <f t="shared" si="780"/>
        <v/>
      </c>
      <c r="G846" s="86" t="str">
        <f t="shared" si="781"/>
        <v/>
      </c>
      <c r="H846" s="87" t="str">
        <f t="shared" si="782"/>
        <v/>
      </c>
      <c r="I846" s="94"/>
      <c r="J846" s="84" t="str">
        <f t="shared" si="783"/>
        <v/>
      </c>
      <c r="K846" s="84" t="str">
        <f t="shared" si="784"/>
        <v/>
      </c>
      <c r="L846" s="84" t="str">
        <f t="shared" si="785"/>
        <v/>
      </c>
      <c r="M846" s="84" t="str">
        <f t="shared" si="786"/>
        <v/>
      </c>
      <c r="N846" s="89"/>
      <c r="P846" s="199"/>
      <c r="Q846" s="199"/>
      <c r="R846" s="199"/>
      <c r="S846" s="199" t="str">
        <f>IF(OR(LEFT($A846,1)="x",AND(AC833+$AC846=0,$AC833&gt;0)),"",IFERROR(VLOOKUP($A846,LedenZ,29,0),""))</f>
        <v/>
      </c>
      <c r="T846" s="273">
        <f t="shared" si="787"/>
        <v>0</v>
      </c>
      <c r="U846" s="202">
        <f t="shared" si="788"/>
        <v>0</v>
      </c>
      <c r="V846" s="205" t="str">
        <f t="shared" si="795"/>
        <v/>
      </c>
      <c r="W846" s="205" t="str">
        <f t="shared" si="795"/>
        <v/>
      </c>
      <c r="X846" s="49">
        <v>17</v>
      </c>
      <c r="Y846" s="84" t="str">
        <f t="shared" si="789"/>
        <v/>
      </c>
      <c r="Z846" s="84" t="str">
        <f t="shared" si="790"/>
        <v/>
      </c>
      <c r="AA846" s="84" t="str">
        <f t="shared" si="791"/>
        <v/>
      </c>
      <c r="AB846" s="84" t="str">
        <f t="shared" si="792"/>
        <v/>
      </c>
      <c r="AC846" s="31">
        <f t="shared" si="793"/>
        <v>0</v>
      </c>
      <c r="AH846" s="332" t="str">
        <f t="shared" si="794"/>
        <v/>
      </c>
    </row>
    <row r="847" spans="1:34" x14ac:dyDescent="0.25">
      <c r="A847" s="31" t="str">
        <f>C831&amp;"x"&amp;B847</f>
        <v>x14</v>
      </c>
      <c r="B847" s="60">
        <v>14</v>
      </c>
      <c r="C847" s="84" t="str">
        <f t="shared" si="777"/>
        <v/>
      </c>
      <c r="D847" s="84" t="str">
        <f t="shared" si="778"/>
        <v/>
      </c>
      <c r="E847" s="85" t="str">
        <f t="shared" si="779"/>
        <v/>
      </c>
      <c r="F847" s="85" t="str">
        <f t="shared" si="780"/>
        <v/>
      </c>
      <c r="G847" s="86" t="str">
        <f t="shared" si="781"/>
        <v/>
      </c>
      <c r="H847" s="87" t="str">
        <f t="shared" si="782"/>
        <v/>
      </c>
      <c r="I847" s="94"/>
      <c r="J847" s="84" t="str">
        <f t="shared" si="783"/>
        <v/>
      </c>
      <c r="K847" s="84" t="str">
        <f t="shared" si="784"/>
        <v/>
      </c>
      <c r="L847" s="84" t="str">
        <f t="shared" si="785"/>
        <v/>
      </c>
      <c r="M847" s="84" t="str">
        <f t="shared" si="786"/>
        <v/>
      </c>
      <c r="N847" s="89"/>
      <c r="P847" s="199"/>
      <c r="Q847" s="199"/>
      <c r="R847" s="199"/>
      <c r="S847" s="199" t="str">
        <f>IF(OR(LEFT($A847,1)="x",AND(AC833+$AC847=0,$AC833&gt;0)),"",IFERROR(VLOOKUP($A847,LedenZ,29,0),""))</f>
        <v/>
      </c>
      <c r="T847" s="273">
        <f t="shared" si="787"/>
        <v>0</v>
      </c>
      <c r="U847" s="202">
        <f t="shared" si="788"/>
        <v>0</v>
      </c>
      <c r="V847" s="205" t="str">
        <f t="shared" si="795"/>
        <v/>
      </c>
      <c r="W847" s="205" t="str">
        <f t="shared" si="795"/>
        <v/>
      </c>
      <c r="X847" s="49">
        <v>18</v>
      </c>
      <c r="Y847" s="84" t="str">
        <f t="shared" si="789"/>
        <v/>
      </c>
      <c r="Z847" s="84" t="str">
        <f t="shared" si="790"/>
        <v/>
      </c>
      <c r="AA847" s="84" t="str">
        <f t="shared" si="791"/>
        <v/>
      </c>
      <c r="AB847" s="84" t="str">
        <f t="shared" si="792"/>
        <v/>
      </c>
      <c r="AC847" s="31">
        <f t="shared" si="793"/>
        <v>0</v>
      </c>
      <c r="AH847" s="332" t="str">
        <f t="shared" si="794"/>
        <v/>
      </c>
    </row>
    <row r="848" spans="1:34" x14ac:dyDescent="0.25">
      <c r="A848" s="31" t="str">
        <f>C831&amp;"x"&amp;B848</f>
        <v>x15</v>
      </c>
      <c r="B848" s="60">
        <v>15</v>
      </c>
      <c r="C848" s="84" t="str">
        <f t="shared" si="777"/>
        <v/>
      </c>
      <c r="D848" s="84" t="str">
        <f t="shared" si="778"/>
        <v/>
      </c>
      <c r="E848" s="85" t="str">
        <f t="shared" si="779"/>
        <v/>
      </c>
      <c r="F848" s="85" t="str">
        <f t="shared" si="780"/>
        <v/>
      </c>
      <c r="G848" s="86" t="str">
        <f t="shared" si="781"/>
        <v/>
      </c>
      <c r="H848" s="87" t="str">
        <f t="shared" si="782"/>
        <v/>
      </c>
      <c r="I848" s="94"/>
      <c r="J848" s="84" t="str">
        <f t="shared" si="783"/>
        <v/>
      </c>
      <c r="K848" s="84" t="str">
        <f t="shared" si="784"/>
        <v/>
      </c>
      <c r="L848" s="84" t="str">
        <f t="shared" si="785"/>
        <v/>
      </c>
      <c r="M848" s="84" t="str">
        <f t="shared" si="786"/>
        <v/>
      </c>
      <c r="N848" s="89"/>
      <c r="P848" s="199"/>
      <c r="Q848" s="199"/>
      <c r="R848" s="199"/>
      <c r="S848" s="199" t="str">
        <f>IF(OR(LEFT($A848,1)="x",AND(AC833+$AC848=0,$AC833&gt;0)),"",IFERROR(VLOOKUP($A848,LedenZ,29,0),""))</f>
        <v/>
      </c>
      <c r="T848" s="273">
        <f t="shared" si="787"/>
        <v>0</v>
      </c>
      <c r="U848" s="202">
        <f t="shared" si="788"/>
        <v>0</v>
      </c>
      <c r="V848" s="205" t="str">
        <f t="shared" si="795"/>
        <v/>
      </c>
      <c r="W848" s="205" t="str">
        <f t="shared" si="795"/>
        <v/>
      </c>
      <c r="X848" s="49">
        <v>19</v>
      </c>
      <c r="Y848" s="84" t="str">
        <f t="shared" si="789"/>
        <v/>
      </c>
      <c r="Z848" s="84" t="str">
        <f t="shared" si="790"/>
        <v/>
      </c>
      <c r="AA848" s="84" t="str">
        <f t="shared" si="791"/>
        <v/>
      </c>
      <c r="AB848" s="84" t="str">
        <f t="shared" si="792"/>
        <v/>
      </c>
      <c r="AC848" s="31">
        <f t="shared" si="793"/>
        <v>0</v>
      </c>
      <c r="AH848" s="332" t="str">
        <f t="shared" si="794"/>
        <v/>
      </c>
    </row>
    <row r="849" spans="1:34" ht="13.8" thickBot="1" x14ac:dyDescent="0.3">
      <c r="B849" s="90"/>
      <c r="C849" s="91"/>
      <c r="D849" s="90"/>
      <c r="E849" s="90"/>
      <c r="F849" s="90"/>
      <c r="G849" s="92"/>
      <c r="H849" s="92"/>
      <c r="I849" s="92"/>
      <c r="J849" s="91"/>
      <c r="K849" s="91"/>
      <c r="L849" s="91"/>
      <c r="M849" s="89"/>
      <c r="N849" s="89"/>
      <c r="X849" s="49">
        <v>20</v>
      </c>
    </row>
    <row r="850" spans="1:34" ht="13.8" thickTop="1" x14ac:dyDescent="0.25">
      <c r="A850" s="59"/>
      <c r="B850" s="60"/>
      <c r="C850" s="416" t="s">
        <v>5707</v>
      </c>
      <c r="D850" s="416"/>
      <c r="E850" s="162" t="s">
        <v>5708</v>
      </c>
      <c r="F850" s="162" t="s">
        <v>5709</v>
      </c>
      <c r="G850" s="62" t="s">
        <v>5710</v>
      </c>
      <c r="H850" s="63"/>
      <c r="I850" s="64"/>
      <c r="J850" s="65" t="s">
        <v>5711</v>
      </c>
      <c r="K850" s="65" t="s">
        <v>5712</v>
      </c>
      <c r="L850" s="65" t="s">
        <v>5713</v>
      </c>
      <c r="M850" s="66"/>
      <c r="N850" s="66"/>
      <c r="O850" s="67"/>
      <c r="P850" s="68">
        <f>COUNT(P854:P868)</f>
        <v>0</v>
      </c>
      <c r="Q850" s="68">
        <f>COUNT(Q854:Q868)</f>
        <v>0</v>
      </c>
      <c r="R850" s="68">
        <f>COUNT(R854:R868)</f>
        <v>0</v>
      </c>
      <c r="S850" s="68">
        <f>COUNT(S854:S868)</f>
        <v>0</v>
      </c>
      <c r="T850" s="344">
        <f>T851-SUM(U854:U868)</f>
        <v>0</v>
      </c>
      <c r="U850" s="67"/>
      <c r="V850" s="67"/>
      <c r="W850" s="67"/>
      <c r="X850" s="67">
        <v>1</v>
      </c>
      <c r="Y850" s="59"/>
      <c r="Z850" s="59"/>
      <c r="AA850" s="59"/>
      <c r="AB850" s="59"/>
      <c r="AC850" s="59"/>
    </row>
    <row r="851" spans="1:34" x14ac:dyDescent="0.25">
      <c r="A851" s="40">
        <v>46</v>
      </c>
      <c r="B851" s="70"/>
      <c r="C851" s="415" t="str">
        <f>Leden!AR48</f>
        <v/>
      </c>
      <c r="D851" s="415"/>
      <c r="E851" s="161" t="str">
        <f>IF($C851="","",LEFT(IFERROR(VLOOKUP($C851,TeamsZ,2,0),"")&amp;"??",2))</f>
        <v/>
      </c>
      <c r="F851" s="342" t="str">
        <f>IF($C851="","",IFERROR(VLOOKUP($C851,TeamsZ,3,0),"??"))</f>
        <v/>
      </c>
      <c r="G851" s="161" t="str">
        <f>IF($C851="","",LEFT(IFERROR(VLOOKUP($C851,TeamsZ,4,0),"")&amp;"?",1))</f>
        <v/>
      </c>
      <c r="H851" s="72"/>
      <c r="I851" s="73"/>
      <c r="J851" s="265">
        <f>COUNTIF(C854:C868,"V")</f>
        <v>0</v>
      </c>
      <c r="K851" s="268">
        <f>COUNTIF(C854:C868,"M")</f>
        <v>0</v>
      </c>
      <c r="L851" s="74" t="str">
        <f>IFERROR(AVERAGE(H854:H868),"")</f>
        <v/>
      </c>
      <c r="M851" s="75"/>
      <c r="N851" s="75"/>
      <c r="O851" s="76" t="s">
        <v>5714</v>
      </c>
      <c r="P851" s="346"/>
      <c r="Q851" s="346"/>
      <c r="R851" s="346"/>
      <c r="S851" s="346" t="str">
        <f>IF(COUNT(S854:S868)=0,"",TeamPunten(S854:S868,$C851,$T851))</f>
        <v/>
      </c>
      <c r="T851" s="344">
        <f>SUM(T854:T868)</f>
        <v>0</v>
      </c>
      <c r="U851" s="201" t="str">
        <f>MID($C851,1,1)</f>
        <v/>
      </c>
      <c r="V851" s="201" t="str">
        <f>MID($C851,1,1)</f>
        <v/>
      </c>
      <c r="W851" s="201" t="str">
        <f>MID($C851,1,1)</f>
        <v/>
      </c>
      <c r="X851" s="49">
        <v>2</v>
      </c>
      <c r="Y851" s="40"/>
      <c r="Z851" s="40"/>
      <c r="AA851" s="40"/>
      <c r="AB851" s="40"/>
      <c r="AC851" s="40"/>
      <c r="AD851" s="17" t="str">
        <f>IF($C851="","",IFERROR(VLOOKUP($C851,TeamsZ,6,0),""))</f>
        <v/>
      </c>
      <c r="AE851" s="17" t="str">
        <f>TRIM(IF($AD851="","",IFERROR(VLOOKUP($AD851,Teams!$J$4:$O$8,2,0),"")))</f>
        <v/>
      </c>
      <c r="AF851" s="17" t="str">
        <f>TRIM(IF($AD851="","",IFERROR(VLOOKUP($AD851,Teams!$J$4:$O$8,4,0),"")))</f>
        <v/>
      </c>
      <c r="AH851" s="335" t="str">
        <f>IFERROR(AVERAGE(AH854:AH868),"")</f>
        <v/>
      </c>
    </row>
    <row r="852" spans="1:34" x14ac:dyDescent="0.25">
      <c r="B852" s="60"/>
      <c r="C852" s="162"/>
      <c r="D852" s="60"/>
      <c r="E852" s="60"/>
      <c r="F852" s="60"/>
      <c r="G852" s="64"/>
      <c r="H852" s="64"/>
      <c r="I852" s="64"/>
      <c r="J852" s="266"/>
      <c r="K852" s="266"/>
      <c r="L852" s="266"/>
      <c r="M852" s="77"/>
      <c r="N852" s="77"/>
      <c r="P852" s="200"/>
      <c r="Q852" s="200"/>
      <c r="R852" s="200"/>
      <c r="S852" s="200"/>
      <c r="T852" s="156"/>
      <c r="U852" s="202"/>
      <c r="V852" s="202"/>
      <c r="W852" s="202"/>
      <c r="X852" s="49">
        <v>3</v>
      </c>
    </row>
    <row r="853" spans="1:34" x14ac:dyDescent="0.25">
      <c r="A853" s="78"/>
      <c r="B853" s="79"/>
      <c r="C853" s="80" t="s">
        <v>5715</v>
      </c>
      <c r="D853" s="80" t="s">
        <v>5716</v>
      </c>
      <c r="E853" s="81" t="s">
        <v>5717</v>
      </c>
      <c r="F853" s="81" t="s">
        <v>5718</v>
      </c>
      <c r="G853" s="80" t="s">
        <v>5719</v>
      </c>
      <c r="H853" s="80" t="s">
        <v>5720</v>
      </c>
      <c r="I853" s="80" t="s">
        <v>5575</v>
      </c>
      <c r="J853" s="80" t="s">
        <v>7904</v>
      </c>
      <c r="K853" s="80" t="s">
        <v>7905</v>
      </c>
      <c r="L853" s="80" t="s">
        <v>8680</v>
      </c>
      <c r="M853" s="80" t="s">
        <v>8681</v>
      </c>
      <c r="N853" s="82"/>
      <c r="O853" s="83"/>
      <c r="P853" s="203" t="s">
        <v>5585</v>
      </c>
      <c r="Q853" s="203" t="s">
        <v>5584</v>
      </c>
      <c r="R853" s="203" t="s">
        <v>5586</v>
      </c>
      <c r="S853" s="203" t="s">
        <v>5585</v>
      </c>
      <c r="T853" s="156"/>
      <c r="U853" s="201" t="str">
        <f>IF(W851="","",VLOOKUP(W851,Leeftijdscat,2,FALSE))</f>
        <v/>
      </c>
      <c r="V853" s="201" t="str">
        <f>IF(W851="","",VLOOKUP(W851,Leeftijdscat,3,FALSE))</f>
        <v/>
      </c>
      <c r="W853" s="201" t="str">
        <f>IF(W851="","",VLOOKUP(W851,Leeftijdscat,4,FALSE))</f>
        <v/>
      </c>
      <c r="X853" s="49">
        <v>4</v>
      </c>
      <c r="Y853" s="78">
        <f>LEN(Y854&amp;Y855&amp;Y856&amp;Y857&amp;Y858&amp;Y859&amp;Y860&amp;Y861&amp;Y862&amp;Y863&amp;Y864&amp;Y865&amp;Y866&amp;Y867&amp;Y868)</f>
        <v>0</v>
      </c>
      <c r="Z853" s="78">
        <f>LEN(Z854&amp;Z855&amp;Z856&amp;Z857&amp;Z858&amp;Z859&amp;Z860&amp;Z861&amp;Z862&amp;Z863&amp;Z864&amp;Z865&amp;Z866&amp;Z867&amp;Z868)</f>
        <v>0</v>
      </c>
      <c r="AA853" s="78">
        <f>LEN(AA854&amp;AA855&amp;AA856&amp;AA857&amp;AA858&amp;AA859&amp;AA860&amp;AA861&amp;AA862&amp;AA863&amp;AA864&amp;AA865&amp;AA866&amp;AA867&amp;AA868)</f>
        <v>0</v>
      </c>
      <c r="AB853" s="78">
        <f>LEN(AB854&amp;AB855&amp;AB856&amp;AB857&amp;AB858&amp;AB859&amp;AB860&amp;AB861&amp;AB862&amp;AB863&amp;AB864&amp;AB865&amp;AB866&amp;AB867&amp;AB868)</f>
        <v>0</v>
      </c>
      <c r="AC853" s="78">
        <f>SUM(Y853:AA853)</f>
        <v>0</v>
      </c>
    </row>
    <row r="854" spans="1:34" x14ac:dyDescent="0.25">
      <c r="A854" s="31" t="str">
        <f>C851&amp;"x"&amp;B854</f>
        <v>x1</v>
      </c>
      <c r="B854" s="60">
        <v>1</v>
      </c>
      <c r="C854" s="84" t="str">
        <f t="shared" ref="C854:C868" si="796">IF(LEFT($A854,1)="x","",IFERROR(VLOOKUP($A854,LedenZ,5,0),""))</f>
        <v/>
      </c>
      <c r="D854" s="84" t="str">
        <f t="shared" ref="D854:D868" si="797">IF(LEFT($A854,1)="x","",IFERROR(VLOOKUP($A854,LedenZ,6,0),""))</f>
        <v/>
      </c>
      <c r="E854" s="85" t="str">
        <f t="shared" ref="E854:E868" si="798">IF(LEFT($A854,1)="x","",IFERROR(VLOOKUP($A854,LedenZ,7,0),""))</f>
        <v/>
      </c>
      <c r="F854" s="85" t="str">
        <f t="shared" ref="F854:F868" si="799">IF(LEFT($A854,1)="x","",IFERROR(VLOOKUP($A854,LedenZ,8,0),""))</f>
        <v/>
      </c>
      <c r="G854" s="86" t="str">
        <f t="shared" ref="G854:G868" si="800">IF(LEFT($A854,1)="x","",IFERROR(VLOOKUP($A854,LedenZ,9,0),""))</f>
        <v/>
      </c>
      <c r="H854" s="87" t="str">
        <f t="shared" ref="H854:H868" si="801">IF(AND(ISNUMBER(G854),G854&lt;&gt;0),DATEDIF(G854,Peildatum,"Y"),"")</f>
        <v/>
      </c>
      <c r="I854" s="94"/>
      <c r="J854" s="84" t="str">
        <f t="shared" ref="J854:J868" si="802">IF(LEFT($A854,1)="x","",IFERROR(VLOOKUP($A854,LedenZ,15,0),""))</f>
        <v/>
      </c>
      <c r="K854" s="84" t="str">
        <f t="shared" ref="K854:K868" si="803">IF(LEFT($A854,1)="x","",IFERROR(VLOOKUP($A854,LedenZ,16,0),""))</f>
        <v/>
      </c>
      <c r="L854" s="84" t="str">
        <f t="shared" ref="L854:L868" si="804">IF(LEFT($A854,1)="x","",IFERROR(VLOOKUP($A854,LedenZ,17,0),""))</f>
        <v/>
      </c>
      <c r="M854" s="84" t="str">
        <f t="shared" ref="M854:M868" si="805">IF(LEFT($A854,1)="x","",IFERROR(VLOOKUP($A854,LedenZ,18,0),""))</f>
        <v/>
      </c>
      <c r="N854" s="89"/>
      <c r="P854" s="199"/>
      <c r="Q854" s="199"/>
      <c r="R854" s="199"/>
      <c r="S854" s="199" t="str">
        <f>IF(OR(LEFT($A854,1)="x",AND(AC853+$AC854=0,$AC853&gt;0)),"",IFERROR(VLOOKUP($A854,LedenZ,29,0),""))</f>
        <v/>
      </c>
      <c r="T854" s="273">
        <f t="shared" ref="T854:T868" si="806">IF(LEN(C854&amp;D854&amp;E854&amp;F854)&gt;0,1,0)</f>
        <v>0</v>
      </c>
      <c r="U854" s="202">
        <f t="shared" ref="U854:U868" si="807">MIN(LEN(Y854&amp;Z854&amp;AA854&amp;AB854),1)</f>
        <v>0</v>
      </c>
      <c r="V854" s="205" t="str">
        <f>V853</f>
        <v/>
      </c>
      <c r="W854" s="205" t="str">
        <f>W853</f>
        <v/>
      </c>
      <c r="X854" s="49">
        <v>5</v>
      </c>
      <c r="Y854" s="84" t="str">
        <f t="shared" ref="Y854:Y868" si="808">IF(LEFT($A854,1)="x","",IFERROR(VLOOKUP($A854,LedenZ,33,0),""))</f>
        <v/>
      </c>
      <c r="Z854" s="84" t="str">
        <f t="shared" ref="Z854:Z868" si="809">IF(LEFT($A854,1)="x","",IFERROR(VLOOKUP($A854,LedenZ,34,0),""))</f>
        <v/>
      </c>
      <c r="AA854" s="84" t="str">
        <f t="shared" ref="AA854:AA868" si="810">IF(LEFT($A854,1)="x","",IFERROR(VLOOKUP($A854,LedenZ,35,0),""))</f>
        <v/>
      </c>
      <c r="AB854" s="84" t="str">
        <f t="shared" ref="AB854:AB868" si="811">IF(LEFT($A854,1)="x","",IFERROR(VLOOKUP($A854,LedenZ,36,0),""))</f>
        <v/>
      </c>
      <c r="AC854" s="31">
        <f t="shared" ref="AC854:AC868" si="812">LEN(Y854&amp;Z854&amp;AA854&amp;AB854)</f>
        <v>0</v>
      </c>
      <c r="AH854" s="332" t="str">
        <f t="shared" ref="AH854:AH868" si="813">lft(G854,Peildatum)</f>
        <v/>
      </c>
    </row>
    <row r="855" spans="1:34" x14ac:dyDescent="0.25">
      <c r="A855" s="31" t="str">
        <f>C851&amp;"x"&amp;B855</f>
        <v>x2</v>
      </c>
      <c r="B855" s="60">
        <v>2</v>
      </c>
      <c r="C855" s="84" t="str">
        <f t="shared" si="796"/>
        <v/>
      </c>
      <c r="D855" s="84" t="str">
        <f t="shared" si="797"/>
        <v/>
      </c>
      <c r="E855" s="85" t="str">
        <f t="shared" si="798"/>
        <v/>
      </c>
      <c r="F855" s="85" t="str">
        <f t="shared" si="799"/>
        <v/>
      </c>
      <c r="G855" s="86" t="str">
        <f t="shared" si="800"/>
        <v/>
      </c>
      <c r="H855" s="87" t="str">
        <f t="shared" si="801"/>
        <v/>
      </c>
      <c r="I855" s="94"/>
      <c r="J855" s="84" t="str">
        <f t="shared" si="802"/>
        <v/>
      </c>
      <c r="K855" s="84" t="str">
        <f t="shared" si="803"/>
        <v/>
      </c>
      <c r="L855" s="84" t="str">
        <f t="shared" si="804"/>
        <v/>
      </c>
      <c r="M855" s="84" t="str">
        <f t="shared" si="805"/>
        <v/>
      </c>
      <c r="N855" s="89"/>
      <c r="P855" s="199"/>
      <c r="Q855" s="199"/>
      <c r="R855" s="199"/>
      <c r="S855" s="199" t="str">
        <f>IF(OR(LEFT($A855,1)="x",AND(AC853+$AC855=0,$AC853&gt;0)),"",IFERROR(VLOOKUP($A855,LedenZ,29,0),""))</f>
        <v/>
      </c>
      <c r="T855" s="273">
        <f t="shared" si="806"/>
        <v>0</v>
      </c>
      <c r="U855" s="202">
        <f t="shared" si="807"/>
        <v>0</v>
      </c>
      <c r="V855" s="205" t="str">
        <f t="shared" ref="V855:W868" si="814">V854</f>
        <v/>
      </c>
      <c r="W855" s="205" t="str">
        <f t="shared" si="814"/>
        <v/>
      </c>
      <c r="X855" s="49">
        <v>6</v>
      </c>
      <c r="Y855" s="84" t="str">
        <f t="shared" si="808"/>
        <v/>
      </c>
      <c r="Z855" s="84" t="str">
        <f t="shared" si="809"/>
        <v/>
      </c>
      <c r="AA855" s="84" t="str">
        <f t="shared" si="810"/>
        <v/>
      </c>
      <c r="AB855" s="84" t="str">
        <f t="shared" si="811"/>
        <v/>
      </c>
      <c r="AC855" s="31">
        <f t="shared" si="812"/>
        <v>0</v>
      </c>
      <c r="AH855" s="332" t="str">
        <f t="shared" si="813"/>
        <v/>
      </c>
    </row>
    <row r="856" spans="1:34" x14ac:dyDescent="0.25">
      <c r="A856" s="31" t="str">
        <f>C851&amp;"x"&amp;B856</f>
        <v>x3</v>
      </c>
      <c r="B856" s="60">
        <v>3</v>
      </c>
      <c r="C856" s="84" t="str">
        <f t="shared" si="796"/>
        <v/>
      </c>
      <c r="D856" s="84" t="str">
        <f t="shared" si="797"/>
        <v/>
      </c>
      <c r="E856" s="85" t="str">
        <f t="shared" si="798"/>
        <v/>
      </c>
      <c r="F856" s="85" t="str">
        <f t="shared" si="799"/>
        <v/>
      </c>
      <c r="G856" s="86" t="str">
        <f t="shared" si="800"/>
        <v/>
      </c>
      <c r="H856" s="87" t="str">
        <f t="shared" si="801"/>
        <v/>
      </c>
      <c r="I856" s="94"/>
      <c r="J856" s="84" t="str">
        <f t="shared" si="802"/>
        <v/>
      </c>
      <c r="K856" s="84" t="str">
        <f t="shared" si="803"/>
        <v/>
      </c>
      <c r="L856" s="84" t="str">
        <f t="shared" si="804"/>
        <v/>
      </c>
      <c r="M856" s="84" t="str">
        <f t="shared" si="805"/>
        <v/>
      </c>
      <c r="N856" s="89"/>
      <c r="P856" s="199"/>
      <c r="Q856" s="199"/>
      <c r="R856" s="199"/>
      <c r="S856" s="199" t="str">
        <f>IF(OR(LEFT($A856,1)="x",AND(AC853+$AC856=0,$AC853&gt;0)),"",IFERROR(VLOOKUP($A856,LedenZ,29,0),""))</f>
        <v/>
      </c>
      <c r="T856" s="273">
        <f t="shared" si="806"/>
        <v>0</v>
      </c>
      <c r="U856" s="202">
        <f t="shared" si="807"/>
        <v>0</v>
      </c>
      <c r="V856" s="205" t="str">
        <f t="shared" si="814"/>
        <v/>
      </c>
      <c r="W856" s="205" t="str">
        <f t="shared" si="814"/>
        <v/>
      </c>
      <c r="X856" s="49">
        <v>7</v>
      </c>
      <c r="Y856" s="84" t="str">
        <f t="shared" si="808"/>
        <v/>
      </c>
      <c r="Z856" s="84" t="str">
        <f t="shared" si="809"/>
        <v/>
      </c>
      <c r="AA856" s="84" t="str">
        <f t="shared" si="810"/>
        <v/>
      </c>
      <c r="AB856" s="84" t="str">
        <f t="shared" si="811"/>
        <v/>
      </c>
      <c r="AC856" s="31">
        <f t="shared" si="812"/>
        <v>0</v>
      </c>
      <c r="AH856" s="332" t="str">
        <f t="shared" si="813"/>
        <v/>
      </c>
    </row>
    <row r="857" spans="1:34" x14ac:dyDescent="0.25">
      <c r="A857" s="31" t="str">
        <f>C851&amp;"x"&amp;B857</f>
        <v>x4</v>
      </c>
      <c r="B857" s="60">
        <v>4</v>
      </c>
      <c r="C857" s="84" t="str">
        <f t="shared" si="796"/>
        <v/>
      </c>
      <c r="D857" s="84" t="str">
        <f t="shared" si="797"/>
        <v/>
      </c>
      <c r="E857" s="85" t="str">
        <f t="shared" si="798"/>
        <v/>
      </c>
      <c r="F857" s="85" t="str">
        <f t="shared" si="799"/>
        <v/>
      </c>
      <c r="G857" s="86" t="str">
        <f t="shared" si="800"/>
        <v/>
      </c>
      <c r="H857" s="87" t="str">
        <f t="shared" si="801"/>
        <v/>
      </c>
      <c r="I857" s="94"/>
      <c r="J857" s="84" t="str">
        <f t="shared" si="802"/>
        <v/>
      </c>
      <c r="K857" s="84" t="str">
        <f t="shared" si="803"/>
        <v/>
      </c>
      <c r="L857" s="84" t="str">
        <f t="shared" si="804"/>
        <v/>
      </c>
      <c r="M857" s="84" t="str">
        <f t="shared" si="805"/>
        <v/>
      </c>
      <c r="N857" s="89"/>
      <c r="P857" s="199"/>
      <c r="Q857" s="199"/>
      <c r="R857" s="199"/>
      <c r="S857" s="199" t="str">
        <f>IF(OR(LEFT($A857,1)="x",AND(AC853+$AC857=0,$AC853&gt;0)),"",IFERROR(VLOOKUP($A857,LedenZ,29,0),""))</f>
        <v/>
      </c>
      <c r="T857" s="273">
        <f t="shared" si="806"/>
        <v>0</v>
      </c>
      <c r="U857" s="202">
        <f t="shared" si="807"/>
        <v>0</v>
      </c>
      <c r="V857" s="205" t="str">
        <f t="shared" si="814"/>
        <v/>
      </c>
      <c r="W857" s="205" t="str">
        <f t="shared" si="814"/>
        <v/>
      </c>
      <c r="X857" s="49">
        <v>8</v>
      </c>
      <c r="Y857" s="84" t="str">
        <f t="shared" si="808"/>
        <v/>
      </c>
      <c r="Z857" s="84" t="str">
        <f t="shared" si="809"/>
        <v/>
      </c>
      <c r="AA857" s="84" t="str">
        <f t="shared" si="810"/>
        <v/>
      </c>
      <c r="AB857" s="84" t="str">
        <f t="shared" si="811"/>
        <v/>
      </c>
      <c r="AC857" s="31">
        <f t="shared" si="812"/>
        <v>0</v>
      </c>
      <c r="AH857" s="332" t="str">
        <f t="shared" si="813"/>
        <v/>
      </c>
    </row>
    <row r="858" spans="1:34" x14ac:dyDescent="0.25">
      <c r="A858" s="31" t="str">
        <f>C851&amp;"x"&amp;B858</f>
        <v>x5</v>
      </c>
      <c r="B858" s="60">
        <v>5</v>
      </c>
      <c r="C858" s="84" t="str">
        <f t="shared" si="796"/>
        <v/>
      </c>
      <c r="D858" s="84" t="str">
        <f t="shared" si="797"/>
        <v/>
      </c>
      <c r="E858" s="85" t="str">
        <f t="shared" si="798"/>
        <v/>
      </c>
      <c r="F858" s="85" t="str">
        <f t="shared" si="799"/>
        <v/>
      </c>
      <c r="G858" s="86" t="str">
        <f t="shared" si="800"/>
        <v/>
      </c>
      <c r="H858" s="87" t="str">
        <f t="shared" si="801"/>
        <v/>
      </c>
      <c r="I858" s="94"/>
      <c r="J858" s="84" t="str">
        <f t="shared" si="802"/>
        <v/>
      </c>
      <c r="K858" s="84" t="str">
        <f t="shared" si="803"/>
        <v/>
      </c>
      <c r="L858" s="84" t="str">
        <f t="shared" si="804"/>
        <v/>
      </c>
      <c r="M858" s="84" t="str">
        <f t="shared" si="805"/>
        <v/>
      </c>
      <c r="N858" s="89"/>
      <c r="P858" s="199"/>
      <c r="Q858" s="199"/>
      <c r="R858" s="199"/>
      <c r="S858" s="199" t="str">
        <f>IF(OR(LEFT($A858,1)="x",AND(AC853+$AC858=0,$AC853&gt;0)),"",IFERROR(VLOOKUP($A858,LedenZ,29,0),""))</f>
        <v/>
      </c>
      <c r="T858" s="273">
        <f t="shared" si="806"/>
        <v>0</v>
      </c>
      <c r="U858" s="202">
        <f t="shared" si="807"/>
        <v>0</v>
      </c>
      <c r="V858" s="205" t="str">
        <f t="shared" si="814"/>
        <v/>
      </c>
      <c r="W858" s="205" t="str">
        <f t="shared" si="814"/>
        <v/>
      </c>
      <c r="X858" s="49">
        <v>9</v>
      </c>
      <c r="Y858" s="84" t="str">
        <f t="shared" si="808"/>
        <v/>
      </c>
      <c r="Z858" s="84" t="str">
        <f t="shared" si="809"/>
        <v/>
      </c>
      <c r="AA858" s="84" t="str">
        <f t="shared" si="810"/>
        <v/>
      </c>
      <c r="AB858" s="84" t="str">
        <f t="shared" si="811"/>
        <v/>
      </c>
      <c r="AC858" s="31">
        <f t="shared" si="812"/>
        <v>0</v>
      </c>
      <c r="AH858" s="332" t="str">
        <f t="shared" si="813"/>
        <v/>
      </c>
    </row>
    <row r="859" spans="1:34" x14ac:dyDescent="0.25">
      <c r="A859" s="31" t="str">
        <f>C851&amp;"x"&amp;B859</f>
        <v>x6</v>
      </c>
      <c r="B859" s="60">
        <v>6</v>
      </c>
      <c r="C859" s="84" t="str">
        <f t="shared" si="796"/>
        <v/>
      </c>
      <c r="D859" s="84" t="str">
        <f t="shared" si="797"/>
        <v/>
      </c>
      <c r="E859" s="85" t="str">
        <f t="shared" si="798"/>
        <v/>
      </c>
      <c r="F859" s="85" t="str">
        <f t="shared" si="799"/>
        <v/>
      </c>
      <c r="G859" s="86" t="str">
        <f t="shared" si="800"/>
        <v/>
      </c>
      <c r="H859" s="87" t="str">
        <f t="shared" si="801"/>
        <v/>
      </c>
      <c r="I859" s="94"/>
      <c r="J859" s="84" t="str">
        <f t="shared" si="802"/>
        <v/>
      </c>
      <c r="K859" s="84" t="str">
        <f t="shared" si="803"/>
        <v/>
      </c>
      <c r="L859" s="84" t="str">
        <f t="shared" si="804"/>
        <v/>
      </c>
      <c r="M859" s="84" t="str">
        <f t="shared" si="805"/>
        <v/>
      </c>
      <c r="N859" s="89"/>
      <c r="P859" s="199"/>
      <c r="Q859" s="199"/>
      <c r="R859" s="199"/>
      <c r="S859" s="199" t="str">
        <f>IF(OR(LEFT($A859,1)="x",AND(AC853+$AC859=0,$AC853&gt;0)),"",IFERROR(VLOOKUP($A859,LedenZ,29,0),""))</f>
        <v/>
      </c>
      <c r="T859" s="273">
        <f t="shared" si="806"/>
        <v>0</v>
      </c>
      <c r="U859" s="202">
        <f t="shared" si="807"/>
        <v>0</v>
      </c>
      <c r="V859" s="205" t="str">
        <f t="shared" si="814"/>
        <v/>
      </c>
      <c r="W859" s="205" t="str">
        <f t="shared" si="814"/>
        <v/>
      </c>
      <c r="X859" s="49">
        <v>10</v>
      </c>
      <c r="Y859" s="84" t="str">
        <f t="shared" si="808"/>
        <v/>
      </c>
      <c r="Z859" s="84" t="str">
        <f t="shared" si="809"/>
        <v/>
      </c>
      <c r="AA859" s="84" t="str">
        <f t="shared" si="810"/>
        <v/>
      </c>
      <c r="AB859" s="84" t="str">
        <f t="shared" si="811"/>
        <v/>
      </c>
      <c r="AC859" s="31">
        <f t="shared" si="812"/>
        <v>0</v>
      </c>
      <c r="AH859" s="332" t="str">
        <f t="shared" si="813"/>
        <v/>
      </c>
    </row>
    <row r="860" spans="1:34" x14ac:dyDescent="0.25">
      <c r="A860" s="31" t="str">
        <f>C851&amp;"x"&amp;B860</f>
        <v>x7</v>
      </c>
      <c r="B860" s="60">
        <v>7</v>
      </c>
      <c r="C860" s="84" t="str">
        <f t="shared" si="796"/>
        <v/>
      </c>
      <c r="D860" s="84" t="str">
        <f t="shared" si="797"/>
        <v/>
      </c>
      <c r="E860" s="85" t="str">
        <f t="shared" si="798"/>
        <v/>
      </c>
      <c r="F860" s="85" t="str">
        <f t="shared" si="799"/>
        <v/>
      </c>
      <c r="G860" s="86" t="str">
        <f t="shared" si="800"/>
        <v/>
      </c>
      <c r="H860" s="87" t="str">
        <f t="shared" si="801"/>
        <v/>
      </c>
      <c r="I860" s="94"/>
      <c r="J860" s="84" t="str">
        <f t="shared" si="802"/>
        <v/>
      </c>
      <c r="K860" s="84" t="str">
        <f t="shared" si="803"/>
        <v/>
      </c>
      <c r="L860" s="84" t="str">
        <f t="shared" si="804"/>
        <v/>
      </c>
      <c r="M860" s="84" t="str">
        <f t="shared" si="805"/>
        <v/>
      </c>
      <c r="N860" s="89"/>
      <c r="P860" s="199"/>
      <c r="Q860" s="199"/>
      <c r="R860" s="199"/>
      <c r="S860" s="199" t="str">
        <f>IF(OR(LEFT($A860,1)="x",AND(AC853+$AC860=0,$AC853&gt;0)),"",IFERROR(VLOOKUP($A860,LedenZ,29,0),""))</f>
        <v/>
      </c>
      <c r="T860" s="273">
        <f t="shared" si="806"/>
        <v>0</v>
      </c>
      <c r="U860" s="202">
        <f t="shared" si="807"/>
        <v>0</v>
      </c>
      <c r="V860" s="205" t="str">
        <f t="shared" si="814"/>
        <v/>
      </c>
      <c r="W860" s="205" t="str">
        <f t="shared" si="814"/>
        <v/>
      </c>
      <c r="X860" s="49">
        <v>11</v>
      </c>
      <c r="Y860" s="84" t="str">
        <f t="shared" si="808"/>
        <v/>
      </c>
      <c r="Z860" s="84" t="str">
        <f t="shared" si="809"/>
        <v/>
      </c>
      <c r="AA860" s="84" t="str">
        <f t="shared" si="810"/>
        <v/>
      </c>
      <c r="AB860" s="84" t="str">
        <f t="shared" si="811"/>
        <v/>
      </c>
      <c r="AC860" s="31">
        <f t="shared" si="812"/>
        <v>0</v>
      </c>
      <c r="AH860" s="332" t="str">
        <f t="shared" si="813"/>
        <v/>
      </c>
    </row>
    <row r="861" spans="1:34" x14ac:dyDescent="0.25">
      <c r="A861" s="31" t="str">
        <f>C851&amp;"x"&amp;B861</f>
        <v>x8</v>
      </c>
      <c r="B861" s="60">
        <v>8</v>
      </c>
      <c r="C861" s="84" t="str">
        <f t="shared" si="796"/>
        <v/>
      </c>
      <c r="D861" s="84" t="str">
        <f t="shared" si="797"/>
        <v/>
      </c>
      <c r="E861" s="85" t="str">
        <f t="shared" si="798"/>
        <v/>
      </c>
      <c r="F861" s="85" t="str">
        <f t="shared" si="799"/>
        <v/>
      </c>
      <c r="G861" s="86" t="str">
        <f t="shared" si="800"/>
        <v/>
      </c>
      <c r="H861" s="87" t="str">
        <f t="shared" si="801"/>
        <v/>
      </c>
      <c r="I861" s="94"/>
      <c r="J861" s="84" t="str">
        <f t="shared" si="802"/>
        <v/>
      </c>
      <c r="K861" s="84" t="str">
        <f t="shared" si="803"/>
        <v/>
      </c>
      <c r="L861" s="84" t="str">
        <f t="shared" si="804"/>
        <v/>
      </c>
      <c r="M861" s="84" t="str">
        <f t="shared" si="805"/>
        <v/>
      </c>
      <c r="N861" s="89"/>
      <c r="P861" s="199"/>
      <c r="Q861" s="199"/>
      <c r="R861" s="199"/>
      <c r="S861" s="199" t="str">
        <f>IF(OR(LEFT($A861,1)="x",AND(AC853+$AC861=0,$AC853&gt;0)),"",IFERROR(VLOOKUP($A861,LedenZ,29,0),""))</f>
        <v/>
      </c>
      <c r="T861" s="273">
        <f t="shared" si="806"/>
        <v>0</v>
      </c>
      <c r="U861" s="202">
        <f t="shared" si="807"/>
        <v>0</v>
      </c>
      <c r="V861" s="205" t="str">
        <f t="shared" si="814"/>
        <v/>
      </c>
      <c r="W861" s="205" t="str">
        <f t="shared" si="814"/>
        <v/>
      </c>
      <c r="X861" s="49">
        <v>12</v>
      </c>
      <c r="Y861" s="84" t="str">
        <f t="shared" si="808"/>
        <v/>
      </c>
      <c r="Z861" s="84" t="str">
        <f t="shared" si="809"/>
        <v/>
      </c>
      <c r="AA861" s="84" t="str">
        <f t="shared" si="810"/>
        <v/>
      </c>
      <c r="AB861" s="84" t="str">
        <f t="shared" si="811"/>
        <v/>
      </c>
      <c r="AC861" s="31">
        <f t="shared" si="812"/>
        <v>0</v>
      </c>
      <c r="AH861" s="332" t="str">
        <f t="shared" si="813"/>
        <v/>
      </c>
    </row>
    <row r="862" spans="1:34" x14ac:dyDescent="0.25">
      <c r="A862" s="31" t="str">
        <f>C851&amp;"x"&amp;B862</f>
        <v>x9</v>
      </c>
      <c r="B862" s="60">
        <v>9</v>
      </c>
      <c r="C862" s="84" t="str">
        <f t="shared" si="796"/>
        <v/>
      </c>
      <c r="D862" s="84" t="str">
        <f t="shared" si="797"/>
        <v/>
      </c>
      <c r="E862" s="85" t="str">
        <f t="shared" si="798"/>
        <v/>
      </c>
      <c r="F862" s="85" t="str">
        <f t="shared" si="799"/>
        <v/>
      </c>
      <c r="G862" s="86" t="str">
        <f t="shared" si="800"/>
        <v/>
      </c>
      <c r="H862" s="87" t="str">
        <f t="shared" si="801"/>
        <v/>
      </c>
      <c r="I862" s="94"/>
      <c r="J862" s="84" t="str">
        <f t="shared" si="802"/>
        <v/>
      </c>
      <c r="K862" s="84" t="str">
        <f t="shared" si="803"/>
        <v/>
      </c>
      <c r="L862" s="84" t="str">
        <f t="shared" si="804"/>
        <v/>
      </c>
      <c r="M862" s="84" t="str">
        <f t="shared" si="805"/>
        <v/>
      </c>
      <c r="N862" s="89"/>
      <c r="P862" s="199"/>
      <c r="Q862" s="199"/>
      <c r="R862" s="199"/>
      <c r="S862" s="199" t="str">
        <f>IF(OR(LEFT($A862,1)="x",AND(AC853+$AC862=0,$AC853&gt;0)),"",IFERROR(VLOOKUP($A862,LedenZ,29,0),""))</f>
        <v/>
      </c>
      <c r="T862" s="273">
        <f t="shared" si="806"/>
        <v>0</v>
      </c>
      <c r="U862" s="202">
        <f t="shared" si="807"/>
        <v>0</v>
      </c>
      <c r="V862" s="205" t="str">
        <f t="shared" si="814"/>
        <v/>
      </c>
      <c r="W862" s="205" t="str">
        <f t="shared" si="814"/>
        <v/>
      </c>
      <c r="X862" s="49">
        <v>13</v>
      </c>
      <c r="Y862" s="84" t="str">
        <f t="shared" si="808"/>
        <v/>
      </c>
      <c r="Z862" s="84" t="str">
        <f t="shared" si="809"/>
        <v/>
      </c>
      <c r="AA862" s="84" t="str">
        <f t="shared" si="810"/>
        <v/>
      </c>
      <c r="AB862" s="84" t="str">
        <f t="shared" si="811"/>
        <v/>
      </c>
      <c r="AC862" s="31">
        <f t="shared" si="812"/>
        <v>0</v>
      </c>
      <c r="AH862" s="332" t="str">
        <f t="shared" si="813"/>
        <v/>
      </c>
    </row>
    <row r="863" spans="1:34" x14ac:dyDescent="0.25">
      <c r="A863" s="31" t="str">
        <f>C851&amp;"x"&amp;B863</f>
        <v>x10</v>
      </c>
      <c r="B863" s="60">
        <v>10</v>
      </c>
      <c r="C863" s="84" t="str">
        <f t="shared" si="796"/>
        <v/>
      </c>
      <c r="D863" s="84" t="str">
        <f t="shared" si="797"/>
        <v/>
      </c>
      <c r="E863" s="85" t="str">
        <f t="shared" si="798"/>
        <v/>
      </c>
      <c r="F863" s="85" t="str">
        <f t="shared" si="799"/>
        <v/>
      </c>
      <c r="G863" s="86" t="str">
        <f t="shared" si="800"/>
        <v/>
      </c>
      <c r="H863" s="87" t="str">
        <f t="shared" si="801"/>
        <v/>
      </c>
      <c r="I863" s="94"/>
      <c r="J863" s="84" t="str">
        <f t="shared" si="802"/>
        <v/>
      </c>
      <c r="K863" s="84" t="str">
        <f t="shared" si="803"/>
        <v/>
      </c>
      <c r="L863" s="84" t="str">
        <f t="shared" si="804"/>
        <v/>
      </c>
      <c r="M863" s="84" t="str">
        <f t="shared" si="805"/>
        <v/>
      </c>
      <c r="N863" s="89"/>
      <c r="P863" s="199"/>
      <c r="Q863" s="199"/>
      <c r="R863" s="199"/>
      <c r="S863" s="199" t="str">
        <f>IF(OR(LEFT($A863,1)="x",AND(AC853+$AC863=0,$AC853&gt;0)),"",IFERROR(VLOOKUP($A863,LedenZ,29,0),""))</f>
        <v/>
      </c>
      <c r="T863" s="273">
        <f t="shared" si="806"/>
        <v>0</v>
      </c>
      <c r="U863" s="202">
        <f t="shared" si="807"/>
        <v>0</v>
      </c>
      <c r="V863" s="205" t="str">
        <f t="shared" si="814"/>
        <v/>
      </c>
      <c r="W863" s="205" t="str">
        <f t="shared" si="814"/>
        <v/>
      </c>
      <c r="X863" s="49">
        <v>14</v>
      </c>
      <c r="Y863" s="84" t="str">
        <f t="shared" si="808"/>
        <v/>
      </c>
      <c r="Z863" s="84" t="str">
        <f t="shared" si="809"/>
        <v/>
      </c>
      <c r="AA863" s="84" t="str">
        <f t="shared" si="810"/>
        <v/>
      </c>
      <c r="AB863" s="84" t="str">
        <f t="shared" si="811"/>
        <v/>
      </c>
      <c r="AC863" s="31">
        <f t="shared" si="812"/>
        <v>0</v>
      </c>
      <c r="AH863" s="332" t="str">
        <f t="shared" si="813"/>
        <v/>
      </c>
    </row>
    <row r="864" spans="1:34" x14ac:dyDescent="0.25">
      <c r="A864" s="31" t="str">
        <f>C851&amp;"x"&amp;B864</f>
        <v>x11</v>
      </c>
      <c r="B864" s="60">
        <v>11</v>
      </c>
      <c r="C864" s="84" t="str">
        <f t="shared" si="796"/>
        <v/>
      </c>
      <c r="D864" s="84" t="str">
        <f t="shared" si="797"/>
        <v/>
      </c>
      <c r="E864" s="85" t="str">
        <f t="shared" si="798"/>
        <v/>
      </c>
      <c r="F864" s="85" t="str">
        <f t="shared" si="799"/>
        <v/>
      </c>
      <c r="G864" s="86" t="str">
        <f t="shared" si="800"/>
        <v/>
      </c>
      <c r="H864" s="87" t="str">
        <f t="shared" si="801"/>
        <v/>
      </c>
      <c r="I864" s="94"/>
      <c r="J864" s="84" t="str">
        <f t="shared" si="802"/>
        <v/>
      </c>
      <c r="K864" s="84" t="str">
        <f t="shared" si="803"/>
        <v/>
      </c>
      <c r="L864" s="84" t="str">
        <f t="shared" si="804"/>
        <v/>
      </c>
      <c r="M864" s="84" t="str">
        <f t="shared" si="805"/>
        <v/>
      </c>
      <c r="N864" s="89"/>
      <c r="P864" s="199"/>
      <c r="Q864" s="199"/>
      <c r="R864" s="199"/>
      <c r="S864" s="199" t="str">
        <f>IF(OR(LEFT($A864,1)="x",AND(AC853+$AC864=0,$AC853&gt;0)),"",IFERROR(VLOOKUP($A864,LedenZ,29,0),""))</f>
        <v/>
      </c>
      <c r="T864" s="273">
        <f t="shared" si="806"/>
        <v>0</v>
      </c>
      <c r="U864" s="202">
        <f t="shared" si="807"/>
        <v>0</v>
      </c>
      <c r="V864" s="205" t="str">
        <f t="shared" si="814"/>
        <v/>
      </c>
      <c r="W864" s="205" t="str">
        <f t="shared" si="814"/>
        <v/>
      </c>
      <c r="X864" s="49">
        <v>15</v>
      </c>
      <c r="Y864" s="84" t="str">
        <f t="shared" si="808"/>
        <v/>
      </c>
      <c r="Z864" s="84" t="str">
        <f t="shared" si="809"/>
        <v/>
      </c>
      <c r="AA864" s="84" t="str">
        <f t="shared" si="810"/>
        <v/>
      </c>
      <c r="AB864" s="84" t="str">
        <f t="shared" si="811"/>
        <v/>
      </c>
      <c r="AC864" s="31">
        <f t="shared" si="812"/>
        <v>0</v>
      </c>
      <c r="AH864" s="332" t="str">
        <f t="shared" si="813"/>
        <v/>
      </c>
    </row>
    <row r="865" spans="1:34" x14ac:dyDescent="0.25">
      <c r="A865" s="31" t="str">
        <f>C851&amp;"x"&amp;B865</f>
        <v>x12</v>
      </c>
      <c r="B865" s="60">
        <v>12</v>
      </c>
      <c r="C865" s="84" t="str">
        <f t="shared" si="796"/>
        <v/>
      </c>
      <c r="D865" s="84" t="str">
        <f t="shared" si="797"/>
        <v/>
      </c>
      <c r="E865" s="85" t="str">
        <f t="shared" si="798"/>
        <v/>
      </c>
      <c r="F865" s="85" t="str">
        <f t="shared" si="799"/>
        <v/>
      </c>
      <c r="G865" s="86" t="str">
        <f t="shared" si="800"/>
        <v/>
      </c>
      <c r="H865" s="87" t="str">
        <f t="shared" si="801"/>
        <v/>
      </c>
      <c r="I865" s="94"/>
      <c r="J865" s="84" t="str">
        <f t="shared" si="802"/>
        <v/>
      </c>
      <c r="K865" s="84" t="str">
        <f t="shared" si="803"/>
        <v/>
      </c>
      <c r="L865" s="84" t="str">
        <f t="shared" si="804"/>
        <v/>
      </c>
      <c r="M865" s="84" t="str">
        <f t="shared" si="805"/>
        <v/>
      </c>
      <c r="N865" s="89"/>
      <c r="P865" s="199"/>
      <c r="Q865" s="199"/>
      <c r="R865" s="199"/>
      <c r="S865" s="199" t="str">
        <f>IF(OR(LEFT($A865,1)="x",AND(AC853+$AC865=0,$AC853&gt;0)),"",IFERROR(VLOOKUP($A865,LedenZ,29,0),""))</f>
        <v/>
      </c>
      <c r="T865" s="273">
        <f t="shared" si="806"/>
        <v>0</v>
      </c>
      <c r="U865" s="202">
        <f t="shared" si="807"/>
        <v>0</v>
      </c>
      <c r="V865" s="205" t="str">
        <f t="shared" si="814"/>
        <v/>
      </c>
      <c r="W865" s="205" t="str">
        <f t="shared" si="814"/>
        <v/>
      </c>
      <c r="X865" s="49">
        <v>16</v>
      </c>
      <c r="Y865" s="84" t="str">
        <f t="shared" si="808"/>
        <v/>
      </c>
      <c r="Z865" s="84" t="str">
        <f t="shared" si="809"/>
        <v/>
      </c>
      <c r="AA865" s="84" t="str">
        <f t="shared" si="810"/>
        <v/>
      </c>
      <c r="AB865" s="84" t="str">
        <f t="shared" si="811"/>
        <v/>
      </c>
      <c r="AC865" s="31">
        <f t="shared" si="812"/>
        <v>0</v>
      </c>
      <c r="AH865" s="332" t="str">
        <f t="shared" si="813"/>
        <v/>
      </c>
    </row>
    <row r="866" spans="1:34" x14ac:dyDescent="0.25">
      <c r="A866" s="31" t="str">
        <f>C851&amp;"x"&amp;B866</f>
        <v>x13</v>
      </c>
      <c r="B866" s="60">
        <v>13</v>
      </c>
      <c r="C866" s="84" t="str">
        <f t="shared" si="796"/>
        <v/>
      </c>
      <c r="D866" s="84" t="str">
        <f t="shared" si="797"/>
        <v/>
      </c>
      <c r="E866" s="85" t="str">
        <f t="shared" si="798"/>
        <v/>
      </c>
      <c r="F866" s="85" t="str">
        <f t="shared" si="799"/>
        <v/>
      </c>
      <c r="G866" s="86" t="str">
        <f t="shared" si="800"/>
        <v/>
      </c>
      <c r="H866" s="87" t="str">
        <f t="shared" si="801"/>
        <v/>
      </c>
      <c r="I866" s="94"/>
      <c r="J866" s="84" t="str">
        <f t="shared" si="802"/>
        <v/>
      </c>
      <c r="K866" s="84" t="str">
        <f t="shared" si="803"/>
        <v/>
      </c>
      <c r="L866" s="84" t="str">
        <f t="shared" si="804"/>
        <v/>
      </c>
      <c r="M866" s="84" t="str">
        <f t="shared" si="805"/>
        <v/>
      </c>
      <c r="N866" s="89"/>
      <c r="P866" s="199"/>
      <c r="Q866" s="199"/>
      <c r="R866" s="199"/>
      <c r="S866" s="199" t="str">
        <f>IF(OR(LEFT($A866,1)="x",AND(AC853+$AC866=0,$AC853&gt;0)),"",IFERROR(VLOOKUP($A866,LedenZ,29,0),""))</f>
        <v/>
      </c>
      <c r="T866" s="273">
        <f t="shared" si="806"/>
        <v>0</v>
      </c>
      <c r="U866" s="202">
        <f t="shared" si="807"/>
        <v>0</v>
      </c>
      <c r="V866" s="205" t="str">
        <f t="shared" si="814"/>
        <v/>
      </c>
      <c r="W866" s="205" t="str">
        <f t="shared" si="814"/>
        <v/>
      </c>
      <c r="X866" s="49">
        <v>17</v>
      </c>
      <c r="Y866" s="84" t="str">
        <f t="shared" si="808"/>
        <v/>
      </c>
      <c r="Z866" s="84" t="str">
        <f t="shared" si="809"/>
        <v/>
      </c>
      <c r="AA866" s="84" t="str">
        <f t="shared" si="810"/>
        <v/>
      </c>
      <c r="AB866" s="84" t="str">
        <f t="shared" si="811"/>
        <v/>
      </c>
      <c r="AC866" s="31">
        <f t="shared" si="812"/>
        <v>0</v>
      </c>
      <c r="AH866" s="332" t="str">
        <f t="shared" si="813"/>
        <v/>
      </c>
    </row>
    <row r="867" spans="1:34" x14ac:dyDescent="0.25">
      <c r="A867" s="31" t="str">
        <f>C851&amp;"x"&amp;B867</f>
        <v>x14</v>
      </c>
      <c r="B867" s="60">
        <v>14</v>
      </c>
      <c r="C867" s="84" t="str">
        <f t="shared" si="796"/>
        <v/>
      </c>
      <c r="D867" s="84" t="str">
        <f t="shared" si="797"/>
        <v/>
      </c>
      <c r="E867" s="85" t="str">
        <f t="shared" si="798"/>
        <v/>
      </c>
      <c r="F867" s="85" t="str">
        <f t="shared" si="799"/>
        <v/>
      </c>
      <c r="G867" s="86" t="str">
        <f t="shared" si="800"/>
        <v/>
      </c>
      <c r="H867" s="87" t="str">
        <f t="shared" si="801"/>
        <v/>
      </c>
      <c r="I867" s="94"/>
      <c r="J867" s="84" t="str">
        <f t="shared" si="802"/>
        <v/>
      </c>
      <c r="K867" s="84" t="str">
        <f t="shared" si="803"/>
        <v/>
      </c>
      <c r="L867" s="84" t="str">
        <f t="shared" si="804"/>
        <v/>
      </c>
      <c r="M867" s="84" t="str">
        <f t="shared" si="805"/>
        <v/>
      </c>
      <c r="N867" s="89"/>
      <c r="P867" s="199"/>
      <c r="Q867" s="199"/>
      <c r="R867" s="199"/>
      <c r="S867" s="199" t="str">
        <f>IF(OR(LEFT($A867,1)="x",AND(AC853+$AC867=0,$AC853&gt;0)),"",IFERROR(VLOOKUP($A867,LedenZ,29,0),""))</f>
        <v/>
      </c>
      <c r="T867" s="273">
        <f t="shared" si="806"/>
        <v>0</v>
      </c>
      <c r="U867" s="202">
        <f t="shared" si="807"/>
        <v>0</v>
      </c>
      <c r="V867" s="205" t="str">
        <f t="shared" si="814"/>
        <v/>
      </c>
      <c r="W867" s="205" t="str">
        <f t="shared" si="814"/>
        <v/>
      </c>
      <c r="X867" s="49">
        <v>18</v>
      </c>
      <c r="Y867" s="84" t="str">
        <f t="shared" si="808"/>
        <v/>
      </c>
      <c r="Z867" s="84" t="str">
        <f t="shared" si="809"/>
        <v/>
      </c>
      <c r="AA867" s="84" t="str">
        <f t="shared" si="810"/>
        <v/>
      </c>
      <c r="AB867" s="84" t="str">
        <f t="shared" si="811"/>
        <v/>
      </c>
      <c r="AC867" s="31">
        <f t="shared" si="812"/>
        <v>0</v>
      </c>
      <c r="AH867" s="332" t="str">
        <f t="shared" si="813"/>
        <v/>
      </c>
    </row>
    <row r="868" spans="1:34" x14ac:dyDescent="0.25">
      <c r="A868" s="31" t="str">
        <f>C851&amp;"x"&amp;B868</f>
        <v>x15</v>
      </c>
      <c r="B868" s="60">
        <v>15</v>
      </c>
      <c r="C868" s="84" t="str">
        <f t="shared" si="796"/>
        <v/>
      </c>
      <c r="D868" s="84" t="str">
        <f t="shared" si="797"/>
        <v/>
      </c>
      <c r="E868" s="85" t="str">
        <f t="shared" si="798"/>
        <v/>
      </c>
      <c r="F868" s="85" t="str">
        <f t="shared" si="799"/>
        <v/>
      </c>
      <c r="G868" s="86" t="str">
        <f t="shared" si="800"/>
        <v/>
      </c>
      <c r="H868" s="87" t="str">
        <f t="shared" si="801"/>
        <v/>
      </c>
      <c r="I868" s="94"/>
      <c r="J868" s="84" t="str">
        <f t="shared" si="802"/>
        <v/>
      </c>
      <c r="K868" s="84" t="str">
        <f t="shared" si="803"/>
        <v/>
      </c>
      <c r="L868" s="84" t="str">
        <f t="shared" si="804"/>
        <v/>
      </c>
      <c r="M868" s="84" t="str">
        <f t="shared" si="805"/>
        <v/>
      </c>
      <c r="N868" s="89"/>
      <c r="P868" s="199"/>
      <c r="Q868" s="199"/>
      <c r="R868" s="199"/>
      <c r="S868" s="199" t="str">
        <f>IF(OR(LEFT($A868,1)="x",AND(AC853+$AC868=0,$AC853&gt;0)),"",IFERROR(VLOOKUP($A868,LedenZ,29,0),""))</f>
        <v/>
      </c>
      <c r="T868" s="273">
        <f t="shared" si="806"/>
        <v>0</v>
      </c>
      <c r="U868" s="202">
        <f t="shared" si="807"/>
        <v>0</v>
      </c>
      <c r="V868" s="205" t="str">
        <f t="shared" si="814"/>
        <v/>
      </c>
      <c r="W868" s="205" t="str">
        <f t="shared" si="814"/>
        <v/>
      </c>
      <c r="X868" s="49">
        <v>19</v>
      </c>
      <c r="Y868" s="84" t="str">
        <f t="shared" si="808"/>
        <v/>
      </c>
      <c r="Z868" s="84" t="str">
        <f t="shared" si="809"/>
        <v/>
      </c>
      <c r="AA868" s="84" t="str">
        <f t="shared" si="810"/>
        <v/>
      </c>
      <c r="AB868" s="84" t="str">
        <f t="shared" si="811"/>
        <v/>
      </c>
      <c r="AC868" s="31">
        <f t="shared" si="812"/>
        <v>0</v>
      </c>
      <c r="AH868" s="332" t="str">
        <f t="shared" si="813"/>
        <v/>
      </c>
    </row>
    <row r="869" spans="1:34" ht="13.8" thickBot="1" x14ac:dyDescent="0.3">
      <c r="B869" s="90"/>
      <c r="C869" s="91"/>
      <c r="D869" s="90"/>
      <c r="E869" s="90"/>
      <c r="F869" s="90"/>
      <c r="G869" s="92"/>
      <c r="H869" s="92"/>
      <c r="I869" s="92"/>
      <c r="J869" s="91"/>
      <c r="K869" s="91"/>
      <c r="L869" s="91"/>
      <c r="M869" s="89"/>
      <c r="N869" s="89"/>
      <c r="X869" s="49">
        <v>20</v>
      </c>
    </row>
    <row r="870" spans="1:34" ht="13.8" thickTop="1" x14ac:dyDescent="0.25">
      <c r="A870" s="59"/>
      <c r="B870" s="60"/>
      <c r="C870" s="416" t="s">
        <v>5707</v>
      </c>
      <c r="D870" s="416"/>
      <c r="E870" s="162" t="s">
        <v>5708</v>
      </c>
      <c r="F870" s="162" t="s">
        <v>5709</v>
      </c>
      <c r="G870" s="62" t="s">
        <v>5710</v>
      </c>
      <c r="H870" s="63"/>
      <c r="I870" s="64"/>
      <c r="J870" s="65" t="s">
        <v>5711</v>
      </c>
      <c r="K870" s="65" t="s">
        <v>5712</v>
      </c>
      <c r="L870" s="65" t="s">
        <v>5713</v>
      </c>
      <c r="M870" s="66"/>
      <c r="N870" s="66"/>
      <c r="O870" s="67"/>
      <c r="P870" s="68">
        <f>COUNT(P874:P888)</f>
        <v>0</v>
      </c>
      <c r="Q870" s="68">
        <f>COUNT(Q874:Q888)</f>
        <v>0</v>
      </c>
      <c r="R870" s="68">
        <f>COUNT(R874:R888)</f>
        <v>0</v>
      </c>
      <c r="S870" s="68">
        <f>COUNT(S874:S888)</f>
        <v>0</v>
      </c>
      <c r="T870" s="344">
        <f>T871-SUM(U874:U888)</f>
        <v>0</v>
      </c>
      <c r="U870" s="67"/>
      <c r="V870" s="67"/>
      <c r="W870" s="67"/>
      <c r="X870" s="67">
        <v>1</v>
      </c>
      <c r="Y870" s="59"/>
      <c r="Z870" s="59"/>
      <c r="AA870" s="59"/>
      <c r="AB870" s="59"/>
      <c r="AC870" s="59"/>
    </row>
    <row r="871" spans="1:34" x14ac:dyDescent="0.25">
      <c r="A871" s="40">
        <v>47</v>
      </c>
      <c r="B871" s="70"/>
      <c r="C871" s="415" t="str">
        <f>Leden!AR49</f>
        <v/>
      </c>
      <c r="D871" s="415"/>
      <c r="E871" s="161" t="str">
        <f>IF($C871="","",LEFT(IFERROR(VLOOKUP($C871,TeamsZ,2,0),"")&amp;"??",2))</f>
        <v/>
      </c>
      <c r="F871" s="342" t="str">
        <f>IF($C871="","",IFERROR(VLOOKUP($C871,TeamsZ,3,0),"??"))</f>
        <v/>
      </c>
      <c r="G871" s="161" t="str">
        <f>IF($C871="","",LEFT(IFERROR(VLOOKUP($C871,TeamsZ,4,0),"")&amp;"?",1))</f>
        <v/>
      </c>
      <c r="H871" s="72"/>
      <c r="I871" s="73"/>
      <c r="J871" s="265">
        <f>COUNTIF(C874:C888,"V")</f>
        <v>0</v>
      </c>
      <c r="K871" s="268">
        <f>COUNTIF(C874:C888,"M")</f>
        <v>0</v>
      </c>
      <c r="L871" s="74" t="str">
        <f>IFERROR(AVERAGE(H874:H888),"")</f>
        <v/>
      </c>
      <c r="M871" s="75"/>
      <c r="N871" s="75"/>
      <c r="O871" s="76" t="s">
        <v>5714</v>
      </c>
      <c r="P871" s="346"/>
      <c r="Q871" s="346"/>
      <c r="R871" s="346"/>
      <c r="S871" s="346" t="str">
        <f>IF(COUNT(S874:S888)=0,"",TeamPunten(S874:S888,$C871,$T871))</f>
        <v/>
      </c>
      <c r="T871" s="344">
        <f>SUM(T874:T888)</f>
        <v>0</v>
      </c>
      <c r="U871" s="201" t="str">
        <f>MID($C871,1,1)</f>
        <v/>
      </c>
      <c r="V871" s="201" t="str">
        <f>MID($C871,1,1)</f>
        <v/>
      </c>
      <c r="W871" s="201" t="str">
        <f>MID($C871,1,1)</f>
        <v/>
      </c>
      <c r="X871" s="49">
        <v>2</v>
      </c>
      <c r="Y871" s="40"/>
      <c r="Z871" s="40"/>
      <c r="AA871" s="40"/>
      <c r="AB871" s="40"/>
      <c r="AC871" s="40"/>
      <c r="AD871" s="17" t="str">
        <f>IF($C871="","",IFERROR(VLOOKUP($C871,TeamsZ,6,0),""))</f>
        <v/>
      </c>
      <c r="AE871" s="17" t="str">
        <f>TRIM(IF($AD871="","",IFERROR(VLOOKUP($AD871,Teams!$J$4:$O$8,2,0),"")))</f>
        <v/>
      </c>
      <c r="AF871" s="17" t="str">
        <f>TRIM(IF($AD871="","",IFERROR(VLOOKUP($AD871,Teams!$J$4:$O$8,4,0),"")))</f>
        <v/>
      </c>
      <c r="AH871" s="335" t="str">
        <f>IFERROR(AVERAGE(AH874:AH888),"")</f>
        <v/>
      </c>
    </row>
    <row r="872" spans="1:34" x14ac:dyDescent="0.25">
      <c r="B872" s="60"/>
      <c r="C872" s="162"/>
      <c r="D872" s="60"/>
      <c r="E872" s="60"/>
      <c r="F872" s="60"/>
      <c r="G872" s="64"/>
      <c r="H872" s="64"/>
      <c r="I872" s="64"/>
      <c r="J872" s="266"/>
      <c r="K872" s="266"/>
      <c r="L872" s="266"/>
      <c r="M872" s="77"/>
      <c r="N872" s="77"/>
      <c r="P872" s="200"/>
      <c r="Q872" s="200"/>
      <c r="R872" s="200"/>
      <c r="S872" s="200"/>
      <c r="T872" s="156"/>
      <c r="U872" s="202"/>
      <c r="V872" s="202"/>
      <c r="W872" s="202"/>
      <c r="X872" s="49">
        <v>3</v>
      </c>
    </row>
    <row r="873" spans="1:34" x14ac:dyDescent="0.25">
      <c r="A873" s="78"/>
      <c r="B873" s="79"/>
      <c r="C873" s="80" t="s">
        <v>5715</v>
      </c>
      <c r="D873" s="80" t="s">
        <v>5716</v>
      </c>
      <c r="E873" s="81" t="s">
        <v>5717</v>
      </c>
      <c r="F873" s="81" t="s">
        <v>5718</v>
      </c>
      <c r="G873" s="80" t="s">
        <v>5719</v>
      </c>
      <c r="H873" s="80" t="s">
        <v>5720</v>
      </c>
      <c r="I873" s="80" t="s">
        <v>5575</v>
      </c>
      <c r="J873" s="80" t="s">
        <v>7904</v>
      </c>
      <c r="K873" s="80" t="s">
        <v>7905</v>
      </c>
      <c r="L873" s="80" t="s">
        <v>8680</v>
      </c>
      <c r="M873" s="80" t="s">
        <v>8681</v>
      </c>
      <c r="N873" s="82"/>
      <c r="O873" s="83"/>
      <c r="P873" s="203" t="s">
        <v>5585</v>
      </c>
      <c r="Q873" s="203" t="s">
        <v>5584</v>
      </c>
      <c r="R873" s="203" t="s">
        <v>5586</v>
      </c>
      <c r="S873" s="203" t="s">
        <v>5585</v>
      </c>
      <c r="T873" s="156"/>
      <c r="U873" s="201" t="str">
        <f>IF(W871="","",VLOOKUP(W871,Leeftijdscat,2,FALSE))</f>
        <v/>
      </c>
      <c r="V873" s="201" t="str">
        <f>IF(W871="","",VLOOKUP(W871,Leeftijdscat,3,FALSE))</f>
        <v/>
      </c>
      <c r="W873" s="201" t="str">
        <f>IF(W871="","",VLOOKUP(W871,Leeftijdscat,4,FALSE))</f>
        <v/>
      </c>
      <c r="X873" s="49">
        <v>4</v>
      </c>
      <c r="Y873" s="78">
        <f>LEN(Y874&amp;Y875&amp;Y876&amp;Y877&amp;Y878&amp;Y879&amp;Y880&amp;Y881&amp;Y882&amp;Y883&amp;Y884&amp;Y885&amp;Y886&amp;Y887&amp;Y888)</f>
        <v>0</v>
      </c>
      <c r="Z873" s="78">
        <f>LEN(Z874&amp;Z875&amp;Z876&amp;Z877&amp;Z878&amp;Z879&amp;Z880&amp;Z881&amp;Z882&amp;Z883&amp;Z884&amp;Z885&amp;Z886&amp;Z887&amp;Z888)</f>
        <v>0</v>
      </c>
      <c r="AA873" s="78">
        <f>LEN(AA874&amp;AA875&amp;AA876&amp;AA877&amp;AA878&amp;AA879&amp;AA880&amp;AA881&amp;AA882&amp;AA883&amp;AA884&amp;AA885&amp;AA886&amp;AA887&amp;AA888)</f>
        <v>0</v>
      </c>
      <c r="AB873" s="78">
        <f>LEN(AB874&amp;AB875&amp;AB876&amp;AB877&amp;AB878&amp;AB879&amp;AB880&amp;AB881&amp;AB882&amp;AB883&amp;AB884&amp;AB885&amp;AB886&amp;AB887&amp;AB888)</f>
        <v>0</v>
      </c>
      <c r="AC873" s="78">
        <f>SUM(Y873:AA873)</f>
        <v>0</v>
      </c>
    </row>
    <row r="874" spans="1:34" x14ac:dyDescent="0.25">
      <c r="A874" s="31" t="str">
        <f>C871&amp;"x"&amp;B874</f>
        <v>x1</v>
      </c>
      <c r="B874" s="60">
        <v>1</v>
      </c>
      <c r="C874" s="84" t="str">
        <f t="shared" ref="C874:C888" si="815">IF(LEFT($A874,1)="x","",IFERROR(VLOOKUP($A874,LedenZ,5,0),""))</f>
        <v/>
      </c>
      <c r="D874" s="84" t="str">
        <f t="shared" ref="D874:D888" si="816">IF(LEFT($A874,1)="x","",IFERROR(VLOOKUP($A874,LedenZ,6,0),""))</f>
        <v/>
      </c>
      <c r="E874" s="85" t="str">
        <f t="shared" ref="E874:E888" si="817">IF(LEFT($A874,1)="x","",IFERROR(VLOOKUP($A874,LedenZ,7,0),""))</f>
        <v/>
      </c>
      <c r="F874" s="85" t="str">
        <f t="shared" ref="F874:F888" si="818">IF(LEFT($A874,1)="x","",IFERROR(VLOOKUP($A874,LedenZ,8,0),""))</f>
        <v/>
      </c>
      <c r="G874" s="86" t="str">
        <f t="shared" ref="G874:G888" si="819">IF(LEFT($A874,1)="x","",IFERROR(VLOOKUP($A874,LedenZ,9,0),""))</f>
        <v/>
      </c>
      <c r="H874" s="87" t="str">
        <f t="shared" ref="H874:H888" si="820">IF(AND(ISNUMBER(G874),G874&lt;&gt;0),DATEDIF(G874,Peildatum,"Y"),"")</f>
        <v/>
      </c>
      <c r="I874" s="94"/>
      <c r="J874" s="84" t="str">
        <f t="shared" ref="J874:J888" si="821">IF(LEFT($A874,1)="x","",IFERROR(VLOOKUP($A874,LedenZ,15,0),""))</f>
        <v/>
      </c>
      <c r="K874" s="84" t="str">
        <f t="shared" ref="K874:K888" si="822">IF(LEFT($A874,1)="x","",IFERROR(VLOOKUP($A874,LedenZ,16,0),""))</f>
        <v/>
      </c>
      <c r="L874" s="84" t="str">
        <f t="shared" ref="L874:L888" si="823">IF(LEFT($A874,1)="x","",IFERROR(VLOOKUP($A874,LedenZ,17,0),""))</f>
        <v/>
      </c>
      <c r="M874" s="84" t="str">
        <f t="shared" ref="M874:M888" si="824">IF(LEFT($A874,1)="x","",IFERROR(VLOOKUP($A874,LedenZ,18,0),""))</f>
        <v/>
      </c>
      <c r="N874" s="89"/>
      <c r="P874" s="199"/>
      <c r="Q874" s="199"/>
      <c r="R874" s="199"/>
      <c r="S874" s="199" t="str">
        <f>IF(OR(LEFT($A874,1)="x",AND(AC873+$AC874=0,$AC873&gt;0)),"",IFERROR(VLOOKUP($A874,LedenZ,29,0),""))</f>
        <v/>
      </c>
      <c r="T874" s="273">
        <f t="shared" ref="T874:T888" si="825">IF(LEN(C874&amp;D874&amp;E874&amp;F874)&gt;0,1,0)</f>
        <v>0</v>
      </c>
      <c r="U874" s="202">
        <f t="shared" ref="U874:U888" si="826">MIN(LEN(Y874&amp;Z874&amp;AA874&amp;AB874),1)</f>
        <v>0</v>
      </c>
      <c r="V874" s="205" t="str">
        <f>V873</f>
        <v/>
      </c>
      <c r="W874" s="205" t="str">
        <f>W873</f>
        <v/>
      </c>
      <c r="X874" s="49">
        <v>5</v>
      </c>
      <c r="Y874" s="84" t="str">
        <f t="shared" ref="Y874:Y888" si="827">IF(LEFT($A874,1)="x","",IFERROR(VLOOKUP($A874,LedenZ,33,0),""))</f>
        <v/>
      </c>
      <c r="Z874" s="84" t="str">
        <f t="shared" ref="Z874:Z888" si="828">IF(LEFT($A874,1)="x","",IFERROR(VLOOKUP($A874,LedenZ,34,0),""))</f>
        <v/>
      </c>
      <c r="AA874" s="84" t="str">
        <f t="shared" ref="AA874:AA888" si="829">IF(LEFT($A874,1)="x","",IFERROR(VLOOKUP($A874,LedenZ,35,0),""))</f>
        <v/>
      </c>
      <c r="AB874" s="84" t="str">
        <f t="shared" ref="AB874:AB888" si="830">IF(LEFT($A874,1)="x","",IFERROR(VLOOKUP($A874,LedenZ,36,0),""))</f>
        <v/>
      </c>
      <c r="AC874" s="31">
        <f t="shared" ref="AC874:AC888" si="831">LEN(Y874&amp;Z874&amp;AA874&amp;AB874)</f>
        <v>0</v>
      </c>
      <c r="AH874" s="332" t="str">
        <f t="shared" ref="AH874:AH888" si="832">lft(G874,Peildatum)</f>
        <v/>
      </c>
    </row>
    <row r="875" spans="1:34" x14ac:dyDescent="0.25">
      <c r="A875" s="31" t="str">
        <f>C871&amp;"x"&amp;B875</f>
        <v>x2</v>
      </c>
      <c r="B875" s="60">
        <v>2</v>
      </c>
      <c r="C875" s="84" t="str">
        <f t="shared" si="815"/>
        <v/>
      </c>
      <c r="D875" s="84" t="str">
        <f t="shared" si="816"/>
        <v/>
      </c>
      <c r="E875" s="85" t="str">
        <f t="shared" si="817"/>
        <v/>
      </c>
      <c r="F875" s="85" t="str">
        <f t="shared" si="818"/>
        <v/>
      </c>
      <c r="G875" s="86" t="str">
        <f t="shared" si="819"/>
        <v/>
      </c>
      <c r="H875" s="87" t="str">
        <f t="shared" si="820"/>
        <v/>
      </c>
      <c r="I875" s="94"/>
      <c r="J875" s="84" t="str">
        <f t="shared" si="821"/>
        <v/>
      </c>
      <c r="K875" s="84" t="str">
        <f t="shared" si="822"/>
        <v/>
      </c>
      <c r="L875" s="84" t="str">
        <f t="shared" si="823"/>
        <v/>
      </c>
      <c r="M875" s="84" t="str">
        <f t="shared" si="824"/>
        <v/>
      </c>
      <c r="N875" s="89"/>
      <c r="P875" s="199"/>
      <c r="Q875" s="199"/>
      <c r="R875" s="199"/>
      <c r="S875" s="199" t="str">
        <f>IF(OR(LEFT($A875,1)="x",AND(AC873+$AC875=0,$AC873&gt;0)),"",IFERROR(VLOOKUP($A875,LedenZ,29,0),""))</f>
        <v/>
      </c>
      <c r="T875" s="273">
        <f t="shared" si="825"/>
        <v>0</v>
      </c>
      <c r="U875" s="202">
        <f t="shared" si="826"/>
        <v>0</v>
      </c>
      <c r="V875" s="205" t="str">
        <f t="shared" ref="V875:W888" si="833">V874</f>
        <v/>
      </c>
      <c r="W875" s="205" t="str">
        <f t="shared" si="833"/>
        <v/>
      </c>
      <c r="X875" s="49">
        <v>6</v>
      </c>
      <c r="Y875" s="84" t="str">
        <f t="shared" si="827"/>
        <v/>
      </c>
      <c r="Z875" s="84" t="str">
        <f t="shared" si="828"/>
        <v/>
      </c>
      <c r="AA875" s="84" t="str">
        <f t="shared" si="829"/>
        <v/>
      </c>
      <c r="AB875" s="84" t="str">
        <f t="shared" si="830"/>
        <v/>
      </c>
      <c r="AC875" s="31">
        <f t="shared" si="831"/>
        <v>0</v>
      </c>
      <c r="AH875" s="332" t="str">
        <f t="shared" si="832"/>
        <v/>
      </c>
    </row>
    <row r="876" spans="1:34" x14ac:dyDescent="0.25">
      <c r="A876" s="31" t="str">
        <f>C871&amp;"x"&amp;B876</f>
        <v>x3</v>
      </c>
      <c r="B876" s="60">
        <v>3</v>
      </c>
      <c r="C876" s="84" t="str">
        <f t="shared" si="815"/>
        <v/>
      </c>
      <c r="D876" s="84" t="str">
        <f t="shared" si="816"/>
        <v/>
      </c>
      <c r="E876" s="85" t="str">
        <f t="shared" si="817"/>
        <v/>
      </c>
      <c r="F876" s="85" t="str">
        <f t="shared" si="818"/>
        <v/>
      </c>
      <c r="G876" s="86" t="str">
        <f t="shared" si="819"/>
        <v/>
      </c>
      <c r="H876" s="87" t="str">
        <f t="shared" si="820"/>
        <v/>
      </c>
      <c r="I876" s="94"/>
      <c r="J876" s="84" t="str">
        <f t="shared" si="821"/>
        <v/>
      </c>
      <c r="K876" s="84" t="str">
        <f t="shared" si="822"/>
        <v/>
      </c>
      <c r="L876" s="84" t="str">
        <f t="shared" si="823"/>
        <v/>
      </c>
      <c r="M876" s="84" t="str">
        <f t="shared" si="824"/>
        <v/>
      </c>
      <c r="N876" s="89"/>
      <c r="P876" s="199"/>
      <c r="Q876" s="199"/>
      <c r="R876" s="199"/>
      <c r="S876" s="199" t="str">
        <f>IF(OR(LEFT($A876,1)="x",AND(AC873+$AC876=0,$AC873&gt;0)),"",IFERROR(VLOOKUP($A876,LedenZ,29,0),""))</f>
        <v/>
      </c>
      <c r="T876" s="273">
        <f t="shared" si="825"/>
        <v>0</v>
      </c>
      <c r="U876" s="202">
        <f t="shared" si="826"/>
        <v>0</v>
      </c>
      <c r="V876" s="205" t="str">
        <f t="shared" si="833"/>
        <v/>
      </c>
      <c r="W876" s="205" t="str">
        <f t="shared" si="833"/>
        <v/>
      </c>
      <c r="X876" s="49">
        <v>7</v>
      </c>
      <c r="Y876" s="84" t="str">
        <f t="shared" si="827"/>
        <v/>
      </c>
      <c r="Z876" s="84" t="str">
        <f t="shared" si="828"/>
        <v/>
      </c>
      <c r="AA876" s="84" t="str">
        <f t="shared" si="829"/>
        <v/>
      </c>
      <c r="AB876" s="84" t="str">
        <f t="shared" si="830"/>
        <v/>
      </c>
      <c r="AC876" s="31">
        <f t="shared" si="831"/>
        <v>0</v>
      </c>
      <c r="AH876" s="332" t="str">
        <f t="shared" si="832"/>
        <v/>
      </c>
    </row>
    <row r="877" spans="1:34" x14ac:dyDescent="0.25">
      <c r="A877" s="31" t="str">
        <f>C871&amp;"x"&amp;B877</f>
        <v>x4</v>
      </c>
      <c r="B877" s="60">
        <v>4</v>
      </c>
      <c r="C877" s="84" t="str">
        <f t="shared" si="815"/>
        <v/>
      </c>
      <c r="D877" s="84" t="str">
        <f t="shared" si="816"/>
        <v/>
      </c>
      <c r="E877" s="85" t="str">
        <f t="shared" si="817"/>
        <v/>
      </c>
      <c r="F877" s="85" t="str">
        <f t="shared" si="818"/>
        <v/>
      </c>
      <c r="G877" s="86" t="str">
        <f t="shared" si="819"/>
        <v/>
      </c>
      <c r="H877" s="87" t="str">
        <f t="shared" si="820"/>
        <v/>
      </c>
      <c r="I877" s="94"/>
      <c r="J877" s="84" t="str">
        <f t="shared" si="821"/>
        <v/>
      </c>
      <c r="K877" s="84" t="str">
        <f t="shared" si="822"/>
        <v/>
      </c>
      <c r="L877" s="84" t="str">
        <f t="shared" si="823"/>
        <v/>
      </c>
      <c r="M877" s="84" t="str">
        <f t="shared" si="824"/>
        <v/>
      </c>
      <c r="N877" s="89"/>
      <c r="P877" s="199"/>
      <c r="Q877" s="199"/>
      <c r="R877" s="199"/>
      <c r="S877" s="199" t="str">
        <f>IF(OR(LEFT($A877,1)="x",AND(AC873+$AC877=0,$AC873&gt;0)),"",IFERROR(VLOOKUP($A877,LedenZ,29,0),""))</f>
        <v/>
      </c>
      <c r="T877" s="273">
        <f t="shared" si="825"/>
        <v>0</v>
      </c>
      <c r="U877" s="202">
        <f t="shared" si="826"/>
        <v>0</v>
      </c>
      <c r="V877" s="205" t="str">
        <f t="shared" si="833"/>
        <v/>
      </c>
      <c r="W877" s="205" t="str">
        <f t="shared" si="833"/>
        <v/>
      </c>
      <c r="X877" s="49">
        <v>8</v>
      </c>
      <c r="Y877" s="84" t="str">
        <f t="shared" si="827"/>
        <v/>
      </c>
      <c r="Z877" s="84" t="str">
        <f t="shared" si="828"/>
        <v/>
      </c>
      <c r="AA877" s="84" t="str">
        <f t="shared" si="829"/>
        <v/>
      </c>
      <c r="AB877" s="84" t="str">
        <f t="shared" si="830"/>
        <v/>
      </c>
      <c r="AC877" s="31">
        <f t="shared" si="831"/>
        <v>0</v>
      </c>
      <c r="AH877" s="332" t="str">
        <f t="shared" si="832"/>
        <v/>
      </c>
    </row>
    <row r="878" spans="1:34" x14ac:dyDescent="0.25">
      <c r="A878" s="31" t="str">
        <f>C871&amp;"x"&amp;B878</f>
        <v>x5</v>
      </c>
      <c r="B878" s="60">
        <v>5</v>
      </c>
      <c r="C878" s="84" t="str">
        <f t="shared" si="815"/>
        <v/>
      </c>
      <c r="D878" s="84" t="str">
        <f t="shared" si="816"/>
        <v/>
      </c>
      <c r="E878" s="85" t="str">
        <f t="shared" si="817"/>
        <v/>
      </c>
      <c r="F878" s="85" t="str">
        <f t="shared" si="818"/>
        <v/>
      </c>
      <c r="G878" s="86" t="str">
        <f t="shared" si="819"/>
        <v/>
      </c>
      <c r="H878" s="87" t="str">
        <f t="shared" si="820"/>
        <v/>
      </c>
      <c r="I878" s="94"/>
      <c r="J878" s="84" t="str">
        <f t="shared" si="821"/>
        <v/>
      </c>
      <c r="K878" s="84" t="str">
        <f t="shared" si="822"/>
        <v/>
      </c>
      <c r="L878" s="84" t="str">
        <f t="shared" si="823"/>
        <v/>
      </c>
      <c r="M878" s="84" t="str">
        <f t="shared" si="824"/>
        <v/>
      </c>
      <c r="N878" s="89"/>
      <c r="P878" s="199"/>
      <c r="Q878" s="199"/>
      <c r="R878" s="199"/>
      <c r="S878" s="199" t="str">
        <f>IF(OR(LEFT($A878,1)="x",AND(AC873+$AC878=0,$AC873&gt;0)),"",IFERROR(VLOOKUP($A878,LedenZ,29,0),""))</f>
        <v/>
      </c>
      <c r="T878" s="273">
        <f t="shared" si="825"/>
        <v>0</v>
      </c>
      <c r="U878" s="202">
        <f t="shared" si="826"/>
        <v>0</v>
      </c>
      <c r="V878" s="205" t="str">
        <f t="shared" si="833"/>
        <v/>
      </c>
      <c r="W878" s="205" t="str">
        <f t="shared" si="833"/>
        <v/>
      </c>
      <c r="X878" s="49">
        <v>9</v>
      </c>
      <c r="Y878" s="84" t="str">
        <f t="shared" si="827"/>
        <v/>
      </c>
      <c r="Z878" s="84" t="str">
        <f t="shared" si="828"/>
        <v/>
      </c>
      <c r="AA878" s="84" t="str">
        <f t="shared" si="829"/>
        <v/>
      </c>
      <c r="AB878" s="84" t="str">
        <f t="shared" si="830"/>
        <v/>
      </c>
      <c r="AC878" s="31">
        <f t="shared" si="831"/>
        <v>0</v>
      </c>
      <c r="AH878" s="332" t="str">
        <f t="shared" si="832"/>
        <v/>
      </c>
    </row>
    <row r="879" spans="1:34" x14ac:dyDescent="0.25">
      <c r="A879" s="31" t="str">
        <f>C871&amp;"x"&amp;B879</f>
        <v>x6</v>
      </c>
      <c r="B879" s="60">
        <v>6</v>
      </c>
      <c r="C879" s="84" t="str">
        <f t="shared" si="815"/>
        <v/>
      </c>
      <c r="D879" s="84" t="str">
        <f t="shared" si="816"/>
        <v/>
      </c>
      <c r="E879" s="85" t="str">
        <f t="shared" si="817"/>
        <v/>
      </c>
      <c r="F879" s="85" t="str">
        <f t="shared" si="818"/>
        <v/>
      </c>
      <c r="G879" s="86" t="str">
        <f t="shared" si="819"/>
        <v/>
      </c>
      <c r="H879" s="87" t="str">
        <f t="shared" si="820"/>
        <v/>
      </c>
      <c r="I879" s="94"/>
      <c r="J879" s="84" t="str">
        <f t="shared" si="821"/>
        <v/>
      </c>
      <c r="K879" s="84" t="str">
        <f t="shared" si="822"/>
        <v/>
      </c>
      <c r="L879" s="84" t="str">
        <f t="shared" si="823"/>
        <v/>
      </c>
      <c r="M879" s="84" t="str">
        <f t="shared" si="824"/>
        <v/>
      </c>
      <c r="N879" s="89"/>
      <c r="P879" s="199"/>
      <c r="Q879" s="199"/>
      <c r="R879" s="199"/>
      <c r="S879" s="199" t="str">
        <f>IF(OR(LEFT($A879,1)="x",AND(AC873+$AC879=0,$AC873&gt;0)),"",IFERROR(VLOOKUP($A879,LedenZ,29,0),""))</f>
        <v/>
      </c>
      <c r="T879" s="273">
        <f t="shared" si="825"/>
        <v>0</v>
      </c>
      <c r="U879" s="202">
        <f t="shared" si="826"/>
        <v>0</v>
      </c>
      <c r="V879" s="205" t="str">
        <f t="shared" si="833"/>
        <v/>
      </c>
      <c r="W879" s="205" t="str">
        <f t="shared" si="833"/>
        <v/>
      </c>
      <c r="X879" s="49">
        <v>10</v>
      </c>
      <c r="Y879" s="84" t="str">
        <f t="shared" si="827"/>
        <v/>
      </c>
      <c r="Z879" s="84" t="str">
        <f t="shared" si="828"/>
        <v/>
      </c>
      <c r="AA879" s="84" t="str">
        <f t="shared" si="829"/>
        <v/>
      </c>
      <c r="AB879" s="84" t="str">
        <f t="shared" si="830"/>
        <v/>
      </c>
      <c r="AC879" s="31">
        <f t="shared" si="831"/>
        <v>0</v>
      </c>
      <c r="AH879" s="332" t="str">
        <f t="shared" si="832"/>
        <v/>
      </c>
    </row>
    <row r="880" spans="1:34" x14ac:dyDescent="0.25">
      <c r="A880" s="31" t="str">
        <f>C871&amp;"x"&amp;B880</f>
        <v>x7</v>
      </c>
      <c r="B880" s="60">
        <v>7</v>
      </c>
      <c r="C880" s="84" t="str">
        <f t="shared" si="815"/>
        <v/>
      </c>
      <c r="D880" s="84" t="str">
        <f t="shared" si="816"/>
        <v/>
      </c>
      <c r="E880" s="85" t="str">
        <f t="shared" si="817"/>
        <v/>
      </c>
      <c r="F880" s="85" t="str">
        <f t="shared" si="818"/>
        <v/>
      </c>
      <c r="G880" s="86" t="str">
        <f t="shared" si="819"/>
        <v/>
      </c>
      <c r="H880" s="87" t="str">
        <f t="shared" si="820"/>
        <v/>
      </c>
      <c r="I880" s="94"/>
      <c r="J880" s="84" t="str">
        <f t="shared" si="821"/>
        <v/>
      </c>
      <c r="K880" s="84" t="str">
        <f t="shared" si="822"/>
        <v/>
      </c>
      <c r="L880" s="84" t="str">
        <f t="shared" si="823"/>
        <v/>
      </c>
      <c r="M880" s="84" t="str">
        <f t="shared" si="824"/>
        <v/>
      </c>
      <c r="N880" s="89"/>
      <c r="P880" s="199"/>
      <c r="Q880" s="199"/>
      <c r="R880" s="199"/>
      <c r="S880" s="199" t="str">
        <f>IF(OR(LEFT($A880,1)="x",AND(AC873+$AC880=0,$AC873&gt;0)),"",IFERROR(VLOOKUP($A880,LedenZ,29,0),""))</f>
        <v/>
      </c>
      <c r="T880" s="273">
        <f t="shared" si="825"/>
        <v>0</v>
      </c>
      <c r="U880" s="202">
        <f t="shared" si="826"/>
        <v>0</v>
      </c>
      <c r="V880" s="205" t="str">
        <f t="shared" si="833"/>
        <v/>
      </c>
      <c r="W880" s="205" t="str">
        <f t="shared" si="833"/>
        <v/>
      </c>
      <c r="X880" s="49">
        <v>11</v>
      </c>
      <c r="Y880" s="84" t="str">
        <f t="shared" si="827"/>
        <v/>
      </c>
      <c r="Z880" s="84" t="str">
        <f t="shared" si="828"/>
        <v/>
      </c>
      <c r="AA880" s="84" t="str">
        <f t="shared" si="829"/>
        <v/>
      </c>
      <c r="AB880" s="84" t="str">
        <f t="shared" si="830"/>
        <v/>
      </c>
      <c r="AC880" s="31">
        <f t="shared" si="831"/>
        <v>0</v>
      </c>
      <c r="AH880" s="332" t="str">
        <f t="shared" si="832"/>
        <v/>
      </c>
    </row>
    <row r="881" spans="1:34" x14ac:dyDescent="0.25">
      <c r="A881" s="31" t="str">
        <f>C871&amp;"x"&amp;B881</f>
        <v>x8</v>
      </c>
      <c r="B881" s="60">
        <v>8</v>
      </c>
      <c r="C881" s="84" t="str">
        <f t="shared" si="815"/>
        <v/>
      </c>
      <c r="D881" s="84" t="str">
        <f t="shared" si="816"/>
        <v/>
      </c>
      <c r="E881" s="85" t="str">
        <f t="shared" si="817"/>
        <v/>
      </c>
      <c r="F881" s="85" t="str">
        <f t="shared" si="818"/>
        <v/>
      </c>
      <c r="G881" s="86" t="str">
        <f t="shared" si="819"/>
        <v/>
      </c>
      <c r="H881" s="87" t="str">
        <f t="shared" si="820"/>
        <v/>
      </c>
      <c r="I881" s="94"/>
      <c r="J881" s="84" t="str">
        <f t="shared" si="821"/>
        <v/>
      </c>
      <c r="K881" s="84" t="str">
        <f t="shared" si="822"/>
        <v/>
      </c>
      <c r="L881" s="84" t="str">
        <f t="shared" si="823"/>
        <v/>
      </c>
      <c r="M881" s="84" t="str">
        <f t="shared" si="824"/>
        <v/>
      </c>
      <c r="N881" s="89"/>
      <c r="P881" s="199"/>
      <c r="Q881" s="199"/>
      <c r="R881" s="199"/>
      <c r="S881" s="199" t="str">
        <f>IF(OR(LEFT($A881,1)="x",AND(AC873+$AC881=0,$AC873&gt;0)),"",IFERROR(VLOOKUP($A881,LedenZ,29,0),""))</f>
        <v/>
      </c>
      <c r="T881" s="273">
        <f t="shared" si="825"/>
        <v>0</v>
      </c>
      <c r="U881" s="202">
        <f t="shared" si="826"/>
        <v>0</v>
      </c>
      <c r="V881" s="205" t="str">
        <f t="shared" si="833"/>
        <v/>
      </c>
      <c r="W881" s="205" t="str">
        <f t="shared" si="833"/>
        <v/>
      </c>
      <c r="X881" s="49">
        <v>12</v>
      </c>
      <c r="Y881" s="84" t="str">
        <f t="shared" si="827"/>
        <v/>
      </c>
      <c r="Z881" s="84" t="str">
        <f t="shared" si="828"/>
        <v/>
      </c>
      <c r="AA881" s="84" t="str">
        <f t="shared" si="829"/>
        <v/>
      </c>
      <c r="AB881" s="84" t="str">
        <f t="shared" si="830"/>
        <v/>
      </c>
      <c r="AC881" s="31">
        <f t="shared" si="831"/>
        <v>0</v>
      </c>
      <c r="AH881" s="332" t="str">
        <f t="shared" si="832"/>
        <v/>
      </c>
    </row>
    <row r="882" spans="1:34" x14ac:dyDescent="0.25">
      <c r="A882" s="31" t="str">
        <f>C871&amp;"x"&amp;B882</f>
        <v>x9</v>
      </c>
      <c r="B882" s="60">
        <v>9</v>
      </c>
      <c r="C882" s="84" t="str">
        <f t="shared" si="815"/>
        <v/>
      </c>
      <c r="D882" s="84" t="str">
        <f t="shared" si="816"/>
        <v/>
      </c>
      <c r="E882" s="85" t="str">
        <f t="shared" si="817"/>
        <v/>
      </c>
      <c r="F882" s="85" t="str">
        <f t="shared" si="818"/>
        <v/>
      </c>
      <c r="G882" s="86" t="str">
        <f t="shared" si="819"/>
        <v/>
      </c>
      <c r="H882" s="87" t="str">
        <f t="shared" si="820"/>
        <v/>
      </c>
      <c r="I882" s="94"/>
      <c r="J882" s="84" t="str">
        <f t="shared" si="821"/>
        <v/>
      </c>
      <c r="K882" s="84" t="str">
        <f t="shared" si="822"/>
        <v/>
      </c>
      <c r="L882" s="84" t="str">
        <f t="shared" si="823"/>
        <v/>
      </c>
      <c r="M882" s="84" t="str">
        <f t="shared" si="824"/>
        <v/>
      </c>
      <c r="N882" s="89"/>
      <c r="P882" s="199"/>
      <c r="Q882" s="199"/>
      <c r="R882" s="199"/>
      <c r="S882" s="199" t="str">
        <f>IF(OR(LEFT($A882,1)="x",AND(AC873+$AC882=0,$AC873&gt;0)),"",IFERROR(VLOOKUP($A882,LedenZ,29,0),""))</f>
        <v/>
      </c>
      <c r="T882" s="273">
        <f t="shared" si="825"/>
        <v>0</v>
      </c>
      <c r="U882" s="202">
        <f t="shared" si="826"/>
        <v>0</v>
      </c>
      <c r="V882" s="205" t="str">
        <f t="shared" si="833"/>
        <v/>
      </c>
      <c r="W882" s="205" t="str">
        <f t="shared" si="833"/>
        <v/>
      </c>
      <c r="X882" s="49">
        <v>13</v>
      </c>
      <c r="Y882" s="84" t="str">
        <f t="shared" si="827"/>
        <v/>
      </c>
      <c r="Z882" s="84" t="str">
        <f t="shared" si="828"/>
        <v/>
      </c>
      <c r="AA882" s="84" t="str">
        <f t="shared" si="829"/>
        <v/>
      </c>
      <c r="AB882" s="84" t="str">
        <f t="shared" si="830"/>
        <v/>
      </c>
      <c r="AC882" s="31">
        <f t="shared" si="831"/>
        <v>0</v>
      </c>
      <c r="AH882" s="332" t="str">
        <f t="shared" si="832"/>
        <v/>
      </c>
    </row>
    <row r="883" spans="1:34" x14ac:dyDescent="0.25">
      <c r="A883" s="31" t="str">
        <f>C871&amp;"x"&amp;B883</f>
        <v>x10</v>
      </c>
      <c r="B883" s="60">
        <v>10</v>
      </c>
      <c r="C883" s="84" t="str">
        <f t="shared" si="815"/>
        <v/>
      </c>
      <c r="D883" s="84" t="str">
        <f t="shared" si="816"/>
        <v/>
      </c>
      <c r="E883" s="85" t="str">
        <f t="shared" si="817"/>
        <v/>
      </c>
      <c r="F883" s="85" t="str">
        <f t="shared" si="818"/>
        <v/>
      </c>
      <c r="G883" s="86" t="str">
        <f t="shared" si="819"/>
        <v/>
      </c>
      <c r="H883" s="87" t="str">
        <f t="shared" si="820"/>
        <v/>
      </c>
      <c r="I883" s="94"/>
      <c r="J883" s="84" t="str">
        <f t="shared" si="821"/>
        <v/>
      </c>
      <c r="K883" s="84" t="str">
        <f t="shared" si="822"/>
        <v/>
      </c>
      <c r="L883" s="84" t="str">
        <f t="shared" si="823"/>
        <v/>
      </c>
      <c r="M883" s="84" t="str">
        <f t="shared" si="824"/>
        <v/>
      </c>
      <c r="N883" s="89"/>
      <c r="P883" s="199"/>
      <c r="Q883" s="199"/>
      <c r="R883" s="199"/>
      <c r="S883" s="199" t="str">
        <f>IF(OR(LEFT($A883,1)="x",AND(AC873+$AC883=0,$AC873&gt;0)),"",IFERROR(VLOOKUP($A883,LedenZ,29,0),""))</f>
        <v/>
      </c>
      <c r="T883" s="273">
        <f t="shared" si="825"/>
        <v>0</v>
      </c>
      <c r="U883" s="202">
        <f t="shared" si="826"/>
        <v>0</v>
      </c>
      <c r="V883" s="205" t="str">
        <f t="shared" si="833"/>
        <v/>
      </c>
      <c r="W883" s="205" t="str">
        <f t="shared" si="833"/>
        <v/>
      </c>
      <c r="X883" s="49">
        <v>14</v>
      </c>
      <c r="Y883" s="84" t="str">
        <f t="shared" si="827"/>
        <v/>
      </c>
      <c r="Z883" s="84" t="str">
        <f t="shared" si="828"/>
        <v/>
      </c>
      <c r="AA883" s="84" t="str">
        <f t="shared" si="829"/>
        <v/>
      </c>
      <c r="AB883" s="84" t="str">
        <f t="shared" si="830"/>
        <v/>
      </c>
      <c r="AC883" s="31">
        <f t="shared" si="831"/>
        <v>0</v>
      </c>
      <c r="AH883" s="332" t="str">
        <f t="shared" si="832"/>
        <v/>
      </c>
    </row>
    <row r="884" spans="1:34" x14ac:dyDescent="0.25">
      <c r="A884" s="31" t="str">
        <f>C871&amp;"x"&amp;B884</f>
        <v>x11</v>
      </c>
      <c r="B884" s="60">
        <v>11</v>
      </c>
      <c r="C884" s="84" t="str">
        <f t="shared" si="815"/>
        <v/>
      </c>
      <c r="D884" s="84" t="str">
        <f t="shared" si="816"/>
        <v/>
      </c>
      <c r="E884" s="85" t="str">
        <f t="shared" si="817"/>
        <v/>
      </c>
      <c r="F884" s="85" t="str">
        <f t="shared" si="818"/>
        <v/>
      </c>
      <c r="G884" s="86" t="str">
        <f t="shared" si="819"/>
        <v/>
      </c>
      <c r="H884" s="87" t="str">
        <f t="shared" si="820"/>
        <v/>
      </c>
      <c r="I884" s="94"/>
      <c r="J884" s="84" t="str">
        <f t="shared" si="821"/>
        <v/>
      </c>
      <c r="K884" s="84" t="str">
        <f t="shared" si="822"/>
        <v/>
      </c>
      <c r="L884" s="84" t="str">
        <f t="shared" si="823"/>
        <v/>
      </c>
      <c r="M884" s="84" t="str">
        <f t="shared" si="824"/>
        <v/>
      </c>
      <c r="N884" s="89"/>
      <c r="P884" s="199"/>
      <c r="Q884" s="199"/>
      <c r="R884" s="199"/>
      <c r="S884" s="199" t="str">
        <f>IF(OR(LEFT($A884,1)="x",AND(AC873+$AC884=0,$AC873&gt;0)),"",IFERROR(VLOOKUP($A884,LedenZ,29,0),""))</f>
        <v/>
      </c>
      <c r="T884" s="273">
        <f t="shared" si="825"/>
        <v>0</v>
      </c>
      <c r="U884" s="202">
        <f t="shared" si="826"/>
        <v>0</v>
      </c>
      <c r="V884" s="205" t="str">
        <f t="shared" si="833"/>
        <v/>
      </c>
      <c r="W884" s="205" t="str">
        <f t="shared" si="833"/>
        <v/>
      </c>
      <c r="X884" s="49">
        <v>15</v>
      </c>
      <c r="Y884" s="84" t="str">
        <f t="shared" si="827"/>
        <v/>
      </c>
      <c r="Z884" s="84" t="str">
        <f t="shared" si="828"/>
        <v/>
      </c>
      <c r="AA884" s="84" t="str">
        <f t="shared" si="829"/>
        <v/>
      </c>
      <c r="AB884" s="84" t="str">
        <f t="shared" si="830"/>
        <v/>
      </c>
      <c r="AC884" s="31">
        <f t="shared" si="831"/>
        <v>0</v>
      </c>
      <c r="AH884" s="332" t="str">
        <f t="shared" si="832"/>
        <v/>
      </c>
    </row>
    <row r="885" spans="1:34" x14ac:dyDescent="0.25">
      <c r="A885" s="31" t="str">
        <f>C871&amp;"x"&amp;B885</f>
        <v>x12</v>
      </c>
      <c r="B885" s="60">
        <v>12</v>
      </c>
      <c r="C885" s="84" t="str">
        <f t="shared" si="815"/>
        <v/>
      </c>
      <c r="D885" s="84" t="str">
        <f t="shared" si="816"/>
        <v/>
      </c>
      <c r="E885" s="85" t="str">
        <f t="shared" si="817"/>
        <v/>
      </c>
      <c r="F885" s="85" t="str">
        <f t="shared" si="818"/>
        <v/>
      </c>
      <c r="G885" s="86" t="str">
        <f t="shared" si="819"/>
        <v/>
      </c>
      <c r="H885" s="87" t="str">
        <f t="shared" si="820"/>
        <v/>
      </c>
      <c r="I885" s="94"/>
      <c r="J885" s="84" t="str">
        <f t="shared" si="821"/>
        <v/>
      </c>
      <c r="K885" s="84" t="str">
        <f t="shared" si="822"/>
        <v/>
      </c>
      <c r="L885" s="84" t="str">
        <f t="shared" si="823"/>
        <v/>
      </c>
      <c r="M885" s="84" t="str">
        <f t="shared" si="824"/>
        <v/>
      </c>
      <c r="N885" s="89"/>
      <c r="P885" s="199"/>
      <c r="Q885" s="199"/>
      <c r="R885" s="199"/>
      <c r="S885" s="199" t="str">
        <f>IF(OR(LEFT($A885,1)="x",AND(AC873+$AC885=0,$AC873&gt;0)),"",IFERROR(VLOOKUP($A885,LedenZ,29,0),""))</f>
        <v/>
      </c>
      <c r="T885" s="273">
        <f t="shared" si="825"/>
        <v>0</v>
      </c>
      <c r="U885" s="202">
        <f t="shared" si="826"/>
        <v>0</v>
      </c>
      <c r="V885" s="205" t="str">
        <f t="shared" si="833"/>
        <v/>
      </c>
      <c r="W885" s="205" t="str">
        <f t="shared" si="833"/>
        <v/>
      </c>
      <c r="X885" s="49">
        <v>16</v>
      </c>
      <c r="Y885" s="84" t="str">
        <f t="shared" si="827"/>
        <v/>
      </c>
      <c r="Z885" s="84" t="str">
        <f t="shared" si="828"/>
        <v/>
      </c>
      <c r="AA885" s="84" t="str">
        <f t="shared" si="829"/>
        <v/>
      </c>
      <c r="AB885" s="84" t="str">
        <f t="shared" si="830"/>
        <v/>
      </c>
      <c r="AC885" s="31">
        <f t="shared" si="831"/>
        <v>0</v>
      </c>
      <c r="AH885" s="332" t="str">
        <f t="shared" si="832"/>
        <v/>
      </c>
    </row>
    <row r="886" spans="1:34" x14ac:dyDescent="0.25">
      <c r="A886" s="31" t="str">
        <f>C871&amp;"x"&amp;B886</f>
        <v>x13</v>
      </c>
      <c r="B886" s="60">
        <v>13</v>
      </c>
      <c r="C886" s="84" t="str">
        <f t="shared" si="815"/>
        <v/>
      </c>
      <c r="D886" s="84" t="str">
        <f t="shared" si="816"/>
        <v/>
      </c>
      <c r="E886" s="85" t="str">
        <f t="shared" si="817"/>
        <v/>
      </c>
      <c r="F886" s="85" t="str">
        <f t="shared" si="818"/>
        <v/>
      </c>
      <c r="G886" s="86" t="str">
        <f t="shared" si="819"/>
        <v/>
      </c>
      <c r="H886" s="87" t="str">
        <f t="shared" si="820"/>
        <v/>
      </c>
      <c r="I886" s="94"/>
      <c r="J886" s="84" t="str">
        <f t="shared" si="821"/>
        <v/>
      </c>
      <c r="K886" s="84" t="str">
        <f t="shared" si="822"/>
        <v/>
      </c>
      <c r="L886" s="84" t="str">
        <f t="shared" si="823"/>
        <v/>
      </c>
      <c r="M886" s="84" t="str">
        <f t="shared" si="824"/>
        <v/>
      </c>
      <c r="N886" s="89"/>
      <c r="P886" s="199"/>
      <c r="Q886" s="199"/>
      <c r="R886" s="199"/>
      <c r="S886" s="199" t="str">
        <f>IF(OR(LEFT($A886,1)="x",AND(AC873+$AC886=0,$AC873&gt;0)),"",IFERROR(VLOOKUP($A886,LedenZ,29,0),""))</f>
        <v/>
      </c>
      <c r="T886" s="273">
        <f t="shared" si="825"/>
        <v>0</v>
      </c>
      <c r="U886" s="202">
        <f t="shared" si="826"/>
        <v>0</v>
      </c>
      <c r="V886" s="205" t="str">
        <f t="shared" si="833"/>
        <v/>
      </c>
      <c r="W886" s="205" t="str">
        <f t="shared" si="833"/>
        <v/>
      </c>
      <c r="X886" s="49">
        <v>17</v>
      </c>
      <c r="Y886" s="84" t="str">
        <f t="shared" si="827"/>
        <v/>
      </c>
      <c r="Z886" s="84" t="str">
        <f t="shared" si="828"/>
        <v/>
      </c>
      <c r="AA886" s="84" t="str">
        <f t="shared" si="829"/>
        <v/>
      </c>
      <c r="AB886" s="84" t="str">
        <f t="shared" si="830"/>
        <v/>
      </c>
      <c r="AC886" s="31">
        <f t="shared" si="831"/>
        <v>0</v>
      </c>
      <c r="AH886" s="332" t="str">
        <f t="shared" si="832"/>
        <v/>
      </c>
    </row>
    <row r="887" spans="1:34" x14ac:dyDescent="0.25">
      <c r="A887" s="31" t="str">
        <f>C871&amp;"x"&amp;B887</f>
        <v>x14</v>
      </c>
      <c r="B887" s="60">
        <v>14</v>
      </c>
      <c r="C887" s="84" t="str">
        <f t="shared" si="815"/>
        <v/>
      </c>
      <c r="D887" s="84" t="str">
        <f t="shared" si="816"/>
        <v/>
      </c>
      <c r="E887" s="85" t="str">
        <f t="shared" si="817"/>
        <v/>
      </c>
      <c r="F887" s="85" t="str">
        <f t="shared" si="818"/>
        <v/>
      </c>
      <c r="G887" s="86" t="str">
        <f t="shared" si="819"/>
        <v/>
      </c>
      <c r="H887" s="87" t="str">
        <f t="shared" si="820"/>
        <v/>
      </c>
      <c r="I887" s="94"/>
      <c r="J887" s="84" t="str">
        <f t="shared" si="821"/>
        <v/>
      </c>
      <c r="K887" s="84" t="str">
        <f t="shared" si="822"/>
        <v/>
      </c>
      <c r="L887" s="84" t="str">
        <f t="shared" si="823"/>
        <v/>
      </c>
      <c r="M887" s="84" t="str">
        <f t="shared" si="824"/>
        <v/>
      </c>
      <c r="N887" s="89"/>
      <c r="P887" s="199"/>
      <c r="Q887" s="199"/>
      <c r="R887" s="199"/>
      <c r="S887" s="199" t="str">
        <f>IF(OR(LEFT($A887,1)="x",AND(AC873+$AC887=0,$AC873&gt;0)),"",IFERROR(VLOOKUP($A887,LedenZ,29,0),""))</f>
        <v/>
      </c>
      <c r="T887" s="273">
        <f t="shared" si="825"/>
        <v>0</v>
      </c>
      <c r="U887" s="202">
        <f t="shared" si="826"/>
        <v>0</v>
      </c>
      <c r="V887" s="205" t="str">
        <f t="shared" si="833"/>
        <v/>
      </c>
      <c r="W887" s="205" t="str">
        <f t="shared" si="833"/>
        <v/>
      </c>
      <c r="X887" s="49">
        <v>18</v>
      </c>
      <c r="Y887" s="84" t="str">
        <f t="shared" si="827"/>
        <v/>
      </c>
      <c r="Z887" s="84" t="str">
        <f t="shared" si="828"/>
        <v/>
      </c>
      <c r="AA887" s="84" t="str">
        <f t="shared" si="829"/>
        <v/>
      </c>
      <c r="AB887" s="84" t="str">
        <f t="shared" si="830"/>
        <v/>
      </c>
      <c r="AC887" s="31">
        <f t="shared" si="831"/>
        <v>0</v>
      </c>
      <c r="AH887" s="332" t="str">
        <f t="shared" si="832"/>
        <v/>
      </c>
    </row>
    <row r="888" spans="1:34" x14ac:dyDescent="0.25">
      <c r="A888" s="31" t="str">
        <f>C871&amp;"x"&amp;B888</f>
        <v>x15</v>
      </c>
      <c r="B888" s="60">
        <v>15</v>
      </c>
      <c r="C888" s="84" t="str">
        <f t="shared" si="815"/>
        <v/>
      </c>
      <c r="D888" s="84" t="str">
        <f t="shared" si="816"/>
        <v/>
      </c>
      <c r="E888" s="85" t="str">
        <f t="shared" si="817"/>
        <v/>
      </c>
      <c r="F888" s="85" t="str">
        <f t="shared" si="818"/>
        <v/>
      </c>
      <c r="G888" s="86" t="str">
        <f t="shared" si="819"/>
        <v/>
      </c>
      <c r="H888" s="87" t="str">
        <f t="shared" si="820"/>
        <v/>
      </c>
      <c r="I888" s="94"/>
      <c r="J888" s="84" t="str">
        <f t="shared" si="821"/>
        <v/>
      </c>
      <c r="K888" s="84" t="str">
        <f t="shared" si="822"/>
        <v/>
      </c>
      <c r="L888" s="84" t="str">
        <f t="shared" si="823"/>
        <v/>
      </c>
      <c r="M888" s="84" t="str">
        <f t="shared" si="824"/>
        <v/>
      </c>
      <c r="N888" s="89"/>
      <c r="P888" s="199"/>
      <c r="Q888" s="199"/>
      <c r="R888" s="199"/>
      <c r="S888" s="199" t="str">
        <f>IF(OR(LEFT($A888,1)="x",AND(AC873+$AC888=0,$AC873&gt;0)),"",IFERROR(VLOOKUP($A888,LedenZ,29,0),""))</f>
        <v/>
      </c>
      <c r="T888" s="273">
        <f t="shared" si="825"/>
        <v>0</v>
      </c>
      <c r="U888" s="202">
        <f t="shared" si="826"/>
        <v>0</v>
      </c>
      <c r="V888" s="205" t="str">
        <f t="shared" si="833"/>
        <v/>
      </c>
      <c r="W888" s="205" t="str">
        <f t="shared" si="833"/>
        <v/>
      </c>
      <c r="X888" s="49">
        <v>19</v>
      </c>
      <c r="Y888" s="84" t="str">
        <f t="shared" si="827"/>
        <v/>
      </c>
      <c r="Z888" s="84" t="str">
        <f t="shared" si="828"/>
        <v/>
      </c>
      <c r="AA888" s="84" t="str">
        <f t="shared" si="829"/>
        <v/>
      </c>
      <c r="AB888" s="84" t="str">
        <f t="shared" si="830"/>
        <v/>
      </c>
      <c r="AC888" s="31">
        <f t="shared" si="831"/>
        <v>0</v>
      </c>
      <c r="AH888" s="332" t="str">
        <f t="shared" si="832"/>
        <v/>
      </c>
    </row>
    <row r="889" spans="1:34" ht="13.8" thickBot="1" x14ac:dyDescent="0.3">
      <c r="B889" s="90"/>
      <c r="C889" s="91"/>
      <c r="D889" s="90"/>
      <c r="E889" s="90"/>
      <c r="F889" s="90"/>
      <c r="G889" s="92"/>
      <c r="H889" s="92"/>
      <c r="I889" s="92"/>
      <c r="J889" s="91"/>
      <c r="K889" s="91"/>
      <c r="L889" s="91"/>
      <c r="M889" s="89"/>
      <c r="N889" s="89"/>
      <c r="X889" s="49">
        <v>20</v>
      </c>
    </row>
    <row r="890" spans="1:34" ht="13.8" thickTop="1" x14ac:dyDescent="0.25">
      <c r="A890" s="59"/>
      <c r="B890" s="60"/>
      <c r="C890" s="416" t="s">
        <v>5707</v>
      </c>
      <c r="D890" s="416"/>
      <c r="E890" s="162" t="s">
        <v>5708</v>
      </c>
      <c r="F890" s="162" t="s">
        <v>5709</v>
      </c>
      <c r="G890" s="62" t="s">
        <v>5710</v>
      </c>
      <c r="H890" s="63"/>
      <c r="I890" s="64"/>
      <c r="J890" s="65" t="s">
        <v>5711</v>
      </c>
      <c r="K890" s="65" t="s">
        <v>5712</v>
      </c>
      <c r="L890" s="65" t="s">
        <v>5713</v>
      </c>
      <c r="M890" s="66"/>
      <c r="N890" s="66"/>
      <c r="O890" s="67"/>
      <c r="P890" s="68">
        <f>COUNT(P894:P908)</f>
        <v>0</v>
      </c>
      <c r="Q890" s="68">
        <f>COUNT(Q894:Q908)</f>
        <v>0</v>
      </c>
      <c r="R890" s="68">
        <f>COUNT(R894:R908)</f>
        <v>0</v>
      </c>
      <c r="S890" s="68">
        <f>COUNT(S894:S908)</f>
        <v>0</v>
      </c>
      <c r="T890" s="344">
        <f>T891-SUM(U894:U908)</f>
        <v>0</v>
      </c>
      <c r="U890" s="67"/>
      <c r="V890" s="67"/>
      <c r="W890" s="67"/>
      <c r="X890" s="67">
        <v>1</v>
      </c>
      <c r="Y890" s="59"/>
      <c r="Z890" s="59"/>
      <c r="AA890" s="59"/>
      <c r="AB890" s="59"/>
      <c r="AC890" s="59"/>
    </row>
    <row r="891" spans="1:34" x14ac:dyDescent="0.25">
      <c r="A891" s="40">
        <v>48</v>
      </c>
      <c r="B891" s="70"/>
      <c r="C891" s="415" t="str">
        <f>Leden!AR50</f>
        <v/>
      </c>
      <c r="D891" s="415"/>
      <c r="E891" s="161" t="str">
        <f>IF($C891="","",LEFT(IFERROR(VLOOKUP($C891,TeamsZ,2,0),"")&amp;"??",2))</f>
        <v/>
      </c>
      <c r="F891" s="342" t="str">
        <f>IF($C891="","",IFERROR(VLOOKUP($C891,TeamsZ,3,0),"??"))</f>
        <v/>
      </c>
      <c r="G891" s="161" t="str">
        <f>IF($C891="","",LEFT(IFERROR(VLOOKUP($C891,TeamsZ,4,0),"")&amp;"?",1))</f>
        <v/>
      </c>
      <c r="H891" s="72"/>
      <c r="I891" s="73"/>
      <c r="J891" s="265">
        <f>COUNTIF(C894:C908,"V")</f>
        <v>0</v>
      </c>
      <c r="K891" s="268">
        <f>COUNTIF(C894:C908,"M")</f>
        <v>0</v>
      </c>
      <c r="L891" s="74" t="str">
        <f>IFERROR(AVERAGE(H894:H908),"")</f>
        <v/>
      </c>
      <c r="M891" s="75"/>
      <c r="N891" s="75"/>
      <c r="O891" s="76" t="s">
        <v>5714</v>
      </c>
      <c r="P891" s="346"/>
      <c r="Q891" s="346"/>
      <c r="R891" s="346"/>
      <c r="S891" s="346" t="str">
        <f>IF(COUNT(S894:S908)=0,"",TeamPunten(S894:S908,$C891,$T891))</f>
        <v/>
      </c>
      <c r="T891" s="344">
        <f>SUM(T894:T908)</f>
        <v>0</v>
      </c>
      <c r="U891" s="201" t="str">
        <f>MID($C891,1,1)</f>
        <v/>
      </c>
      <c r="V891" s="201" t="str">
        <f>MID($C891,1,1)</f>
        <v/>
      </c>
      <c r="W891" s="201" t="str">
        <f>MID($C891,1,1)</f>
        <v/>
      </c>
      <c r="X891" s="49">
        <v>2</v>
      </c>
      <c r="Y891" s="40"/>
      <c r="Z891" s="40"/>
      <c r="AA891" s="40"/>
      <c r="AB891" s="40"/>
      <c r="AC891" s="40"/>
      <c r="AD891" s="17" t="str">
        <f>IF($C891="","",IFERROR(VLOOKUP($C891,TeamsZ,6,0),""))</f>
        <v/>
      </c>
      <c r="AE891" s="17" t="str">
        <f>TRIM(IF($AD891="","",IFERROR(VLOOKUP($AD891,Teams!$J$4:$O$8,2,0),"")))</f>
        <v/>
      </c>
      <c r="AF891" s="17" t="str">
        <f>TRIM(IF($AD891="","",IFERROR(VLOOKUP($AD891,Teams!$J$4:$O$8,4,0),"")))</f>
        <v/>
      </c>
      <c r="AH891" s="335" t="str">
        <f>IFERROR(AVERAGE(AH894:AH908),"")</f>
        <v/>
      </c>
    </row>
    <row r="892" spans="1:34" x14ac:dyDescent="0.25">
      <c r="B892" s="60"/>
      <c r="C892" s="162"/>
      <c r="D892" s="60"/>
      <c r="E892" s="60"/>
      <c r="F892" s="60"/>
      <c r="G892" s="64"/>
      <c r="H892" s="64"/>
      <c r="I892" s="64"/>
      <c r="J892" s="266"/>
      <c r="K892" s="266"/>
      <c r="L892" s="266"/>
      <c r="M892" s="77"/>
      <c r="N892" s="77"/>
      <c r="P892" s="200"/>
      <c r="Q892" s="200"/>
      <c r="R892" s="200"/>
      <c r="S892" s="200"/>
      <c r="T892" s="156"/>
      <c r="U892" s="202"/>
      <c r="V892" s="202"/>
      <c r="W892" s="202"/>
      <c r="X892" s="49">
        <v>3</v>
      </c>
    </row>
    <row r="893" spans="1:34" x14ac:dyDescent="0.25">
      <c r="A893" s="78"/>
      <c r="B893" s="79"/>
      <c r="C893" s="80" t="s">
        <v>5715</v>
      </c>
      <c r="D893" s="80" t="s">
        <v>5716</v>
      </c>
      <c r="E893" s="81" t="s">
        <v>5717</v>
      </c>
      <c r="F893" s="81" t="s">
        <v>5718</v>
      </c>
      <c r="G893" s="80" t="s">
        <v>5719</v>
      </c>
      <c r="H893" s="80" t="s">
        <v>5720</v>
      </c>
      <c r="I893" s="80" t="s">
        <v>5575</v>
      </c>
      <c r="J893" s="80" t="s">
        <v>7904</v>
      </c>
      <c r="K893" s="80" t="s">
        <v>7905</v>
      </c>
      <c r="L893" s="80" t="s">
        <v>8680</v>
      </c>
      <c r="M893" s="80" t="s">
        <v>8681</v>
      </c>
      <c r="N893" s="82"/>
      <c r="O893" s="83"/>
      <c r="P893" s="203" t="s">
        <v>5585</v>
      </c>
      <c r="Q893" s="203" t="s">
        <v>5584</v>
      </c>
      <c r="R893" s="203" t="s">
        <v>5586</v>
      </c>
      <c r="S893" s="203" t="s">
        <v>5585</v>
      </c>
      <c r="T893" s="156"/>
      <c r="U893" s="201" t="str">
        <f>IF(W891="","",VLOOKUP(W891,Leeftijdscat,2,FALSE))</f>
        <v/>
      </c>
      <c r="V893" s="201" t="str">
        <f>IF(W891="","",VLOOKUP(W891,Leeftijdscat,3,FALSE))</f>
        <v/>
      </c>
      <c r="W893" s="201" t="str">
        <f>IF(W891="","",VLOOKUP(W891,Leeftijdscat,4,FALSE))</f>
        <v/>
      </c>
      <c r="X893" s="49">
        <v>4</v>
      </c>
      <c r="Y893" s="78">
        <f>LEN(Y894&amp;Y895&amp;Y896&amp;Y897&amp;Y898&amp;Y899&amp;Y900&amp;Y901&amp;Y902&amp;Y903&amp;Y904&amp;Y905&amp;Y906&amp;Y907&amp;Y908)</f>
        <v>0</v>
      </c>
      <c r="Z893" s="78">
        <f>LEN(Z894&amp;Z895&amp;Z896&amp;Z897&amp;Z898&amp;Z899&amp;Z900&amp;Z901&amp;Z902&amp;Z903&amp;Z904&amp;Z905&amp;Z906&amp;Z907&amp;Z908)</f>
        <v>0</v>
      </c>
      <c r="AA893" s="78">
        <f>LEN(AA894&amp;AA895&amp;AA896&amp;AA897&amp;AA898&amp;AA899&amp;AA900&amp;AA901&amp;AA902&amp;AA903&amp;AA904&amp;AA905&amp;AA906&amp;AA907&amp;AA908)</f>
        <v>0</v>
      </c>
      <c r="AB893" s="78">
        <f>LEN(AB894&amp;AB895&amp;AB896&amp;AB897&amp;AB898&amp;AB899&amp;AB900&amp;AB901&amp;AB902&amp;AB903&amp;AB904&amp;AB905&amp;AB906&amp;AB907&amp;AB908)</f>
        <v>0</v>
      </c>
      <c r="AC893" s="78">
        <f>SUM(Y893:AA893)</f>
        <v>0</v>
      </c>
    </row>
    <row r="894" spans="1:34" x14ac:dyDescent="0.25">
      <c r="A894" s="31" t="str">
        <f>C891&amp;"x"&amp;B894</f>
        <v>x1</v>
      </c>
      <c r="B894" s="60">
        <v>1</v>
      </c>
      <c r="C894" s="84" t="str">
        <f t="shared" ref="C894:C908" si="834">IF(LEFT($A894,1)="x","",IFERROR(VLOOKUP($A894,LedenZ,5,0),""))</f>
        <v/>
      </c>
      <c r="D894" s="84" t="str">
        <f t="shared" ref="D894:D908" si="835">IF(LEFT($A894,1)="x","",IFERROR(VLOOKUP($A894,LedenZ,6,0),""))</f>
        <v/>
      </c>
      <c r="E894" s="85" t="str">
        <f t="shared" ref="E894:E908" si="836">IF(LEFT($A894,1)="x","",IFERROR(VLOOKUP($A894,LedenZ,7,0),""))</f>
        <v/>
      </c>
      <c r="F894" s="85" t="str">
        <f t="shared" ref="F894:F908" si="837">IF(LEFT($A894,1)="x","",IFERROR(VLOOKUP($A894,LedenZ,8,0),""))</f>
        <v/>
      </c>
      <c r="G894" s="86" t="str">
        <f t="shared" ref="G894:G908" si="838">IF(LEFT($A894,1)="x","",IFERROR(VLOOKUP($A894,LedenZ,9,0),""))</f>
        <v/>
      </c>
      <c r="H894" s="87" t="str">
        <f t="shared" ref="H894:H908" si="839">IF(AND(ISNUMBER(G894),G894&lt;&gt;0),DATEDIF(G894,Peildatum,"Y"),"")</f>
        <v/>
      </c>
      <c r="I894" s="94"/>
      <c r="J894" s="84" t="str">
        <f t="shared" ref="J894:J908" si="840">IF(LEFT($A894,1)="x","",IFERROR(VLOOKUP($A894,LedenZ,15,0),""))</f>
        <v/>
      </c>
      <c r="K894" s="84" t="str">
        <f t="shared" ref="K894:K908" si="841">IF(LEFT($A894,1)="x","",IFERROR(VLOOKUP($A894,LedenZ,16,0),""))</f>
        <v/>
      </c>
      <c r="L894" s="84" t="str">
        <f t="shared" ref="L894:L908" si="842">IF(LEFT($A894,1)="x","",IFERROR(VLOOKUP($A894,LedenZ,17,0),""))</f>
        <v/>
      </c>
      <c r="M894" s="84" t="str">
        <f t="shared" ref="M894:M908" si="843">IF(LEFT($A894,1)="x","",IFERROR(VLOOKUP($A894,LedenZ,18,0),""))</f>
        <v/>
      </c>
      <c r="N894" s="89"/>
      <c r="P894" s="199"/>
      <c r="Q894" s="199"/>
      <c r="R894" s="199"/>
      <c r="S894" s="199" t="str">
        <f>IF(OR(LEFT($A894,1)="x",AND(AC893+$AC894=0,$AC893&gt;0)),"",IFERROR(VLOOKUP($A894,LedenZ,29,0),""))</f>
        <v/>
      </c>
      <c r="T894" s="273">
        <f t="shared" ref="T894:T908" si="844">IF(LEN(C894&amp;D894&amp;E894&amp;F894)&gt;0,1,0)</f>
        <v>0</v>
      </c>
      <c r="U894" s="202">
        <f t="shared" ref="U894:U908" si="845">MIN(LEN(Y894&amp;Z894&amp;AA894&amp;AB894),1)</f>
        <v>0</v>
      </c>
      <c r="V894" s="205" t="str">
        <f>V893</f>
        <v/>
      </c>
      <c r="W894" s="205" t="str">
        <f>W893</f>
        <v/>
      </c>
      <c r="X894" s="49">
        <v>5</v>
      </c>
      <c r="Y894" s="84" t="str">
        <f t="shared" ref="Y894:Y908" si="846">IF(LEFT($A894,1)="x","",IFERROR(VLOOKUP($A894,LedenZ,33,0),""))</f>
        <v/>
      </c>
      <c r="Z894" s="84" t="str">
        <f t="shared" ref="Z894:Z908" si="847">IF(LEFT($A894,1)="x","",IFERROR(VLOOKUP($A894,LedenZ,34,0),""))</f>
        <v/>
      </c>
      <c r="AA894" s="84" t="str">
        <f t="shared" ref="AA894:AA908" si="848">IF(LEFT($A894,1)="x","",IFERROR(VLOOKUP($A894,LedenZ,35,0),""))</f>
        <v/>
      </c>
      <c r="AB894" s="84" t="str">
        <f t="shared" ref="AB894:AB908" si="849">IF(LEFT($A894,1)="x","",IFERROR(VLOOKUP($A894,LedenZ,36,0),""))</f>
        <v/>
      </c>
      <c r="AC894" s="31">
        <f t="shared" ref="AC894:AC908" si="850">LEN(Y894&amp;Z894&amp;AA894&amp;AB894)</f>
        <v>0</v>
      </c>
      <c r="AH894" s="332" t="str">
        <f t="shared" ref="AH894:AH908" si="851">lft(G894,Peildatum)</f>
        <v/>
      </c>
    </row>
    <row r="895" spans="1:34" x14ac:dyDescent="0.25">
      <c r="A895" s="31" t="str">
        <f>C891&amp;"x"&amp;B895</f>
        <v>x2</v>
      </c>
      <c r="B895" s="60">
        <v>2</v>
      </c>
      <c r="C895" s="84" t="str">
        <f t="shared" si="834"/>
        <v/>
      </c>
      <c r="D895" s="84" t="str">
        <f t="shared" si="835"/>
        <v/>
      </c>
      <c r="E895" s="85" t="str">
        <f t="shared" si="836"/>
        <v/>
      </c>
      <c r="F895" s="85" t="str">
        <f t="shared" si="837"/>
        <v/>
      </c>
      <c r="G895" s="86" t="str">
        <f t="shared" si="838"/>
        <v/>
      </c>
      <c r="H895" s="87" t="str">
        <f t="shared" si="839"/>
        <v/>
      </c>
      <c r="I895" s="94"/>
      <c r="J895" s="84" t="str">
        <f t="shared" si="840"/>
        <v/>
      </c>
      <c r="K895" s="84" t="str">
        <f t="shared" si="841"/>
        <v/>
      </c>
      <c r="L895" s="84" t="str">
        <f t="shared" si="842"/>
        <v/>
      </c>
      <c r="M895" s="84" t="str">
        <f t="shared" si="843"/>
        <v/>
      </c>
      <c r="N895" s="89"/>
      <c r="P895" s="199"/>
      <c r="Q895" s="199"/>
      <c r="R895" s="199"/>
      <c r="S895" s="199" t="str">
        <f>IF(OR(LEFT($A895,1)="x",AND(AC893+$AC895=0,$AC893&gt;0)),"",IFERROR(VLOOKUP($A895,LedenZ,29,0),""))</f>
        <v/>
      </c>
      <c r="T895" s="273">
        <f t="shared" si="844"/>
        <v>0</v>
      </c>
      <c r="U895" s="202">
        <f t="shared" si="845"/>
        <v>0</v>
      </c>
      <c r="V895" s="205" t="str">
        <f t="shared" ref="V895:W908" si="852">V894</f>
        <v/>
      </c>
      <c r="W895" s="205" t="str">
        <f t="shared" si="852"/>
        <v/>
      </c>
      <c r="X895" s="49">
        <v>6</v>
      </c>
      <c r="Y895" s="84" t="str">
        <f t="shared" si="846"/>
        <v/>
      </c>
      <c r="Z895" s="84" t="str">
        <f t="shared" si="847"/>
        <v/>
      </c>
      <c r="AA895" s="84" t="str">
        <f t="shared" si="848"/>
        <v/>
      </c>
      <c r="AB895" s="84" t="str">
        <f t="shared" si="849"/>
        <v/>
      </c>
      <c r="AC895" s="31">
        <f t="shared" si="850"/>
        <v>0</v>
      </c>
      <c r="AH895" s="332" t="str">
        <f t="shared" si="851"/>
        <v/>
      </c>
    </row>
    <row r="896" spans="1:34" x14ac:dyDescent="0.25">
      <c r="A896" s="31" t="str">
        <f>C891&amp;"x"&amp;B896</f>
        <v>x3</v>
      </c>
      <c r="B896" s="60">
        <v>3</v>
      </c>
      <c r="C896" s="84" t="str">
        <f t="shared" si="834"/>
        <v/>
      </c>
      <c r="D896" s="84" t="str">
        <f t="shared" si="835"/>
        <v/>
      </c>
      <c r="E896" s="85" t="str">
        <f t="shared" si="836"/>
        <v/>
      </c>
      <c r="F896" s="85" t="str">
        <f t="shared" si="837"/>
        <v/>
      </c>
      <c r="G896" s="86" t="str">
        <f t="shared" si="838"/>
        <v/>
      </c>
      <c r="H896" s="87" t="str">
        <f t="shared" si="839"/>
        <v/>
      </c>
      <c r="I896" s="94"/>
      <c r="J896" s="84" t="str">
        <f t="shared" si="840"/>
        <v/>
      </c>
      <c r="K896" s="84" t="str">
        <f t="shared" si="841"/>
        <v/>
      </c>
      <c r="L896" s="84" t="str">
        <f t="shared" si="842"/>
        <v/>
      </c>
      <c r="M896" s="84" t="str">
        <f t="shared" si="843"/>
        <v/>
      </c>
      <c r="N896" s="89"/>
      <c r="P896" s="199"/>
      <c r="Q896" s="199"/>
      <c r="R896" s="199"/>
      <c r="S896" s="199" t="str">
        <f>IF(OR(LEFT($A896,1)="x",AND(AC893+$AC896=0,$AC893&gt;0)),"",IFERROR(VLOOKUP($A896,LedenZ,29,0),""))</f>
        <v/>
      </c>
      <c r="T896" s="273">
        <f t="shared" si="844"/>
        <v>0</v>
      </c>
      <c r="U896" s="202">
        <f t="shared" si="845"/>
        <v>0</v>
      </c>
      <c r="V896" s="205" t="str">
        <f t="shared" si="852"/>
        <v/>
      </c>
      <c r="W896" s="205" t="str">
        <f t="shared" si="852"/>
        <v/>
      </c>
      <c r="X896" s="49">
        <v>7</v>
      </c>
      <c r="Y896" s="84" t="str">
        <f t="shared" si="846"/>
        <v/>
      </c>
      <c r="Z896" s="84" t="str">
        <f t="shared" si="847"/>
        <v/>
      </c>
      <c r="AA896" s="84" t="str">
        <f t="shared" si="848"/>
        <v/>
      </c>
      <c r="AB896" s="84" t="str">
        <f t="shared" si="849"/>
        <v/>
      </c>
      <c r="AC896" s="31">
        <f t="shared" si="850"/>
        <v>0</v>
      </c>
      <c r="AH896" s="332" t="str">
        <f t="shared" si="851"/>
        <v/>
      </c>
    </row>
    <row r="897" spans="1:34" x14ac:dyDescent="0.25">
      <c r="A897" s="31" t="str">
        <f>C891&amp;"x"&amp;B897</f>
        <v>x4</v>
      </c>
      <c r="B897" s="60">
        <v>4</v>
      </c>
      <c r="C897" s="84" t="str">
        <f t="shared" si="834"/>
        <v/>
      </c>
      <c r="D897" s="84" t="str">
        <f t="shared" si="835"/>
        <v/>
      </c>
      <c r="E897" s="85" t="str">
        <f t="shared" si="836"/>
        <v/>
      </c>
      <c r="F897" s="85" t="str">
        <f t="shared" si="837"/>
        <v/>
      </c>
      <c r="G897" s="86" t="str">
        <f t="shared" si="838"/>
        <v/>
      </c>
      <c r="H897" s="87" t="str">
        <f t="shared" si="839"/>
        <v/>
      </c>
      <c r="I897" s="94"/>
      <c r="J897" s="84" t="str">
        <f t="shared" si="840"/>
        <v/>
      </c>
      <c r="K897" s="84" t="str">
        <f t="shared" si="841"/>
        <v/>
      </c>
      <c r="L897" s="84" t="str">
        <f t="shared" si="842"/>
        <v/>
      </c>
      <c r="M897" s="84" t="str">
        <f t="shared" si="843"/>
        <v/>
      </c>
      <c r="N897" s="89"/>
      <c r="P897" s="199"/>
      <c r="Q897" s="199"/>
      <c r="R897" s="199"/>
      <c r="S897" s="199" t="str">
        <f>IF(OR(LEFT($A897,1)="x",AND(AC893+$AC897=0,$AC893&gt;0)),"",IFERROR(VLOOKUP($A897,LedenZ,29,0),""))</f>
        <v/>
      </c>
      <c r="T897" s="273">
        <f t="shared" si="844"/>
        <v>0</v>
      </c>
      <c r="U897" s="202">
        <f t="shared" si="845"/>
        <v>0</v>
      </c>
      <c r="V897" s="205" t="str">
        <f t="shared" si="852"/>
        <v/>
      </c>
      <c r="W897" s="205" t="str">
        <f t="shared" si="852"/>
        <v/>
      </c>
      <c r="X897" s="49">
        <v>8</v>
      </c>
      <c r="Y897" s="84" t="str">
        <f t="shared" si="846"/>
        <v/>
      </c>
      <c r="Z897" s="84" t="str">
        <f t="shared" si="847"/>
        <v/>
      </c>
      <c r="AA897" s="84" t="str">
        <f t="shared" si="848"/>
        <v/>
      </c>
      <c r="AB897" s="84" t="str">
        <f t="shared" si="849"/>
        <v/>
      </c>
      <c r="AC897" s="31">
        <f t="shared" si="850"/>
        <v>0</v>
      </c>
      <c r="AH897" s="332" t="str">
        <f t="shared" si="851"/>
        <v/>
      </c>
    </row>
    <row r="898" spans="1:34" x14ac:dyDescent="0.25">
      <c r="A898" s="31" t="str">
        <f>C891&amp;"x"&amp;B898</f>
        <v>x5</v>
      </c>
      <c r="B898" s="60">
        <v>5</v>
      </c>
      <c r="C898" s="84" t="str">
        <f t="shared" si="834"/>
        <v/>
      </c>
      <c r="D898" s="84" t="str">
        <f t="shared" si="835"/>
        <v/>
      </c>
      <c r="E898" s="85" t="str">
        <f t="shared" si="836"/>
        <v/>
      </c>
      <c r="F898" s="85" t="str">
        <f t="shared" si="837"/>
        <v/>
      </c>
      <c r="G898" s="86" t="str">
        <f t="shared" si="838"/>
        <v/>
      </c>
      <c r="H898" s="87" t="str">
        <f t="shared" si="839"/>
        <v/>
      </c>
      <c r="I898" s="94"/>
      <c r="J898" s="84" t="str">
        <f t="shared" si="840"/>
        <v/>
      </c>
      <c r="K898" s="84" t="str">
        <f t="shared" si="841"/>
        <v/>
      </c>
      <c r="L898" s="84" t="str">
        <f t="shared" si="842"/>
        <v/>
      </c>
      <c r="M898" s="84" t="str">
        <f t="shared" si="843"/>
        <v/>
      </c>
      <c r="N898" s="89"/>
      <c r="P898" s="199"/>
      <c r="Q898" s="199"/>
      <c r="R898" s="199"/>
      <c r="S898" s="199" t="str">
        <f>IF(OR(LEFT($A898,1)="x",AND(AC893+$AC898=0,$AC893&gt;0)),"",IFERROR(VLOOKUP($A898,LedenZ,29,0),""))</f>
        <v/>
      </c>
      <c r="T898" s="273">
        <f t="shared" si="844"/>
        <v>0</v>
      </c>
      <c r="U898" s="202">
        <f t="shared" si="845"/>
        <v>0</v>
      </c>
      <c r="V898" s="205" t="str">
        <f t="shared" si="852"/>
        <v/>
      </c>
      <c r="W898" s="205" t="str">
        <f t="shared" si="852"/>
        <v/>
      </c>
      <c r="X898" s="49">
        <v>9</v>
      </c>
      <c r="Y898" s="84" t="str">
        <f t="shared" si="846"/>
        <v/>
      </c>
      <c r="Z898" s="84" t="str">
        <f t="shared" si="847"/>
        <v/>
      </c>
      <c r="AA898" s="84" t="str">
        <f t="shared" si="848"/>
        <v/>
      </c>
      <c r="AB898" s="84" t="str">
        <f t="shared" si="849"/>
        <v/>
      </c>
      <c r="AC898" s="31">
        <f t="shared" si="850"/>
        <v>0</v>
      </c>
      <c r="AH898" s="332" t="str">
        <f t="shared" si="851"/>
        <v/>
      </c>
    </row>
    <row r="899" spans="1:34" x14ac:dyDescent="0.25">
      <c r="A899" s="31" t="str">
        <f>C891&amp;"x"&amp;B899</f>
        <v>x6</v>
      </c>
      <c r="B899" s="60">
        <v>6</v>
      </c>
      <c r="C899" s="84" t="str">
        <f t="shared" si="834"/>
        <v/>
      </c>
      <c r="D899" s="84" t="str">
        <f t="shared" si="835"/>
        <v/>
      </c>
      <c r="E899" s="85" t="str">
        <f t="shared" si="836"/>
        <v/>
      </c>
      <c r="F899" s="85" t="str">
        <f t="shared" si="837"/>
        <v/>
      </c>
      <c r="G899" s="86" t="str">
        <f t="shared" si="838"/>
        <v/>
      </c>
      <c r="H899" s="87" t="str">
        <f t="shared" si="839"/>
        <v/>
      </c>
      <c r="I899" s="94"/>
      <c r="J899" s="84" t="str">
        <f t="shared" si="840"/>
        <v/>
      </c>
      <c r="K899" s="84" t="str">
        <f t="shared" si="841"/>
        <v/>
      </c>
      <c r="L899" s="84" t="str">
        <f t="shared" si="842"/>
        <v/>
      </c>
      <c r="M899" s="84" t="str">
        <f t="shared" si="843"/>
        <v/>
      </c>
      <c r="N899" s="89"/>
      <c r="P899" s="199"/>
      <c r="Q899" s="199"/>
      <c r="R899" s="199"/>
      <c r="S899" s="199" t="str">
        <f>IF(OR(LEFT($A899,1)="x",AND(AC893+$AC899=0,$AC893&gt;0)),"",IFERROR(VLOOKUP($A899,LedenZ,29,0),""))</f>
        <v/>
      </c>
      <c r="T899" s="273">
        <f t="shared" si="844"/>
        <v>0</v>
      </c>
      <c r="U899" s="202">
        <f t="shared" si="845"/>
        <v>0</v>
      </c>
      <c r="V899" s="205" t="str">
        <f t="shared" si="852"/>
        <v/>
      </c>
      <c r="W899" s="205" t="str">
        <f t="shared" si="852"/>
        <v/>
      </c>
      <c r="X899" s="49">
        <v>10</v>
      </c>
      <c r="Y899" s="84" t="str">
        <f t="shared" si="846"/>
        <v/>
      </c>
      <c r="Z899" s="84" t="str">
        <f t="shared" si="847"/>
        <v/>
      </c>
      <c r="AA899" s="84" t="str">
        <f t="shared" si="848"/>
        <v/>
      </c>
      <c r="AB899" s="84" t="str">
        <f t="shared" si="849"/>
        <v/>
      </c>
      <c r="AC899" s="31">
        <f t="shared" si="850"/>
        <v>0</v>
      </c>
      <c r="AH899" s="332" t="str">
        <f t="shared" si="851"/>
        <v/>
      </c>
    </row>
    <row r="900" spans="1:34" x14ac:dyDescent="0.25">
      <c r="A900" s="31" t="str">
        <f>C891&amp;"x"&amp;B900</f>
        <v>x7</v>
      </c>
      <c r="B900" s="60">
        <v>7</v>
      </c>
      <c r="C900" s="84" t="str">
        <f t="shared" si="834"/>
        <v/>
      </c>
      <c r="D900" s="84" t="str">
        <f t="shared" si="835"/>
        <v/>
      </c>
      <c r="E900" s="85" t="str">
        <f t="shared" si="836"/>
        <v/>
      </c>
      <c r="F900" s="85" t="str">
        <f t="shared" si="837"/>
        <v/>
      </c>
      <c r="G900" s="86" t="str">
        <f t="shared" si="838"/>
        <v/>
      </c>
      <c r="H900" s="87" t="str">
        <f t="shared" si="839"/>
        <v/>
      </c>
      <c r="I900" s="94"/>
      <c r="J900" s="84" t="str">
        <f t="shared" si="840"/>
        <v/>
      </c>
      <c r="K900" s="84" t="str">
        <f t="shared" si="841"/>
        <v/>
      </c>
      <c r="L900" s="84" t="str">
        <f t="shared" si="842"/>
        <v/>
      </c>
      <c r="M900" s="84" t="str">
        <f t="shared" si="843"/>
        <v/>
      </c>
      <c r="N900" s="89"/>
      <c r="P900" s="199"/>
      <c r="Q900" s="199"/>
      <c r="R900" s="199"/>
      <c r="S900" s="199" t="str">
        <f>IF(OR(LEFT($A900,1)="x",AND(AC893+$AC900=0,$AC893&gt;0)),"",IFERROR(VLOOKUP($A900,LedenZ,29,0),""))</f>
        <v/>
      </c>
      <c r="T900" s="273">
        <f t="shared" si="844"/>
        <v>0</v>
      </c>
      <c r="U900" s="202">
        <f t="shared" si="845"/>
        <v>0</v>
      </c>
      <c r="V900" s="205" t="str">
        <f t="shared" si="852"/>
        <v/>
      </c>
      <c r="W900" s="205" t="str">
        <f t="shared" si="852"/>
        <v/>
      </c>
      <c r="X900" s="49">
        <v>11</v>
      </c>
      <c r="Y900" s="84" t="str">
        <f t="shared" si="846"/>
        <v/>
      </c>
      <c r="Z900" s="84" t="str">
        <f t="shared" si="847"/>
        <v/>
      </c>
      <c r="AA900" s="84" t="str">
        <f t="shared" si="848"/>
        <v/>
      </c>
      <c r="AB900" s="84" t="str">
        <f t="shared" si="849"/>
        <v/>
      </c>
      <c r="AC900" s="31">
        <f t="shared" si="850"/>
        <v>0</v>
      </c>
      <c r="AH900" s="332" t="str">
        <f t="shared" si="851"/>
        <v/>
      </c>
    </row>
    <row r="901" spans="1:34" x14ac:dyDescent="0.25">
      <c r="A901" s="31" t="str">
        <f>C891&amp;"x"&amp;B901</f>
        <v>x8</v>
      </c>
      <c r="B901" s="60">
        <v>8</v>
      </c>
      <c r="C901" s="84" t="str">
        <f t="shared" si="834"/>
        <v/>
      </c>
      <c r="D901" s="84" t="str">
        <f t="shared" si="835"/>
        <v/>
      </c>
      <c r="E901" s="85" t="str">
        <f t="shared" si="836"/>
        <v/>
      </c>
      <c r="F901" s="85" t="str">
        <f t="shared" si="837"/>
        <v/>
      </c>
      <c r="G901" s="86" t="str">
        <f t="shared" si="838"/>
        <v/>
      </c>
      <c r="H901" s="87" t="str">
        <f t="shared" si="839"/>
        <v/>
      </c>
      <c r="I901" s="94"/>
      <c r="J901" s="84" t="str">
        <f t="shared" si="840"/>
        <v/>
      </c>
      <c r="K901" s="84" t="str">
        <f t="shared" si="841"/>
        <v/>
      </c>
      <c r="L901" s="84" t="str">
        <f t="shared" si="842"/>
        <v/>
      </c>
      <c r="M901" s="84" t="str">
        <f t="shared" si="843"/>
        <v/>
      </c>
      <c r="N901" s="89"/>
      <c r="P901" s="199"/>
      <c r="Q901" s="199"/>
      <c r="R901" s="199"/>
      <c r="S901" s="199" t="str">
        <f>IF(OR(LEFT($A901,1)="x",AND(AC893+$AC901=0,$AC893&gt;0)),"",IFERROR(VLOOKUP($A901,LedenZ,29,0),""))</f>
        <v/>
      </c>
      <c r="T901" s="273">
        <f t="shared" si="844"/>
        <v>0</v>
      </c>
      <c r="U901" s="202">
        <f t="shared" si="845"/>
        <v>0</v>
      </c>
      <c r="V901" s="205" t="str">
        <f t="shared" si="852"/>
        <v/>
      </c>
      <c r="W901" s="205" t="str">
        <f t="shared" si="852"/>
        <v/>
      </c>
      <c r="X901" s="49">
        <v>12</v>
      </c>
      <c r="Y901" s="84" t="str">
        <f t="shared" si="846"/>
        <v/>
      </c>
      <c r="Z901" s="84" t="str">
        <f t="shared" si="847"/>
        <v/>
      </c>
      <c r="AA901" s="84" t="str">
        <f t="shared" si="848"/>
        <v/>
      </c>
      <c r="AB901" s="84" t="str">
        <f t="shared" si="849"/>
        <v/>
      </c>
      <c r="AC901" s="31">
        <f t="shared" si="850"/>
        <v>0</v>
      </c>
      <c r="AH901" s="332" t="str">
        <f t="shared" si="851"/>
        <v/>
      </c>
    </row>
    <row r="902" spans="1:34" x14ac:dyDescent="0.25">
      <c r="A902" s="31" t="str">
        <f>C891&amp;"x"&amp;B902</f>
        <v>x9</v>
      </c>
      <c r="B902" s="60">
        <v>9</v>
      </c>
      <c r="C902" s="84" t="str">
        <f t="shared" si="834"/>
        <v/>
      </c>
      <c r="D902" s="84" t="str">
        <f t="shared" si="835"/>
        <v/>
      </c>
      <c r="E902" s="85" t="str">
        <f t="shared" si="836"/>
        <v/>
      </c>
      <c r="F902" s="85" t="str">
        <f t="shared" si="837"/>
        <v/>
      </c>
      <c r="G902" s="86" t="str">
        <f t="shared" si="838"/>
        <v/>
      </c>
      <c r="H902" s="87" t="str">
        <f t="shared" si="839"/>
        <v/>
      </c>
      <c r="I902" s="94"/>
      <c r="J902" s="84" t="str">
        <f t="shared" si="840"/>
        <v/>
      </c>
      <c r="K902" s="84" t="str">
        <f t="shared" si="841"/>
        <v/>
      </c>
      <c r="L902" s="84" t="str">
        <f t="shared" si="842"/>
        <v/>
      </c>
      <c r="M902" s="84" t="str">
        <f t="shared" si="843"/>
        <v/>
      </c>
      <c r="N902" s="89"/>
      <c r="P902" s="199"/>
      <c r="Q902" s="199"/>
      <c r="R902" s="199"/>
      <c r="S902" s="199" t="str">
        <f>IF(OR(LEFT($A902,1)="x",AND(AC893+$AC902=0,$AC893&gt;0)),"",IFERROR(VLOOKUP($A902,LedenZ,29,0),""))</f>
        <v/>
      </c>
      <c r="T902" s="273">
        <f t="shared" si="844"/>
        <v>0</v>
      </c>
      <c r="U902" s="202">
        <f t="shared" si="845"/>
        <v>0</v>
      </c>
      <c r="V902" s="205" t="str">
        <f t="shared" si="852"/>
        <v/>
      </c>
      <c r="W902" s="205" t="str">
        <f t="shared" si="852"/>
        <v/>
      </c>
      <c r="X902" s="49">
        <v>13</v>
      </c>
      <c r="Y902" s="84" t="str">
        <f t="shared" si="846"/>
        <v/>
      </c>
      <c r="Z902" s="84" t="str">
        <f t="shared" si="847"/>
        <v/>
      </c>
      <c r="AA902" s="84" t="str">
        <f t="shared" si="848"/>
        <v/>
      </c>
      <c r="AB902" s="84" t="str">
        <f t="shared" si="849"/>
        <v/>
      </c>
      <c r="AC902" s="31">
        <f t="shared" si="850"/>
        <v>0</v>
      </c>
      <c r="AH902" s="332" t="str">
        <f t="shared" si="851"/>
        <v/>
      </c>
    </row>
    <row r="903" spans="1:34" x14ac:dyDescent="0.25">
      <c r="A903" s="31" t="str">
        <f>C891&amp;"x"&amp;B903</f>
        <v>x10</v>
      </c>
      <c r="B903" s="60">
        <v>10</v>
      </c>
      <c r="C903" s="84" t="str">
        <f t="shared" si="834"/>
        <v/>
      </c>
      <c r="D903" s="84" t="str">
        <f t="shared" si="835"/>
        <v/>
      </c>
      <c r="E903" s="85" t="str">
        <f t="shared" si="836"/>
        <v/>
      </c>
      <c r="F903" s="85" t="str">
        <f t="shared" si="837"/>
        <v/>
      </c>
      <c r="G903" s="86" t="str">
        <f t="shared" si="838"/>
        <v/>
      </c>
      <c r="H903" s="87" t="str">
        <f t="shared" si="839"/>
        <v/>
      </c>
      <c r="I903" s="94"/>
      <c r="J903" s="84" t="str">
        <f t="shared" si="840"/>
        <v/>
      </c>
      <c r="K903" s="84" t="str">
        <f t="shared" si="841"/>
        <v/>
      </c>
      <c r="L903" s="84" t="str">
        <f t="shared" si="842"/>
        <v/>
      </c>
      <c r="M903" s="84" t="str">
        <f t="shared" si="843"/>
        <v/>
      </c>
      <c r="N903" s="89"/>
      <c r="P903" s="199"/>
      <c r="Q903" s="199"/>
      <c r="R903" s="199"/>
      <c r="S903" s="199" t="str">
        <f>IF(OR(LEFT($A903,1)="x",AND(AC893+$AC903=0,$AC893&gt;0)),"",IFERROR(VLOOKUP($A903,LedenZ,29,0),""))</f>
        <v/>
      </c>
      <c r="T903" s="273">
        <f t="shared" si="844"/>
        <v>0</v>
      </c>
      <c r="U903" s="202">
        <f t="shared" si="845"/>
        <v>0</v>
      </c>
      <c r="V903" s="205" t="str">
        <f t="shared" si="852"/>
        <v/>
      </c>
      <c r="W903" s="205" t="str">
        <f t="shared" si="852"/>
        <v/>
      </c>
      <c r="X903" s="49">
        <v>14</v>
      </c>
      <c r="Y903" s="84" t="str">
        <f t="shared" si="846"/>
        <v/>
      </c>
      <c r="Z903" s="84" t="str">
        <f t="shared" si="847"/>
        <v/>
      </c>
      <c r="AA903" s="84" t="str">
        <f t="shared" si="848"/>
        <v/>
      </c>
      <c r="AB903" s="84" t="str">
        <f t="shared" si="849"/>
        <v/>
      </c>
      <c r="AC903" s="31">
        <f t="shared" si="850"/>
        <v>0</v>
      </c>
      <c r="AH903" s="332" t="str">
        <f t="shared" si="851"/>
        <v/>
      </c>
    </row>
    <row r="904" spans="1:34" x14ac:dyDescent="0.25">
      <c r="A904" s="31" t="str">
        <f>C891&amp;"x"&amp;B904</f>
        <v>x11</v>
      </c>
      <c r="B904" s="60">
        <v>11</v>
      </c>
      <c r="C904" s="84" t="str">
        <f t="shared" si="834"/>
        <v/>
      </c>
      <c r="D904" s="84" t="str">
        <f t="shared" si="835"/>
        <v/>
      </c>
      <c r="E904" s="85" t="str">
        <f t="shared" si="836"/>
        <v/>
      </c>
      <c r="F904" s="85" t="str">
        <f t="shared" si="837"/>
        <v/>
      </c>
      <c r="G904" s="86" t="str">
        <f t="shared" si="838"/>
        <v/>
      </c>
      <c r="H904" s="87" t="str">
        <f t="shared" si="839"/>
        <v/>
      </c>
      <c r="I904" s="94"/>
      <c r="J904" s="84" t="str">
        <f t="shared" si="840"/>
        <v/>
      </c>
      <c r="K904" s="84" t="str">
        <f t="shared" si="841"/>
        <v/>
      </c>
      <c r="L904" s="84" t="str">
        <f t="shared" si="842"/>
        <v/>
      </c>
      <c r="M904" s="84" t="str">
        <f t="shared" si="843"/>
        <v/>
      </c>
      <c r="N904" s="89"/>
      <c r="P904" s="199"/>
      <c r="Q904" s="199"/>
      <c r="R904" s="199"/>
      <c r="S904" s="199" t="str">
        <f>IF(OR(LEFT($A904,1)="x",AND(AC893+$AC904=0,$AC893&gt;0)),"",IFERROR(VLOOKUP($A904,LedenZ,29,0),""))</f>
        <v/>
      </c>
      <c r="T904" s="273">
        <f t="shared" si="844"/>
        <v>0</v>
      </c>
      <c r="U904" s="202">
        <f t="shared" si="845"/>
        <v>0</v>
      </c>
      <c r="V904" s="205" t="str">
        <f t="shared" si="852"/>
        <v/>
      </c>
      <c r="W904" s="205" t="str">
        <f t="shared" si="852"/>
        <v/>
      </c>
      <c r="X904" s="49">
        <v>15</v>
      </c>
      <c r="Y904" s="84" t="str">
        <f t="shared" si="846"/>
        <v/>
      </c>
      <c r="Z904" s="84" t="str">
        <f t="shared" si="847"/>
        <v/>
      </c>
      <c r="AA904" s="84" t="str">
        <f t="shared" si="848"/>
        <v/>
      </c>
      <c r="AB904" s="84" t="str">
        <f t="shared" si="849"/>
        <v/>
      </c>
      <c r="AC904" s="31">
        <f t="shared" si="850"/>
        <v>0</v>
      </c>
      <c r="AH904" s="332" t="str">
        <f t="shared" si="851"/>
        <v/>
      </c>
    </row>
    <row r="905" spans="1:34" x14ac:dyDescent="0.25">
      <c r="A905" s="31" t="str">
        <f>C891&amp;"x"&amp;B905</f>
        <v>x12</v>
      </c>
      <c r="B905" s="60">
        <v>12</v>
      </c>
      <c r="C905" s="84" t="str">
        <f t="shared" si="834"/>
        <v/>
      </c>
      <c r="D905" s="84" t="str">
        <f t="shared" si="835"/>
        <v/>
      </c>
      <c r="E905" s="85" t="str">
        <f t="shared" si="836"/>
        <v/>
      </c>
      <c r="F905" s="85" t="str">
        <f t="shared" si="837"/>
        <v/>
      </c>
      <c r="G905" s="86" t="str">
        <f t="shared" si="838"/>
        <v/>
      </c>
      <c r="H905" s="87" t="str">
        <f t="shared" si="839"/>
        <v/>
      </c>
      <c r="I905" s="94"/>
      <c r="J905" s="84" t="str">
        <f t="shared" si="840"/>
        <v/>
      </c>
      <c r="K905" s="84" t="str">
        <f t="shared" si="841"/>
        <v/>
      </c>
      <c r="L905" s="84" t="str">
        <f t="shared" si="842"/>
        <v/>
      </c>
      <c r="M905" s="84" t="str">
        <f t="shared" si="843"/>
        <v/>
      </c>
      <c r="N905" s="89"/>
      <c r="P905" s="199"/>
      <c r="Q905" s="199"/>
      <c r="R905" s="199"/>
      <c r="S905" s="199" t="str">
        <f>IF(OR(LEFT($A905,1)="x",AND(AC893+$AC905=0,$AC893&gt;0)),"",IFERROR(VLOOKUP($A905,LedenZ,29,0),""))</f>
        <v/>
      </c>
      <c r="T905" s="273">
        <f t="shared" si="844"/>
        <v>0</v>
      </c>
      <c r="U905" s="202">
        <f t="shared" si="845"/>
        <v>0</v>
      </c>
      <c r="V905" s="205" t="str">
        <f t="shared" si="852"/>
        <v/>
      </c>
      <c r="W905" s="205" t="str">
        <f t="shared" si="852"/>
        <v/>
      </c>
      <c r="X905" s="49">
        <v>16</v>
      </c>
      <c r="Y905" s="84" t="str">
        <f t="shared" si="846"/>
        <v/>
      </c>
      <c r="Z905" s="84" t="str">
        <f t="shared" si="847"/>
        <v/>
      </c>
      <c r="AA905" s="84" t="str">
        <f t="shared" si="848"/>
        <v/>
      </c>
      <c r="AB905" s="84" t="str">
        <f t="shared" si="849"/>
        <v/>
      </c>
      <c r="AC905" s="31">
        <f t="shared" si="850"/>
        <v>0</v>
      </c>
      <c r="AH905" s="332" t="str">
        <f t="shared" si="851"/>
        <v/>
      </c>
    </row>
    <row r="906" spans="1:34" x14ac:dyDescent="0.25">
      <c r="A906" s="31" t="str">
        <f>C891&amp;"x"&amp;B906</f>
        <v>x13</v>
      </c>
      <c r="B906" s="60">
        <v>13</v>
      </c>
      <c r="C906" s="84" t="str">
        <f t="shared" si="834"/>
        <v/>
      </c>
      <c r="D906" s="84" t="str">
        <f t="shared" si="835"/>
        <v/>
      </c>
      <c r="E906" s="85" t="str">
        <f t="shared" si="836"/>
        <v/>
      </c>
      <c r="F906" s="85" t="str">
        <f t="shared" si="837"/>
        <v/>
      </c>
      <c r="G906" s="86" t="str">
        <f t="shared" si="838"/>
        <v/>
      </c>
      <c r="H906" s="87" t="str">
        <f t="shared" si="839"/>
        <v/>
      </c>
      <c r="I906" s="94"/>
      <c r="J906" s="84" t="str">
        <f t="shared" si="840"/>
        <v/>
      </c>
      <c r="K906" s="84" t="str">
        <f t="shared" si="841"/>
        <v/>
      </c>
      <c r="L906" s="84" t="str">
        <f t="shared" si="842"/>
        <v/>
      </c>
      <c r="M906" s="84" t="str">
        <f t="shared" si="843"/>
        <v/>
      </c>
      <c r="N906" s="89"/>
      <c r="P906" s="199"/>
      <c r="Q906" s="199"/>
      <c r="R906" s="199"/>
      <c r="S906" s="199" t="str">
        <f>IF(OR(LEFT($A906,1)="x",AND(AC893+$AC906=0,$AC893&gt;0)),"",IFERROR(VLOOKUP($A906,LedenZ,29,0),""))</f>
        <v/>
      </c>
      <c r="T906" s="273">
        <f t="shared" si="844"/>
        <v>0</v>
      </c>
      <c r="U906" s="202">
        <f t="shared" si="845"/>
        <v>0</v>
      </c>
      <c r="V906" s="205" t="str">
        <f t="shared" si="852"/>
        <v/>
      </c>
      <c r="W906" s="205" t="str">
        <f t="shared" si="852"/>
        <v/>
      </c>
      <c r="X906" s="49">
        <v>17</v>
      </c>
      <c r="Y906" s="84" t="str">
        <f t="shared" si="846"/>
        <v/>
      </c>
      <c r="Z906" s="84" t="str">
        <f t="shared" si="847"/>
        <v/>
      </c>
      <c r="AA906" s="84" t="str">
        <f t="shared" si="848"/>
        <v/>
      </c>
      <c r="AB906" s="84" t="str">
        <f t="shared" si="849"/>
        <v/>
      </c>
      <c r="AC906" s="31">
        <f t="shared" si="850"/>
        <v>0</v>
      </c>
      <c r="AH906" s="332" t="str">
        <f t="shared" si="851"/>
        <v/>
      </c>
    </row>
    <row r="907" spans="1:34" x14ac:dyDescent="0.25">
      <c r="A907" s="31" t="str">
        <f>C891&amp;"x"&amp;B907</f>
        <v>x14</v>
      </c>
      <c r="B907" s="60">
        <v>14</v>
      </c>
      <c r="C907" s="84" t="str">
        <f t="shared" si="834"/>
        <v/>
      </c>
      <c r="D907" s="84" t="str">
        <f t="shared" si="835"/>
        <v/>
      </c>
      <c r="E907" s="85" t="str">
        <f t="shared" si="836"/>
        <v/>
      </c>
      <c r="F907" s="85" t="str">
        <f t="shared" si="837"/>
        <v/>
      </c>
      <c r="G907" s="86" t="str">
        <f t="shared" si="838"/>
        <v/>
      </c>
      <c r="H907" s="87" t="str">
        <f t="shared" si="839"/>
        <v/>
      </c>
      <c r="I907" s="94"/>
      <c r="J907" s="84" t="str">
        <f t="shared" si="840"/>
        <v/>
      </c>
      <c r="K907" s="84" t="str">
        <f t="shared" si="841"/>
        <v/>
      </c>
      <c r="L907" s="84" t="str">
        <f t="shared" si="842"/>
        <v/>
      </c>
      <c r="M907" s="84" t="str">
        <f t="shared" si="843"/>
        <v/>
      </c>
      <c r="N907" s="89"/>
      <c r="P907" s="199"/>
      <c r="Q907" s="199"/>
      <c r="R907" s="199"/>
      <c r="S907" s="199" t="str">
        <f>IF(OR(LEFT($A907,1)="x",AND(AC893+$AC907=0,$AC893&gt;0)),"",IFERROR(VLOOKUP($A907,LedenZ,29,0),""))</f>
        <v/>
      </c>
      <c r="T907" s="273">
        <f t="shared" si="844"/>
        <v>0</v>
      </c>
      <c r="U907" s="202">
        <f t="shared" si="845"/>
        <v>0</v>
      </c>
      <c r="V907" s="205" t="str">
        <f t="shared" si="852"/>
        <v/>
      </c>
      <c r="W907" s="205" t="str">
        <f t="shared" si="852"/>
        <v/>
      </c>
      <c r="X907" s="49">
        <v>18</v>
      </c>
      <c r="Y907" s="84" t="str">
        <f t="shared" si="846"/>
        <v/>
      </c>
      <c r="Z907" s="84" t="str">
        <f t="shared" si="847"/>
        <v/>
      </c>
      <c r="AA907" s="84" t="str">
        <f t="shared" si="848"/>
        <v/>
      </c>
      <c r="AB907" s="84" t="str">
        <f t="shared" si="849"/>
        <v/>
      </c>
      <c r="AC907" s="31">
        <f t="shared" si="850"/>
        <v>0</v>
      </c>
      <c r="AH907" s="332" t="str">
        <f t="shared" si="851"/>
        <v/>
      </c>
    </row>
    <row r="908" spans="1:34" x14ac:dyDescent="0.25">
      <c r="A908" s="31" t="str">
        <f>C891&amp;"x"&amp;B908</f>
        <v>x15</v>
      </c>
      <c r="B908" s="60">
        <v>15</v>
      </c>
      <c r="C908" s="84" t="str">
        <f t="shared" si="834"/>
        <v/>
      </c>
      <c r="D908" s="84" t="str">
        <f t="shared" si="835"/>
        <v/>
      </c>
      <c r="E908" s="85" t="str">
        <f t="shared" si="836"/>
        <v/>
      </c>
      <c r="F908" s="85" t="str">
        <f t="shared" si="837"/>
        <v/>
      </c>
      <c r="G908" s="86" t="str">
        <f t="shared" si="838"/>
        <v/>
      </c>
      <c r="H908" s="87" t="str">
        <f t="shared" si="839"/>
        <v/>
      </c>
      <c r="I908" s="94"/>
      <c r="J908" s="84" t="str">
        <f t="shared" si="840"/>
        <v/>
      </c>
      <c r="K908" s="84" t="str">
        <f t="shared" si="841"/>
        <v/>
      </c>
      <c r="L908" s="84" t="str">
        <f t="shared" si="842"/>
        <v/>
      </c>
      <c r="M908" s="84" t="str">
        <f t="shared" si="843"/>
        <v/>
      </c>
      <c r="N908" s="89"/>
      <c r="P908" s="199"/>
      <c r="Q908" s="199"/>
      <c r="R908" s="199"/>
      <c r="S908" s="199" t="str">
        <f>IF(OR(LEFT($A908,1)="x",AND(AC893+$AC908=0,$AC893&gt;0)),"",IFERROR(VLOOKUP($A908,LedenZ,29,0),""))</f>
        <v/>
      </c>
      <c r="T908" s="273">
        <f t="shared" si="844"/>
        <v>0</v>
      </c>
      <c r="U908" s="202">
        <f t="shared" si="845"/>
        <v>0</v>
      </c>
      <c r="V908" s="205" t="str">
        <f t="shared" si="852"/>
        <v/>
      </c>
      <c r="W908" s="205" t="str">
        <f t="shared" si="852"/>
        <v/>
      </c>
      <c r="X908" s="49">
        <v>19</v>
      </c>
      <c r="Y908" s="84" t="str">
        <f t="shared" si="846"/>
        <v/>
      </c>
      <c r="Z908" s="84" t="str">
        <f t="shared" si="847"/>
        <v/>
      </c>
      <c r="AA908" s="84" t="str">
        <f t="shared" si="848"/>
        <v/>
      </c>
      <c r="AB908" s="84" t="str">
        <f t="shared" si="849"/>
        <v/>
      </c>
      <c r="AC908" s="31">
        <f t="shared" si="850"/>
        <v>0</v>
      </c>
      <c r="AH908" s="332" t="str">
        <f t="shared" si="851"/>
        <v/>
      </c>
    </row>
    <row r="909" spans="1:34" ht="13.8" thickBot="1" x14ac:dyDescent="0.3">
      <c r="B909" s="90"/>
      <c r="C909" s="91"/>
      <c r="D909" s="90"/>
      <c r="E909" s="90"/>
      <c r="F909" s="90"/>
      <c r="G909" s="92"/>
      <c r="H909" s="92"/>
      <c r="I909" s="92"/>
      <c r="J909" s="91"/>
      <c r="K909" s="91"/>
      <c r="L909" s="91"/>
      <c r="M909" s="89"/>
      <c r="N909" s="89"/>
      <c r="X909" s="49">
        <v>20</v>
      </c>
    </row>
    <row r="910" spans="1:34" ht="13.8" thickTop="1" x14ac:dyDescent="0.25">
      <c r="A910" s="59"/>
      <c r="B910" s="60"/>
      <c r="C910" s="416" t="s">
        <v>5707</v>
      </c>
      <c r="D910" s="416"/>
      <c r="E910" s="162" t="s">
        <v>5708</v>
      </c>
      <c r="F910" s="162" t="s">
        <v>5709</v>
      </c>
      <c r="G910" s="62" t="s">
        <v>5710</v>
      </c>
      <c r="H910" s="63"/>
      <c r="I910" s="64"/>
      <c r="J910" s="65" t="s">
        <v>5711</v>
      </c>
      <c r="K910" s="65" t="s">
        <v>5712</v>
      </c>
      <c r="L910" s="65" t="s">
        <v>5713</v>
      </c>
      <c r="M910" s="66"/>
      <c r="N910" s="66"/>
      <c r="O910" s="67"/>
      <c r="P910" s="68">
        <f>COUNT(P914:P928)</f>
        <v>0</v>
      </c>
      <c r="Q910" s="68">
        <f>COUNT(Q914:Q928)</f>
        <v>0</v>
      </c>
      <c r="R910" s="68">
        <f>COUNT(R914:R928)</f>
        <v>0</v>
      </c>
      <c r="S910" s="68">
        <f>COUNT(S914:S928)</f>
        <v>0</v>
      </c>
      <c r="T910" s="344">
        <f>T911-SUM(U914:U928)</f>
        <v>0</v>
      </c>
      <c r="U910" s="67"/>
      <c r="V910" s="67"/>
      <c r="W910" s="67"/>
      <c r="X910" s="67">
        <v>1</v>
      </c>
      <c r="Y910" s="59"/>
      <c r="Z910" s="59"/>
      <c r="AA910" s="59"/>
      <c r="AB910" s="59"/>
      <c r="AC910" s="59"/>
    </row>
    <row r="911" spans="1:34" x14ac:dyDescent="0.25">
      <c r="A911" s="40">
        <v>49</v>
      </c>
      <c r="B911" s="70"/>
      <c r="C911" s="415" t="str">
        <f>Leden!AR51</f>
        <v/>
      </c>
      <c r="D911" s="415"/>
      <c r="E911" s="161" t="str">
        <f>IF($C911="","",LEFT(IFERROR(VLOOKUP($C911,TeamsZ,2,0),"")&amp;"??",2))</f>
        <v/>
      </c>
      <c r="F911" s="342" t="str">
        <f>IF($C911="","",IFERROR(VLOOKUP($C911,TeamsZ,3,0),"??"))</f>
        <v/>
      </c>
      <c r="G911" s="161" t="str">
        <f>IF($C911="","",LEFT(IFERROR(VLOOKUP($C911,TeamsZ,4,0),"")&amp;"?",1))</f>
        <v/>
      </c>
      <c r="H911" s="72"/>
      <c r="I911" s="73"/>
      <c r="J911" s="265">
        <f>COUNTIF(C914:C928,"V")</f>
        <v>0</v>
      </c>
      <c r="K911" s="268">
        <f>COUNTIF(C914:C928,"M")</f>
        <v>0</v>
      </c>
      <c r="L911" s="74" t="str">
        <f>IFERROR(AVERAGE(H914:H928),"")</f>
        <v/>
      </c>
      <c r="M911" s="75"/>
      <c r="N911" s="75"/>
      <c r="O911" s="76" t="s">
        <v>5714</v>
      </c>
      <c r="P911" s="346"/>
      <c r="Q911" s="346"/>
      <c r="R911" s="346"/>
      <c r="S911" s="346" t="str">
        <f>IF(COUNT(S914:S928)=0,"",TeamPunten(S914:S928,$C911,$T911))</f>
        <v/>
      </c>
      <c r="T911" s="344">
        <f>SUM(T914:T928)</f>
        <v>0</v>
      </c>
      <c r="U911" s="201" t="str">
        <f>MID($C911,1,1)</f>
        <v/>
      </c>
      <c r="V911" s="201" t="str">
        <f>MID($C911,1,1)</f>
        <v/>
      </c>
      <c r="W911" s="201" t="str">
        <f>MID($C911,1,1)</f>
        <v/>
      </c>
      <c r="X911" s="49">
        <v>2</v>
      </c>
      <c r="Y911" s="40"/>
      <c r="Z911" s="40"/>
      <c r="AA911" s="40"/>
      <c r="AB911" s="40"/>
      <c r="AC911" s="40"/>
      <c r="AD911" s="17" t="str">
        <f>IF($C911="","",IFERROR(VLOOKUP($C911,TeamsZ,6,0),""))</f>
        <v/>
      </c>
      <c r="AE911" s="17" t="str">
        <f>TRIM(IF($AD911="","",IFERROR(VLOOKUP($AD911,Teams!$J$4:$O$8,2,0),"")))</f>
        <v/>
      </c>
      <c r="AF911" s="17" t="str">
        <f>TRIM(IF($AD911="","",IFERROR(VLOOKUP($AD911,Teams!$J$4:$O$8,4,0),"")))</f>
        <v/>
      </c>
      <c r="AH911" s="335" t="str">
        <f>IFERROR(AVERAGE(AH914:AH928),"")</f>
        <v/>
      </c>
    </row>
    <row r="912" spans="1:34" x14ac:dyDescent="0.25">
      <c r="B912" s="60"/>
      <c r="C912" s="162"/>
      <c r="D912" s="60"/>
      <c r="E912" s="60"/>
      <c r="F912" s="60"/>
      <c r="G912" s="64"/>
      <c r="H912" s="64"/>
      <c r="I912" s="64"/>
      <c r="J912" s="266"/>
      <c r="K912" s="266"/>
      <c r="L912" s="266"/>
      <c r="M912" s="77"/>
      <c r="N912" s="77"/>
      <c r="P912" s="200"/>
      <c r="Q912" s="200"/>
      <c r="R912" s="200"/>
      <c r="S912" s="200"/>
      <c r="T912" s="156"/>
      <c r="U912" s="202"/>
      <c r="V912" s="202"/>
      <c r="W912" s="202"/>
      <c r="X912" s="49">
        <v>3</v>
      </c>
    </row>
    <row r="913" spans="1:34" x14ac:dyDescent="0.25">
      <c r="A913" s="78"/>
      <c r="B913" s="79"/>
      <c r="C913" s="80" t="s">
        <v>5715</v>
      </c>
      <c r="D913" s="80" t="s">
        <v>5716</v>
      </c>
      <c r="E913" s="81" t="s">
        <v>5717</v>
      </c>
      <c r="F913" s="81" t="s">
        <v>5718</v>
      </c>
      <c r="G913" s="80" t="s">
        <v>5719</v>
      </c>
      <c r="H913" s="80" t="s">
        <v>5720</v>
      </c>
      <c r="I913" s="80" t="s">
        <v>5575</v>
      </c>
      <c r="J913" s="80" t="s">
        <v>7904</v>
      </c>
      <c r="K913" s="80" t="s">
        <v>7905</v>
      </c>
      <c r="L913" s="80" t="s">
        <v>8680</v>
      </c>
      <c r="M913" s="80" t="s">
        <v>8681</v>
      </c>
      <c r="N913" s="82"/>
      <c r="O913" s="83"/>
      <c r="P913" s="203" t="s">
        <v>5585</v>
      </c>
      <c r="Q913" s="203" t="s">
        <v>5584</v>
      </c>
      <c r="R913" s="203" t="s">
        <v>5586</v>
      </c>
      <c r="S913" s="203" t="s">
        <v>5585</v>
      </c>
      <c r="T913" s="156"/>
      <c r="U913" s="201" t="str">
        <f>IF(W911="","",VLOOKUP(W911,Leeftijdscat,2,FALSE))</f>
        <v/>
      </c>
      <c r="V913" s="201" t="str">
        <f>IF(W911="","",VLOOKUP(W911,Leeftijdscat,3,FALSE))</f>
        <v/>
      </c>
      <c r="W913" s="201" t="str">
        <f>IF(W911="","",VLOOKUP(W911,Leeftijdscat,4,FALSE))</f>
        <v/>
      </c>
      <c r="X913" s="49">
        <v>4</v>
      </c>
      <c r="Y913" s="78">
        <f>LEN(Y914&amp;Y915&amp;Y916&amp;Y917&amp;Y918&amp;Y919&amp;Y920&amp;Y921&amp;Y922&amp;Y923&amp;Y924&amp;Y925&amp;Y926&amp;Y927&amp;Y928)</f>
        <v>0</v>
      </c>
      <c r="Z913" s="78">
        <f>LEN(Z914&amp;Z915&amp;Z916&amp;Z917&amp;Z918&amp;Z919&amp;Z920&amp;Z921&amp;Z922&amp;Z923&amp;Z924&amp;Z925&amp;Z926&amp;Z927&amp;Z928)</f>
        <v>0</v>
      </c>
      <c r="AA913" s="78">
        <f>LEN(AA914&amp;AA915&amp;AA916&amp;AA917&amp;AA918&amp;AA919&amp;AA920&amp;AA921&amp;AA922&amp;AA923&amp;AA924&amp;AA925&amp;AA926&amp;AA927&amp;AA928)</f>
        <v>0</v>
      </c>
      <c r="AB913" s="78">
        <f>LEN(AB914&amp;AB915&amp;AB916&amp;AB917&amp;AB918&amp;AB919&amp;AB920&amp;AB921&amp;AB922&amp;AB923&amp;AB924&amp;AB925&amp;AB926&amp;AB927&amp;AB928)</f>
        <v>0</v>
      </c>
      <c r="AC913" s="78">
        <f>SUM(Y913:AA913)</f>
        <v>0</v>
      </c>
    </row>
    <row r="914" spans="1:34" x14ac:dyDescent="0.25">
      <c r="A914" s="31" t="str">
        <f>C911&amp;"x"&amp;B914</f>
        <v>x1</v>
      </c>
      <c r="B914" s="60">
        <v>1</v>
      </c>
      <c r="C914" s="84" t="str">
        <f t="shared" ref="C914:C928" si="853">IF(LEFT($A914,1)="x","",IFERROR(VLOOKUP($A914,LedenZ,5,0),""))</f>
        <v/>
      </c>
      <c r="D914" s="84" t="str">
        <f t="shared" ref="D914:D928" si="854">IF(LEFT($A914,1)="x","",IFERROR(VLOOKUP($A914,LedenZ,6,0),""))</f>
        <v/>
      </c>
      <c r="E914" s="85" t="str">
        <f t="shared" ref="E914:E928" si="855">IF(LEFT($A914,1)="x","",IFERROR(VLOOKUP($A914,LedenZ,7,0),""))</f>
        <v/>
      </c>
      <c r="F914" s="85" t="str">
        <f t="shared" ref="F914:F928" si="856">IF(LEFT($A914,1)="x","",IFERROR(VLOOKUP($A914,LedenZ,8,0),""))</f>
        <v/>
      </c>
      <c r="G914" s="86" t="str">
        <f t="shared" ref="G914:G928" si="857">IF(LEFT($A914,1)="x","",IFERROR(VLOOKUP($A914,LedenZ,9,0),""))</f>
        <v/>
      </c>
      <c r="H914" s="87" t="str">
        <f t="shared" ref="H914:H928" si="858">IF(AND(ISNUMBER(G914),G914&lt;&gt;0),DATEDIF(G914,Peildatum,"Y"),"")</f>
        <v/>
      </c>
      <c r="I914" s="94"/>
      <c r="J914" s="84" t="str">
        <f t="shared" ref="J914:J928" si="859">IF(LEFT($A914,1)="x","",IFERROR(VLOOKUP($A914,LedenZ,15,0),""))</f>
        <v/>
      </c>
      <c r="K914" s="84" t="str">
        <f t="shared" ref="K914:K928" si="860">IF(LEFT($A914,1)="x","",IFERROR(VLOOKUP($A914,LedenZ,16,0),""))</f>
        <v/>
      </c>
      <c r="L914" s="84" t="str">
        <f t="shared" ref="L914:L928" si="861">IF(LEFT($A914,1)="x","",IFERROR(VLOOKUP($A914,LedenZ,17,0),""))</f>
        <v/>
      </c>
      <c r="M914" s="84" t="str">
        <f t="shared" ref="M914:M928" si="862">IF(LEFT($A914,1)="x","",IFERROR(VLOOKUP($A914,LedenZ,18,0),""))</f>
        <v/>
      </c>
      <c r="N914" s="89"/>
      <c r="P914" s="199"/>
      <c r="Q914" s="199"/>
      <c r="R914" s="199"/>
      <c r="S914" s="199" t="str">
        <f>IF(OR(LEFT($A914,1)="x",AND(AC913+$AC914=0,$AC913&gt;0)),"",IFERROR(VLOOKUP($A914,LedenZ,29,0),""))</f>
        <v/>
      </c>
      <c r="T914" s="273">
        <f t="shared" ref="T914:T928" si="863">IF(LEN(C914&amp;D914&amp;E914&amp;F914)&gt;0,1,0)</f>
        <v>0</v>
      </c>
      <c r="U914" s="202">
        <f t="shared" ref="U914:U928" si="864">MIN(LEN(Y914&amp;Z914&amp;AA914&amp;AB914),1)</f>
        <v>0</v>
      </c>
      <c r="V914" s="205" t="str">
        <f>V913</f>
        <v/>
      </c>
      <c r="W914" s="205" t="str">
        <f>W913</f>
        <v/>
      </c>
      <c r="X914" s="49">
        <v>5</v>
      </c>
      <c r="Y914" s="84" t="str">
        <f t="shared" ref="Y914:Y928" si="865">IF(LEFT($A914,1)="x","",IFERROR(VLOOKUP($A914,LedenZ,33,0),""))</f>
        <v/>
      </c>
      <c r="Z914" s="84" t="str">
        <f t="shared" ref="Z914:Z928" si="866">IF(LEFT($A914,1)="x","",IFERROR(VLOOKUP($A914,LedenZ,34,0),""))</f>
        <v/>
      </c>
      <c r="AA914" s="84" t="str">
        <f t="shared" ref="AA914:AA928" si="867">IF(LEFT($A914,1)="x","",IFERROR(VLOOKUP($A914,LedenZ,35,0),""))</f>
        <v/>
      </c>
      <c r="AB914" s="84" t="str">
        <f t="shared" ref="AB914:AB928" si="868">IF(LEFT($A914,1)="x","",IFERROR(VLOOKUP($A914,LedenZ,36,0),""))</f>
        <v/>
      </c>
      <c r="AC914" s="31">
        <f t="shared" ref="AC914:AC928" si="869">LEN(Y914&amp;Z914&amp;AA914&amp;AB914)</f>
        <v>0</v>
      </c>
      <c r="AH914" s="332" t="str">
        <f t="shared" ref="AH914:AH928" si="870">lft(G914,Peildatum)</f>
        <v/>
      </c>
    </row>
    <row r="915" spans="1:34" x14ac:dyDescent="0.25">
      <c r="A915" s="31" t="str">
        <f>C911&amp;"x"&amp;B915</f>
        <v>x2</v>
      </c>
      <c r="B915" s="60">
        <v>2</v>
      </c>
      <c r="C915" s="84" t="str">
        <f t="shared" si="853"/>
        <v/>
      </c>
      <c r="D915" s="84" t="str">
        <f t="shared" si="854"/>
        <v/>
      </c>
      <c r="E915" s="85" t="str">
        <f t="shared" si="855"/>
        <v/>
      </c>
      <c r="F915" s="85" t="str">
        <f t="shared" si="856"/>
        <v/>
      </c>
      <c r="G915" s="86" t="str">
        <f t="shared" si="857"/>
        <v/>
      </c>
      <c r="H915" s="87" t="str">
        <f t="shared" si="858"/>
        <v/>
      </c>
      <c r="I915" s="94"/>
      <c r="J915" s="84" t="str">
        <f t="shared" si="859"/>
        <v/>
      </c>
      <c r="K915" s="84" t="str">
        <f t="shared" si="860"/>
        <v/>
      </c>
      <c r="L915" s="84" t="str">
        <f t="shared" si="861"/>
        <v/>
      </c>
      <c r="M915" s="84" t="str">
        <f t="shared" si="862"/>
        <v/>
      </c>
      <c r="N915" s="89"/>
      <c r="P915" s="199"/>
      <c r="Q915" s="199"/>
      <c r="R915" s="199"/>
      <c r="S915" s="199" t="str">
        <f>IF(OR(LEFT($A915,1)="x",AND(AC913+$AC915=0,$AC913&gt;0)),"",IFERROR(VLOOKUP($A915,LedenZ,29,0),""))</f>
        <v/>
      </c>
      <c r="T915" s="273">
        <f t="shared" si="863"/>
        <v>0</v>
      </c>
      <c r="U915" s="202">
        <f t="shared" si="864"/>
        <v>0</v>
      </c>
      <c r="V915" s="205" t="str">
        <f t="shared" ref="V915:W928" si="871">V914</f>
        <v/>
      </c>
      <c r="W915" s="205" t="str">
        <f t="shared" si="871"/>
        <v/>
      </c>
      <c r="X915" s="49">
        <v>6</v>
      </c>
      <c r="Y915" s="84" t="str">
        <f t="shared" si="865"/>
        <v/>
      </c>
      <c r="Z915" s="84" t="str">
        <f t="shared" si="866"/>
        <v/>
      </c>
      <c r="AA915" s="84" t="str">
        <f t="shared" si="867"/>
        <v/>
      </c>
      <c r="AB915" s="84" t="str">
        <f t="shared" si="868"/>
        <v/>
      </c>
      <c r="AC915" s="31">
        <f t="shared" si="869"/>
        <v>0</v>
      </c>
      <c r="AH915" s="332" t="str">
        <f t="shared" si="870"/>
        <v/>
      </c>
    </row>
    <row r="916" spans="1:34" x14ac:dyDescent="0.25">
      <c r="A916" s="31" t="str">
        <f>C911&amp;"x"&amp;B916</f>
        <v>x3</v>
      </c>
      <c r="B916" s="60">
        <v>3</v>
      </c>
      <c r="C916" s="84" t="str">
        <f t="shared" si="853"/>
        <v/>
      </c>
      <c r="D916" s="84" t="str">
        <f t="shared" si="854"/>
        <v/>
      </c>
      <c r="E916" s="85" t="str">
        <f t="shared" si="855"/>
        <v/>
      </c>
      <c r="F916" s="85" t="str">
        <f t="shared" si="856"/>
        <v/>
      </c>
      <c r="G916" s="86" t="str">
        <f t="shared" si="857"/>
        <v/>
      </c>
      <c r="H916" s="87" t="str">
        <f t="shared" si="858"/>
        <v/>
      </c>
      <c r="I916" s="94"/>
      <c r="J916" s="84" t="str">
        <f t="shared" si="859"/>
        <v/>
      </c>
      <c r="K916" s="84" t="str">
        <f t="shared" si="860"/>
        <v/>
      </c>
      <c r="L916" s="84" t="str">
        <f t="shared" si="861"/>
        <v/>
      </c>
      <c r="M916" s="84" t="str">
        <f t="shared" si="862"/>
        <v/>
      </c>
      <c r="N916" s="89"/>
      <c r="P916" s="199"/>
      <c r="Q916" s="199"/>
      <c r="R916" s="199"/>
      <c r="S916" s="199" t="str">
        <f>IF(OR(LEFT($A916,1)="x",AND(AC913+$AC916=0,$AC913&gt;0)),"",IFERROR(VLOOKUP($A916,LedenZ,29,0),""))</f>
        <v/>
      </c>
      <c r="T916" s="273">
        <f t="shared" si="863"/>
        <v>0</v>
      </c>
      <c r="U916" s="202">
        <f t="shared" si="864"/>
        <v>0</v>
      </c>
      <c r="V916" s="205" t="str">
        <f t="shared" si="871"/>
        <v/>
      </c>
      <c r="W916" s="205" t="str">
        <f t="shared" si="871"/>
        <v/>
      </c>
      <c r="X916" s="49">
        <v>7</v>
      </c>
      <c r="Y916" s="84" t="str">
        <f t="shared" si="865"/>
        <v/>
      </c>
      <c r="Z916" s="84" t="str">
        <f t="shared" si="866"/>
        <v/>
      </c>
      <c r="AA916" s="84" t="str">
        <f t="shared" si="867"/>
        <v/>
      </c>
      <c r="AB916" s="84" t="str">
        <f t="shared" si="868"/>
        <v/>
      </c>
      <c r="AC916" s="31">
        <f t="shared" si="869"/>
        <v>0</v>
      </c>
      <c r="AH916" s="332" t="str">
        <f t="shared" si="870"/>
        <v/>
      </c>
    </row>
    <row r="917" spans="1:34" x14ac:dyDescent="0.25">
      <c r="A917" s="31" t="str">
        <f>C911&amp;"x"&amp;B917</f>
        <v>x4</v>
      </c>
      <c r="B917" s="60">
        <v>4</v>
      </c>
      <c r="C917" s="84" t="str">
        <f t="shared" si="853"/>
        <v/>
      </c>
      <c r="D917" s="84" t="str">
        <f t="shared" si="854"/>
        <v/>
      </c>
      <c r="E917" s="85" t="str">
        <f t="shared" si="855"/>
        <v/>
      </c>
      <c r="F917" s="85" t="str">
        <f t="shared" si="856"/>
        <v/>
      </c>
      <c r="G917" s="86" t="str">
        <f t="shared" si="857"/>
        <v/>
      </c>
      <c r="H917" s="87" t="str">
        <f t="shared" si="858"/>
        <v/>
      </c>
      <c r="I917" s="94"/>
      <c r="J917" s="84" t="str">
        <f t="shared" si="859"/>
        <v/>
      </c>
      <c r="K917" s="84" t="str">
        <f t="shared" si="860"/>
        <v/>
      </c>
      <c r="L917" s="84" t="str">
        <f t="shared" si="861"/>
        <v/>
      </c>
      <c r="M917" s="84" t="str">
        <f t="shared" si="862"/>
        <v/>
      </c>
      <c r="N917" s="89"/>
      <c r="P917" s="199"/>
      <c r="Q917" s="199"/>
      <c r="R917" s="199"/>
      <c r="S917" s="199" t="str">
        <f>IF(OR(LEFT($A917,1)="x",AND(AC913+$AC917=0,$AC913&gt;0)),"",IFERROR(VLOOKUP($A917,LedenZ,29,0),""))</f>
        <v/>
      </c>
      <c r="T917" s="273">
        <f t="shared" si="863"/>
        <v>0</v>
      </c>
      <c r="U917" s="202">
        <f t="shared" si="864"/>
        <v>0</v>
      </c>
      <c r="V917" s="205" t="str">
        <f t="shared" si="871"/>
        <v/>
      </c>
      <c r="W917" s="205" t="str">
        <f t="shared" si="871"/>
        <v/>
      </c>
      <c r="X917" s="49">
        <v>8</v>
      </c>
      <c r="Y917" s="84" t="str">
        <f t="shared" si="865"/>
        <v/>
      </c>
      <c r="Z917" s="84" t="str">
        <f t="shared" si="866"/>
        <v/>
      </c>
      <c r="AA917" s="84" t="str">
        <f t="shared" si="867"/>
        <v/>
      </c>
      <c r="AB917" s="84" t="str">
        <f t="shared" si="868"/>
        <v/>
      </c>
      <c r="AC917" s="31">
        <f t="shared" si="869"/>
        <v>0</v>
      </c>
      <c r="AH917" s="332" t="str">
        <f t="shared" si="870"/>
        <v/>
      </c>
    </row>
    <row r="918" spans="1:34" x14ac:dyDescent="0.25">
      <c r="A918" s="31" t="str">
        <f>C911&amp;"x"&amp;B918</f>
        <v>x5</v>
      </c>
      <c r="B918" s="60">
        <v>5</v>
      </c>
      <c r="C918" s="84" t="str">
        <f t="shared" si="853"/>
        <v/>
      </c>
      <c r="D918" s="84" t="str">
        <f t="shared" si="854"/>
        <v/>
      </c>
      <c r="E918" s="85" t="str">
        <f t="shared" si="855"/>
        <v/>
      </c>
      <c r="F918" s="85" t="str">
        <f t="shared" si="856"/>
        <v/>
      </c>
      <c r="G918" s="86" t="str">
        <f t="shared" si="857"/>
        <v/>
      </c>
      <c r="H918" s="87" t="str">
        <f t="shared" si="858"/>
        <v/>
      </c>
      <c r="I918" s="94"/>
      <c r="J918" s="84" t="str">
        <f t="shared" si="859"/>
        <v/>
      </c>
      <c r="K918" s="84" t="str">
        <f t="shared" si="860"/>
        <v/>
      </c>
      <c r="L918" s="84" t="str">
        <f t="shared" si="861"/>
        <v/>
      </c>
      <c r="M918" s="84" t="str">
        <f t="shared" si="862"/>
        <v/>
      </c>
      <c r="N918" s="89"/>
      <c r="P918" s="199"/>
      <c r="Q918" s="199"/>
      <c r="R918" s="199"/>
      <c r="S918" s="199" t="str">
        <f>IF(OR(LEFT($A918,1)="x",AND(AC913+$AC918=0,$AC913&gt;0)),"",IFERROR(VLOOKUP($A918,LedenZ,29,0),""))</f>
        <v/>
      </c>
      <c r="T918" s="273">
        <f t="shared" si="863"/>
        <v>0</v>
      </c>
      <c r="U918" s="202">
        <f t="shared" si="864"/>
        <v>0</v>
      </c>
      <c r="V918" s="205" t="str">
        <f t="shared" si="871"/>
        <v/>
      </c>
      <c r="W918" s="205" t="str">
        <f t="shared" si="871"/>
        <v/>
      </c>
      <c r="X918" s="49">
        <v>9</v>
      </c>
      <c r="Y918" s="84" t="str">
        <f t="shared" si="865"/>
        <v/>
      </c>
      <c r="Z918" s="84" t="str">
        <f t="shared" si="866"/>
        <v/>
      </c>
      <c r="AA918" s="84" t="str">
        <f t="shared" si="867"/>
        <v/>
      </c>
      <c r="AB918" s="84" t="str">
        <f t="shared" si="868"/>
        <v/>
      </c>
      <c r="AC918" s="31">
        <f t="shared" si="869"/>
        <v>0</v>
      </c>
      <c r="AH918" s="332" t="str">
        <f t="shared" si="870"/>
        <v/>
      </c>
    </row>
    <row r="919" spans="1:34" x14ac:dyDescent="0.25">
      <c r="A919" s="31" t="str">
        <f>C911&amp;"x"&amp;B919</f>
        <v>x6</v>
      </c>
      <c r="B919" s="60">
        <v>6</v>
      </c>
      <c r="C919" s="84" t="str">
        <f t="shared" si="853"/>
        <v/>
      </c>
      <c r="D919" s="84" t="str">
        <f t="shared" si="854"/>
        <v/>
      </c>
      <c r="E919" s="85" t="str">
        <f t="shared" si="855"/>
        <v/>
      </c>
      <c r="F919" s="85" t="str">
        <f t="shared" si="856"/>
        <v/>
      </c>
      <c r="G919" s="86" t="str">
        <f t="shared" si="857"/>
        <v/>
      </c>
      <c r="H919" s="87" t="str">
        <f t="shared" si="858"/>
        <v/>
      </c>
      <c r="I919" s="94"/>
      <c r="J919" s="84" t="str">
        <f t="shared" si="859"/>
        <v/>
      </c>
      <c r="K919" s="84" t="str">
        <f t="shared" si="860"/>
        <v/>
      </c>
      <c r="L919" s="84" t="str">
        <f t="shared" si="861"/>
        <v/>
      </c>
      <c r="M919" s="84" t="str">
        <f t="shared" si="862"/>
        <v/>
      </c>
      <c r="N919" s="89"/>
      <c r="P919" s="199"/>
      <c r="Q919" s="199"/>
      <c r="R919" s="199"/>
      <c r="S919" s="199" t="str">
        <f>IF(OR(LEFT($A919,1)="x",AND(AC913+$AC919=0,$AC913&gt;0)),"",IFERROR(VLOOKUP($A919,LedenZ,29,0),""))</f>
        <v/>
      </c>
      <c r="T919" s="273">
        <f t="shared" si="863"/>
        <v>0</v>
      </c>
      <c r="U919" s="202">
        <f t="shared" si="864"/>
        <v>0</v>
      </c>
      <c r="V919" s="205" t="str">
        <f t="shared" si="871"/>
        <v/>
      </c>
      <c r="W919" s="205" t="str">
        <f t="shared" si="871"/>
        <v/>
      </c>
      <c r="X919" s="49">
        <v>10</v>
      </c>
      <c r="Y919" s="84" t="str">
        <f t="shared" si="865"/>
        <v/>
      </c>
      <c r="Z919" s="84" t="str">
        <f t="shared" si="866"/>
        <v/>
      </c>
      <c r="AA919" s="84" t="str">
        <f t="shared" si="867"/>
        <v/>
      </c>
      <c r="AB919" s="84" t="str">
        <f t="shared" si="868"/>
        <v/>
      </c>
      <c r="AC919" s="31">
        <f t="shared" si="869"/>
        <v>0</v>
      </c>
      <c r="AH919" s="332" t="str">
        <f t="shared" si="870"/>
        <v/>
      </c>
    </row>
    <row r="920" spans="1:34" x14ac:dyDescent="0.25">
      <c r="A920" s="31" t="str">
        <f>C911&amp;"x"&amp;B920</f>
        <v>x7</v>
      </c>
      <c r="B920" s="60">
        <v>7</v>
      </c>
      <c r="C920" s="84" t="str">
        <f t="shared" si="853"/>
        <v/>
      </c>
      <c r="D920" s="84" t="str">
        <f t="shared" si="854"/>
        <v/>
      </c>
      <c r="E920" s="85" t="str">
        <f t="shared" si="855"/>
        <v/>
      </c>
      <c r="F920" s="85" t="str">
        <f t="shared" si="856"/>
        <v/>
      </c>
      <c r="G920" s="86" t="str">
        <f t="shared" si="857"/>
        <v/>
      </c>
      <c r="H920" s="87" t="str">
        <f t="shared" si="858"/>
        <v/>
      </c>
      <c r="I920" s="94"/>
      <c r="J920" s="84" t="str">
        <f t="shared" si="859"/>
        <v/>
      </c>
      <c r="K920" s="84" t="str">
        <f t="shared" si="860"/>
        <v/>
      </c>
      <c r="L920" s="84" t="str">
        <f t="shared" si="861"/>
        <v/>
      </c>
      <c r="M920" s="84" t="str">
        <f t="shared" si="862"/>
        <v/>
      </c>
      <c r="N920" s="89"/>
      <c r="P920" s="199"/>
      <c r="Q920" s="199"/>
      <c r="R920" s="199"/>
      <c r="S920" s="199" t="str">
        <f>IF(OR(LEFT($A920,1)="x",AND(AC913+$AC920=0,$AC913&gt;0)),"",IFERROR(VLOOKUP($A920,LedenZ,29,0),""))</f>
        <v/>
      </c>
      <c r="T920" s="273">
        <f t="shared" si="863"/>
        <v>0</v>
      </c>
      <c r="U920" s="202">
        <f t="shared" si="864"/>
        <v>0</v>
      </c>
      <c r="V920" s="205" t="str">
        <f t="shared" si="871"/>
        <v/>
      </c>
      <c r="W920" s="205" t="str">
        <f t="shared" si="871"/>
        <v/>
      </c>
      <c r="X920" s="49">
        <v>11</v>
      </c>
      <c r="Y920" s="84" t="str">
        <f t="shared" si="865"/>
        <v/>
      </c>
      <c r="Z920" s="84" t="str">
        <f t="shared" si="866"/>
        <v/>
      </c>
      <c r="AA920" s="84" t="str">
        <f t="shared" si="867"/>
        <v/>
      </c>
      <c r="AB920" s="84" t="str">
        <f t="shared" si="868"/>
        <v/>
      </c>
      <c r="AC920" s="31">
        <f t="shared" si="869"/>
        <v>0</v>
      </c>
      <c r="AH920" s="332" t="str">
        <f t="shared" si="870"/>
        <v/>
      </c>
    </row>
    <row r="921" spans="1:34" x14ac:dyDescent="0.25">
      <c r="A921" s="31" t="str">
        <f>C911&amp;"x"&amp;B921</f>
        <v>x8</v>
      </c>
      <c r="B921" s="60">
        <v>8</v>
      </c>
      <c r="C921" s="84" t="str">
        <f t="shared" si="853"/>
        <v/>
      </c>
      <c r="D921" s="84" t="str">
        <f t="shared" si="854"/>
        <v/>
      </c>
      <c r="E921" s="85" t="str">
        <f t="shared" si="855"/>
        <v/>
      </c>
      <c r="F921" s="85" t="str">
        <f t="shared" si="856"/>
        <v/>
      </c>
      <c r="G921" s="86" t="str">
        <f t="shared" si="857"/>
        <v/>
      </c>
      <c r="H921" s="87" t="str">
        <f t="shared" si="858"/>
        <v/>
      </c>
      <c r="I921" s="94"/>
      <c r="J921" s="84" t="str">
        <f t="shared" si="859"/>
        <v/>
      </c>
      <c r="K921" s="84" t="str">
        <f t="shared" si="860"/>
        <v/>
      </c>
      <c r="L921" s="84" t="str">
        <f t="shared" si="861"/>
        <v/>
      </c>
      <c r="M921" s="84" t="str">
        <f t="shared" si="862"/>
        <v/>
      </c>
      <c r="N921" s="89"/>
      <c r="P921" s="199"/>
      <c r="Q921" s="199"/>
      <c r="R921" s="199"/>
      <c r="S921" s="199" t="str">
        <f>IF(OR(LEFT($A921,1)="x",AND(AC913+$AC921=0,$AC913&gt;0)),"",IFERROR(VLOOKUP($A921,LedenZ,29,0),""))</f>
        <v/>
      </c>
      <c r="T921" s="273">
        <f t="shared" si="863"/>
        <v>0</v>
      </c>
      <c r="U921" s="202">
        <f t="shared" si="864"/>
        <v>0</v>
      </c>
      <c r="V921" s="205" t="str">
        <f t="shared" si="871"/>
        <v/>
      </c>
      <c r="W921" s="205" t="str">
        <f t="shared" si="871"/>
        <v/>
      </c>
      <c r="X921" s="49">
        <v>12</v>
      </c>
      <c r="Y921" s="84" t="str">
        <f t="shared" si="865"/>
        <v/>
      </c>
      <c r="Z921" s="84" t="str">
        <f t="shared" si="866"/>
        <v/>
      </c>
      <c r="AA921" s="84" t="str">
        <f t="shared" si="867"/>
        <v/>
      </c>
      <c r="AB921" s="84" t="str">
        <f t="shared" si="868"/>
        <v/>
      </c>
      <c r="AC921" s="31">
        <f t="shared" si="869"/>
        <v>0</v>
      </c>
      <c r="AH921" s="332" t="str">
        <f t="shared" si="870"/>
        <v/>
      </c>
    </row>
    <row r="922" spans="1:34" x14ac:dyDescent="0.25">
      <c r="A922" s="31" t="str">
        <f>C911&amp;"x"&amp;B922</f>
        <v>x9</v>
      </c>
      <c r="B922" s="60">
        <v>9</v>
      </c>
      <c r="C922" s="84" t="str">
        <f t="shared" si="853"/>
        <v/>
      </c>
      <c r="D922" s="84" t="str">
        <f t="shared" si="854"/>
        <v/>
      </c>
      <c r="E922" s="85" t="str">
        <f t="shared" si="855"/>
        <v/>
      </c>
      <c r="F922" s="85" t="str">
        <f t="shared" si="856"/>
        <v/>
      </c>
      <c r="G922" s="86" t="str">
        <f t="shared" si="857"/>
        <v/>
      </c>
      <c r="H922" s="87" t="str">
        <f t="shared" si="858"/>
        <v/>
      </c>
      <c r="I922" s="94"/>
      <c r="J922" s="84" t="str">
        <f t="shared" si="859"/>
        <v/>
      </c>
      <c r="K922" s="84" t="str">
        <f t="shared" si="860"/>
        <v/>
      </c>
      <c r="L922" s="84" t="str">
        <f t="shared" si="861"/>
        <v/>
      </c>
      <c r="M922" s="84" t="str">
        <f t="shared" si="862"/>
        <v/>
      </c>
      <c r="N922" s="89"/>
      <c r="P922" s="199"/>
      <c r="Q922" s="199"/>
      <c r="R922" s="199"/>
      <c r="S922" s="199" t="str">
        <f>IF(OR(LEFT($A922,1)="x",AND(AC913+$AC922=0,$AC913&gt;0)),"",IFERROR(VLOOKUP($A922,LedenZ,29,0),""))</f>
        <v/>
      </c>
      <c r="T922" s="273">
        <f t="shared" si="863"/>
        <v>0</v>
      </c>
      <c r="U922" s="202">
        <f t="shared" si="864"/>
        <v>0</v>
      </c>
      <c r="V922" s="205" t="str">
        <f t="shared" si="871"/>
        <v/>
      </c>
      <c r="W922" s="205" t="str">
        <f t="shared" si="871"/>
        <v/>
      </c>
      <c r="X922" s="49">
        <v>13</v>
      </c>
      <c r="Y922" s="84" t="str">
        <f t="shared" si="865"/>
        <v/>
      </c>
      <c r="Z922" s="84" t="str">
        <f t="shared" si="866"/>
        <v/>
      </c>
      <c r="AA922" s="84" t="str">
        <f t="shared" si="867"/>
        <v/>
      </c>
      <c r="AB922" s="84" t="str">
        <f t="shared" si="868"/>
        <v/>
      </c>
      <c r="AC922" s="31">
        <f t="shared" si="869"/>
        <v>0</v>
      </c>
      <c r="AH922" s="332" t="str">
        <f t="shared" si="870"/>
        <v/>
      </c>
    </row>
    <row r="923" spans="1:34" x14ac:dyDescent="0.25">
      <c r="A923" s="31" t="str">
        <f>C911&amp;"x"&amp;B923</f>
        <v>x10</v>
      </c>
      <c r="B923" s="60">
        <v>10</v>
      </c>
      <c r="C923" s="84" t="str">
        <f t="shared" si="853"/>
        <v/>
      </c>
      <c r="D923" s="84" t="str">
        <f t="shared" si="854"/>
        <v/>
      </c>
      <c r="E923" s="85" t="str">
        <f t="shared" si="855"/>
        <v/>
      </c>
      <c r="F923" s="85" t="str">
        <f t="shared" si="856"/>
        <v/>
      </c>
      <c r="G923" s="86" t="str">
        <f t="shared" si="857"/>
        <v/>
      </c>
      <c r="H923" s="87" t="str">
        <f t="shared" si="858"/>
        <v/>
      </c>
      <c r="I923" s="94"/>
      <c r="J923" s="84" t="str">
        <f t="shared" si="859"/>
        <v/>
      </c>
      <c r="K923" s="84" t="str">
        <f t="shared" si="860"/>
        <v/>
      </c>
      <c r="L923" s="84" t="str">
        <f t="shared" si="861"/>
        <v/>
      </c>
      <c r="M923" s="84" t="str">
        <f t="shared" si="862"/>
        <v/>
      </c>
      <c r="N923" s="89"/>
      <c r="P923" s="199"/>
      <c r="Q923" s="199"/>
      <c r="R923" s="199"/>
      <c r="S923" s="199" t="str">
        <f>IF(OR(LEFT($A923,1)="x",AND(AC913+$AC923=0,$AC913&gt;0)),"",IFERROR(VLOOKUP($A923,LedenZ,29,0),""))</f>
        <v/>
      </c>
      <c r="T923" s="273">
        <f t="shared" si="863"/>
        <v>0</v>
      </c>
      <c r="U923" s="202">
        <f t="shared" si="864"/>
        <v>0</v>
      </c>
      <c r="V923" s="205" t="str">
        <f t="shared" si="871"/>
        <v/>
      </c>
      <c r="W923" s="205" t="str">
        <f t="shared" si="871"/>
        <v/>
      </c>
      <c r="X923" s="49">
        <v>14</v>
      </c>
      <c r="Y923" s="84" t="str">
        <f t="shared" si="865"/>
        <v/>
      </c>
      <c r="Z923" s="84" t="str">
        <f t="shared" si="866"/>
        <v/>
      </c>
      <c r="AA923" s="84" t="str">
        <f t="shared" si="867"/>
        <v/>
      </c>
      <c r="AB923" s="84" t="str">
        <f t="shared" si="868"/>
        <v/>
      </c>
      <c r="AC923" s="31">
        <f t="shared" si="869"/>
        <v>0</v>
      </c>
      <c r="AH923" s="332" t="str">
        <f t="shared" si="870"/>
        <v/>
      </c>
    </row>
    <row r="924" spans="1:34" x14ac:dyDescent="0.25">
      <c r="A924" s="31" t="str">
        <f>C911&amp;"x"&amp;B924</f>
        <v>x11</v>
      </c>
      <c r="B924" s="60">
        <v>11</v>
      </c>
      <c r="C924" s="84" t="str">
        <f t="shared" si="853"/>
        <v/>
      </c>
      <c r="D924" s="84" t="str">
        <f t="shared" si="854"/>
        <v/>
      </c>
      <c r="E924" s="85" t="str">
        <f t="shared" si="855"/>
        <v/>
      </c>
      <c r="F924" s="85" t="str">
        <f t="shared" si="856"/>
        <v/>
      </c>
      <c r="G924" s="86" t="str">
        <f t="shared" si="857"/>
        <v/>
      </c>
      <c r="H924" s="87" t="str">
        <f t="shared" si="858"/>
        <v/>
      </c>
      <c r="I924" s="94"/>
      <c r="J924" s="84" t="str">
        <f t="shared" si="859"/>
        <v/>
      </c>
      <c r="K924" s="84" t="str">
        <f t="shared" si="860"/>
        <v/>
      </c>
      <c r="L924" s="84" t="str">
        <f t="shared" si="861"/>
        <v/>
      </c>
      <c r="M924" s="84" t="str">
        <f t="shared" si="862"/>
        <v/>
      </c>
      <c r="N924" s="89"/>
      <c r="P924" s="199"/>
      <c r="Q924" s="199"/>
      <c r="R924" s="199"/>
      <c r="S924" s="199" t="str">
        <f>IF(OR(LEFT($A924,1)="x",AND(AC913+$AC924=0,$AC913&gt;0)),"",IFERROR(VLOOKUP($A924,LedenZ,29,0),""))</f>
        <v/>
      </c>
      <c r="T924" s="273">
        <f t="shared" si="863"/>
        <v>0</v>
      </c>
      <c r="U924" s="202">
        <f t="shared" si="864"/>
        <v>0</v>
      </c>
      <c r="V924" s="205" t="str">
        <f t="shared" si="871"/>
        <v/>
      </c>
      <c r="W924" s="205" t="str">
        <f t="shared" si="871"/>
        <v/>
      </c>
      <c r="X924" s="49">
        <v>15</v>
      </c>
      <c r="Y924" s="84" t="str">
        <f t="shared" si="865"/>
        <v/>
      </c>
      <c r="Z924" s="84" t="str">
        <f t="shared" si="866"/>
        <v/>
      </c>
      <c r="AA924" s="84" t="str">
        <f t="shared" si="867"/>
        <v/>
      </c>
      <c r="AB924" s="84" t="str">
        <f t="shared" si="868"/>
        <v/>
      </c>
      <c r="AC924" s="31">
        <f t="shared" si="869"/>
        <v>0</v>
      </c>
      <c r="AH924" s="332" t="str">
        <f t="shared" si="870"/>
        <v/>
      </c>
    </row>
    <row r="925" spans="1:34" x14ac:dyDescent="0.25">
      <c r="A925" s="31" t="str">
        <f>C911&amp;"x"&amp;B925</f>
        <v>x12</v>
      </c>
      <c r="B925" s="60">
        <v>12</v>
      </c>
      <c r="C925" s="84" t="str">
        <f t="shared" si="853"/>
        <v/>
      </c>
      <c r="D925" s="84" t="str">
        <f t="shared" si="854"/>
        <v/>
      </c>
      <c r="E925" s="85" t="str">
        <f t="shared" si="855"/>
        <v/>
      </c>
      <c r="F925" s="85" t="str">
        <f t="shared" si="856"/>
        <v/>
      </c>
      <c r="G925" s="86" t="str">
        <f t="shared" si="857"/>
        <v/>
      </c>
      <c r="H925" s="87" t="str">
        <f t="shared" si="858"/>
        <v/>
      </c>
      <c r="I925" s="94"/>
      <c r="J925" s="84" t="str">
        <f t="shared" si="859"/>
        <v/>
      </c>
      <c r="K925" s="84" t="str">
        <f t="shared" si="860"/>
        <v/>
      </c>
      <c r="L925" s="84" t="str">
        <f t="shared" si="861"/>
        <v/>
      </c>
      <c r="M925" s="84" t="str">
        <f t="shared" si="862"/>
        <v/>
      </c>
      <c r="N925" s="89"/>
      <c r="P925" s="199"/>
      <c r="Q925" s="199"/>
      <c r="R925" s="199"/>
      <c r="S925" s="199" t="str">
        <f>IF(OR(LEFT($A925,1)="x",AND(AC913+$AC925=0,$AC913&gt;0)),"",IFERROR(VLOOKUP($A925,LedenZ,29,0),""))</f>
        <v/>
      </c>
      <c r="T925" s="273">
        <f t="shared" si="863"/>
        <v>0</v>
      </c>
      <c r="U925" s="202">
        <f t="shared" si="864"/>
        <v>0</v>
      </c>
      <c r="V925" s="205" t="str">
        <f t="shared" si="871"/>
        <v/>
      </c>
      <c r="W925" s="205" t="str">
        <f t="shared" si="871"/>
        <v/>
      </c>
      <c r="X925" s="49">
        <v>16</v>
      </c>
      <c r="Y925" s="84" t="str">
        <f t="shared" si="865"/>
        <v/>
      </c>
      <c r="Z925" s="84" t="str">
        <f t="shared" si="866"/>
        <v/>
      </c>
      <c r="AA925" s="84" t="str">
        <f t="shared" si="867"/>
        <v/>
      </c>
      <c r="AB925" s="84" t="str">
        <f t="shared" si="868"/>
        <v/>
      </c>
      <c r="AC925" s="31">
        <f t="shared" si="869"/>
        <v>0</v>
      </c>
      <c r="AH925" s="332" t="str">
        <f t="shared" si="870"/>
        <v/>
      </c>
    </row>
    <row r="926" spans="1:34" x14ac:dyDescent="0.25">
      <c r="A926" s="31" t="str">
        <f>C911&amp;"x"&amp;B926</f>
        <v>x13</v>
      </c>
      <c r="B926" s="60">
        <v>13</v>
      </c>
      <c r="C926" s="84" t="str">
        <f t="shared" si="853"/>
        <v/>
      </c>
      <c r="D926" s="84" t="str">
        <f t="shared" si="854"/>
        <v/>
      </c>
      <c r="E926" s="85" t="str">
        <f t="shared" si="855"/>
        <v/>
      </c>
      <c r="F926" s="85" t="str">
        <f t="shared" si="856"/>
        <v/>
      </c>
      <c r="G926" s="86" t="str">
        <f t="shared" si="857"/>
        <v/>
      </c>
      <c r="H926" s="87" t="str">
        <f t="shared" si="858"/>
        <v/>
      </c>
      <c r="I926" s="94"/>
      <c r="J926" s="84" t="str">
        <f t="shared" si="859"/>
        <v/>
      </c>
      <c r="K926" s="84" t="str">
        <f t="shared" si="860"/>
        <v/>
      </c>
      <c r="L926" s="84" t="str">
        <f t="shared" si="861"/>
        <v/>
      </c>
      <c r="M926" s="84" t="str">
        <f t="shared" si="862"/>
        <v/>
      </c>
      <c r="N926" s="89"/>
      <c r="P926" s="199"/>
      <c r="Q926" s="199"/>
      <c r="R926" s="199"/>
      <c r="S926" s="199" t="str">
        <f>IF(OR(LEFT($A926,1)="x",AND(AC913+$AC926=0,$AC913&gt;0)),"",IFERROR(VLOOKUP($A926,LedenZ,29,0),""))</f>
        <v/>
      </c>
      <c r="T926" s="273">
        <f t="shared" si="863"/>
        <v>0</v>
      </c>
      <c r="U926" s="202">
        <f t="shared" si="864"/>
        <v>0</v>
      </c>
      <c r="V926" s="205" t="str">
        <f t="shared" si="871"/>
        <v/>
      </c>
      <c r="W926" s="205" t="str">
        <f t="shared" si="871"/>
        <v/>
      </c>
      <c r="X926" s="49">
        <v>17</v>
      </c>
      <c r="Y926" s="84" t="str">
        <f t="shared" si="865"/>
        <v/>
      </c>
      <c r="Z926" s="84" t="str">
        <f t="shared" si="866"/>
        <v/>
      </c>
      <c r="AA926" s="84" t="str">
        <f t="shared" si="867"/>
        <v/>
      </c>
      <c r="AB926" s="84" t="str">
        <f t="shared" si="868"/>
        <v/>
      </c>
      <c r="AC926" s="31">
        <f t="shared" si="869"/>
        <v>0</v>
      </c>
      <c r="AH926" s="332" t="str">
        <f t="shared" si="870"/>
        <v/>
      </c>
    </row>
    <row r="927" spans="1:34" x14ac:dyDescent="0.25">
      <c r="A927" s="31" t="str">
        <f>C911&amp;"x"&amp;B927</f>
        <v>x14</v>
      </c>
      <c r="B927" s="60">
        <v>14</v>
      </c>
      <c r="C927" s="84" t="str">
        <f t="shared" si="853"/>
        <v/>
      </c>
      <c r="D927" s="84" t="str">
        <f t="shared" si="854"/>
        <v/>
      </c>
      <c r="E927" s="85" t="str">
        <f t="shared" si="855"/>
        <v/>
      </c>
      <c r="F927" s="85" t="str">
        <f t="shared" si="856"/>
        <v/>
      </c>
      <c r="G927" s="86" t="str">
        <f t="shared" si="857"/>
        <v/>
      </c>
      <c r="H927" s="87" t="str">
        <f t="shared" si="858"/>
        <v/>
      </c>
      <c r="I927" s="94"/>
      <c r="J927" s="84" t="str">
        <f t="shared" si="859"/>
        <v/>
      </c>
      <c r="K927" s="84" t="str">
        <f t="shared" si="860"/>
        <v/>
      </c>
      <c r="L927" s="84" t="str">
        <f t="shared" si="861"/>
        <v/>
      </c>
      <c r="M927" s="84" t="str">
        <f t="shared" si="862"/>
        <v/>
      </c>
      <c r="N927" s="89"/>
      <c r="P927" s="199"/>
      <c r="Q927" s="199"/>
      <c r="R927" s="199"/>
      <c r="S927" s="199" t="str">
        <f>IF(OR(LEFT($A927,1)="x",AND(AC913+$AC927=0,$AC913&gt;0)),"",IFERROR(VLOOKUP($A927,LedenZ,29,0),""))</f>
        <v/>
      </c>
      <c r="T927" s="273">
        <f t="shared" si="863"/>
        <v>0</v>
      </c>
      <c r="U927" s="202">
        <f t="shared" si="864"/>
        <v>0</v>
      </c>
      <c r="V927" s="205" t="str">
        <f t="shared" si="871"/>
        <v/>
      </c>
      <c r="W927" s="205" t="str">
        <f t="shared" si="871"/>
        <v/>
      </c>
      <c r="X927" s="49">
        <v>18</v>
      </c>
      <c r="Y927" s="84" t="str">
        <f t="shared" si="865"/>
        <v/>
      </c>
      <c r="Z927" s="84" t="str">
        <f t="shared" si="866"/>
        <v/>
      </c>
      <c r="AA927" s="84" t="str">
        <f t="shared" si="867"/>
        <v/>
      </c>
      <c r="AB927" s="84" t="str">
        <f t="shared" si="868"/>
        <v/>
      </c>
      <c r="AC927" s="31">
        <f t="shared" si="869"/>
        <v>0</v>
      </c>
      <c r="AH927" s="332" t="str">
        <f t="shared" si="870"/>
        <v/>
      </c>
    </row>
    <row r="928" spans="1:34" x14ac:dyDescent="0.25">
      <c r="A928" s="31" t="str">
        <f>C911&amp;"x"&amp;B928</f>
        <v>x15</v>
      </c>
      <c r="B928" s="60">
        <v>15</v>
      </c>
      <c r="C928" s="84" t="str">
        <f t="shared" si="853"/>
        <v/>
      </c>
      <c r="D928" s="84" t="str">
        <f t="shared" si="854"/>
        <v/>
      </c>
      <c r="E928" s="85" t="str">
        <f t="shared" si="855"/>
        <v/>
      </c>
      <c r="F928" s="85" t="str">
        <f t="shared" si="856"/>
        <v/>
      </c>
      <c r="G928" s="86" t="str">
        <f t="shared" si="857"/>
        <v/>
      </c>
      <c r="H928" s="87" t="str">
        <f t="shared" si="858"/>
        <v/>
      </c>
      <c r="I928" s="94"/>
      <c r="J928" s="84" t="str">
        <f t="shared" si="859"/>
        <v/>
      </c>
      <c r="K928" s="84" t="str">
        <f t="shared" si="860"/>
        <v/>
      </c>
      <c r="L928" s="84" t="str">
        <f t="shared" si="861"/>
        <v/>
      </c>
      <c r="M928" s="84" t="str">
        <f t="shared" si="862"/>
        <v/>
      </c>
      <c r="N928" s="89"/>
      <c r="P928" s="199"/>
      <c r="Q928" s="199"/>
      <c r="R928" s="199"/>
      <c r="S928" s="199" t="str">
        <f>IF(OR(LEFT($A928,1)="x",AND(AC913+$AC928=0,$AC913&gt;0)),"",IFERROR(VLOOKUP($A928,LedenZ,29,0),""))</f>
        <v/>
      </c>
      <c r="T928" s="273">
        <f t="shared" si="863"/>
        <v>0</v>
      </c>
      <c r="U928" s="202">
        <f t="shared" si="864"/>
        <v>0</v>
      </c>
      <c r="V928" s="205" t="str">
        <f t="shared" si="871"/>
        <v/>
      </c>
      <c r="W928" s="205" t="str">
        <f t="shared" si="871"/>
        <v/>
      </c>
      <c r="X928" s="49">
        <v>19</v>
      </c>
      <c r="Y928" s="84" t="str">
        <f t="shared" si="865"/>
        <v/>
      </c>
      <c r="Z928" s="84" t="str">
        <f t="shared" si="866"/>
        <v/>
      </c>
      <c r="AA928" s="84" t="str">
        <f t="shared" si="867"/>
        <v/>
      </c>
      <c r="AB928" s="84" t="str">
        <f t="shared" si="868"/>
        <v/>
      </c>
      <c r="AC928" s="31">
        <f t="shared" si="869"/>
        <v>0</v>
      </c>
      <c r="AH928" s="332" t="str">
        <f t="shared" si="870"/>
        <v/>
      </c>
    </row>
    <row r="929" spans="1:34" ht="13.8" thickBot="1" x14ac:dyDescent="0.3">
      <c r="B929" s="90"/>
      <c r="C929" s="91"/>
      <c r="D929" s="90"/>
      <c r="E929" s="90"/>
      <c r="F929" s="90"/>
      <c r="G929" s="92"/>
      <c r="H929" s="92"/>
      <c r="I929" s="92"/>
      <c r="J929" s="91"/>
      <c r="K929" s="91"/>
      <c r="L929" s="91"/>
      <c r="M929" s="89"/>
      <c r="N929" s="89"/>
      <c r="X929" s="49">
        <v>20</v>
      </c>
    </row>
    <row r="930" spans="1:34" ht="13.8" thickTop="1" x14ac:dyDescent="0.25">
      <c r="A930" s="59"/>
      <c r="B930" s="60"/>
      <c r="C930" s="416" t="s">
        <v>5707</v>
      </c>
      <c r="D930" s="416"/>
      <c r="E930" s="162" t="s">
        <v>5708</v>
      </c>
      <c r="F930" s="162" t="s">
        <v>5709</v>
      </c>
      <c r="G930" s="62" t="s">
        <v>5710</v>
      </c>
      <c r="H930" s="63"/>
      <c r="I930" s="64"/>
      <c r="J930" s="65" t="s">
        <v>5711</v>
      </c>
      <c r="K930" s="65" t="s">
        <v>5712</v>
      </c>
      <c r="L930" s="65" t="s">
        <v>5713</v>
      </c>
      <c r="M930" s="66"/>
      <c r="N930" s="66"/>
      <c r="O930" s="67"/>
      <c r="P930" s="68">
        <f>COUNT(P934:P948)</f>
        <v>0</v>
      </c>
      <c r="Q930" s="68">
        <f>COUNT(Q934:Q948)</f>
        <v>0</v>
      </c>
      <c r="R930" s="68">
        <f>COUNT(R934:R948)</f>
        <v>0</v>
      </c>
      <c r="S930" s="68">
        <f>COUNT(S934:S948)</f>
        <v>0</v>
      </c>
      <c r="T930" s="344">
        <f>T931-SUM(U934:U948)</f>
        <v>0</v>
      </c>
      <c r="U930" s="67"/>
      <c r="V930" s="67"/>
      <c r="W930" s="67"/>
      <c r="X930" s="67">
        <v>1</v>
      </c>
      <c r="Y930" s="59"/>
      <c r="Z930" s="59"/>
      <c r="AA930" s="59"/>
      <c r="AB930" s="59"/>
      <c r="AC930" s="59"/>
    </row>
    <row r="931" spans="1:34" x14ac:dyDescent="0.25">
      <c r="A931" s="40">
        <v>50</v>
      </c>
      <c r="B931" s="70"/>
      <c r="C931" s="415" t="str">
        <f>Leden!AR52</f>
        <v/>
      </c>
      <c r="D931" s="415"/>
      <c r="E931" s="161" t="str">
        <f>IF($C931="","",LEFT(IFERROR(VLOOKUP($C931,TeamsZ,2,0),"")&amp;"??",2))</f>
        <v/>
      </c>
      <c r="F931" s="342" t="str">
        <f>IF($C931="","",IFERROR(VLOOKUP($C931,TeamsZ,3,0),"??"))</f>
        <v/>
      </c>
      <c r="G931" s="161" t="str">
        <f>IF($C931="","",LEFT(IFERROR(VLOOKUP($C931,TeamsZ,4,0),"")&amp;"?",1))</f>
        <v/>
      </c>
      <c r="H931" s="72"/>
      <c r="I931" s="73"/>
      <c r="J931" s="265">
        <f>COUNTIF(C934:C948,"V")</f>
        <v>0</v>
      </c>
      <c r="K931" s="268">
        <f>COUNTIF(C934:C948,"M")</f>
        <v>0</v>
      </c>
      <c r="L931" s="74" t="str">
        <f>IFERROR(AVERAGE(H934:H948),"")</f>
        <v/>
      </c>
      <c r="M931" s="75"/>
      <c r="N931" s="75"/>
      <c r="O931" s="76" t="s">
        <v>5714</v>
      </c>
      <c r="P931" s="346"/>
      <c r="Q931" s="346"/>
      <c r="R931" s="346"/>
      <c r="S931" s="346" t="str">
        <f>IF(COUNT(S934:S948)=0,"",TeamPunten(S934:S948,$C931,$T931))</f>
        <v/>
      </c>
      <c r="T931" s="344">
        <f>SUM(T934:T948)</f>
        <v>0</v>
      </c>
      <c r="U931" s="201" t="str">
        <f>MID($C931,1,1)</f>
        <v/>
      </c>
      <c r="V931" s="201" t="str">
        <f>MID($C931,1,1)</f>
        <v/>
      </c>
      <c r="W931" s="201" t="str">
        <f>MID($C931,1,1)</f>
        <v/>
      </c>
      <c r="X931" s="49">
        <v>2</v>
      </c>
      <c r="Y931" s="40"/>
      <c r="Z931" s="40"/>
      <c r="AA931" s="40"/>
      <c r="AB931" s="40"/>
      <c r="AC931" s="40"/>
      <c r="AD931" s="17" t="str">
        <f>IF($C931="","",IFERROR(VLOOKUP($C931,TeamsZ,6,0),""))</f>
        <v/>
      </c>
      <c r="AE931" s="17" t="str">
        <f>TRIM(IF($AD931="","",IFERROR(VLOOKUP($AD931,Teams!$J$4:$O$8,2,0),"")))</f>
        <v/>
      </c>
      <c r="AF931" s="17" t="str">
        <f>TRIM(IF($AD931="","",IFERROR(VLOOKUP($AD931,Teams!$J$4:$O$8,4,0),"")))</f>
        <v/>
      </c>
      <c r="AH931" s="335" t="str">
        <f>IFERROR(AVERAGE(AH934:AH948),"")</f>
        <v/>
      </c>
    </row>
    <row r="932" spans="1:34" x14ac:dyDescent="0.25">
      <c r="B932" s="60"/>
      <c r="C932" s="162"/>
      <c r="D932" s="60"/>
      <c r="E932" s="60"/>
      <c r="F932" s="60"/>
      <c r="G932" s="64"/>
      <c r="H932" s="64"/>
      <c r="I932" s="64"/>
      <c r="J932" s="266"/>
      <c r="K932" s="266"/>
      <c r="L932" s="266"/>
      <c r="M932" s="77"/>
      <c r="N932" s="77"/>
      <c r="P932" s="200"/>
      <c r="Q932" s="200"/>
      <c r="R932" s="200"/>
      <c r="S932" s="200"/>
      <c r="T932" s="156"/>
      <c r="U932" s="202"/>
      <c r="V932" s="202"/>
      <c r="W932" s="202"/>
      <c r="X932" s="49">
        <v>3</v>
      </c>
    </row>
    <row r="933" spans="1:34" x14ac:dyDescent="0.25">
      <c r="A933" s="78"/>
      <c r="B933" s="79"/>
      <c r="C933" s="80" t="s">
        <v>5715</v>
      </c>
      <c r="D933" s="80" t="s">
        <v>5716</v>
      </c>
      <c r="E933" s="81" t="s">
        <v>5717</v>
      </c>
      <c r="F933" s="81" t="s">
        <v>5718</v>
      </c>
      <c r="G933" s="80" t="s">
        <v>5719</v>
      </c>
      <c r="H933" s="80" t="s">
        <v>5720</v>
      </c>
      <c r="I933" s="80" t="s">
        <v>5575</v>
      </c>
      <c r="J933" s="80" t="s">
        <v>7904</v>
      </c>
      <c r="K933" s="80" t="s">
        <v>7905</v>
      </c>
      <c r="L933" s="80" t="s">
        <v>8680</v>
      </c>
      <c r="M933" s="80" t="s">
        <v>8681</v>
      </c>
      <c r="N933" s="82"/>
      <c r="O933" s="83"/>
      <c r="P933" s="203" t="s">
        <v>5585</v>
      </c>
      <c r="Q933" s="203" t="s">
        <v>5584</v>
      </c>
      <c r="R933" s="203" t="s">
        <v>5586</v>
      </c>
      <c r="S933" s="203" t="s">
        <v>5585</v>
      </c>
      <c r="T933" s="156"/>
      <c r="U933" s="201" t="str">
        <f>IF(W931="","",VLOOKUP(W931,Leeftijdscat,2,FALSE))</f>
        <v/>
      </c>
      <c r="V933" s="201" t="str">
        <f>IF(W931="","",VLOOKUP(W931,Leeftijdscat,3,FALSE))</f>
        <v/>
      </c>
      <c r="W933" s="201" t="str">
        <f>IF(W931="","",VLOOKUP(W931,Leeftijdscat,4,FALSE))</f>
        <v/>
      </c>
      <c r="X933" s="49">
        <v>4</v>
      </c>
      <c r="Y933" s="78">
        <f>LEN(Y934&amp;Y935&amp;Y936&amp;Y937&amp;Y938&amp;Y939&amp;Y940&amp;Y941&amp;Y942&amp;Y943&amp;Y944&amp;Y945&amp;Y946&amp;Y947&amp;Y948)</f>
        <v>0</v>
      </c>
      <c r="Z933" s="78">
        <f>LEN(Z934&amp;Z935&amp;Z936&amp;Z937&amp;Z938&amp;Z939&amp;Z940&amp;Z941&amp;Z942&amp;Z943&amp;Z944&amp;Z945&amp;Z946&amp;Z947&amp;Z948)</f>
        <v>0</v>
      </c>
      <c r="AA933" s="78">
        <f>LEN(AA934&amp;AA935&amp;AA936&amp;AA937&amp;AA938&amp;AA939&amp;AA940&amp;AA941&amp;AA942&amp;AA943&amp;AA944&amp;AA945&amp;AA946&amp;AA947&amp;AA948)</f>
        <v>0</v>
      </c>
      <c r="AB933" s="78">
        <f>LEN(AB934&amp;AB935&amp;AB936&amp;AB937&amp;AB938&amp;AB939&amp;AB940&amp;AB941&amp;AB942&amp;AB943&amp;AB944&amp;AB945&amp;AB946&amp;AB947&amp;AB948)</f>
        <v>0</v>
      </c>
      <c r="AC933" s="78">
        <f>SUM(Y933:AA933)</f>
        <v>0</v>
      </c>
    </row>
    <row r="934" spans="1:34" x14ac:dyDescent="0.25">
      <c r="A934" s="31" t="str">
        <f>C931&amp;"x"&amp;B934</f>
        <v>x1</v>
      </c>
      <c r="B934" s="60">
        <v>1</v>
      </c>
      <c r="C934" s="84" t="str">
        <f t="shared" ref="C934:C948" si="872">IF(LEFT($A934,1)="x","",IFERROR(VLOOKUP($A934,LedenZ,5,0),""))</f>
        <v/>
      </c>
      <c r="D934" s="84" t="str">
        <f t="shared" ref="D934:D948" si="873">IF(LEFT($A934,1)="x","",IFERROR(VLOOKUP($A934,LedenZ,6,0),""))</f>
        <v/>
      </c>
      <c r="E934" s="85" t="str">
        <f t="shared" ref="E934:E948" si="874">IF(LEFT($A934,1)="x","",IFERROR(VLOOKUP($A934,LedenZ,7,0),""))</f>
        <v/>
      </c>
      <c r="F934" s="85" t="str">
        <f t="shared" ref="F934:F948" si="875">IF(LEFT($A934,1)="x","",IFERROR(VLOOKUP($A934,LedenZ,8,0),""))</f>
        <v/>
      </c>
      <c r="G934" s="86" t="str">
        <f t="shared" ref="G934:G948" si="876">IF(LEFT($A934,1)="x","",IFERROR(VLOOKUP($A934,LedenZ,9,0),""))</f>
        <v/>
      </c>
      <c r="H934" s="87" t="str">
        <f t="shared" ref="H934:H948" si="877">IF(AND(ISNUMBER(G934),G934&lt;&gt;0),DATEDIF(G934,Peildatum,"Y"),"")</f>
        <v/>
      </c>
      <c r="I934" s="94"/>
      <c r="J934" s="84" t="str">
        <f t="shared" ref="J934:J948" si="878">IF(LEFT($A934,1)="x","",IFERROR(VLOOKUP($A934,LedenZ,15,0),""))</f>
        <v/>
      </c>
      <c r="K934" s="84" t="str">
        <f t="shared" ref="K934:K948" si="879">IF(LEFT($A934,1)="x","",IFERROR(VLOOKUP($A934,LedenZ,16,0),""))</f>
        <v/>
      </c>
      <c r="L934" s="84" t="str">
        <f t="shared" ref="L934:L948" si="880">IF(LEFT($A934,1)="x","",IFERROR(VLOOKUP($A934,LedenZ,17,0),""))</f>
        <v/>
      </c>
      <c r="M934" s="84" t="str">
        <f t="shared" ref="M934:M948" si="881">IF(LEFT($A934,1)="x","",IFERROR(VLOOKUP($A934,LedenZ,18,0),""))</f>
        <v/>
      </c>
      <c r="N934" s="89"/>
      <c r="P934" s="199"/>
      <c r="Q934" s="199"/>
      <c r="R934" s="199"/>
      <c r="S934" s="199" t="str">
        <f>IF(OR(LEFT($A934,1)="x",AND(AC933+$AC934=0,$AC933&gt;0)),"",IFERROR(VLOOKUP($A934,LedenZ,29,0),""))</f>
        <v/>
      </c>
      <c r="T934" s="273">
        <f t="shared" ref="T934:T948" si="882">IF(LEN(C934&amp;D934&amp;E934&amp;F934)&gt;0,1,0)</f>
        <v>0</v>
      </c>
      <c r="U934" s="202">
        <f t="shared" ref="U934:U948" si="883">MIN(LEN(Y934&amp;Z934&amp;AA934&amp;AB934),1)</f>
        <v>0</v>
      </c>
      <c r="V934" s="205" t="str">
        <f>V933</f>
        <v/>
      </c>
      <c r="W934" s="205" t="str">
        <f>W933</f>
        <v/>
      </c>
      <c r="X934" s="49">
        <v>5</v>
      </c>
      <c r="Y934" s="84" t="str">
        <f t="shared" ref="Y934:Y948" si="884">IF(LEFT($A934,1)="x","",IFERROR(VLOOKUP($A934,LedenZ,33,0),""))</f>
        <v/>
      </c>
      <c r="Z934" s="84" t="str">
        <f t="shared" ref="Z934:Z948" si="885">IF(LEFT($A934,1)="x","",IFERROR(VLOOKUP($A934,LedenZ,34,0),""))</f>
        <v/>
      </c>
      <c r="AA934" s="84" t="str">
        <f t="shared" ref="AA934:AA948" si="886">IF(LEFT($A934,1)="x","",IFERROR(VLOOKUP($A934,LedenZ,35,0),""))</f>
        <v/>
      </c>
      <c r="AB934" s="84" t="str">
        <f t="shared" ref="AB934:AB948" si="887">IF(LEFT($A934,1)="x","",IFERROR(VLOOKUP($A934,LedenZ,36,0),""))</f>
        <v/>
      </c>
      <c r="AC934" s="31">
        <f t="shared" ref="AC934:AC948" si="888">LEN(Y934&amp;Z934&amp;AA934&amp;AB934)</f>
        <v>0</v>
      </c>
      <c r="AH934" s="332" t="str">
        <f t="shared" ref="AH934:AH948" si="889">lft(G934,Peildatum)</f>
        <v/>
      </c>
    </row>
    <row r="935" spans="1:34" x14ac:dyDescent="0.25">
      <c r="A935" s="31" t="str">
        <f>C931&amp;"x"&amp;B935</f>
        <v>x2</v>
      </c>
      <c r="B935" s="60">
        <v>2</v>
      </c>
      <c r="C935" s="84" t="str">
        <f t="shared" si="872"/>
        <v/>
      </c>
      <c r="D935" s="84" t="str">
        <f t="shared" si="873"/>
        <v/>
      </c>
      <c r="E935" s="85" t="str">
        <f t="shared" si="874"/>
        <v/>
      </c>
      <c r="F935" s="85" t="str">
        <f t="shared" si="875"/>
        <v/>
      </c>
      <c r="G935" s="86" t="str">
        <f t="shared" si="876"/>
        <v/>
      </c>
      <c r="H935" s="87" t="str">
        <f t="shared" si="877"/>
        <v/>
      </c>
      <c r="I935" s="94"/>
      <c r="J935" s="84" t="str">
        <f t="shared" si="878"/>
        <v/>
      </c>
      <c r="K935" s="84" t="str">
        <f t="shared" si="879"/>
        <v/>
      </c>
      <c r="L935" s="84" t="str">
        <f t="shared" si="880"/>
        <v/>
      </c>
      <c r="M935" s="84" t="str">
        <f t="shared" si="881"/>
        <v/>
      </c>
      <c r="N935" s="89"/>
      <c r="P935" s="199"/>
      <c r="Q935" s="199"/>
      <c r="R935" s="199"/>
      <c r="S935" s="199" t="str">
        <f>IF(OR(LEFT($A935,1)="x",AND(AC933+$AC935=0,$AC933&gt;0)),"",IFERROR(VLOOKUP($A935,LedenZ,29,0),""))</f>
        <v/>
      </c>
      <c r="T935" s="273">
        <f t="shared" si="882"/>
        <v>0</v>
      </c>
      <c r="U935" s="202">
        <f t="shared" si="883"/>
        <v>0</v>
      </c>
      <c r="V935" s="205" t="str">
        <f t="shared" ref="V935:W948" si="890">V934</f>
        <v/>
      </c>
      <c r="W935" s="205" t="str">
        <f t="shared" si="890"/>
        <v/>
      </c>
      <c r="X935" s="49">
        <v>6</v>
      </c>
      <c r="Y935" s="84" t="str">
        <f t="shared" si="884"/>
        <v/>
      </c>
      <c r="Z935" s="84" t="str">
        <f t="shared" si="885"/>
        <v/>
      </c>
      <c r="AA935" s="84" t="str">
        <f t="shared" si="886"/>
        <v/>
      </c>
      <c r="AB935" s="84" t="str">
        <f t="shared" si="887"/>
        <v/>
      </c>
      <c r="AC935" s="31">
        <f t="shared" si="888"/>
        <v>0</v>
      </c>
      <c r="AH935" s="332" t="str">
        <f t="shared" si="889"/>
        <v/>
      </c>
    </row>
    <row r="936" spans="1:34" x14ac:dyDescent="0.25">
      <c r="A936" s="31" t="str">
        <f>C931&amp;"x"&amp;B936</f>
        <v>x3</v>
      </c>
      <c r="B936" s="60">
        <v>3</v>
      </c>
      <c r="C936" s="84" t="str">
        <f t="shared" si="872"/>
        <v/>
      </c>
      <c r="D936" s="84" t="str">
        <f t="shared" si="873"/>
        <v/>
      </c>
      <c r="E936" s="85" t="str">
        <f t="shared" si="874"/>
        <v/>
      </c>
      <c r="F936" s="85" t="str">
        <f t="shared" si="875"/>
        <v/>
      </c>
      <c r="G936" s="86" t="str">
        <f t="shared" si="876"/>
        <v/>
      </c>
      <c r="H936" s="87" t="str">
        <f t="shared" si="877"/>
        <v/>
      </c>
      <c r="I936" s="94"/>
      <c r="J936" s="84" t="str">
        <f t="shared" si="878"/>
        <v/>
      </c>
      <c r="K936" s="84" t="str">
        <f t="shared" si="879"/>
        <v/>
      </c>
      <c r="L936" s="84" t="str">
        <f t="shared" si="880"/>
        <v/>
      </c>
      <c r="M936" s="84" t="str">
        <f t="shared" si="881"/>
        <v/>
      </c>
      <c r="N936" s="89"/>
      <c r="P936" s="199"/>
      <c r="Q936" s="199"/>
      <c r="R936" s="199"/>
      <c r="S936" s="199" t="str">
        <f>IF(OR(LEFT($A936,1)="x",AND(AC933+$AC936=0,$AC933&gt;0)),"",IFERROR(VLOOKUP($A936,LedenZ,29,0),""))</f>
        <v/>
      </c>
      <c r="T936" s="273">
        <f t="shared" si="882"/>
        <v>0</v>
      </c>
      <c r="U936" s="202">
        <f t="shared" si="883"/>
        <v>0</v>
      </c>
      <c r="V936" s="205" t="str">
        <f t="shared" si="890"/>
        <v/>
      </c>
      <c r="W936" s="205" t="str">
        <f t="shared" si="890"/>
        <v/>
      </c>
      <c r="X936" s="49">
        <v>7</v>
      </c>
      <c r="Y936" s="84" t="str">
        <f t="shared" si="884"/>
        <v/>
      </c>
      <c r="Z936" s="84" t="str">
        <f t="shared" si="885"/>
        <v/>
      </c>
      <c r="AA936" s="84" t="str">
        <f t="shared" si="886"/>
        <v/>
      </c>
      <c r="AB936" s="84" t="str">
        <f t="shared" si="887"/>
        <v/>
      </c>
      <c r="AC936" s="31">
        <f t="shared" si="888"/>
        <v>0</v>
      </c>
      <c r="AH936" s="332" t="str">
        <f t="shared" si="889"/>
        <v/>
      </c>
    </row>
    <row r="937" spans="1:34" x14ac:dyDescent="0.25">
      <c r="A937" s="31" t="str">
        <f>C931&amp;"x"&amp;B937</f>
        <v>x4</v>
      </c>
      <c r="B937" s="60">
        <v>4</v>
      </c>
      <c r="C937" s="84" t="str">
        <f t="shared" si="872"/>
        <v/>
      </c>
      <c r="D937" s="84" t="str">
        <f t="shared" si="873"/>
        <v/>
      </c>
      <c r="E937" s="85" t="str">
        <f t="shared" si="874"/>
        <v/>
      </c>
      <c r="F937" s="85" t="str">
        <f t="shared" si="875"/>
        <v/>
      </c>
      <c r="G937" s="86" t="str">
        <f t="shared" si="876"/>
        <v/>
      </c>
      <c r="H937" s="87" t="str">
        <f t="shared" si="877"/>
        <v/>
      </c>
      <c r="I937" s="94"/>
      <c r="J937" s="84" t="str">
        <f t="shared" si="878"/>
        <v/>
      </c>
      <c r="K937" s="84" t="str">
        <f t="shared" si="879"/>
        <v/>
      </c>
      <c r="L937" s="84" t="str">
        <f t="shared" si="880"/>
        <v/>
      </c>
      <c r="M937" s="84" t="str">
        <f t="shared" si="881"/>
        <v/>
      </c>
      <c r="N937" s="89"/>
      <c r="P937" s="199"/>
      <c r="Q937" s="199"/>
      <c r="R937" s="199"/>
      <c r="S937" s="199" t="str">
        <f>IF(OR(LEFT($A937,1)="x",AND(AC933+$AC937=0,$AC933&gt;0)),"",IFERROR(VLOOKUP($A937,LedenZ,29,0),""))</f>
        <v/>
      </c>
      <c r="T937" s="273">
        <f t="shared" si="882"/>
        <v>0</v>
      </c>
      <c r="U937" s="202">
        <f t="shared" si="883"/>
        <v>0</v>
      </c>
      <c r="V937" s="205" t="str">
        <f t="shared" si="890"/>
        <v/>
      </c>
      <c r="W937" s="205" t="str">
        <f t="shared" si="890"/>
        <v/>
      </c>
      <c r="X937" s="49">
        <v>8</v>
      </c>
      <c r="Y937" s="84" t="str">
        <f t="shared" si="884"/>
        <v/>
      </c>
      <c r="Z937" s="84" t="str">
        <f t="shared" si="885"/>
        <v/>
      </c>
      <c r="AA937" s="84" t="str">
        <f t="shared" si="886"/>
        <v/>
      </c>
      <c r="AB937" s="84" t="str">
        <f t="shared" si="887"/>
        <v/>
      </c>
      <c r="AC937" s="31">
        <f t="shared" si="888"/>
        <v>0</v>
      </c>
      <c r="AH937" s="332" t="str">
        <f t="shared" si="889"/>
        <v/>
      </c>
    </row>
    <row r="938" spans="1:34" x14ac:dyDescent="0.25">
      <c r="A938" s="31" t="str">
        <f>C931&amp;"x"&amp;B938</f>
        <v>x5</v>
      </c>
      <c r="B938" s="60">
        <v>5</v>
      </c>
      <c r="C938" s="84" t="str">
        <f t="shared" si="872"/>
        <v/>
      </c>
      <c r="D938" s="84" t="str">
        <f t="shared" si="873"/>
        <v/>
      </c>
      <c r="E938" s="85" t="str">
        <f t="shared" si="874"/>
        <v/>
      </c>
      <c r="F938" s="85" t="str">
        <f t="shared" si="875"/>
        <v/>
      </c>
      <c r="G938" s="86" t="str">
        <f t="shared" si="876"/>
        <v/>
      </c>
      <c r="H938" s="87" t="str">
        <f t="shared" si="877"/>
        <v/>
      </c>
      <c r="I938" s="94"/>
      <c r="J938" s="84" t="str">
        <f t="shared" si="878"/>
        <v/>
      </c>
      <c r="K938" s="84" t="str">
        <f t="shared" si="879"/>
        <v/>
      </c>
      <c r="L938" s="84" t="str">
        <f t="shared" si="880"/>
        <v/>
      </c>
      <c r="M938" s="84" t="str">
        <f t="shared" si="881"/>
        <v/>
      </c>
      <c r="N938" s="89"/>
      <c r="P938" s="199"/>
      <c r="Q938" s="199"/>
      <c r="R938" s="199"/>
      <c r="S938" s="199" t="str">
        <f>IF(OR(LEFT($A938,1)="x",AND(AC933+$AC938=0,$AC933&gt;0)),"",IFERROR(VLOOKUP($A938,LedenZ,29,0),""))</f>
        <v/>
      </c>
      <c r="T938" s="273">
        <f t="shared" si="882"/>
        <v>0</v>
      </c>
      <c r="U938" s="202">
        <f t="shared" si="883"/>
        <v>0</v>
      </c>
      <c r="V938" s="205" t="str">
        <f t="shared" si="890"/>
        <v/>
      </c>
      <c r="W938" s="205" t="str">
        <f t="shared" si="890"/>
        <v/>
      </c>
      <c r="X938" s="49">
        <v>9</v>
      </c>
      <c r="Y938" s="84" t="str">
        <f t="shared" si="884"/>
        <v/>
      </c>
      <c r="Z938" s="84" t="str">
        <f t="shared" si="885"/>
        <v/>
      </c>
      <c r="AA938" s="84" t="str">
        <f t="shared" si="886"/>
        <v/>
      </c>
      <c r="AB938" s="84" t="str">
        <f t="shared" si="887"/>
        <v/>
      </c>
      <c r="AC938" s="31">
        <f t="shared" si="888"/>
        <v>0</v>
      </c>
      <c r="AH938" s="332" t="str">
        <f t="shared" si="889"/>
        <v/>
      </c>
    </row>
    <row r="939" spans="1:34" x14ac:dyDescent="0.25">
      <c r="A939" s="31" t="str">
        <f>C931&amp;"x"&amp;B939</f>
        <v>x6</v>
      </c>
      <c r="B939" s="60">
        <v>6</v>
      </c>
      <c r="C939" s="84" t="str">
        <f t="shared" si="872"/>
        <v/>
      </c>
      <c r="D939" s="84" t="str">
        <f t="shared" si="873"/>
        <v/>
      </c>
      <c r="E939" s="85" t="str">
        <f t="shared" si="874"/>
        <v/>
      </c>
      <c r="F939" s="85" t="str">
        <f t="shared" si="875"/>
        <v/>
      </c>
      <c r="G939" s="86" t="str">
        <f t="shared" si="876"/>
        <v/>
      </c>
      <c r="H939" s="87" t="str">
        <f t="shared" si="877"/>
        <v/>
      </c>
      <c r="I939" s="94"/>
      <c r="J939" s="84" t="str">
        <f t="shared" si="878"/>
        <v/>
      </c>
      <c r="K939" s="84" t="str">
        <f t="shared" si="879"/>
        <v/>
      </c>
      <c r="L939" s="84" t="str">
        <f t="shared" si="880"/>
        <v/>
      </c>
      <c r="M939" s="84" t="str">
        <f t="shared" si="881"/>
        <v/>
      </c>
      <c r="N939" s="89"/>
      <c r="P939" s="199"/>
      <c r="Q939" s="199"/>
      <c r="R939" s="199"/>
      <c r="S939" s="199" t="str">
        <f>IF(OR(LEFT($A939,1)="x",AND(AC933+$AC939=0,$AC933&gt;0)),"",IFERROR(VLOOKUP($A939,LedenZ,29,0),""))</f>
        <v/>
      </c>
      <c r="T939" s="273">
        <f t="shared" si="882"/>
        <v>0</v>
      </c>
      <c r="U939" s="202">
        <f t="shared" si="883"/>
        <v>0</v>
      </c>
      <c r="V939" s="205" t="str">
        <f t="shared" si="890"/>
        <v/>
      </c>
      <c r="W939" s="205" t="str">
        <f t="shared" si="890"/>
        <v/>
      </c>
      <c r="X939" s="49">
        <v>10</v>
      </c>
      <c r="Y939" s="84" t="str">
        <f t="shared" si="884"/>
        <v/>
      </c>
      <c r="Z939" s="84" t="str">
        <f t="shared" si="885"/>
        <v/>
      </c>
      <c r="AA939" s="84" t="str">
        <f t="shared" si="886"/>
        <v/>
      </c>
      <c r="AB939" s="84" t="str">
        <f t="shared" si="887"/>
        <v/>
      </c>
      <c r="AC939" s="31">
        <f t="shared" si="888"/>
        <v>0</v>
      </c>
      <c r="AH939" s="332" t="str">
        <f t="shared" si="889"/>
        <v/>
      </c>
    </row>
    <row r="940" spans="1:34" x14ac:dyDescent="0.25">
      <c r="A940" s="31" t="str">
        <f>C931&amp;"x"&amp;B940</f>
        <v>x7</v>
      </c>
      <c r="B940" s="60">
        <v>7</v>
      </c>
      <c r="C940" s="84" t="str">
        <f t="shared" si="872"/>
        <v/>
      </c>
      <c r="D940" s="84" t="str">
        <f t="shared" si="873"/>
        <v/>
      </c>
      <c r="E940" s="85" t="str">
        <f t="shared" si="874"/>
        <v/>
      </c>
      <c r="F940" s="85" t="str">
        <f t="shared" si="875"/>
        <v/>
      </c>
      <c r="G940" s="86" t="str">
        <f t="shared" si="876"/>
        <v/>
      </c>
      <c r="H940" s="87" t="str">
        <f t="shared" si="877"/>
        <v/>
      </c>
      <c r="I940" s="94"/>
      <c r="J940" s="84" t="str">
        <f t="shared" si="878"/>
        <v/>
      </c>
      <c r="K940" s="84" t="str">
        <f t="shared" si="879"/>
        <v/>
      </c>
      <c r="L940" s="84" t="str">
        <f t="shared" si="880"/>
        <v/>
      </c>
      <c r="M940" s="84" t="str">
        <f t="shared" si="881"/>
        <v/>
      </c>
      <c r="N940" s="89"/>
      <c r="P940" s="199"/>
      <c r="Q940" s="199"/>
      <c r="R940" s="199"/>
      <c r="S940" s="199" t="str">
        <f>IF(OR(LEFT($A940,1)="x",AND(AC933+$AC940=0,$AC933&gt;0)),"",IFERROR(VLOOKUP($A940,LedenZ,29,0),""))</f>
        <v/>
      </c>
      <c r="T940" s="273">
        <f t="shared" si="882"/>
        <v>0</v>
      </c>
      <c r="U940" s="202">
        <f t="shared" si="883"/>
        <v>0</v>
      </c>
      <c r="V940" s="205" t="str">
        <f t="shared" si="890"/>
        <v/>
      </c>
      <c r="W940" s="205" t="str">
        <f t="shared" si="890"/>
        <v/>
      </c>
      <c r="X940" s="49">
        <v>11</v>
      </c>
      <c r="Y940" s="84" t="str">
        <f t="shared" si="884"/>
        <v/>
      </c>
      <c r="Z940" s="84" t="str">
        <f t="shared" si="885"/>
        <v/>
      </c>
      <c r="AA940" s="84" t="str">
        <f t="shared" si="886"/>
        <v/>
      </c>
      <c r="AB940" s="84" t="str">
        <f t="shared" si="887"/>
        <v/>
      </c>
      <c r="AC940" s="31">
        <f t="shared" si="888"/>
        <v>0</v>
      </c>
      <c r="AH940" s="332" t="str">
        <f t="shared" si="889"/>
        <v/>
      </c>
    </row>
    <row r="941" spans="1:34" x14ac:dyDescent="0.25">
      <c r="A941" s="31" t="str">
        <f>C931&amp;"x"&amp;B941</f>
        <v>x8</v>
      </c>
      <c r="B941" s="60">
        <v>8</v>
      </c>
      <c r="C941" s="84" t="str">
        <f t="shared" si="872"/>
        <v/>
      </c>
      <c r="D941" s="84" t="str">
        <f t="shared" si="873"/>
        <v/>
      </c>
      <c r="E941" s="85" t="str">
        <f t="shared" si="874"/>
        <v/>
      </c>
      <c r="F941" s="85" t="str">
        <f t="shared" si="875"/>
        <v/>
      </c>
      <c r="G941" s="86" t="str">
        <f t="shared" si="876"/>
        <v/>
      </c>
      <c r="H941" s="87" t="str">
        <f t="shared" si="877"/>
        <v/>
      </c>
      <c r="I941" s="94"/>
      <c r="J941" s="84" t="str">
        <f t="shared" si="878"/>
        <v/>
      </c>
      <c r="K941" s="84" t="str">
        <f t="shared" si="879"/>
        <v/>
      </c>
      <c r="L941" s="84" t="str">
        <f t="shared" si="880"/>
        <v/>
      </c>
      <c r="M941" s="84" t="str">
        <f t="shared" si="881"/>
        <v/>
      </c>
      <c r="N941" s="89"/>
      <c r="P941" s="199"/>
      <c r="Q941" s="199"/>
      <c r="R941" s="199"/>
      <c r="S941" s="199" t="str">
        <f>IF(OR(LEFT($A941,1)="x",AND(AC933+$AC941=0,$AC933&gt;0)),"",IFERROR(VLOOKUP($A941,LedenZ,29,0),""))</f>
        <v/>
      </c>
      <c r="T941" s="273">
        <f t="shared" si="882"/>
        <v>0</v>
      </c>
      <c r="U941" s="202">
        <f t="shared" si="883"/>
        <v>0</v>
      </c>
      <c r="V941" s="205" t="str">
        <f t="shared" si="890"/>
        <v/>
      </c>
      <c r="W941" s="205" t="str">
        <f t="shared" si="890"/>
        <v/>
      </c>
      <c r="X941" s="49">
        <v>12</v>
      </c>
      <c r="Y941" s="84" t="str">
        <f t="shared" si="884"/>
        <v/>
      </c>
      <c r="Z941" s="84" t="str">
        <f t="shared" si="885"/>
        <v/>
      </c>
      <c r="AA941" s="84" t="str">
        <f t="shared" si="886"/>
        <v/>
      </c>
      <c r="AB941" s="84" t="str">
        <f t="shared" si="887"/>
        <v/>
      </c>
      <c r="AC941" s="31">
        <f t="shared" si="888"/>
        <v>0</v>
      </c>
      <c r="AH941" s="332" t="str">
        <f t="shared" si="889"/>
        <v/>
      </c>
    </row>
    <row r="942" spans="1:34" x14ac:dyDescent="0.25">
      <c r="A942" s="31" t="str">
        <f>C931&amp;"x"&amp;B942</f>
        <v>x9</v>
      </c>
      <c r="B942" s="60">
        <v>9</v>
      </c>
      <c r="C942" s="84" t="str">
        <f t="shared" si="872"/>
        <v/>
      </c>
      <c r="D942" s="84" t="str">
        <f t="shared" si="873"/>
        <v/>
      </c>
      <c r="E942" s="85" t="str">
        <f t="shared" si="874"/>
        <v/>
      </c>
      <c r="F942" s="85" t="str">
        <f t="shared" si="875"/>
        <v/>
      </c>
      <c r="G942" s="86" t="str">
        <f t="shared" si="876"/>
        <v/>
      </c>
      <c r="H942" s="87" t="str">
        <f t="shared" si="877"/>
        <v/>
      </c>
      <c r="I942" s="94"/>
      <c r="J942" s="84" t="str">
        <f t="shared" si="878"/>
        <v/>
      </c>
      <c r="K942" s="84" t="str">
        <f t="shared" si="879"/>
        <v/>
      </c>
      <c r="L942" s="84" t="str">
        <f t="shared" si="880"/>
        <v/>
      </c>
      <c r="M942" s="84" t="str">
        <f t="shared" si="881"/>
        <v/>
      </c>
      <c r="N942" s="89"/>
      <c r="P942" s="199"/>
      <c r="Q942" s="199"/>
      <c r="R942" s="199"/>
      <c r="S942" s="199" t="str">
        <f>IF(OR(LEFT($A942,1)="x",AND(AC933+$AC942=0,$AC933&gt;0)),"",IFERROR(VLOOKUP($A942,LedenZ,29,0),""))</f>
        <v/>
      </c>
      <c r="T942" s="273">
        <f t="shared" si="882"/>
        <v>0</v>
      </c>
      <c r="U942" s="202">
        <f t="shared" si="883"/>
        <v>0</v>
      </c>
      <c r="V942" s="205" t="str">
        <f t="shared" si="890"/>
        <v/>
      </c>
      <c r="W942" s="205" t="str">
        <f t="shared" si="890"/>
        <v/>
      </c>
      <c r="X942" s="49">
        <v>13</v>
      </c>
      <c r="Y942" s="84" t="str">
        <f t="shared" si="884"/>
        <v/>
      </c>
      <c r="Z942" s="84" t="str">
        <f t="shared" si="885"/>
        <v/>
      </c>
      <c r="AA942" s="84" t="str">
        <f t="shared" si="886"/>
        <v/>
      </c>
      <c r="AB942" s="84" t="str">
        <f t="shared" si="887"/>
        <v/>
      </c>
      <c r="AC942" s="31">
        <f t="shared" si="888"/>
        <v>0</v>
      </c>
      <c r="AH942" s="332" t="str">
        <f t="shared" si="889"/>
        <v/>
      </c>
    </row>
    <row r="943" spans="1:34" x14ac:dyDescent="0.25">
      <c r="A943" s="31" t="str">
        <f>C931&amp;"x"&amp;B943</f>
        <v>x10</v>
      </c>
      <c r="B943" s="60">
        <v>10</v>
      </c>
      <c r="C943" s="84" t="str">
        <f t="shared" si="872"/>
        <v/>
      </c>
      <c r="D943" s="84" t="str">
        <f t="shared" si="873"/>
        <v/>
      </c>
      <c r="E943" s="85" t="str">
        <f t="shared" si="874"/>
        <v/>
      </c>
      <c r="F943" s="85" t="str">
        <f t="shared" si="875"/>
        <v/>
      </c>
      <c r="G943" s="86" t="str">
        <f t="shared" si="876"/>
        <v/>
      </c>
      <c r="H943" s="87" t="str">
        <f t="shared" si="877"/>
        <v/>
      </c>
      <c r="I943" s="94"/>
      <c r="J943" s="84" t="str">
        <f t="shared" si="878"/>
        <v/>
      </c>
      <c r="K943" s="84" t="str">
        <f t="shared" si="879"/>
        <v/>
      </c>
      <c r="L943" s="84" t="str">
        <f t="shared" si="880"/>
        <v/>
      </c>
      <c r="M943" s="84" t="str">
        <f t="shared" si="881"/>
        <v/>
      </c>
      <c r="N943" s="89"/>
      <c r="P943" s="199"/>
      <c r="Q943" s="199"/>
      <c r="R943" s="199"/>
      <c r="S943" s="199" t="str">
        <f>IF(OR(LEFT($A943,1)="x",AND(AC933+$AC943=0,$AC933&gt;0)),"",IFERROR(VLOOKUP($A943,LedenZ,29,0),""))</f>
        <v/>
      </c>
      <c r="T943" s="273">
        <f t="shared" si="882"/>
        <v>0</v>
      </c>
      <c r="U943" s="202">
        <f t="shared" si="883"/>
        <v>0</v>
      </c>
      <c r="V943" s="205" t="str">
        <f t="shared" si="890"/>
        <v/>
      </c>
      <c r="W943" s="205" t="str">
        <f t="shared" si="890"/>
        <v/>
      </c>
      <c r="X943" s="49">
        <v>14</v>
      </c>
      <c r="Y943" s="84" t="str">
        <f t="shared" si="884"/>
        <v/>
      </c>
      <c r="Z943" s="84" t="str">
        <f t="shared" si="885"/>
        <v/>
      </c>
      <c r="AA943" s="84" t="str">
        <f t="shared" si="886"/>
        <v/>
      </c>
      <c r="AB943" s="84" t="str">
        <f t="shared" si="887"/>
        <v/>
      </c>
      <c r="AC943" s="31">
        <f t="shared" si="888"/>
        <v>0</v>
      </c>
      <c r="AH943" s="332" t="str">
        <f t="shared" si="889"/>
        <v/>
      </c>
    </row>
    <row r="944" spans="1:34" x14ac:dyDescent="0.25">
      <c r="A944" s="31" t="str">
        <f>C931&amp;"x"&amp;B944</f>
        <v>x11</v>
      </c>
      <c r="B944" s="60">
        <v>11</v>
      </c>
      <c r="C944" s="84" t="str">
        <f t="shared" si="872"/>
        <v/>
      </c>
      <c r="D944" s="84" t="str">
        <f t="shared" si="873"/>
        <v/>
      </c>
      <c r="E944" s="85" t="str">
        <f t="shared" si="874"/>
        <v/>
      </c>
      <c r="F944" s="85" t="str">
        <f t="shared" si="875"/>
        <v/>
      </c>
      <c r="G944" s="86" t="str">
        <f t="shared" si="876"/>
        <v/>
      </c>
      <c r="H944" s="87" t="str">
        <f t="shared" si="877"/>
        <v/>
      </c>
      <c r="I944" s="94"/>
      <c r="J944" s="84" t="str">
        <f t="shared" si="878"/>
        <v/>
      </c>
      <c r="K944" s="84" t="str">
        <f t="shared" si="879"/>
        <v/>
      </c>
      <c r="L944" s="84" t="str">
        <f t="shared" si="880"/>
        <v/>
      </c>
      <c r="M944" s="84" t="str">
        <f t="shared" si="881"/>
        <v/>
      </c>
      <c r="N944" s="89"/>
      <c r="P944" s="199"/>
      <c r="Q944" s="199"/>
      <c r="R944" s="199"/>
      <c r="S944" s="199" t="str">
        <f>IF(OR(LEFT($A944,1)="x",AND(AC933+$AC944=0,$AC933&gt;0)),"",IFERROR(VLOOKUP($A944,LedenZ,29,0),""))</f>
        <v/>
      </c>
      <c r="T944" s="273">
        <f t="shared" si="882"/>
        <v>0</v>
      </c>
      <c r="U944" s="202">
        <f t="shared" si="883"/>
        <v>0</v>
      </c>
      <c r="V944" s="205" t="str">
        <f t="shared" si="890"/>
        <v/>
      </c>
      <c r="W944" s="205" t="str">
        <f t="shared" si="890"/>
        <v/>
      </c>
      <c r="X944" s="49">
        <v>15</v>
      </c>
      <c r="Y944" s="84" t="str">
        <f t="shared" si="884"/>
        <v/>
      </c>
      <c r="Z944" s="84" t="str">
        <f t="shared" si="885"/>
        <v/>
      </c>
      <c r="AA944" s="84" t="str">
        <f t="shared" si="886"/>
        <v/>
      </c>
      <c r="AB944" s="84" t="str">
        <f t="shared" si="887"/>
        <v/>
      </c>
      <c r="AC944" s="31">
        <f t="shared" si="888"/>
        <v>0</v>
      </c>
      <c r="AH944" s="332" t="str">
        <f t="shared" si="889"/>
        <v/>
      </c>
    </row>
    <row r="945" spans="1:34" x14ac:dyDescent="0.25">
      <c r="A945" s="31" t="str">
        <f>C931&amp;"x"&amp;B945</f>
        <v>x12</v>
      </c>
      <c r="B945" s="60">
        <v>12</v>
      </c>
      <c r="C945" s="84" t="str">
        <f t="shared" si="872"/>
        <v/>
      </c>
      <c r="D945" s="84" t="str">
        <f t="shared" si="873"/>
        <v/>
      </c>
      <c r="E945" s="85" t="str">
        <f t="shared" si="874"/>
        <v/>
      </c>
      <c r="F945" s="85" t="str">
        <f t="shared" si="875"/>
        <v/>
      </c>
      <c r="G945" s="86" t="str">
        <f t="shared" si="876"/>
        <v/>
      </c>
      <c r="H945" s="87" t="str">
        <f t="shared" si="877"/>
        <v/>
      </c>
      <c r="I945" s="94"/>
      <c r="J945" s="84" t="str">
        <f t="shared" si="878"/>
        <v/>
      </c>
      <c r="K945" s="84" t="str">
        <f t="shared" si="879"/>
        <v/>
      </c>
      <c r="L945" s="84" t="str">
        <f t="shared" si="880"/>
        <v/>
      </c>
      <c r="M945" s="84" t="str">
        <f t="shared" si="881"/>
        <v/>
      </c>
      <c r="N945" s="89"/>
      <c r="P945" s="199"/>
      <c r="Q945" s="199"/>
      <c r="R945" s="199"/>
      <c r="S945" s="199" t="str">
        <f>IF(OR(LEFT($A945,1)="x",AND(AC933+$AC945=0,$AC933&gt;0)),"",IFERROR(VLOOKUP($A945,LedenZ,29,0),""))</f>
        <v/>
      </c>
      <c r="T945" s="273">
        <f t="shared" si="882"/>
        <v>0</v>
      </c>
      <c r="U945" s="202">
        <f t="shared" si="883"/>
        <v>0</v>
      </c>
      <c r="V945" s="205" t="str">
        <f t="shared" si="890"/>
        <v/>
      </c>
      <c r="W945" s="205" t="str">
        <f t="shared" si="890"/>
        <v/>
      </c>
      <c r="X945" s="49">
        <v>16</v>
      </c>
      <c r="Y945" s="84" t="str">
        <f t="shared" si="884"/>
        <v/>
      </c>
      <c r="Z945" s="84" t="str">
        <f t="shared" si="885"/>
        <v/>
      </c>
      <c r="AA945" s="84" t="str">
        <f t="shared" si="886"/>
        <v/>
      </c>
      <c r="AB945" s="84" t="str">
        <f t="shared" si="887"/>
        <v/>
      </c>
      <c r="AC945" s="31">
        <f t="shared" si="888"/>
        <v>0</v>
      </c>
      <c r="AH945" s="332" t="str">
        <f t="shared" si="889"/>
        <v/>
      </c>
    </row>
    <row r="946" spans="1:34" x14ac:dyDescent="0.25">
      <c r="A946" s="31" t="str">
        <f>C931&amp;"x"&amp;B946</f>
        <v>x13</v>
      </c>
      <c r="B946" s="60">
        <v>13</v>
      </c>
      <c r="C946" s="84" t="str">
        <f t="shared" si="872"/>
        <v/>
      </c>
      <c r="D946" s="84" t="str">
        <f t="shared" si="873"/>
        <v/>
      </c>
      <c r="E946" s="85" t="str">
        <f t="shared" si="874"/>
        <v/>
      </c>
      <c r="F946" s="85" t="str">
        <f t="shared" si="875"/>
        <v/>
      </c>
      <c r="G946" s="86" t="str">
        <f t="shared" si="876"/>
        <v/>
      </c>
      <c r="H946" s="87" t="str">
        <f t="shared" si="877"/>
        <v/>
      </c>
      <c r="I946" s="94"/>
      <c r="J946" s="84" t="str">
        <f t="shared" si="878"/>
        <v/>
      </c>
      <c r="K946" s="84" t="str">
        <f t="shared" si="879"/>
        <v/>
      </c>
      <c r="L946" s="84" t="str">
        <f t="shared" si="880"/>
        <v/>
      </c>
      <c r="M946" s="84" t="str">
        <f t="shared" si="881"/>
        <v/>
      </c>
      <c r="N946" s="89"/>
      <c r="P946" s="199"/>
      <c r="Q946" s="199"/>
      <c r="R946" s="199"/>
      <c r="S946" s="199" t="str">
        <f>IF(OR(LEFT($A946,1)="x",AND(AC933+$AC946=0,$AC933&gt;0)),"",IFERROR(VLOOKUP($A946,LedenZ,29,0),""))</f>
        <v/>
      </c>
      <c r="T946" s="273">
        <f t="shared" si="882"/>
        <v>0</v>
      </c>
      <c r="U946" s="202">
        <f t="shared" si="883"/>
        <v>0</v>
      </c>
      <c r="V946" s="205" t="str">
        <f t="shared" si="890"/>
        <v/>
      </c>
      <c r="W946" s="205" t="str">
        <f t="shared" si="890"/>
        <v/>
      </c>
      <c r="X946" s="49">
        <v>17</v>
      </c>
      <c r="Y946" s="84" t="str">
        <f t="shared" si="884"/>
        <v/>
      </c>
      <c r="Z946" s="84" t="str">
        <f t="shared" si="885"/>
        <v/>
      </c>
      <c r="AA946" s="84" t="str">
        <f t="shared" si="886"/>
        <v/>
      </c>
      <c r="AB946" s="84" t="str">
        <f t="shared" si="887"/>
        <v/>
      </c>
      <c r="AC946" s="31">
        <f t="shared" si="888"/>
        <v>0</v>
      </c>
      <c r="AH946" s="332" t="str">
        <f t="shared" si="889"/>
        <v/>
      </c>
    </row>
    <row r="947" spans="1:34" x14ac:dyDescent="0.25">
      <c r="A947" s="31" t="str">
        <f>C931&amp;"x"&amp;B947</f>
        <v>x14</v>
      </c>
      <c r="B947" s="60">
        <v>14</v>
      </c>
      <c r="C947" s="84" t="str">
        <f t="shared" si="872"/>
        <v/>
      </c>
      <c r="D947" s="84" t="str">
        <f t="shared" si="873"/>
        <v/>
      </c>
      <c r="E947" s="85" t="str">
        <f t="shared" si="874"/>
        <v/>
      </c>
      <c r="F947" s="85" t="str">
        <f t="shared" si="875"/>
        <v/>
      </c>
      <c r="G947" s="86" t="str">
        <f t="shared" si="876"/>
        <v/>
      </c>
      <c r="H947" s="87" t="str">
        <f t="shared" si="877"/>
        <v/>
      </c>
      <c r="I947" s="94"/>
      <c r="J947" s="84" t="str">
        <f t="shared" si="878"/>
        <v/>
      </c>
      <c r="K947" s="84" t="str">
        <f t="shared" si="879"/>
        <v/>
      </c>
      <c r="L947" s="84" t="str">
        <f t="shared" si="880"/>
        <v/>
      </c>
      <c r="M947" s="84" t="str">
        <f t="shared" si="881"/>
        <v/>
      </c>
      <c r="N947" s="89"/>
      <c r="P947" s="199"/>
      <c r="Q947" s="199"/>
      <c r="R947" s="199"/>
      <c r="S947" s="199" t="str">
        <f>IF(OR(LEFT($A947,1)="x",AND(AC933+$AC947=0,$AC933&gt;0)),"",IFERROR(VLOOKUP($A947,LedenZ,29,0),""))</f>
        <v/>
      </c>
      <c r="T947" s="273">
        <f t="shared" si="882"/>
        <v>0</v>
      </c>
      <c r="U947" s="202">
        <f t="shared" si="883"/>
        <v>0</v>
      </c>
      <c r="V947" s="205" t="str">
        <f t="shared" si="890"/>
        <v/>
      </c>
      <c r="W947" s="205" t="str">
        <f t="shared" si="890"/>
        <v/>
      </c>
      <c r="X947" s="49">
        <v>18</v>
      </c>
      <c r="Y947" s="84" t="str">
        <f t="shared" si="884"/>
        <v/>
      </c>
      <c r="Z947" s="84" t="str">
        <f t="shared" si="885"/>
        <v/>
      </c>
      <c r="AA947" s="84" t="str">
        <f t="shared" si="886"/>
        <v/>
      </c>
      <c r="AB947" s="84" t="str">
        <f t="shared" si="887"/>
        <v/>
      </c>
      <c r="AC947" s="31">
        <f t="shared" si="888"/>
        <v>0</v>
      </c>
      <c r="AH947" s="332" t="str">
        <f t="shared" si="889"/>
        <v/>
      </c>
    </row>
    <row r="948" spans="1:34" x14ac:dyDescent="0.25">
      <c r="A948" s="31" t="str">
        <f>C931&amp;"x"&amp;B948</f>
        <v>x15</v>
      </c>
      <c r="B948" s="60">
        <v>15</v>
      </c>
      <c r="C948" s="84" t="str">
        <f t="shared" si="872"/>
        <v/>
      </c>
      <c r="D948" s="84" t="str">
        <f t="shared" si="873"/>
        <v/>
      </c>
      <c r="E948" s="85" t="str">
        <f t="shared" si="874"/>
        <v/>
      </c>
      <c r="F948" s="85" t="str">
        <f t="shared" si="875"/>
        <v/>
      </c>
      <c r="G948" s="86" t="str">
        <f t="shared" si="876"/>
        <v/>
      </c>
      <c r="H948" s="87" t="str">
        <f t="shared" si="877"/>
        <v/>
      </c>
      <c r="I948" s="94"/>
      <c r="J948" s="84" t="str">
        <f t="shared" si="878"/>
        <v/>
      </c>
      <c r="K948" s="84" t="str">
        <f t="shared" si="879"/>
        <v/>
      </c>
      <c r="L948" s="84" t="str">
        <f t="shared" si="880"/>
        <v/>
      </c>
      <c r="M948" s="84" t="str">
        <f t="shared" si="881"/>
        <v/>
      </c>
      <c r="N948" s="89"/>
      <c r="P948" s="199"/>
      <c r="Q948" s="199"/>
      <c r="R948" s="199"/>
      <c r="S948" s="199" t="str">
        <f>IF(OR(LEFT($A948,1)="x",AND(AC933+$AC948=0,$AC933&gt;0)),"",IFERROR(VLOOKUP($A948,LedenZ,29,0),""))</f>
        <v/>
      </c>
      <c r="T948" s="273">
        <f t="shared" si="882"/>
        <v>0</v>
      </c>
      <c r="U948" s="202">
        <f t="shared" si="883"/>
        <v>0</v>
      </c>
      <c r="V948" s="205" t="str">
        <f t="shared" si="890"/>
        <v/>
      </c>
      <c r="W948" s="205" t="str">
        <f t="shared" si="890"/>
        <v/>
      </c>
      <c r="X948" s="49">
        <v>19</v>
      </c>
      <c r="Y948" s="84" t="str">
        <f t="shared" si="884"/>
        <v/>
      </c>
      <c r="Z948" s="84" t="str">
        <f t="shared" si="885"/>
        <v/>
      </c>
      <c r="AA948" s="84" t="str">
        <f t="shared" si="886"/>
        <v/>
      </c>
      <c r="AB948" s="84" t="str">
        <f t="shared" si="887"/>
        <v/>
      </c>
      <c r="AC948" s="31">
        <f t="shared" si="888"/>
        <v>0</v>
      </c>
      <c r="AH948" s="332" t="str">
        <f t="shared" si="889"/>
        <v/>
      </c>
    </row>
    <row r="949" spans="1:34" ht="13.8" thickBot="1" x14ac:dyDescent="0.3">
      <c r="B949" s="90"/>
      <c r="C949" s="91"/>
      <c r="D949" s="90"/>
      <c r="E949" s="90"/>
      <c r="F949" s="90"/>
      <c r="G949" s="92"/>
      <c r="H949" s="92"/>
      <c r="I949" s="92"/>
      <c r="J949" s="91"/>
      <c r="K949" s="91"/>
      <c r="L949" s="91"/>
      <c r="M949" s="89"/>
      <c r="N949" s="89"/>
      <c r="X949" s="49">
        <v>20</v>
      </c>
    </row>
    <row r="950" spans="1:34" ht="13.8" thickTop="1" x14ac:dyDescent="0.25">
      <c r="A950" s="59"/>
      <c r="B950" s="60"/>
      <c r="C950" s="416" t="s">
        <v>5707</v>
      </c>
      <c r="D950" s="416"/>
      <c r="E950" s="162" t="s">
        <v>5708</v>
      </c>
      <c r="F950" s="162" t="s">
        <v>5709</v>
      </c>
      <c r="G950" s="62" t="s">
        <v>5710</v>
      </c>
      <c r="H950" s="63"/>
      <c r="I950" s="64"/>
      <c r="J950" s="65" t="s">
        <v>5711</v>
      </c>
      <c r="K950" s="65" t="s">
        <v>5712</v>
      </c>
      <c r="L950" s="65" t="s">
        <v>5713</v>
      </c>
      <c r="M950" s="66"/>
      <c r="N950" s="66"/>
      <c r="O950" s="67"/>
      <c r="P950" s="68">
        <f>COUNT(P954:P968)</f>
        <v>0</v>
      </c>
      <c r="Q950" s="68">
        <f>COUNT(Q954:Q968)</f>
        <v>0</v>
      </c>
      <c r="R950" s="68">
        <f>COUNT(R954:R968)</f>
        <v>0</v>
      </c>
      <c r="S950" s="68">
        <f>COUNT(S954:S968)</f>
        <v>0</v>
      </c>
      <c r="T950" s="344">
        <f>T951-SUM(U954:U968)</f>
        <v>0</v>
      </c>
      <c r="U950" s="67"/>
      <c r="V950" s="67"/>
      <c r="W950" s="67"/>
      <c r="X950" s="67">
        <v>1</v>
      </c>
      <c r="Y950" s="59"/>
      <c r="Z950" s="59"/>
      <c r="AA950" s="59"/>
      <c r="AB950" s="59"/>
      <c r="AC950" s="59"/>
    </row>
    <row r="951" spans="1:34" x14ac:dyDescent="0.25">
      <c r="A951" s="40">
        <v>51</v>
      </c>
      <c r="B951" s="70"/>
      <c r="C951" s="415" t="str">
        <f>Leden!AR53</f>
        <v/>
      </c>
      <c r="D951" s="415"/>
      <c r="E951" s="161" t="str">
        <f>IF($C951="","",LEFT(IFERROR(VLOOKUP($C951,TeamsZ,2,0),"")&amp;"??",2))</f>
        <v/>
      </c>
      <c r="F951" s="342" t="str">
        <f>IF($C951="","",IFERROR(VLOOKUP($C951,TeamsZ,3,0),"??"))</f>
        <v/>
      </c>
      <c r="G951" s="161" t="str">
        <f>IF($C951="","",LEFT(IFERROR(VLOOKUP($C951,TeamsZ,4,0),"")&amp;"?",1))</f>
        <v/>
      </c>
      <c r="H951" s="72"/>
      <c r="I951" s="73"/>
      <c r="J951" s="265">
        <f>COUNTIF(C954:C968,"V")</f>
        <v>0</v>
      </c>
      <c r="K951" s="268">
        <f>COUNTIF(C954:C968,"M")</f>
        <v>0</v>
      </c>
      <c r="L951" s="74" t="str">
        <f>IFERROR(AVERAGE(H954:H968),"")</f>
        <v/>
      </c>
      <c r="M951" s="75"/>
      <c r="N951" s="75"/>
      <c r="O951" s="76" t="s">
        <v>5714</v>
      </c>
      <c r="P951" s="346"/>
      <c r="Q951" s="346"/>
      <c r="R951" s="346"/>
      <c r="S951" s="346" t="str">
        <f>IF(COUNT(S954:S968)=0,"",TeamPunten(S954:S968,$C951,$T951))</f>
        <v/>
      </c>
      <c r="T951" s="344">
        <f>SUM(T954:T968)</f>
        <v>0</v>
      </c>
      <c r="U951" s="201" t="str">
        <f>MID($C951,1,1)</f>
        <v/>
      </c>
      <c r="V951" s="201" t="str">
        <f>MID($C951,1,1)</f>
        <v/>
      </c>
      <c r="W951" s="201" t="str">
        <f>MID($C951,1,1)</f>
        <v/>
      </c>
      <c r="X951" s="49">
        <v>2</v>
      </c>
      <c r="Y951" s="40"/>
      <c r="Z951" s="40"/>
      <c r="AA951" s="40"/>
      <c r="AB951" s="40"/>
      <c r="AC951" s="40"/>
      <c r="AD951" s="17" t="str">
        <f>IF($C951="","",IFERROR(VLOOKUP($C951,TeamsZ,6,0),""))</f>
        <v/>
      </c>
      <c r="AE951" s="17" t="str">
        <f>TRIM(IF($AD951="","",IFERROR(VLOOKUP($AD951,Teams!$J$4:$O$8,2,0),"")))</f>
        <v/>
      </c>
      <c r="AF951" s="17" t="str">
        <f>TRIM(IF($AD951="","",IFERROR(VLOOKUP($AD951,Teams!$J$4:$O$8,4,0),"")))</f>
        <v/>
      </c>
      <c r="AH951" s="335" t="str">
        <f>IFERROR(AVERAGE(AH954:AH968),"")</f>
        <v/>
      </c>
    </row>
    <row r="952" spans="1:34" x14ac:dyDescent="0.25">
      <c r="B952" s="60"/>
      <c r="C952" s="162"/>
      <c r="D952" s="60"/>
      <c r="E952" s="60"/>
      <c r="F952" s="60"/>
      <c r="G952" s="64"/>
      <c r="H952" s="64"/>
      <c r="I952" s="64"/>
      <c r="J952" s="266"/>
      <c r="K952" s="266"/>
      <c r="L952" s="266"/>
      <c r="M952" s="77"/>
      <c r="N952" s="77"/>
      <c r="P952" s="200"/>
      <c r="Q952" s="200"/>
      <c r="R952" s="200"/>
      <c r="S952" s="200"/>
      <c r="T952" s="156"/>
      <c r="U952" s="202"/>
      <c r="V952" s="202"/>
      <c r="W952" s="202"/>
      <c r="X952" s="49">
        <v>3</v>
      </c>
    </row>
    <row r="953" spans="1:34" x14ac:dyDescent="0.25">
      <c r="A953" s="78"/>
      <c r="B953" s="79"/>
      <c r="C953" s="80" t="s">
        <v>5715</v>
      </c>
      <c r="D953" s="80" t="s">
        <v>5716</v>
      </c>
      <c r="E953" s="81" t="s">
        <v>5717</v>
      </c>
      <c r="F953" s="81" t="s">
        <v>5718</v>
      </c>
      <c r="G953" s="80" t="s">
        <v>5719</v>
      </c>
      <c r="H953" s="80" t="s">
        <v>5720</v>
      </c>
      <c r="I953" s="80" t="s">
        <v>5575</v>
      </c>
      <c r="J953" s="80" t="s">
        <v>7904</v>
      </c>
      <c r="K953" s="80" t="s">
        <v>7905</v>
      </c>
      <c r="L953" s="80" t="s">
        <v>8680</v>
      </c>
      <c r="M953" s="80" t="s">
        <v>8681</v>
      </c>
      <c r="N953" s="82"/>
      <c r="O953" s="83"/>
      <c r="P953" s="203" t="s">
        <v>5585</v>
      </c>
      <c r="Q953" s="203" t="s">
        <v>5584</v>
      </c>
      <c r="R953" s="203" t="s">
        <v>5586</v>
      </c>
      <c r="S953" s="203" t="s">
        <v>5585</v>
      </c>
      <c r="T953" s="156"/>
      <c r="U953" s="201" t="str">
        <f>IF(W951="","",VLOOKUP(W951,Leeftijdscat,2,FALSE))</f>
        <v/>
      </c>
      <c r="V953" s="201" t="str">
        <f>IF(W951="","",VLOOKUP(W951,Leeftijdscat,3,FALSE))</f>
        <v/>
      </c>
      <c r="W953" s="201" t="str">
        <f>IF(W951="","",VLOOKUP(W951,Leeftijdscat,4,FALSE))</f>
        <v/>
      </c>
      <c r="X953" s="49">
        <v>4</v>
      </c>
      <c r="Y953" s="78">
        <f>LEN(Y954&amp;Y955&amp;Y956&amp;Y957&amp;Y958&amp;Y959&amp;Y960&amp;Y961&amp;Y962&amp;Y963&amp;Y964&amp;Y965&amp;Y966&amp;Y967&amp;Y968)</f>
        <v>0</v>
      </c>
      <c r="Z953" s="78">
        <f>LEN(Z954&amp;Z955&amp;Z956&amp;Z957&amp;Z958&amp;Z959&amp;Z960&amp;Z961&amp;Z962&amp;Z963&amp;Z964&amp;Z965&amp;Z966&amp;Z967&amp;Z968)</f>
        <v>0</v>
      </c>
      <c r="AA953" s="78">
        <f>LEN(AA954&amp;AA955&amp;AA956&amp;AA957&amp;AA958&amp;AA959&amp;AA960&amp;AA961&amp;AA962&amp;AA963&amp;AA964&amp;AA965&amp;AA966&amp;AA967&amp;AA968)</f>
        <v>0</v>
      </c>
      <c r="AB953" s="78">
        <f>LEN(AB954&amp;AB955&amp;AB956&amp;AB957&amp;AB958&amp;AB959&amp;AB960&amp;AB961&amp;AB962&amp;AB963&amp;AB964&amp;AB965&amp;AB966&amp;AB967&amp;AB968)</f>
        <v>0</v>
      </c>
      <c r="AC953" s="78">
        <f>SUM(Y953:AA953)</f>
        <v>0</v>
      </c>
    </row>
    <row r="954" spans="1:34" x14ac:dyDescent="0.25">
      <c r="A954" s="31" t="str">
        <f>C951&amp;"x"&amp;B954</f>
        <v>x1</v>
      </c>
      <c r="B954" s="60">
        <v>1</v>
      </c>
      <c r="C954" s="84" t="str">
        <f t="shared" ref="C954:C968" si="891">IF(LEFT($A954,1)="x","",IFERROR(VLOOKUP($A954,LedenZ,5,0),""))</f>
        <v/>
      </c>
      <c r="D954" s="84" t="str">
        <f t="shared" ref="D954:D968" si="892">IF(LEFT($A954,1)="x","",IFERROR(VLOOKUP($A954,LedenZ,6,0),""))</f>
        <v/>
      </c>
      <c r="E954" s="85" t="str">
        <f t="shared" ref="E954:E968" si="893">IF(LEFT($A954,1)="x","",IFERROR(VLOOKUP($A954,LedenZ,7,0),""))</f>
        <v/>
      </c>
      <c r="F954" s="85" t="str">
        <f t="shared" ref="F954:F968" si="894">IF(LEFT($A954,1)="x","",IFERROR(VLOOKUP($A954,LedenZ,8,0),""))</f>
        <v/>
      </c>
      <c r="G954" s="86" t="str">
        <f t="shared" ref="G954:G968" si="895">IF(LEFT($A954,1)="x","",IFERROR(VLOOKUP($A954,LedenZ,9,0),""))</f>
        <v/>
      </c>
      <c r="H954" s="87" t="str">
        <f t="shared" ref="H954:H968" si="896">IF(AND(ISNUMBER(G954),G954&lt;&gt;0),DATEDIF(G954,Peildatum,"Y"),"")</f>
        <v/>
      </c>
      <c r="I954" s="94"/>
      <c r="J954" s="84" t="str">
        <f t="shared" ref="J954:J968" si="897">IF(LEFT($A954,1)="x","",IFERROR(VLOOKUP($A954,LedenZ,15,0),""))</f>
        <v/>
      </c>
      <c r="K954" s="84" t="str">
        <f t="shared" ref="K954:K968" si="898">IF(LEFT($A954,1)="x","",IFERROR(VLOOKUP($A954,LedenZ,16,0),""))</f>
        <v/>
      </c>
      <c r="L954" s="84" t="str">
        <f t="shared" ref="L954:L968" si="899">IF(LEFT($A954,1)="x","",IFERROR(VLOOKUP($A954,LedenZ,17,0),""))</f>
        <v/>
      </c>
      <c r="M954" s="84" t="str">
        <f t="shared" ref="M954:M968" si="900">IF(LEFT($A954,1)="x","",IFERROR(VLOOKUP($A954,LedenZ,18,0),""))</f>
        <v/>
      </c>
      <c r="N954" s="89"/>
      <c r="P954" s="199"/>
      <c r="Q954" s="199"/>
      <c r="R954" s="199"/>
      <c r="S954" s="199" t="str">
        <f>IF(OR(LEFT($A954,1)="x",AND(AC953+$AC954=0,$AC953&gt;0)),"",IFERROR(VLOOKUP($A954,LedenZ,29,0),""))</f>
        <v/>
      </c>
      <c r="T954" s="273">
        <f t="shared" ref="T954:T968" si="901">IF(LEN(C954&amp;D954&amp;E954&amp;F954)&gt;0,1,0)</f>
        <v>0</v>
      </c>
      <c r="U954" s="202">
        <f t="shared" ref="U954:U968" si="902">MIN(LEN(Y954&amp;Z954&amp;AA954&amp;AB954),1)</f>
        <v>0</v>
      </c>
      <c r="V954" s="205" t="str">
        <f>V953</f>
        <v/>
      </c>
      <c r="W954" s="205" t="str">
        <f>W953</f>
        <v/>
      </c>
      <c r="X954" s="49">
        <v>5</v>
      </c>
      <c r="Y954" s="84" t="str">
        <f t="shared" ref="Y954:Y968" si="903">IF(LEFT($A954,1)="x","",IFERROR(VLOOKUP($A954,LedenZ,33,0),""))</f>
        <v/>
      </c>
      <c r="Z954" s="84" t="str">
        <f t="shared" ref="Z954:Z968" si="904">IF(LEFT($A954,1)="x","",IFERROR(VLOOKUP($A954,LedenZ,34,0),""))</f>
        <v/>
      </c>
      <c r="AA954" s="84" t="str">
        <f t="shared" ref="AA954:AA968" si="905">IF(LEFT($A954,1)="x","",IFERROR(VLOOKUP($A954,LedenZ,35,0),""))</f>
        <v/>
      </c>
      <c r="AB954" s="84" t="str">
        <f t="shared" ref="AB954:AB968" si="906">IF(LEFT($A954,1)="x","",IFERROR(VLOOKUP($A954,LedenZ,36,0),""))</f>
        <v/>
      </c>
      <c r="AC954" s="31">
        <f t="shared" ref="AC954:AC968" si="907">LEN(Y954&amp;Z954&amp;AA954&amp;AB954)</f>
        <v>0</v>
      </c>
      <c r="AH954" s="332" t="str">
        <f t="shared" ref="AH954:AH968" si="908">lft(G954,Peildatum)</f>
        <v/>
      </c>
    </row>
    <row r="955" spans="1:34" x14ac:dyDescent="0.25">
      <c r="A955" s="31" t="str">
        <f>C951&amp;"x"&amp;B955</f>
        <v>x2</v>
      </c>
      <c r="B955" s="60">
        <v>2</v>
      </c>
      <c r="C955" s="84" t="str">
        <f t="shared" si="891"/>
        <v/>
      </c>
      <c r="D955" s="84" t="str">
        <f t="shared" si="892"/>
        <v/>
      </c>
      <c r="E955" s="85" t="str">
        <f t="shared" si="893"/>
        <v/>
      </c>
      <c r="F955" s="85" t="str">
        <f t="shared" si="894"/>
        <v/>
      </c>
      <c r="G955" s="86" t="str">
        <f t="shared" si="895"/>
        <v/>
      </c>
      <c r="H955" s="87" t="str">
        <f t="shared" si="896"/>
        <v/>
      </c>
      <c r="I955" s="94"/>
      <c r="J955" s="84" t="str">
        <f t="shared" si="897"/>
        <v/>
      </c>
      <c r="K955" s="84" t="str">
        <f t="shared" si="898"/>
        <v/>
      </c>
      <c r="L955" s="84" t="str">
        <f t="shared" si="899"/>
        <v/>
      </c>
      <c r="M955" s="84" t="str">
        <f t="shared" si="900"/>
        <v/>
      </c>
      <c r="N955" s="89"/>
      <c r="P955" s="199"/>
      <c r="Q955" s="199"/>
      <c r="R955" s="199"/>
      <c r="S955" s="199" t="str">
        <f>IF(OR(LEFT($A955,1)="x",AND(AC953+$AC955=0,$AC953&gt;0)),"",IFERROR(VLOOKUP($A955,LedenZ,29,0),""))</f>
        <v/>
      </c>
      <c r="T955" s="273">
        <f t="shared" si="901"/>
        <v>0</v>
      </c>
      <c r="U955" s="202">
        <f t="shared" si="902"/>
        <v>0</v>
      </c>
      <c r="V955" s="205" t="str">
        <f t="shared" ref="V955:W968" si="909">V954</f>
        <v/>
      </c>
      <c r="W955" s="205" t="str">
        <f t="shared" si="909"/>
        <v/>
      </c>
      <c r="X955" s="49">
        <v>6</v>
      </c>
      <c r="Y955" s="84" t="str">
        <f t="shared" si="903"/>
        <v/>
      </c>
      <c r="Z955" s="84" t="str">
        <f t="shared" si="904"/>
        <v/>
      </c>
      <c r="AA955" s="84" t="str">
        <f t="shared" si="905"/>
        <v/>
      </c>
      <c r="AB955" s="84" t="str">
        <f t="shared" si="906"/>
        <v/>
      </c>
      <c r="AC955" s="31">
        <f t="shared" si="907"/>
        <v>0</v>
      </c>
      <c r="AH955" s="332" t="str">
        <f t="shared" si="908"/>
        <v/>
      </c>
    </row>
    <row r="956" spans="1:34" x14ac:dyDescent="0.25">
      <c r="A956" s="31" t="str">
        <f>C951&amp;"x"&amp;B956</f>
        <v>x3</v>
      </c>
      <c r="B956" s="60">
        <v>3</v>
      </c>
      <c r="C956" s="84" t="str">
        <f t="shared" si="891"/>
        <v/>
      </c>
      <c r="D956" s="84" t="str">
        <f t="shared" si="892"/>
        <v/>
      </c>
      <c r="E956" s="85" t="str">
        <f t="shared" si="893"/>
        <v/>
      </c>
      <c r="F956" s="85" t="str">
        <f t="shared" si="894"/>
        <v/>
      </c>
      <c r="G956" s="86" t="str">
        <f t="shared" si="895"/>
        <v/>
      </c>
      <c r="H956" s="87" t="str">
        <f t="shared" si="896"/>
        <v/>
      </c>
      <c r="I956" s="94"/>
      <c r="J956" s="84" t="str">
        <f t="shared" si="897"/>
        <v/>
      </c>
      <c r="K956" s="84" t="str">
        <f t="shared" si="898"/>
        <v/>
      </c>
      <c r="L956" s="84" t="str">
        <f t="shared" si="899"/>
        <v/>
      </c>
      <c r="M956" s="84" t="str">
        <f t="shared" si="900"/>
        <v/>
      </c>
      <c r="N956" s="89"/>
      <c r="P956" s="199"/>
      <c r="Q956" s="199"/>
      <c r="R956" s="199"/>
      <c r="S956" s="199" t="str">
        <f>IF(OR(LEFT($A956,1)="x",AND(AC953+$AC956=0,$AC953&gt;0)),"",IFERROR(VLOOKUP($A956,LedenZ,29,0),""))</f>
        <v/>
      </c>
      <c r="T956" s="273">
        <f t="shared" si="901"/>
        <v>0</v>
      </c>
      <c r="U956" s="202">
        <f t="shared" si="902"/>
        <v>0</v>
      </c>
      <c r="V956" s="205" t="str">
        <f t="shared" si="909"/>
        <v/>
      </c>
      <c r="W956" s="205" t="str">
        <f t="shared" si="909"/>
        <v/>
      </c>
      <c r="X956" s="49">
        <v>7</v>
      </c>
      <c r="Y956" s="84" t="str">
        <f t="shared" si="903"/>
        <v/>
      </c>
      <c r="Z956" s="84" t="str">
        <f t="shared" si="904"/>
        <v/>
      </c>
      <c r="AA956" s="84" t="str">
        <f t="shared" si="905"/>
        <v/>
      </c>
      <c r="AB956" s="84" t="str">
        <f t="shared" si="906"/>
        <v/>
      </c>
      <c r="AC956" s="31">
        <f t="shared" si="907"/>
        <v>0</v>
      </c>
      <c r="AH956" s="332" t="str">
        <f t="shared" si="908"/>
        <v/>
      </c>
    </row>
    <row r="957" spans="1:34" x14ac:dyDescent="0.25">
      <c r="A957" s="31" t="str">
        <f>C951&amp;"x"&amp;B957</f>
        <v>x4</v>
      </c>
      <c r="B957" s="60">
        <v>4</v>
      </c>
      <c r="C957" s="84" t="str">
        <f t="shared" si="891"/>
        <v/>
      </c>
      <c r="D957" s="84" t="str">
        <f t="shared" si="892"/>
        <v/>
      </c>
      <c r="E957" s="85" t="str">
        <f t="shared" si="893"/>
        <v/>
      </c>
      <c r="F957" s="85" t="str">
        <f t="shared" si="894"/>
        <v/>
      </c>
      <c r="G957" s="86" t="str">
        <f t="shared" si="895"/>
        <v/>
      </c>
      <c r="H957" s="87" t="str">
        <f t="shared" si="896"/>
        <v/>
      </c>
      <c r="I957" s="94"/>
      <c r="J957" s="84" t="str">
        <f t="shared" si="897"/>
        <v/>
      </c>
      <c r="K957" s="84" t="str">
        <f t="shared" si="898"/>
        <v/>
      </c>
      <c r="L957" s="84" t="str">
        <f t="shared" si="899"/>
        <v/>
      </c>
      <c r="M957" s="84" t="str">
        <f t="shared" si="900"/>
        <v/>
      </c>
      <c r="N957" s="89"/>
      <c r="P957" s="199"/>
      <c r="Q957" s="199"/>
      <c r="R957" s="199"/>
      <c r="S957" s="199" t="str">
        <f>IF(OR(LEFT($A957,1)="x",AND(AC953+$AC957=0,$AC953&gt;0)),"",IFERROR(VLOOKUP($A957,LedenZ,29,0),""))</f>
        <v/>
      </c>
      <c r="T957" s="273">
        <f t="shared" si="901"/>
        <v>0</v>
      </c>
      <c r="U957" s="202">
        <f t="shared" si="902"/>
        <v>0</v>
      </c>
      <c r="V957" s="205" t="str">
        <f t="shared" si="909"/>
        <v/>
      </c>
      <c r="W957" s="205" t="str">
        <f t="shared" si="909"/>
        <v/>
      </c>
      <c r="X957" s="49">
        <v>8</v>
      </c>
      <c r="Y957" s="84" t="str">
        <f t="shared" si="903"/>
        <v/>
      </c>
      <c r="Z957" s="84" t="str">
        <f t="shared" si="904"/>
        <v/>
      </c>
      <c r="AA957" s="84" t="str">
        <f t="shared" si="905"/>
        <v/>
      </c>
      <c r="AB957" s="84" t="str">
        <f t="shared" si="906"/>
        <v/>
      </c>
      <c r="AC957" s="31">
        <f t="shared" si="907"/>
        <v>0</v>
      </c>
      <c r="AH957" s="332" t="str">
        <f t="shared" si="908"/>
        <v/>
      </c>
    </row>
    <row r="958" spans="1:34" x14ac:dyDescent="0.25">
      <c r="A958" s="31" t="str">
        <f>C951&amp;"x"&amp;B958</f>
        <v>x5</v>
      </c>
      <c r="B958" s="60">
        <v>5</v>
      </c>
      <c r="C958" s="84" t="str">
        <f t="shared" si="891"/>
        <v/>
      </c>
      <c r="D958" s="84" t="str">
        <f t="shared" si="892"/>
        <v/>
      </c>
      <c r="E958" s="85" t="str">
        <f t="shared" si="893"/>
        <v/>
      </c>
      <c r="F958" s="85" t="str">
        <f t="shared" si="894"/>
        <v/>
      </c>
      <c r="G958" s="86" t="str">
        <f t="shared" si="895"/>
        <v/>
      </c>
      <c r="H958" s="87" t="str">
        <f t="shared" si="896"/>
        <v/>
      </c>
      <c r="I958" s="94"/>
      <c r="J958" s="84" t="str">
        <f t="shared" si="897"/>
        <v/>
      </c>
      <c r="K958" s="84" t="str">
        <f t="shared" si="898"/>
        <v/>
      </c>
      <c r="L958" s="84" t="str">
        <f t="shared" si="899"/>
        <v/>
      </c>
      <c r="M958" s="84" t="str">
        <f t="shared" si="900"/>
        <v/>
      </c>
      <c r="N958" s="89"/>
      <c r="P958" s="199"/>
      <c r="Q958" s="199"/>
      <c r="R958" s="199"/>
      <c r="S958" s="199" t="str">
        <f>IF(OR(LEFT($A958,1)="x",AND(AC953+$AC958=0,$AC953&gt;0)),"",IFERROR(VLOOKUP($A958,LedenZ,29,0),""))</f>
        <v/>
      </c>
      <c r="T958" s="273">
        <f t="shared" si="901"/>
        <v>0</v>
      </c>
      <c r="U958" s="202">
        <f t="shared" si="902"/>
        <v>0</v>
      </c>
      <c r="V958" s="205" t="str">
        <f t="shared" si="909"/>
        <v/>
      </c>
      <c r="W958" s="205" t="str">
        <f t="shared" si="909"/>
        <v/>
      </c>
      <c r="X958" s="49">
        <v>9</v>
      </c>
      <c r="Y958" s="84" t="str">
        <f t="shared" si="903"/>
        <v/>
      </c>
      <c r="Z958" s="84" t="str">
        <f t="shared" si="904"/>
        <v/>
      </c>
      <c r="AA958" s="84" t="str">
        <f t="shared" si="905"/>
        <v/>
      </c>
      <c r="AB958" s="84" t="str">
        <f t="shared" si="906"/>
        <v/>
      </c>
      <c r="AC958" s="31">
        <f t="shared" si="907"/>
        <v>0</v>
      </c>
      <c r="AH958" s="332" t="str">
        <f t="shared" si="908"/>
        <v/>
      </c>
    </row>
    <row r="959" spans="1:34" x14ac:dyDescent="0.25">
      <c r="A959" s="31" t="str">
        <f>C951&amp;"x"&amp;B959</f>
        <v>x6</v>
      </c>
      <c r="B959" s="60">
        <v>6</v>
      </c>
      <c r="C959" s="84" t="str">
        <f t="shared" si="891"/>
        <v/>
      </c>
      <c r="D959" s="84" t="str">
        <f t="shared" si="892"/>
        <v/>
      </c>
      <c r="E959" s="85" t="str">
        <f t="shared" si="893"/>
        <v/>
      </c>
      <c r="F959" s="85" t="str">
        <f t="shared" si="894"/>
        <v/>
      </c>
      <c r="G959" s="86" t="str">
        <f t="shared" si="895"/>
        <v/>
      </c>
      <c r="H959" s="87" t="str">
        <f t="shared" si="896"/>
        <v/>
      </c>
      <c r="I959" s="94"/>
      <c r="J959" s="84" t="str">
        <f t="shared" si="897"/>
        <v/>
      </c>
      <c r="K959" s="84" t="str">
        <f t="shared" si="898"/>
        <v/>
      </c>
      <c r="L959" s="84" t="str">
        <f t="shared" si="899"/>
        <v/>
      </c>
      <c r="M959" s="84" t="str">
        <f t="shared" si="900"/>
        <v/>
      </c>
      <c r="N959" s="89"/>
      <c r="P959" s="199"/>
      <c r="Q959" s="199"/>
      <c r="R959" s="199"/>
      <c r="S959" s="199" t="str">
        <f>IF(OR(LEFT($A959,1)="x",AND(AC953+$AC959=0,$AC953&gt;0)),"",IFERROR(VLOOKUP($A959,LedenZ,29,0),""))</f>
        <v/>
      </c>
      <c r="T959" s="273">
        <f t="shared" si="901"/>
        <v>0</v>
      </c>
      <c r="U959" s="202">
        <f t="shared" si="902"/>
        <v>0</v>
      </c>
      <c r="V959" s="205" t="str">
        <f t="shared" si="909"/>
        <v/>
      </c>
      <c r="W959" s="205" t="str">
        <f t="shared" si="909"/>
        <v/>
      </c>
      <c r="X959" s="49">
        <v>10</v>
      </c>
      <c r="Y959" s="84" t="str">
        <f t="shared" si="903"/>
        <v/>
      </c>
      <c r="Z959" s="84" t="str">
        <f t="shared" si="904"/>
        <v/>
      </c>
      <c r="AA959" s="84" t="str">
        <f t="shared" si="905"/>
        <v/>
      </c>
      <c r="AB959" s="84" t="str">
        <f t="shared" si="906"/>
        <v/>
      </c>
      <c r="AC959" s="31">
        <f t="shared" si="907"/>
        <v>0</v>
      </c>
      <c r="AH959" s="332" t="str">
        <f t="shared" si="908"/>
        <v/>
      </c>
    </row>
    <row r="960" spans="1:34" x14ac:dyDescent="0.25">
      <c r="A960" s="31" t="str">
        <f>C951&amp;"x"&amp;B960</f>
        <v>x7</v>
      </c>
      <c r="B960" s="60">
        <v>7</v>
      </c>
      <c r="C960" s="84" t="str">
        <f t="shared" si="891"/>
        <v/>
      </c>
      <c r="D960" s="84" t="str">
        <f t="shared" si="892"/>
        <v/>
      </c>
      <c r="E960" s="85" t="str">
        <f t="shared" si="893"/>
        <v/>
      </c>
      <c r="F960" s="85" t="str">
        <f t="shared" si="894"/>
        <v/>
      </c>
      <c r="G960" s="86" t="str">
        <f t="shared" si="895"/>
        <v/>
      </c>
      <c r="H960" s="87" t="str">
        <f t="shared" si="896"/>
        <v/>
      </c>
      <c r="I960" s="94"/>
      <c r="J960" s="84" t="str">
        <f t="shared" si="897"/>
        <v/>
      </c>
      <c r="K960" s="84" t="str">
        <f t="shared" si="898"/>
        <v/>
      </c>
      <c r="L960" s="84" t="str">
        <f t="shared" si="899"/>
        <v/>
      </c>
      <c r="M960" s="84" t="str">
        <f t="shared" si="900"/>
        <v/>
      </c>
      <c r="N960" s="89"/>
      <c r="P960" s="199"/>
      <c r="Q960" s="199"/>
      <c r="R960" s="199"/>
      <c r="S960" s="199" t="str">
        <f>IF(OR(LEFT($A960,1)="x",AND(AC953+$AC960=0,$AC953&gt;0)),"",IFERROR(VLOOKUP($A960,LedenZ,29,0),""))</f>
        <v/>
      </c>
      <c r="T960" s="273">
        <f t="shared" si="901"/>
        <v>0</v>
      </c>
      <c r="U960" s="202">
        <f t="shared" si="902"/>
        <v>0</v>
      </c>
      <c r="V960" s="205" t="str">
        <f t="shared" si="909"/>
        <v/>
      </c>
      <c r="W960" s="205" t="str">
        <f t="shared" si="909"/>
        <v/>
      </c>
      <c r="X960" s="49">
        <v>11</v>
      </c>
      <c r="Y960" s="84" t="str">
        <f t="shared" si="903"/>
        <v/>
      </c>
      <c r="Z960" s="84" t="str">
        <f t="shared" si="904"/>
        <v/>
      </c>
      <c r="AA960" s="84" t="str">
        <f t="shared" si="905"/>
        <v/>
      </c>
      <c r="AB960" s="84" t="str">
        <f t="shared" si="906"/>
        <v/>
      </c>
      <c r="AC960" s="31">
        <f t="shared" si="907"/>
        <v>0</v>
      </c>
      <c r="AH960" s="332" t="str">
        <f t="shared" si="908"/>
        <v/>
      </c>
    </row>
    <row r="961" spans="1:34" x14ac:dyDescent="0.25">
      <c r="A961" s="31" t="str">
        <f>C951&amp;"x"&amp;B961</f>
        <v>x8</v>
      </c>
      <c r="B961" s="60">
        <v>8</v>
      </c>
      <c r="C961" s="84" t="str">
        <f t="shared" si="891"/>
        <v/>
      </c>
      <c r="D961" s="84" t="str">
        <f t="shared" si="892"/>
        <v/>
      </c>
      <c r="E961" s="85" t="str">
        <f t="shared" si="893"/>
        <v/>
      </c>
      <c r="F961" s="85" t="str">
        <f t="shared" si="894"/>
        <v/>
      </c>
      <c r="G961" s="86" t="str">
        <f t="shared" si="895"/>
        <v/>
      </c>
      <c r="H961" s="87" t="str">
        <f t="shared" si="896"/>
        <v/>
      </c>
      <c r="I961" s="94"/>
      <c r="J961" s="84" t="str">
        <f t="shared" si="897"/>
        <v/>
      </c>
      <c r="K961" s="84" t="str">
        <f t="shared" si="898"/>
        <v/>
      </c>
      <c r="L961" s="84" t="str">
        <f t="shared" si="899"/>
        <v/>
      </c>
      <c r="M961" s="84" t="str">
        <f t="shared" si="900"/>
        <v/>
      </c>
      <c r="N961" s="89"/>
      <c r="P961" s="199"/>
      <c r="Q961" s="199"/>
      <c r="R961" s="199"/>
      <c r="S961" s="199" t="str">
        <f>IF(OR(LEFT($A961,1)="x",AND(AC953+$AC961=0,$AC953&gt;0)),"",IFERROR(VLOOKUP($A961,LedenZ,29,0),""))</f>
        <v/>
      </c>
      <c r="T961" s="273">
        <f t="shared" si="901"/>
        <v>0</v>
      </c>
      <c r="U961" s="202">
        <f t="shared" si="902"/>
        <v>0</v>
      </c>
      <c r="V961" s="205" t="str">
        <f t="shared" si="909"/>
        <v/>
      </c>
      <c r="W961" s="205" t="str">
        <f t="shared" si="909"/>
        <v/>
      </c>
      <c r="X961" s="49">
        <v>12</v>
      </c>
      <c r="Y961" s="84" t="str">
        <f t="shared" si="903"/>
        <v/>
      </c>
      <c r="Z961" s="84" t="str">
        <f t="shared" si="904"/>
        <v/>
      </c>
      <c r="AA961" s="84" t="str">
        <f t="shared" si="905"/>
        <v/>
      </c>
      <c r="AB961" s="84" t="str">
        <f t="shared" si="906"/>
        <v/>
      </c>
      <c r="AC961" s="31">
        <f t="shared" si="907"/>
        <v>0</v>
      </c>
      <c r="AH961" s="332" t="str">
        <f t="shared" si="908"/>
        <v/>
      </c>
    </row>
    <row r="962" spans="1:34" x14ac:dyDescent="0.25">
      <c r="A962" s="31" t="str">
        <f>C951&amp;"x"&amp;B962</f>
        <v>x9</v>
      </c>
      <c r="B962" s="60">
        <v>9</v>
      </c>
      <c r="C962" s="84" t="str">
        <f t="shared" si="891"/>
        <v/>
      </c>
      <c r="D962" s="84" t="str">
        <f t="shared" si="892"/>
        <v/>
      </c>
      <c r="E962" s="85" t="str">
        <f t="shared" si="893"/>
        <v/>
      </c>
      <c r="F962" s="85" t="str">
        <f t="shared" si="894"/>
        <v/>
      </c>
      <c r="G962" s="86" t="str">
        <f t="shared" si="895"/>
        <v/>
      </c>
      <c r="H962" s="87" t="str">
        <f t="shared" si="896"/>
        <v/>
      </c>
      <c r="I962" s="94"/>
      <c r="J962" s="84" t="str">
        <f t="shared" si="897"/>
        <v/>
      </c>
      <c r="K962" s="84" t="str">
        <f t="shared" si="898"/>
        <v/>
      </c>
      <c r="L962" s="84" t="str">
        <f t="shared" si="899"/>
        <v/>
      </c>
      <c r="M962" s="84" t="str">
        <f t="shared" si="900"/>
        <v/>
      </c>
      <c r="N962" s="89"/>
      <c r="P962" s="199"/>
      <c r="Q962" s="199"/>
      <c r="R962" s="199"/>
      <c r="S962" s="199" t="str">
        <f>IF(OR(LEFT($A962,1)="x",AND(AC953+$AC962=0,$AC953&gt;0)),"",IFERROR(VLOOKUP($A962,LedenZ,29,0),""))</f>
        <v/>
      </c>
      <c r="T962" s="273">
        <f t="shared" si="901"/>
        <v>0</v>
      </c>
      <c r="U962" s="202">
        <f t="shared" si="902"/>
        <v>0</v>
      </c>
      <c r="V962" s="205" t="str">
        <f t="shared" si="909"/>
        <v/>
      </c>
      <c r="W962" s="205" t="str">
        <f t="shared" si="909"/>
        <v/>
      </c>
      <c r="X962" s="49">
        <v>13</v>
      </c>
      <c r="Y962" s="84" t="str">
        <f t="shared" si="903"/>
        <v/>
      </c>
      <c r="Z962" s="84" t="str">
        <f t="shared" si="904"/>
        <v/>
      </c>
      <c r="AA962" s="84" t="str">
        <f t="shared" si="905"/>
        <v/>
      </c>
      <c r="AB962" s="84" t="str">
        <f t="shared" si="906"/>
        <v/>
      </c>
      <c r="AC962" s="31">
        <f t="shared" si="907"/>
        <v>0</v>
      </c>
      <c r="AH962" s="332" t="str">
        <f t="shared" si="908"/>
        <v/>
      </c>
    </row>
    <row r="963" spans="1:34" x14ac:dyDescent="0.25">
      <c r="A963" s="31" t="str">
        <f>C951&amp;"x"&amp;B963</f>
        <v>x10</v>
      </c>
      <c r="B963" s="60">
        <v>10</v>
      </c>
      <c r="C963" s="84" t="str">
        <f t="shared" si="891"/>
        <v/>
      </c>
      <c r="D963" s="84" t="str">
        <f t="shared" si="892"/>
        <v/>
      </c>
      <c r="E963" s="85" t="str">
        <f t="shared" si="893"/>
        <v/>
      </c>
      <c r="F963" s="85" t="str">
        <f t="shared" si="894"/>
        <v/>
      </c>
      <c r="G963" s="86" t="str">
        <f t="shared" si="895"/>
        <v/>
      </c>
      <c r="H963" s="87" t="str">
        <f t="shared" si="896"/>
        <v/>
      </c>
      <c r="I963" s="94"/>
      <c r="J963" s="84" t="str">
        <f t="shared" si="897"/>
        <v/>
      </c>
      <c r="K963" s="84" t="str">
        <f t="shared" si="898"/>
        <v/>
      </c>
      <c r="L963" s="84" t="str">
        <f t="shared" si="899"/>
        <v/>
      </c>
      <c r="M963" s="84" t="str">
        <f t="shared" si="900"/>
        <v/>
      </c>
      <c r="N963" s="89"/>
      <c r="P963" s="199"/>
      <c r="Q963" s="199"/>
      <c r="R963" s="199"/>
      <c r="S963" s="199" t="str">
        <f>IF(OR(LEFT($A963,1)="x",AND(AC953+$AC963=0,$AC953&gt;0)),"",IFERROR(VLOOKUP($A963,LedenZ,29,0),""))</f>
        <v/>
      </c>
      <c r="T963" s="273">
        <f t="shared" si="901"/>
        <v>0</v>
      </c>
      <c r="U963" s="202">
        <f t="shared" si="902"/>
        <v>0</v>
      </c>
      <c r="V963" s="205" t="str">
        <f t="shared" si="909"/>
        <v/>
      </c>
      <c r="W963" s="205" t="str">
        <f t="shared" si="909"/>
        <v/>
      </c>
      <c r="X963" s="49">
        <v>14</v>
      </c>
      <c r="Y963" s="84" t="str">
        <f t="shared" si="903"/>
        <v/>
      </c>
      <c r="Z963" s="84" t="str">
        <f t="shared" si="904"/>
        <v/>
      </c>
      <c r="AA963" s="84" t="str">
        <f t="shared" si="905"/>
        <v/>
      </c>
      <c r="AB963" s="84" t="str">
        <f t="shared" si="906"/>
        <v/>
      </c>
      <c r="AC963" s="31">
        <f t="shared" si="907"/>
        <v>0</v>
      </c>
      <c r="AH963" s="332" t="str">
        <f t="shared" si="908"/>
        <v/>
      </c>
    </row>
    <row r="964" spans="1:34" x14ac:dyDescent="0.25">
      <c r="A964" s="31" t="str">
        <f>C951&amp;"x"&amp;B964</f>
        <v>x11</v>
      </c>
      <c r="B964" s="60">
        <v>11</v>
      </c>
      <c r="C964" s="84" t="str">
        <f t="shared" si="891"/>
        <v/>
      </c>
      <c r="D964" s="84" t="str">
        <f t="shared" si="892"/>
        <v/>
      </c>
      <c r="E964" s="85" t="str">
        <f t="shared" si="893"/>
        <v/>
      </c>
      <c r="F964" s="85" t="str">
        <f t="shared" si="894"/>
        <v/>
      </c>
      <c r="G964" s="86" t="str">
        <f t="shared" si="895"/>
        <v/>
      </c>
      <c r="H964" s="87" t="str">
        <f t="shared" si="896"/>
        <v/>
      </c>
      <c r="I964" s="94"/>
      <c r="J964" s="84" t="str">
        <f t="shared" si="897"/>
        <v/>
      </c>
      <c r="K964" s="84" t="str">
        <f t="shared" si="898"/>
        <v/>
      </c>
      <c r="L964" s="84" t="str">
        <f t="shared" si="899"/>
        <v/>
      </c>
      <c r="M964" s="84" t="str">
        <f t="shared" si="900"/>
        <v/>
      </c>
      <c r="N964" s="89"/>
      <c r="P964" s="199"/>
      <c r="Q964" s="199"/>
      <c r="R964" s="199"/>
      <c r="S964" s="199" t="str">
        <f>IF(OR(LEFT($A964,1)="x",AND(AC953+$AC964=0,$AC953&gt;0)),"",IFERROR(VLOOKUP($A964,LedenZ,29,0),""))</f>
        <v/>
      </c>
      <c r="T964" s="273">
        <f t="shared" si="901"/>
        <v>0</v>
      </c>
      <c r="U964" s="202">
        <f t="shared" si="902"/>
        <v>0</v>
      </c>
      <c r="V964" s="205" t="str">
        <f t="shared" si="909"/>
        <v/>
      </c>
      <c r="W964" s="205" t="str">
        <f t="shared" si="909"/>
        <v/>
      </c>
      <c r="X964" s="49">
        <v>15</v>
      </c>
      <c r="Y964" s="84" t="str">
        <f t="shared" si="903"/>
        <v/>
      </c>
      <c r="Z964" s="84" t="str">
        <f t="shared" si="904"/>
        <v/>
      </c>
      <c r="AA964" s="84" t="str">
        <f t="shared" si="905"/>
        <v/>
      </c>
      <c r="AB964" s="84" t="str">
        <f t="shared" si="906"/>
        <v/>
      </c>
      <c r="AC964" s="31">
        <f t="shared" si="907"/>
        <v>0</v>
      </c>
      <c r="AH964" s="332" t="str">
        <f t="shared" si="908"/>
        <v/>
      </c>
    </row>
    <row r="965" spans="1:34" x14ac:dyDescent="0.25">
      <c r="A965" s="31" t="str">
        <f>C951&amp;"x"&amp;B965</f>
        <v>x12</v>
      </c>
      <c r="B965" s="60">
        <v>12</v>
      </c>
      <c r="C965" s="84" t="str">
        <f t="shared" si="891"/>
        <v/>
      </c>
      <c r="D965" s="84" t="str">
        <f t="shared" si="892"/>
        <v/>
      </c>
      <c r="E965" s="85" t="str">
        <f t="shared" si="893"/>
        <v/>
      </c>
      <c r="F965" s="85" t="str">
        <f t="shared" si="894"/>
        <v/>
      </c>
      <c r="G965" s="86" t="str">
        <f t="shared" si="895"/>
        <v/>
      </c>
      <c r="H965" s="87" t="str">
        <f t="shared" si="896"/>
        <v/>
      </c>
      <c r="I965" s="94"/>
      <c r="J965" s="84" t="str">
        <f t="shared" si="897"/>
        <v/>
      </c>
      <c r="K965" s="84" t="str">
        <f t="shared" si="898"/>
        <v/>
      </c>
      <c r="L965" s="84" t="str">
        <f t="shared" si="899"/>
        <v/>
      </c>
      <c r="M965" s="84" t="str">
        <f t="shared" si="900"/>
        <v/>
      </c>
      <c r="N965" s="89"/>
      <c r="P965" s="199"/>
      <c r="Q965" s="199"/>
      <c r="R965" s="199"/>
      <c r="S965" s="199" t="str">
        <f>IF(OR(LEFT($A965,1)="x",AND(AC953+$AC965=0,$AC953&gt;0)),"",IFERROR(VLOOKUP($A965,LedenZ,29,0),""))</f>
        <v/>
      </c>
      <c r="T965" s="273">
        <f t="shared" si="901"/>
        <v>0</v>
      </c>
      <c r="U965" s="202">
        <f t="shared" si="902"/>
        <v>0</v>
      </c>
      <c r="V965" s="205" t="str">
        <f t="shared" si="909"/>
        <v/>
      </c>
      <c r="W965" s="205" t="str">
        <f t="shared" si="909"/>
        <v/>
      </c>
      <c r="X965" s="49">
        <v>16</v>
      </c>
      <c r="Y965" s="84" t="str">
        <f t="shared" si="903"/>
        <v/>
      </c>
      <c r="Z965" s="84" t="str">
        <f t="shared" si="904"/>
        <v/>
      </c>
      <c r="AA965" s="84" t="str">
        <f t="shared" si="905"/>
        <v/>
      </c>
      <c r="AB965" s="84" t="str">
        <f t="shared" si="906"/>
        <v/>
      </c>
      <c r="AC965" s="31">
        <f t="shared" si="907"/>
        <v>0</v>
      </c>
      <c r="AH965" s="332" t="str">
        <f t="shared" si="908"/>
        <v/>
      </c>
    </row>
    <row r="966" spans="1:34" x14ac:dyDescent="0.25">
      <c r="A966" s="31" t="str">
        <f>C951&amp;"x"&amp;B966</f>
        <v>x13</v>
      </c>
      <c r="B966" s="60">
        <v>13</v>
      </c>
      <c r="C966" s="84" t="str">
        <f t="shared" si="891"/>
        <v/>
      </c>
      <c r="D966" s="84" t="str">
        <f t="shared" si="892"/>
        <v/>
      </c>
      <c r="E966" s="85" t="str">
        <f t="shared" si="893"/>
        <v/>
      </c>
      <c r="F966" s="85" t="str">
        <f t="shared" si="894"/>
        <v/>
      </c>
      <c r="G966" s="86" t="str">
        <f t="shared" si="895"/>
        <v/>
      </c>
      <c r="H966" s="87" t="str">
        <f t="shared" si="896"/>
        <v/>
      </c>
      <c r="I966" s="94"/>
      <c r="J966" s="84" t="str">
        <f t="shared" si="897"/>
        <v/>
      </c>
      <c r="K966" s="84" t="str">
        <f t="shared" si="898"/>
        <v/>
      </c>
      <c r="L966" s="84" t="str">
        <f t="shared" si="899"/>
        <v/>
      </c>
      <c r="M966" s="84" t="str">
        <f t="shared" si="900"/>
        <v/>
      </c>
      <c r="N966" s="89"/>
      <c r="P966" s="199"/>
      <c r="Q966" s="199"/>
      <c r="R966" s="199"/>
      <c r="S966" s="199" t="str">
        <f>IF(OR(LEFT($A966,1)="x",AND(AC953+$AC966=0,$AC953&gt;0)),"",IFERROR(VLOOKUP($A966,LedenZ,29,0),""))</f>
        <v/>
      </c>
      <c r="T966" s="273">
        <f t="shared" si="901"/>
        <v>0</v>
      </c>
      <c r="U966" s="202">
        <f t="shared" si="902"/>
        <v>0</v>
      </c>
      <c r="V966" s="205" t="str">
        <f t="shared" si="909"/>
        <v/>
      </c>
      <c r="W966" s="205" t="str">
        <f t="shared" si="909"/>
        <v/>
      </c>
      <c r="X966" s="49">
        <v>17</v>
      </c>
      <c r="Y966" s="84" t="str">
        <f t="shared" si="903"/>
        <v/>
      </c>
      <c r="Z966" s="84" t="str">
        <f t="shared" si="904"/>
        <v/>
      </c>
      <c r="AA966" s="84" t="str">
        <f t="shared" si="905"/>
        <v/>
      </c>
      <c r="AB966" s="84" t="str">
        <f t="shared" si="906"/>
        <v/>
      </c>
      <c r="AC966" s="31">
        <f t="shared" si="907"/>
        <v>0</v>
      </c>
      <c r="AH966" s="332" t="str">
        <f t="shared" si="908"/>
        <v/>
      </c>
    </row>
    <row r="967" spans="1:34" x14ac:dyDescent="0.25">
      <c r="A967" s="31" t="str">
        <f>C951&amp;"x"&amp;B967</f>
        <v>x14</v>
      </c>
      <c r="B967" s="60">
        <v>14</v>
      </c>
      <c r="C967" s="84" t="str">
        <f t="shared" si="891"/>
        <v/>
      </c>
      <c r="D967" s="84" t="str">
        <f t="shared" si="892"/>
        <v/>
      </c>
      <c r="E967" s="85" t="str">
        <f t="shared" si="893"/>
        <v/>
      </c>
      <c r="F967" s="85" t="str">
        <f t="shared" si="894"/>
        <v/>
      </c>
      <c r="G967" s="86" t="str">
        <f t="shared" si="895"/>
        <v/>
      </c>
      <c r="H967" s="87" t="str">
        <f t="shared" si="896"/>
        <v/>
      </c>
      <c r="I967" s="94"/>
      <c r="J967" s="84" t="str">
        <f t="shared" si="897"/>
        <v/>
      </c>
      <c r="K967" s="84" t="str">
        <f t="shared" si="898"/>
        <v/>
      </c>
      <c r="L967" s="84" t="str">
        <f t="shared" si="899"/>
        <v/>
      </c>
      <c r="M967" s="84" t="str">
        <f t="shared" si="900"/>
        <v/>
      </c>
      <c r="N967" s="89"/>
      <c r="P967" s="199"/>
      <c r="Q967" s="199"/>
      <c r="R967" s="199"/>
      <c r="S967" s="199" t="str">
        <f>IF(OR(LEFT($A967,1)="x",AND(AC953+$AC967=0,$AC953&gt;0)),"",IFERROR(VLOOKUP($A967,LedenZ,29,0),""))</f>
        <v/>
      </c>
      <c r="T967" s="273">
        <f t="shared" si="901"/>
        <v>0</v>
      </c>
      <c r="U967" s="202">
        <f t="shared" si="902"/>
        <v>0</v>
      </c>
      <c r="V967" s="205" t="str">
        <f t="shared" si="909"/>
        <v/>
      </c>
      <c r="W967" s="205" t="str">
        <f t="shared" si="909"/>
        <v/>
      </c>
      <c r="X967" s="49">
        <v>18</v>
      </c>
      <c r="Y967" s="84" t="str">
        <f t="shared" si="903"/>
        <v/>
      </c>
      <c r="Z967" s="84" t="str">
        <f t="shared" si="904"/>
        <v/>
      </c>
      <c r="AA967" s="84" t="str">
        <f t="shared" si="905"/>
        <v/>
      </c>
      <c r="AB967" s="84" t="str">
        <f t="shared" si="906"/>
        <v/>
      </c>
      <c r="AC967" s="31">
        <f t="shared" si="907"/>
        <v>0</v>
      </c>
      <c r="AH967" s="332" t="str">
        <f t="shared" si="908"/>
        <v/>
      </c>
    </row>
    <row r="968" spans="1:34" x14ac:dyDescent="0.25">
      <c r="A968" s="31" t="str">
        <f>C951&amp;"x"&amp;B968</f>
        <v>x15</v>
      </c>
      <c r="B968" s="60">
        <v>15</v>
      </c>
      <c r="C968" s="84" t="str">
        <f t="shared" si="891"/>
        <v/>
      </c>
      <c r="D968" s="84" t="str">
        <f t="shared" si="892"/>
        <v/>
      </c>
      <c r="E968" s="85" t="str">
        <f t="shared" si="893"/>
        <v/>
      </c>
      <c r="F968" s="85" t="str">
        <f t="shared" si="894"/>
        <v/>
      </c>
      <c r="G968" s="86" t="str">
        <f t="shared" si="895"/>
        <v/>
      </c>
      <c r="H968" s="87" t="str">
        <f t="shared" si="896"/>
        <v/>
      </c>
      <c r="I968" s="94"/>
      <c r="J968" s="84" t="str">
        <f t="shared" si="897"/>
        <v/>
      </c>
      <c r="K968" s="84" t="str">
        <f t="shared" si="898"/>
        <v/>
      </c>
      <c r="L968" s="84" t="str">
        <f t="shared" si="899"/>
        <v/>
      </c>
      <c r="M968" s="84" t="str">
        <f t="shared" si="900"/>
        <v/>
      </c>
      <c r="N968" s="89"/>
      <c r="P968" s="199"/>
      <c r="Q968" s="199"/>
      <c r="R968" s="199"/>
      <c r="S968" s="199" t="str">
        <f>IF(OR(LEFT($A968,1)="x",AND(AC953+$AC968=0,$AC953&gt;0)),"",IFERROR(VLOOKUP($A968,LedenZ,29,0),""))</f>
        <v/>
      </c>
      <c r="T968" s="273">
        <f t="shared" si="901"/>
        <v>0</v>
      </c>
      <c r="U968" s="202">
        <f t="shared" si="902"/>
        <v>0</v>
      </c>
      <c r="V968" s="205" t="str">
        <f t="shared" si="909"/>
        <v/>
      </c>
      <c r="W968" s="205" t="str">
        <f t="shared" si="909"/>
        <v/>
      </c>
      <c r="X968" s="49">
        <v>19</v>
      </c>
      <c r="Y968" s="84" t="str">
        <f t="shared" si="903"/>
        <v/>
      </c>
      <c r="Z968" s="84" t="str">
        <f t="shared" si="904"/>
        <v/>
      </c>
      <c r="AA968" s="84" t="str">
        <f t="shared" si="905"/>
        <v/>
      </c>
      <c r="AB968" s="84" t="str">
        <f t="shared" si="906"/>
        <v/>
      </c>
      <c r="AC968" s="31">
        <f t="shared" si="907"/>
        <v>0</v>
      </c>
      <c r="AH968" s="332" t="str">
        <f t="shared" si="908"/>
        <v/>
      </c>
    </row>
    <row r="969" spans="1:34" ht="13.8" thickBot="1" x14ac:dyDescent="0.3">
      <c r="B969" s="90"/>
      <c r="C969" s="91"/>
      <c r="D969" s="90"/>
      <c r="E969" s="90"/>
      <c r="F969" s="90"/>
      <c r="G969" s="92"/>
      <c r="H969" s="92"/>
      <c r="I969" s="92"/>
      <c r="J969" s="91"/>
      <c r="K969" s="91"/>
      <c r="L969" s="91"/>
      <c r="M969" s="89"/>
      <c r="N969" s="89"/>
      <c r="X969" s="49">
        <v>20</v>
      </c>
    </row>
    <row r="970" spans="1:34" ht="13.8" thickTop="1" x14ac:dyDescent="0.25">
      <c r="A970" s="59"/>
      <c r="B970" s="60"/>
      <c r="C970" s="416" t="s">
        <v>5707</v>
      </c>
      <c r="D970" s="416"/>
      <c r="E970" s="162" t="s">
        <v>5708</v>
      </c>
      <c r="F970" s="162" t="s">
        <v>5709</v>
      </c>
      <c r="G970" s="62" t="s">
        <v>5710</v>
      </c>
      <c r="H970" s="63"/>
      <c r="I970" s="64"/>
      <c r="J970" s="65" t="s">
        <v>5711</v>
      </c>
      <c r="K970" s="65" t="s">
        <v>5712</v>
      </c>
      <c r="L970" s="65" t="s">
        <v>5713</v>
      </c>
      <c r="M970" s="66"/>
      <c r="N970" s="66"/>
      <c r="O970" s="67"/>
      <c r="P970" s="68">
        <f>COUNT(P974:P988)</f>
        <v>0</v>
      </c>
      <c r="Q970" s="68">
        <f>COUNT(Q974:Q988)</f>
        <v>0</v>
      </c>
      <c r="R970" s="68">
        <f>COUNT(R974:R988)</f>
        <v>0</v>
      </c>
      <c r="S970" s="68">
        <f>COUNT(S974:S988)</f>
        <v>0</v>
      </c>
      <c r="T970" s="344">
        <f>T971-SUM(U974:U988)</f>
        <v>0</v>
      </c>
      <c r="U970" s="67"/>
      <c r="V970" s="67"/>
      <c r="W970" s="67"/>
      <c r="X970" s="67">
        <v>1</v>
      </c>
      <c r="Y970" s="59"/>
      <c r="Z970" s="59"/>
      <c r="AA970" s="59"/>
      <c r="AB970" s="59"/>
      <c r="AC970" s="59"/>
    </row>
    <row r="971" spans="1:34" x14ac:dyDescent="0.25">
      <c r="A971" s="40">
        <v>52</v>
      </c>
      <c r="B971" s="70"/>
      <c r="C971" s="415" t="str">
        <f>Leden!AR54</f>
        <v/>
      </c>
      <c r="D971" s="415"/>
      <c r="E971" s="161" t="str">
        <f>IF($C971="","",LEFT(IFERROR(VLOOKUP($C971,TeamsZ,2,0),"")&amp;"??",2))</f>
        <v/>
      </c>
      <c r="F971" s="342" t="str">
        <f>IF($C971="","",IFERROR(VLOOKUP($C971,TeamsZ,3,0),"??"))</f>
        <v/>
      </c>
      <c r="G971" s="161" t="str">
        <f>IF($C971="","",LEFT(IFERROR(VLOOKUP($C971,TeamsZ,4,0),"")&amp;"?",1))</f>
        <v/>
      </c>
      <c r="H971" s="72"/>
      <c r="I971" s="73"/>
      <c r="J971" s="265">
        <f>COUNTIF(C974:C988,"V")</f>
        <v>0</v>
      </c>
      <c r="K971" s="268">
        <f>COUNTIF(C974:C988,"M")</f>
        <v>0</v>
      </c>
      <c r="L971" s="74" t="str">
        <f>IFERROR(AVERAGE(H974:H988),"")</f>
        <v/>
      </c>
      <c r="M971" s="75"/>
      <c r="N971" s="75"/>
      <c r="O971" s="76" t="s">
        <v>5714</v>
      </c>
      <c r="P971" s="346"/>
      <c r="Q971" s="346"/>
      <c r="R971" s="346"/>
      <c r="S971" s="346" t="str">
        <f>IF(COUNT(S974:S988)=0,"",TeamPunten(S974:S988,$C971,$T971))</f>
        <v/>
      </c>
      <c r="T971" s="344">
        <f>SUM(T974:T988)</f>
        <v>0</v>
      </c>
      <c r="U971" s="201" t="str">
        <f>MID($C971,1,1)</f>
        <v/>
      </c>
      <c r="V971" s="201" t="str">
        <f>MID($C971,1,1)</f>
        <v/>
      </c>
      <c r="W971" s="201" t="str">
        <f>MID($C971,1,1)</f>
        <v/>
      </c>
      <c r="X971" s="49">
        <v>2</v>
      </c>
      <c r="Y971" s="40"/>
      <c r="Z971" s="40"/>
      <c r="AA971" s="40"/>
      <c r="AB971" s="40"/>
      <c r="AC971" s="40"/>
      <c r="AD971" s="17" t="str">
        <f>IF($C971="","",IFERROR(VLOOKUP($C971,TeamsZ,6,0),""))</f>
        <v/>
      </c>
      <c r="AE971" s="17" t="str">
        <f>TRIM(IF($AD971="","",IFERROR(VLOOKUP($AD971,Teams!$J$4:$O$8,2,0),"")))</f>
        <v/>
      </c>
      <c r="AF971" s="17" t="str">
        <f>TRIM(IF($AD971="","",IFERROR(VLOOKUP($AD971,Teams!$J$4:$O$8,4,0),"")))</f>
        <v/>
      </c>
      <c r="AH971" s="335" t="str">
        <f>IFERROR(AVERAGE(AH974:AH988),"")</f>
        <v/>
      </c>
    </row>
    <row r="972" spans="1:34" x14ac:dyDescent="0.25">
      <c r="B972" s="60"/>
      <c r="C972" s="162"/>
      <c r="D972" s="60"/>
      <c r="E972" s="60"/>
      <c r="F972" s="60"/>
      <c r="G972" s="64"/>
      <c r="H972" s="64"/>
      <c r="I972" s="64"/>
      <c r="J972" s="266"/>
      <c r="K972" s="266"/>
      <c r="L972" s="266"/>
      <c r="M972" s="77"/>
      <c r="N972" s="77"/>
      <c r="P972" s="200"/>
      <c r="Q972" s="200"/>
      <c r="R972" s="200"/>
      <c r="S972" s="200"/>
      <c r="T972" s="156"/>
      <c r="U972" s="202"/>
      <c r="V972" s="202"/>
      <c r="W972" s="202"/>
      <c r="X972" s="49">
        <v>3</v>
      </c>
    </row>
    <row r="973" spans="1:34" x14ac:dyDescent="0.25">
      <c r="A973" s="78"/>
      <c r="B973" s="79"/>
      <c r="C973" s="80" t="s">
        <v>5715</v>
      </c>
      <c r="D973" s="80" t="s">
        <v>5716</v>
      </c>
      <c r="E973" s="81" t="s">
        <v>5717</v>
      </c>
      <c r="F973" s="81" t="s">
        <v>5718</v>
      </c>
      <c r="G973" s="80" t="s">
        <v>5719</v>
      </c>
      <c r="H973" s="80" t="s">
        <v>5720</v>
      </c>
      <c r="I973" s="80" t="s">
        <v>5575</v>
      </c>
      <c r="J973" s="80" t="s">
        <v>7904</v>
      </c>
      <c r="K973" s="80" t="s">
        <v>7905</v>
      </c>
      <c r="L973" s="80" t="s">
        <v>8680</v>
      </c>
      <c r="M973" s="80" t="s">
        <v>8681</v>
      </c>
      <c r="N973" s="82"/>
      <c r="O973" s="83"/>
      <c r="P973" s="203" t="s">
        <v>5585</v>
      </c>
      <c r="Q973" s="203" t="s">
        <v>5584</v>
      </c>
      <c r="R973" s="203" t="s">
        <v>5586</v>
      </c>
      <c r="S973" s="203" t="s">
        <v>5585</v>
      </c>
      <c r="T973" s="156"/>
      <c r="U973" s="201" t="str">
        <f>IF(W971="","",VLOOKUP(W971,Leeftijdscat,2,FALSE))</f>
        <v/>
      </c>
      <c r="V973" s="201" t="str">
        <f>IF(W971="","",VLOOKUP(W971,Leeftijdscat,3,FALSE))</f>
        <v/>
      </c>
      <c r="W973" s="201" t="str">
        <f>IF(W971="","",VLOOKUP(W971,Leeftijdscat,4,FALSE))</f>
        <v/>
      </c>
      <c r="X973" s="49">
        <v>4</v>
      </c>
      <c r="Y973" s="78">
        <f>LEN(Y974&amp;Y975&amp;Y976&amp;Y977&amp;Y978&amp;Y979&amp;Y980&amp;Y981&amp;Y982&amp;Y983&amp;Y984&amp;Y985&amp;Y986&amp;Y987&amp;Y988)</f>
        <v>0</v>
      </c>
      <c r="Z973" s="78">
        <f>LEN(Z974&amp;Z975&amp;Z976&amp;Z977&amp;Z978&amp;Z979&amp;Z980&amp;Z981&amp;Z982&amp;Z983&amp;Z984&amp;Z985&amp;Z986&amp;Z987&amp;Z988)</f>
        <v>0</v>
      </c>
      <c r="AA973" s="78">
        <f>LEN(AA974&amp;AA975&amp;AA976&amp;AA977&amp;AA978&amp;AA979&amp;AA980&amp;AA981&amp;AA982&amp;AA983&amp;AA984&amp;AA985&amp;AA986&amp;AA987&amp;AA988)</f>
        <v>0</v>
      </c>
      <c r="AB973" s="78">
        <f>LEN(AB974&amp;AB975&amp;AB976&amp;AB977&amp;AB978&amp;AB979&amp;AB980&amp;AB981&amp;AB982&amp;AB983&amp;AB984&amp;AB985&amp;AB986&amp;AB987&amp;AB988)</f>
        <v>0</v>
      </c>
      <c r="AC973" s="78">
        <f>SUM(Y973:AA973)</f>
        <v>0</v>
      </c>
    </row>
    <row r="974" spans="1:34" x14ac:dyDescent="0.25">
      <c r="A974" s="31" t="str">
        <f>C971&amp;"x"&amp;B974</f>
        <v>x1</v>
      </c>
      <c r="B974" s="60">
        <v>1</v>
      </c>
      <c r="C974" s="84" t="str">
        <f t="shared" ref="C974:C988" si="910">IF(LEFT($A974,1)="x","",IFERROR(VLOOKUP($A974,LedenZ,5,0),""))</f>
        <v/>
      </c>
      <c r="D974" s="84" t="str">
        <f t="shared" ref="D974:D988" si="911">IF(LEFT($A974,1)="x","",IFERROR(VLOOKUP($A974,LedenZ,6,0),""))</f>
        <v/>
      </c>
      <c r="E974" s="85" t="str">
        <f t="shared" ref="E974:E988" si="912">IF(LEFT($A974,1)="x","",IFERROR(VLOOKUP($A974,LedenZ,7,0),""))</f>
        <v/>
      </c>
      <c r="F974" s="85" t="str">
        <f t="shared" ref="F974:F988" si="913">IF(LEFT($A974,1)="x","",IFERROR(VLOOKUP($A974,LedenZ,8,0),""))</f>
        <v/>
      </c>
      <c r="G974" s="86" t="str">
        <f t="shared" ref="G974:G988" si="914">IF(LEFT($A974,1)="x","",IFERROR(VLOOKUP($A974,LedenZ,9,0),""))</f>
        <v/>
      </c>
      <c r="H974" s="87" t="str">
        <f t="shared" ref="H974:H988" si="915">IF(AND(ISNUMBER(G974),G974&lt;&gt;0),DATEDIF(G974,Peildatum,"Y"),"")</f>
        <v/>
      </c>
      <c r="I974" s="94"/>
      <c r="J974" s="84" t="str">
        <f t="shared" ref="J974:J988" si="916">IF(LEFT($A974,1)="x","",IFERROR(VLOOKUP($A974,LedenZ,15,0),""))</f>
        <v/>
      </c>
      <c r="K974" s="84" t="str">
        <f t="shared" ref="K974:K988" si="917">IF(LEFT($A974,1)="x","",IFERROR(VLOOKUP($A974,LedenZ,16,0),""))</f>
        <v/>
      </c>
      <c r="L974" s="84" t="str">
        <f t="shared" ref="L974:L988" si="918">IF(LEFT($A974,1)="x","",IFERROR(VLOOKUP($A974,LedenZ,17,0),""))</f>
        <v/>
      </c>
      <c r="M974" s="84" t="str">
        <f t="shared" ref="M974:M988" si="919">IF(LEFT($A974,1)="x","",IFERROR(VLOOKUP($A974,LedenZ,18,0),""))</f>
        <v/>
      </c>
      <c r="N974" s="89"/>
      <c r="P974" s="199"/>
      <c r="Q974" s="199"/>
      <c r="R974" s="199"/>
      <c r="S974" s="199" t="str">
        <f>IF(OR(LEFT($A974,1)="x",AND(AC973+$AC974=0,$AC973&gt;0)),"",IFERROR(VLOOKUP($A974,LedenZ,29,0),""))</f>
        <v/>
      </c>
      <c r="T974" s="273">
        <f t="shared" ref="T974:T988" si="920">IF(LEN(C974&amp;D974&amp;E974&amp;F974)&gt;0,1,0)</f>
        <v>0</v>
      </c>
      <c r="U974" s="202">
        <f t="shared" ref="U974:U988" si="921">MIN(LEN(Y974&amp;Z974&amp;AA974&amp;AB974),1)</f>
        <v>0</v>
      </c>
      <c r="V974" s="205" t="str">
        <f>V973</f>
        <v/>
      </c>
      <c r="W974" s="205" t="str">
        <f>W973</f>
        <v/>
      </c>
      <c r="X974" s="49">
        <v>5</v>
      </c>
      <c r="Y974" s="84" t="str">
        <f t="shared" ref="Y974:Y988" si="922">IF(LEFT($A974,1)="x","",IFERROR(VLOOKUP($A974,LedenZ,33,0),""))</f>
        <v/>
      </c>
      <c r="Z974" s="84" t="str">
        <f t="shared" ref="Z974:Z988" si="923">IF(LEFT($A974,1)="x","",IFERROR(VLOOKUP($A974,LedenZ,34,0),""))</f>
        <v/>
      </c>
      <c r="AA974" s="84" t="str">
        <f t="shared" ref="AA974:AA988" si="924">IF(LEFT($A974,1)="x","",IFERROR(VLOOKUP($A974,LedenZ,35,0),""))</f>
        <v/>
      </c>
      <c r="AB974" s="84" t="str">
        <f t="shared" ref="AB974:AB988" si="925">IF(LEFT($A974,1)="x","",IFERROR(VLOOKUP($A974,LedenZ,36,0),""))</f>
        <v/>
      </c>
      <c r="AC974" s="31">
        <f t="shared" ref="AC974:AC988" si="926">LEN(Y974&amp;Z974&amp;AA974&amp;AB974)</f>
        <v>0</v>
      </c>
      <c r="AH974" s="332" t="str">
        <f t="shared" ref="AH974:AH988" si="927">lft(G974,Peildatum)</f>
        <v/>
      </c>
    </row>
    <row r="975" spans="1:34" x14ac:dyDescent="0.25">
      <c r="A975" s="31" t="str">
        <f>C971&amp;"x"&amp;B975</f>
        <v>x2</v>
      </c>
      <c r="B975" s="60">
        <v>2</v>
      </c>
      <c r="C975" s="84" t="str">
        <f t="shared" si="910"/>
        <v/>
      </c>
      <c r="D975" s="84" t="str">
        <f t="shared" si="911"/>
        <v/>
      </c>
      <c r="E975" s="85" t="str">
        <f t="shared" si="912"/>
        <v/>
      </c>
      <c r="F975" s="85" t="str">
        <f t="shared" si="913"/>
        <v/>
      </c>
      <c r="G975" s="86" t="str">
        <f t="shared" si="914"/>
        <v/>
      </c>
      <c r="H975" s="87" t="str">
        <f t="shared" si="915"/>
        <v/>
      </c>
      <c r="I975" s="94"/>
      <c r="J975" s="84" t="str">
        <f t="shared" si="916"/>
        <v/>
      </c>
      <c r="K975" s="84" t="str">
        <f t="shared" si="917"/>
        <v/>
      </c>
      <c r="L975" s="84" t="str">
        <f t="shared" si="918"/>
        <v/>
      </c>
      <c r="M975" s="84" t="str">
        <f t="shared" si="919"/>
        <v/>
      </c>
      <c r="N975" s="89"/>
      <c r="P975" s="199"/>
      <c r="Q975" s="199"/>
      <c r="R975" s="199"/>
      <c r="S975" s="199" t="str">
        <f>IF(OR(LEFT($A975,1)="x",AND(AC973+$AC975=0,$AC973&gt;0)),"",IFERROR(VLOOKUP($A975,LedenZ,29,0),""))</f>
        <v/>
      </c>
      <c r="T975" s="273">
        <f t="shared" si="920"/>
        <v>0</v>
      </c>
      <c r="U975" s="202">
        <f t="shared" si="921"/>
        <v>0</v>
      </c>
      <c r="V975" s="205" t="str">
        <f t="shared" ref="V975:W988" si="928">V974</f>
        <v/>
      </c>
      <c r="W975" s="205" t="str">
        <f t="shared" si="928"/>
        <v/>
      </c>
      <c r="X975" s="49">
        <v>6</v>
      </c>
      <c r="Y975" s="84" t="str">
        <f t="shared" si="922"/>
        <v/>
      </c>
      <c r="Z975" s="84" t="str">
        <f t="shared" si="923"/>
        <v/>
      </c>
      <c r="AA975" s="84" t="str">
        <f t="shared" si="924"/>
        <v/>
      </c>
      <c r="AB975" s="84" t="str">
        <f t="shared" si="925"/>
        <v/>
      </c>
      <c r="AC975" s="31">
        <f t="shared" si="926"/>
        <v>0</v>
      </c>
      <c r="AH975" s="332" t="str">
        <f t="shared" si="927"/>
        <v/>
      </c>
    </row>
    <row r="976" spans="1:34" x14ac:dyDescent="0.25">
      <c r="A976" s="31" t="str">
        <f>C971&amp;"x"&amp;B976</f>
        <v>x3</v>
      </c>
      <c r="B976" s="60">
        <v>3</v>
      </c>
      <c r="C976" s="84" t="str">
        <f t="shared" si="910"/>
        <v/>
      </c>
      <c r="D976" s="84" t="str">
        <f t="shared" si="911"/>
        <v/>
      </c>
      <c r="E976" s="85" t="str">
        <f t="shared" si="912"/>
        <v/>
      </c>
      <c r="F976" s="85" t="str">
        <f t="shared" si="913"/>
        <v/>
      </c>
      <c r="G976" s="86" t="str">
        <f t="shared" si="914"/>
        <v/>
      </c>
      <c r="H976" s="87" t="str">
        <f t="shared" si="915"/>
        <v/>
      </c>
      <c r="I976" s="94"/>
      <c r="J976" s="84" t="str">
        <f t="shared" si="916"/>
        <v/>
      </c>
      <c r="K976" s="84" t="str">
        <f t="shared" si="917"/>
        <v/>
      </c>
      <c r="L976" s="84" t="str">
        <f t="shared" si="918"/>
        <v/>
      </c>
      <c r="M976" s="84" t="str">
        <f t="shared" si="919"/>
        <v/>
      </c>
      <c r="N976" s="89"/>
      <c r="P976" s="199"/>
      <c r="Q976" s="199"/>
      <c r="R976" s="199"/>
      <c r="S976" s="199" t="str">
        <f>IF(OR(LEFT($A976,1)="x",AND(AC973+$AC976=0,$AC973&gt;0)),"",IFERROR(VLOOKUP($A976,LedenZ,29,0),""))</f>
        <v/>
      </c>
      <c r="T976" s="273">
        <f t="shared" si="920"/>
        <v>0</v>
      </c>
      <c r="U976" s="202">
        <f t="shared" si="921"/>
        <v>0</v>
      </c>
      <c r="V976" s="205" t="str">
        <f t="shared" si="928"/>
        <v/>
      </c>
      <c r="W976" s="205" t="str">
        <f t="shared" si="928"/>
        <v/>
      </c>
      <c r="X976" s="49">
        <v>7</v>
      </c>
      <c r="Y976" s="84" t="str">
        <f t="shared" si="922"/>
        <v/>
      </c>
      <c r="Z976" s="84" t="str">
        <f t="shared" si="923"/>
        <v/>
      </c>
      <c r="AA976" s="84" t="str">
        <f t="shared" si="924"/>
        <v/>
      </c>
      <c r="AB976" s="84" t="str">
        <f t="shared" si="925"/>
        <v/>
      </c>
      <c r="AC976" s="31">
        <f t="shared" si="926"/>
        <v>0</v>
      </c>
      <c r="AH976" s="332" t="str">
        <f t="shared" si="927"/>
        <v/>
      </c>
    </row>
    <row r="977" spans="1:34" x14ac:dyDescent="0.25">
      <c r="A977" s="31" t="str">
        <f>C971&amp;"x"&amp;B977</f>
        <v>x4</v>
      </c>
      <c r="B977" s="60">
        <v>4</v>
      </c>
      <c r="C977" s="84" t="str">
        <f t="shared" si="910"/>
        <v/>
      </c>
      <c r="D977" s="84" t="str">
        <f t="shared" si="911"/>
        <v/>
      </c>
      <c r="E977" s="85" t="str">
        <f t="shared" si="912"/>
        <v/>
      </c>
      <c r="F977" s="85" t="str">
        <f t="shared" si="913"/>
        <v/>
      </c>
      <c r="G977" s="86" t="str">
        <f t="shared" si="914"/>
        <v/>
      </c>
      <c r="H977" s="87" t="str">
        <f t="shared" si="915"/>
        <v/>
      </c>
      <c r="I977" s="94"/>
      <c r="J977" s="84" t="str">
        <f t="shared" si="916"/>
        <v/>
      </c>
      <c r="K977" s="84" t="str">
        <f t="shared" si="917"/>
        <v/>
      </c>
      <c r="L977" s="84" t="str">
        <f t="shared" si="918"/>
        <v/>
      </c>
      <c r="M977" s="84" t="str">
        <f t="shared" si="919"/>
        <v/>
      </c>
      <c r="N977" s="89"/>
      <c r="P977" s="199"/>
      <c r="Q977" s="199"/>
      <c r="R977" s="199"/>
      <c r="S977" s="199" t="str">
        <f>IF(OR(LEFT($A977,1)="x",AND(AC973+$AC977=0,$AC973&gt;0)),"",IFERROR(VLOOKUP($A977,LedenZ,29,0),""))</f>
        <v/>
      </c>
      <c r="T977" s="273">
        <f t="shared" si="920"/>
        <v>0</v>
      </c>
      <c r="U977" s="202">
        <f t="shared" si="921"/>
        <v>0</v>
      </c>
      <c r="V977" s="205" t="str">
        <f t="shared" si="928"/>
        <v/>
      </c>
      <c r="W977" s="205" t="str">
        <f t="shared" si="928"/>
        <v/>
      </c>
      <c r="X977" s="49">
        <v>8</v>
      </c>
      <c r="Y977" s="84" t="str">
        <f t="shared" si="922"/>
        <v/>
      </c>
      <c r="Z977" s="84" t="str">
        <f t="shared" si="923"/>
        <v/>
      </c>
      <c r="AA977" s="84" t="str">
        <f t="shared" si="924"/>
        <v/>
      </c>
      <c r="AB977" s="84" t="str">
        <f t="shared" si="925"/>
        <v/>
      </c>
      <c r="AC977" s="31">
        <f t="shared" si="926"/>
        <v>0</v>
      </c>
      <c r="AH977" s="332" t="str">
        <f t="shared" si="927"/>
        <v/>
      </c>
    </row>
    <row r="978" spans="1:34" x14ac:dyDescent="0.25">
      <c r="A978" s="31" t="str">
        <f>C971&amp;"x"&amp;B978</f>
        <v>x5</v>
      </c>
      <c r="B978" s="60">
        <v>5</v>
      </c>
      <c r="C978" s="84" t="str">
        <f t="shared" si="910"/>
        <v/>
      </c>
      <c r="D978" s="84" t="str">
        <f t="shared" si="911"/>
        <v/>
      </c>
      <c r="E978" s="85" t="str">
        <f t="shared" si="912"/>
        <v/>
      </c>
      <c r="F978" s="85" t="str">
        <f t="shared" si="913"/>
        <v/>
      </c>
      <c r="G978" s="86" t="str">
        <f t="shared" si="914"/>
        <v/>
      </c>
      <c r="H978" s="87" t="str">
        <f t="shared" si="915"/>
        <v/>
      </c>
      <c r="I978" s="94"/>
      <c r="J978" s="84" t="str">
        <f t="shared" si="916"/>
        <v/>
      </c>
      <c r="K978" s="84" t="str">
        <f t="shared" si="917"/>
        <v/>
      </c>
      <c r="L978" s="84" t="str">
        <f t="shared" si="918"/>
        <v/>
      </c>
      <c r="M978" s="84" t="str">
        <f t="shared" si="919"/>
        <v/>
      </c>
      <c r="N978" s="89"/>
      <c r="P978" s="199"/>
      <c r="Q978" s="199"/>
      <c r="R978" s="199"/>
      <c r="S978" s="199" t="str">
        <f>IF(OR(LEFT($A978,1)="x",AND(AC973+$AC978=0,$AC973&gt;0)),"",IFERROR(VLOOKUP($A978,LedenZ,29,0),""))</f>
        <v/>
      </c>
      <c r="T978" s="273">
        <f t="shared" si="920"/>
        <v>0</v>
      </c>
      <c r="U978" s="202">
        <f t="shared" si="921"/>
        <v>0</v>
      </c>
      <c r="V978" s="205" t="str">
        <f t="shared" si="928"/>
        <v/>
      </c>
      <c r="W978" s="205" t="str">
        <f t="shared" si="928"/>
        <v/>
      </c>
      <c r="X978" s="49">
        <v>9</v>
      </c>
      <c r="Y978" s="84" t="str">
        <f t="shared" si="922"/>
        <v/>
      </c>
      <c r="Z978" s="84" t="str">
        <f t="shared" si="923"/>
        <v/>
      </c>
      <c r="AA978" s="84" t="str">
        <f t="shared" si="924"/>
        <v/>
      </c>
      <c r="AB978" s="84" t="str">
        <f t="shared" si="925"/>
        <v/>
      </c>
      <c r="AC978" s="31">
        <f t="shared" si="926"/>
        <v>0</v>
      </c>
      <c r="AH978" s="332" t="str">
        <f t="shared" si="927"/>
        <v/>
      </c>
    </row>
    <row r="979" spans="1:34" x14ac:dyDescent="0.25">
      <c r="A979" s="31" t="str">
        <f>C971&amp;"x"&amp;B979</f>
        <v>x6</v>
      </c>
      <c r="B979" s="60">
        <v>6</v>
      </c>
      <c r="C979" s="84" t="str">
        <f t="shared" si="910"/>
        <v/>
      </c>
      <c r="D979" s="84" t="str">
        <f t="shared" si="911"/>
        <v/>
      </c>
      <c r="E979" s="85" t="str">
        <f t="shared" si="912"/>
        <v/>
      </c>
      <c r="F979" s="85" t="str">
        <f t="shared" si="913"/>
        <v/>
      </c>
      <c r="G979" s="86" t="str">
        <f t="shared" si="914"/>
        <v/>
      </c>
      <c r="H979" s="87" t="str">
        <f t="shared" si="915"/>
        <v/>
      </c>
      <c r="I979" s="94"/>
      <c r="J979" s="84" t="str">
        <f t="shared" si="916"/>
        <v/>
      </c>
      <c r="K979" s="84" t="str">
        <f t="shared" si="917"/>
        <v/>
      </c>
      <c r="L979" s="84" t="str">
        <f t="shared" si="918"/>
        <v/>
      </c>
      <c r="M979" s="84" t="str">
        <f t="shared" si="919"/>
        <v/>
      </c>
      <c r="N979" s="89"/>
      <c r="P979" s="199"/>
      <c r="Q979" s="199"/>
      <c r="R979" s="199"/>
      <c r="S979" s="199" t="str">
        <f>IF(OR(LEFT($A979,1)="x",AND(AC973+$AC979=0,$AC973&gt;0)),"",IFERROR(VLOOKUP($A979,LedenZ,29,0),""))</f>
        <v/>
      </c>
      <c r="T979" s="273">
        <f t="shared" si="920"/>
        <v>0</v>
      </c>
      <c r="U979" s="202">
        <f t="shared" si="921"/>
        <v>0</v>
      </c>
      <c r="V979" s="205" t="str">
        <f t="shared" si="928"/>
        <v/>
      </c>
      <c r="W979" s="205" t="str">
        <f t="shared" si="928"/>
        <v/>
      </c>
      <c r="X979" s="49">
        <v>10</v>
      </c>
      <c r="Y979" s="84" t="str">
        <f t="shared" si="922"/>
        <v/>
      </c>
      <c r="Z979" s="84" t="str">
        <f t="shared" si="923"/>
        <v/>
      </c>
      <c r="AA979" s="84" t="str">
        <f t="shared" si="924"/>
        <v/>
      </c>
      <c r="AB979" s="84" t="str">
        <f t="shared" si="925"/>
        <v/>
      </c>
      <c r="AC979" s="31">
        <f t="shared" si="926"/>
        <v>0</v>
      </c>
      <c r="AH979" s="332" t="str">
        <f t="shared" si="927"/>
        <v/>
      </c>
    </row>
    <row r="980" spans="1:34" x14ac:dyDescent="0.25">
      <c r="A980" s="31" t="str">
        <f>C971&amp;"x"&amp;B980</f>
        <v>x7</v>
      </c>
      <c r="B980" s="60">
        <v>7</v>
      </c>
      <c r="C980" s="84" t="str">
        <f t="shared" si="910"/>
        <v/>
      </c>
      <c r="D980" s="84" t="str">
        <f t="shared" si="911"/>
        <v/>
      </c>
      <c r="E980" s="85" t="str">
        <f t="shared" si="912"/>
        <v/>
      </c>
      <c r="F980" s="85" t="str">
        <f t="shared" si="913"/>
        <v/>
      </c>
      <c r="G980" s="86" t="str">
        <f t="shared" si="914"/>
        <v/>
      </c>
      <c r="H980" s="87" t="str">
        <f t="shared" si="915"/>
        <v/>
      </c>
      <c r="I980" s="94"/>
      <c r="J980" s="84" t="str">
        <f t="shared" si="916"/>
        <v/>
      </c>
      <c r="K980" s="84" t="str">
        <f t="shared" si="917"/>
        <v/>
      </c>
      <c r="L980" s="84" t="str">
        <f t="shared" si="918"/>
        <v/>
      </c>
      <c r="M980" s="84" t="str">
        <f t="shared" si="919"/>
        <v/>
      </c>
      <c r="N980" s="89"/>
      <c r="P980" s="199"/>
      <c r="Q980" s="199"/>
      <c r="R980" s="199"/>
      <c r="S980" s="199" t="str">
        <f>IF(OR(LEFT($A980,1)="x",AND(AC973+$AC980=0,$AC973&gt;0)),"",IFERROR(VLOOKUP($A980,LedenZ,29,0),""))</f>
        <v/>
      </c>
      <c r="T980" s="273">
        <f t="shared" si="920"/>
        <v>0</v>
      </c>
      <c r="U980" s="202">
        <f t="shared" si="921"/>
        <v>0</v>
      </c>
      <c r="V980" s="205" t="str">
        <f t="shared" si="928"/>
        <v/>
      </c>
      <c r="W980" s="205" t="str">
        <f t="shared" si="928"/>
        <v/>
      </c>
      <c r="X980" s="49">
        <v>11</v>
      </c>
      <c r="Y980" s="84" t="str">
        <f t="shared" si="922"/>
        <v/>
      </c>
      <c r="Z980" s="84" t="str">
        <f t="shared" si="923"/>
        <v/>
      </c>
      <c r="AA980" s="84" t="str">
        <f t="shared" si="924"/>
        <v/>
      </c>
      <c r="AB980" s="84" t="str">
        <f t="shared" si="925"/>
        <v/>
      </c>
      <c r="AC980" s="31">
        <f t="shared" si="926"/>
        <v>0</v>
      </c>
      <c r="AH980" s="332" t="str">
        <f t="shared" si="927"/>
        <v/>
      </c>
    </row>
    <row r="981" spans="1:34" x14ac:dyDescent="0.25">
      <c r="A981" s="31" t="str">
        <f>C971&amp;"x"&amp;B981</f>
        <v>x8</v>
      </c>
      <c r="B981" s="60">
        <v>8</v>
      </c>
      <c r="C981" s="84" t="str">
        <f t="shared" si="910"/>
        <v/>
      </c>
      <c r="D981" s="84" t="str">
        <f t="shared" si="911"/>
        <v/>
      </c>
      <c r="E981" s="85" t="str">
        <f t="shared" si="912"/>
        <v/>
      </c>
      <c r="F981" s="85" t="str">
        <f t="shared" si="913"/>
        <v/>
      </c>
      <c r="G981" s="86" t="str">
        <f t="shared" si="914"/>
        <v/>
      </c>
      <c r="H981" s="87" t="str">
        <f t="shared" si="915"/>
        <v/>
      </c>
      <c r="I981" s="94"/>
      <c r="J981" s="84" t="str">
        <f t="shared" si="916"/>
        <v/>
      </c>
      <c r="K981" s="84" t="str">
        <f t="shared" si="917"/>
        <v/>
      </c>
      <c r="L981" s="84" t="str">
        <f t="shared" si="918"/>
        <v/>
      </c>
      <c r="M981" s="84" t="str">
        <f t="shared" si="919"/>
        <v/>
      </c>
      <c r="N981" s="89"/>
      <c r="P981" s="199"/>
      <c r="Q981" s="199"/>
      <c r="R981" s="199"/>
      <c r="S981" s="199" t="str">
        <f>IF(OR(LEFT($A981,1)="x",AND(AC973+$AC981=0,$AC973&gt;0)),"",IFERROR(VLOOKUP($A981,LedenZ,29,0),""))</f>
        <v/>
      </c>
      <c r="T981" s="273">
        <f t="shared" si="920"/>
        <v>0</v>
      </c>
      <c r="U981" s="202">
        <f t="shared" si="921"/>
        <v>0</v>
      </c>
      <c r="V981" s="205" t="str">
        <f t="shared" si="928"/>
        <v/>
      </c>
      <c r="W981" s="205" t="str">
        <f t="shared" si="928"/>
        <v/>
      </c>
      <c r="X981" s="49">
        <v>12</v>
      </c>
      <c r="Y981" s="84" t="str">
        <f t="shared" si="922"/>
        <v/>
      </c>
      <c r="Z981" s="84" t="str">
        <f t="shared" si="923"/>
        <v/>
      </c>
      <c r="AA981" s="84" t="str">
        <f t="shared" si="924"/>
        <v/>
      </c>
      <c r="AB981" s="84" t="str">
        <f t="shared" si="925"/>
        <v/>
      </c>
      <c r="AC981" s="31">
        <f t="shared" si="926"/>
        <v>0</v>
      </c>
      <c r="AH981" s="332" t="str">
        <f t="shared" si="927"/>
        <v/>
      </c>
    </row>
    <row r="982" spans="1:34" x14ac:dyDescent="0.25">
      <c r="A982" s="31" t="str">
        <f>C971&amp;"x"&amp;B982</f>
        <v>x9</v>
      </c>
      <c r="B982" s="60">
        <v>9</v>
      </c>
      <c r="C982" s="84" t="str">
        <f t="shared" si="910"/>
        <v/>
      </c>
      <c r="D982" s="84" t="str">
        <f t="shared" si="911"/>
        <v/>
      </c>
      <c r="E982" s="85" t="str">
        <f t="shared" si="912"/>
        <v/>
      </c>
      <c r="F982" s="85" t="str">
        <f t="shared" si="913"/>
        <v/>
      </c>
      <c r="G982" s="86" t="str">
        <f t="shared" si="914"/>
        <v/>
      </c>
      <c r="H982" s="87" t="str">
        <f t="shared" si="915"/>
        <v/>
      </c>
      <c r="I982" s="94"/>
      <c r="J982" s="84" t="str">
        <f t="shared" si="916"/>
        <v/>
      </c>
      <c r="K982" s="84" t="str">
        <f t="shared" si="917"/>
        <v/>
      </c>
      <c r="L982" s="84" t="str">
        <f t="shared" si="918"/>
        <v/>
      </c>
      <c r="M982" s="84" t="str">
        <f t="shared" si="919"/>
        <v/>
      </c>
      <c r="N982" s="89"/>
      <c r="P982" s="199"/>
      <c r="Q982" s="199"/>
      <c r="R982" s="199"/>
      <c r="S982" s="199" t="str">
        <f>IF(OR(LEFT($A982,1)="x",AND(AC973+$AC982=0,$AC973&gt;0)),"",IFERROR(VLOOKUP($A982,LedenZ,29,0),""))</f>
        <v/>
      </c>
      <c r="T982" s="273">
        <f t="shared" si="920"/>
        <v>0</v>
      </c>
      <c r="U982" s="202">
        <f t="shared" si="921"/>
        <v>0</v>
      </c>
      <c r="V982" s="205" t="str">
        <f t="shared" si="928"/>
        <v/>
      </c>
      <c r="W982" s="205" t="str">
        <f t="shared" si="928"/>
        <v/>
      </c>
      <c r="X982" s="49">
        <v>13</v>
      </c>
      <c r="Y982" s="84" t="str">
        <f t="shared" si="922"/>
        <v/>
      </c>
      <c r="Z982" s="84" t="str">
        <f t="shared" si="923"/>
        <v/>
      </c>
      <c r="AA982" s="84" t="str">
        <f t="shared" si="924"/>
        <v/>
      </c>
      <c r="AB982" s="84" t="str">
        <f t="shared" si="925"/>
        <v/>
      </c>
      <c r="AC982" s="31">
        <f t="shared" si="926"/>
        <v>0</v>
      </c>
      <c r="AH982" s="332" t="str">
        <f t="shared" si="927"/>
        <v/>
      </c>
    </row>
    <row r="983" spans="1:34" x14ac:dyDescent="0.25">
      <c r="A983" s="31" t="str">
        <f>C971&amp;"x"&amp;B983</f>
        <v>x10</v>
      </c>
      <c r="B983" s="60">
        <v>10</v>
      </c>
      <c r="C983" s="84" t="str">
        <f t="shared" si="910"/>
        <v/>
      </c>
      <c r="D983" s="84" t="str">
        <f t="shared" si="911"/>
        <v/>
      </c>
      <c r="E983" s="85" t="str">
        <f t="shared" si="912"/>
        <v/>
      </c>
      <c r="F983" s="85" t="str">
        <f t="shared" si="913"/>
        <v/>
      </c>
      <c r="G983" s="86" t="str">
        <f t="shared" si="914"/>
        <v/>
      </c>
      <c r="H983" s="87" t="str">
        <f t="shared" si="915"/>
        <v/>
      </c>
      <c r="I983" s="94"/>
      <c r="J983" s="84" t="str">
        <f t="shared" si="916"/>
        <v/>
      </c>
      <c r="K983" s="84" t="str">
        <f t="shared" si="917"/>
        <v/>
      </c>
      <c r="L983" s="84" t="str">
        <f t="shared" si="918"/>
        <v/>
      </c>
      <c r="M983" s="84" t="str">
        <f t="shared" si="919"/>
        <v/>
      </c>
      <c r="N983" s="89"/>
      <c r="P983" s="199"/>
      <c r="Q983" s="199"/>
      <c r="R983" s="199"/>
      <c r="S983" s="199" t="str">
        <f>IF(OR(LEFT($A983,1)="x",AND(AC973+$AC983=0,$AC973&gt;0)),"",IFERROR(VLOOKUP($A983,LedenZ,29,0),""))</f>
        <v/>
      </c>
      <c r="T983" s="273">
        <f t="shared" si="920"/>
        <v>0</v>
      </c>
      <c r="U983" s="202">
        <f t="shared" si="921"/>
        <v>0</v>
      </c>
      <c r="V983" s="205" t="str">
        <f t="shared" si="928"/>
        <v/>
      </c>
      <c r="W983" s="205" t="str">
        <f t="shared" si="928"/>
        <v/>
      </c>
      <c r="X983" s="49">
        <v>14</v>
      </c>
      <c r="Y983" s="84" t="str">
        <f t="shared" si="922"/>
        <v/>
      </c>
      <c r="Z983" s="84" t="str">
        <f t="shared" si="923"/>
        <v/>
      </c>
      <c r="AA983" s="84" t="str">
        <f t="shared" si="924"/>
        <v/>
      </c>
      <c r="AB983" s="84" t="str">
        <f t="shared" si="925"/>
        <v/>
      </c>
      <c r="AC983" s="31">
        <f t="shared" si="926"/>
        <v>0</v>
      </c>
      <c r="AH983" s="332" t="str">
        <f t="shared" si="927"/>
        <v/>
      </c>
    </row>
    <row r="984" spans="1:34" x14ac:dyDescent="0.25">
      <c r="A984" s="31" t="str">
        <f>C971&amp;"x"&amp;B984</f>
        <v>x11</v>
      </c>
      <c r="B984" s="60">
        <v>11</v>
      </c>
      <c r="C984" s="84" t="str">
        <f t="shared" si="910"/>
        <v/>
      </c>
      <c r="D984" s="84" t="str">
        <f t="shared" si="911"/>
        <v/>
      </c>
      <c r="E984" s="85" t="str">
        <f t="shared" si="912"/>
        <v/>
      </c>
      <c r="F984" s="85" t="str">
        <f t="shared" si="913"/>
        <v/>
      </c>
      <c r="G984" s="86" t="str">
        <f t="shared" si="914"/>
        <v/>
      </c>
      <c r="H984" s="87" t="str">
        <f t="shared" si="915"/>
        <v/>
      </c>
      <c r="I984" s="94"/>
      <c r="J984" s="84" t="str">
        <f t="shared" si="916"/>
        <v/>
      </c>
      <c r="K984" s="84" t="str">
        <f t="shared" si="917"/>
        <v/>
      </c>
      <c r="L984" s="84" t="str">
        <f t="shared" si="918"/>
        <v/>
      </c>
      <c r="M984" s="84" t="str">
        <f t="shared" si="919"/>
        <v/>
      </c>
      <c r="N984" s="89"/>
      <c r="P984" s="199"/>
      <c r="Q984" s="199"/>
      <c r="R984" s="199"/>
      <c r="S984" s="199" t="str">
        <f>IF(OR(LEFT($A984,1)="x",AND(AC973+$AC984=0,$AC973&gt;0)),"",IFERROR(VLOOKUP($A984,LedenZ,29,0),""))</f>
        <v/>
      </c>
      <c r="T984" s="273">
        <f t="shared" si="920"/>
        <v>0</v>
      </c>
      <c r="U984" s="202">
        <f t="shared" si="921"/>
        <v>0</v>
      </c>
      <c r="V984" s="205" t="str">
        <f t="shared" si="928"/>
        <v/>
      </c>
      <c r="W984" s="205" t="str">
        <f t="shared" si="928"/>
        <v/>
      </c>
      <c r="X984" s="49">
        <v>15</v>
      </c>
      <c r="Y984" s="84" t="str">
        <f t="shared" si="922"/>
        <v/>
      </c>
      <c r="Z984" s="84" t="str">
        <f t="shared" si="923"/>
        <v/>
      </c>
      <c r="AA984" s="84" t="str">
        <f t="shared" si="924"/>
        <v/>
      </c>
      <c r="AB984" s="84" t="str">
        <f t="shared" si="925"/>
        <v/>
      </c>
      <c r="AC984" s="31">
        <f t="shared" si="926"/>
        <v>0</v>
      </c>
      <c r="AH984" s="332" t="str">
        <f t="shared" si="927"/>
        <v/>
      </c>
    </row>
    <row r="985" spans="1:34" x14ac:dyDescent="0.25">
      <c r="A985" s="31" t="str">
        <f>C971&amp;"x"&amp;B985</f>
        <v>x12</v>
      </c>
      <c r="B985" s="60">
        <v>12</v>
      </c>
      <c r="C985" s="84" t="str">
        <f t="shared" si="910"/>
        <v/>
      </c>
      <c r="D985" s="84" t="str">
        <f t="shared" si="911"/>
        <v/>
      </c>
      <c r="E985" s="85" t="str">
        <f t="shared" si="912"/>
        <v/>
      </c>
      <c r="F985" s="85" t="str">
        <f t="shared" si="913"/>
        <v/>
      </c>
      <c r="G985" s="86" t="str">
        <f t="shared" si="914"/>
        <v/>
      </c>
      <c r="H985" s="87" t="str">
        <f t="shared" si="915"/>
        <v/>
      </c>
      <c r="I985" s="94"/>
      <c r="J985" s="84" t="str">
        <f t="shared" si="916"/>
        <v/>
      </c>
      <c r="K985" s="84" t="str">
        <f t="shared" si="917"/>
        <v/>
      </c>
      <c r="L985" s="84" t="str">
        <f t="shared" si="918"/>
        <v/>
      </c>
      <c r="M985" s="84" t="str">
        <f t="shared" si="919"/>
        <v/>
      </c>
      <c r="N985" s="89"/>
      <c r="P985" s="199"/>
      <c r="Q985" s="199"/>
      <c r="R985" s="199"/>
      <c r="S985" s="199" t="str">
        <f>IF(OR(LEFT($A985,1)="x",AND(AC973+$AC985=0,$AC973&gt;0)),"",IFERROR(VLOOKUP($A985,LedenZ,29,0),""))</f>
        <v/>
      </c>
      <c r="T985" s="273">
        <f t="shared" si="920"/>
        <v>0</v>
      </c>
      <c r="U985" s="202">
        <f t="shared" si="921"/>
        <v>0</v>
      </c>
      <c r="V985" s="205" t="str">
        <f t="shared" si="928"/>
        <v/>
      </c>
      <c r="W985" s="205" t="str">
        <f t="shared" si="928"/>
        <v/>
      </c>
      <c r="X985" s="49">
        <v>16</v>
      </c>
      <c r="Y985" s="84" t="str">
        <f t="shared" si="922"/>
        <v/>
      </c>
      <c r="Z985" s="84" t="str">
        <f t="shared" si="923"/>
        <v/>
      </c>
      <c r="AA985" s="84" t="str">
        <f t="shared" si="924"/>
        <v/>
      </c>
      <c r="AB985" s="84" t="str">
        <f t="shared" si="925"/>
        <v/>
      </c>
      <c r="AC985" s="31">
        <f t="shared" si="926"/>
        <v>0</v>
      </c>
      <c r="AH985" s="332" t="str">
        <f t="shared" si="927"/>
        <v/>
      </c>
    </row>
    <row r="986" spans="1:34" x14ac:dyDescent="0.25">
      <c r="A986" s="31" t="str">
        <f>C971&amp;"x"&amp;B986</f>
        <v>x13</v>
      </c>
      <c r="B986" s="60">
        <v>13</v>
      </c>
      <c r="C986" s="84" t="str">
        <f t="shared" si="910"/>
        <v/>
      </c>
      <c r="D986" s="84" t="str">
        <f t="shared" si="911"/>
        <v/>
      </c>
      <c r="E986" s="85" t="str">
        <f t="shared" si="912"/>
        <v/>
      </c>
      <c r="F986" s="85" t="str">
        <f t="shared" si="913"/>
        <v/>
      </c>
      <c r="G986" s="86" t="str">
        <f t="shared" si="914"/>
        <v/>
      </c>
      <c r="H986" s="87" t="str">
        <f t="shared" si="915"/>
        <v/>
      </c>
      <c r="I986" s="94"/>
      <c r="J986" s="84" t="str">
        <f t="shared" si="916"/>
        <v/>
      </c>
      <c r="K986" s="84" t="str">
        <f t="shared" si="917"/>
        <v/>
      </c>
      <c r="L986" s="84" t="str">
        <f t="shared" si="918"/>
        <v/>
      </c>
      <c r="M986" s="84" t="str">
        <f t="shared" si="919"/>
        <v/>
      </c>
      <c r="N986" s="89"/>
      <c r="P986" s="199"/>
      <c r="Q986" s="199"/>
      <c r="R986" s="199"/>
      <c r="S986" s="199" t="str">
        <f>IF(OR(LEFT($A986,1)="x",AND(AC973+$AC986=0,$AC973&gt;0)),"",IFERROR(VLOOKUP($A986,LedenZ,29,0),""))</f>
        <v/>
      </c>
      <c r="T986" s="273">
        <f t="shared" si="920"/>
        <v>0</v>
      </c>
      <c r="U986" s="202">
        <f t="shared" si="921"/>
        <v>0</v>
      </c>
      <c r="V986" s="205" t="str">
        <f t="shared" si="928"/>
        <v/>
      </c>
      <c r="W986" s="205" t="str">
        <f t="shared" si="928"/>
        <v/>
      </c>
      <c r="X986" s="49">
        <v>17</v>
      </c>
      <c r="Y986" s="84" t="str">
        <f t="shared" si="922"/>
        <v/>
      </c>
      <c r="Z986" s="84" t="str">
        <f t="shared" si="923"/>
        <v/>
      </c>
      <c r="AA986" s="84" t="str">
        <f t="shared" si="924"/>
        <v/>
      </c>
      <c r="AB986" s="84" t="str">
        <f t="shared" si="925"/>
        <v/>
      </c>
      <c r="AC986" s="31">
        <f t="shared" si="926"/>
        <v>0</v>
      </c>
      <c r="AH986" s="332" t="str">
        <f t="shared" si="927"/>
        <v/>
      </c>
    </row>
    <row r="987" spans="1:34" x14ac:dyDescent="0.25">
      <c r="A987" s="31" t="str">
        <f>C971&amp;"x"&amp;B987</f>
        <v>x14</v>
      </c>
      <c r="B987" s="60">
        <v>14</v>
      </c>
      <c r="C987" s="84" t="str">
        <f t="shared" si="910"/>
        <v/>
      </c>
      <c r="D987" s="84" t="str">
        <f t="shared" si="911"/>
        <v/>
      </c>
      <c r="E987" s="85" t="str">
        <f t="shared" si="912"/>
        <v/>
      </c>
      <c r="F987" s="85" t="str">
        <f t="shared" si="913"/>
        <v/>
      </c>
      <c r="G987" s="86" t="str">
        <f t="shared" si="914"/>
        <v/>
      </c>
      <c r="H987" s="87" t="str">
        <f t="shared" si="915"/>
        <v/>
      </c>
      <c r="I987" s="94"/>
      <c r="J987" s="84" t="str">
        <f t="shared" si="916"/>
        <v/>
      </c>
      <c r="K987" s="84" t="str">
        <f t="shared" si="917"/>
        <v/>
      </c>
      <c r="L987" s="84" t="str">
        <f t="shared" si="918"/>
        <v/>
      </c>
      <c r="M987" s="84" t="str">
        <f t="shared" si="919"/>
        <v/>
      </c>
      <c r="N987" s="89"/>
      <c r="P987" s="199"/>
      <c r="Q987" s="199"/>
      <c r="R987" s="199"/>
      <c r="S987" s="199" t="str">
        <f>IF(OR(LEFT($A987,1)="x",AND(AC973+$AC987=0,$AC973&gt;0)),"",IFERROR(VLOOKUP($A987,LedenZ,29,0),""))</f>
        <v/>
      </c>
      <c r="T987" s="273">
        <f t="shared" si="920"/>
        <v>0</v>
      </c>
      <c r="U987" s="202">
        <f t="shared" si="921"/>
        <v>0</v>
      </c>
      <c r="V987" s="205" t="str">
        <f t="shared" si="928"/>
        <v/>
      </c>
      <c r="W987" s="205" t="str">
        <f t="shared" si="928"/>
        <v/>
      </c>
      <c r="X987" s="49">
        <v>18</v>
      </c>
      <c r="Y987" s="84" t="str">
        <f t="shared" si="922"/>
        <v/>
      </c>
      <c r="Z987" s="84" t="str">
        <f t="shared" si="923"/>
        <v/>
      </c>
      <c r="AA987" s="84" t="str">
        <f t="shared" si="924"/>
        <v/>
      </c>
      <c r="AB987" s="84" t="str">
        <f t="shared" si="925"/>
        <v/>
      </c>
      <c r="AC987" s="31">
        <f t="shared" si="926"/>
        <v>0</v>
      </c>
      <c r="AH987" s="332" t="str">
        <f t="shared" si="927"/>
        <v/>
      </c>
    </row>
    <row r="988" spans="1:34" x14ac:dyDescent="0.25">
      <c r="A988" s="31" t="str">
        <f>C971&amp;"x"&amp;B988</f>
        <v>x15</v>
      </c>
      <c r="B988" s="60">
        <v>15</v>
      </c>
      <c r="C988" s="84" t="str">
        <f t="shared" si="910"/>
        <v/>
      </c>
      <c r="D988" s="84" t="str">
        <f t="shared" si="911"/>
        <v/>
      </c>
      <c r="E988" s="85" t="str">
        <f t="shared" si="912"/>
        <v/>
      </c>
      <c r="F988" s="85" t="str">
        <f t="shared" si="913"/>
        <v/>
      </c>
      <c r="G988" s="86" t="str">
        <f t="shared" si="914"/>
        <v/>
      </c>
      <c r="H988" s="87" t="str">
        <f t="shared" si="915"/>
        <v/>
      </c>
      <c r="I988" s="94"/>
      <c r="J988" s="84" t="str">
        <f t="shared" si="916"/>
        <v/>
      </c>
      <c r="K988" s="84" t="str">
        <f t="shared" si="917"/>
        <v/>
      </c>
      <c r="L988" s="84" t="str">
        <f t="shared" si="918"/>
        <v/>
      </c>
      <c r="M988" s="84" t="str">
        <f t="shared" si="919"/>
        <v/>
      </c>
      <c r="N988" s="89"/>
      <c r="P988" s="199"/>
      <c r="Q988" s="199"/>
      <c r="R988" s="199"/>
      <c r="S988" s="199" t="str">
        <f>IF(OR(LEFT($A988,1)="x",AND(AC973+$AC988=0,$AC973&gt;0)),"",IFERROR(VLOOKUP($A988,LedenZ,29,0),""))</f>
        <v/>
      </c>
      <c r="T988" s="273">
        <f t="shared" si="920"/>
        <v>0</v>
      </c>
      <c r="U988" s="202">
        <f t="shared" si="921"/>
        <v>0</v>
      </c>
      <c r="V988" s="205" t="str">
        <f t="shared" si="928"/>
        <v/>
      </c>
      <c r="W988" s="205" t="str">
        <f t="shared" si="928"/>
        <v/>
      </c>
      <c r="X988" s="49">
        <v>19</v>
      </c>
      <c r="Y988" s="84" t="str">
        <f t="shared" si="922"/>
        <v/>
      </c>
      <c r="Z988" s="84" t="str">
        <f t="shared" si="923"/>
        <v/>
      </c>
      <c r="AA988" s="84" t="str">
        <f t="shared" si="924"/>
        <v/>
      </c>
      <c r="AB988" s="84" t="str">
        <f t="shared" si="925"/>
        <v/>
      </c>
      <c r="AC988" s="31">
        <f t="shared" si="926"/>
        <v>0</v>
      </c>
      <c r="AH988" s="332" t="str">
        <f t="shared" si="927"/>
        <v/>
      </c>
    </row>
    <row r="989" spans="1:34" ht="13.8" thickBot="1" x14ac:dyDescent="0.3">
      <c r="B989" s="90"/>
      <c r="C989" s="91"/>
      <c r="D989" s="90"/>
      <c r="E989" s="90"/>
      <c r="F989" s="90"/>
      <c r="G989" s="92"/>
      <c r="H989" s="92"/>
      <c r="I989" s="92"/>
      <c r="J989" s="91"/>
      <c r="K989" s="91"/>
      <c r="L989" s="91"/>
      <c r="M989" s="89"/>
      <c r="N989" s="89"/>
      <c r="X989" s="49">
        <v>20</v>
      </c>
    </row>
    <row r="990" spans="1:34" ht="13.8" thickTop="1" x14ac:dyDescent="0.25">
      <c r="A990" s="59"/>
      <c r="B990" s="60"/>
      <c r="C990" s="416" t="s">
        <v>5707</v>
      </c>
      <c r="D990" s="416"/>
      <c r="E990" s="162" t="s">
        <v>5708</v>
      </c>
      <c r="F990" s="162" t="s">
        <v>5709</v>
      </c>
      <c r="G990" s="62" t="s">
        <v>5710</v>
      </c>
      <c r="H990" s="63"/>
      <c r="I990" s="64"/>
      <c r="J990" s="65" t="s">
        <v>5711</v>
      </c>
      <c r="K990" s="65" t="s">
        <v>5712</v>
      </c>
      <c r="L990" s="65" t="s">
        <v>5713</v>
      </c>
      <c r="M990" s="66"/>
      <c r="N990" s="66"/>
      <c r="O990" s="67"/>
      <c r="P990" s="68">
        <f>COUNT(P994:P1008)</f>
        <v>0</v>
      </c>
      <c r="Q990" s="68">
        <f>COUNT(Q994:Q1008)</f>
        <v>0</v>
      </c>
      <c r="R990" s="68">
        <f>COUNT(R994:R1008)</f>
        <v>0</v>
      </c>
      <c r="S990" s="68">
        <f>COUNT(S994:S1008)</f>
        <v>0</v>
      </c>
      <c r="T990" s="344">
        <f>T991-SUM(U994:U1008)</f>
        <v>0</v>
      </c>
      <c r="U990" s="67"/>
      <c r="V990" s="67"/>
      <c r="W990" s="67"/>
      <c r="X990" s="67">
        <v>1</v>
      </c>
      <c r="Y990" s="59"/>
      <c r="Z990" s="59"/>
      <c r="AA990" s="59"/>
      <c r="AB990" s="59"/>
      <c r="AC990" s="59"/>
    </row>
    <row r="991" spans="1:34" x14ac:dyDescent="0.25">
      <c r="A991" s="40">
        <v>53</v>
      </c>
      <c r="B991" s="70"/>
      <c r="C991" s="415" t="str">
        <f>Leden!AR55</f>
        <v/>
      </c>
      <c r="D991" s="415"/>
      <c r="E991" s="161" t="str">
        <f>IF($C991="","",LEFT(IFERROR(VLOOKUP($C991,TeamsZ,2,0),"")&amp;"??",2))</f>
        <v/>
      </c>
      <c r="F991" s="342" t="str">
        <f>IF($C991="","",IFERROR(VLOOKUP($C991,TeamsZ,3,0),"??"))</f>
        <v/>
      </c>
      <c r="G991" s="161" t="str">
        <f>IF($C991="","",LEFT(IFERROR(VLOOKUP($C991,TeamsZ,4,0),"")&amp;"?",1))</f>
        <v/>
      </c>
      <c r="H991" s="72"/>
      <c r="I991" s="73"/>
      <c r="J991" s="265">
        <f>COUNTIF(C994:C1008,"V")</f>
        <v>0</v>
      </c>
      <c r="K991" s="268">
        <f>COUNTIF(C994:C1008,"M")</f>
        <v>0</v>
      </c>
      <c r="L991" s="74" t="str">
        <f>IFERROR(AVERAGE(H994:H1008),"")</f>
        <v/>
      </c>
      <c r="M991" s="75"/>
      <c r="N991" s="75"/>
      <c r="O991" s="76" t="s">
        <v>5714</v>
      </c>
      <c r="P991" s="346"/>
      <c r="Q991" s="346"/>
      <c r="R991" s="346"/>
      <c r="S991" s="346" t="str">
        <f>IF(COUNT(S994:S1008)=0,"",TeamPunten(S994:S1008,$C991,$T991))</f>
        <v/>
      </c>
      <c r="T991" s="344">
        <f>SUM(T994:T1008)</f>
        <v>0</v>
      </c>
      <c r="U991" s="201" t="str">
        <f>MID($C991,1,1)</f>
        <v/>
      </c>
      <c r="V991" s="201" t="str">
        <f>MID($C991,1,1)</f>
        <v/>
      </c>
      <c r="W991" s="201" t="str">
        <f>MID($C991,1,1)</f>
        <v/>
      </c>
      <c r="X991" s="49">
        <v>2</v>
      </c>
      <c r="Y991" s="40"/>
      <c r="Z991" s="40"/>
      <c r="AA991" s="40"/>
      <c r="AB991" s="40"/>
      <c r="AC991" s="40"/>
      <c r="AD991" s="17" t="str">
        <f>IF($C991="","",IFERROR(VLOOKUP($C991,TeamsZ,6,0),""))</f>
        <v/>
      </c>
      <c r="AE991" s="17" t="str">
        <f>TRIM(IF($AD991="","",IFERROR(VLOOKUP($AD991,Teams!$J$4:$O$8,2,0),"")))</f>
        <v/>
      </c>
      <c r="AF991" s="17" t="str">
        <f>TRIM(IF($AD991="","",IFERROR(VLOOKUP($AD991,Teams!$J$4:$O$8,4,0),"")))</f>
        <v/>
      </c>
      <c r="AH991" s="335" t="str">
        <f>IFERROR(AVERAGE(AH994:AH1008),"")</f>
        <v/>
      </c>
    </row>
    <row r="992" spans="1:34" x14ac:dyDescent="0.25">
      <c r="B992" s="60"/>
      <c r="C992" s="162"/>
      <c r="D992" s="60"/>
      <c r="E992" s="60"/>
      <c r="F992" s="60"/>
      <c r="G992" s="64"/>
      <c r="H992" s="64"/>
      <c r="I992" s="64"/>
      <c r="J992" s="266"/>
      <c r="K992" s="266"/>
      <c r="L992" s="266"/>
      <c r="M992" s="77"/>
      <c r="N992" s="77"/>
      <c r="P992" s="200"/>
      <c r="Q992" s="200"/>
      <c r="R992" s="200"/>
      <c r="S992" s="200"/>
      <c r="T992" s="156"/>
      <c r="U992" s="202"/>
      <c r="V992" s="202"/>
      <c r="W992" s="202"/>
      <c r="X992" s="49">
        <v>3</v>
      </c>
    </row>
    <row r="993" spans="1:34" x14ac:dyDescent="0.25">
      <c r="A993" s="78"/>
      <c r="B993" s="79"/>
      <c r="C993" s="80" t="s">
        <v>5715</v>
      </c>
      <c r="D993" s="80" t="s">
        <v>5716</v>
      </c>
      <c r="E993" s="81" t="s">
        <v>5717</v>
      </c>
      <c r="F993" s="81" t="s">
        <v>5718</v>
      </c>
      <c r="G993" s="80" t="s">
        <v>5719</v>
      </c>
      <c r="H993" s="80" t="s">
        <v>5720</v>
      </c>
      <c r="I993" s="80" t="s">
        <v>5575</v>
      </c>
      <c r="J993" s="80" t="s">
        <v>7904</v>
      </c>
      <c r="K993" s="80" t="s">
        <v>7905</v>
      </c>
      <c r="L993" s="80" t="s">
        <v>8680</v>
      </c>
      <c r="M993" s="80" t="s">
        <v>8681</v>
      </c>
      <c r="N993" s="82"/>
      <c r="O993" s="83"/>
      <c r="P993" s="203" t="s">
        <v>5585</v>
      </c>
      <c r="Q993" s="203" t="s">
        <v>5584</v>
      </c>
      <c r="R993" s="203" t="s">
        <v>5586</v>
      </c>
      <c r="S993" s="203" t="s">
        <v>5585</v>
      </c>
      <c r="T993" s="156"/>
      <c r="U993" s="201" t="str">
        <f>IF(W991="","",VLOOKUP(W991,Leeftijdscat,2,FALSE))</f>
        <v/>
      </c>
      <c r="V993" s="201" t="str">
        <f>IF(W991="","",VLOOKUP(W991,Leeftijdscat,3,FALSE))</f>
        <v/>
      </c>
      <c r="W993" s="201" t="str">
        <f>IF(W991="","",VLOOKUP(W991,Leeftijdscat,4,FALSE))</f>
        <v/>
      </c>
      <c r="X993" s="49">
        <v>4</v>
      </c>
      <c r="Y993" s="78">
        <f>LEN(Y994&amp;Y995&amp;Y996&amp;Y997&amp;Y998&amp;Y999&amp;Y1000&amp;Y1001&amp;Y1002&amp;Y1003&amp;Y1004&amp;Y1005&amp;Y1006&amp;Y1007&amp;Y1008)</f>
        <v>0</v>
      </c>
      <c r="Z993" s="78">
        <f>LEN(Z994&amp;Z995&amp;Z996&amp;Z997&amp;Z998&amp;Z999&amp;Z1000&amp;Z1001&amp;Z1002&amp;Z1003&amp;Z1004&amp;Z1005&amp;Z1006&amp;Z1007&amp;Z1008)</f>
        <v>0</v>
      </c>
      <c r="AA993" s="78">
        <f>LEN(AA994&amp;AA995&amp;AA996&amp;AA997&amp;AA998&amp;AA999&amp;AA1000&amp;AA1001&amp;AA1002&amp;AA1003&amp;AA1004&amp;AA1005&amp;AA1006&amp;AA1007&amp;AA1008)</f>
        <v>0</v>
      </c>
      <c r="AB993" s="78">
        <f>LEN(AB994&amp;AB995&amp;AB996&amp;AB997&amp;AB998&amp;AB999&amp;AB1000&amp;AB1001&amp;AB1002&amp;AB1003&amp;AB1004&amp;AB1005&amp;AB1006&amp;AB1007&amp;AB1008)</f>
        <v>0</v>
      </c>
      <c r="AC993" s="78">
        <f>SUM(Y993:AA993)</f>
        <v>0</v>
      </c>
    </row>
    <row r="994" spans="1:34" x14ac:dyDescent="0.25">
      <c r="A994" s="31" t="str">
        <f>C991&amp;"x"&amp;B994</f>
        <v>x1</v>
      </c>
      <c r="B994" s="60">
        <v>1</v>
      </c>
      <c r="C994" s="84" t="str">
        <f t="shared" ref="C994:C1008" si="929">IF(LEFT($A994,1)="x","",IFERROR(VLOOKUP($A994,LedenZ,5,0),""))</f>
        <v/>
      </c>
      <c r="D994" s="84" t="str">
        <f t="shared" ref="D994:D1008" si="930">IF(LEFT($A994,1)="x","",IFERROR(VLOOKUP($A994,LedenZ,6,0),""))</f>
        <v/>
      </c>
      <c r="E994" s="85" t="str">
        <f t="shared" ref="E994:E1008" si="931">IF(LEFT($A994,1)="x","",IFERROR(VLOOKUP($A994,LedenZ,7,0),""))</f>
        <v/>
      </c>
      <c r="F994" s="85" t="str">
        <f t="shared" ref="F994:F1008" si="932">IF(LEFT($A994,1)="x","",IFERROR(VLOOKUP($A994,LedenZ,8,0),""))</f>
        <v/>
      </c>
      <c r="G994" s="86" t="str">
        <f t="shared" ref="G994:G1008" si="933">IF(LEFT($A994,1)="x","",IFERROR(VLOOKUP($A994,LedenZ,9,0),""))</f>
        <v/>
      </c>
      <c r="H994" s="87" t="str">
        <f t="shared" ref="H994:H1008" si="934">IF(AND(ISNUMBER(G994),G994&lt;&gt;0),DATEDIF(G994,Peildatum,"Y"),"")</f>
        <v/>
      </c>
      <c r="I994" s="94"/>
      <c r="J994" s="84" t="str">
        <f t="shared" ref="J994:J1008" si="935">IF(LEFT($A994,1)="x","",IFERROR(VLOOKUP($A994,LedenZ,15,0),""))</f>
        <v/>
      </c>
      <c r="K994" s="84" t="str">
        <f t="shared" ref="K994:K1008" si="936">IF(LEFT($A994,1)="x","",IFERROR(VLOOKUP($A994,LedenZ,16,0),""))</f>
        <v/>
      </c>
      <c r="L994" s="84" t="str">
        <f t="shared" ref="L994:L1008" si="937">IF(LEFT($A994,1)="x","",IFERROR(VLOOKUP($A994,LedenZ,17,0),""))</f>
        <v/>
      </c>
      <c r="M994" s="84" t="str">
        <f t="shared" ref="M994:M1008" si="938">IF(LEFT($A994,1)="x","",IFERROR(VLOOKUP($A994,LedenZ,18,0),""))</f>
        <v/>
      </c>
      <c r="N994" s="89"/>
      <c r="P994" s="199"/>
      <c r="Q994" s="199"/>
      <c r="R994" s="199"/>
      <c r="S994" s="199" t="str">
        <f>IF(OR(LEFT($A994,1)="x",AND(AC993+$AC994=0,$AC993&gt;0)),"",IFERROR(VLOOKUP($A994,LedenZ,29,0),""))</f>
        <v/>
      </c>
      <c r="T994" s="273">
        <f t="shared" ref="T994:T1008" si="939">IF(LEN(C994&amp;D994&amp;E994&amp;F994)&gt;0,1,0)</f>
        <v>0</v>
      </c>
      <c r="U994" s="202">
        <f t="shared" ref="U994:U1008" si="940">MIN(LEN(Y994&amp;Z994&amp;AA994&amp;AB994),1)</f>
        <v>0</v>
      </c>
      <c r="V994" s="205" t="str">
        <f>V993</f>
        <v/>
      </c>
      <c r="W994" s="205" t="str">
        <f>W993</f>
        <v/>
      </c>
      <c r="X994" s="49">
        <v>5</v>
      </c>
      <c r="Y994" s="84" t="str">
        <f t="shared" ref="Y994:Y1008" si="941">IF(LEFT($A994,1)="x","",IFERROR(VLOOKUP($A994,LedenZ,33,0),""))</f>
        <v/>
      </c>
      <c r="Z994" s="84" t="str">
        <f t="shared" ref="Z994:Z1008" si="942">IF(LEFT($A994,1)="x","",IFERROR(VLOOKUP($A994,LedenZ,34,0),""))</f>
        <v/>
      </c>
      <c r="AA994" s="84" t="str">
        <f t="shared" ref="AA994:AA1008" si="943">IF(LEFT($A994,1)="x","",IFERROR(VLOOKUP($A994,LedenZ,35,0),""))</f>
        <v/>
      </c>
      <c r="AB994" s="84" t="str">
        <f t="shared" ref="AB994:AB1008" si="944">IF(LEFT($A994,1)="x","",IFERROR(VLOOKUP($A994,LedenZ,36,0),""))</f>
        <v/>
      </c>
      <c r="AC994" s="31">
        <f t="shared" ref="AC994:AC1008" si="945">LEN(Y994&amp;Z994&amp;AA994&amp;AB994)</f>
        <v>0</v>
      </c>
      <c r="AH994" s="332" t="str">
        <f t="shared" ref="AH994:AH1008" si="946">lft(G994,Peildatum)</f>
        <v/>
      </c>
    </row>
    <row r="995" spans="1:34" x14ac:dyDescent="0.25">
      <c r="A995" s="31" t="str">
        <f>C991&amp;"x"&amp;B995</f>
        <v>x2</v>
      </c>
      <c r="B995" s="60">
        <v>2</v>
      </c>
      <c r="C995" s="84" t="str">
        <f t="shared" si="929"/>
        <v/>
      </c>
      <c r="D995" s="84" t="str">
        <f t="shared" si="930"/>
        <v/>
      </c>
      <c r="E995" s="85" t="str">
        <f t="shared" si="931"/>
        <v/>
      </c>
      <c r="F995" s="85" t="str">
        <f t="shared" si="932"/>
        <v/>
      </c>
      <c r="G995" s="86" t="str">
        <f t="shared" si="933"/>
        <v/>
      </c>
      <c r="H995" s="87" t="str">
        <f t="shared" si="934"/>
        <v/>
      </c>
      <c r="I995" s="94"/>
      <c r="J995" s="84" t="str">
        <f t="shared" si="935"/>
        <v/>
      </c>
      <c r="K995" s="84" t="str">
        <f t="shared" si="936"/>
        <v/>
      </c>
      <c r="L995" s="84" t="str">
        <f t="shared" si="937"/>
        <v/>
      </c>
      <c r="M995" s="84" t="str">
        <f t="shared" si="938"/>
        <v/>
      </c>
      <c r="N995" s="89"/>
      <c r="P995" s="199"/>
      <c r="Q995" s="199"/>
      <c r="R995" s="199"/>
      <c r="S995" s="199" t="str">
        <f>IF(OR(LEFT($A995,1)="x",AND(AC993+$AC995=0,$AC993&gt;0)),"",IFERROR(VLOOKUP($A995,LedenZ,29,0),""))</f>
        <v/>
      </c>
      <c r="T995" s="273">
        <f t="shared" si="939"/>
        <v>0</v>
      </c>
      <c r="U995" s="202">
        <f t="shared" si="940"/>
        <v>0</v>
      </c>
      <c r="V995" s="205" t="str">
        <f t="shared" ref="V995:W1008" si="947">V994</f>
        <v/>
      </c>
      <c r="W995" s="205" t="str">
        <f t="shared" si="947"/>
        <v/>
      </c>
      <c r="X995" s="49">
        <v>6</v>
      </c>
      <c r="Y995" s="84" t="str">
        <f t="shared" si="941"/>
        <v/>
      </c>
      <c r="Z995" s="84" t="str">
        <f t="shared" si="942"/>
        <v/>
      </c>
      <c r="AA995" s="84" t="str">
        <f t="shared" si="943"/>
        <v/>
      </c>
      <c r="AB995" s="84" t="str">
        <f t="shared" si="944"/>
        <v/>
      </c>
      <c r="AC995" s="31">
        <f t="shared" si="945"/>
        <v>0</v>
      </c>
      <c r="AH995" s="332" t="str">
        <f t="shared" si="946"/>
        <v/>
      </c>
    </row>
    <row r="996" spans="1:34" x14ac:dyDescent="0.25">
      <c r="A996" s="31" t="str">
        <f>C991&amp;"x"&amp;B996</f>
        <v>x3</v>
      </c>
      <c r="B996" s="60">
        <v>3</v>
      </c>
      <c r="C996" s="84" t="str">
        <f t="shared" si="929"/>
        <v/>
      </c>
      <c r="D996" s="84" t="str">
        <f t="shared" si="930"/>
        <v/>
      </c>
      <c r="E996" s="85" t="str">
        <f t="shared" si="931"/>
        <v/>
      </c>
      <c r="F996" s="85" t="str">
        <f t="shared" si="932"/>
        <v/>
      </c>
      <c r="G996" s="86" t="str">
        <f t="shared" si="933"/>
        <v/>
      </c>
      <c r="H996" s="87" t="str">
        <f t="shared" si="934"/>
        <v/>
      </c>
      <c r="I996" s="94"/>
      <c r="J996" s="84" t="str">
        <f t="shared" si="935"/>
        <v/>
      </c>
      <c r="K996" s="84" t="str">
        <f t="shared" si="936"/>
        <v/>
      </c>
      <c r="L996" s="84" t="str">
        <f t="shared" si="937"/>
        <v/>
      </c>
      <c r="M996" s="84" t="str">
        <f t="shared" si="938"/>
        <v/>
      </c>
      <c r="N996" s="89"/>
      <c r="P996" s="199"/>
      <c r="Q996" s="199"/>
      <c r="R996" s="199"/>
      <c r="S996" s="199" t="str">
        <f>IF(OR(LEFT($A996,1)="x",AND(AC993+$AC996=0,$AC993&gt;0)),"",IFERROR(VLOOKUP($A996,LedenZ,29,0),""))</f>
        <v/>
      </c>
      <c r="T996" s="273">
        <f t="shared" si="939"/>
        <v>0</v>
      </c>
      <c r="U996" s="202">
        <f t="shared" si="940"/>
        <v>0</v>
      </c>
      <c r="V996" s="205" t="str">
        <f t="shared" si="947"/>
        <v/>
      </c>
      <c r="W996" s="205" t="str">
        <f t="shared" si="947"/>
        <v/>
      </c>
      <c r="X996" s="49">
        <v>7</v>
      </c>
      <c r="Y996" s="84" t="str">
        <f t="shared" si="941"/>
        <v/>
      </c>
      <c r="Z996" s="84" t="str">
        <f t="shared" si="942"/>
        <v/>
      </c>
      <c r="AA996" s="84" t="str">
        <f t="shared" si="943"/>
        <v/>
      </c>
      <c r="AB996" s="84" t="str">
        <f t="shared" si="944"/>
        <v/>
      </c>
      <c r="AC996" s="31">
        <f t="shared" si="945"/>
        <v>0</v>
      </c>
      <c r="AH996" s="332" t="str">
        <f t="shared" si="946"/>
        <v/>
      </c>
    </row>
    <row r="997" spans="1:34" x14ac:dyDescent="0.25">
      <c r="A997" s="31" t="str">
        <f>C991&amp;"x"&amp;B997</f>
        <v>x4</v>
      </c>
      <c r="B997" s="60">
        <v>4</v>
      </c>
      <c r="C997" s="84" t="str">
        <f t="shared" si="929"/>
        <v/>
      </c>
      <c r="D997" s="84" t="str">
        <f t="shared" si="930"/>
        <v/>
      </c>
      <c r="E997" s="85" t="str">
        <f t="shared" si="931"/>
        <v/>
      </c>
      <c r="F997" s="85" t="str">
        <f t="shared" si="932"/>
        <v/>
      </c>
      <c r="G997" s="86" t="str">
        <f t="shared" si="933"/>
        <v/>
      </c>
      <c r="H997" s="87" t="str">
        <f t="shared" si="934"/>
        <v/>
      </c>
      <c r="I997" s="94"/>
      <c r="J997" s="84" t="str">
        <f t="shared" si="935"/>
        <v/>
      </c>
      <c r="K997" s="84" t="str">
        <f t="shared" si="936"/>
        <v/>
      </c>
      <c r="L997" s="84" t="str">
        <f t="shared" si="937"/>
        <v/>
      </c>
      <c r="M997" s="84" t="str">
        <f t="shared" si="938"/>
        <v/>
      </c>
      <c r="N997" s="89"/>
      <c r="P997" s="199"/>
      <c r="Q997" s="199"/>
      <c r="R997" s="199"/>
      <c r="S997" s="199" t="str">
        <f>IF(OR(LEFT($A997,1)="x",AND(AC993+$AC997=0,$AC993&gt;0)),"",IFERROR(VLOOKUP($A997,LedenZ,29,0),""))</f>
        <v/>
      </c>
      <c r="T997" s="273">
        <f t="shared" si="939"/>
        <v>0</v>
      </c>
      <c r="U997" s="202">
        <f t="shared" si="940"/>
        <v>0</v>
      </c>
      <c r="V997" s="205" t="str">
        <f t="shared" si="947"/>
        <v/>
      </c>
      <c r="W997" s="205" t="str">
        <f t="shared" si="947"/>
        <v/>
      </c>
      <c r="X997" s="49">
        <v>8</v>
      </c>
      <c r="Y997" s="84" t="str">
        <f t="shared" si="941"/>
        <v/>
      </c>
      <c r="Z997" s="84" t="str">
        <f t="shared" si="942"/>
        <v/>
      </c>
      <c r="AA997" s="84" t="str">
        <f t="shared" si="943"/>
        <v/>
      </c>
      <c r="AB997" s="84" t="str">
        <f t="shared" si="944"/>
        <v/>
      </c>
      <c r="AC997" s="31">
        <f t="shared" si="945"/>
        <v>0</v>
      </c>
      <c r="AH997" s="332" t="str">
        <f t="shared" si="946"/>
        <v/>
      </c>
    </row>
    <row r="998" spans="1:34" x14ac:dyDescent="0.25">
      <c r="A998" s="31" t="str">
        <f>C991&amp;"x"&amp;B998</f>
        <v>x5</v>
      </c>
      <c r="B998" s="60">
        <v>5</v>
      </c>
      <c r="C998" s="84" t="str">
        <f t="shared" si="929"/>
        <v/>
      </c>
      <c r="D998" s="84" t="str">
        <f t="shared" si="930"/>
        <v/>
      </c>
      <c r="E998" s="85" t="str">
        <f t="shared" si="931"/>
        <v/>
      </c>
      <c r="F998" s="85" t="str">
        <f t="shared" si="932"/>
        <v/>
      </c>
      <c r="G998" s="86" t="str">
        <f t="shared" si="933"/>
        <v/>
      </c>
      <c r="H998" s="87" t="str">
        <f t="shared" si="934"/>
        <v/>
      </c>
      <c r="I998" s="94"/>
      <c r="J998" s="84" t="str">
        <f t="shared" si="935"/>
        <v/>
      </c>
      <c r="K998" s="84" t="str">
        <f t="shared" si="936"/>
        <v/>
      </c>
      <c r="L998" s="84" t="str">
        <f t="shared" si="937"/>
        <v/>
      </c>
      <c r="M998" s="84" t="str">
        <f t="shared" si="938"/>
        <v/>
      </c>
      <c r="N998" s="89"/>
      <c r="P998" s="199"/>
      <c r="Q998" s="199"/>
      <c r="R998" s="199"/>
      <c r="S998" s="199" t="str">
        <f>IF(OR(LEFT($A998,1)="x",AND(AC993+$AC998=0,$AC993&gt;0)),"",IFERROR(VLOOKUP($A998,LedenZ,29,0),""))</f>
        <v/>
      </c>
      <c r="T998" s="273">
        <f t="shared" si="939"/>
        <v>0</v>
      </c>
      <c r="U998" s="202">
        <f t="shared" si="940"/>
        <v>0</v>
      </c>
      <c r="V998" s="205" t="str">
        <f t="shared" si="947"/>
        <v/>
      </c>
      <c r="W998" s="205" t="str">
        <f t="shared" si="947"/>
        <v/>
      </c>
      <c r="X998" s="49">
        <v>9</v>
      </c>
      <c r="Y998" s="84" t="str">
        <f t="shared" si="941"/>
        <v/>
      </c>
      <c r="Z998" s="84" t="str">
        <f t="shared" si="942"/>
        <v/>
      </c>
      <c r="AA998" s="84" t="str">
        <f t="shared" si="943"/>
        <v/>
      </c>
      <c r="AB998" s="84" t="str">
        <f t="shared" si="944"/>
        <v/>
      </c>
      <c r="AC998" s="31">
        <f t="shared" si="945"/>
        <v>0</v>
      </c>
      <c r="AH998" s="332" t="str">
        <f t="shared" si="946"/>
        <v/>
      </c>
    </row>
    <row r="999" spans="1:34" x14ac:dyDescent="0.25">
      <c r="A999" s="31" t="str">
        <f>C991&amp;"x"&amp;B999</f>
        <v>x6</v>
      </c>
      <c r="B999" s="60">
        <v>6</v>
      </c>
      <c r="C999" s="84" t="str">
        <f t="shared" si="929"/>
        <v/>
      </c>
      <c r="D999" s="84" t="str">
        <f t="shared" si="930"/>
        <v/>
      </c>
      <c r="E999" s="85" t="str">
        <f t="shared" si="931"/>
        <v/>
      </c>
      <c r="F999" s="85" t="str">
        <f t="shared" si="932"/>
        <v/>
      </c>
      <c r="G999" s="86" t="str">
        <f t="shared" si="933"/>
        <v/>
      </c>
      <c r="H999" s="87" t="str">
        <f t="shared" si="934"/>
        <v/>
      </c>
      <c r="I999" s="94"/>
      <c r="J999" s="84" t="str">
        <f t="shared" si="935"/>
        <v/>
      </c>
      <c r="K999" s="84" t="str">
        <f t="shared" si="936"/>
        <v/>
      </c>
      <c r="L999" s="84" t="str">
        <f t="shared" si="937"/>
        <v/>
      </c>
      <c r="M999" s="84" t="str">
        <f t="shared" si="938"/>
        <v/>
      </c>
      <c r="N999" s="89"/>
      <c r="P999" s="199"/>
      <c r="Q999" s="199"/>
      <c r="R999" s="199"/>
      <c r="S999" s="199" t="str">
        <f>IF(OR(LEFT($A999,1)="x",AND(AC993+$AC999=0,$AC993&gt;0)),"",IFERROR(VLOOKUP($A999,LedenZ,29,0),""))</f>
        <v/>
      </c>
      <c r="T999" s="273">
        <f t="shared" si="939"/>
        <v>0</v>
      </c>
      <c r="U999" s="202">
        <f t="shared" si="940"/>
        <v>0</v>
      </c>
      <c r="V999" s="205" t="str">
        <f t="shared" si="947"/>
        <v/>
      </c>
      <c r="W999" s="205" t="str">
        <f t="shared" si="947"/>
        <v/>
      </c>
      <c r="X999" s="49">
        <v>10</v>
      </c>
      <c r="Y999" s="84" t="str">
        <f t="shared" si="941"/>
        <v/>
      </c>
      <c r="Z999" s="84" t="str">
        <f t="shared" si="942"/>
        <v/>
      </c>
      <c r="AA999" s="84" t="str">
        <f t="shared" si="943"/>
        <v/>
      </c>
      <c r="AB999" s="84" t="str">
        <f t="shared" si="944"/>
        <v/>
      </c>
      <c r="AC999" s="31">
        <f t="shared" si="945"/>
        <v>0</v>
      </c>
      <c r="AH999" s="332" t="str">
        <f t="shared" si="946"/>
        <v/>
      </c>
    </row>
    <row r="1000" spans="1:34" x14ac:dyDescent="0.25">
      <c r="A1000" s="31" t="str">
        <f>C991&amp;"x"&amp;B1000</f>
        <v>x7</v>
      </c>
      <c r="B1000" s="60">
        <v>7</v>
      </c>
      <c r="C1000" s="84" t="str">
        <f t="shared" si="929"/>
        <v/>
      </c>
      <c r="D1000" s="84" t="str">
        <f t="shared" si="930"/>
        <v/>
      </c>
      <c r="E1000" s="85" t="str">
        <f t="shared" si="931"/>
        <v/>
      </c>
      <c r="F1000" s="85" t="str">
        <f t="shared" si="932"/>
        <v/>
      </c>
      <c r="G1000" s="86" t="str">
        <f t="shared" si="933"/>
        <v/>
      </c>
      <c r="H1000" s="87" t="str">
        <f t="shared" si="934"/>
        <v/>
      </c>
      <c r="I1000" s="94"/>
      <c r="J1000" s="84" t="str">
        <f t="shared" si="935"/>
        <v/>
      </c>
      <c r="K1000" s="84" t="str">
        <f t="shared" si="936"/>
        <v/>
      </c>
      <c r="L1000" s="84" t="str">
        <f t="shared" si="937"/>
        <v/>
      </c>
      <c r="M1000" s="84" t="str">
        <f t="shared" si="938"/>
        <v/>
      </c>
      <c r="N1000" s="89"/>
      <c r="P1000" s="199"/>
      <c r="Q1000" s="199"/>
      <c r="R1000" s="199"/>
      <c r="S1000" s="199" t="str">
        <f>IF(OR(LEFT($A1000,1)="x",AND(AC993+$AC1000=0,$AC993&gt;0)),"",IFERROR(VLOOKUP($A1000,LedenZ,29,0),""))</f>
        <v/>
      </c>
      <c r="T1000" s="273">
        <f t="shared" si="939"/>
        <v>0</v>
      </c>
      <c r="U1000" s="202">
        <f t="shared" si="940"/>
        <v>0</v>
      </c>
      <c r="V1000" s="205" t="str">
        <f t="shared" si="947"/>
        <v/>
      </c>
      <c r="W1000" s="205" t="str">
        <f t="shared" si="947"/>
        <v/>
      </c>
      <c r="X1000" s="49">
        <v>11</v>
      </c>
      <c r="Y1000" s="84" t="str">
        <f t="shared" si="941"/>
        <v/>
      </c>
      <c r="Z1000" s="84" t="str">
        <f t="shared" si="942"/>
        <v/>
      </c>
      <c r="AA1000" s="84" t="str">
        <f t="shared" si="943"/>
        <v/>
      </c>
      <c r="AB1000" s="84" t="str">
        <f t="shared" si="944"/>
        <v/>
      </c>
      <c r="AC1000" s="31">
        <f t="shared" si="945"/>
        <v>0</v>
      </c>
      <c r="AH1000" s="332" t="str">
        <f t="shared" si="946"/>
        <v/>
      </c>
    </row>
    <row r="1001" spans="1:34" x14ac:dyDescent="0.25">
      <c r="A1001" s="31" t="str">
        <f>C991&amp;"x"&amp;B1001</f>
        <v>x8</v>
      </c>
      <c r="B1001" s="60">
        <v>8</v>
      </c>
      <c r="C1001" s="84" t="str">
        <f t="shared" si="929"/>
        <v/>
      </c>
      <c r="D1001" s="84" t="str">
        <f t="shared" si="930"/>
        <v/>
      </c>
      <c r="E1001" s="85" t="str">
        <f t="shared" si="931"/>
        <v/>
      </c>
      <c r="F1001" s="85" t="str">
        <f t="shared" si="932"/>
        <v/>
      </c>
      <c r="G1001" s="86" t="str">
        <f t="shared" si="933"/>
        <v/>
      </c>
      <c r="H1001" s="87" t="str">
        <f t="shared" si="934"/>
        <v/>
      </c>
      <c r="I1001" s="94"/>
      <c r="J1001" s="84" t="str">
        <f t="shared" si="935"/>
        <v/>
      </c>
      <c r="K1001" s="84" t="str">
        <f t="shared" si="936"/>
        <v/>
      </c>
      <c r="L1001" s="84" t="str">
        <f t="shared" si="937"/>
        <v/>
      </c>
      <c r="M1001" s="84" t="str">
        <f t="shared" si="938"/>
        <v/>
      </c>
      <c r="N1001" s="89"/>
      <c r="P1001" s="199"/>
      <c r="Q1001" s="199"/>
      <c r="R1001" s="199"/>
      <c r="S1001" s="199" t="str">
        <f>IF(OR(LEFT($A1001,1)="x",AND(AC993+$AC1001=0,$AC993&gt;0)),"",IFERROR(VLOOKUP($A1001,LedenZ,29,0),""))</f>
        <v/>
      </c>
      <c r="T1001" s="273">
        <f t="shared" si="939"/>
        <v>0</v>
      </c>
      <c r="U1001" s="202">
        <f t="shared" si="940"/>
        <v>0</v>
      </c>
      <c r="V1001" s="205" t="str">
        <f t="shared" si="947"/>
        <v/>
      </c>
      <c r="W1001" s="205" t="str">
        <f t="shared" si="947"/>
        <v/>
      </c>
      <c r="X1001" s="49">
        <v>12</v>
      </c>
      <c r="Y1001" s="84" t="str">
        <f t="shared" si="941"/>
        <v/>
      </c>
      <c r="Z1001" s="84" t="str">
        <f t="shared" si="942"/>
        <v/>
      </c>
      <c r="AA1001" s="84" t="str">
        <f t="shared" si="943"/>
        <v/>
      </c>
      <c r="AB1001" s="84" t="str">
        <f t="shared" si="944"/>
        <v/>
      </c>
      <c r="AC1001" s="31">
        <f t="shared" si="945"/>
        <v>0</v>
      </c>
      <c r="AH1001" s="332" t="str">
        <f t="shared" si="946"/>
        <v/>
      </c>
    </row>
    <row r="1002" spans="1:34" x14ac:dyDescent="0.25">
      <c r="A1002" s="31" t="str">
        <f>C991&amp;"x"&amp;B1002</f>
        <v>x9</v>
      </c>
      <c r="B1002" s="60">
        <v>9</v>
      </c>
      <c r="C1002" s="84" t="str">
        <f t="shared" si="929"/>
        <v/>
      </c>
      <c r="D1002" s="84" t="str">
        <f t="shared" si="930"/>
        <v/>
      </c>
      <c r="E1002" s="85" t="str">
        <f t="shared" si="931"/>
        <v/>
      </c>
      <c r="F1002" s="85" t="str">
        <f t="shared" si="932"/>
        <v/>
      </c>
      <c r="G1002" s="86" t="str">
        <f t="shared" si="933"/>
        <v/>
      </c>
      <c r="H1002" s="87" t="str">
        <f t="shared" si="934"/>
        <v/>
      </c>
      <c r="I1002" s="94"/>
      <c r="J1002" s="84" t="str">
        <f t="shared" si="935"/>
        <v/>
      </c>
      <c r="K1002" s="84" t="str">
        <f t="shared" si="936"/>
        <v/>
      </c>
      <c r="L1002" s="84" t="str">
        <f t="shared" si="937"/>
        <v/>
      </c>
      <c r="M1002" s="84" t="str">
        <f t="shared" si="938"/>
        <v/>
      </c>
      <c r="N1002" s="89"/>
      <c r="P1002" s="199"/>
      <c r="Q1002" s="199"/>
      <c r="R1002" s="199"/>
      <c r="S1002" s="199" t="str">
        <f>IF(OR(LEFT($A1002,1)="x",AND(AC993+$AC1002=0,$AC993&gt;0)),"",IFERROR(VLOOKUP($A1002,LedenZ,29,0),""))</f>
        <v/>
      </c>
      <c r="T1002" s="273">
        <f t="shared" si="939"/>
        <v>0</v>
      </c>
      <c r="U1002" s="202">
        <f t="shared" si="940"/>
        <v>0</v>
      </c>
      <c r="V1002" s="205" t="str">
        <f t="shared" si="947"/>
        <v/>
      </c>
      <c r="W1002" s="205" t="str">
        <f t="shared" si="947"/>
        <v/>
      </c>
      <c r="X1002" s="49">
        <v>13</v>
      </c>
      <c r="Y1002" s="84" t="str">
        <f t="shared" si="941"/>
        <v/>
      </c>
      <c r="Z1002" s="84" t="str">
        <f t="shared" si="942"/>
        <v/>
      </c>
      <c r="AA1002" s="84" t="str">
        <f t="shared" si="943"/>
        <v/>
      </c>
      <c r="AB1002" s="84" t="str">
        <f t="shared" si="944"/>
        <v/>
      </c>
      <c r="AC1002" s="31">
        <f t="shared" si="945"/>
        <v>0</v>
      </c>
      <c r="AH1002" s="332" t="str">
        <f t="shared" si="946"/>
        <v/>
      </c>
    </row>
    <row r="1003" spans="1:34" x14ac:dyDescent="0.25">
      <c r="A1003" s="31" t="str">
        <f>C991&amp;"x"&amp;B1003</f>
        <v>x10</v>
      </c>
      <c r="B1003" s="60">
        <v>10</v>
      </c>
      <c r="C1003" s="84" t="str">
        <f t="shared" si="929"/>
        <v/>
      </c>
      <c r="D1003" s="84" t="str">
        <f t="shared" si="930"/>
        <v/>
      </c>
      <c r="E1003" s="85" t="str">
        <f t="shared" si="931"/>
        <v/>
      </c>
      <c r="F1003" s="85" t="str">
        <f t="shared" si="932"/>
        <v/>
      </c>
      <c r="G1003" s="86" t="str">
        <f t="shared" si="933"/>
        <v/>
      </c>
      <c r="H1003" s="87" t="str">
        <f t="shared" si="934"/>
        <v/>
      </c>
      <c r="I1003" s="94"/>
      <c r="J1003" s="84" t="str">
        <f t="shared" si="935"/>
        <v/>
      </c>
      <c r="K1003" s="84" t="str">
        <f t="shared" si="936"/>
        <v/>
      </c>
      <c r="L1003" s="84" t="str">
        <f t="shared" si="937"/>
        <v/>
      </c>
      <c r="M1003" s="84" t="str">
        <f t="shared" si="938"/>
        <v/>
      </c>
      <c r="N1003" s="89"/>
      <c r="P1003" s="199"/>
      <c r="Q1003" s="199"/>
      <c r="R1003" s="199"/>
      <c r="S1003" s="199" t="str">
        <f>IF(OR(LEFT($A1003,1)="x",AND(AC993+$AC1003=0,$AC993&gt;0)),"",IFERROR(VLOOKUP($A1003,LedenZ,29,0),""))</f>
        <v/>
      </c>
      <c r="T1003" s="273">
        <f t="shared" si="939"/>
        <v>0</v>
      </c>
      <c r="U1003" s="202">
        <f t="shared" si="940"/>
        <v>0</v>
      </c>
      <c r="V1003" s="205" t="str">
        <f t="shared" si="947"/>
        <v/>
      </c>
      <c r="W1003" s="205" t="str">
        <f t="shared" si="947"/>
        <v/>
      </c>
      <c r="X1003" s="49">
        <v>14</v>
      </c>
      <c r="Y1003" s="84" t="str">
        <f t="shared" si="941"/>
        <v/>
      </c>
      <c r="Z1003" s="84" t="str">
        <f t="shared" si="942"/>
        <v/>
      </c>
      <c r="AA1003" s="84" t="str">
        <f t="shared" si="943"/>
        <v/>
      </c>
      <c r="AB1003" s="84" t="str">
        <f t="shared" si="944"/>
        <v/>
      </c>
      <c r="AC1003" s="31">
        <f t="shared" si="945"/>
        <v>0</v>
      </c>
      <c r="AH1003" s="332" t="str">
        <f t="shared" si="946"/>
        <v/>
      </c>
    </row>
    <row r="1004" spans="1:34" x14ac:dyDescent="0.25">
      <c r="A1004" s="31" t="str">
        <f>C991&amp;"x"&amp;B1004</f>
        <v>x11</v>
      </c>
      <c r="B1004" s="60">
        <v>11</v>
      </c>
      <c r="C1004" s="84" t="str">
        <f t="shared" si="929"/>
        <v/>
      </c>
      <c r="D1004" s="84" t="str">
        <f t="shared" si="930"/>
        <v/>
      </c>
      <c r="E1004" s="85" t="str">
        <f t="shared" si="931"/>
        <v/>
      </c>
      <c r="F1004" s="85" t="str">
        <f t="shared" si="932"/>
        <v/>
      </c>
      <c r="G1004" s="86" t="str">
        <f t="shared" si="933"/>
        <v/>
      </c>
      <c r="H1004" s="87" t="str">
        <f t="shared" si="934"/>
        <v/>
      </c>
      <c r="I1004" s="94"/>
      <c r="J1004" s="84" t="str">
        <f t="shared" si="935"/>
        <v/>
      </c>
      <c r="K1004" s="84" t="str">
        <f t="shared" si="936"/>
        <v/>
      </c>
      <c r="L1004" s="84" t="str">
        <f t="shared" si="937"/>
        <v/>
      </c>
      <c r="M1004" s="84" t="str">
        <f t="shared" si="938"/>
        <v/>
      </c>
      <c r="N1004" s="89"/>
      <c r="P1004" s="199"/>
      <c r="Q1004" s="199"/>
      <c r="R1004" s="199"/>
      <c r="S1004" s="199" t="str">
        <f>IF(OR(LEFT($A1004,1)="x",AND(AC993+$AC1004=0,$AC993&gt;0)),"",IFERROR(VLOOKUP($A1004,LedenZ,29,0),""))</f>
        <v/>
      </c>
      <c r="T1004" s="273">
        <f t="shared" si="939"/>
        <v>0</v>
      </c>
      <c r="U1004" s="202">
        <f t="shared" si="940"/>
        <v>0</v>
      </c>
      <c r="V1004" s="205" t="str">
        <f t="shared" si="947"/>
        <v/>
      </c>
      <c r="W1004" s="205" t="str">
        <f t="shared" si="947"/>
        <v/>
      </c>
      <c r="X1004" s="49">
        <v>15</v>
      </c>
      <c r="Y1004" s="84" t="str">
        <f t="shared" si="941"/>
        <v/>
      </c>
      <c r="Z1004" s="84" t="str">
        <f t="shared" si="942"/>
        <v/>
      </c>
      <c r="AA1004" s="84" t="str">
        <f t="shared" si="943"/>
        <v/>
      </c>
      <c r="AB1004" s="84" t="str">
        <f t="shared" si="944"/>
        <v/>
      </c>
      <c r="AC1004" s="31">
        <f t="shared" si="945"/>
        <v>0</v>
      </c>
      <c r="AH1004" s="332" t="str">
        <f t="shared" si="946"/>
        <v/>
      </c>
    </row>
    <row r="1005" spans="1:34" x14ac:dyDescent="0.25">
      <c r="A1005" s="31" t="str">
        <f>C991&amp;"x"&amp;B1005</f>
        <v>x12</v>
      </c>
      <c r="B1005" s="60">
        <v>12</v>
      </c>
      <c r="C1005" s="84" t="str">
        <f t="shared" si="929"/>
        <v/>
      </c>
      <c r="D1005" s="84" t="str">
        <f t="shared" si="930"/>
        <v/>
      </c>
      <c r="E1005" s="85" t="str">
        <f t="shared" si="931"/>
        <v/>
      </c>
      <c r="F1005" s="85" t="str">
        <f t="shared" si="932"/>
        <v/>
      </c>
      <c r="G1005" s="86" t="str">
        <f t="shared" si="933"/>
        <v/>
      </c>
      <c r="H1005" s="87" t="str">
        <f t="shared" si="934"/>
        <v/>
      </c>
      <c r="I1005" s="94"/>
      <c r="J1005" s="84" t="str">
        <f t="shared" si="935"/>
        <v/>
      </c>
      <c r="K1005" s="84" t="str">
        <f t="shared" si="936"/>
        <v/>
      </c>
      <c r="L1005" s="84" t="str">
        <f t="shared" si="937"/>
        <v/>
      </c>
      <c r="M1005" s="84" t="str">
        <f t="shared" si="938"/>
        <v/>
      </c>
      <c r="N1005" s="89"/>
      <c r="P1005" s="199"/>
      <c r="Q1005" s="199"/>
      <c r="R1005" s="199"/>
      <c r="S1005" s="199" t="str">
        <f>IF(OR(LEFT($A1005,1)="x",AND(AC993+$AC1005=0,$AC993&gt;0)),"",IFERROR(VLOOKUP($A1005,LedenZ,29,0),""))</f>
        <v/>
      </c>
      <c r="T1005" s="273">
        <f t="shared" si="939"/>
        <v>0</v>
      </c>
      <c r="U1005" s="202">
        <f t="shared" si="940"/>
        <v>0</v>
      </c>
      <c r="V1005" s="205" t="str">
        <f t="shared" si="947"/>
        <v/>
      </c>
      <c r="W1005" s="205" t="str">
        <f t="shared" si="947"/>
        <v/>
      </c>
      <c r="X1005" s="49">
        <v>16</v>
      </c>
      <c r="Y1005" s="84" t="str">
        <f t="shared" si="941"/>
        <v/>
      </c>
      <c r="Z1005" s="84" t="str">
        <f t="shared" si="942"/>
        <v/>
      </c>
      <c r="AA1005" s="84" t="str">
        <f t="shared" si="943"/>
        <v/>
      </c>
      <c r="AB1005" s="84" t="str">
        <f t="shared" si="944"/>
        <v/>
      </c>
      <c r="AC1005" s="31">
        <f t="shared" si="945"/>
        <v>0</v>
      </c>
      <c r="AH1005" s="332" t="str">
        <f t="shared" si="946"/>
        <v/>
      </c>
    </row>
    <row r="1006" spans="1:34" x14ac:dyDescent="0.25">
      <c r="A1006" s="31" t="str">
        <f>C991&amp;"x"&amp;B1006</f>
        <v>x13</v>
      </c>
      <c r="B1006" s="60">
        <v>13</v>
      </c>
      <c r="C1006" s="84" t="str">
        <f t="shared" si="929"/>
        <v/>
      </c>
      <c r="D1006" s="84" t="str">
        <f t="shared" si="930"/>
        <v/>
      </c>
      <c r="E1006" s="85" t="str">
        <f t="shared" si="931"/>
        <v/>
      </c>
      <c r="F1006" s="85" t="str">
        <f t="shared" si="932"/>
        <v/>
      </c>
      <c r="G1006" s="86" t="str">
        <f t="shared" si="933"/>
        <v/>
      </c>
      <c r="H1006" s="87" t="str">
        <f t="shared" si="934"/>
        <v/>
      </c>
      <c r="I1006" s="94"/>
      <c r="J1006" s="84" t="str">
        <f t="shared" si="935"/>
        <v/>
      </c>
      <c r="K1006" s="84" t="str">
        <f t="shared" si="936"/>
        <v/>
      </c>
      <c r="L1006" s="84" t="str">
        <f t="shared" si="937"/>
        <v/>
      </c>
      <c r="M1006" s="84" t="str">
        <f t="shared" si="938"/>
        <v/>
      </c>
      <c r="N1006" s="89"/>
      <c r="P1006" s="199"/>
      <c r="Q1006" s="199"/>
      <c r="R1006" s="199"/>
      <c r="S1006" s="199" t="str">
        <f>IF(OR(LEFT($A1006,1)="x",AND(AC993+$AC1006=0,$AC993&gt;0)),"",IFERROR(VLOOKUP($A1006,LedenZ,29,0),""))</f>
        <v/>
      </c>
      <c r="T1006" s="273">
        <f t="shared" si="939"/>
        <v>0</v>
      </c>
      <c r="U1006" s="202">
        <f t="shared" si="940"/>
        <v>0</v>
      </c>
      <c r="V1006" s="205" t="str">
        <f t="shared" si="947"/>
        <v/>
      </c>
      <c r="W1006" s="205" t="str">
        <f t="shared" si="947"/>
        <v/>
      </c>
      <c r="X1006" s="49">
        <v>17</v>
      </c>
      <c r="Y1006" s="84" t="str">
        <f t="shared" si="941"/>
        <v/>
      </c>
      <c r="Z1006" s="84" t="str">
        <f t="shared" si="942"/>
        <v/>
      </c>
      <c r="AA1006" s="84" t="str">
        <f t="shared" si="943"/>
        <v/>
      </c>
      <c r="AB1006" s="84" t="str">
        <f t="shared" si="944"/>
        <v/>
      </c>
      <c r="AC1006" s="31">
        <f t="shared" si="945"/>
        <v>0</v>
      </c>
      <c r="AH1006" s="332" t="str">
        <f t="shared" si="946"/>
        <v/>
      </c>
    </row>
    <row r="1007" spans="1:34" x14ac:dyDescent="0.25">
      <c r="A1007" s="31" t="str">
        <f>C991&amp;"x"&amp;B1007</f>
        <v>x14</v>
      </c>
      <c r="B1007" s="60">
        <v>14</v>
      </c>
      <c r="C1007" s="84" t="str">
        <f t="shared" si="929"/>
        <v/>
      </c>
      <c r="D1007" s="84" t="str">
        <f t="shared" si="930"/>
        <v/>
      </c>
      <c r="E1007" s="85" t="str">
        <f t="shared" si="931"/>
        <v/>
      </c>
      <c r="F1007" s="85" t="str">
        <f t="shared" si="932"/>
        <v/>
      </c>
      <c r="G1007" s="86" t="str">
        <f t="shared" si="933"/>
        <v/>
      </c>
      <c r="H1007" s="87" t="str">
        <f t="shared" si="934"/>
        <v/>
      </c>
      <c r="I1007" s="94"/>
      <c r="J1007" s="84" t="str">
        <f t="shared" si="935"/>
        <v/>
      </c>
      <c r="K1007" s="84" t="str">
        <f t="shared" si="936"/>
        <v/>
      </c>
      <c r="L1007" s="84" t="str">
        <f t="shared" si="937"/>
        <v/>
      </c>
      <c r="M1007" s="84" t="str">
        <f t="shared" si="938"/>
        <v/>
      </c>
      <c r="N1007" s="89"/>
      <c r="P1007" s="199"/>
      <c r="Q1007" s="199"/>
      <c r="R1007" s="199"/>
      <c r="S1007" s="199" t="str">
        <f>IF(OR(LEFT($A1007,1)="x",AND(AC993+$AC1007=0,$AC993&gt;0)),"",IFERROR(VLOOKUP($A1007,LedenZ,29,0),""))</f>
        <v/>
      </c>
      <c r="T1007" s="273">
        <f t="shared" si="939"/>
        <v>0</v>
      </c>
      <c r="U1007" s="202">
        <f t="shared" si="940"/>
        <v>0</v>
      </c>
      <c r="V1007" s="205" t="str">
        <f t="shared" si="947"/>
        <v/>
      </c>
      <c r="W1007" s="205" t="str">
        <f t="shared" si="947"/>
        <v/>
      </c>
      <c r="X1007" s="49">
        <v>18</v>
      </c>
      <c r="Y1007" s="84" t="str">
        <f t="shared" si="941"/>
        <v/>
      </c>
      <c r="Z1007" s="84" t="str">
        <f t="shared" si="942"/>
        <v/>
      </c>
      <c r="AA1007" s="84" t="str">
        <f t="shared" si="943"/>
        <v/>
      </c>
      <c r="AB1007" s="84" t="str">
        <f t="shared" si="944"/>
        <v/>
      </c>
      <c r="AC1007" s="31">
        <f t="shared" si="945"/>
        <v>0</v>
      </c>
      <c r="AH1007" s="332" t="str">
        <f t="shared" si="946"/>
        <v/>
      </c>
    </row>
    <row r="1008" spans="1:34" x14ac:dyDescent="0.25">
      <c r="A1008" s="31" t="str">
        <f>C991&amp;"x"&amp;B1008</f>
        <v>x15</v>
      </c>
      <c r="B1008" s="60">
        <v>15</v>
      </c>
      <c r="C1008" s="84" t="str">
        <f t="shared" si="929"/>
        <v/>
      </c>
      <c r="D1008" s="84" t="str">
        <f t="shared" si="930"/>
        <v/>
      </c>
      <c r="E1008" s="85" t="str">
        <f t="shared" si="931"/>
        <v/>
      </c>
      <c r="F1008" s="85" t="str">
        <f t="shared" si="932"/>
        <v/>
      </c>
      <c r="G1008" s="86" t="str">
        <f t="shared" si="933"/>
        <v/>
      </c>
      <c r="H1008" s="87" t="str">
        <f t="shared" si="934"/>
        <v/>
      </c>
      <c r="I1008" s="94"/>
      <c r="J1008" s="84" t="str">
        <f t="shared" si="935"/>
        <v/>
      </c>
      <c r="K1008" s="84" t="str">
        <f t="shared" si="936"/>
        <v/>
      </c>
      <c r="L1008" s="84" t="str">
        <f t="shared" si="937"/>
        <v/>
      </c>
      <c r="M1008" s="84" t="str">
        <f t="shared" si="938"/>
        <v/>
      </c>
      <c r="N1008" s="89"/>
      <c r="P1008" s="199"/>
      <c r="Q1008" s="199"/>
      <c r="R1008" s="199"/>
      <c r="S1008" s="199" t="str">
        <f>IF(OR(LEFT($A1008,1)="x",AND(AC993+$AC1008=0,$AC993&gt;0)),"",IFERROR(VLOOKUP($A1008,LedenZ,29,0),""))</f>
        <v/>
      </c>
      <c r="T1008" s="273">
        <f t="shared" si="939"/>
        <v>0</v>
      </c>
      <c r="U1008" s="202">
        <f t="shared" si="940"/>
        <v>0</v>
      </c>
      <c r="V1008" s="205" t="str">
        <f t="shared" si="947"/>
        <v/>
      </c>
      <c r="W1008" s="205" t="str">
        <f t="shared" si="947"/>
        <v/>
      </c>
      <c r="X1008" s="49">
        <v>19</v>
      </c>
      <c r="Y1008" s="84" t="str">
        <f t="shared" si="941"/>
        <v/>
      </c>
      <c r="Z1008" s="84" t="str">
        <f t="shared" si="942"/>
        <v/>
      </c>
      <c r="AA1008" s="84" t="str">
        <f t="shared" si="943"/>
        <v/>
      </c>
      <c r="AB1008" s="84" t="str">
        <f t="shared" si="944"/>
        <v/>
      </c>
      <c r="AC1008" s="31">
        <f t="shared" si="945"/>
        <v>0</v>
      </c>
      <c r="AH1008" s="332" t="str">
        <f t="shared" si="946"/>
        <v/>
      </c>
    </row>
    <row r="1009" spans="1:34" ht="13.8" thickBot="1" x14ac:dyDescent="0.3">
      <c r="B1009" s="90"/>
      <c r="C1009" s="91"/>
      <c r="D1009" s="90"/>
      <c r="E1009" s="90"/>
      <c r="F1009" s="90"/>
      <c r="G1009" s="92"/>
      <c r="H1009" s="92"/>
      <c r="I1009" s="92"/>
      <c r="J1009" s="91"/>
      <c r="K1009" s="91"/>
      <c r="L1009" s="91"/>
      <c r="M1009" s="89"/>
      <c r="N1009" s="89"/>
      <c r="X1009" s="49">
        <v>20</v>
      </c>
    </row>
    <row r="1010" spans="1:34" ht="13.8" thickTop="1" x14ac:dyDescent="0.25">
      <c r="A1010" s="59"/>
      <c r="B1010" s="60"/>
      <c r="C1010" s="416" t="s">
        <v>5707</v>
      </c>
      <c r="D1010" s="416"/>
      <c r="E1010" s="162" t="s">
        <v>5708</v>
      </c>
      <c r="F1010" s="162" t="s">
        <v>5709</v>
      </c>
      <c r="G1010" s="62" t="s">
        <v>5710</v>
      </c>
      <c r="H1010" s="63"/>
      <c r="I1010" s="64"/>
      <c r="J1010" s="65" t="s">
        <v>5711</v>
      </c>
      <c r="K1010" s="65" t="s">
        <v>5712</v>
      </c>
      <c r="L1010" s="65" t="s">
        <v>5713</v>
      </c>
      <c r="M1010" s="66"/>
      <c r="N1010" s="66"/>
      <c r="O1010" s="67"/>
      <c r="P1010" s="68">
        <f>COUNT(P1014:P1028)</f>
        <v>0</v>
      </c>
      <c r="Q1010" s="68">
        <f>COUNT(Q1014:Q1028)</f>
        <v>0</v>
      </c>
      <c r="R1010" s="68">
        <f>COUNT(R1014:R1028)</f>
        <v>0</v>
      </c>
      <c r="S1010" s="68">
        <f>COUNT(S1014:S1028)</f>
        <v>0</v>
      </c>
      <c r="T1010" s="344">
        <f>T1011-SUM(U1014:U1028)</f>
        <v>0</v>
      </c>
      <c r="U1010" s="67"/>
      <c r="V1010" s="67"/>
      <c r="W1010" s="67"/>
      <c r="X1010" s="67">
        <v>1</v>
      </c>
      <c r="Y1010" s="59"/>
      <c r="Z1010" s="59"/>
      <c r="AA1010" s="59"/>
      <c r="AB1010" s="59"/>
      <c r="AC1010" s="59"/>
    </row>
    <row r="1011" spans="1:34" x14ac:dyDescent="0.25">
      <c r="A1011" s="40">
        <v>54</v>
      </c>
      <c r="B1011" s="70"/>
      <c r="C1011" s="415" t="str">
        <f>Leden!AR56</f>
        <v/>
      </c>
      <c r="D1011" s="415"/>
      <c r="E1011" s="161" t="str">
        <f>IF($C1011="","",LEFT(IFERROR(VLOOKUP($C1011,TeamsZ,2,0),"")&amp;"??",2))</f>
        <v/>
      </c>
      <c r="F1011" s="342" t="str">
        <f>IF($C1011="","",IFERROR(VLOOKUP($C1011,TeamsZ,3,0),"??"))</f>
        <v/>
      </c>
      <c r="G1011" s="161" t="str">
        <f>IF($C1011="","",LEFT(IFERROR(VLOOKUP($C1011,TeamsZ,4,0),"")&amp;"?",1))</f>
        <v/>
      </c>
      <c r="H1011" s="72"/>
      <c r="I1011" s="73"/>
      <c r="J1011" s="265">
        <f>COUNTIF(C1014:C1028,"V")</f>
        <v>0</v>
      </c>
      <c r="K1011" s="268">
        <f>COUNTIF(C1014:C1028,"M")</f>
        <v>0</v>
      </c>
      <c r="L1011" s="74" t="str">
        <f>IFERROR(AVERAGE(H1014:H1028),"")</f>
        <v/>
      </c>
      <c r="M1011" s="75"/>
      <c r="N1011" s="75"/>
      <c r="O1011" s="76" t="s">
        <v>5714</v>
      </c>
      <c r="P1011" s="346"/>
      <c r="Q1011" s="346"/>
      <c r="R1011" s="346"/>
      <c r="S1011" s="346" t="str">
        <f>IF(COUNT(S1014:S1028)=0,"",TeamPunten(S1014:S1028,$C1011,$T1011))</f>
        <v/>
      </c>
      <c r="T1011" s="344">
        <f>SUM(T1014:T1028)</f>
        <v>0</v>
      </c>
      <c r="U1011" s="201" t="str">
        <f>MID($C1011,1,1)</f>
        <v/>
      </c>
      <c r="V1011" s="201" t="str">
        <f>MID($C1011,1,1)</f>
        <v/>
      </c>
      <c r="W1011" s="201" t="str">
        <f>MID($C1011,1,1)</f>
        <v/>
      </c>
      <c r="X1011" s="49">
        <v>2</v>
      </c>
      <c r="Y1011" s="40"/>
      <c r="Z1011" s="40"/>
      <c r="AA1011" s="40"/>
      <c r="AB1011" s="40"/>
      <c r="AC1011" s="40"/>
      <c r="AD1011" s="17" t="str">
        <f>IF($C1011="","",IFERROR(VLOOKUP($C1011,TeamsZ,6,0),""))</f>
        <v/>
      </c>
      <c r="AE1011" s="17" t="str">
        <f>TRIM(IF($AD1011="","",IFERROR(VLOOKUP($AD1011,Teams!$J$4:$O$8,2,0),"")))</f>
        <v/>
      </c>
      <c r="AF1011" s="17" t="str">
        <f>TRIM(IF($AD1011="","",IFERROR(VLOOKUP($AD1011,Teams!$J$4:$O$8,4,0),"")))</f>
        <v/>
      </c>
      <c r="AH1011" s="335" t="str">
        <f>IFERROR(AVERAGE(AH1014:AH1028),"")</f>
        <v/>
      </c>
    </row>
    <row r="1012" spans="1:34" x14ac:dyDescent="0.25">
      <c r="B1012" s="60"/>
      <c r="C1012" s="162"/>
      <c r="D1012" s="60"/>
      <c r="E1012" s="60"/>
      <c r="F1012" s="60"/>
      <c r="G1012" s="64"/>
      <c r="H1012" s="64"/>
      <c r="I1012" s="64"/>
      <c r="J1012" s="266"/>
      <c r="K1012" s="266"/>
      <c r="L1012" s="266"/>
      <c r="M1012" s="77"/>
      <c r="N1012" s="77"/>
      <c r="P1012" s="200"/>
      <c r="Q1012" s="200"/>
      <c r="R1012" s="200"/>
      <c r="S1012" s="200"/>
      <c r="T1012" s="156"/>
      <c r="U1012" s="202"/>
      <c r="V1012" s="202"/>
      <c r="W1012" s="202"/>
      <c r="X1012" s="49">
        <v>3</v>
      </c>
    </row>
    <row r="1013" spans="1:34" x14ac:dyDescent="0.25">
      <c r="A1013" s="78"/>
      <c r="B1013" s="79"/>
      <c r="C1013" s="80" t="s">
        <v>5715</v>
      </c>
      <c r="D1013" s="80" t="s">
        <v>5716</v>
      </c>
      <c r="E1013" s="81" t="s">
        <v>5717</v>
      </c>
      <c r="F1013" s="81" t="s">
        <v>5718</v>
      </c>
      <c r="G1013" s="80" t="s">
        <v>5719</v>
      </c>
      <c r="H1013" s="80" t="s">
        <v>5720</v>
      </c>
      <c r="I1013" s="80" t="s">
        <v>5575</v>
      </c>
      <c r="J1013" s="80" t="s">
        <v>7904</v>
      </c>
      <c r="K1013" s="80" t="s">
        <v>7905</v>
      </c>
      <c r="L1013" s="80" t="s">
        <v>8680</v>
      </c>
      <c r="M1013" s="80" t="s">
        <v>8681</v>
      </c>
      <c r="N1013" s="82"/>
      <c r="O1013" s="83"/>
      <c r="P1013" s="203" t="s">
        <v>5585</v>
      </c>
      <c r="Q1013" s="203" t="s">
        <v>5584</v>
      </c>
      <c r="R1013" s="203" t="s">
        <v>5586</v>
      </c>
      <c r="S1013" s="203" t="s">
        <v>5585</v>
      </c>
      <c r="T1013" s="156"/>
      <c r="U1013" s="201" t="str">
        <f>IF(W1011="","",VLOOKUP(W1011,Leeftijdscat,2,FALSE))</f>
        <v/>
      </c>
      <c r="V1013" s="201" t="str">
        <f>IF(W1011="","",VLOOKUP(W1011,Leeftijdscat,3,FALSE))</f>
        <v/>
      </c>
      <c r="W1013" s="201" t="str">
        <f>IF(W1011="","",VLOOKUP(W1011,Leeftijdscat,4,FALSE))</f>
        <v/>
      </c>
      <c r="X1013" s="49">
        <v>4</v>
      </c>
      <c r="Y1013" s="78">
        <f>LEN(Y1014&amp;Y1015&amp;Y1016&amp;Y1017&amp;Y1018&amp;Y1019&amp;Y1020&amp;Y1021&amp;Y1022&amp;Y1023&amp;Y1024&amp;Y1025&amp;Y1026&amp;Y1027&amp;Y1028)</f>
        <v>0</v>
      </c>
      <c r="Z1013" s="78">
        <f>LEN(Z1014&amp;Z1015&amp;Z1016&amp;Z1017&amp;Z1018&amp;Z1019&amp;Z1020&amp;Z1021&amp;Z1022&amp;Z1023&amp;Z1024&amp;Z1025&amp;Z1026&amp;Z1027&amp;Z1028)</f>
        <v>0</v>
      </c>
      <c r="AA1013" s="78">
        <f>LEN(AA1014&amp;AA1015&amp;AA1016&amp;AA1017&amp;AA1018&amp;AA1019&amp;AA1020&amp;AA1021&amp;AA1022&amp;AA1023&amp;AA1024&amp;AA1025&amp;AA1026&amp;AA1027&amp;AA1028)</f>
        <v>0</v>
      </c>
      <c r="AB1013" s="78">
        <f>LEN(AB1014&amp;AB1015&amp;AB1016&amp;AB1017&amp;AB1018&amp;AB1019&amp;AB1020&amp;AB1021&amp;AB1022&amp;AB1023&amp;AB1024&amp;AB1025&amp;AB1026&amp;AB1027&amp;AB1028)</f>
        <v>0</v>
      </c>
      <c r="AC1013" s="78">
        <f>SUM(Y1013:AA1013)</f>
        <v>0</v>
      </c>
    </row>
    <row r="1014" spans="1:34" x14ac:dyDescent="0.25">
      <c r="A1014" s="31" t="str">
        <f>C1011&amp;"x"&amp;B1014</f>
        <v>x1</v>
      </c>
      <c r="B1014" s="60">
        <v>1</v>
      </c>
      <c r="C1014" s="84" t="str">
        <f t="shared" ref="C1014:C1028" si="948">IF(LEFT($A1014,1)="x","",IFERROR(VLOOKUP($A1014,LedenZ,5,0),""))</f>
        <v/>
      </c>
      <c r="D1014" s="84" t="str">
        <f t="shared" ref="D1014:D1028" si="949">IF(LEFT($A1014,1)="x","",IFERROR(VLOOKUP($A1014,LedenZ,6,0),""))</f>
        <v/>
      </c>
      <c r="E1014" s="85" t="str">
        <f t="shared" ref="E1014:E1028" si="950">IF(LEFT($A1014,1)="x","",IFERROR(VLOOKUP($A1014,LedenZ,7,0),""))</f>
        <v/>
      </c>
      <c r="F1014" s="85" t="str">
        <f t="shared" ref="F1014:F1028" si="951">IF(LEFT($A1014,1)="x","",IFERROR(VLOOKUP($A1014,LedenZ,8,0),""))</f>
        <v/>
      </c>
      <c r="G1014" s="86" t="str">
        <f t="shared" ref="G1014:G1028" si="952">IF(LEFT($A1014,1)="x","",IFERROR(VLOOKUP($A1014,LedenZ,9,0),""))</f>
        <v/>
      </c>
      <c r="H1014" s="87" t="str">
        <f t="shared" ref="H1014:H1028" si="953">IF(AND(ISNUMBER(G1014),G1014&lt;&gt;0),DATEDIF(G1014,Peildatum,"Y"),"")</f>
        <v/>
      </c>
      <c r="I1014" s="94"/>
      <c r="J1014" s="84" t="str">
        <f t="shared" ref="J1014:J1028" si="954">IF(LEFT($A1014,1)="x","",IFERROR(VLOOKUP($A1014,LedenZ,15,0),""))</f>
        <v/>
      </c>
      <c r="K1014" s="84" t="str">
        <f t="shared" ref="K1014:K1028" si="955">IF(LEFT($A1014,1)="x","",IFERROR(VLOOKUP($A1014,LedenZ,16,0),""))</f>
        <v/>
      </c>
      <c r="L1014" s="84" t="str">
        <f t="shared" ref="L1014:L1028" si="956">IF(LEFT($A1014,1)="x","",IFERROR(VLOOKUP($A1014,LedenZ,17,0),""))</f>
        <v/>
      </c>
      <c r="M1014" s="84" t="str">
        <f t="shared" ref="M1014:M1028" si="957">IF(LEFT($A1014,1)="x","",IFERROR(VLOOKUP($A1014,LedenZ,18,0),""))</f>
        <v/>
      </c>
      <c r="N1014" s="89"/>
      <c r="P1014" s="199"/>
      <c r="Q1014" s="199"/>
      <c r="R1014" s="199"/>
      <c r="S1014" s="199" t="str">
        <f>IF(OR(LEFT($A1014,1)="x",AND(AC1013+$AC1014=0,$AC1013&gt;0)),"",IFERROR(VLOOKUP($A1014,LedenZ,29,0),""))</f>
        <v/>
      </c>
      <c r="T1014" s="273">
        <f t="shared" ref="T1014:T1028" si="958">IF(LEN(C1014&amp;D1014&amp;E1014&amp;F1014)&gt;0,1,0)</f>
        <v>0</v>
      </c>
      <c r="U1014" s="202">
        <f t="shared" ref="U1014:U1028" si="959">MIN(LEN(Y1014&amp;Z1014&amp;AA1014&amp;AB1014),1)</f>
        <v>0</v>
      </c>
      <c r="V1014" s="205" t="str">
        <f>V1013</f>
        <v/>
      </c>
      <c r="W1014" s="205" t="str">
        <f>W1013</f>
        <v/>
      </c>
      <c r="X1014" s="49">
        <v>5</v>
      </c>
      <c r="Y1014" s="84" t="str">
        <f t="shared" ref="Y1014:Y1028" si="960">IF(LEFT($A1014,1)="x","",IFERROR(VLOOKUP($A1014,LedenZ,33,0),""))</f>
        <v/>
      </c>
      <c r="Z1014" s="84" t="str">
        <f t="shared" ref="Z1014:Z1028" si="961">IF(LEFT($A1014,1)="x","",IFERROR(VLOOKUP($A1014,LedenZ,34,0),""))</f>
        <v/>
      </c>
      <c r="AA1014" s="84" t="str">
        <f t="shared" ref="AA1014:AA1028" si="962">IF(LEFT($A1014,1)="x","",IFERROR(VLOOKUP($A1014,LedenZ,35,0),""))</f>
        <v/>
      </c>
      <c r="AB1014" s="84" t="str">
        <f t="shared" ref="AB1014:AB1028" si="963">IF(LEFT($A1014,1)="x","",IFERROR(VLOOKUP($A1014,LedenZ,36,0),""))</f>
        <v/>
      </c>
      <c r="AC1014" s="31">
        <f t="shared" ref="AC1014:AC1028" si="964">LEN(Y1014&amp;Z1014&amp;AA1014&amp;AB1014)</f>
        <v>0</v>
      </c>
      <c r="AH1014" s="332" t="str">
        <f t="shared" ref="AH1014:AH1028" si="965">lft(G1014,Peildatum)</f>
        <v/>
      </c>
    </row>
    <row r="1015" spans="1:34" x14ac:dyDescent="0.25">
      <c r="A1015" s="31" t="str">
        <f>C1011&amp;"x"&amp;B1015</f>
        <v>x2</v>
      </c>
      <c r="B1015" s="60">
        <v>2</v>
      </c>
      <c r="C1015" s="84" t="str">
        <f t="shared" si="948"/>
        <v/>
      </c>
      <c r="D1015" s="84" t="str">
        <f t="shared" si="949"/>
        <v/>
      </c>
      <c r="E1015" s="85" t="str">
        <f t="shared" si="950"/>
        <v/>
      </c>
      <c r="F1015" s="85" t="str">
        <f t="shared" si="951"/>
        <v/>
      </c>
      <c r="G1015" s="86" t="str">
        <f t="shared" si="952"/>
        <v/>
      </c>
      <c r="H1015" s="87" t="str">
        <f t="shared" si="953"/>
        <v/>
      </c>
      <c r="I1015" s="94"/>
      <c r="J1015" s="84" t="str">
        <f t="shared" si="954"/>
        <v/>
      </c>
      <c r="K1015" s="84" t="str">
        <f t="shared" si="955"/>
        <v/>
      </c>
      <c r="L1015" s="84" t="str">
        <f t="shared" si="956"/>
        <v/>
      </c>
      <c r="M1015" s="84" t="str">
        <f t="shared" si="957"/>
        <v/>
      </c>
      <c r="N1015" s="89"/>
      <c r="P1015" s="199"/>
      <c r="Q1015" s="199"/>
      <c r="R1015" s="199"/>
      <c r="S1015" s="199" t="str">
        <f>IF(OR(LEFT($A1015,1)="x",AND(AC1013+$AC1015=0,$AC1013&gt;0)),"",IFERROR(VLOOKUP($A1015,LedenZ,29,0),""))</f>
        <v/>
      </c>
      <c r="T1015" s="273">
        <f t="shared" si="958"/>
        <v>0</v>
      </c>
      <c r="U1015" s="202">
        <f t="shared" si="959"/>
        <v>0</v>
      </c>
      <c r="V1015" s="205" t="str">
        <f t="shared" ref="V1015:W1028" si="966">V1014</f>
        <v/>
      </c>
      <c r="W1015" s="205" t="str">
        <f t="shared" si="966"/>
        <v/>
      </c>
      <c r="X1015" s="49">
        <v>6</v>
      </c>
      <c r="Y1015" s="84" t="str">
        <f t="shared" si="960"/>
        <v/>
      </c>
      <c r="Z1015" s="84" t="str">
        <f t="shared" si="961"/>
        <v/>
      </c>
      <c r="AA1015" s="84" t="str">
        <f t="shared" si="962"/>
        <v/>
      </c>
      <c r="AB1015" s="84" t="str">
        <f t="shared" si="963"/>
        <v/>
      </c>
      <c r="AC1015" s="31">
        <f t="shared" si="964"/>
        <v>0</v>
      </c>
      <c r="AH1015" s="332" t="str">
        <f t="shared" si="965"/>
        <v/>
      </c>
    </row>
    <row r="1016" spans="1:34" x14ac:dyDescent="0.25">
      <c r="A1016" s="31" t="str">
        <f>C1011&amp;"x"&amp;B1016</f>
        <v>x3</v>
      </c>
      <c r="B1016" s="60">
        <v>3</v>
      </c>
      <c r="C1016" s="84" t="str">
        <f t="shared" si="948"/>
        <v/>
      </c>
      <c r="D1016" s="84" t="str">
        <f t="shared" si="949"/>
        <v/>
      </c>
      <c r="E1016" s="85" t="str">
        <f t="shared" si="950"/>
        <v/>
      </c>
      <c r="F1016" s="85" t="str">
        <f t="shared" si="951"/>
        <v/>
      </c>
      <c r="G1016" s="86" t="str">
        <f t="shared" si="952"/>
        <v/>
      </c>
      <c r="H1016" s="87" t="str">
        <f t="shared" si="953"/>
        <v/>
      </c>
      <c r="I1016" s="94"/>
      <c r="J1016" s="84" t="str">
        <f t="shared" si="954"/>
        <v/>
      </c>
      <c r="K1016" s="84" t="str">
        <f t="shared" si="955"/>
        <v/>
      </c>
      <c r="L1016" s="84" t="str">
        <f t="shared" si="956"/>
        <v/>
      </c>
      <c r="M1016" s="84" t="str">
        <f t="shared" si="957"/>
        <v/>
      </c>
      <c r="N1016" s="89"/>
      <c r="P1016" s="199"/>
      <c r="Q1016" s="199"/>
      <c r="R1016" s="199"/>
      <c r="S1016" s="199" t="str">
        <f>IF(OR(LEFT($A1016,1)="x",AND(AC1013+$AC1016=0,$AC1013&gt;0)),"",IFERROR(VLOOKUP($A1016,LedenZ,29,0),""))</f>
        <v/>
      </c>
      <c r="T1016" s="273">
        <f t="shared" si="958"/>
        <v>0</v>
      </c>
      <c r="U1016" s="202">
        <f t="shared" si="959"/>
        <v>0</v>
      </c>
      <c r="V1016" s="205" t="str">
        <f t="shared" si="966"/>
        <v/>
      </c>
      <c r="W1016" s="205" t="str">
        <f t="shared" si="966"/>
        <v/>
      </c>
      <c r="X1016" s="49">
        <v>7</v>
      </c>
      <c r="Y1016" s="84" t="str">
        <f t="shared" si="960"/>
        <v/>
      </c>
      <c r="Z1016" s="84" t="str">
        <f t="shared" si="961"/>
        <v/>
      </c>
      <c r="AA1016" s="84" t="str">
        <f t="shared" si="962"/>
        <v/>
      </c>
      <c r="AB1016" s="84" t="str">
        <f t="shared" si="963"/>
        <v/>
      </c>
      <c r="AC1016" s="31">
        <f t="shared" si="964"/>
        <v>0</v>
      </c>
      <c r="AH1016" s="332" t="str">
        <f t="shared" si="965"/>
        <v/>
      </c>
    </row>
    <row r="1017" spans="1:34" x14ac:dyDescent="0.25">
      <c r="A1017" s="31" t="str">
        <f>C1011&amp;"x"&amp;B1017</f>
        <v>x4</v>
      </c>
      <c r="B1017" s="60">
        <v>4</v>
      </c>
      <c r="C1017" s="84" t="str">
        <f t="shared" si="948"/>
        <v/>
      </c>
      <c r="D1017" s="84" t="str">
        <f t="shared" si="949"/>
        <v/>
      </c>
      <c r="E1017" s="85" t="str">
        <f t="shared" si="950"/>
        <v/>
      </c>
      <c r="F1017" s="85" t="str">
        <f t="shared" si="951"/>
        <v/>
      </c>
      <c r="G1017" s="86" t="str">
        <f t="shared" si="952"/>
        <v/>
      </c>
      <c r="H1017" s="87" t="str">
        <f t="shared" si="953"/>
        <v/>
      </c>
      <c r="I1017" s="94"/>
      <c r="J1017" s="84" t="str">
        <f t="shared" si="954"/>
        <v/>
      </c>
      <c r="K1017" s="84" t="str">
        <f t="shared" si="955"/>
        <v/>
      </c>
      <c r="L1017" s="84" t="str">
        <f t="shared" si="956"/>
        <v/>
      </c>
      <c r="M1017" s="84" t="str">
        <f t="shared" si="957"/>
        <v/>
      </c>
      <c r="N1017" s="89"/>
      <c r="P1017" s="199"/>
      <c r="Q1017" s="199"/>
      <c r="R1017" s="199"/>
      <c r="S1017" s="199" t="str">
        <f>IF(OR(LEFT($A1017,1)="x",AND(AC1013+$AC1017=0,$AC1013&gt;0)),"",IFERROR(VLOOKUP($A1017,LedenZ,29,0),""))</f>
        <v/>
      </c>
      <c r="T1017" s="273">
        <f t="shared" si="958"/>
        <v>0</v>
      </c>
      <c r="U1017" s="202">
        <f t="shared" si="959"/>
        <v>0</v>
      </c>
      <c r="V1017" s="205" t="str">
        <f t="shared" si="966"/>
        <v/>
      </c>
      <c r="W1017" s="205" t="str">
        <f t="shared" si="966"/>
        <v/>
      </c>
      <c r="X1017" s="49">
        <v>8</v>
      </c>
      <c r="Y1017" s="84" t="str">
        <f t="shared" si="960"/>
        <v/>
      </c>
      <c r="Z1017" s="84" t="str">
        <f t="shared" si="961"/>
        <v/>
      </c>
      <c r="AA1017" s="84" t="str">
        <f t="shared" si="962"/>
        <v/>
      </c>
      <c r="AB1017" s="84" t="str">
        <f t="shared" si="963"/>
        <v/>
      </c>
      <c r="AC1017" s="31">
        <f t="shared" si="964"/>
        <v>0</v>
      </c>
      <c r="AH1017" s="332" t="str">
        <f t="shared" si="965"/>
        <v/>
      </c>
    </row>
    <row r="1018" spans="1:34" x14ac:dyDescent="0.25">
      <c r="A1018" s="31" t="str">
        <f>C1011&amp;"x"&amp;B1018</f>
        <v>x5</v>
      </c>
      <c r="B1018" s="60">
        <v>5</v>
      </c>
      <c r="C1018" s="84" t="str">
        <f t="shared" si="948"/>
        <v/>
      </c>
      <c r="D1018" s="84" t="str">
        <f t="shared" si="949"/>
        <v/>
      </c>
      <c r="E1018" s="85" t="str">
        <f t="shared" si="950"/>
        <v/>
      </c>
      <c r="F1018" s="85" t="str">
        <f t="shared" si="951"/>
        <v/>
      </c>
      <c r="G1018" s="86" t="str">
        <f t="shared" si="952"/>
        <v/>
      </c>
      <c r="H1018" s="87" t="str">
        <f t="shared" si="953"/>
        <v/>
      </c>
      <c r="I1018" s="94"/>
      <c r="J1018" s="84" t="str">
        <f t="shared" si="954"/>
        <v/>
      </c>
      <c r="K1018" s="84" t="str">
        <f t="shared" si="955"/>
        <v/>
      </c>
      <c r="L1018" s="84" t="str">
        <f t="shared" si="956"/>
        <v/>
      </c>
      <c r="M1018" s="84" t="str">
        <f t="shared" si="957"/>
        <v/>
      </c>
      <c r="N1018" s="89"/>
      <c r="P1018" s="199"/>
      <c r="Q1018" s="199"/>
      <c r="R1018" s="199"/>
      <c r="S1018" s="199" t="str">
        <f>IF(OR(LEFT($A1018,1)="x",AND(AC1013+$AC1018=0,$AC1013&gt;0)),"",IFERROR(VLOOKUP($A1018,LedenZ,29,0),""))</f>
        <v/>
      </c>
      <c r="T1018" s="273">
        <f t="shared" si="958"/>
        <v>0</v>
      </c>
      <c r="U1018" s="202">
        <f t="shared" si="959"/>
        <v>0</v>
      </c>
      <c r="V1018" s="205" t="str">
        <f t="shared" si="966"/>
        <v/>
      </c>
      <c r="W1018" s="205" t="str">
        <f t="shared" si="966"/>
        <v/>
      </c>
      <c r="X1018" s="49">
        <v>9</v>
      </c>
      <c r="Y1018" s="84" t="str">
        <f t="shared" si="960"/>
        <v/>
      </c>
      <c r="Z1018" s="84" t="str">
        <f t="shared" si="961"/>
        <v/>
      </c>
      <c r="AA1018" s="84" t="str">
        <f t="shared" si="962"/>
        <v/>
      </c>
      <c r="AB1018" s="84" t="str">
        <f t="shared" si="963"/>
        <v/>
      </c>
      <c r="AC1018" s="31">
        <f t="shared" si="964"/>
        <v>0</v>
      </c>
      <c r="AH1018" s="332" t="str">
        <f t="shared" si="965"/>
        <v/>
      </c>
    </row>
    <row r="1019" spans="1:34" x14ac:dyDescent="0.25">
      <c r="A1019" s="31" t="str">
        <f>C1011&amp;"x"&amp;B1019</f>
        <v>x6</v>
      </c>
      <c r="B1019" s="60">
        <v>6</v>
      </c>
      <c r="C1019" s="84" t="str">
        <f t="shared" si="948"/>
        <v/>
      </c>
      <c r="D1019" s="84" t="str">
        <f t="shared" si="949"/>
        <v/>
      </c>
      <c r="E1019" s="85" t="str">
        <f t="shared" si="950"/>
        <v/>
      </c>
      <c r="F1019" s="85" t="str">
        <f t="shared" si="951"/>
        <v/>
      </c>
      <c r="G1019" s="86" t="str">
        <f t="shared" si="952"/>
        <v/>
      </c>
      <c r="H1019" s="87" t="str">
        <f t="shared" si="953"/>
        <v/>
      </c>
      <c r="I1019" s="94"/>
      <c r="J1019" s="84" t="str">
        <f t="shared" si="954"/>
        <v/>
      </c>
      <c r="K1019" s="84" t="str">
        <f t="shared" si="955"/>
        <v/>
      </c>
      <c r="L1019" s="84" t="str">
        <f t="shared" si="956"/>
        <v/>
      </c>
      <c r="M1019" s="84" t="str">
        <f t="shared" si="957"/>
        <v/>
      </c>
      <c r="N1019" s="89"/>
      <c r="P1019" s="199"/>
      <c r="Q1019" s="199"/>
      <c r="R1019" s="199"/>
      <c r="S1019" s="199" t="str">
        <f>IF(OR(LEFT($A1019,1)="x",AND(AC1013+$AC1019=0,$AC1013&gt;0)),"",IFERROR(VLOOKUP($A1019,LedenZ,29,0),""))</f>
        <v/>
      </c>
      <c r="T1019" s="273">
        <f t="shared" si="958"/>
        <v>0</v>
      </c>
      <c r="U1019" s="202">
        <f t="shared" si="959"/>
        <v>0</v>
      </c>
      <c r="V1019" s="205" t="str">
        <f t="shared" si="966"/>
        <v/>
      </c>
      <c r="W1019" s="205" t="str">
        <f t="shared" si="966"/>
        <v/>
      </c>
      <c r="X1019" s="49">
        <v>10</v>
      </c>
      <c r="Y1019" s="84" t="str">
        <f t="shared" si="960"/>
        <v/>
      </c>
      <c r="Z1019" s="84" t="str">
        <f t="shared" si="961"/>
        <v/>
      </c>
      <c r="AA1019" s="84" t="str">
        <f t="shared" si="962"/>
        <v/>
      </c>
      <c r="AB1019" s="84" t="str">
        <f t="shared" si="963"/>
        <v/>
      </c>
      <c r="AC1019" s="31">
        <f t="shared" si="964"/>
        <v>0</v>
      </c>
      <c r="AH1019" s="332" t="str">
        <f t="shared" si="965"/>
        <v/>
      </c>
    </row>
    <row r="1020" spans="1:34" x14ac:dyDescent="0.25">
      <c r="A1020" s="31" t="str">
        <f>C1011&amp;"x"&amp;B1020</f>
        <v>x7</v>
      </c>
      <c r="B1020" s="60">
        <v>7</v>
      </c>
      <c r="C1020" s="84" t="str">
        <f t="shared" si="948"/>
        <v/>
      </c>
      <c r="D1020" s="84" t="str">
        <f t="shared" si="949"/>
        <v/>
      </c>
      <c r="E1020" s="85" t="str">
        <f t="shared" si="950"/>
        <v/>
      </c>
      <c r="F1020" s="85" t="str">
        <f t="shared" si="951"/>
        <v/>
      </c>
      <c r="G1020" s="86" t="str">
        <f t="shared" si="952"/>
        <v/>
      </c>
      <c r="H1020" s="87" t="str">
        <f t="shared" si="953"/>
        <v/>
      </c>
      <c r="I1020" s="94"/>
      <c r="J1020" s="84" t="str">
        <f t="shared" si="954"/>
        <v/>
      </c>
      <c r="K1020" s="84" t="str">
        <f t="shared" si="955"/>
        <v/>
      </c>
      <c r="L1020" s="84" t="str">
        <f t="shared" si="956"/>
        <v/>
      </c>
      <c r="M1020" s="84" t="str">
        <f t="shared" si="957"/>
        <v/>
      </c>
      <c r="N1020" s="89"/>
      <c r="P1020" s="199"/>
      <c r="Q1020" s="199"/>
      <c r="R1020" s="199"/>
      <c r="S1020" s="199" t="str">
        <f>IF(OR(LEFT($A1020,1)="x",AND(AC1013+$AC1020=0,$AC1013&gt;0)),"",IFERROR(VLOOKUP($A1020,LedenZ,29,0),""))</f>
        <v/>
      </c>
      <c r="T1020" s="273">
        <f t="shared" si="958"/>
        <v>0</v>
      </c>
      <c r="U1020" s="202">
        <f t="shared" si="959"/>
        <v>0</v>
      </c>
      <c r="V1020" s="205" t="str">
        <f t="shared" si="966"/>
        <v/>
      </c>
      <c r="W1020" s="205" t="str">
        <f t="shared" si="966"/>
        <v/>
      </c>
      <c r="X1020" s="49">
        <v>11</v>
      </c>
      <c r="Y1020" s="84" t="str">
        <f t="shared" si="960"/>
        <v/>
      </c>
      <c r="Z1020" s="84" t="str">
        <f t="shared" si="961"/>
        <v/>
      </c>
      <c r="AA1020" s="84" t="str">
        <f t="shared" si="962"/>
        <v/>
      </c>
      <c r="AB1020" s="84" t="str">
        <f t="shared" si="963"/>
        <v/>
      </c>
      <c r="AC1020" s="31">
        <f t="shared" si="964"/>
        <v>0</v>
      </c>
      <c r="AH1020" s="332" t="str">
        <f t="shared" si="965"/>
        <v/>
      </c>
    </row>
    <row r="1021" spans="1:34" x14ac:dyDescent="0.25">
      <c r="A1021" s="31" t="str">
        <f>C1011&amp;"x"&amp;B1021</f>
        <v>x8</v>
      </c>
      <c r="B1021" s="60">
        <v>8</v>
      </c>
      <c r="C1021" s="84" t="str">
        <f t="shared" si="948"/>
        <v/>
      </c>
      <c r="D1021" s="84" t="str">
        <f t="shared" si="949"/>
        <v/>
      </c>
      <c r="E1021" s="85" t="str">
        <f t="shared" si="950"/>
        <v/>
      </c>
      <c r="F1021" s="85" t="str">
        <f t="shared" si="951"/>
        <v/>
      </c>
      <c r="G1021" s="86" t="str">
        <f t="shared" si="952"/>
        <v/>
      </c>
      <c r="H1021" s="87" t="str">
        <f t="shared" si="953"/>
        <v/>
      </c>
      <c r="I1021" s="94"/>
      <c r="J1021" s="84" t="str">
        <f t="shared" si="954"/>
        <v/>
      </c>
      <c r="K1021" s="84" t="str">
        <f t="shared" si="955"/>
        <v/>
      </c>
      <c r="L1021" s="84" t="str">
        <f t="shared" si="956"/>
        <v/>
      </c>
      <c r="M1021" s="84" t="str">
        <f t="shared" si="957"/>
        <v/>
      </c>
      <c r="N1021" s="89"/>
      <c r="P1021" s="199"/>
      <c r="Q1021" s="199"/>
      <c r="R1021" s="199"/>
      <c r="S1021" s="199" t="str">
        <f>IF(OR(LEFT($A1021,1)="x",AND(AC1013+$AC1021=0,$AC1013&gt;0)),"",IFERROR(VLOOKUP($A1021,LedenZ,29,0),""))</f>
        <v/>
      </c>
      <c r="T1021" s="273">
        <f t="shared" si="958"/>
        <v>0</v>
      </c>
      <c r="U1021" s="202">
        <f t="shared" si="959"/>
        <v>0</v>
      </c>
      <c r="V1021" s="205" t="str">
        <f t="shared" si="966"/>
        <v/>
      </c>
      <c r="W1021" s="205" t="str">
        <f t="shared" si="966"/>
        <v/>
      </c>
      <c r="X1021" s="49">
        <v>12</v>
      </c>
      <c r="Y1021" s="84" t="str">
        <f t="shared" si="960"/>
        <v/>
      </c>
      <c r="Z1021" s="84" t="str">
        <f t="shared" si="961"/>
        <v/>
      </c>
      <c r="AA1021" s="84" t="str">
        <f t="shared" si="962"/>
        <v/>
      </c>
      <c r="AB1021" s="84" t="str">
        <f t="shared" si="963"/>
        <v/>
      </c>
      <c r="AC1021" s="31">
        <f t="shared" si="964"/>
        <v>0</v>
      </c>
      <c r="AH1021" s="332" t="str">
        <f t="shared" si="965"/>
        <v/>
      </c>
    </row>
    <row r="1022" spans="1:34" x14ac:dyDescent="0.25">
      <c r="A1022" s="31" t="str">
        <f>C1011&amp;"x"&amp;B1022</f>
        <v>x9</v>
      </c>
      <c r="B1022" s="60">
        <v>9</v>
      </c>
      <c r="C1022" s="84" t="str">
        <f t="shared" si="948"/>
        <v/>
      </c>
      <c r="D1022" s="84" t="str">
        <f t="shared" si="949"/>
        <v/>
      </c>
      <c r="E1022" s="85" t="str">
        <f t="shared" si="950"/>
        <v/>
      </c>
      <c r="F1022" s="85" t="str">
        <f t="shared" si="951"/>
        <v/>
      </c>
      <c r="G1022" s="86" t="str">
        <f t="shared" si="952"/>
        <v/>
      </c>
      <c r="H1022" s="87" t="str">
        <f t="shared" si="953"/>
        <v/>
      </c>
      <c r="I1022" s="94"/>
      <c r="J1022" s="84" t="str">
        <f t="shared" si="954"/>
        <v/>
      </c>
      <c r="K1022" s="84" t="str">
        <f t="shared" si="955"/>
        <v/>
      </c>
      <c r="L1022" s="84" t="str">
        <f t="shared" si="956"/>
        <v/>
      </c>
      <c r="M1022" s="84" t="str">
        <f t="shared" si="957"/>
        <v/>
      </c>
      <c r="N1022" s="89"/>
      <c r="P1022" s="199"/>
      <c r="Q1022" s="199"/>
      <c r="R1022" s="199"/>
      <c r="S1022" s="199" t="str">
        <f>IF(OR(LEFT($A1022,1)="x",AND(AC1013+$AC1022=0,$AC1013&gt;0)),"",IFERROR(VLOOKUP($A1022,LedenZ,29,0),""))</f>
        <v/>
      </c>
      <c r="T1022" s="273">
        <f t="shared" si="958"/>
        <v>0</v>
      </c>
      <c r="U1022" s="202">
        <f t="shared" si="959"/>
        <v>0</v>
      </c>
      <c r="V1022" s="205" t="str">
        <f t="shared" si="966"/>
        <v/>
      </c>
      <c r="W1022" s="205" t="str">
        <f t="shared" si="966"/>
        <v/>
      </c>
      <c r="X1022" s="49">
        <v>13</v>
      </c>
      <c r="Y1022" s="84" t="str">
        <f t="shared" si="960"/>
        <v/>
      </c>
      <c r="Z1022" s="84" t="str">
        <f t="shared" si="961"/>
        <v/>
      </c>
      <c r="AA1022" s="84" t="str">
        <f t="shared" si="962"/>
        <v/>
      </c>
      <c r="AB1022" s="84" t="str">
        <f t="shared" si="963"/>
        <v/>
      </c>
      <c r="AC1022" s="31">
        <f t="shared" si="964"/>
        <v>0</v>
      </c>
      <c r="AH1022" s="332" t="str">
        <f t="shared" si="965"/>
        <v/>
      </c>
    </row>
    <row r="1023" spans="1:34" x14ac:dyDescent="0.25">
      <c r="A1023" s="31" t="str">
        <f>C1011&amp;"x"&amp;B1023</f>
        <v>x10</v>
      </c>
      <c r="B1023" s="60">
        <v>10</v>
      </c>
      <c r="C1023" s="84" t="str">
        <f t="shared" si="948"/>
        <v/>
      </c>
      <c r="D1023" s="84" t="str">
        <f t="shared" si="949"/>
        <v/>
      </c>
      <c r="E1023" s="85" t="str">
        <f t="shared" si="950"/>
        <v/>
      </c>
      <c r="F1023" s="85" t="str">
        <f t="shared" si="951"/>
        <v/>
      </c>
      <c r="G1023" s="86" t="str">
        <f t="shared" si="952"/>
        <v/>
      </c>
      <c r="H1023" s="87" t="str">
        <f t="shared" si="953"/>
        <v/>
      </c>
      <c r="I1023" s="94"/>
      <c r="J1023" s="84" t="str">
        <f t="shared" si="954"/>
        <v/>
      </c>
      <c r="K1023" s="84" t="str">
        <f t="shared" si="955"/>
        <v/>
      </c>
      <c r="L1023" s="84" t="str">
        <f t="shared" si="956"/>
        <v/>
      </c>
      <c r="M1023" s="84" t="str">
        <f t="shared" si="957"/>
        <v/>
      </c>
      <c r="N1023" s="89"/>
      <c r="P1023" s="199"/>
      <c r="Q1023" s="199"/>
      <c r="R1023" s="199"/>
      <c r="S1023" s="199" t="str">
        <f>IF(OR(LEFT($A1023,1)="x",AND(AC1013+$AC1023=0,$AC1013&gt;0)),"",IFERROR(VLOOKUP($A1023,LedenZ,29,0),""))</f>
        <v/>
      </c>
      <c r="T1023" s="273">
        <f t="shared" si="958"/>
        <v>0</v>
      </c>
      <c r="U1023" s="202">
        <f t="shared" si="959"/>
        <v>0</v>
      </c>
      <c r="V1023" s="205" t="str">
        <f t="shared" si="966"/>
        <v/>
      </c>
      <c r="W1023" s="205" t="str">
        <f t="shared" si="966"/>
        <v/>
      </c>
      <c r="X1023" s="49">
        <v>14</v>
      </c>
      <c r="Y1023" s="84" t="str">
        <f t="shared" si="960"/>
        <v/>
      </c>
      <c r="Z1023" s="84" t="str">
        <f t="shared" si="961"/>
        <v/>
      </c>
      <c r="AA1023" s="84" t="str">
        <f t="shared" si="962"/>
        <v/>
      </c>
      <c r="AB1023" s="84" t="str">
        <f t="shared" si="963"/>
        <v/>
      </c>
      <c r="AC1023" s="31">
        <f t="shared" si="964"/>
        <v>0</v>
      </c>
      <c r="AH1023" s="332" t="str">
        <f t="shared" si="965"/>
        <v/>
      </c>
    </row>
    <row r="1024" spans="1:34" x14ac:dyDescent="0.25">
      <c r="A1024" s="31" t="str">
        <f>C1011&amp;"x"&amp;B1024</f>
        <v>x11</v>
      </c>
      <c r="B1024" s="60">
        <v>11</v>
      </c>
      <c r="C1024" s="84" t="str">
        <f t="shared" si="948"/>
        <v/>
      </c>
      <c r="D1024" s="84" t="str">
        <f t="shared" si="949"/>
        <v/>
      </c>
      <c r="E1024" s="85" t="str">
        <f t="shared" si="950"/>
        <v/>
      </c>
      <c r="F1024" s="85" t="str">
        <f t="shared" si="951"/>
        <v/>
      </c>
      <c r="G1024" s="86" t="str">
        <f t="shared" si="952"/>
        <v/>
      </c>
      <c r="H1024" s="87" t="str">
        <f t="shared" si="953"/>
        <v/>
      </c>
      <c r="I1024" s="94"/>
      <c r="J1024" s="84" t="str">
        <f t="shared" si="954"/>
        <v/>
      </c>
      <c r="K1024" s="84" t="str">
        <f t="shared" si="955"/>
        <v/>
      </c>
      <c r="L1024" s="84" t="str">
        <f t="shared" si="956"/>
        <v/>
      </c>
      <c r="M1024" s="84" t="str">
        <f t="shared" si="957"/>
        <v/>
      </c>
      <c r="N1024" s="89"/>
      <c r="P1024" s="199"/>
      <c r="Q1024" s="199"/>
      <c r="R1024" s="199"/>
      <c r="S1024" s="199" t="str">
        <f>IF(OR(LEFT($A1024,1)="x",AND(AC1013+$AC1024=0,$AC1013&gt;0)),"",IFERROR(VLOOKUP($A1024,LedenZ,29,0),""))</f>
        <v/>
      </c>
      <c r="T1024" s="273">
        <f t="shared" si="958"/>
        <v>0</v>
      </c>
      <c r="U1024" s="202">
        <f t="shared" si="959"/>
        <v>0</v>
      </c>
      <c r="V1024" s="205" t="str">
        <f t="shared" si="966"/>
        <v/>
      </c>
      <c r="W1024" s="205" t="str">
        <f t="shared" si="966"/>
        <v/>
      </c>
      <c r="X1024" s="49">
        <v>15</v>
      </c>
      <c r="Y1024" s="84" t="str">
        <f t="shared" si="960"/>
        <v/>
      </c>
      <c r="Z1024" s="84" t="str">
        <f t="shared" si="961"/>
        <v/>
      </c>
      <c r="AA1024" s="84" t="str">
        <f t="shared" si="962"/>
        <v/>
      </c>
      <c r="AB1024" s="84" t="str">
        <f t="shared" si="963"/>
        <v/>
      </c>
      <c r="AC1024" s="31">
        <f t="shared" si="964"/>
        <v>0</v>
      </c>
      <c r="AH1024" s="332" t="str">
        <f t="shared" si="965"/>
        <v/>
      </c>
    </row>
    <row r="1025" spans="1:34" x14ac:dyDescent="0.25">
      <c r="A1025" s="31" t="str">
        <f>C1011&amp;"x"&amp;B1025</f>
        <v>x12</v>
      </c>
      <c r="B1025" s="60">
        <v>12</v>
      </c>
      <c r="C1025" s="84" t="str">
        <f t="shared" si="948"/>
        <v/>
      </c>
      <c r="D1025" s="84" t="str">
        <f t="shared" si="949"/>
        <v/>
      </c>
      <c r="E1025" s="85" t="str">
        <f t="shared" si="950"/>
        <v/>
      </c>
      <c r="F1025" s="85" t="str">
        <f t="shared" si="951"/>
        <v/>
      </c>
      <c r="G1025" s="86" t="str">
        <f t="shared" si="952"/>
        <v/>
      </c>
      <c r="H1025" s="87" t="str">
        <f t="shared" si="953"/>
        <v/>
      </c>
      <c r="I1025" s="94"/>
      <c r="J1025" s="84" t="str">
        <f t="shared" si="954"/>
        <v/>
      </c>
      <c r="K1025" s="84" t="str">
        <f t="shared" si="955"/>
        <v/>
      </c>
      <c r="L1025" s="84" t="str">
        <f t="shared" si="956"/>
        <v/>
      </c>
      <c r="M1025" s="84" t="str">
        <f t="shared" si="957"/>
        <v/>
      </c>
      <c r="N1025" s="89"/>
      <c r="P1025" s="199"/>
      <c r="Q1025" s="199"/>
      <c r="R1025" s="199"/>
      <c r="S1025" s="199" t="str">
        <f>IF(OR(LEFT($A1025,1)="x",AND(AC1013+$AC1025=0,$AC1013&gt;0)),"",IFERROR(VLOOKUP($A1025,LedenZ,29,0),""))</f>
        <v/>
      </c>
      <c r="T1025" s="273">
        <f t="shared" si="958"/>
        <v>0</v>
      </c>
      <c r="U1025" s="202">
        <f t="shared" si="959"/>
        <v>0</v>
      </c>
      <c r="V1025" s="205" t="str">
        <f t="shared" si="966"/>
        <v/>
      </c>
      <c r="W1025" s="205" t="str">
        <f t="shared" si="966"/>
        <v/>
      </c>
      <c r="X1025" s="49">
        <v>16</v>
      </c>
      <c r="Y1025" s="84" t="str">
        <f t="shared" si="960"/>
        <v/>
      </c>
      <c r="Z1025" s="84" t="str">
        <f t="shared" si="961"/>
        <v/>
      </c>
      <c r="AA1025" s="84" t="str">
        <f t="shared" si="962"/>
        <v/>
      </c>
      <c r="AB1025" s="84" t="str">
        <f t="shared" si="963"/>
        <v/>
      </c>
      <c r="AC1025" s="31">
        <f t="shared" si="964"/>
        <v>0</v>
      </c>
      <c r="AH1025" s="332" t="str">
        <f t="shared" si="965"/>
        <v/>
      </c>
    </row>
    <row r="1026" spans="1:34" x14ac:dyDescent="0.25">
      <c r="A1026" s="31" t="str">
        <f>C1011&amp;"x"&amp;B1026</f>
        <v>x13</v>
      </c>
      <c r="B1026" s="60">
        <v>13</v>
      </c>
      <c r="C1026" s="84" t="str">
        <f t="shared" si="948"/>
        <v/>
      </c>
      <c r="D1026" s="84" t="str">
        <f t="shared" si="949"/>
        <v/>
      </c>
      <c r="E1026" s="85" t="str">
        <f t="shared" si="950"/>
        <v/>
      </c>
      <c r="F1026" s="85" t="str">
        <f t="shared" si="951"/>
        <v/>
      </c>
      <c r="G1026" s="86" t="str">
        <f t="shared" si="952"/>
        <v/>
      </c>
      <c r="H1026" s="87" t="str">
        <f t="shared" si="953"/>
        <v/>
      </c>
      <c r="I1026" s="94"/>
      <c r="J1026" s="84" t="str">
        <f t="shared" si="954"/>
        <v/>
      </c>
      <c r="K1026" s="84" t="str">
        <f t="shared" si="955"/>
        <v/>
      </c>
      <c r="L1026" s="84" t="str">
        <f t="shared" si="956"/>
        <v/>
      </c>
      <c r="M1026" s="84" t="str">
        <f t="shared" si="957"/>
        <v/>
      </c>
      <c r="N1026" s="89"/>
      <c r="P1026" s="199"/>
      <c r="Q1026" s="199"/>
      <c r="R1026" s="199"/>
      <c r="S1026" s="199" t="str">
        <f>IF(OR(LEFT($A1026,1)="x",AND(AC1013+$AC1026=0,$AC1013&gt;0)),"",IFERROR(VLOOKUP($A1026,LedenZ,29,0),""))</f>
        <v/>
      </c>
      <c r="T1026" s="273">
        <f t="shared" si="958"/>
        <v>0</v>
      </c>
      <c r="U1026" s="202">
        <f t="shared" si="959"/>
        <v>0</v>
      </c>
      <c r="V1026" s="205" t="str">
        <f t="shared" si="966"/>
        <v/>
      </c>
      <c r="W1026" s="205" t="str">
        <f t="shared" si="966"/>
        <v/>
      </c>
      <c r="X1026" s="49">
        <v>17</v>
      </c>
      <c r="Y1026" s="84" t="str">
        <f t="shared" si="960"/>
        <v/>
      </c>
      <c r="Z1026" s="84" t="str">
        <f t="shared" si="961"/>
        <v/>
      </c>
      <c r="AA1026" s="84" t="str">
        <f t="shared" si="962"/>
        <v/>
      </c>
      <c r="AB1026" s="84" t="str">
        <f t="shared" si="963"/>
        <v/>
      </c>
      <c r="AC1026" s="31">
        <f t="shared" si="964"/>
        <v>0</v>
      </c>
      <c r="AH1026" s="332" t="str">
        <f t="shared" si="965"/>
        <v/>
      </c>
    </row>
    <row r="1027" spans="1:34" x14ac:dyDescent="0.25">
      <c r="A1027" s="31" t="str">
        <f>C1011&amp;"x"&amp;B1027</f>
        <v>x14</v>
      </c>
      <c r="B1027" s="60">
        <v>14</v>
      </c>
      <c r="C1027" s="84" t="str">
        <f t="shared" si="948"/>
        <v/>
      </c>
      <c r="D1027" s="84" t="str">
        <f t="shared" si="949"/>
        <v/>
      </c>
      <c r="E1027" s="85" t="str">
        <f t="shared" si="950"/>
        <v/>
      </c>
      <c r="F1027" s="85" t="str">
        <f t="shared" si="951"/>
        <v/>
      </c>
      <c r="G1027" s="86" t="str">
        <f t="shared" si="952"/>
        <v/>
      </c>
      <c r="H1027" s="87" t="str">
        <f t="shared" si="953"/>
        <v/>
      </c>
      <c r="I1027" s="94"/>
      <c r="J1027" s="84" t="str">
        <f t="shared" si="954"/>
        <v/>
      </c>
      <c r="K1027" s="84" t="str">
        <f t="shared" si="955"/>
        <v/>
      </c>
      <c r="L1027" s="84" t="str">
        <f t="shared" si="956"/>
        <v/>
      </c>
      <c r="M1027" s="84" t="str">
        <f t="shared" si="957"/>
        <v/>
      </c>
      <c r="N1027" s="89"/>
      <c r="P1027" s="199"/>
      <c r="Q1027" s="199"/>
      <c r="R1027" s="199"/>
      <c r="S1027" s="199" t="str">
        <f>IF(OR(LEFT($A1027,1)="x",AND(AC1013+$AC1027=0,$AC1013&gt;0)),"",IFERROR(VLOOKUP($A1027,LedenZ,29,0),""))</f>
        <v/>
      </c>
      <c r="T1027" s="273">
        <f t="shared" si="958"/>
        <v>0</v>
      </c>
      <c r="U1027" s="202">
        <f t="shared" si="959"/>
        <v>0</v>
      </c>
      <c r="V1027" s="205" t="str">
        <f t="shared" si="966"/>
        <v/>
      </c>
      <c r="W1027" s="205" t="str">
        <f t="shared" si="966"/>
        <v/>
      </c>
      <c r="X1027" s="49">
        <v>18</v>
      </c>
      <c r="Y1027" s="84" t="str">
        <f t="shared" si="960"/>
        <v/>
      </c>
      <c r="Z1027" s="84" t="str">
        <f t="shared" si="961"/>
        <v/>
      </c>
      <c r="AA1027" s="84" t="str">
        <f t="shared" si="962"/>
        <v/>
      </c>
      <c r="AB1027" s="84" t="str">
        <f t="shared" si="963"/>
        <v/>
      </c>
      <c r="AC1027" s="31">
        <f t="shared" si="964"/>
        <v>0</v>
      </c>
      <c r="AH1027" s="332" t="str">
        <f t="shared" si="965"/>
        <v/>
      </c>
    </row>
    <row r="1028" spans="1:34" x14ac:dyDescent="0.25">
      <c r="A1028" s="31" t="str">
        <f>C1011&amp;"x"&amp;B1028</f>
        <v>x15</v>
      </c>
      <c r="B1028" s="60">
        <v>15</v>
      </c>
      <c r="C1028" s="84" t="str">
        <f t="shared" si="948"/>
        <v/>
      </c>
      <c r="D1028" s="84" t="str">
        <f t="shared" si="949"/>
        <v/>
      </c>
      <c r="E1028" s="85" t="str">
        <f t="shared" si="950"/>
        <v/>
      </c>
      <c r="F1028" s="85" t="str">
        <f t="shared" si="951"/>
        <v/>
      </c>
      <c r="G1028" s="86" t="str">
        <f t="shared" si="952"/>
        <v/>
      </c>
      <c r="H1028" s="87" t="str">
        <f t="shared" si="953"/>
        <v/>
      </c>
      <c r="I1028" s="94"/>
      <c r="J1028" s="84" t="str">
        <f t="shared" si="954"/>
        <v/>
      </c>
      <c r="K1028" s="84" t="str">
        <f t="shared" si="955"/>
        <v/>
      </c>
      <c r="L1028" s="84" t="str">
        <f t="shared" si="956"/>
        <v/>
      </c>
      <c r="M1028" s="84" t="str">
        <f t="shared" si="957"/>
        <v/>
      </c>
      <c r="N1028" s="89"/>
      <c r="P1028" s="199"/>
      <c r="Q1028" s="199"/>
      <c r="R1028" s="199"/>
      <c r="S1028" s="199" t="str">
        <f>IF(OR(LEFT($A1028,1)="x",AND(AC1013+$AC1028=0,$AC1013&gt;0)),"",IFERROR(VLOOKUP($A1028,LedenZ,29,0),""))</f>
        <v/>
      </c>
      <c r="T1028" s="273">
        <f t="shared" si="958"/>
        <v>0</v>
      </c>
      <c r="U1028" s="202">
        <f t="shared" si="959"/>
        <v>0</v>
      </c>
      <c r="V1028" s="205" t="str">
        <f t="shared" si="966"/>
        <v/>
      </c>
      <c r="W1028" s="205" t="str">
        <f t="shared" si="966"/>
        <v/>
      </c>
      <c r="X1028" s="49">
        <v>19</v>
      </c>
      <c r="Y1028" s="84" t="str">
        <f t="shared" si="960"/>
        <v/>
      </c>
      <c r="Z1028" s="84" t="str">
        <f t="shared" si="961"/>
        <v/>
      </c>
      <c r="AA1028" s="84" t="str">
        <f t="shared" si="962"/>
        <v/>
      </c>
      <c r="AB1028" s="84" t="str">
        <f t="shared" si="963"/>
        <v/>
      </c>
      <c r="AC1028" s="31">
        <f t="shared" si="964"/>
        <v>0</v>
      </c>
      <c r="AH1028" s="332" t="str">
        <f t="shared" si="965"/>
        <v/>
      </c>
    </row>
    <row r="1029" spans="1:34" ht="13.8" thickBot="1" x14ac:dyDescent="0.3">
      <c r="B1029" s="90"/>
      <c r="C1029" s="91"/>
      <c r="D1029" s="90"/>
      <c r="E1029" s="90"/>
      <c r="F1029" s="90"/>
      <c r="G1029" s="92"/>
      <c r="H1029" s="92"/>
      <c r="I1029" s="92"/>
      <c r="J1029" s="91"/>
      <c r="K1029" s="91"/>
      <c r="L1029" s="91"/>
      <c r="M1029" s="89"/>
      <c r="N1029" s="89"/>
      <c r="X1029" s="49">
        <v>20</v>
      </c>
    </row>
    <row r="1030" spans="1:34" ht="13.8" thickTop="1" x14ac:dyDescent="0.25">
      <c r="A1030" s="59"/>
      <c r="B1030" s="60"/>
      <c r="C1030" s="416" t="s">
        <v>5707</v>
      </c>
      <c r="D1030" s="416"/>
      <c r="E1030" s="162" t="s">
        <v>5708</v>
      </c>
      <c r="F1030" s="162" t="s">
        <v>5709</v>
      </c>
      <c r="G1030" s="62" t="s">
        <v>5710</v>
      </c>
      <c r="H1030" s="63"/>
      <c r="I1030" s="64"/>
      <c r="J1030" s="65" t="s">
        <v>5711</v>
      </c>
      <c r="K1030" s="65" t="s">
        <v>5712</v>
      </c>
      <c r="L1030" s="65" t="s">
        <v>5713</v>
      </c>
      <c r="M1030" s="66"/>
      <c r="N1030" s="66"/>
      <c r="O1030" s="67"/>
      <c r="P1030" s="68">
        <f>COUNT(P1034:P1048)</f>
        <v>0</v>
      </c>
      <c r="Q1030" s="68">
        <f>COUNT(Q1034:Q1048)</f>
        <v>0</v>
      </c>
      <c r="R1030" s="68">
        <f>COUNT(R1034:R1048)</f>
        <v>0</v>
      </c>
      <c r="S1030" s="68">
        <f>COUNT(S1034:S1048)</f>
        <v>0</v>
      </c>
      <c r="T1030" s="344">
        <f>T1031-SUM(U1034:U1048)</f>
        <v>0</v>
      </c>
      <c r="U1030" s="67"/>
      <c r="V1030" s="67"/>
      <c r="W1030" s="67"/>
      <c r="X1030" s="67">
        <v>1</v>
      </c>
      <c r="Y1030" s="59"/>
      <c r="Z1030" s="59"/>
      <c r="AA1030" s="59"/>
      <c r="AB1030" s="59"/>
      <c r="AC1030" s="59"/>
    </row>
    <row r="1031" spans="1:34" x14ac:dyDescent="0.25">
      <c r="A1031" s="40">
        <v>55</v>
      </c>
      <c r="B1031" s="70"/>
      <c r="C1031" s="415" t="str">
        <f>Leden!AR57</f>
        <v/>
      </c>
      <c r="D1031" s="415"/>
      <c r="E1031" s="161" t="str">
        <f>IF($C1031="","",LEFT(IFERROR(VLOOKUP($C1031,TeamsZ,2,0),"")&amp;"??",2))</f>
        <v/>
      </c>
      <c r="F1031" s="342" t="str">
        <f>IF($C1031="","",IFERROR(VLOOKUP($C1031,TeamsZ,3,0),"??"))</f>
        <v/>
      </c>
      <c r="G1031" s="161" t="str">
        <f>IF($C1031="","",LEFT(IFERROR(VLOOKUP($C1031,TeamsZ,4,0),"")&amp;"?",1))</f>
        <v/>
      </c>
      <c r="H1031" s="72"/>
      <c r="I1031" s="73"/>
      <c r="J1031" s="265">
        <f>COUNTIF(C1034:C1048,"V")</f>
        <v>0</v>
      </c>
      <c r="K1031" s="268">
        <f>COUNTIF(C1034:C1048,"M")</f>
        <v>0</v>
      </c>
      <c r="L1031" s="74" t="str">
        <f>IFERROR(AVERAGE(H1034:H1048),"")</f>
        <v/>
      </c>
      <c r="M1031" s="75"/>
      <c r="N1031" s="75"/>
      <c r="O1031" s="76" t="s">
        <v>5714</v>
      </c>
      <c r="P1031" s="346"/>
      <c r="Q1031" s="346"/>
      <c r="R1031" s="346"/>
      <c r="S1031" s="346" t="str">
        <f>IF(COUNT(S1034:S1048)=0,"",TeamPunten(S1034:S1048,$C1031,$T1031))</f>
        <v/>
      </c>
      <c r="T1031" s="344">
        <f>SUM(T1034:T1048)</f>
        <v>0</v>
      </c>
      <c r="U1031" s="201" t="str">
        <f>MID($C1031,1,1)</f>
        <v/>
      </c>
      <c r="V1031" s="201" t="str">
        <f>MID($C1031,1,1)</f>
        <v/>
      </c>
      <c r="W1031" s="201" t="str">
        <f>MID($C1031,1,1)</f>
        <v/>
      </c>
      <c r="X1031" s="49">
        <v>2</v>
      </c>
      <c r="Y1031" s="40"/>
      <c r="Z1031" s="40"/>
      <c r="AA1031" s="40"/>
      <c r="AB1031" s="40"/>
      <c r="AC1031" s="40"/>
      <c r="AD1031" s="17" t="str">
        <f>IF($C1031="","",IFERROR(VLOOKUP($C1031,TeamsZ,6,0),""))</f>
        <v/>
      </c>
      <c r="AE1031" s="17" t="str">
        <f>TRIM(IF($AD1031="","",IFERROR(VLOOKUP($AD1031,Teams!$J$4:$O$8,2,0),"")))</f>
        <v/>
      </c>
      <c r="AF1031" s="17" t="str">
        <f>TRIM(IF($AD1031="","",IFERROR(VLOOKUP($AD1031,Teams!$J$4:$O$8,4,0),"")))</f>
        <v/>
      </c>
      <c r="AH1031" s="335" t="str">
        <f>IFERROR(AVERAGE(AH1034:AH1048),"")</f>
        <v/>
      </c>
    </row>
    <row r="1032" spans="1:34" x14ac:dyDescent="0.25">
      <c r="B1032" s="60"/>
      <c r="C1032" s="162"/>
      <c r="D1032" s="60"/>
      <c r="E1032" s="60"/>
      <c r="F1032" s="60"/>
      <c r="G1032" s="64"/>
      <c r="H1032" s="64"/>
      <c r="I1032" s="64"/>
      <c r="J1032" s="266"/>
      <c r="K1032" s="266"/>
      <c r="L1032" s="266"/>
      <c r="M1032" s="77"/>
      <c r="N1032" s="77"/>
      <c r="P1032" s="200"/>
      <c r="Q1032" s="200"/>
      <c r="R1032" s="200"/>
      <c r="S1032" s="200"/>
      <c r="T1032" s="156"/>
      <c r="U1032" s="202"/>
      <c r="V1032" s="202"/>
      <c r="W1032" s="202"/>
      <c r="X1032" s="49">
        <v>3</v>
      </c>
    </row>
    <row r="1033" spans="1:34" x14ac:dyDescent="0.25">
      <c r="A1033" s="78"/>
      <c r="B1033" s="79"/>
      <c r="C1033" s="80" t="s">
        <v>5715</v>
      </c>
      <c r="D1033" s="80" t="s">
        <v>5716</v>
      </c>
      <c r="E1033" s="81" t="s">
        <v>5717</v>
      </c>
      <c r="F1033" s="81" t="s">
        <v>5718</v>
      </c>
      <c r="G1033" s="80" t="s">
        <v>5719</v>
      </c>
      <c r="H1033" s="80" t="s">
        <v>5720</v>
      </c>
      <c r="I1033" s="80" t="s">
        <v>5575</v>
      </c>
      <c r="J1033" s="80" t="s">
        <v>7904</v>
      </c>
      <c r="K1033" s="80" t="s">
        <v>7905</v>
      </c>
      <c r="L1033" s="80" t="s">
        <v>8680</v>
      </c>
      <c r="M1033" s="80" t="s">
        <v>8681</v>
      </c>
      <c r="N1033" s="82"/>
      <c r="O1033" s="83"/>
      <c r="P1033" s="203" t="s">
        <v>5585</v>
      </c>
      <c r="Q1033" s="203" t="s">
        <v>5584</v>
      </c>
      <c r="R1033" s="203" t="s">
        <v>5586</v>
      </c>
      <c r="S1033" s="203" t="s">
        <v>5585</v>
      </c>
      <c r="T1033" s="156"/>
      <c r="U1033" s="201" t="str">
        <f>IF(W1031="","",VLOOKUP(W1031,Leeftijdscat,2,FALSE))</f>
        <v/>
      </c>
      <c r="V1033" s="201" t="str">
        <f>IF(W1031="","",VLOOKUP(W1031,Leeftijdscat,3,FALSE))</f>
        <v/>
      </c>
      <c r="W1033" s="201" t="str">
        <f>IF(W1031="","",VLOOKUP(W1031,Leeftijdscat,4,FALSE))</f>
        <v/>
      </c>
      <c r="X1033" s="49">
        <v>4</v>
      </c>
      <c r="Y1033" s="78">
        <f>LEN(Y1034&amp;Y1035&amp;Y1036&amp;Y1037&amp;Y1038&amp;Y1039&amp;Y1040&amp;Y1041&amp;Y1042&amp;Y1043&amp;Y1044&amp;Y1045&amp;Y1046&amp;Y1047&amp;Y1048)</f>
        <v>0</v>
      </c>
      <c r="Z1033" s="78">
        <f>LEN(Z1034&amp;Z1035&amp;Z1036&amp;Z1037&amp;Z1038&amp;Z1039&amp;Z1040&amp;Z1041&amp;Z1042&amp;Z1043&amp;Z1044&amp;Z1045&amp;Z1046&amp;Z1047&amp;Z1048)</f>
        <v>0</v>
      </c>
      <c r="AA1033" s="78">
        <f>LEN(AA1034&amp;AA1035&amp;AA1036&amp;AA1037&amp;AA1038&amp;AA1039&amp;AA1040&amp;AA1041&amp;AA1042&amp;AA1043&amp;AA1044&amp;AA1045&amp;AA1046&amp;AA1047&amp;AA1048)</f>
        <v>0</v>
      </c>
      <c r="AB1033" s="78">
        <f>LEN(AB1034&amp;AB1035&amp;AB1036&amp;AB1037&amp;AB1038&amp;AB1039&amp;AB1040&amp;AB1041&amp;AB1042&amp;AB1043&amp;AB1044&amp;AB1045&amp;AB1046&amp;AB1047&amp;AB1048)</f>
        <v>0</v>
      </c>
      <c r="AC1033" s="78">
        <f>SUM(Y1033:AA1033)</f>
        <v>0</v>
      </c>
    </row>
    <row r="1034" spans="1:34" x14ac:dyDescent="0.25">
      <c r="A1034" s="31" t="str">
        <f>C1031&amp;"x"&amp;B1034</f>
        <v>x1</v>
      </c>
      <c r="B1034" s="60">
        <v>1</v>
      </c>
      <c r="C1034" s="84" t="str">
        <f t="shared" ref="C1034:C1048" si="967">IF(LEFT($A1034,1)="x","",IFERROR(VLOOKUP($A1034,LedenZ,5,0),""))</f>
        <v/>
      </c>
      <c r="D1034" s="84" t="str">
        <f t="shared" ref="D1034:D1048" si="968">IF(LEFT($A1034,1)="x","",IFERROR(VLOOKUP($A1034,LedenZ,6,0),""))</f>
        <v/>
      </c>
      <c r="E1034" s="85" t="str">
        <f t="shared" ref="E1034:E1048" si="969">IF(LEFT($A1034,1)="x","",IFERROR(VLOOKUP($A1034,LedenZ,7,0),""))</f>
        <v/>
      </c>
      <c r="F1034" s="85" t="str">
        <f t="shared" ref="F1034:F1048" si="970">IF(LEFT($A1034,1)="x","",IFERROR(VLOOKUP($A1034,LedenZ,8,0),""))</f>
        <v/>
      </c>
      <c r="G1034" s="86" t="str">
        <f t="shared" ref="G1034:G1048" si="971">IF(LEFT($A1034,1)="x","",IFERROR(VLOOKUP($A1034,LedenZ,9,0),""))</f>
        <v/>
      </c>
      <c r="H1034" s="87" t="str">
        <f t="shared" ref="H1034:H1048" si="972">IF(AND(ISNUMBER(G1034),G1034&lt;&gt;0),DATEDIF(G1034,Peildatum,"Y"),"")</f>
        <v/>
      </c>
      <c r="I1034" s="94"/>
      <c r="J1034" s="84" t="str">
        <f t="shared" ref="J1034:J1048" si="973">IF(LEFT($A1034,1)="x","",IFERROR(VLOOKUP($A1034,LedenZ,15,0),""))</f>
        <v/>
      </c>
      <c r="K1034" s="84" t="str">
        <f t="shared" ref="K1034:K1048" si="974">IF(LEFT($A1034,1)="x","",IFERROR(VLOOKUP($A1034,LedenZ,16,0),""))</f>
        <v/>
      </c>
      <c r="L1034" s="84" t="str">
        <f t="shared" ref="L1034:L1048" si="975">IF(LEFT($A1034,1)="x","",IFERROR(VLOOKUP($A1034,LedenZ,17,0),""))</f>
        <v/>
      </c>
      <c r="M1034" s="84" t="str">
        <f t="shared" ref="M1034:M1048" si="976">IF(LEFT($A1034,1)="x","",IFERROR(VLOOKUP($A1034,LedenZ,18,0),""))</f>
        <v/>
      </c>
      <c r="N1034" s="89"/>
      <c r="P1034" s="199"/>
      <c r="Q1034" s="199"/>
      <c r="R1034" s="199"/>
      <c r="S1034" s="199" t="str">
        <f>IF(OR(LEFT($A1034,1)="x",AND(AC1033+$AC1034=0,$AC1033&gt;0)),"",IFERROR(VLOOKUP($A1034,LedenZ,29,0),""))</f>
        <v/>
      </c>
      <c r="T1034" s="273">
        <f t="shared" ref="T1034:T1048" si="977">IF(LEN(C1034&amp;D1034&amp;E1034&amp;F1034)&gt;0,1,0)</f>
        <v>0</v>
      </c>
      <c r="U1034" s="202">
        <f t="shared" ref="U1034:U1048" si="978">MIN(LEN(Y1034&amp;Z1034&amp;AA1034&amp;AB1034),1)</f>
        <v>0</v>
      </c>
      <c r="V1034" s="205" t="str">
        <f>V1033</f>
        <v/>
      </c>
      <c r="W1034" s="205" t="str">
        <f>W1033</f>
        <v/>
      </c>
      <c r="X1034" s="49">
        <v>5</v>
      </c>
      <c r="Y1034" s="84" t="str">
        <f t="shared" ref="Y1034:Y1048" si="979">IF(LEFT($A1034,1)="x","",IFERROR(VLOOKUP($A1034,LedenZ,33,0),""))</f>
        <v/>
      </c>
      <c r="Z1034" s="84" t="str">
        <f t="shared" ref="Z1034:Z1048" si="980">IF(LEFT($A1034,1)="x","",IFERROR(VLOOKUP($A1034,LedenZ,34,0),""))</f>
        <v/>
      </c>
      <c r="AA1034" s="84" t="str">
        <f t="shared" ref="AA1034:AA1048" si="981">IF(LEFT($A1034,1)="x","",IFERROR(VLOOKUP($A1034,LedenZ,35,0),""))</f>
        <v/>
      </c>
      <c r="AB1034" s="84" t="str">
        <f t="shared" ref="AB1034:AB1048" si="982">IF(LEFT($A1034,1)="x","",IFERROR(VLOOKUP($A1034,LedenZ,36,0),""))</f>
        <v/>
      </c>
      <c r="AC1034" s="31">
        <f t="shared" ref="AC1034:AC1048" si="983">LEN(Y1034&amp;Z1034&amp;AA1034&amp;AB1034)</f>
        <v>0</v>
      </c>
      <c r="AH1034" s="332" t="str">
        <f t="shared" ref="AH1034:AH1048" si="984">lft(G1034,Peildatum)</f>
        <v/>
      </c>
    </row>
    <row r="1035" spans="1:34" x14ac:dyDescent="0.25">
      <c r="A1035" s="31" t="str">
        <f>C1031&amp;"x"&amp;B1035</f>
        <v>x2</v>
      </c>
      <c r="B1035" s="60">
        <v>2</v>
      </c>
      <c r="C1035" s="84" t="str">
        <f t="shared" si="967"/>
        <v/>
      </c>
      <c r="D1035" s="84" t="str">
        <f t="shared" si="968"/>
        <v/>
      </c>
      <c r="E1035" s="85" t="str">
        <f t="shared" si="969"/>
        <v/>
      </c>
      <c r="F1035" s="85" t="str">
        <f t="shared" si="970"/>
        <v/>
      </c>
      <c r="G1035" s="86" t="str">
        <f t="shared" si="971"/>
        <v/>
      </c>
      <c r="H1035" s="87" t="str">
        <f t="shared" si="972"/>
        <v/>
      </c>
      <c r="I1035" s="94"/>
      <c r="J1035" s="84" t="str">
        <f t="shared" si="973"/>
        <v/>
      </c>
      <c r="K1035" s="84" t="str">
        <f t="shared" si="974"/>
        <v/>
      </c>
      <c r="L1035" s="84" t="str">
        <f t="shared" si="975"/>
        <v/>
      </c>
      <c r="M1035" s="84" t="str">
        <f t="shared" si="976"/>
        <v/>
      </c>
      <c r="N1035" s="89"/>
      <c r="P1035" s="199"/>
      <c r="Q1035" s="199"/>
      <c r="R1035" s="199"/>
      <c r="S1035" s="199" t="str">
        <f>IF(OR(LEFT($A1035,1)="x",AND(AC1033+$AC1035=0,$AC1033&gt;0)),"",IFERROR(VLOOKUP($A1035,LedenZ,29,0),""))</f>
        <v/>
      </c>
      <c r="T1035" s="273">
        <f t="shared" si="977"/>
        <v>0</v>
      </c>
      <c r="U1035" s="202">
        <f t="shared" si="978"/>
        <v>0</v>
      </c>
      <c r="V1035" s="205" t="str">
        <f t="shared" ref="V1035:W1048" si="985">V1034</f>
        <v/>
      </c>
      <c r="W1035" s="205" t="str">
        <f t="shared" si="985"/>
        <v/>
      </c>
      <c r="X1035" s="49">
        <v>6</v>
      </c>
      <c r="Y1035" s="84" t="str">
        <f t="shared" si="979"/>
        <v/>
      </c>
      <c r="Z1035" s="84" t="str">
        <f t="shared" si="980"/>
        <v/>
      </c>
      <c r="AA1035" s="84" t="str">
        <f t="shared" si="981"/>
        <v/>
      </c>
      <c r="AB1035" s="84" t="str">
        <f t="shared" si="982"/>
        <v/>
      </c>
      <c r="AC1035" s="31">
        <f t="shared" si="983"/>
        <v>0</v>
      </c>
      <c r="AH1035" s="332" t="str">
        <f t="shared" si="984"/>
        <v/>
      </c>
    </row>
    <row r="1036" spans="1:34" x14ac:dyDescent="0.25">
      <c r="A1036" s="31" t="str">
        <f>C1031&amp;"x"&amp;B1036</f>
        <v>x3</v>
      </c>
      <c r="B1036" s="60">
        <v>3</v>
      </c>
      <c r="C1036" s="84" t="str">
        <f t="shared" si="967"/>
        <v/>
      </c>
      <c r="D1036" s="84" t="str">
        <f t="shared" si="968"/>
        <v/>
      </c>
      <c r="E1036" s="85" t="str">
        <f t="shared" si="969"/>
        <v/>
      </c>
      <c r="F1036" s="85" t="str">
        <f t="shared" si="970"/>
        <v/>
      </c>
      <c r="G1036" s="86" t="str">
        <f t="shared" si="971"/>
        <v/>
      </c>
      <c r="H1036" s="87" t="str">
        <f t="shared" si="972"/>
        <v/>
      </c>
      <c r="I1036" s="94"/>
      <c r="J1036" s="84" t="str">
        <f t="shared" si="973"/>
        <v/>
      </c>
      <c r="K1036" s="84" t="str">
        <f t="shared" si="974"/>
        <v/>
      </c>
      <c r="L1036" s="84" t="str">
        <f t="shared" si="975"/>
        <v/>
      </c>
      <c r="M1036" s="84" t="str">
        <f t="shared" si="976"/>
        <v/>
      </c>
      <c r="N1036" s="89"/>
      <c r="P1036" s="199"/>
      <c r="Q1036" s="199"/>
      <c r="R1036" s="199"/>
      <c r="S1036" s="199" t="str">
        <f>IF(OR(LEFT($A1036,1)="x",AND(AC1033+$AC1036=0,$AC1033&gt;0)),"",IFERROR(VLOOKUP($A1036,LedenZ,29,0),""))</f>
        <v/>
      </c>
      <c r="T1036" s="273">
        <f t="shared" si="977"/>
        <v>0</v>
      </c>
      <c r="U1036" s="202">
        <f t="shared" si="978"/>
        <v>0</v>
      </c>
      <c r="V1036" s="205" t="str">
        <f t="shared" si="985"/>
        <v/>
      </c>
      <c r="W1036" s="205" t="str">
        <f t="shared" si="985"/>
        <v/>
      </c>
      <c r="X1036" s="49">
        <v>7</v>
      </c>
      <c r="Y1036" s="84" t="str">
        <f t="shared" si="979"/>
        <v/>
      </c>
      <c r="Z1036" s="84" t="str">
        <f t="shared" si="980"/>
        <v/>
      </c>
      <c r="AA1036" s="84" t="str">
        <f t="shared" si="981"/>
        <v/>
      </c>
      <c r="AB1036" s="84" t="str">
        <f t="shared" si="982"/>
        <v/>
      </c>
      <c r="AC1036" s="31">
        <f t="shared" si="983"/>
        <v>0</v>
      </c>
      <c r="AH1036" s="332" t="str">
        <f t="shared" si="984"/>
        <v/>
      </c>
    </row>
    <row r="1037" spans="1:34" x14ac:dyDescent="0.25">
      <c r="A1037" s="31" t="str">
        <f>C1031&amp;"x"&amp;B1037</f>
        <v>x4</v>
      </c>
      <c r="B1037" s="60">
        <v>4</v>
      </c>
      <c r="C1037" s="84" t="str">
        <f t="shared" si="967"/>
        <v/>
      </c>
      <c r="D1037" s="84" t="str">
        <f t="shared" si="968"/>
        <v/>
      </c>
      <c r="E1037" s="85" t="str">
        <f t="shared" si="969"/>
        <v/>
      </c>
      <c r="F1037" s="85" t="str">
        <f t="shared" si="970"/>
        <v/>
      </c>
      <c r="G1037" s="86" t="str">
        <f t="shared" si="971"/>
        <v/>
      </c>
      <c r="H1037" s="87" t="str">
        <f t="shared" si="972"/>
        <v/>
      </c>
      <c r="I1037" s="94"/>
      <c r="J1037" s="84" t="str">
        <f t="shared" si="973"/>
        <v/>
      </c>
      <c r="K1037" s="84" t="str">
        <f t="shared" si="974"/>
        <v/>
      </c>
      <c r="L1037" s="84" t="str">
        <f t="shared" si="975"/>
        <v/>
      </c>
      <c r="M1037" s="84" t="str">
        <f t="shared" si="976"/>
        <v/>
      </c>
      <c r="N1037" s="89"/>
      <c r="P1037" s="199"/>
      <c r="Q1037" s="199"/>
      <c r="R1037" s="199"/>
      <c r="S1037" s="199" t="str">
        <f>IF(OR(LEFT($A1037,1)="x",AND(AC1033+$AC1037=0,$AC1033&gt;0)),"",IFERROR(VLOOKUP($A1037,LedenZ,29,0),""))</f>
        <v/>
      </c>
      <c r="T1037" s="273">
        <f t="shared" si="977"/>
        <v>0</v>
      </c>
      <c r="U1037" s="202">
        <f t="shared" si="978"/>
        <v>0</v>
      </c>
      <c r="V1037" s="205" t="str">
        <f t="shared" si="985"/>
        <v/>
      </c>
      <c r="W1037" s="205" t="str">
        <f t="shared" si="985"/>
        <v/>
      </c>
      <c r="X1037" s="49">
        <v>8</v>
      </c>
      <c r="Y1037" s="84" t="str">
        <f t="shared" si="979"/>
        <v/>
      </c>
      <c r="Z1037" s="84" t="str">
        <f t="shared" si="980"/>
        <v/>
      </c>
      <c r="AA1037" s="84" t="str">
        <f t="shared" si="981"/>
        <v/>
      </c>
      <c r="AB1037" s="84" t="str">
        <f t="shared" si="982"/>
        <v/>
      </c>
      <c r="AC1037" s="31">
        <f t="shared" si="983"/>
        <v>0</v>
      </c>
      <c r="AH1037" s="332" t="str">
        <f t="shared" si="984"/>
        <v/>
      </c>
    </row>
    <row r="1038" spans="1:34" x14ac:dyDescent="0.25">
      <c r="A1038" s="31" t="str">
        <f>C1031&amp;"x"&amp;B1038</f>
        <v>x5</v>
      </c>
      <c r="B1038" s="60">
        <v>5</v>
      </c>
      <c r="C1038" s="84" t="str">
        <f t="shared" si="967"/>
        <v/>
      </c>
      <c r="D1038" s="84" t="str">
        <f t="shared" si="968"/>
        <v/>
      </c>
      <c r="E1038" s="85" t="str">
        <f t="shared" si="969"/>
        <v/>
      </c>
      <c r="F1038" s="85" t="str">
        <f t="shared" si="970"/>
        <v/>
      </c>
      <c r="G1038" s="86" t="str">
        <f t="shared" si="971"/>
        <v/>
      </c>
      <c r="H1038" s="87" t="str">
        <f t="shared" si="972"/>
        <v/>
      </c>
      <c r="I1038" s="94"/>
      <c r="J1038" s="84" t="str">
        <f t="shared" si="973"/>
        <v/>
      </c>
      <c r="K1038" s="84" t="str">
        <f t="shared" si="974"/>
        <v/>
      </c>
      <c r="L1038" s="84" t="str">
        <f t="shared" si="975"/>
        <v/>
      </c>
      <c r="M1038" s="84" t="str">
        <f t="shared" si="976"/>
        <v/>
      </c>
      <c r="N1038" s="89"/>
      <c r="P1038" s="199"/>
      <c r="Q1038" s="199"/>
      <c r="R1038" s="199"/>
      <c r="S1038" s="199" t="str">
        <f>IF(OR(LEFT($A1038,1)="x",AND(AC1033+$AC1038=0,$AC1033&gt;0)),"",IFERROR(VLOOKUP($A1038,LedenZ,29,0),""))</f>
        <v/>
      </c>
      <c r="T1038" s="273">
        <f t="shared" si="977"/>
        <v>0</v>
      </c>
      <c r="U1038" s="202">
        <f t="shared" si="978"/>
        <v>0</v>
      </c>
      <c r="V1038" s="205" t="str">
        <f t="shared" si="985"/>
        <v/>
      </c>
      <c r="W1038" s="205" t="str">
        <f t="shared" si="985"/>
        <v/>
      </c>
      <c r="X1038" s="49">
        <v>9</v>
      </c>
      <c r="Y1038" s="84" t="str">
        <f t="shared" si="979"/>
        <v/>
      </c>
      <c r="Z1038" s="84" t="str">
        <f t="shared" si="980"/>
        <v/>
      </c>
      <c r="AA1038" s="84" t="str">
        <f t="shared" si="981"/>
        <v/>
      </c>
      <c r="AB1038" s="84" t="str">
        <f t="shared" si="982"/>
        <v/>
      </c>
      <c r="AC1038" s="31">
        <f t="shared" si="983"/>
        <v>0</v>
      </c>
      <c r="AH1038" s="332" t="str">
        <f t="shared" si="984"/>
        <v/>
      </c>
    </row>
    <row r="1039" spans="1:34" x14ac:dyDescent="0.25">
      <c r="A1039" s="31" t="str">
        <f>C1031&amp;"x"&amp;B1039</f>
        <v>x6</v>
      </c>
      <c r="B1039" s="60">
        <v>6</v>
      </c>
      <c r="C1039" s="84" t="str">
        <f t="shared" si="967"/>
        <v/>
      </c>
      <c r="D1039" s="84" t="str">
        <f t="shared" si="968"/>
        <v/>
      </c>
      <c r="E1039" s="85" t="str">
        <f t="shared" si="969"/>
        <v/>
      </c>
      <c r="F1039" s="85" t="str">
        <f t="shared" si="970"/>
        <v/>
      </c>
      <c r="G1039" s="86" t="str">
        <f t="shared" si="971"/>
        <v/>
      </c>
      <c r="H1039" s="87" t="str">
        <f t="shared" si="972"/>
        <v/>
      </c>
      <c r="I1039" s="94"/>
      <c r="J1039" s="84" t="str">
        <f t="shared" si="973"/>
        <v/>
      </c>
      <c r="K1039" s="84" t="str">
        <f t="shared" si="974"/>
        <v/>
      </c>
      <c r="L1039" s="84" t="str">
        <f t="shared" si="975"/>
        <v/>
      </c>
      <c r="M1039" s="84" t="str">
        <f t="shared" si="976"/>
        <v/>
      </c>
      <c r="N1039" s="89"/>
      <c r="P1039" s="199"/>
      <c r="Q1039" s="199"/>
      <c r="R1039" s="199"/>
      <c r="S1039" s="199" t="str">
        <f>IF(OR(LEFT($A1039,1)="x",AND(AC1033+$AC1039=0,$AC1033&gt;0)),"",IFERROR(VLOOKUP($A1039,LedenZ,29,0),""))</f>
        <v/>
      </c>
      <c r="T1039" s="273">
        <f t="shared" si="977"/>
        <v>0</v>
      </c>
      <c r="U1039" s="202">
        <f t="shared" si="978"/>
        <v>0</v>
      </c>
      <c r="V1039" s="205" t="str">
        <f t="shared" si="985"/>
        <v/>
      </c>
      <c r="W1039" s="205" t="str">
        <f t="shared" si="985"/>
        <v/>
      </c>
      <c r="X1039" s="49">
        <v>10</v>
      </c>
      <c r="Y1039" s="84" t="str">
        <f t="shared" si="979"/>
        <v/>
      </c>
      <c r="Z1039" s="84" t="str">
        <f t="shared" si="980"/>
        <v/>
      </c>
      <c r="AA1039" s="84" t="str">
        <f t="shared" si="981"/>
        <v/>
      </c>
      <c r="AB1039" s="84" t="str">
        <f t="shared" si="982"/>
        <v/>
      </c>
      <c r="AC1039" s="31">
        <f t="shared" si="983"/>
        <v>0</v>
      </c>
      <c r="AH1039" s="332" t="str">
        <f t="shared" si="984"/>
        <v/>
      </c>
    </row>
    <row r="1040" spans="1:34" x14ac:dyDescent="0.25">
      <c r="A1040" s="31" t="str">
        <f>C1031&amp;"x"&amp;B1040</f>
        <v>x7</v>
      </c>
      <c r="B1040" s="60">
        <v>7</v>
      </c>
      <c r="C1040" s="84" t="str">
        <f t="shared" si="967"/>
        <v/>
      </c>
      <c r="D1040" s="84" t="str">
        <f t="shared" si="968"/>
        <v/>
      </c>
      <c r="E1040" s="85" t="str">
        <f t="shared" si="969"/>
        <v/>
      </c>
      <c r="F1040" s="85" t="str">
        <f t="shared" si="970"/>
        <v/>
      </c>
      <c r="G1040" s="86" t="str">
        <f t="shared" si="971"/>
        <v/>
      </c>
      <c r="H1040" s="87" t="str">
        <f t="shared" si="972"/>
        <v/>
      </c>
      <c r="I1040" s="94"/>
      <c r="J1040" s="84" t="str">
        <f t="shared" si="973"/>
        <v/>
      </c>
      <c r="K1040" s="84" t="str">
        <f t="shared" si="974"/>
        <v/>
      </c>
      <c r="L1040" s="84" t="str">
        <f t="shared" si="975"/>
        <v/>
      </c>
      <c r="M1040" s="84" t="str">
        <f t="shared" si="976"/>
        <v/>
      </c>
      <c r="N1040" s="89"/>
      <c r="P1040" s="199"/>
      <c r="Q1040" s="199"/>
      <c r="R1040" s="199"/>
      <c r="S1040" s="199" t="str">
        <f>IF(OR(LEFT($A1040,1)="x",AND(AC1033+$AC1040=0,$AC1033&gt;0)),"",IFERROR(VLOOKUP($A1040,LedenZ,29,0),""))</f>
        <v/>
      </c>
      <c r="T1040" s="273">
        <f t="shared" si="977"/>
        <v>0</v>
      </c>
      <c r="U1040" s="202">
        <f t="shared" si="978"/>
        <v>0</v>
      </c>
      <c r="V1040" s="205" t="str">
        <f t="shared" si="985"/>
        <v/>
      </c>
      <c r="W1040" s="205" t="str">
        <f t="shared" si="985"/>
        <v/>
      </c>
      <c r="X1040" s="49">
        <v>11</v>
      </c>
      <c r="Y1040" s="84" t="str">
        <f t="shared" si="979"/>
        <v/>
      </c>
      <c r="Z1040" s="84" t="str">
        <f t="shared" si="980"/>
        <v/>
      </c>
      <c r="AA1040" s="84" t="str">
        <f t="shared" si="981"/>
        <v/>
      </c>
      <c r="AB1040" s="84" t="str">
        <f t="shared" si="982"/>
        <v/>
      </c>
      <c r="AC1040" s="31">
        <f t="shared" si="983"/>
        <v>0</v>
      </c>
      <c r="AH1040" s="332" t="str">
        <f t="shared" si="984"/>
        <v/>
      </c>
    </row>
    <row r="1041" spans="1:34" x14ac:dyDescent="0.25">
      <c r="A1041" s="31" t="str">
        <f>C1031&amp;"x"&amp;B1041</f>
        <v>x8</v>
      </c>
      <c r="B1041" s="60">
        <v>8</v>
      </c>
      <c r="C1041" s="84" t="str">
        <f t="shared" si="967"/>
        <v/>
      </c>
      <c r="D1041" s="84" t="str">
        <f t="shared" si="968"/>
        <v/>
      </c>
      <c r="E1041" s="85" t="str">
        <f t="shared" si="969"/>
        <v/>
      </c>
      <c r="F1041" s="85" t="str">
        <f t="shared" si="970"/>
        <v/>
      </c>
      <c r="G1041" s="86" t="str">
        <f t="shared" si="971"/>
        <v/>
      </c>
      <c r="H1041" s="87" t="str">
        <f t="shared" si="972"/>
        <v/>
      </c>
      <c r="I1041" s="94"/>
      <c r="J1041" s="84" t="str">
        <f t="shared" si="973"/>
        <v/>
      </c>
      <c r="K1041" s="84" t="str">
        <f t="shared" si="974"/>
        <v/>
      </c>
      <c r="L1041" s="84" t="str">
        <f t="shared" si="975"/>
        <v/>
      </c>
      <c r="M1041" s="84" t="str">
        <f t="shared" si="976"/>
        <v/>
      </c>
      <c r="N1041" s="89"/>
      <c r="P1041" s="199"/>
      <c r="Q1041" s="199"/>
      <c r="R1041" s="199"/>
      <c r="S1041" s="199" t="str">
        <f>IF(OR(LEFT($A1041,1)="x",AND(AC1033+$AC1041=0,$AC1033&gt;0)),"",IFERROR(VLOOKUP($A1041,LedenZ,29,0),""))</f>
        <v/>
      </c>
      <c r="T1041" s="273">
        <f t="shared" si="977"/>
        <v>0</v>
      </c>
      <c r="U1041" s="202">
        <f t="shared" si="978"/>
        <v>0</v>
      </c>
      <c r="V1041" s="205" t="str">
        <f t="shared" si="985"/>
        <v/>
      </c>
      <c r="W1041" s="205" t="str">
        <f t="shared" si="985"/>
        <v/>
      </c>
      <c r="X1041" s="49">
        <v>12</v>
      </c>
      <c r="Y1041" s="84" t="str">
        <f t="shared" si="979"/>
        <v/>
      </c>
      <c r="Z1041" s="84" t="str">
        <f t="shared" si="980"/>
        <v/>
      </c>
      <c r="AA1041" s="84" t="str">
        <f t="shared" si="981"/>
        <v/>
      </c>
      <c r="AB1041" s="84" t="str">
        <f t="shared" si="982"/>
        <v/>
      </c>
      <c r="AC1041" s="31">
        <f t="shared" si="983"/>
        <v>0</v>
      </c>
      <c r="AH1041" s="332" t="str">
        <f t="shared" si="984"/>
        <v/>
      </c>
    </row>
    <row r="1042" spans="1:34" x14ac:dyDescent="0.25">
      <c r="A1042" s="31" t="str">
        <f>C1031&amp;"x"&amp;B1042</f>
        <v>x9</v>
      </c>
      <c r="B1042" s="60">
        <v>9</v>
      </c>
      <c r="C1042" s="84" t="str">
        <f t="shared" si="967"/>
        <v/>
      </c>
      <c r="D1042" s="84" t="str">
        <f t="shared" si="968"/>
        <v/>
      </c>
      <c r="E1042" s="85" t="str">
        <f t="shared" si="969"/>
        <v/>
      </c>
      <c r="F1042" s="85" t="str">
        <f t="shared" si="970"/>
        <v/>
      </c>
      <c r="G1042" s="86" t="str">
        <f t="shared" si="971"/>
        <v/>
      </c>
      <c r="H1042" s="87" t="str">
        <f t="shared" si="972"/>
        <v/>
      </c>
      <c r="I1042" s="94"/>
      <c r="J1042" s="84" t="str">
        <f t="shared" si="973"/>
        <v/>
      </c>
      <c r="K1042" s="84" t="str">
        <f t="shared" si="974"/>
        <v/>
      </c>
      <c r="L1042" s="84" t="str">
        <f t="shared" si="975"/>
        <v/>
      </c>
      <c r="M1042" s="84" t="str">
        <f t="shared" si="976"/>
        <v/>
      </c>
      <c r="N1042" s="89"/>
      <c r="P1042" s="199"/>
      <c r="Q1042" s="199"/>
      <c r="R1042" s="199"/>
      <c r="S1042" s="199" t="str">
        <f>IF(OR(LEFT($A1042,1)="x",AND(AC1033+$AC1042=0,$AC1033&gt;0)),"",IFERROR(VLOOKUP($A1042,LedenZ,29,0),""))</f>
        <v/>
      </c>
      <c r="T1042" s="273">
        <f t="shared" si="977"/>
        <v>0</v>
      </c>
      <c r="U1042" s="202">
        <f t="shared" si="978"/>
        <v>0</v>
      </c>
      <c r="V1042" s="205" t="str">
        <f t="shared" si="985"/>
        <v/>
      </c>
      <c r="W1042" s="205" t="str">
        <f t="shared" si="985"/>
        <v/>
      </c>
      <c r="X1042" s="49">
        <v>13</v>
      </c>
      <c r="Y1042" s="84" t="str">
        <f t="shared" si="979"/>
        <v/>
      </c>
      <c r="Z1042" s="84" t="str">
        <f t="shared" si="980"/>
        <v/>
      </c>
      <c r="AA1042" s="84" t="str">
        <f t="shared" si="981"/>
        <v/>
      </c>
      <c r="AB1042" s="84" t="str">
        <f t="shared" si="982"/>
        <v/>
      </c>
      <c r="AC1042" s="31">
        <f t="shared" si="983"/>
        <v>0</v>
      </c>
      <c r="AH1042" s="332" t="str">
        <f t="shared" si="984"/>
        <v/>
      </c>
    </row>
    <row r="1043" spans="1:34" x14ac:dyDescent="0.25">
      <c r="A1043" s="31" t="str">
        <f>C1031&amp;"x"&amp;B1043</f>
        <v>x10</v>
      </c>
      <c r="B1043" s="60">
        <v>10</v>
      </c>
      <c r="C1043" s="84" t="str">
        <f t="shared" si="967"/>
        <v/>
      </c>
      <c r="D1043" s="84" t="str">
        <f t="shared" si="968"/>
        <v/>
      </c>
      <c r="E1043" s="85" t="str">
        <f t="shared" si="969"/>
        <v/>
      </c>
      <c r="F1043" s="85" t="str">
        <f t="shared" si="970"/>
        <v/>
      </c>
      <c r="G1043" s="86" t="str">
        <f t="shared" si="971"/>
        <v/>
      </c>
      <c r="H1043" s="87" t="str">
        <f t="shared" si="972"/>
        <v/>
      </c>
      <c r="I1043" s="94"/>
      <c r="J1043" s="84" t="str">
        <f t="shared" si="973"/>
        <v/>
      </c>
      <c r="K1043" s="84" t="str">
        <f t="shared" si="974"/>
        <v/>
      </c>
      <c r="L1043" s="84" t="str">
        <f t="shared" si="975"/>
        <v/>
      </c>
      <c r="M1043" s="84" t="str">
        <f t="shared" si="976"/>
        <v/>
      </c>
      <c r="N1043" s="89"/>
      <c r="P1043" s="199"/>
      <c r="Q1043" s="199"/>
      <c r="R1043" s="199"/>
      <c r="S1043" s="199" t="str">
        <f>IF(OR(LEFT($A1043,1)="x",AND(AC1033+$AC1043=0,$AC1033&gt;0)),"",IFERROR(VLOOKUP($A1043,LedenZ,29,0),""))</f>
        <v/>
      </c>
      <c r="T1043" s="273">
        <f t="shared" si="977"/>
        <v>0</v>
      </c>
      <c r="U1043" s="202">
        <f t="shared" si="978"/>
        <v>0</v>
      </c>
      <c r="V1043" s="205" t="str">
        <f t="shared" si="985"/>
        <v/>
      </c>
      <c r="W1043" s="205" t="str">
        <f t="shared" si="985"/>
        <v/>
      </c>
      <c r="X1043" s="49">
        <v>14</v>
      </c>
      <c r="Y1043" s="84" t="str">
        <f t="shared" si="979"/>
        <v/>
      </c>
      <c r="Z1043" s="84" t="str">
        <f t="shared" si="980"/>
        <v/>
      </c>
      <c r="AA1043" s="84" t="str">
        <f t="shared" si="981"/>
        <v/>
      </c>
      <c r="AB1043" s="84" t="str">
        <f t="shared" si="982"/>
        <v/>
      </c>
      <c r="AC1043" s="31">
        <f t="shared" si="983"/>
        <v>0</v>
      </c>
      <c r="AH1043" s="332" t="str">
        <f t="shared" si="984"/>
        <v/>
      </c>
    </row>
    <row r="1044" spans="1:34" x14ac:dyDescent="0.25">
      <c r="A1044" s="31" t="str">
        <f>C1031&amp;"x"&amp;B1044</f>
        <v>x11</v>
      </c>
      <c r="B1044" s="60">
        <v>11</v>
      </c>
      <c r="C1044" s="84" t="str">
        <f t="shared" si="967"/>
        <v/>
      </c>
      <c r="D1044" s="84" t="str">
        <f t="shared" si="968"/>
        <v/>
      </c>
      <c r="E1044" s="85" t="str">
        <f t="shared" si="969"/>
        <v/>
      </c>
      <c r="F1044" s="85" t="str">
        <f t="shared" si="970"/>
        <v/>
      </c>
      <c r="G1044" s="86" t="str">
        <f t="shared" si="971"/>
        <v/>
      </c>
      <c r="H1044" s="87" t="str">
        <f t="shared" si="972"/>
        <v/>
      </c>
      <c r="I1044" s="94"/>
      <c r="J1044" s="84" t="str">
        <f t="shared" si="973"/>
        <v/>
      </c>
      <c r="K1044" s="84" t="str">
        <f t="shared" si="974"/>
        <v/>
      </c>
      <c r="L1044" s="84" t="str">
        <f t="shared" si="975"/>
        <v/>
      </c>
      <c r="M1044" s="84" t="str">
        <f t="shared" si="976"/>
        <v/>
      </c>
      <c r="N1044" s="89"/>
      <c r="P1044" s="199"/>
      <c r="Q1044" s="199"/>
      <c r="R1044" s="199"/>
      <c r="S1044" s="199" t="str">
        <f>IF(OR(LEFT($A1044,1)="x",AND(AC1033+$AC1044=0,$AC1033&gt;0)),"",IFERROR(VLOOKUP($A1044,LedenZ,29,0),""))</f>
        <v/>
      </c>
      <c r="T1044" s="273">
        <f t="shared" si="977"/>
        <v>0</v>
      </c>
      <c r="U1044" s="202">
        <f t="shared" si="978"/>
        <v>0</v>
      </c>
      <c r="V1044" s="205" t="str">
        <f t="shared" si="985"/>
        <v/>
      </c>
      <c r="W1044" s="205" t="str">
        <f t="shared" si="985"/>
        <v/>
      </c>
      <c r="X1044" s="49">
        <v>15</v>
      </c>
      <c r="Y1044" s="84" t="str">
        <f t="shared" si="979"/>
        <v/>
      </c>
      <c r="Z1044" s="84" t="str">
        <f t="shared" si="980"/>
        <v/>
      </c>
      <c r="AA1044" s="84" t="str">
        <f t="shared" si="981"/>
        <v/>
      </c>
      <c r="AB1044" s="84" t="str">
        <f t="shared" si="982"/>
        <v/>
      </c>
      <c r="AC1044" s="31">
        <f t="shared" si="983"/>
        <v>0</v>
      </c>
      <c r="AH1044" s="332" t="str">
        <f t="shared" si="984"/>
        <v/>
      </c>
    </row>
    <row r="1045" spans="1:34" x14ac:dyDescent="0.25">
      <c r="A1045" s="31" t="str">
        <f>C1031&amp;"x"&amp;B1045</f>
        <v>x12</v>
      </c>
      <c r="B1045" s="60">
        <v>12</v>
      </c>
      <c r="C1045" s="84" t="str">
        <f t="shared" si="967"/>
        <v/>
      </c>
      <c r="D1045" s="84" t="str">
        <f t="shared" si="968"/>
        <v/>
      </c>
      <c r="E1045" s="85" t="str">
        <f t="shared" si="969"/>
        <v/>
      </c>
      <c r="F1045" s="85" t="str">
        <f t="shared" si="970"/>
        <v/>
      </c>
      <c r="G1045" s="86" t="str">
        <f t="shared" si="971"/>
        <v/>
      </c>
      <c r="H1045" s="87" t="str">
        <f t="shared" si="972"/>
        <v/>
      </c>
      <c r="I1045" s="94"/>
      <c r="J1045" s="84" t="str">
        <f t="shared" si="973"/>
        <v/>
      </c>
      <c r="K1045" s="84" t="str">
        <f t="shared" si="974"/>
        <v/>
      </c>
      <c r="L1045" s="84" t="str">
        <f t="shared" si="975"/>
        <v/>
      </c>
      <c r="M1045" s="84" t="str">
        <f t="shared" si="976"/>
        <v/>
      </c>
      <c r="N1045" s="89"/>
      <c r="P1045" s="199"/>
      <c r="Q1045" s="199"/>
      <c r="R1045" s="199"/>
      <c r="S1045" s="199" t="str">
        <f>IF(OR(LEFT($A1045,1)="x",AND(AC1033+$AC1045=0,$AC1033&gt;0)),"",IFERROR(VLOOKUP($A1045,LedenZ,29,0),""))</f>
        <v/>
      </c>
      <c r="T1045" s="273">
        <f t="shared" si="977"/>
        <v>0</v>
      </c>
      <c r="U1045" s="202">
        <f t="shared" si="978"/>
        <v>0</v>
      </c>
      <c r="V1045" s="205" t="str">
        <f t="shared" si="985"/>
        <v/>
      </c>
      <c r="W1045" s="205" t="str">
        <f t="shared" si="985"/>
        <v/>
      </c>
      <c r="X1045" s="49">
        <v>16</v>
      </c>
      <c r="Y1045" s="84" t="str">
        <f t="shared" si="979"/>
        <v/>
      </c>
      <c r="Z1045" s="84" t="str">
        <f t="shared" si="980"/>
        <v/>
      </c>
      <c r="AA1045" s="84" t="str">
        <f t="shared" si="981"/>
        <v/>
      </c>
      <c r="AB1045" s="84" t="str">
        <f t="shared" si="982"/>
        <v/>
      </c>
      <c r="AC1045" s="31">
        <f t="shared" si="983"/>
        <v>0</v>
      </c>
      <c r="AH1045" s="332" t="str">
        <f t="shared" si="984"/>
        <v/>
      </c>
    </row>
    <row r="1046" spans="1:34" x14ac:dyDescent="0.25">
      <c r="A1046" s="31" t="str">
        <f>C1031&amp;"x"&amp;B1046</f>
        <v>x13</v>
      </c>
      <c r="B1046" s="60">
        <v>13</v>
      </c>
      <c r="C1046" s="84" t="str">
        <f t="shared" si="967"/>
        <v/>
      </c>
      <c r="D1046" s="84" t="str">
        <f t="shared" si="968"/>
        <v/>
      </c>
      <c r="E1046" s="85" t="str">
        <f t="shared" si="969"/>
        <v/>
      </c>
      <c r="F1046" s="85" t="str">
        <f t="shared" si="970"/>
        <v/>
      </c>
      <c r="G1046" s="86" t="str">
        <f t="shared" si="971"/>
        <v/>
      </c>
      <c r="H1046" s="87" t="str">
        <f t="shared" si="972"/>
        <v/>
      </c>
      <c r="I1046" s="94"/>
      <c r="J1046" s="84" t="str">
        <f t="shared" si="973"/>
        <v/>
      </c>
      <c r="K1046" s="84" t="str">
        <f t="shared" si="974"/>
        <v/>
      </c>
      <c r="L1046" s="84" t="str">
        <f t="shared" si="975"/>
        <v/>
      </c>
      <c r="M1046" s="84" t="str">
        <f t="shared" si="976"/>
        <v/>
      </c>
      <c r="N1046" s="89"/>
      <c r="P1046" s="199"/>
      <c r="Q1046" s="199"/>
      <c r="R1046" s="199"/>
      <c r="S1046" s="199" t="str">
        <f>IF(OR(LEFT($A1046,1)="x",AND(AC1033+$AC1046=0,$AC1033&gt;0)),"",IFERROR(VLOOKUP($A1046,LedenZ,29,0),""))</f>
        <v/>
      </c>
      <c r="T1046" s="273">
        <f t="shared" si="977"/>
        <v>0</v>
      </c>
      <c r="U1046" s="202">
        <f t="shared" si="978"/>
        <v>0</v>
      </c>
      <c r="V1046" s="205" t="str">
        <f t="shared" si="985"/>
        <v/>
      </c>
      <c r="W1046" s="205" t="str">
        <f t="shared" si="985"/>
        <v/>
      </c>
      <c r="X1046" s="49">
        <v>17</v>
      </c>
      <c r="Y1046" s="84" t="str">
        <f t="shared" si="979"/>
        <v/>
      </c>
      <c r="Z1046" s="84" t="str">
        <f t="shared" si="980"/>
        <v/>
      </c>
      <c r="AA1046" s="84" t="str">
        <f t="shared" si="981"/>
        <v/>
      </c>
      <c r="AB1046" s="84" t="str">
        <f t="shared" si="982"/>
        <v/>
      </c>
      <c r="AC1046" s="31">
        <f t="shared" si="983"/>
        <v>0</v>
      </c>
      <c r="AH1046" s="332" t="str">
        <f t="shared" si="984"/>
        <v/>
      </c>
    </row>
    <row r="1047" spans="1:34" x14ac:dyDescent="0.25">
      <c r="A1047" s="31" t="str">
        <f>C1031&amp;"x"&amp;B1047</f>
        <v>x14</v>
      </c>
      <c r="B1047" s="60">
        <v>14</v>
      </c>
      <c r="C1047" s="84" t="str">
        <f t="shared" si="967"/>
        <v/>
      </c>
      <c r="D1047" s="84" t="str">
        <f t="shared" si="968"/>
        <v/>
      </c>
      <c r="E1047" s="85" t="str">
        <f t="shared" si="969"/>
        <v/>
      </c>
      <c r="F1047" s="85" t="str">
        <f t="shared" si="970"/>
        <v/>
      </c>
      <c r="G1047" s="86" t="str">
        <f t="shared" si="971"/>
        <v/>
      </c>
      <c r="H1047" s="87" t="str">
        <f t="shared" si="972"/>
        <v/>
      </c>
      <c r="I1047" s="94"/>
      <c r="J1047" s="84" t="str">
        <f t="shared" si="973"/>
        <v/>
      </c>
      <c r="K1047" s="84" t="str">
        <f t="shared" si="974"/>
        <v/>
      </c>
      <c r="L1047" s="84" t="str">
        <f t="shared" si="975"/>
        <v/>
      </c>
      <c r="M1047" s="84" t="str">
        <f t="shared" si="976"/>
        <v/>
      </c>
      <c r="N1047" s="89"/>
      <c r="P1047" s="199"/>
      <c r="Q1047" s="199"/>
      <c r="R1047" s="199"/>
      <c r="S1047" s="199" t="str">
        <f>IF(OR(LEFT($A1047,1)="x",AND(AC1033+$AC1047=0,$AC1033&gt;0)),"",IFERROR(VLOOKUP($A1047,LedenZ,29,0),""))</f>
        <v/>
      </c>
      <c r="T1047" s="273">
        <f t="shared" si="977"/>
        <v>0</v>
      </c>
      <c r="U1047" s="202">
        <f t="shared" si="978"/>
        <v>0</v>
      </c>
      <c r="V1047" s="205" t="str">
        <f t="shared" si="985"/>
        <v/>
      </c>
      <c r="W1047" s="205" t="str">
        <f t="shared" si="985"/>
        <v/>
      </c>
      <c r="X1047" s="49">
        <v>18</v>
      </c>
      <c r="Y1047" s="84" t="str">
        <f t="shared" si="979"/>
        <v/>
      </c>
      <c r="Z1047" s="84" t="str">
        <f t="shared" si="980"/>
        <v/>
      </c>
      <c r="AA1047" s="84" t="str">
        <f t="shared" si="981"/>
        <v/>
      </c>
      <c r="AB1047" s="84" t="str">
        <f t="shared" si="982"/>
        <v/>
      </c>
      <c r="AC1047" s="31">
        <f t="shared" si="983"/>
        <v>0</v>
      </c>
      <c r="AH1047" s="332" t="str">
        <f t="shared" si="984"/>
        <v/>
      </c>
    </row>
    <row r="1048" spans="1:34" x14ac:dyDescent="0.25">
      <c r="A1048" s="31" t="str">
        <f>C1031&amp;"x"&amp;B1048</f>
        <v>x15</v>
      </c>
      <c r="B1048" s="60">
        <v>15</v>
      </c>
      <c r="C1048" s="84" t="str">
        <f t="shared" si="967"/>
        <v/>
      </c>
      <c r="D1048" s="84" t="str">
        <f t="shared" si="968"/>
        <v/>
      </c>
      <c r="E1048" s="85" t="str">
        <f t="shared" si="969"/>
        <v/>
      </c>
      <c r="F1048" s="85" t="str">
        <f t="shared" si="970"/>
        <v/>
      </c>
      <c r="G1048" s="86" t="str">
        <f t="shared" si="971"/>
        <v/>
      </c>
      <c r="H1048" s="87" t="str">
        <f t="shared" si="972"/>
        <v/>
      </c>
      <c r="I1048" s="94"/>
      <c r="J1048" s="84" t="str">
        <f t="shared" si="973"/>
        <v/>
      </c>
      <c r="K1048" s="84" t="str">
        <f t="shared" si="974"/>
        <v/>
      </c>
      <c r="L1048" s="84" t="str">
        <f t="shared" si="975"/>
        <v/>
      </c>
      <c r="M1048" s="84" t="str">
        <f t="shared" si="976"/>
        <v/>
      </c>
      <c r="N1048" s="89"/>
      <c r="P1048" s="199"/>
      <c r="Q1048" s="199"/>
      <c r="R1048" s="199"/>
      <c r="S1048" s="199" t="str">
        <f>IF(OR(LEFT($A1048,1)="x",AND(AC1033+$AC1048=0,$AC1033&gt;0)),"",IFERROR(VLOOKUP($A1048,LedenZ,29,0),""))</f>
        <v/>
      </c>
      <c r="T1048" s="273">
        <f t="shared" si="977"/>
        <v>0</v>
      </c>
      <c r="U1048" s="202">
        <f t="shared" si="978"/>
        <v>0</v>
      </c>
      <c r="V1048" s="205" t="str">
        <f t="shared" si="985"/>
        <v/>
      </c>
      <c r="W1048" s="205" t="str">
        <f t="shared" si="985"/>
        <v/>
      </c>
      <c r="X1048" s="49">
        <v>19</v>
      </c>
      <c r="Y1048" s="84" t="str">
        <f t="shared" si="979"/>
        <v/>
      </c>
      <c r="Z1048" s="84" t="str">
        <f t="shared" si="980"/>
        <v/>
      </c>
      <c r="AA1048" s="84" t="str">
        <f t="shared" si="981"/>
        <v/>
      </c>
      <c r="AB1048" s="84" t="str">
        <f t="shared" si="982"/>
        <v/>
      </c>
      <c r="AC1048" s="31">
        <f t="shared" si="983"/>
        <v>0</v>
      </c>
      <c r="AH1048" s="332" t="str">
        <f t="shared" si="984"/>
        <v/>
      </c>
    </row>
    <row r="1049" spans="1:34" ht="13.8" thickBot="1" x14ac:dyDescent="0.3">
      <c r="B1049" s="90"/>
      <c r="C1049" s="91"/>
      <c r="D1049" s="90"/>
      <c r="E1049" s="90"/>
      <c r="F1049" s="90"/>
      <c r="G1049" s="92"/>
      <c r="H1049" s="92"/>
      <c r="I1049" s="92"/>
      <c r="J1049" s="91"/>
      <c r="K1049" s="91"/>
      <c r="L1049" s="91"/>
      <c r="M1049" s="89"/>
      <c r="N1049" s="89"/>
      <c r="X1049" s="49">
        <v>20</v>
      </c>
    </row>
    <row r="1050" spans="1:34" ht="13.8" thickTop="1" x14ac:dyDescent="0.25">
      <c r="A1050" s="59"/>
      <c r="B1050" s="60"/>
      <c r="C1050" s="416" t="s">
        <v>5707</v>
      </c>
      <c r="D1050" s="416"/>
      <c r="E1050" s="162" t="s">
        <v>5708</v>
      </c>
      <c r="F1050" s="162" t="s">
        <v>5709</v>
      </c>
      <c r="G1050" s="62" t="s">
        <v>5710</v>
      </c>
      <c r="H1050" s="63"/>
      <c r="I1050" s="64"/>
      <c r="J1050" s="65" t="s">
        <v>5711</v>
      </c>
      <c r="K1050" s="65" t="s">
        <v>5712</v>
      </c>
      <c r="L1050" s="65" t="s">
        <v>5713</v>
      </c>
      <c r="M1050" s="66"/>
      <c r="N1050" s="66"/>
      <c r="O1050" s="67"/>
      <c r="P1050" s="68">
        <f>COUNT(P1054:P1068)</f>
        <v>0</v>
      </c>
      <c r="Q1050" s="68">
        <f>COUNT(Q1054:Q1068)</f>
        <v>0</v>
      </c>
      <c r="R1050" s="68">
        <f>COUNT(R1054:R1068)</f>
        <v>0</v>
      </c>
      <c r="S1050" s="68">
        <f>COUNT(S1054:S1068)</f>
        <v>0</v>
      </c>
      <c r="T1050" s="344">
        <f>T1051-SUM(U1054:U1068)</f>
        <v>0</v>
      </c>
      <c r="U1050" s="67"/>
      <c r="V1050" s="67"/>
      <c r="W1050" s="67"/>
      <c r="X1050" s="67">
        <v>1</v>
      </c>
      <c r="Y1050" s="59"/>
      <c r="Z1050" s="59"/>
      <c r="AA1050" s="59"/>
      <c r="AB1050" s="59"/>
      <c r="AC1050" s="59"/>
    </row>
    <row r="1051" spans="1:34" x14ac:dyDescent="0.25">
      <c r="A1051" s="40">
        <v>56</v>
      </c>
      <c r="B1051" s="70"/>
      <c r="C1051" s="415" t="str">
        <f>Leden!AR58</f>
        <v/>
      </c>
      <c r="D1051" s="415"/>
      <c r="E1051" s="161" t="str">
        <f>IF($C1051="","",LEFT(IFERROR(VLOOKUP($C1051,TeamsZ,2,0),"")&amp;"??",2))</f>
        <v/>
      </c>
      <c r="F1051" s="342" t="str">
        <f>IF($C1051="","",IFERROR(VLOOKUP($C1051,TeamsZ,3,0),"??"))</f>
        <v/>
      </c>
      <c r="G1051" s="161" t="str">
        <f>IF($C1051="","",LEFT(IFERROR(VLOOKUP($C1051,TeamsZ,4,0),"")&amp;"?",1))</f>
        <v/>
      </c>
      <c r="H1051" s="72"/>
      <c r="I1051" s="73"/>
      <c r="J1051" s="265">
        <f>COUNTIF(C1054:C1068,"V")</f>
        <v>0</v>
      </c>
      <c r="K1051" s="268">
        <f>COUNTIF(C1054:C1068,"M")</f>
        <v>0</v>
      </c>
      <c r="L1051" s="74" t="str">
        <f>IFERROR(AVERAGE(H1054:H1068),"")</f>
        <v/>
      </c>
      <c r="M1051" s="75"/>
      <c r="N1051" s="75"/>
      <c r="O1051" s="76" t="s">
        <v>5714</v>
      </c>
      <c r="P1051" s="346"/>
      <c r="Q1051" s="346"/>
      <c r="R1051" s="346"/>
      <c r="S1051" s="346" t="str">
        <f>IF(COUNT(S1054:S1068)=0,"",TeamPunten(S1054:S1068,$C1051,$T1051))</f>
        <v/>
      </c>
      <c r="T1051" s="344">
        <f>SUM(T1054:T1068)</f>
        <v>0</v>
      </c>
      <c r="U1051" s="201" t="str">
        <f>MID($C1051,1,1)</f>
        <v/>
      </c>
      <c r="V1051" s="201" t="str">
        <f>MID($C1051,1,1)</f>
        <v/>
      </c>
      <c r="W1051" s="201" t="str">
        <f>MID($C1051,1,1)</f>
        <v/>
      </c>
      <c r="X1051" s="49">
        <v>2</v>
      </c>
      <c r="Y1051" s="40"/>
      <c r="Z1051" s="40"/>
      <c r="AA1051" s="40"/>
      <c r="AB1051" s="40"/>
      <c r="AC1051" s="40"/>
      <c r="AD1051" s="17" t="str">
        <f>IF($C1051="","",IFERROR(VLOOKUP($C1051,TeamsZ,6,0),""))</f>
        <v/>
      </c>
      <c r="AE1051" s="17" t="str">
        <f>TRIM(IF($AD1051="","",IFERROR(VLOOKUP($AD1051,Teams!$J$4:$O$8,2,0),"")))</f>
        <v/>
      </c>
      <c r="AF1051" s="17" t="str">
        <f>TRIM(IF($AD1051="","",IFERROR(VLOOKUP($AD1051,Teams!$J$4:$O$8,4,0),"")))</f>
        <v/>
      </c>
      <c r="AH1051" s="335" t="str">
        <f>IFERROR(AVERAGE(AH1054:AH1068),"")</f>
        <v/>
      </c>
    </row>
    <row r="1052" spans="1:34" x14ac:dyDescent="0.25">
      <c r="B1052" s="60"/>
      <c r="C1052" s="162"/>
      <c r="D1052" s="60"/>
      <c r="E1052" s="60"/>
      <c r="F1052" s="60"/>
      <c r="G1052" s="64"/>
      <c r="H1052" s="64"/>
      <c r="I1052" s="64"/>
      <c r="J1052" s="266"/>
      <c r="K1052" s="266"/>
      <c r="L1052" s="266"/>
      <c r="M1052" s="77"/>
      <c r="N1052" s="77"/>
      <c r="P1052" s="200"/>
      <c r="Q1052" s="200"/>
      <c r="R1052" s="200"/>
      <c r="S1052" s="200"/>
      <c r="T1052" s="156"/>
      <c r="U1052" s="202"/>
      <c r="V1052" s="202"/>
      <c r="W1052" s="202"/>
      <c r="X1052" s="49">
        <v>3</v>
      </c>
    </row>
    <row r="1053" spans="1:34" x14ac:dyDescent="0.25">
      <c r="A1053" s="78"/>
      <c r="B1053" s="79"/>
      <c r="C1053" s="80" t="s">
        <v>5715</v>
      </c>
      <c r="D1053" s="80" t="s">
        <v>5716</v>
      </c>
      <c r="E1053" s="81" t="s">
        <v>5717</v>
      </c>
      <c r="F1053" s="81" t="s">
        <v>5718</v>
      </c>
      <c r="G1053" s="80" t="s">
        <v>5719</v>
      </c>
      <c r="H1053" s="80" t="s">
        <v>5720</v>
      </c>
      <c r="I1053" s="80" t="s">
        <v>5575</v>
      </c>
      <c r="J1053" s="80" t="s">
        <v>7904</v>
      </c>
      <c r="K1053" s="80" t="s">
        <v>7905</v>
      </c>
      <c r="L1053" s="80" t="s">
        <v>8680</v>
      </c>
      <c r="M1053" s="80" t="s">
        <v>8681</v>
      </c>
      <c r="N1053" s="82"/>
      <c r="O1053" s="83"/>
      <c r="P1053" s="203" t="s">
        <v>5585</v>
      </c>
      <c r="Q1053" s="203" t="s">
        <v>5584</v>
      </c>
      <c r="R1053" s="203" t="s">
        <v>5586</v>
      </c>
      <c r="S1053" s="203" t="s">
        <v>5585</v>
      </c>
      <c r="T1053" s="156"/>
      <c r="U1053" s="201" t="str">
        <f>IF(W1051="","",VLOOKUP(W1051,Leeftijdscat,2,FALSE))</f>
        <v/>
      </c>
      <c r="V1053" s="201" t="str">
        <f>IF(W1051="","",VLOOKUP(W1051,Leeftijdscat,3,FALSE))</f>
        <v/>
      </c>
      <c r="W1053" s="201" t="str">
        <f>IF(W1051="","",VLOOKUP(W1051,Leeftijdscat,4,FALSE))</f>
        <v/>
      </c>
      <c r="X1053" s="49">
        <v>4</v>
      </c>
      <c r="Y1053" s="78">
        <f>LEN(Y1054&amp;Y1055&amp;Y1056&amp;Y1057&amp;Y1058&amp;Y1059&amp;Y1060&amp;Y1061&amp;Y1062&amp;Y1063&amp;Y1064&amp;Y1065&amp;Y1066&amp;Y1067&amp;Y1068)</f>
        <v>0</v>
      </c>
      <c r="Z1053" s="78">
        <f>LEN(Z1054&amp;Z1055&amp;Z1056&amp;Z1057&amp;Z1058&amp;Z1059&amp;Z1060&amp;Z1061&amp;Z1062&amp;Z1063&amp;Z1064&amp;Z1065&amp;Z1066&amp;Z1067&amp;Z1068)</f>
        <v>0</v>
      </c>
      <c r="AA1053" s="78">
        <f>LEN(AA1054&amp;AA1055&amp;AA1056&amp;AA1057&amp;AA1058&amp;AA1059&amp;AA1060&amp;AA1061&amp;AA1062&amp;AA1063&amp;AA1064&amp;AA1065&amp;AA1066&amp;AA1067&amp;AA1068)</f>
        <v>0</v>
      </c>
      <c r="AB1053" s="78">
        <f>LEN(AB1054&amp;AB1055&amp;AB1056&amp;AB1057&amp;AB1058&amp;AB1059&amp;AB1060&amp;AB1061&amp;AB1062&amp;AB1063&amp;AB1064&amp;AB1065&amp;AB1066&amp;AB1067&amp;AB1068)</f>
        <v>0</v>
      </c>
      <c r="AC1053" s="78">
        <f>SUM(Y1053:AA1053)</f>
        <v>0</v>
      </c>
    </row>
    <row r="1054" spans="1:34" x14ac:dyDescent="0.25">
      <c r="A1054" s="31" t="str">
        <f>C1051&amp;"x"&amp;B1054</f>
        <v>x1</v>
      </c>
      <c r="B1054" s="60">
        <v>1</v>
      </c>
      <c r="C1054" s="84" t="str">
        <f t="shared" ref="C1054:C1068" si="986">IF(LEFT($A1054,1)="x","",IFERROR(VLOOKUP($A1054,LedenZ,5,0),""))</f>
        <v/>
      </c>
      <c r="D1054" s="84" t="str">
        <f t="shared" ref="D1054:D1068" si="987">IF(LEFT($A1054,1)="x","",IFERROR(VLOOKUP($A1054,LedenZ,6,0),""))</f>
        <v/>
      </c>
      <c r="E1054" s="85" t="str">
        <f t="shared" ref="E1054:E1068" si="988">IF(LEFT($A1054,1)="x","",IFERROR(VLOOKUP($A1054,LedenZ,7,0),""))</f>
        <v/>
      </c>
      <c r="F1054" s="85" t="str">
        <f t="shared" ref="F1054:F1068" si="989">IF(LEFT($A1054,1)="x","",IFERROR(VLOOKUP($A1054,LedenZ,8,0),""))</f>
        <v/>
      </c>
      <c r="G1054" s="86" t="str">
        <f t="shared" ref="G1054:G1068" si="990">IF(LEFT($A1054,1)="x","",IFERROR(VLOOKUP($A1054,LedenZ,9,0),""))</f>
        <v/>
      </c>
      <c r="H1054" s="87" t="str">
        <f t="shared" ref="H1054:H1068" si="991">IF(AND(ISNUMBER(G1054),G1054&lt;&gt;0),DATEDIF(G1054,Peildatum,"Y"),"")</f>
        <v/>
      </c>
      <c r="I1054" s="94"/>
      <c r="J1054" s="84" t="str">
        <f t="shared" ref="J1054:J1068" si="992">IF(LEFT($A1054,1)="x","",IFERROR(VLOOKUP($A1054,LedenZ,15,0),""))</f>
        <v/>
      </c>
      <c r="K1054" s="84" t="str">
        <f t="shared" ref="K1054:K1068" si="993">IF(LEFT($A1054,1)="x","",IFERROR(VLOOKUP($A1054,LedenZ,16,0),""))</f>
        <v/>
      </c>
      <c r="L1054" s="84" t="str">
        <f t="shared" ref="L1054:L1068" si="994">IF(LEFT($A1054,1)="x","",IFERROR(VLOOKUP($A1054,LedenZ,17,0),""))</f>
        <v/>
      </c>
      <c r="M1054" s="84" t="str">
        <f t="shared" ref="M1054:M1068" si="995">IF(LEFT($A1054,1)="x","",IFERROR(VLOOKUP($A1054,LedenZ,18,0),""))</f>
        <v/>
      </c>
      <c r="N1054" s="89"/>
      <c r="P1054" s="199"/>
      <c r="Q1054" s="199"/>
      <c r="R1054" s="199"/>
      <c r="S1054" s="199" t="str">
        <f>IF(OR(LEFT($A1054,1)="x",AND(AC1053+$AC1054=0,$AC1053&gt;0)),"",IFERROR(VLOOKUP($A1054,LedenZ,29,0),""))</f>
        <v/>
      </c>
      <c r="T1054" s="273">
        <f t="shared" ref="T1054:T1068" si="996">IF(LEN(C1054&amp;D1054&amp;E1054&amp;F1054)&gt;0,1,0)</f>
        <v>0</v>
      </c>
      <c r="U1054" s="202">
        <f t="shared" ref="U1054:U1068" si="997">MIN(LEN(Y1054&amp;Z1054&amp;AA1054&amp;AB1054),1)</f>
        <v>0</v>
      </c>
      <c r="V1054" s="205" t="str">
        <f>V1053</f>
        <v/>
      </c>
      <c r="W1054" s="205" t="str">
        <f>W1053</f>
        <v/>
      </c>
      <c r="X1054" s="49">
        <v>5</v>
      </c>
      <c r="Y1054" s="84" t="str">
        <f t="shared" ref="Y1054:Y1068" si="998">IF(LEFT($A1054,1)="x","",IFERROR(VLOOKUP($A1054,LedenZ,33,0),""))</f>
        <v/>
      </c>
      <c r="Z1054" s="84" t="str">
        <f t="shared" ref="Z1054:Z1068" si="999">IF(LEFT($A1054,1)="x","",IFERROR(VLOOKUP($A1054,LedenZ,34,0),""))</f>
        <v/>
      </c>
      <c r="AA1054" s="84" t="str">
        <f t="shared" ref="AA1054:AA1068" si="1000">IF(LEFT($A1054,1)="x","",IFERROR(VLOOKUP($A1054,LedenZ,35,0),""))</f>
        <v/>
      </c>
      <c r="AB1054" s="84" t="str">
        <f t="shared" ref="AB1054:AB1068" si="1001">IF(LEFT($A1054,1)="x","",IFERROR(VLOOKUP($A1054,LedenZ,36,0),""))</f>
        <v/>
      </c>
      <c r="AC1054" s="31">
        <f t="shared" ref="AC1054:AC1068" si="1002">LEN(Y1054&amp;Z1054&amp;AA1054&amp;AB1054)</f>
        <v>0</v>
      </c>
      <c r="AH1054" s="332" t="str">
        <f t="shared" ref="AH1054:AH1068" si="1003">lft(G1054,Peildatum)</f>
        <v/>
      </c>
    </row>
    <row r="1055" spans="1:34" x14ac:dyDescent="0.25">
      <c r="A1055" s="31" t="str">
        <f>C1051&amp;"x"&amp;B1055</f>
        <v>x2</v>
      </c>
      <c r="B1055" s="60">
        <v>2</v>
      </c>
      <c r="C1055" s="84" t="str">
        <f t="shared" si="986"/>
        <v/>
      </c>
      <c r="D1055" s="84" t="str">
        <f t="shared" si="987"/>
        <v/>
      </c>
      <c r="E1055" s="85" t="str">
        <f t="shared" si="988"/>
        <v/>
      </c>
      <c r="F1055" s="85" t="str">
        <f t="shared" si="989"/>
        <v/>
      </c>
      <c r="G1055" s="86" t="str">
        <f t="shared" si="990"/>
        <v/>
      </c>
      <c r="H1055" s="87" t="str">
        <f t="shared" si="991"/>
        <v/>
      </c>
      <c r="I1055" s="94"/>
      <c r="J1055" s="84" t="str">
        <f t="shared" si="992"/>
        <v/>
      </c>
      <c r="K1055" s="84" t="str">
        <f t="shared" si="993"/>
        <v/>
      </c>
      <c r="L1055" s="84" t="str">
        <f t="shared" si="994"/>
        <v/>
      </c>
      <c r="M1055" s="84" t="str">
        <f t="shared" si="995"/>
        <v/>
      </c>
      <c r="N1055" s="89"/>
      <c r="P1055" s="199"/>
      <c r="Q1055" s="199"/>
      <c r="R1055" s="199"/>
      <c r="S1055" s="199" t="str">
        <f>IF(OR(LEFT($A1055,1)="x",AND(AC1053+$AC1055=0,$AC1053&gt;0)),"",IFERROR(VLOOKUP($A1055,LedenZ,29,0),""))</f>
        <v/>
      </c>
      <c r="T1055" s="273">
        <f t="shared" si="996"/>
        <v>0</v>
      </c>
      <c r="U1055" s="202">
        <f t="shared" si="997"/>
        <v>0</v>
      </c>
      <c r="V1055" s="205" t="str">
        <f t="shared" ref="V1055:W1068" si="1004">V1054</f>
        <v/>
      </c>
      <c r="W1055" s="205" t="str">
        <f t="shared" si="1004"/>
        <v/>
      </c>
      <c r="X1055" s="49">
        <v>6</v>
      </c>
      <c r="Y1055" s="84" t="str">
        <f t="shared" si="998"/>
        <v/>
      </c>
      <c r="Z1055" s="84" t="str">
        <f t="shared" si="999"/>
        <v/>
      </c>
      <c r="AA1055" s="84" t="str">
        <f t="shared" si="1000"/>
        <v/>
      </c>
      <c r="AB1055" s="84" t="str">
        <f t="shared" si="1001"/>
        <v/>
      </c>
      <c r="AC1055" s="31">
        <f t="shared" si="1002"/>
        <v>0</v>
      </c>
      <c r="AH1055" s="332" t="str">
        <f t="shared" si="1003"/>
        <v/>
      </c>
    </row>
    <row r="1056" spans="1:34" x14ac:dyDescent="0.25">
      <c r="A1056" s="31" t="str">
        <f>C1051&amp;"x"&amp;B1056</f>
        <v>x3</v>
      </c>
      <c r="B1056" s="60">
        <v>3</v>
      </c>
      <c r="C1056" s="84" t="str">
        <f t="shared" si="986"/>
        <v/>
      </c>
      <c r="D1056" s="84" t="str">
        <f t="shared" si="987"/>
        <v/>
      </c>
      <c r="E1056" s="85" t="str">
        <f t="shared" si="988"/>
        <v/>
      </c>
      <c r="F1056" s="85" t="str">
        <f t="shared" si="989"/>
        <v/>
      </c>
      <c r="G1056" s="86" t="str">
        <f t="shared" si="990"/>
        <v/>
      </c>
      <c r="H1056" s="87" t="str">
        <f t="shared" si="991"/>
        <v/>
      </c>
      <c r="I1056" s="94"/>
      <c r="J1056" s="84" t="str">
        <f t="shared" si="992"/>
        <v/>
      </c>
      <c r="K1056" s="84" t="str">
        <f t="shared" si="993"/>
        <v/>
      </c>
      <c r="L1056" s="84" t="str">
        <f t="shared" si="994"/>
        <v/>
      </c>
      <c r="M1056" s="84" t="str">
        <f t="shared" si="995"/>
        <v/>
      </c>
      <c r="N1056" s="89"/>
      <c r="P1056" s="199"/>
      <c r="Q1056" s="199"/>
      <c r="R1056" s="199"/>
      <c r="S1056" s="199" t="str">
        <f>IF(OR(LEFT($A1056,1)="x",AND(AC1053+$AC1056=0,$AC1053&gt;0)),"",IFERROR(VLOOKUP($A1056,LedenZ,29,0),""))</f>
        <v/>
      </c>
      <c r="T1056" s="273">
        <f t="shared" si="996"/>
        <v>0</v>
      </c>
      <c r="U1056" s="202">
        <f t="shared" si="997"/>
        <v>0</v>
      </c>
      <c r="V1056" s="205" t="str">
        <f t="shared" si="1004"/>
        <v/>
      </c>
      <c r="W1056" s="205" t="str">
        <f t="shared" si="1004"/>
        <v/>
      </c>
      <c r="X1056" s="49">
        <v>7</v>
      </c>
      <c r="Y1056" s="84" t="str">
        <f t="shared" si="998"/>
        <v/>
      </c>
      <c r="Z1056" s="84" t="str">
        <f t="shared" si="999"/>
        <v/>
      </c>
      <c r="AA1056" s="84" t="str">
        <f t="shared" si="1000"/>
        <v/>
      </c>
      <c r="AB1056" s="84" t="str">
        <f t="shared" si="1001"/>
        <v/>
      </c>
      <c r="AC1056" s="31">
        <f t="shared" si="1002"/>
        <v>0</v>
      </c>
      <c r="AH1056" s="332" t="str">
        <f t="shared" si="1003"/>
        <v/>
      </c>
    </row>
    <row r="1057" spans="1:34" x14ac:dyDescent="0.25">
      <c r="A1057" s="31" t="str">
        <f>C1051&amp;"x"&amp;B1057</f>
        <v>x4</v>
      </c>
      <c r="B1057" s="60">
        <v>4</v>
      </c>
      <c r="C1057" s="84" t="str">
        <f t="shared" si="986"/>
        <v/>
      </c>
      <c r="D1057" s="84" t="str">
        <f t="shared" si="987"/>
        <v/>
      </c>
      <c r="E1057" s="85" t="str">
        <f t="shared" si="988"/>
        <v/>
      </c>
      <c r="F1057" s="85" t="str">
        <f t="shared" si="989"/>
        <v/>
      </c>
      <c r="G1057" s="86" t="str">
        <f t="shared" si="990"/>
        <v/>
      </c>
      <c r="H1057" s="87" t="str">
        <f t="shared" si="991"/>
        <v/>
      </c>
      <c r="I1057" s="94"/>
      <c r="J1057" s="84" t="str">
        <f t="shared" si="992"/>
        <v/>
      </c>
      <c r="K1057" s="84" t="str">
        <f t="shared" si="993"/>
        <v/>
      </c>
      <c r="L1057" s="84" t="str">
        <f t="shared" si="994"/>
        <v/>
      </c>
      <c r="M1057" s="84" t="str">
        <f t="shared" si="995"/>
        <v/>
      </c>
      <c r="N1057" s="89"/>
      <c r="P1057" s="199"/>
      <c r="Q1057" s="199"/>
      <c r="R1057" s="199"/>
      <c r="S1057" s="199" t="str">
        <f>IF(OR(LEFT($A1057,1)="x",AND(AC1053+$AC1057=0,$AC1053&gt;0)),"",IFERROR(VLOOKUP($A1057,LedenZ,29,0),""))</f>
        <v/>
      </c>
      <c r="T1057" s="273">
        <f t="shared" si="996"/>
        <v>0</v>
      </c>
      <c r="U1057" s="202">
        <f t="shared" si="997"/>
        <v>0</v>
      </c>
      <c r="V1057" s="205" t="str">
        <f t="shared" si="1004"/>
        <v/>
      </c>
      <c r="W1057" s="205" t="str">
        <f t="shared" si="1004"/>
        <v/>
      </c>
      <c r="X1057" s="49">
        <v>8</v>
      </c>
      <c r="Y1057" s="84" t="str">
        <f t="shared" si="998"/>
        <v/>
      </c>
      <c r="Z1057" s="84" t="str">
        <f t="shared" si="999"/>
        <v/>
      </c>
      <c r="AA1057" s="84" t="str">
        <f t="shared" si="1000"/>
        <v/>
      </c>
      <c r="AB1057" s="84" t="str">
        <f t="shared" si="1001"/>
        <v/>
      </c>
      <c r="AC1057" s="31">
        <f t="shared" si="1002"/>
        <v>0</v>
      </c>
      <c r="AH1057" s="332" t="str">
        <f t="shared" si="1003"/>
        <v/>
      </c>
    </row>
    <row r="1058" spans="1:34" x14ac:dyDescent="0.25">
      <c r="A1058" s="31" t="str">
        <f>C1051&amp;"x"&amp;B1058</f>
        <v>x5</v>
      </c>
      <c r="B1058" s="60">
        <v>5</v>
      </c>
      <c r="C1058" s="84" t="str">
        <f t="shared" si="986"/>
        <v/>
      </c>
      <c r="D1058" s="84" t="str">
        <f t="shared" si="987"/>
        <v/>
      </c>
      <c r="E1058" s="85" t="str">
        <f t="shared" si="988"/>
        <v/>
      </c>
      <c r="F1058" s="85" t="str">
        <f t="shared" si="989"/>
        <v/>
      </c>
      <c r="G1058" s="86" t="str">
        <f t="shared" si="990"/>
        <v/>
      </c>
      <c r="H1058" s="87" t="str">
        <f t="shared" si="991"/>
        <v/>
      </c>
      <c r="I1058" s="94"/>
      <c r="J1058" s="84" t="str">
        <f t="shared" si="992"/>
        <v/>
      </c>
      <c r="K1058" s="84" t="str">
        <f t="shared" si="993"/>
        <v/>
      </c>
      <c r="L1058" s="84" t="str">
        <f t="shared" si="994"/>
        <v/>
      </c>
      <c r="M1058" s="84" t="str">
        <f t="shared" si="995"/>
        <v/>
      </c>
      <c r="N1058" s="89"/>
      <c r="P1058" s="199"/>
      <c r="Q1058" s="199"/>
      <c r="R1058" s="199"/>
      <c r="S1058" s="199" t="str">
        <f>IF(OR(LEFT($A1058,1)="x",AND(AC1053+$AC1058=0,$AC1053&gt;0)),"",IFERROR(VLOOKUP($A1058,LedenZ,29,0),""))</f>
        <v/>
      </c>
      <c r="T1058" s="273">
        <f t="shared" si="996"/>
        <v>0</v>
      </c>
      <c r="U1058" s="202">
        <f t="shared" si="997"/>
        <v>0</v>
      </c>
      <c r="V1058" s="205" t="str">
        <f t="shared" si="1004"/>
        <v/>
      </c>
      <c r="W1058" s="205" t="str">
        <f t="shared" si="1004"/>
        <v/>
      </c>
      <c r="X1058" s="49">
        <v>9</v>
      </c>
      <c r="Y1058" s="84" t="str">
        <f t="shared" si="998"/>
        <v/>
      </c>
      <c r="Z1058" s="84" t="str">
        <f t="shared" si="999"/>
        <v/>
      </c>
      <c r="AA1058" s="84" t="str">
        <f t="shared" si="1000"/>
        <v/>
      </c>
      <c r="AB1058" s="84" t="str">
        <f t="shared" si="1001"/>
        <v/>
      </c>
      <c r="AC1058" s="31">
        <f t="shared" si="1002"/>
        <v>0</v>
      </c>
      <c r="AH1058" s="332" t="str">
        <f t="shared" si="1003"/>
        <v/>
      </c>
    </row>
    <row r="1059" spans="1:34" x14ac:dyDescent="0.25">
      <c r="A1059" s="31" t="str">
        <f>C1051&amp;"x"&amp;B1059</f>
        <v>x6</v>
      </c>
      <c r="B1059" s="60">
        <v>6</v>
      </c>
      <c r="C1059" s="84" t="str">
        <f t="shared" si="986"/>
        <v/>
      </c>
      <c r="D1059" s="84" t="str">
        <f t="shared" si="987"/>
        <v/>
      </c>
      <c r="E1059" s="85" t="str">
        <f t="shared" si="988"/>
        <v/>
      </c>
      <c r="F1059" s="85" t="str">
        <f t="shared" si="989"/>
        <v/>
      </c>
      <c r="G1059" s="86" t="str">
        <f t="shared" si="990"/>
        <v/>
      </c>
      <c r="H1059" s="87" t="str">
        <f t="shared" si="991"/>
        <v/>
      </c>
      <c r="I1059" s="94"/>
      <c r="J1059" s="84" t="str">
        <f t="shared" si="992"/>
        <v/>
      </c>
      <c r="K1059" s="84" t="str">
        <f t="shared" si="993"/>
        <v/>
      </c>
      <c r="L1059" s="84" t="str">
        <f t="shared" si="994"/>
        <v/>
      </c>
      <c r="M1059" s="84" t="str">
        <f t="shared" si="995"/>
        <v/>
      </c>
      <c r="N1059" s="89"/>
      <c r="P1059" s="199"/>
      <c r="Q1059" s="199"/>
      <c r="R1059" s="199"/>
      <c r="S1059" s="199" t="str">
        <f>IF(OR(LEFT($A1059,1)="x",AND(AC1053+$AC1059=0,$AC1053&gt;0)),"",IFERROR(VLOOKUP($A1059,LedenZ,29,0),""))</f>
        <v/>
      </c>
      <c r="T1059" s="273">
        <f t="shared" si="996"/>
        <v>0</v>
      </c>
      <c r="U1059" s="202">
        <f t="shared" si="997"/>
        <v>0</v>
      </c>
      <c r="V1059" s="205" t="str">
        <f t="shared" si="1004"/>
        <v/>
      </c>
      <c r="W1059" s="205" t="str">
        <f t="shared" si="1004"/>
        <v/>
      </c>
      <c r="X1059" s="49">
        <v>10</v>
      </c>
      <c r="Y1059" s="84" t="str">
        <f t="shared" si="998"/>
        <v/>
      </c>
      <c r="Z1059" s="84" t="str">
        <f t="shared" si="999"/>
        <v/>
      </c>
      <c r="AA1059" s="84" t="str">
        <f t="shared" si="1000"/>
        <v/>
      </c>
      <c r="AB1059" s="84" t="str">
        <f t="shared" si="1001"/>
        <v/>
      </c>
      <c r="AC1059" s="31">
        <f t="shared" si="1002"/>
        <v>0</v>
      </c>
      <c r="AH1059" s="332" t="str">
        <f t="shared" si="1003"/>
        <v/>
      </c>
    </row>
    <row r="1060" spans="1:34" x14ac:dyDescent="0.25">
      <c r="A1060" s="31" t="str">
        <f>C1051&amp;"x"&amp;B1060</f>
        <v>x7</v>
      </c>
      <c r="B1060" s="60">
        <v>7</v>
      </c>
      <c r="C1060" s="84" t="str">
        <f t="shared" si="986"/>
        <v/>
      </c>
      <c r="D1060" s="84" t="str">
        <f t="shared" si="987"/>
        <v/>
      </c>
      <c r="E1060" s="85" t="str">
        <f t="shared" si="988"/>
        <v/>
      </c>
      <c r="F1060" s="85" t="str">
        <f t="shared" si="989"/>
        <v/>
      </c>
      <c r="G1060" s="86" t="str">
        <f t="shared" si="990"/>
        <v/>
      </c>
      <c r="H1060" s="87" t="str">
        <f t="shared" si="991"/>
        <v/>
      </c>
      <c r="I1060" s="94"/>
      <c r="J1060" s="84" t="str">
        <f t="shared" si="992"/>
        <v/>
      </c>
      <c r="K1060" s="84" t="str">
        <f t="shared" si="993"/>
        <v/>
      </c>
      <c r="L1060" s="84" t="str">
        <f t="shared" si="994"/>
        <v/>
      </c>
      <c r="M1060" s="84" t="str">
        <f t="shared" si="995"/>
        <v/>
      </c>
      <c r="N1060" s="89"/>
      <c r="P1060" s="199"/>
      <c r="Q1060" s="199"/>
      <c r="R1060" s="199"/>
      <c r="S1060" s="199" t="str">
        <f>IF(OR(LEFT($A1060,1)="x",AND(AC1053+$AC1060=0,$AC1053&gt;0)),"",IFERROR(VLOOKUP($A1060,LedenZ,29,0),""))</f>
        <v/>
      </c>
      <c r="T1060" s="273">
        <f t="shared" si="996"/>
        <v>0</v>
      </c>
      <c r="U1060" s="202">
        <f t="shared" si="997"/>
        <v>0</v>
      </c>
      <c r="V1060" s="205" t="str">
        <f t="shared" si="1004"/>
        <v/>
      </c>
      <c r="W1060" s="205" t="str">
        <f t="shared" si="1004"/>
        <v/>
      </c>
      <c r="X1060" s="49">
        <v>11</v>
      </c>
      <c r="Y1060" s="84" t="str">
        <f t="shared" si="998"/>
        <v/>
      </c>
      <c r="Z1060" s="84" t="str">
        <f t="shared" si="999"/>
        <v/>
      </c>
      <c r="AA1060" s="84" t="str">
        <f t="shared" si="1000"/>
        <v/>
      </c>
      <c r="AB1060" s="84" t="str">
        <f t="shared" si="1001"/>
        <v/>
      </c>
      <c r="AC1060" s="31">
        <f t="shared" si="1002"/>
        <v>0</v>
      </c>
      <c r="AH1060" s="332" t="str">
        <f t="shared" si="1003"/>
        <v/>
      </c>
    </row>
    <row r="1061" spans="1:34" x14ac:dyDescent="0.25">
      <c r="A1061" s="31" t="str">
        <f>C1051&amp;"x"&amp;B1061</f>
        <v>x8</v>
      </c>
      <c r="B1061" s="60">
        <v>8</v>
      </c>
      <c r="C1061" s="84" t="str">
        <f t="shared" si="986"/>
        <v/>
      </c>
      <c r="D1061" s="84" t="str">
        <f t="shared" si="987"/>
        <v/>
      </c>
      <c r="E1061" s="85" t="str">
        <f t="shared" si="988"/>
        <v/>
      </c>
      <c r="F1061" s="85" t="str">
        <f t="shared" si="989"/>
        <v/>
      </c>
      <c r="G1061" s="86" t="str">
        <f t="shared" si="990"/>
        <v/>
      </c>
      <c r="H1061" s="87" t="str">
        <f t="shared" si="991"/>
        <v/>
      </c>
      <c r="I1061" s="94"/>
      <c r="J1061" s="84" t="str">
        <f t="shared" si="992"/>
        <v/>
      </c>
      <c r="K1061" s="84" t="str">
        <f t="shared" si="993"/>
        <v/>
      </c>
      <c r="L1061" s="84" t="str">
        <f t="shared" si="994"/>
        <v/>
      </c>
      <c r="M1061" s="84" t="str">
        <f t="shared" si="995"/>
        <v/>
      </c>
      <c r="N1061" s="89"/>
      <c r="P1061" s="199"/>
      <c r="Q1061" s="199"/>
      <c r="R1061" s="199"/>
      <c r="S1061" s="199" t="str">
        <f>IF(OR(LEFT($A1061,1)="x",AND(AC1053+$AC1061=0,$AC1053&gt;0)),"",IFERROR(VLOOKUP($A1061,LedenZ,29,0),""))</f>
        <v/>
      </c>
      <c r="T1061" s="273">
        <f t="shared" si="996"/>
        <v>0</v>
      </c>
      <c r="U1061" s="202">
        <f t="shared" si="997"/>
        <v>0</v>
      </c>
      <c r="V1061" s="205" t="str">
        <f t="shared" si="1004"/>
        <v/>
      </c>
      <c r="W1061" s="205" t="str">
        <f t="shared" si="1004"/>
        <v/>
      </c>
      <c r="X1061" s="49">
        <v>12</v>
      </c>
      <c r="Y1061" s="84" t="str">
        <f t="shared" si="998"/>
        <v/>
      </c>
      <c r="Z1061" s="84" t="str">
        <f t="shared" si="999"/>
        <v/>
      </c>
      <c r="AA1061" s="84" t="str">
        <f t="shared" si="1000"/>
        <v/>
      </c>
      <c r="AB1061" s="84" t="str">
        <f t="shared" si="1001"/>
        <v/>
      </c>
      <c r="AC1061" s="31">
        <f t="shared" si="1002"/>
        <v>0</v>
      </c>
      <c r="AH1061" s="332" t="str">
        <f t="shared" si="1003"/>
        <v/>
      </c>
    </row>
    <row r="1062" spans="1:34" x14ac:dyDescent="0.25">
      <c r="A1062" s="31" t="str">
        <f>C1051&amp;"x"&amp;B1062</f>
        <v>x9</v>
      </c>
      <c r="B1062" s="60">
        <v>9</v>
      </c>
      <c r="C1062" s="84" t="str">
        <f t="shared" si="986"/>
        <v/>
      </c>
      <c r="D1062" s="84" t="str">
        <f t="shared" si="987"/>
        <v/>
      </c>
      <c r="E1062" s="85" t="str">
        <f t="shared" si="988"/>
        <v/>
      </c>
      <c r="F1062" s="85" t="str">
        <f t="shared" si="989"/>
        <v/>
      </c>
      <c r="G1062" s="86" t="str">
        <f t="shared" si="990"/>
        <v/>
      </c>
      <c r="H1062" s="87" t="str">
        <f t="shared" si="991"/>
        <v/>
      </c>
      <c r="I1062" s="94"/>
      <c r="J1062" s="84" t="str">
        <f t="shared" si="992"/>
        <v/>
      </c>
      <c r="K1062" s="84" t="str">
        <f t="shared" si="993"/>
        <v/>
      </c>
      <c r="L1062" s="84" t="str">
        <f t="shared" si="994"/>
        <v/>
      </c>
      <c r="M1062" s="84" t="str">
        <f t="shared" si="995"/>
        <v/>
      </c>
      <c r="N1062" s="89"/>
      <c r="P1062" s="199"/>
      <c r="Q1062" s="199"/>
      <c r="R1062" s="199"/>
      <c r="S1062" s="199" t="str">
        <f>IF(OR(LEFT($A1062,1)="x",AND(AC1053+$AC1062=0,$AC1053&gt;0)),"",IFERROR(VLOOKUP($A1062,LedenZ,29,0),""))</f>
        <v/>
      </c>
      <c r="T1062" s="273">
        <f t="shared" si="996"/>
        <v>0</v>
      </c>
      <c r="U1062" s="202">
        <f t="shared" si="997"/>
        <v>0</v>
      </c>
      <c r="V1062" s="205" t="str">
        <f t="shared" si="1004"/>
        <v/>
      </c>
      <c r="W1062" s="205" t="str">
        <f t="shared" si="1004"/>
        <v/>
      </c>
      <c r="X1062" s="49">
        <v>13</v>
      </c>
      <c r="Y1062" s="84" t="str">
        <f t="shared" si="998"/>
        <v/>
      </c>
      <c r="Z1062" s="84" t="str">
        <f t="shared" si="999"/>
        <v/>
      </c>
      <c r="AA1062" s="84" t="str">
        <f t="shared" si="1000"/>
        <v/>
      </c>
      <c r="AB1062" s="84" t="str">
        <f t="shared" si="1001"/>
        <v/>
      </c>
      <c r="AC1062" s="31">
        <f t="shared" si="1002"/>
        <v>0</v>
      </c>
      <c r="AH1062" s="332" t="str">
        <f t="shared" si="1003"/>
        <v/>
      </c>
    </row>
    <row r="1063" spans="1:34" x14ac:dyDescent="0.25">
      <c r="A1063" s="31" t="str">
        <f>C1051&amp;"x"&amp;B1063</f>
        <v>x10</v>
      </c>
      <c r="B1063" s="60">
        <v>10</v>
      </c>
      <c r="C1063" s="84" t="str">
        <f t="shared" si="986"/>
        <v/>
      </c>
      <c r="D1063" s="84" t="str">
        <f t="shared" si="987"/>
        <v/>
      </c>
      <c r="E1063" s="85" t="str">
        <f t="shared" si="988"/>
        <v/>
      </c>
      <c r="F1063" s="85" t="str">
        <f t="shared" si="989"/>
        <v/>
      </c>
      <c r="G1063" s="86" t="str">
        <f t="shared" si="990"/>
        <v/>
      </c>
      <c r="H1063" s="87" t="str">
        <f t="shared" si="991"/>
        <v/>
      </c>
      <c r="I1063" s="94"/>
      <c r="J1063" s="84" t="str">
        <f t="shared" si="992"/>
        <v/>
      </c>
      <c r="K1063" s="84" t="str">
        <f t="shared" si="993"/>
        <v/>
      </c>
      <c r="L1063" s="84" t="str">
        <f t="shared" si="994"/>
        <v/>
      </c>
      <c r="M1063" s="84" t="str">
        <f t="shared" si="995"/>
        <v/>
      </c>
      <c r="N1063" s="89"/>
      <c r="P1063" s="199"/>
      <c r="Q1063" s="199"/>
      <c r="R1063" s="199"/>
      <c r="S1063" s="199" t="str">
        <f>IF(OR(LEFT($A1063,1)="x",AND(AC1053+$AC1063=0,$AC1053&gt;0)),"",IFERROR(VLOOKUP($A1063,LedenZ,29,0),""))</f>
        <v/>
      </c>
      <c r="T1063" s="273">
        <f t="shared" si="996"/>
        <v>0</v>
      </c>
      <c r="U1063" s="202">
        <f t="shared" si="997"/>
        <v>0</v>
      </c>
      <c r="V1063" s="205" t="str">
        <f t="shared" si="1004"/>
        <v/>
      </c>
      <c r="W1063" s="205" t="str">
        <f t="shared" si="1004"/>
        <v/>
      </c>
      <c r="X1063" s="49">
        <v>14</v>
      </c>
      <c r="Y1063" s="84" t="str">
        <f t="shared" si="998"/>
        <v/>
      </c>
      <c r="Z1063" s="84" t="str">
        <f t="shared" si="999"/>
        <v/>
      </c>
      <c r="AA1063" s="84" t="str">
        <f t="shared" si="1000"/>
        <v/>
      </c>
      <c r="AB1063" s="84" t="str">
        <f t="shared" si="1001"/>
        <v/>
      </c>
      <c r="AC1063" s="31">
        <f t="shared" si="1002"/>
        <v>0</v>
      </c>
      <c r="AH1063" s="332" t="str">
        <f t="shared" si="1003"/>
        <v/>
      </c>
    </row>
    <row r="1064" spans="1:34" x14ac:dyDescent="0.25">
      <c r="A1064" s="31" t="str">
        <f>C1051&amp;"x"&amp;B1064</f>
        <v>x11</v>
      </c>
      <c r="B1064" s="60">
        <v>11</v>
      </c>
      <c r="C1064" s="84" t="str">
        <f t="shared" si="986"/>
        <v/>
      </c>
      <c r="D1064" s="84" t="str">
        <f t="shared" si="987"/>
        <v/>
      </c>
      <c r="E1064" s="85" t="str">
        <f t="shared" si="988"/>
        <v/>
      </c>
      <c r="F1064" s="85" t="str">
        <f t="shared" si="989"/>
        <v/>
      </c>
      <c r="G1064" s="86" t="str">
        <f t="shared" si="990"/>
        <v/>
      </c>
      <c r="H1064" s="87" t="str">
        <f t="shared" si="991"/>
        <v/>
      </c>
      <c r="I1064" s="94"/>
      <c r="J1064" s="84" t="str">
        <f t="shared" si="992"/>
        <v/>
      </c>
      <c r="K1064" s="84" t="str">
        <f t="shared" si="993"/>
        <v/>
      </c>
      <c r="L1064" s="84" t="str">
        <f t="shared" si="994"/>
        <v/>
      </c>
      <c r="M1064" s="84" t="str">
        <f t="shared" si="995"/>
        <v/>
      </c>
      <c r="N1064" s="89"/>
      <c r="P1064" s="199"/>
      <c r="Q1064" s="199"/>
      <c r="R1064" s="199"/>
      <c r="S1064" s="199" t="str">
        <f>IF(OR(LEFT($A1064,1)="x",AND(AC1053+$AC1064=0,$AC1053&gt;0)),"",IFERROR(VLOOKUP($A1064,LedenZ,29,0),""))</f>
        <v/>
      </c>
      <c r="T1064" s="273">
        <f t="shared" si="996"/>
        <v>0</v>
      </c>
      <c r="U1064" s="202">
        <f t="shared" si="997"/>
        <v>0</v>
      </c>
      <c r="V1064" s="205" t="str">
        <f t="shared" si="1004"/>
        <v/>
      </c>
      <c r="W1064" s="205" t="str">
        <f t="shared" si="1004"/>
        <v/>
      </c>
      <c r="X1064" s="49">
        <v>15</v>
      </c>
      <c r="Y1064" s="84" t="str">
        <f t="shared" si="998"/>
        <v/>
      </c>
      <c r="Z1064" s="84" t="str">
        <f t="shared" si="999"/>
        <v/>
      </c>
      <c r="AA1064" s="84" t="str">
        <f t="shared" si="1000"/>
        <v/>
      </c>
      <c r="AB1064" s="84" t="str">
        <f t="shared" si="1001"/>
        <v/>
      </c>
      <c r="AC1064" s="31">
        <f t="shared" si="1002"/>
        <v>0</v>
      </c>
      <c r="AH1064" s="332" t="str">
        <f t="shared" si="1003"/>
        <v/>
      </c>
    </row>
    <row r="1065" spans="1:34" x14ac:dyDescent="0.25">
      <c r="A1065" s="31" t="str">
        <f>C1051&amp;"x"&amp;B1065</f>
        <v>x12</v>
      </c>
      <c r="B1065" s="60">
        <v>12</v>
      </c>
      <c r="C1065" s="84" t="str">
        <f t="shared" si="986"/>
        <v/>
      </c>
      <c r="D1065" s="84" t="str">
        <f t="shared" si="987"/>
        <v/>
      </c>
      <c r="E1065" s="85" t="str">
        <f t="shared" si="988"/>
        <v/>
      </c>
      <c r="F1065" s="85" t="str">
        <f t="shared" si="989"/>
        <v/>
      </c>
      <c r="G1065" s="86" t="str">
        <f t="shared" si="990"/>
        <v/>
      </c>
      <c r="H1065" s="87" t="str">
        <f t="shared" si="991"/>
        <v/>
      </c>
      <c r="I1065" s="94"/>
      <c r="J1065" s="84" t="str">
        <f t="shared" si="992"/>
        <v/>
      </c>
      <c r="K1065" s="84" t="str">
        <f t="shared" si="993"/>
        <v/>
      </c>
      <c r="L1065" s="84" t="str">
        <f t="shared" si="994"/>
        <v/>
      </c>
      <c r="M1065" s="84" t="str">
        <f t="shared" si="995"/>
        <v/>
      </c>
      <c r="N1065" s="89"/>
      <c r="P1065" s="199"/>
      <c r="Q1065" s="199"/>
      <c r="R1065" s="199"/>
      <c r="S1065" s="199" t="str">
        <f>IF(OR(LEFT($A1065,1)="x",AND(AC1053+$AC1065=0,$AC1053&gt;0)),"",IFERROR(VLOOKUP($A1065,LedenZ,29,0),""))</f>
        <v/>
      </c>
      <c r="T1065" s="273">
        <f t="shared" si="996"/>
        <v>0</v>
      </c>
      <c r="U1065" s="202">
        <f t="shared" si="997"/>
        <v>0</v>
      </c>
      <c r="V1065" s="205" t="str">
        <f t="shared" si="1004"/>
        <v/>
      </c>
      <c r="W1065" s="205" t="str">
        <f t="shared" si="1004"/>
        <v/>
      </c>
      <c r="X1065" s="49">
        <v>16</v>
      </c>
      <c r="Y1065" s="84" t="str">
        <f t="shared" si="998"/>
        <v/>
      </c>
      <c r="Z1065" s="84" t="str">
        <f t="shared" si="999"/>
        <v/>
      </c>
      <c r="AA1065" s="84" t="str">
        <f t="shared" si="1000"/>
        <v/>
      </c>
      <c r="AB1065" s="84" t="str">
        <f t="shared" si="1001"/>
        <v/>
      </c>
      <c r="AC1065" s="31">
        <f t="shared" si="1002"/>
        <v>0</v>
      </c>
      <c r="AH1065" s="332" t="str">
        <f t="shared" si="1003"/>
        <v/>
      </c>
    </row>
    <row r="1066" spans="1:34" x14ac:dyDescent="0.25">
      <c r="A1066" s="31" t="str">
        <f>C1051&amp;"x"&amp;B1066</f>
        <v>x13</v>
      </c>
      <c r="B1066" s="60">
        <v>13</v>
      </c>
      <c r="C1066" s="84" t="str">
        <f t="shared" si="986"/>
        <v/>
      </c>
      <c r="D1066" s="84" t="str">
        <f t="shared" si="987"/>
        <v/>
      </c>
      <c r="E1066" s="85" t="str">
        <f t="shared" si="988"/>
        <v/>
      </c>
      <c r="F1066" s="85" t="str">
        <f t="shared" si="989"/>
        <v/>
      </c>
      <c r="G1066" s="86" t="str">
        <f t="shared" si="990"/>
        <v/>
      </c>
      <c r="H1066" s="87" t="str">
        <f t="shared" si="991"/>
        <v/>
      </c>
      <c r="I1066" s="94"/>
      <c r="J1066" s="84" t="str">
        <f t="shared" si="992"/>
        <v/>
      </c>
      <c r="K1066" s="84" t="str">
        <f t="shared" si="993"/>
        <v/>
      </c>
      <c r="L1066" s="84" t="str">
        <f t="shared" si="994"/>
        <v/>
      </c>
      <c r="M1066" s="84" t="str">
        <f t="shared" si="995"/>
        <v/>
      </c>
      <c r="N1066" s="89"/>
      <c r="P1066" s="199"/>
      <c r="Q1066" s="199"/>
      <c r="R1066" s="199"/>
      <c r="S1066" s="199" t="str">
        <f>IF(OR(LEFT($A1066,1)="x",AND(AC1053+$AC1066=0,$AC1053&gt;0)),"",IFERROR(VLOOKUP($A1066,LedenZ,29,0),""))</f>
        <v/>
      </c>
      <c r="T1066" s="273">
        <f t="shared" si="996"/>
        <v>0</v>
      </c>
      <c r="U1066" s="202">
        <f t="shared" si="997"/>
        <v>0</v>
      </c>
      <c r="V1066" s="205" t="str">
        <f t="shared" si="1004"/>
        <v/>
      </c>
      <c r="W1066" s="205" t="str">
        <f t="shared" si="1004"/>
        <v/>
      </c>
      <c r="X1066" s="49">
        <v>17</v>
      </c>
      <c r="Y1066" s="84" t="str">
        <f t="shared" si="998"/>
        <v/>
      </c>
      <c r="Z1066" s="84" t="str">
        <f t="shared" si="999"/>
        <v/>
      </c>
      <c r="AA1066" s="84" t="str">
        <f t="shared" si="1000"/>
        <v/>
      </c>
      <c r="AB1066" s="84" t="str">
        <f t="shared" si="1001"/>
        <v/>
      </c>
      <c r="AC1066" s="31">
        <f t="shared" si="1002"/>
        <v>0</v>
      </c>
      <c r="AH1066" s="332" t="str">
        <f t="shared" si="1003"/>
        <v/>
      </c>
    </row>
    <row r="1067" spans="1:34" x14ac:dyDescent="0.25">
      <c r="A1067" s="31" t="str">
        <f>C1051&amp;"x"&amp;B1067</f>
        <v>x14</v>
      </c>
      <c r="B1067" s="60">
        <v>14</v>
      </c>
      <c r="C1067" s="84" t="str">
        <f t="shared" si="986"/>
        <v/>
      </c>
      <c r="D1067" s="84" t="str">
        <f t="shared" si="987"/>
        <v/>
      </c>
      <c r="E1067" s="85" t="str">
        <f t="shared" si="988"/>
        <v/>
      </c>
      <c r="F1067" s="85" t="str">
        <f t="shared" si="989"/>
        <v/>
      </c>
      <c r="G1067" s="86" t="str">
        <f t="shared" si="990"/>
        <v/>
      </c>
      <c r="H1067" s="87" t="str">
        <f t="shared" si="991"/>
        <v/>
      </c>
      <c r="I1067" s="94"/>
      <c r="J1067" s="84" t="str">
        <f t="shared" si="992"/>
        <v/>
      </c>
      <c r="K1067" s="84" t="str">
        <f t="shared" si="993"/>
        <v/>
      </c>
      <c r="L1067" s="84" t="str">
        <f t="shared" si="994"/>
        <v/>
      </c>
      <c r="M1067" s="84" t="str">
        <f t="shared" si="995"/>
        <v/>
      </c>
      <c r="N1067" s="89"/>
      <c r="P1067" s="199"/>
      <c r="Q1067" s="199"/>
      <c r="R1067" s="199"/>
      <c r="S1067" s="199" t="str">
        <f>IF(OR(LEFT($A1067,1)="x",AND(AC1053+$AC1067=0,$AC1053&gt;0)),"",IFERROR(VLOOKUP($A1067,LedenZ,29,0),""))</f>
        <v/>
      </c>
      <c r="T1067" s="273">
        <f t="shared" si="996"/>
        <v>0</v>
      </c>
      <c r="U1067" s="202">
        <f t="shared" si="997"/>
        <v>0</v>
      </c>
      <c r="V1067" s="205" t="str">
        <f t="shared" si="1004"/>
        <v/>
      </c>
      <c r="W1067" s="205" t="str">
        <f t="shared" si="1004"/>
        <v/>
      </c>
      <c r="X1067" s="49">
        <v>18</v>
      </c>
      <c r="Y1067" s="84" t="str">
        <f t="shared" si="998"/>
        <v/>
      </c>
      <c r="Z1067" s="84" t="str">
        <f t="shared" si="999"/>
        <v/>
      </c>
      <c r="AA1067" s="84" t="str">
        <f t="shared" si="1000"/>
        <v/>
      </c>
      <c r="AB1067" s="84" t="str">
        <f t="shared" si="1001"/>
        <v/>
      </c>
      <c r="AC1067" s="31">
        <f t="shared" si="1002"/>
        <v>0</v>
      </c>
      <c r="AH1067" s="332" t="str">
        <f t="shared" si="1003"/>
        <v/>
      </c>
    </row>
    <row r="1068" spans="1:34" x14ac:dyDescent="0.25">
      <c r="A1068" s="31" t="str">
        <f>C1051&amp;"x"&amp;B1068</f>
        <v>x15</v>
      </c>
      <c r="B1068" s="60">
        <v>15</v>
      </c>
      <c r="C1068" s="84" t="str">
        <f t="shared" si="986"/>
        <v/>
      </c>
      <c r="D1068" s="84" t="str">
        <f t="shared" si="987"/>
        <v/>
      </c>
      <c r="E1068" s="85" t="str">
        <f t="shared" si="988"/>
        <v/>
      </c>
      <c r="F1068" s="85" t="str">
        <f t="shared" si="989"/>
        <v/>
      </c>
      <c r="G1068" s="86" t="str">
        <f t="shared" si="990"/>
        <v/>
      </c>
      <c r="H1068" s="87" t="str">
        <f t="shared" si="991"/>
        <v/>
      </c>
      <c r="I1068" s="94"/>
      <c r="J1068" s="84" t="str">
        <f t="shared" si="992"/>
        <v/>
      </c>
      <c r="K1068" s="84" t="str">
        <f t="shared" si="993"/>
        <v/>
      </c>
      <c r="L1068" s="84" t="str">
        <f t="shared" si="994"/>
        <v/>
      </c>
      <c r="M1068" s="84" t="str">
        <f t="shared" si="995"/>
        <v/>
      </c>
      <c r="N1068" s="89"/>
      <c r="P1068" s="199"/>
      <c r="Q1068" s="199"/>
      <c r="R1068" s="199"/>
      <c r="S1068" s="199" t="str">
        <f>IF(OR(LEFT($A1068,1)="x",AND(AC1053+$AC1068=0,$AC1053&gt;0)),"",IFERROR(VLOOKUP($A1068,LedenZ,29,0),""))</f>
        <v/>
      </c>
      <c r="T1068" s="273">
        <f t="shared" si="996"/>
        <v>0</v>
      </c>
      <c r="U1068" s="202">
        <f t="shared" si="997"/>
        <v>0</v>
      </c>
      <c r="V1068" s="205" t="str">
        <f t="shared" si="1004"/>
        <v/>
      </c>
      <c r="W1068" s="205" t="str">
        <f t="shared" si="1004"/>
        <v/>
      </c>
      <c r="X1068" s="49">
        <v>19</v>
      </c>
      <c r="Y1068" s="84" t="str">
        <f t="shared" si="998"/>
        <v/>
      </c>
      <c r="Z1068" s="84" t="str">
        <f t="shared" si="999"/>
        <v/>
      </c>
      <c r="AA1068" s="84" t="str">
        <f t="shared" si="1000"/>
        <v/>
      </c>
      <c r="AB1068" s="84" t="str">
        <f t="shared" si="1001"/>
        <v/>
      </c>
      <c r="AC1068" s="31">
        <f t="shared" si="1002"/>
        <v>0</v>
      </c>
      <c r="AH1068" s="332" t="str">
        <f t="shared" si="1003"/>
        <v/>
      </c>
    </row>
    <row r="1069" spans="1:34" ht="13.8" thickBot="1" x14ac:dyDescent="0.3">
      <c r="B1069" s="90"/>
      <c r="C1069" s="91"/>
      <c r="D1069" s="90"/>
      <c r="E1069" s="90"/>
      <c r="F1069" s="90"/>
      <c r="G1069" s="92"/>
      <c r="H1069" s="92"/>
      <c r="I1069" s="92"/>
      <c r="J1069" s="91"/>
      <c r="K1069" s="91"/>
      <c r="L1069" s="91"/>
      <c r="M1069" s="89"/>
      <c r="N1069" s="89"/>
      <c r="X1069" s="49">
        <v>20</v>
      </c>
    </row>
    <row r="1070" spans="1:34" ht="13.8" thickTop="1" x14ac:dyDescent="0.25">
      <c r="A1070" s="59"/>
      <c r="B1070" s="60"/>
      <c r="C1070" s="416" t="s">
        <v>5707</v>
      </c>
      <c r="D1070" s="416"/>
      <c r="E1070" s="162" t="s">
        <v>5708</v>
      </c>
      <c r="F1070" s="162" t="s">
        <v>5709</v>
      </c>
      <c r="G1070" s="62" t="s">
        <v>5710</v>
      </c>
      <c r="H1070" s="63"/>
      <c r="I1070" s="64"/>
      <c r="J1070" s="65" t="s">
        <v>5711</v>
      </c>
      <c r="K1070" s="65" t="s">
        <v>5712</v>
      </c>
      <c r="L1070" s="65" t="s">
        <v>5713</v>
      </c>
      <c r="M1070" s="66"/>
      <c r="N1070" s="66"/>
      <c r="O1070" s="67"/>
      <c r="P1070" s="68">
        <f>COUNT(P1074:P1088)</f>
        <v>0</v>
      </c>
      <c r="Q1070" s="68">
        <f>COUNT(Q1074:Q1088)</f>
        <v>0</v>
      </c>
      <c r="R1070" s="68">
        <f>COUNT(R1074:R1088)</f>
        <v>0</v>
      </c>
      <c r="S1070" s="68">
        <f>COUNT(S1074:S1088)</f>
        <v>0</v>
      </c>
      <c r="T1070" s="344">
        <f>T1071-SUM(U1074:U1088)</f>
        <v>0</v>
      </c>
      <c r="U1070" s="67"/>
      <c r="V1070" s="67"/>
      <c r="W1070" s="67"/>
      <c r="X1070" s="67">
        <v>1</v>
      </c>
      <c r="Y1070" s="59"/>
      <c r="Z1070" s="59"/>
      <c r="AA1070" s="59"/>
      <c r="AB1070" s="59"/>
      <c r="AC1070" s="59"/>
    </row>
    <row r="1071" spans="1:34" x14ac:dyDescent="0.25">
      <c r="A1071" s="40">
        <v>57</v>
      </c>
      <c r="B1071" s="70"/>
      <c r="C1071" s="415" t="str">
        <f>Leden!AR59</f>
        <v/>
      </c>
      <c r="D1071" s="415"/>
      <c r="E1071" s="161" t="str">
        <f>IF($C1071="","",LEFT(IFERROR(VLOOKUP($C1071,TeamsZ,2,0),"")&amp;"??",2))</f>
        <v/>
      </c>
      <c r="F1071" s="342" t="str">
        <f>IF($C1071="","",IFERROR(VLOOKUP($C1071,TeamsZ,3,0),"??"))</f>
        <v/>
      </c>
      <c r="G1071" s="161" t="str">
        <f>IF($C1071="","",LEFT(IFERROR(VLOOKUP($C1071,TeamsZ,4,0),"")&amp;"?",1))</f>
        <v/>
      </c>
      <c r="H1071" s="72"/>
      <c r="I1071" s="73"/>
      <c r="J1071" s="265">
        <f>COUNTIF(C1074:C1088,"V")</f>
        <v>0</v>
      </c>
      <c r="K1071" s="268">
        <f>COUNTIF(C1074:C1088,"M")</f>
        <v>0</v>
      </c>
      <c r="L1071" s="74" t="str">
        <f>IFERROR(AVERAGE(H1074:H1088),"")</f>
        <v/>
      </c>
      <c r="M1071" s="75"/>
      <c r="N1071" s="75"/>
      <c r="O1071" s="76" t="s">
        <v>5714</v>
      </c>
      <c r="P1071" s="346"/>
      <c r="Q1071" s="346"/>
      <c r="R1071" s="346"/>
      <c r="S1071" s="346" t="str">
        <f>IF(COUNT(S1074:S1088)=0,"",TeamPunten(S1074:S1088,$C1071,$T1071))</f>
        <v/>
      </c>
      <c r="T1071" s="344">
        <f>SUM(T1074:T1088)</f>
        <v>0</v>
      </c>
      <c r="U1071" s="201" t="str">
        <f>MID($C1071,1,1)</f>
        <v/>
      </c>
      <c r="V1071" s="201" t="str">
        <f>MID($C1071,1,1)</f>
        <v/>
      </c>
      <c r="W1071" s="201" t="str">
        <f>MID($C1071,1,1)</f>
        <v/>
      </c>
      <c r="X1071" s="49">
        <v>2</v>
      </c>
      <c r="Y1071" s="40"/>
      <c r="Z1071" s="40"/>
      <c r="AA1071" s="40"/>
      <c r="AB1071" s="40"/>
      <c r="AC1071" s="40"/>
      <c r="AD1071" s="17" t="str">
        <f>IF($C1071="","",IFERROR(VLOOKUP($C1071,TeamsZ,6,0),""))</f>
        <v/>
      </c>
      <c r="AE1071" s="17" t="str">
        <f>TRIM(IF($AD1071="","",IFERROR(VLOOKUP($AD1071,Teams!$J$4:$O$8,2,0),"")))</f>
        <v/>
      </c>
      <c r="AF1071" s="17" t="str">
        <f>TRIM(IF($AD1071="","",IFERROR(VLOOKUP($AD1071,Teams!$J$4:$O$8,4,0),"")))</f>
        <v/>
      </c>
      <c r="AH1071" s="335" t="str">
        <f>IFERROR(AVERAGE(AH1074:AH1088),"")</f>
        <v/>
      </c>
    </row>
    <row r="1072" spans="1:34" x14ac:dyDescent="0.25">
      <c r="B1072" s="60"/>
      <c r="C1072" s="162"/>
      <c r="D1072" s="60"/>
      <c r="E1072" s="60"/>
      <c r="F1072" s="60"/>
      <c r="G1072" s="64"/>
      <c r="H1072" s="64"/>
      <c r="I1072" s="64"/>
      <c r="J1072" s="266"/>
      <c r="K1072" s="266"/>
      <c r="L1072" s="266"/>
      <c r="M1072" s="77"/>
      <c r="N1072" s="77"/>
      <c r="P1072" s="200"/>
      <c r="Q1072" s="200"/>
      <c r="R1072" s="200"/>
      <c r="S1072" s="200"/>
      <c r="T1072" s="156"/>
      <c r="U1072" s="202"/>
      <c r="V1072" s="202"/>
      <c r="W1072" s="202"/>
      <c r="X1072" s="49">
        <v>3</v>
      </c>
    </row>
    <row r="1073" spans="1:34" x14ac:dyDescent="0.25">
      <c r="A1073" s="78"/>
      <c r="B1073" s="79"/>
      <c r="C1073" s="80" t="s">
        <v>5715</v>
      </c>
      <c r="D1073" s="80" t="s">
        <v>5716</v>
      </c>
      <c r="E1073" s="81" t="s">
        <v>5717</v>
      </c>
      <c r="F1073" s="81" t="s">
        <v>5718</v>
      </c>
      <c r="G1073" s="80" t="s">
        <v>5719</v>
      </c>
      <c r="H1073" s="80" t="s">
        <v>5720</v>
      </c>
      <c r="I1073" s="80" t="s">
        <v>5575</v>
      </c>
      <c r="J1073" s="80" t="s">
        <v>7904</v>
      </c>
      <c r="K1073" s="80" t="s">
        <v>7905</v>
      </c>
      <c r="L1073" s="80" t="s">
        <v>8680</v>
      </c>
      <c r="M1073" s="80" t="s">
        <v>8681</v>
      </c>
      <c r="N1073" s="82"/>
      <c r="O1073" s="83"/>
      <c r="P1073" s="203" t="s">
        <v>5585</v>
      </c>
      <c r="Q1073" s="203" t="s">
        <v>5584</v>
      </c>
      <c r="R1073" s="203" t="s">
        <v>5586</v>
      </c>
      <c r="S1073" s="203" t="s">
        <v>5585</v>
      </c>
      <c r="T1073" s="156"/>
      <c r="U1073" s="201" t="str">
        <f>IF(W1071="","",VLOOKUP(W1071,Leeftijdscat,2,FALSE))</f>
        <v/>
      </c>
      <c r="V1073" s="201" t="str">
        <f>IF(W1071="","",VLOOKUP(W1071,Leeftijdscat,3,FALSE))</f>
        <v/>
      </c>
      <c r="W1073" s="201" t="str">
        <f>IF(W1071="","",VLOOKUP(W1071,Leeftijdscat,4,FALSE))</f>
        <v/>
      </c>
      <c r="X1073" s="49">
        <v>4</v>
      </c>
      <c r="Y1073" s="78">
        <f>LEN(Y1074&amp;Y1075&amp;Y1076&amp;Y1077&amp;Y1078&amp;Y1079&amp;Y1080&amp;Y1081&amp;Y1082&amp;Y1083&amp;Y1084&amp;Y1085&amp;Y1086&amp;Y1087&amp;Y1088)</f>
        <v>0</v>
      </c>
      <c r="Z1073" s="78">
        <f>LEN(Z1074&amp;Z1075&amp;Z1076&amp;Z1077&amp;Z1078&amp;Z1079&amp;Z1080&amp;Z1081&amp;Z1082&amp;Z1083&amp;Z1084&amp;Z1085&amp;Z1086&amp;Z1087&amp;Z1088)</f>
        <v>0</v>
      </c>
      <c r="AA1073" s="78">
        <f>LEN(AA1074&amp;AA1075&amp;AA1076&amp;AA1077&amp;AA1078&amp;AA1079&amp;AA1080&amp;AA1081&amp;AA1082&amp;AA1083&amp;AA1084&amp;AA1085&amp;AA1086&amp;AA1087&amp;AA1088)</f>
        <v>0</v>
      </c>
      <c r="AB1073" s="78">
        <f>LEN(AB1074&amp;AB1075&amp;AB1076&amp;AB1077&amp;AB1078&amp;AB1079&amp;AB1080&amp;AB1081&amp;AB1082&amp;AB1083&amp;AB1084&amp;AB1085&amp;AB1086&amp;AB1087&amp;AB1088)</f>
        <v>0</v>
      </c>
      <c r="AC1073" s="78">
        <f>SUM(Y1073:AA1073)</f>
        <v>0</v>
      </c>
    </row>
    <row r="1074" spans="1:34" x14ac:dyDescent="0.25">
      <c r="A1074" s="31" t="str">
        <f>C1071&amp;"x"&amp;B1074</f>
        <v>x1</v>
      </c>
      <c r="B1074" s="60">
        <v>1</v>
      </c>
      <c r="C1074" s="84" t="str">
        <f t="shared" ref="C1074:C1088" si="1005">IF(LEFT($A1074,1)="x","",IFERROR(VLOOKUP($A1074,LedenZ,5,0),""))</f>
        <v/>
      </c>
      <c r="D1074" s="84" t="str">
        <f t="shared" ref="D1074:D1088" si="1006">IF(LEFT($A1074,1)="x","",IFERROR(VLOOKUP($A1074,LedenZ,6,0),""))</f>
        <v/>
      </c>
      <c r="E1074" s="85" t="str">
        <f t="shared" ref="E1074:E1088" si="1007">IF(LEFT($A1074,1)="x","",IFERROR(VLOOKUP($A1074,LedenZ,7,0),""))</f>
        <v/>
      </c>
      <c r="F1074" s="85" t="str">
        <f t="shared" ref="F1074:F1088" si="1008">IF(LEFT($A1074,1)="x","",IFERROR(VLOOKUP($A1074,LedenZ,8,0),""))</f>
        <v/>
      </c>
      <c r="G1074" s="86" t="str">
        <f t="shared" ref="G1074:G1088" si="1009">IF(LEFT($A1074,1)="x","",IFERROR(VLOOKUP($A1074,LedenZ,9,0),""))</f>
        <v/>
      </c>
      <c r="H1074" s="87" t="str">
        <f t="shared" ref="H1074:H1088" si="1010">IF(AND(ISNUMBER(G1074),G1074&lt;&gt;0),DATEDIF(G1074,Peildatum,"Y"),"")</f>
        <v/>
      </c>
      <c r="I1074" s="94"/>
      <c r="J1074" s="84" t="str">
        <f t="shared" ref="J1074:J1088" si="1011">IF(LEFT($A1074,1)="x","",IFERROR(VLOOKUP($A1074,LedenZ,15,0),""))</f>
        <v/>
      </c>
      <c r="K1074" s="84" t="str">
        <f t="shared" ref="K1074:K1088" si="1012">IF(LEFT($A1074,1)="x","",IFERROR(VLOOKUP($A1074,LedenZ,16,0),""))</f>
        <v/>
      </c>
      <c r="L1074" s="84" t="str">
        <f t="shared" ref="L1074:L1088" si="1013">IF(LEFT($A1074,1)="x","",IFERROR(VLOOKUP($A1074,LedenZ,17,0),""))</f>
        <v/>
      </c>
      <c r="M1074" s="84" t="str">
        <f t="shared" ref="M1074:M1088" si="1014">IF(LEFT($A1074,1)="x","",IFERROR(VLOOKUP($A1074,LedenZ,18,0),""))</f>
        <v/>
      </c>
      <c r="N1074" s="89"/>
      <c r="P1074" s="199"/>
      <c r="Q1074" s="199"/>
      <c r="R1074" s="199"/>
      <c r="S1074" s="199" t="str">
        <f>IF(OR(LEFT($A1074,1)="x",AND(AC1073+$AC1074=0,$AC1073&gt;0)),"",IFERROR(VLOOKUP($A1074,LedenZ,29,0),""))</f>
        <v/>
      </c>
      <c r="T1074" s="273">
        <f t="shared" ref="T1074:T1088" si="1015">IF(LEN(C1074&amp;D1074&amp;E1074&amp;F1074)&gt;0,1,0)</f>
        <v>0</v>
      </c>
      <c r="U1074" s="202">
        <f t="shared" ref="U1074:U1088" si="1016">MIN(LEN(Y1074&amp;Z1074&amp;AA1074&amp;AB1074),1)</f>
        <v>0</v>
      </c>
      <c r="V1074" s="205" t="str">
        <f>V1073</f>
        <v/>
      </c>
      <c r="W1074" s="205" t="str">
        <f>W1073</f>
        <v/>
      </c>
      <c r="X1074" s="49">
        <v>5</v>
      </c>
      <c r="Y1074" s="84" t="str">
        <f t="shared" ref="Y1074:Y1088" si="1017">IF(LEFT($A1074,1)="x","",IFERROR(VLOOKUP($A1074,LedenZ,33,0),""))</f>
        <v/>
      </c>
      <c r="Z1074" s="84" t="str">
        <f t="shared" ref="Z1074:Z1088" si="1018">IF(LEFT($A1074,1)="x","",IFERROR(VLOOKUP($A1074,LedenZ,34,0),""))</f>
        <v/>
      </c>
      <c r="AA1074" s="84" t="str">
        <f t="shared" ref="AA1074:AA1088" si="1019">IF(LEFT($A1074,1)="x","",IFERROR(VLOOKUP($A1074,LedenZ,35,0),""))</f>
        <v/>
      </c>
      <c r="AB1074" s="84" t="str">
        <f t="shared" ref="AB1074:AB1088" si="1020">IF(LEFT($A1074,1)="x","",IFERROR(VLOOKUP($A1074,LedenZ,36,0),""))</f>
        <v/>
      </c>
      <c r="AC1074" s="31">
        <f t="shared" ref="AC1074:AC1088" si="1021">LEN(Y1074&amp;Z1074&amp;AA1074&amp;AB1074)</f>
        <v>0</v>
      </c>
      <c r="AH1074" s="332" t="str">
        <f t="shared" ref="AH1074:AH1088" si="1022">lft(G1074,Peildatum)</f>
        <v/>
      </c>
    </row>
    <row r="1075" spans="1:34" x14ac:dyDescent="0.25">
      <c r="A1075" s="31" t="str">
        <f>C1071&amp;"x"&amp;B1075</f>
        <v>x2</v>
      </c>
      <c r="B1075" s="60">
        <v>2</v>
      </c>
      <c r="C1075" s="84" t="str">
        <f t="shared" si="1005"/>
        <v/>
      </c>
      <c r="D1075" s="84" t="str">
        <f t="shared" si="1006"/>
        <v/>
      </c>
      <c r="E1075" s="85" t="str">
        <f t="shared" si="1007"/>
        <v/>
      </c>
      <c r="F1075" s="85" t="str">
        <f t="shared" si="1008"/>
        <v/>
      </c>
      <c r="G1075" s="86" t="str">
        <f t="shared" si="1009"/>
        <v/>
      </c>
      <c r="H1075" s="87" t="str">
        <f t="shared" si="1010"/>
        <v/>
      </c>
      <c r="I1075" s="94"/>
      <c r="J1075" s="84" t="str">
        <f t="shared" si="1011"/>
        <v/>
      </c>
      <c r="K1075" s="84" t="str">
        <f t="shared" si="1012"/>
        <v/>
      </c>
      <c r="L1075" s="84" t="str">
        <f t="shared" si="1013"/>
        <v/>
      </c>
      <c r="M1075" s="84" t="str">
        <f t="shared" si="1014"/>
        <v/>
      </c>
      <c r="N1075" s="89"/>
      <c r="P1075" s="199"/>
      <c r="Q1075" s="199"/>
      <c r="R1075" s="199"/>
      <c r="S1075" s="199" t="str">
        <f>IF(OR(LEFT($A1075,1)="x",AND(AC1073+$AC1075=0,$AC1073&gt;0)),"",IFERROR(VLOOKUP($A1075,LedenZ,29,0),""))</f>
        <v/>
      </c>
      <c r="T1075" s="273">
        <f t="shared" si="1015"/>
        <v>0</v>
      </c>
      <c r="U1075" s="202">
        <f t="shared" si="1016"/>
        <v>0</v>
      </c>
      <c r="V1075" s="205" t="str">
        <f t="shared" ref="V1075:W1088" si="1023">V1074</f>
        <v/>
      </c>
      <c r="W1075" s="205" t="str">
        <f t="shared" si="1023"/>
        <v/>
      </c>
      <c r="X1075" s="49">
        <v>6</v>
      </c>
      <c r="Y1075" s="84" t="str">
        <f t="shared" si="1017"/>
        <v/>
      </c>
      <c r="Z1075" s="84" t="str">
        <f t="shared" si="1018"/>
        <v/>
      </c>
      <c r="AA1075" s="84" t="str">
        <f t="shared" si="1019"/>
        <v/>
      </c>
      <c r="AB1075" s="84" t="str">
        <f t="shared" si="1020"/>
        <v/>
      </c>
      <c r="AC1075" s="31">
        <f t="shared" si="1021"/>
        <v>0</v>
      </c>
      <c r="AH1075" s="332" t="str">
        <f t="shared" si="1022"/>
        <v/>
      </c>
    </row>
    <row r="1076" spans="1:34" x14ac:dyDescent="0.25">
      <c r="A1076" s="31" t="str">
        <f>C1071&amp;"x"&amp;B1076</f>
        <v>x3</v>
      </c>
      <c r="B1076" s="60">
        <v>3</v>
      </c>
      <c r="C1076" s="84" t="str">
        <f t="shared" si="1005"/>
        <v/>
      </c>
      <c r="D1076" s="84" t="str">
        <f t="shared" si="1006"/>
        <v/>
      </c>
      <c r="E1076" s="85" t="str">
        <f t="shared" si="1007"/>
        <v/>
      </c>
      <c r="F1076" s="85" t="str">
        <f t="shared" si="1008"/>
        <v/>
      </c>
      <c r="G1076" s="86" t="str">
        <f t="shared" si="1009"/>
        <v/>
      </c>
      <c r="H1076" s="87" t="str">
        <f t="shared" si="1010"/>
        <v/>
      </c>
      <c r="I1076" s="94"/>
      <c r="J1076" s="84" t="str">
        <f t="shared" si="1011"/>
        <v/>
      </c>
      <c r="K1076" s="84" t="str">
        <f t="shared" si="1012"/>
        <v/>
      </c>
      <c r="L1076" s="84" t="str">
        <f t="shared" si="1013"/>
        <v/>
      </c>
      <c r="M1076" s="84" t="str">
        <f t="shared" si="1014"/>
        <v/>
      </c>
      <c r="N1076" s="89"/>
      <c r="P1076" s="199"/>
      <c r="Q1076" s="199"/>
      <c r="R1076" s="199"/>
      <c r="S1076" s="199" t="str">
        <f>IF(OR(LEFT($A1076,1)="x",AND(AC1073+$AC1076=0,$AC1073&gt;0)),"",IFERROR(VLOOKUP($A1076,LedenZ,29,0),""))</f>
        <v/>
      </c>
      <c r="T1076" s="273">
        <f t="shared" si="1015"/>
        <v>0</v>
      </c>
      <c r="U1076" s="202">
        <f t="shared" si="1016"/>
        <v>0</v>
      </c>
      <c r="V1076" s="205" t="str">
        <f t="shared" si="1023"/>
        <v/>
      </c>
      <c r="W1076" s="205" t="str">
        <f t="shared" si="1023"/>
        <v/>
      </c>
      <c r="X1076" s="49">
        <v>7</v>
      </c>
      <c r="Y1076" s="84" t="str">
        <f t="shared" si="1017"/>
        <v/>
      </c>
      <c r="Z1076" s="84" t="str">
        <f t="shared" si="1018"/>
        <v/>
      </c>
      <c r="AA1076" s="84" t="str">
        <f t="shared" si="1019"/>
        <v/>
      </c>
      <c r="AB1076" s="84" t="str">
        <f t="shared" si="1020"/>
        <v/>
      </c>
      <c r="AC1076" s="31">
        <f t="shared" si="1021"/>
        <v>0</v>
      </c>
      <c r="AH1076" s="332" t="str">
        <f t="shared" si="1022"/>
        <v/>
      </c>
    </row>
    <row r="1077" spans="1:34" x14ac:dyDescent="0.25">
      <c r="A1077" s="31" t="str">
        <f>C1071&amp;"x"&amp;B1077</f>
        <v>x4</v>
      </c>
      <c r="B1077" s="60">
        <v>4</v>
      </c>
      <c r="C1077" s="84" t="str">
        <f t="shared" si="1005"/>
        <v/>
      </c>
      <c r="D1077" s="84" t="str">
        <f t="shared" si="1006"/>
        <v/>
      </c>
      <c r="E1077" s="85" t="str">
        <f t="shared" si="1007"/>
        <v/>
      </c>
      <c r="F1077" s="85" t="str">
        <f t="shared" si="1008"/>
        <v/>
      </c>
      <c r="G1077" s="86" t="str">
        <f t="shared" si="1009"/>
        <v/>
      </c>
      <c r="H1077" s="87" t="str">
        <f t="shared" si="1010"/>
        <v/>
      </c>
      <c r="I1077" s="94"/>
      <c r="J1077" s="84" t="str">
        <f t="shared" si="1011"/>
        <v/>
      </c>
      <c r="K1077" s="84" t="str">
        <f t="shared" si="1012"/>
        <v/>
      </c>
      <c r="L1077" s="84" t="str">
        <f t="shared" si="1013"/>
        <v/>
      </c>
      <c r="M1077" s="84" t="str">
        <f t="shared" si="1014"/>
        <v/>
      </c>
      <c r="N1077" s="89"/>
      <c r="P1077" s="199"/>
      <c r="Q1077" s="199"/>
      <c r="R1077" s="199"/>
      <c r="S1077" s="199" t="str">
        <f>IF(OR(LEFT($A1077,1)="x",AND(AC1073+$AC1077=0,$AC1073&gt;0)),"",IFERROR(VLOOKUP($A1077,LedenZ,29,0),""))</f>
        <v/>
      </c>
      <c r="T1077" s="273">
        <f t="shared" si="1015"/>
        <v>0</v>
      </c>
      <c r="U1077" s="202">
        <f t="shared" si="1016"/>
        <v>0</v>
      </c>
      <c r="V1077" s="205" t="str">
        <f t="shared" si="1023"/>
        <v/>
      </c>
      <c r="W1077" s="205" t="str">
        <f t="shared" si="1023"/>
        <v/>
      </c>
      <c r="X1077" s="49">
        <v>8</v>
      </c>
      <c r="Y1077" s="84" t="str">
        <f t="shared" si="1017"/>
        <v/>
      </c>
      <c r="Z1077" s="84" t="str">
        <f t="shared" si="1018"/>
        <v/>
      </c>
      <c r="AA1077" s="84" t="str">
        <f t="shared" si="1019"/>
        <v/>
      </c>
      <c r="AB1077" s="84" t="str">
        <f t="shared" si="1020"/>
        <v/>
      </c>
      <c r="AC1077" s="31">
        <f t="shared" si="1021"/>
        <v>0</v>
      </c>
      <c r="AH1077" s="332" t="str">
        <f t="shared" si="1022"/>
        <v/>
      </c>
    </row>
    <row r="1078" spans="1:34" x14ac:dyDescent="0.25">
      <c r="A1078" s="31" t="str">
        <f>C1071&amp;"x"&amp;B1078</f>
        <v>x5</v>
      </c>
      <c r="B1078" s="60">
        <v>5</v>
      </c>
      <c r="C1078" s="84" t="str">
        <f t="shared" si="1005"/>
        <v/>
      </c>
      <c r="D1078" s="84" t="str">
        <f t="shared" si="1006"/>
        <v/>
      </c>
      <c r="E1078" s="85" t="str">
        <f t="shared" si="1007"/>
        <v/>
      </c>
      <c r="F1078" s="85" t="str">
        <f t="shared" si="1008"/>
        <v/>
      </c>
      <c r="G1078" s="86" t="str">
        <f t="shared" si="1009"/>
        <v/>
      </c>
      <c r="H1078" s="87" t="str">
        <f t="shared" si="1010"/>
        <v/>
      </c>
      <c r="I1078" s="94"/>
      <c r="J1078" s="84" t="str">
        <f t="shared" si="1011"/>
        <v/>
      </c>
      <c r="K1078" s="84" t="str">
        <f t="shared" si="1012"/>
        <v/>
      </c>
      <c r="L1078" s="84" t="str">
        <f t="shared" si="1013"/>
        <v/>
      </c>
      <c r="M1078" s="84" t="str">
        <f t="shared" si="1014"/>
        <v/>
      </c>
      <c r="N1078" s="89"/>
      <c r="P1078" s="199"/>
      <c r="Q1078" s="199"/>
      <c r="R1078" s="199"/>
      <c r="S1078" s="199" t="str">
        <f>IF(OR(LEFT($A1078,1)="x",AND(AC1073+$AC1078=0,$AC1073&gt;0)),"",IFERROR(VLOOKUP($A1078,LedenZ,29,0),""))</f>
        <v/>
      </c>
      <c r="T1078" s="273">
        <f t="shared" si="1015"/>
        <v>0</v>
      </c>
      <c r="U1078" s="202">
        <f t="shared" si="1016"/>
        <v>0</v>
      </c>
      <c r="V1078" s="205" t="str">
        <f t="shared" si="1023"/>
        <v/>
      </c>
      <c r="W1078" s="205" t="str">
        <f t="shared" si="1023"/>
        <v/>
      </c>
      <c r="X1078" s="49">
        <v>9</v>
      </c>
      <c r="Y1078" s="84" t="str">
        <f t="shared" si="1017"/>
        <v/>
      </c>
      <c r="Z1078" s="84" t="str">
        <f t="shared" si="1018"/>
        <v/>
      </c>
      <c r="AA1078" s="84" t="str">
        <f t="shared" si="1019"/>
        <v/>
      </c>
      <c r="AB1078" s="84" t="str">
        <f t="shared" si="1020"/>
        <v/>
      </c>
      <c r="AC1078" s="31">
        <f t="shared" si="1021"/>
        <v>0</v>
      </c>
      <c r="AH1078" s="332" t="str">
        <f t="shared" si="1022"/>
        <v/>
      </c>
    </row>
    <row r="1079" spans="1:34" x14ac:dyDescent="0.25">
      <c r="A1079" s="31" t="str">
        <f>C1071&amp;"x"&amp;B1079</f>
        <v>x6</v>
      </c>
      <c r="B1079" s="60">
        <v>6</v>
      </c>
      <c r="C1079" s="84" t="str">
        <f t="shared" si="1005"/>
        <v/>
      </c>
      <c r="D1079" s="84" t="str">
        <f t="shared" si="1006"/>
        <v/>
      </c>
      <c r="E1079" s="85" t="str">
        <f t="shared" si="1007"/>
        <v/>
      </c>
      <c r="F1079" s="85" t="str">
        <f t="shared" si="1008"/>
        <v/>
      </c>
      <c r="G1079" s="86" t="str">
        <f t="shared" si="1009"/>
        <v/>
      </c>
      <c r="H1079" s="87" t="str">
        <f t="shared" si="1010"/>
        <v/>
      </c>
      <c r="I1079" s="94"/>
      <c r="J1079" s="84" t="str">
        <f t="shared" si="1011"/>
        <v/>
      </c>
      <c r="K1079" s="84" t="str">
        <f t="shared" si="1012"/>
        <v/>
      </c>
      <c r="L1079" s="84" t="str">
        <f t="shared" si="1013"/>
        <v/>
      </c>
      <c r="M1079" s="84" t="str">
        <f t="shared" si="1014"/>
        <v/>
      </c>
      <c r="N1079" s="89"/>
      <c r="P1079" s="199"/>
      <c r="Q1079" s="199"/>
      <c r="R1079" s="199"/>
      <c r="S1079" s="199" t="str">
        <f>IF(OR(LEFT($A1079,1)="x",AND(AC1073+$AC1079=0,$AC1073&gt;0)),"",IFERROR(VLOOKUP($A1079,LedenZ,29,0),""))</f>
        <v/>
      </c>
      <c r="T1079" s="273">
        <f t="shared" si="1015"/>
        <v>0</v>
      </c>
      <c r="U1079" s="202">
        <f t="shared" si="1016"/>
        <v>0</v>
      </c>
      <c r="V1079" s="205" t="str">
        <f t="shared" si="1023"/>
        <v/>
      </c>
      <c r="W1079" s="205" t="str">
        <f t="shared" si="1023"/>
        <v/>
      </c>
      <c r="X1079" s="49">
        <v>10</v>
      </c>
      <c r="Y1079" s="84" t="str">
        <f t="shared" si="1017"/>
        <v/>
      </c>
      <c r="Z1079" s="84" t="str">
        <f t="shared" si="1018"/>
        <v/>
      </c>
      <c r="AA1079" s="84" t="str">
        <f t="shared" si="1019"/>
        <v/>
      </c>
      <c r="AB1079" s="84" t="str">
        <f t="shared" si="1020"/>
        <v/>
      </c>
      <c r="AC1079" s="31">
        <f t="shared" si="1021"/>
        <v>0</v>
      </c>
      <c r="AH1079" s="332" t="str">
        <f t="shared" si="1022"/>
        <v/>
      </c>
    </row>
    <row r="1080" spans="1:34" x14ac:dyDescent="0.25">
      <c r="A1080" s="31" t="str">
        <f>C1071&amp;"x"&amp;B1080</f>
        <v>x7</v>
      </c>
      <c r="B1080" s="60">
        <v>7</v>
      </c>
      <c r="C1080" s="84" t="str">
        <f t="shared" si="1005"/>
        <v/>
      </c>
      <c r="D1080" s="84" t="str">
        <f t="shared" si="1006"/>
        <v/>
      </c>
      <c r="E1080" s="85" t="str">
        <f t="shared" si="1007"/>
        <v/>
      </c>
      <c r="F1080" s="85" t="str">
        <f t="shared" si="1008"/>
        <v/>
      </c>
      <c r="G1080" s="86" t="str">
        <f t="shared" si="1009"/>
        <v/>
      </c>
      <c r="H1080" s="87" t="str">
        <f t="shared" si="1010"/>
        <v/>
      </c>
      <c r="I1080" s="94"/>
      <c r="J1080" s="84" t="str">
        <f t="shared" si="1011"/>
        <v/>
      </c>
      <c r="K1080" s="84" t="str">
        <f t="shared" si="1012"/>
        <v/>
      </c>
      <c r="L1080" s="84" t="str">
        <f t="shared" si="1013"/>
        <v/>
      </c>
      <c r="M1080" s="84" t="str">
        <f t="shared" si="1014"/>
        <v/>
      </c>
      <c r="N1080" s="89"/>
      <c r="P1080" s="199"/>
      <c r="Q1080" s="199"/>
      <c r="R1080" s="199"/>
      <c r="S1080" s="199" t="str">
        <f>IF(OR(LEFT($A1080,1)="x",AND(AC1073+$AC1080=0,$AC1073&gt;0)),"",IFERROR(VLOOKUP($A1080,LedenZ,29,0),""))</f>
        <v/>
      </c>
      <c r="T1080" s="273">
        <f t="shared" si="1015"/>
        <v>0</v>
      </c>
      <c r="U1080" s="202">
        <f t="shared" si="1016"/>
        <v>0</v>
      </c>
      <c r="V1080" s="205" t="str">
        <f t="shared" si="1023"/>
        <v/>
      </c>
      <c r="W1080" s="205" t="str">
        <f t="shared" si="1023"/>
        <v/>
      </c>
      <c r="X1080" s="49">
        <v>11</v>
      </c>
      <c r="Y1080" s="84" t="str">
        <f t="shared" si="1017"/>
        <v/>
      </c>
      <c r="Z1080" s="84" t="str">
        <f t="shared" si="1018"/>
        <v/>
      </c>
      <c r="AA1080" s="84" t="str">
        <f t="shared" si="1019"/>
        <v/>
      </c>
      <c r="AB1080" s="84" t="str">
        <f t="shared" si="1020"/>
        <v/>
      </c>
      <c r="AC1080" s="31">
        <f t="shared" si="1021"/>
        <v>0</v>
      </c>
      <c r="AH1080" s="332" t="str">
        <f t="shared" si="1022"/>
        <v/>
      </c>
    </row>
    <row r="1081" spans="1:34" x14ac:dyDescent="0.25">
      <c r="A1081" s="31" t="str">
        <f>C1071&amp;"x"&amp;B1081</f>
        <v>x8</v>
      </c>
      <c r="B1081" s="60">
        <v>8</v>
      </c>
      <c r="C1081" s="84" t="str">
        <f t="shared" si="1005"/>
        <v/>
      </c>
      <c r="D1081" s="84" t="str">
        <f t="shared" si="1006"/>
        <v/>
      </c>
      <c r="E1081" s="85" t="str">
        <f t="shared" si="1007"/>
        <v/>
      </c>
      <c r="F1081" s="85" t="str">
        <f t="shared" si="1008"/>
        <v/>
      </c>
      <c r="G1081" s="86" t="str">
        <f t="shared" si="1009"/>
        <v/>
      </c>
      <c r="H1081" s="87" t="str">
        <f t="shared" si="1010"/>
        <v/>
      </c>
      <c r="I1081" s="94"/>
      <c r="J1081" s="84" t="str">
        <f t="shared" si="1011"/>
        <v/>
      </c>
      <c r="K1081" s="84" t="str">
        <f t="shared" si="1012"/>
        <v/>
      </c>
      <c r="L1081" s="84" t="str">
        <f t="shared" si="1013"/>
        <v/>
      </c>
      <c r="M1081" s="84" t="str">
        <f t="shared" si="1014"/>
        <v/>
      </c>
      <c r="N1081" s="89"/>
      <c r="P1081" s="199"/>
      <c r="Q1081" s="199"/>
      <c r="R1081" s="199"/>
      <c r="S1081" s="199" t="str">
        <f>IF(OR(LEFT($A1081,1)="x",AND(AC1073+$AC1081=0,$AC1073&gt;0)),"",IFERROR(VLOOKUP($A1081,LedenZ,29,0),""))</f>
        <v/>
      </c>
      <c r="T1081" s="273">
        <f t="shared" si="1015"/>
        <v>0</v>
      </c>
      <c r="U1081" s="202">
        <f t="shared" si="1016"/>
        <v>0</v>
      </c>
      <c r="V1081" s="205" t="str">
        <f t="shared" si="1023"/>
        <v/>
      </c>
      <c r="W1081" s="205" t="str">
        <f t="shared" si="1023"/>
        <v/>
      </c>
      <c r="X1081" s="49">
        <v>12</v>
      </c>
      <c r="Y1081" s="84" t="str">
        <f t="shared" si="1017"/>
        <v/>
      </c>
      <c r="Z1081" s="84" t="str">
        <f t="shared" si="1018"/>
        <v/>
      </c>
      <c r="AA1081" s="84" t="str">
        <f t="shared" si="1019"/>
        <v/>
      </c>
      <c r="AB1081" s="84" t="str">
        <f t="shared" si="1020"/>
        <v/>
      </c>
      <c r="AC1081" s="31">
        <f t="shared" si="1021"/>
        <v>0</v>
      </c>
      <c r="AH1081" s="332" t="str">
        <f t="shared" si="1022"/>
        <v/>
      </c>
    </row>
    <row r="1082" spans="1:34" x14ac:dyDescent="0.25">
      <c r="A1082" s="31" t="str">
        <f>C1071&amp;"x"&amp;B1082</f>
        <v>x9</v>
      </c>
      <c r="B1082" s="60">
        <v>9</v>
      </c>
      <c r="C1082" s="84" t="str">
        <f t="shared" si="1005"/>
        <v/>
      </c>
      <c r="D1082" s="84" t="str">
        <f t="shared" si="1006"/>
        <v/>
      </c>
      <c r="E1082" s="85" t="str">
        <f t="shared" si="1007"/>
        <v/>
      </c>
      <c r="F1082" s="85" t="str">
        <f t="shared" si="1008"/>
        <v/>
      </c>
      <c r="G1082" s="86" t="str">
        <f t="shared" si="1009"/>
        <v/>
      </c>
      <c r="H1082" s="87" t="str">
        <f t="shared" si="1010"/>
        <v/>
      </c>
      <c r="I1082" s="94"/>
      <c r="J1082" s="84" t="str">
        <f t="shared" si="1011"/>
        <v/>
      </c>
      <c r="K1082" s="84" t="str">
        <f t="shared" si="1012"/>
        <v/>
      </c>
      <c r="L1082" s="84" t="str">
        <f t="shared" si="1013"/>
        <v/>
      </c>
      <c r="M1082" s="84" t="str">
        <f t="shared" si="1014"/>
        <v/>
      </c>
      <c r="N1082" s="89"/>
      <c r="P1082" s="199"/>
      <c r="Q1082" s="199"/>
      <c r="R1082" s="199"/>
      <c r="S1082" s="199" t="str">
        <f>IF(OR(LEFT($A1082,1)="x",AND(AC1073+$AC1082=0,$AC1073&gt;0)),"",IFERROR(VLOOKUP($A1082,LedenZ,29,0),""))</f>
        <v/>
      </c>
      <c r="T1082" s="273">
        <f t="shared" si="1015"/>
        <v>0</v>
      </c>
      <c r="U1082" s="202">
        <f t="shared" si="1016"/>
        <v>0</v>
      </c>
      <c r="V1082" s="205" t="str">
        <f t="shared" si="1023"/>
        <v/>
      </c>
      <c r="W1082" s="205" t="str">
        <f t="shared" si="1023"/>
        <v/>
      </c>
      <c r="X1082" s="49">
        <v>13</v>
      </c>
      <c r="Y1082" s="84" t="str">
        <f t="shared" si="1017"/>
        <v/>
      </c>
      <c r="Z1082" s="84" t="str">
        <f t="shared" si="1018"/>
        <v/>
      </c>
      <c r="AA1082" s="84" t="str">
        <f t="shared" si="1019"/>
        <v/>
      </c>
      <c r="AB1082" s="84" t="str">
        <f t="shared" si="1020"/>
        <v/>
      </c>
      <c r="AC1082" s="31">
        <f t="shared" si="1021"/>
        <v>0</v>
      </c>
      <c r="AH1082" s="332" t="str">
        <f t="shared" si="1022"/>
        <v/>
      </c>
    </row>
    <row r="1083" spans="1:34" x14ac:dyDescent="0.25">
      <c r="A1083" s="31" t="str">
        <f>C1071&amp;"x"&amp;B1083</f>
        <v>x10</v>
      </c>
      <c r="B1083" s="60">
        <v>10</v>
      </c>
      <c r="C1083" s="84" t="str">
        <f t="shared" si="1005"/>
        <v/>
      </c>
      <c r="D1083" s="84" t="str">
        <f t="shared" si="1006"/>
        <v/>
      </c>
      <c r="E1083" s="85" t="str">
        <f t="shared" si="1007"/>
        <v/>
      </c>
      <c r="F1083" s="85" t="str">
        <f t="shared" si="1008"/>
        <v/>
      </c>
      <c r="G1083" s="86" t="str">
        <f t="shared" si="1009"/>
        <v/>
      </c>
      <c r="H1083" s="87" t="str">
        <f t="shared" si="1010"/>
        <v/>
      </c>
      <c r="I1083" s="94"/>
      <c r="J1083" s="84" t="str">
        <f t="shared" si="1011"/>
        <v/>
      </c>
      <c r="K1083" s="84" t="str">
        <f t="shared" si="1012"/>
        <v/>
      </c>
      <c r="L1083" s="84" t="str">
        <f t="shared" si="1013"/>
        <v/>
      </c>
      <c r="M1083" s="84" t="str">
        <f t="shared" si="1014"/>
        <v/>
      </c>
      <c r="N1083" s="89"/>
      <c r="P1083" s="199"/>
      <c r="Q1083" s="199"/>
      <c r="R1083" s="199"/>
      <c r="S1083" s="199" t="str">
        <f>IF(OR(LEFT($A1083,1)="x",AND(AC1073+$AC1083=0,$AC1073&gt;0)),"",IFERROR(VLOOKUP($A1083,LedenZ,29,0),""))</f>
        <v/>
      </c>
      <c r="T1083" s="273">
        <f t="shared" si="1015"/>
        <v>0</v>
      </c>
      <c r="U1083" s="202">
        <f t="shared" si="1016"/>
        <v>0</v>
      </c>
      <c r="V1083" s="205" t="str">
        <f t="shared" si="1023"/>
        <v/>
      </c>
      <c r="W1083" s="205" t="str">
        <f t="shared" si="1023"/>
        <v/>
      </c>
      <c r="X1083" s="49">
        <v>14</v>
      </c>
      <c r="Y1083" s="84" t="str">
        <f t="shared" si="1017"/>
        <v/>
      </c>
      <c r="Z1083" s="84" t="str">
        <f t="shared" si="1018"/>
        <v/>
      </c>
      <c r="AA1083" s="84" t="str">
        <f t="shared" si="1019"/>
        <v/>
      </c>
      <c r="AB1083" s="84" t="str">
        <f t="shared" si="1020"/>
        <v/>
      </c>
      <c r="AC1083" s="31">
        <f t="shared" si="1021"/>
        <v>0</v>
      </c>
      <c r="AH1083" s="332" t="str">
        <f t="shared" si="1022"/>
        <v/>
      </c>
    </row>
    <row r="1084" spans="1:34" x14ac:dyDescent="0.25">
      <c r="A1084" s="31" t="str">
        <f>C1071&amp;"x"&amp;B1084</f>
        <v>x11</v>
      </c>
      <c r="B1084" s="60">
        <v>11</v>
      </c>
      <c r="C1084" s="84" t="str">
        <f t="shared" si="1005"/>
        <v/>
      </c>
      <c r="D1084" s="84" t="str">
        <f t="shared" si="1006"/>
        <v/>
      </c>
      <c r="E1084" s="85" t="str">
        <f t="shared" si="1007"/>
        <v/>
      </c>
      <c r="F1084" s="85" t="str">
        <f t="shared" si="1008"/>
        <v/>
      </c>
      <c r="G1084" s="86" t="str">
        <f t="shared" si="1009"/>
        <v/>
      </c>
      <c r="H1084" s="87" t="str">
        <f t="shared" si="1010"/>
        <v/>
      </c>
      <c r="I1084" s="94"/>
      <c r="J1084" s="84" t="str">
        <f t="shared" si="1011"/>
        <v/>
      </c>
      <c r="K1084" s="84" t="str">
        <f t="shared" si="1012"/>
        <v/>
      </c>
      <c r="L1084" s="84" t="str">
        <f t="shared" si="1013"/>
        <v/>
      </c>
      <c r="M1084" s="84" t="str">
        <f t="shared" si="1014"/>
        <v/>
      </c>
      <c r="N1084" s="89"/>
      <c r="P1084" s="199"/>
      <c r="Q1084" s="199"/>
      <c r="R1084" s="199"/>
      <c r="S1084" s="199" t="str">
        <f>IF(OR(LEFT($A1084,1)="x",AND(AC1073+$AC1084=0,$AC1073&gt;0)),"",IFERROR(VLOOKUP($A1084,LedenZ,29,0),""))</f>
        <v/>
      </c>
      <c r="T1084" s="273">
        <f t="shared" si="1015"/>
        <v>0</v>
      </c>
      <c r="U1084" s="202">
        <f t="shared" si="1016"/>
        <v>0</v>
      </c>
      <c r="V1084" s="205" t="str">
        <f t="shared" si="1023"/>
        <v/>
      </c>
      <c r="W1084" s="205" t="str">
        <f t="shared" si="1023"/>
        <v/>
      </c>
      <c r="X1084" s="49">
        <v>15</v>
      </c>
      <c r="Y1084" s="84" t="str">
        <f t="shared" si="1017"/>
        <v/>
      </c>
      <c r="Z1084" s="84" t="str">
        <f t="shared" si="1018"/>
        <v/>
      </c>
      <c r="AA1084" s="84" t="str">
        <f t="shared" si="1019"/>
        <v/>
      </c>
      <c r="AB1084" s="84" t="str">
        <f t="shared" si="1020"/>
        <v/>
      </c>
      <c r="AC1084" s="31">
        <f t="shared" si="1021"/>
        <v>0</v>
      </c>
      <c r="AH1084" s="332" t="str">
        <f t="shared" si="1022"/>
        <v/>
      </c>
    </row>
    <row r="1085" spans="1:34" x14ac:dyDescent="0.25">
      <c r="A1085" s="31" t="str">
        <f>C1071&amp;"x"&amp;B1085</f>
        <v>x12</v>
      </c>
      <c r="B1085" s="60">
        <v>12</v>
      </c>
      <c r="C1085" s="84" t="str">
        <f t="shared" si="1005"/>
        <v/>
      </c>
      <c r="D1085" s="84" t="str">
        <f t="shared" si="1006"/>
        <v/>
      </c>
      <c r="E1085" s="85" t="str">
        <f t="shared" si="1007"/>
        <v/>
      </c>
      <c r="F1085" s="85" t="str">
        <f t="shared" si="1008"/>
        <v/>
      </c>
      <c r="G1085" s="86" t="str">
        <f t="shared" si="1009"/>
        <v/>
      </c>
      <c r="H1085" s="87" t="str">
        <f t="shared" si="1010"/>
        <v/>
      </c>
      <c r="I1085" s="94"/>
      <c r="J1085" s="84" t="str">
        <f t="shared" si="1011"/>
        <v/>
      </c>
      <c r="K1085" s="84" t="str">
        <f t="shared" si="1012"/>
        <v/>
      </c>
      <c r="L1085" s="84" t="str">
        <f t="shared" si="1013"/>
        <v/>
      </c>
      <c r="M1085" s="84" t="str">
        <f t="shared" si="1014"/>
        <v/>
      </c>
      <c r="N1085" s="89"/>
      <c r="P1085" s="199"/>
      <c r="Q1085" s="199"/>
      <c r="R1085" s="199"/>
      <c r="S1085" s="199" t="str">
        <f>IF(OR(LEFT($A1085,1)="x",AND(AC1073+$AC1085=0,$AC1073&gt;0)),"",IFERROR(VLOOKUP($A1085,LedenZ,29,0),""))</f>
        <v/>
      </c>
      <c r="T1085" s="273">
        <f t="shared" si="1015"/>
        <v>0</v>
      </c>
      <c r="U1085" s="202">
        <f t="shared" si="1016"/>
        <v>0</v>
      </c>
      <c r="V1085" s="205" t="str">
        <f t="shared" si="1023"/>
        <v/>
      </c>
      <c r="W1085" s="205" t="str">
        <f t="shared" si="1023"/>
        <v/>
      </c>
      <c r="X1085" s="49">
        <v>16</v>
      </c>
      <c r="Y1085" s="84" t="str">
        <f t="shared" si="1017"/>
        <v/>
      </c>
      <c r="Z1085" s="84" t="str">
        <f t="shared" si="1018"/>
        <v/>
      </c>
      <c r="AA1085" s="84" t="str">
        <f t="shared" si="1019"/>
        <v/>
      </c>
      <c r="AB1085" s="84" t="str">
        <f t="shared" si="1020"/>
        <v/>
      </c>
      <c r="AC1085" s="31">
        <f t="shared" si="1021"/>
        <v>0</v>
      </c>
      <c r="AH1085" s="332" t="str">
        <f t="shared" si="1022"/>
        <v/>
      </c>
    </row>
    <row r="1086" spans="1:34" x14ac:dyDescent="0.25">
      <c r="A1086" s="31" t="str">
        <f>C1071&amp;"x"&amp;B1086</f>
        <v>x13</v>
      </c>
      <c r="B1086" s="60">
        <v>13</v>
      </c>
      <c r="C1086" s="84" t="str">
        <f t="shared" si="1005"/>
        <v/>
      </c>
      <c r="D1086" s="84" t="str">
        <f t="shared" si="1006"/>
        <v/>
      </c>
      <c r="E1086" s="85" t="str">
        <f t="shared" si="1007"/>
        <v/>
      </c>
      <c r="F1086" s="85" t="str">
        <f t="shared" si="1008"/>
        <v/>
      </c>
      <c r="G1086" s="86" t="str">
        <f t="shared" si="1009"/>
        <v/>
      </c>
      <c r="H1086" s="87" t="str">
        <f t="shared" si="1010"/>
        <v/>
      </c>
      <c r="I1086" s="94"/>
      <c r="J1086" s="84" t="str">
        <f t="shared" si="1011"/>
        <v/>
      </c>
      <c r="K1086" s="84" t="str">
        <f t="shared" si="1012"/>
        <v/>
      </c>
      <c r="L1086" s="84" t="str">
        <f t="shared" si="1013"/>
        <v/>
      </c>
      <c r="M1086" s="84" t="str">
        <f t="shared" si="1014"/>
        <v/>
      </c>
      <c r="N1086" s="89"/>
      <c r="P1086" s="199"/>
      <c r="Q1086" s="199"/>
      <c r="R1086" s="199"/>
      <c r="S1086" s="199" t="str">
        <f>IF(OR(LEFT($A1086,1)="x",AND(AC1073+$AC1086=0,$AC1073&gt;0)),"",IFERROR(VLOOKUP($A1086,LedenZ,29,0),""))</f>
        <v/>
      </c>
      <c r="T1086" s="273">
        <f t="shared" si="1015"/>
        <v>0</v>
      </c>
      <c r="U1086" s="202">
        <f t="shared" si="1016"/>
        <v>0</v>
      </c>
      <c r="V1086" s="205" t="str">
        <f t="shared" si="1023"/>
        <v/>
      </c>
      <c r="W1086" s="205" t="str">
        <f t="shared" si="1023"/>
        <v/>
      </c>
      <c r="X1086" s="49">
        <v>17</v>
      </c>
      <c r="Y1086" s="84" t="str">
        <f t="shared" si="1017"/>
        <v/>
      </c>
      <c r="Z1086" s="84" t="str">
        <f t="shared" si="1018"/>
        <v/>
      </c>
      <c r="AA1086" s="84" t="str">
        <f t="shared" si="1019"/>
        <v/>
      </c>
      <c r="AB1086" s="84" t="str">
        <f t="shared" si="1020"/>
        <v/>
      </c>
      <c r="AC1086" s="31">
        <f t="shared" si="1021"/>
        <v>0</v>
      </c>
      <c r="AH1086" s="332" t="str">
        <f t="shared" si="1022"/>
        <v/>
      </c>
    </row>
    <row r="1087" spans="1:34" x14ac:dyDescent="0.25">
      <c r="A1087" s="31" t="str">
        <f>C1071&amp;"x"&amp;B1087</f>
        <v>x14</v>
      </c>
      <c r="B1087" s="60">
        <v>14</v>
      </c>
      <c r="C1087" s="84" t="str">
        <f t="shared" si="1005"/>
        <v/>
      </c>
      <c r="D1087" s="84" t="str">
        <f t="shared" si="1006"/>
        <v/>
      </c>
      <c r="E1087" s="85" t="str">
        <f t="shared" si="1007"/>
        <v/>
      </c>
      <c r="F1087" s="85" t="str">
        <f t="shared" si="1008"/>
        <v/>
      </c>
      <c r="G1087" s="86" t="str">
        <f t="shared" si="1009"/>
        <v/>
      </c>
      <c r="H1087" s="87" t="str">
        <f t="shared" si="1010"/>
        <v/>
      </c>
      <c r="I1087" s="94"/>
      <c r="J1087" s="84" t="str">
        <f t="shared" si="1011"/>
        <v/>
      </c>
      <c r="K1087" s="84" t="str">
        <f t="shared" si="1012"/>
        <v/>
      </c>
      <c r="L1087" s="84" t="str">
        <f t="shared" si="1013"/>
        <v/>
      </c>
      <c r="M1087" s="84" t="str">
        <f t="shared" si="1014"/>
        <v/>
      </c>
      <c r="N1087" s="89"/>
      <c r="P1087" s="199"/>
      <c r="Q1087" s="199"/>
      <c r="R1087" s="199"/>
      <c r="S1087" s="199" t="str">
        <f>IF(OR(LEFT($A1087,1)="x",AND(AC1073+$AC1087=0,$AC1073&gt;0)),"",IFERROR(VLOOKUP($A1087,LedenZ,29,0),""))</f>
        <v/>
      </c>
      <c r="T1087" s="273">
        <f t="shared" si="1015"/>
        <v>0</v>
      </c>
      <c r="U1087" s="202">
        <f t="shared" si="1016"/>
        <v>0</v>
      </c>
      <c r="V1087" s="205" t="str">
        <f t="shared" si="1023"/>
        <v/>
      </c>
      <c r="W1087" s="205" t="str">
        <f t="shared" si="1023"/>
        <v/>
      </c>
      <c r="X1087" s="49">
        <v>18</v>
      </c>
      <c r="Y1087" s="84" t="str">
        <f t="shared" si="1017"/>
        <v/>
      </c>
      <c r="Z1087" s="84" t="str">
        <f t="shared" si="1018"/>
        <v/>
      </c>
      <c r="AA1087" s="84" t="str">
        <f t="shared" si="1019"/>
        <v/>
      </c>
      <c r="AB1087" s="84" t="str">
        <f t="shared" si="1020"/>
        <v/>
      </c>
      <c r="AC1087" s="31">
        <f t="shared" si="1021"/>
        <v>0</v>
      </c>
      <c r="AH1087" s="332" t="str">
        <f t="shared" si="1022"/>
        <v/>
      </c>
    </row>
    <row r="1088" spans="1:34" x14ac:dyDescent="0.25">
      <c r="A1088" s="31" t="str">
        <f>C1071&amp;"x"&amp;B1088</f>
        <v>x15</v>
      </c>
      <c r="B1088" s="60">
        <v>15</v>
      </c>
      <c r="C1088" s="84" t="str">
        <f t="shared" si="1005"/>
        <v/>
      </c>
      <c r="D1088" s="84" t="str">
        <f t="shared" si="1006"/>
        <v/>
      </c>
      <c r="E1088" s="85" t="str">
        <f t="shared" si="1007"/>
        <v/>
      </c>
      <c r="F1088" s="85" t="str">
        <f t="shared" si="1008"/>
        <v/>
      </c>
      <c r="G1088" s="86" t="str">
        <f t="shared" si="1009"/>
        <v/>
      </c>
      <c r="H1088" s="87" t="str">
        <f t="shared" si="1010"/>
        <v/>
      </c>
      <c r="I1088" s="94"/>
      <c r="J1088" s="84" t="str">
        <f t="shared" si="1011"/>
        <v/>
      </c>
      <c r="K1088" s="84" t="str">
        <f t="shared" si="1012"/>
        <v/>
      </c>
      <c r="L1088" s="84" t="str">
        <f t="shared" si="1013"/>
        <v/>
      </c>
      <c r="M1088" s="84" t="str">
        <f t="shared" si="1014"/>
        <v/>
      </c>
      <c r="N1088" s="89"/>
      <c r="P1088" s="199"/>
      <c r="Q1088" s="199"/>
      <c r="R1088" s="199"/>
      <c r="S1088" s="199" t="str">
        <f>IF(OR(LEFT($A1088,1)="x",AND(AC1073+$AC1088=0,$AC1073&gt;0)),"",IFERROR(VLOOKUP($A1088,LedenZ,29,0),""))</f>
        <v/>
      </c>
      <c r="T1088" s="273">
        <f t="shared" si="1015"/>
        <v>0</v>
      </c>
      <c r="U1088" s="202">
        <f t="shared" si="1016"/>
        <v>0</v>
      </c>
      <c r="V1088" s="205" t="str">
        <f t="shared" si="1023"/>
        <v/>
      </c>
      <c r="W1088" s="205" t="str">
        <f t="shared" si="1023"/>
        <v/>
      </c>
      <c r="X1088" s="49">
        <v>19</v>
      </c>
      <c r="Y1088" s="84" t="str">
        <f t="shared" si="1017"/>
        <v/>
      </c>
      <c r="Z1088" s="84" t="str">
        <f t="shared" si="1018"/>
        <v/>
      </c>
      <c r="AA1088" s="84" t="str">
        <f t="shared" si="1019"/>
        <v/>
      </c>
      <c r="AB1088" s="84" t="str">
        <f t="shared" si="1020"/>
        <v/>
      </c>
      <c r="AC1088" s="31">
        <f t="shared" si="1021"/>
        <v>0</v>
      </c>
      <c r="AH1088" s="332" t="str">
        <f t="shared" si="1022"/>
        <v/>
      </c>
    </row>
    <row r="1089" spans="1:34" ht="13.8" thickBot="1" x14ac:dyDescent="0.3">
      <c r="B1089" s="90"/>
      <c r="C1089" s="91"/>
      <c r="D1089" s="90"/>
      <c r="E1089" s="90"/>
      <c r="F1089" s="90"/>
      <c r="G1089" s="92"/>
      <c r="H1089" s="92"/>
      <c r="I1089" s="92"/>
      <c r="J1089" s="91"/>
      <c r="K1089" s="91"/>
      <c r="L1089" s="91"/>
      <c r="M1089" s="89"/>
      <c r="N1089" s="89"/>
      <c r="X1089" s="49">
        <v>20</v>
      </c>
    </row>
    <row r="1090" spans="1:34" ht="13.8" thickTop="1" x14ac:dyDescent="0.25">
      <c r="A1090" s="59"/>
      <c r="B1090" s="60"/>
      <c r="C1090" s="416" t="s">
        <v>5707</v>
      </c>
      <c r="D1090" s="416"/>
      <c r="E1090" s="162" t="s">
        <v>5708</v>
      </c>
      <c r="F1090" s="162" t="s">
        <v>5709</v>
      </c>
      <c r="G1090" s="62" t="s">
        <v>5710</v>
      </c>
      <c r="H1090" s="63"/>
      <c r="I1090" s="64"/>
      <c r="J1090" s="65" t="s">
        <v>5711</v>
      </c>
      <c r="K1090" s="65" t="s">
        <v>5712</v>
      </c>
      <c r="L1090" s="65" t="s">
        <v>5713</v>
      </c>
      <c r="M1090" s="66"/>
      <c r="N1090" s="66"/>
      <c r="O1090" s="67"/>
      <c r="P1090" s="68">
        <f>COUNT(P1094:P1108)</f>
        <v>0</v>
      </c>
      <c r="Q1090" s="68">
        <f>COUNT(Q1094:Q1108)</f>
        <v>0</v>
      </c>
      <c r="R1090" s="68">
        <f>COUNT(R1094:R1108)</f>
        <v>0</v>
      </c>
      <c r="S1090" s="68">
        <f>COUNT(S1094:S1108)</f>
        <v>0</v>
      </c>
      <c r="T1090" s="344">
        <f>T1091-SUM(U1094:U1108)</f>
        <v>0</v>
      </c>
      <c r="U1090" s="67"/>
      <c r="V1090" s="67"/>
      <c r="W1090" s="67"/>
      <c r="X1090" s="67">
        <v>1</v>
      </c>
      <c r="Y1090" s="59"/>
      <c r="Z1090" s="59"/>
      <c r="AA1090" s="59"/>
      <c r="AB1090" s="59"/>
      <c r="AC1090" s="59"/>
    </row>
    <row r="1091" spans="1:34" x14ac:dyDescent="0.25">
      <c r="A1091" s="40">
        <v>58</v>
      </c>
      <c r="B1091" s="70"/>
      <c r="C1091" s="415" t="str">
        <f>Leden!AR60</f>
        <v/>
      </c>
      <c r="D1091" s="415"/>
      <c r="E1091" s="161" t="str">
        <f>IF($C1091="","",LEFT(IFERROR(VLOOKUP($C1091,TeamsZ,2,0),"")&amp;"??",2))</f>
        <v/>
      </c>
      <c r="F1091" s="342" t="str">
        <f>IF($C1091="","",IFERROR(VLOOKUP($C1091,TeamsZ,3,0),"??"))</f>
        <v/>
      </c>
      <c r="G1091" s="161" t="str">
        <f>IF($C1091="","",LEFT(IFERROR(VLOOKUP($C1091,TeamsZ,4,0),"")&amp;"?",1))</f>
        <v/>
      </c>
      <c r="H1091" s="72"/>
      <c r="I1091" s="73"/>
      <c r="J1091" s="265">
        <f>COUNTIF(C1094:C1108,"V")</f>
        <v>0</v>
      </c>
      <c r="K1091" s="268">
        <f>COUNTIF(C1094:C1108,"M")</f>
        <v>0</v>
      </c>
      <c r="L1091" s="74" t="str">
        <f>IFERROR(AVERAGE(H1094:H1108),"")</f>
        <v/>
      </c>
      <c r="M1091" s="75"/>
      <c r="N1091" s="75"/>
      <c r="O1091" s="76" t="s">
        <v>5714</v>
      </c>
      <c r="P1091" s="346"/>
      <c r="Q1091" s="346"/>
      <c r="R1091" s="346"/>
      <c r="S1091" s="346" t="str">
        <f>IF(COUNT(S1094:S1108)=0,"",TeamPunten(S1094:S1108,$C1091,$T1091))</f>
        <v/>
      </c>
      <c r="T1091" s="344">
        <f>SUM(T1094:T1108)</f>
        <v>0</v>
      </c>
      <c r="U1091" s="201" t="str">
        <f>MID($C1091,1,1)</f>
        <v/>
      </c>
      <c r="V1091" s="201" t="str">
        <f>MID($C1091,1,1)</f>
        <v/>
      </c>
      <c r="W1091" s="201" t="str">
        <f>MID($C1091,1,1)</f>
        <v/>
      </c>
      <c r="X1091" s="49">
        <v>2</v>
      </c>
      <c r="Y1091" s="40"/>
      <c r="Z1091" s="40"/>
      <c r="AA1091" s="40"/>
      <c r="AB1091" s="40"/>
      <c r="AC1091" s="40"/>
      <c r="AD1091" s="17" t="str">
        <f>IF($C1091="","",IFERROR(VLOOKUP($C1091,TeamsZ,6,0),""))</f>
        <v/>
      </c>
      <c r="AE1091" s="17" t="str">
        <f>TRIM(IF($AD1091="","",IFERROR(VLOOKUP($AD1091,Teams!$J$4:$O$8,2,0),"")))</f>
        <v/>
      </c>
      <c r="AF1091" s="17" t="str">
        <f>TRIM(IF($AD1091="","",IFERROR(VLOOKUP($AD1091,Teams!$J$4:$O$8,4,0),"")))</f>
        <v/>
      </c>
      <c r="AH1091" s="335" t="str">
        <f>IFERROR(AVERAGE(AH1094:AH1108),"")</f>
        <v/>
      </c>
    </row>
    <row r="1092" spans="1:34" x14ac:dyDescent="0.25">
      <c r="B1092" s="60"/>
      <c r="C1092" s="162"/>
      <c r="D1092" s="60"/>
      <c r="E1092" s="60"/>
      <c r="F1092" s="60"/>
      <c r="G1092" s="64"/>
      <c r="H1092" s="64"/>
      <c r="I1092" s="64"/>
      <c r="J1092" s="266"/>
      <c r="K1092" s="266"/>
      <c r="L1092" s="266"/>
      <c r="M1092" s="77"/>
      <c r="N1092" s="77"/>
      <c r="P1092" s="200"/>
      <c r="Q1092" s="200"/>
      <c r="R1092" s="200"/>
      <c r="S1092" s="200"/>
      <c r="T1092" s="156"/>
      <c r="U1092" s="202"/>
      <c r="V1092" s="202"/>
      <c r="W1092" s="202"/>
      <c r="X1092" s="49">
        <v>3</v>
      </c>
    </row>
    <row r="1093" spans="1:34" x14ac:dyDescent="0.25">
      <c r="A1093" s="78"/>
      <c r="B1093" s="79"/>
      <c r="C1093" s="80" t="s">
        <v>5715</v>
      </c>
      <c r="D1093" s="80" t="s">
        <v>5716</v>
      </c>
      <c r="E1093" s="81" t="s">
        <v>5717</v>
      </c>
      <c r="F1093" s="81" t="s">
        <v>5718</v>
      </c>
      <c r="G1093" s="80" t="s">
        <v>5719</v>
      </c>
      <c r="H1093" s="80" t="s">
        <v>5720</v>
      </c>
      <c r="I1093" s="80" t="s">
        <v>5575</v>
      </c>
      <c r="J1093" s="80" t="s">
        <v>7904</v>
      </c>
      <c r="K1093" s="80" t="s">
        <v>7905</v>
      </c>
      <c r="L1093" s="80" t="s">
        <v>8680</v>
      </c>
      <c r="M1093" s="80" t="s">
        <v>8681</v>
      </c>
      <c r="N1093" s="82"/>
      <c r="O1093" s="83"/>
      <c r="P1093" s="203" t="s">
        <v>5585</v>
      </c>
      <c r="Q1093" s="203" t="s">
        <v>5584</v>
      </c>
      <c r="R1093" s="203" t="s">
        <v>5586</v>
      </c>
      <c r="S1093" s="203" t="s">
        <v>5585</v>
      </c>
      <c r="T1093" s="156"/>
      <c r="U1093" s="201" t="str">
        <f>IF(W1091="","",VLOOKUP(W1091,Leeftijdscat,2,FALSE))</f>
        <v/>
      </c>
      <c r="V1093" s="201" t="str">
        <f>IF(W1091="","",VLOOKUP(W1091,Leeftijdscat,3,FALSE))</f>
        <v/>
      </c>
      <c r="W1093" s="201" t="str">
        <f>IF(W1091="","",VLOOKUP(W1091,Leeftijdscat,4,FALSE))</f>
        <v/>
      </c>
      <c r="X1093" s="49">
        <v>4</v>
      </c>
      <c r="Y1093" s="78">
        <f>LEN(Y1094&amp;Y1095&amp;Y1096&amp;Y1097&amp;Y1098&amp;Y1099&amp;Y1100&amp;Y1101&amp;Y1102&amp;Y1103&amp;Y1104&amp;Y1105&amp;Y1106&amp;Y1107&amp;Y1108)</f>
        <v>0</v>
      </c>
      <c r="Z1093" s="78">
        <f>LEN(Z1094&amp;Z1095&amp;Z1096&amp;Z1097&amp;Z1098&amp;Z1099&amp;Z1100&amp;Z1101&amp;Z1102&amp;Z1103&amp;Z1104&amp;Z1105&amp;Z1106&amp;Z1107&amp;Z1108)</f>
        <v>0</v>
      </c>
      <c r="AA1093" s="78">
        <f>LEN(AA1094&amp;AA1095&amp;AA1096&amp;AA1097&amp;AA1098&amp;AA1099&amp;AA1100&amp;AA1101&amp;AA1102&amp;AA1103&amp;AA1104&amp;AA1105&amp;AA1106&amp;AA1107&amp;AA1108)</f>
        <v>0</v>
      </c>
      <c r="AB1093" s="78">
        <f>LEN(AB1094&amp;AB1095&amp;AB1096&amp;AB1097&amp;AB1098&amp;AB1099&amp;AB1100&amp;AB1101&amp;AB1102&amp;AB1103&amp;AB1104&amp;AB1105&amp;AB1106&amp;AB1107&amp;AB1108)</f>
        <v>0</v>
      </c>
      <c r="AC1093" s="78">
        <f>SUM(Y1093:AA1093)</f>
        <v>0</v>
      </c>
    </row>
    <row r="1094" spans="1:34" x14ac:dyDescent="0.25">
      <c r="A1094" s="31" t="str">
        <f>C1091&amp;"x"&amp;B1094</f>
        <v>x1</v>
      </c>
      <c r="B1094" s="60">
        <v>1</v>
      </c>
      <c r="C1094" s="84" t="str">
        <f t="shared" ref="C1094:C1108" si="1024">IF(LEFT($A1094,1)="x","",IFERROR(VLOOKUP($A1094,LedenZ,5,0),""))</f>
        <v/>
      </c>
      <c r="D1094" s="84" t="str">
        <f t="shared" ref="D1094:D1108" si="1025">IF(LEFT($A1094,1)="x","",IFERROR(VLOOKUP($A1094,LedenZ,6,0),""))</f>
        <v/>
      </c>
      <c r="E1094" s="85" t="str">
        <f t="shared" ref="E1094:E1108" si="1026">IF(LEFT($A1094,1)="x","",IFERROR(VLOOKUP($A1094,LedenZ,7,0),""))</f>
        <v/>
      </c>
      <c r="F1094" s="85" t="str">
        <f t="shared" ref="F1094:F1108" si="1027">IF(LEFT($A1094,1)="x","",IFERROR(VLOOKUP($A1094,LedenZ,8,0),""))</f>
        <v/>
      </c>
      <c r="G1094" s="86" t="str">
        <f t="shared" ref="G1094:G1108" si="1028">IF(LEFT($A1094,1)="x","",IFERROR(VLOOKUP($A1094,LedenZ,9,0),""))</f>
        <v/>
      </c>
      <c r="H1094" s="87" t="str">
        <f t="shared" ref="H1094:H1108" si="1029">IF(AND(ISNUMBER(G1094),G1094&lt;&gt;0),DATEDIF(G1094,Peildatum,"Y"),"")</f>
        <v/>
      </c>
      <c r="I1094" s="94"/>
      <c r="J1094" s="84" t="str">
        <f t="shared" ref="J1094:J1108" si="1030">IF(LEFT($A1094,1)="x","",IFERROR(VLOOKUP($A1094,LedenZ,15,0),""))</f>
        <v/>
      </c>
      <c r="K1094" s="84" t="str">
        <f t="shared" ref="K1094:K1108" si="1031">IF(LEFT($A1094,1)="x","",IFERROR(VLOOKUP($A1094,LedenZ,16,0),""))</f>
        <v/>
      </c>
      <c r="L1094" s="84" t="str">
        <f t="shared" ref="L1094:L1108" si="1032">IF(LEFT($A1094,1)="x","",IFERROR(VLOOKUP($A1094,LedenZ,17,0),""))</f>
        <v/>
      </c>
      <c r="M1094" s="84" t="str">
        <f t="shared" ref="M1094:M1108" si="1033">IF(LEFT($A1094,1)="x","",IFERROR(VLOOKUP($A1094,LedenZ,18,0),""))</f>
        <v/>
      </c>
      <c r="N1094" s="89"/>
      <c r="P1094" s="199"/>
      <c r="Q1094" s="199"/>
      <c r="R1094" s="199"/>
      <c r="S1094" s="199" t="str">
        <f>IF(OR(LEFT($A1094,1)="x",AND(AC1093+$AC1094=0,$AC1093&gt;0)),"",IFERROR(VLOOKUP($A1094,LedenZ,29,0),""))</f>
        <v/>
      </c>
      <c r="T1094" s="273">
        <f t="shared" ref="T1094:T1108" si="1034">IF(LEN(C1094&amp;D1094&amp;E1094&amp;F1094)&gt;0,1,0)</f>
        <v>0</v>
      </c>
      <c r="U1094" s="202">
        <f t="shared" ref="U1094:U1108" si="1035">MIN(LEN(Y1094&amp;Z1094&amp;AA1094&amp;AB1094),1)</f>
        <v>0</v>
      </c>
      <c r="V1094" s="205" t="str">
        <f>V1093</f>
        <v/>
      </c>
      <c r="W1094" s="205" t="str">
        <f>W1093</f>
        <v/>
      </c>
      <c r="X1094" s="49">
        <v>5</v>
      </c>
      <c r="Y1094" s="84" t="str">
        <f t="shared" ref="Y1094:Y1108" si="1036">IF(LEFT($A1094,1)="x","",IFERROR(VLOOKUP($A1094,LedenZ,33,0),""))</f>
        <v/>
      </c>
      <c r="Z1094" s="84" t="str">
        <f t="shared" ref="Z1094:Z1108" si="1037">IF(LEFT($A1094,1)="x","",IFERROR(VLOOKUP($A1094,LedenZ,34,0),""))</f>
        <v/>
      </c>
      <c r="AA1094" s="84" t="str">
        <f t="shared" ref="AA1094:AA1108" si="1038">IF(LEFT($A1094,1)="x","",IFERROR(VLOOKUP($A1094,LedenZ,35,0),""))</f>
        <v/>
      </c>
      <c r="AB1094" s="84" t="str">
        <f t="shared" ref="AB1094:AB1108" si="1039">IF(LEFT($A1094,1)="x","",IFERROR(VLOOKUP($A1094,LedenZ,36,0),""))</f>
        <v/>
      </c>
      <c r="AC1094" s="31">
        <f t="shared" ref="AC1094:AC1108" si="1040">LEN(Y1094&amp;Z1094&amp;AA1094&amp;AB1094)</f>
        <v>0</v>
      </c>
      <c r="AH1094" s="332" t="str">
        <f t="shared" ref="AH1094:AH1108" si="1041">lft(G1094,Peildatum)</f>
        <v/>
      </c>
    </row>
    <row r="1095" spans="1:34" x14ac:dyDescent="0.25">
      <c r="A1095" s="31" t="str">
        <f>C1091&amp;"x"&amp;B1095</f>
        <v>x2</v>
      </c>
      <c r="B1095" s="60">
        <v>2</v>
      </c>
      <c r="C1095" s="84" t="str">
        <f t="shared" si="1024"/>
        <v/>
      </c>
      <c r="D1095" s="84" t="str">
        <f t="shared" si="1025"/>
        <v/>
      </c>
      <c r="E1095" s="85" t="str">
        <f t="shared" si="1026"/>
        <v/>
      </c>
      <c r="F1095" s="85" t="str">
        <f t="shared" si="1027"/>
        <v/>
      </c>
      <c r="G1095" s="86" t="str">
        <f t="shared" si="1028"/>
        <v/>
      </c>
      <c r="H1095" s="87" t="str">
        <f t="shared" si="1029"/>
        <v/>
      </c>
      <c r="I1095" s="94"/>
      <c r="J1095" s="84" t="str">
        <f t="shared" si="1030"/>
        <v/>
      </c>
      <c r="K1095" s="84" t="str">
        <f t="shared" si="1031"/>
        <v/>
      </c>
      <c r="L1095" s="84" t="str">
        <f t="shared" si="1032"/>
        <v/>
      </c>
      <c r="M1095" s="84" t="str">
        <f t="shared" si="1033"/>
        <v/>
      </c>
      <c r="N1095" s="89"/>
      <c r="P1095" s="199"/>
      <c r="Q1095" s="199"/>
      <c r="R1095" s="199"/>
      <c r="S1095" s="199" t="str">
        <f>IF(OR(LEFT($A1095,1)="x",AND(AC1093+$AC1095=0,$AC1093&gt;0)),"",IFERROR(VLOOKUP($A1095,LedenZ,29,0),""))</f>
        <v/>
      </c>
      <c r="T1095" s="273">
        <f t="shared" si="1034"/>
        <v>0</v>
      </c>
      <c r="U1095" s="202">
        <f t="shared" si="1035"/>
        <v>0</v>
      </c>
      <c r="V1095" s="205" t="str">
        <f t="shared" ref="V1095:W1108" si="1042">V1094</f>
        <v/>
      </c>
      <c r="W1095" s="205" t="str">
        <f t="shared" si="1042"/>
        <v/>
      </c>
      <c r="X1095" s="49">
        <v>6</v>
      </c>
      <c r="Y1095" s="84" t="str">
        <f t="shared" si="1036"/>
        <v/>
      </c>
      <c r="Z1095" s="84" t="str">
        <f t="shared" si="1037"/>
        <v/>
      </c>
      <c r="AA1095" s="84" t="str">
        <f t="shared" si="1038"/>
        <v/>
      </c>
      <c r="AB1095" s="84" t="str">
        <f t="shared" si="1039"/>
        <v/>
      </c>
      <c r="AC1095" s="31">
        <f t="shared" si="1040"/>
        <v>0</v>
      </c>
      <c r="AH1095" s="332" t="str">
        <f t="shared" si="1041"/>
        <v/>
      </c>
    </row>
    <row r="1096" spans="1:34" x14ac:dyDescent="0.25">
      <c r="A1096" s="31" t="str">
        <f>C1091&amp;"x"&amp;B1096</f>
        <v>x3</v>
      </c>
      <c r="B1096" s="60">
        <v>3</v>
      </c>
      <c r="C1096" s="84" t="str">
        <f t="shared" si="1024"/>
        <v/>
      </c>
      <c r="D1096" s="84" t="str">
        <f t="shared" si="1025"/>
        <v/>
      </c>
      <c r="E1096" s="85" t="str">
        <f t="shared" si="1026"/>
        <v/>
      </c>
      <c r="F1096" s="85" t="str">
        <f t="shared" si="1027"/>
        <v/>
      </c>
      <c r="G1096" s="86" t="str">
        <f t="shared" si="1028"/>
        <v/>
      </c>
      <c r="H1096" s="87" t="str">
        <f t="shared" si="1029"/>
        <v/>
      </c>
      <c r="I1096" s="94"/>
      <c r="J1096" s="84" t="str">
        <f t="shared" si="1030"/>
        <v/>
      </c>
      <c r="K1096" s="84" t="str">
        <f t="shared" si="1031"/>
        <v/>
      </c>
      <c r="L1096" s="84" t="str">
        <f t="shared" si="1032"/>
        <v/>
      </c>
      <c r="M1096" s="84" t="str">
        <f t="shared" si="1033"/>
        <v/>
      </c>
      <c r="N1096" s="89"/>
      <c r="P1096" s="199"/>
      <c r="Q1096" s="199"/>
      <c r="R1096" s="199"/>
      <c r="S1096" s="199" t="str">
        <f>IF(OR(LEFT($A1096,1)="x",AND(AC1093+$AC1096=0,$AC1093&gt;0)),"",IFERROR(VLOOKUP($A1096,LedenZ,29,0),""))</f>
        <v/>
      </c>
      <c r="T1096" s="273">
        <f t="shared" si="1034"/>
        <v>0</v>
      </c>
      <c r="U1096" s="202">
        <f t="shared" si="1035"/>
        <v>0</v>
      </c>
      <c r="V1096" s="205" t="str">
        <f t="shared" si="1042"/>
        <v/>
      </c>
      <c r="W1096" s="205" t="str">
        <f t="shared" si="1042"/>
        <v/>
      </c>
      <c r="X1096" s="49">
        <v>7</v>
      </c>
      <c r="Y1096" s="84" t="str">
        <f t="shared" si="1036"/>
        <v/>
      </c>
      <c r="Z1096" s="84" t="str">
        <f t="shared" si="1037"/>
        <v/>
      </c>
      <c r="AA1096" s="84" t="str">
        <f t="shared" si="1038"/>
        <v/>
      </c>
      <c r="AB1096" s="84" t="str">
        <f t="shared" si="1039"/>
        <v/>
      </c>
      <c r="AC1096" s="31">
        <f t="shared" si="1040"/>
        <v>0</v>
      </c>
      <c r="AH1096" s="332" t="str">
        <f t="shared" si="1041"/>
        <v/>
      </c>
    </row>
    <row r="1097" spans="1:34" x14ac:dyDescent="0.25">
      <c r="A1097" s="31" t="str">
        <f>C1091&amp;"x"&amp;B1097</f>
        <v>x4</v>
      </c>
      <c r="B1097" s="60">
        <v>4</v>
      </c>
      <c r="C1097" s="84" t="str">
        <f t="shared" si="1024"/>
        <v/>
      </c>
      <c r="D1097" s="84" t="str">
        <f t="shared" si="1025"/>
        <v/>
      </c>
      <c r="E1097" s="85" t="str">
        <f t="shared" si="1026"/>
        <v/>
      </c>
      <c r="F1097" s="85" t="str">
        <f t="shared" si="1027"/>
        <v/>
      </c>
      <c r="G1097" s="86" t="str">
        <f t="shared" si="1028"/>
        <v/>
      </c>
      <c r="H1097" s="87" t="str">
        <f t="shared" si="1029"/>
        <v/>
      </c>
      <c r="I1097" s="94"/>
      <c r="J1097" s="84" t="str">
        <f t="shared" si="1030"/>
        <v/>
      </c>
      <c r="K1097" s="84" t="str">
        <f t="shared" si="1031"/>
        <v/>
      </c>
      <c r="L1097" s="84" t="str">
        <f t="shared" si="1032"/>
        <v/>
      </c>
      <c r="M1097" s="84" t="str">
        <f t="shared" si="1033"/>
        <v/>
      </c>
      <c r="N1097" s="89"/>
      <c r="P1097" s="199"/>
      <c r="Q1097" s="199"/>
      <c r="R1097" s="199"/>
      <c r="S1097" s="199" t="str">
        <f>IF(OR(LEFT($A1097,1)="x",AND(AC1093+$AC1097=0,$AC1093&gt;0)),"",IFERROR(VLOOKUP($A1097,LedenZ,29,0),""))</f>
        <v/>
      </c>
      <c r="T1097" s="273">
        <f t="shared" si="1034"/>
        <v>0</v>
      </c>
      <c r="U1097" s="202">
        <f t="shared" si="1035"/>
        <v>0</v>
      </c>
      <c r="V1097" s="205" t="str">
        <f t="shared" si="1042"/>
        <v/>
      </c>
      <c r="W1097" s="205" t="str">
        <f t="shared" si="1042"/>
        <v/>
      </c>
      <c r="X1097" s="49">
        <v>8</v>
      </c>
      <c r="Y1097" s="84" t="str">
        <f t="shared" si="1036"/>
        <v/>
      </c>
      <c r="Z1097" s="84" t="str">
        <f t="shared" si="1037"/>
        <v/>
      </c>
      <c r="AA1097" s="84" t="str">
        <f t="shared" si="1038"/>
        <v/>
      </c>
      <c r="AB1097" s="84" t="str">
        <f t="shared" si="1039"/>
        <v/>
      </c>
      <c r="AC1097" s="31">
        <f t="shared" si="1040"/>
        <v>0</v>
      </c>
      <c r="AH1097" s="332" t="str">
        <f t="shared" si="1041"/>
        <v/>
      </c>
    </row>
    <row r="1098" spans="1:34" x14ac:dyDescent="0.25">
      <c r="A1098" s="31" t="str">
        <f>C1091&amp;"x"&amp;B1098</f>
        <v>x5</v>
      </c>
      <c r="B1098" s="60">
        <v>5</v>
      </c>
      <c r="C1098" s="84" t="str">
        <f t="shared" si="1024"/>
        <v/>
      </c>
      <c r="D1098" s="84" t="str">
        <f t="shared" si="1025"/>
        <v/>
      </c>
      <c r="E1098" s="85" t="str">
        <f t="shared" si="1026"/>
        <v/>
      </c>
      <c r="F1098" s="85" t="str">
        <f t="shared" si="1027"/>
        <v/>
      </c>
      <c r="G1098" s="86" t="str">
        <f t="shared" si="1028"/>
        <v/>
      </c>
      <c r="H1098" s="87" t="str">
        <f t="shared" si="1029"/>
        <v/>
      </c>
      <c r="I1098" s="94"/>
      <c r="J1098" s="84" t="str">
        <f t="shared" si="1030"/>
        <v/>
      </c>
      <c r="K1098" s="84" t="str">
        <f t="shared" si="1031"/>
        <v/>
      </c>
      <c r="L1098" s="84" t="str">
        <f t="shared" si="1032"/>
        <v/>
      </c>
      <c r="M1098" s="84" t="str">
        <f t="shared" si="1033"/>
        <v/>
      </c>
      <c r="N1098" s="89"/>
      <c r="P1098" s="199"/>
      <c r="Q1098" s="199"/>
      <c r="R1098" s="199"/>
      <c r="S1098" s="199" t="str">
        <f>IF(OR(LEFT($A1098,1)="x",AND(AC1093+$AC1098=0,$AC1093&gt;0)),"",IFERROR(VLOOKUP($A1098,LedenZ,29,0),""))</f>
        <v/>
      </c>
      <c r="T1098" s="273">
        <f t="shared" si="1034"/>
        <v>0</v>
      </c>
      <c r="U1098" s="202">
        <f t="shared" si="1035"/>
        <v>0</v>
      </c>
      <c r="V1098" s="205" t="str">
        <f t="shared" si="1042"/>
        <v/>
      </c>
      <c r="W1098" s="205" t="str">
        <f t="shared" si="1042"/>
        <v/>
      </c>
      <c r="X1098" s="49">
        <v>9</v>
      </c>
      <c r="Y1098" s="84" t="str">
        <f t="shared" si="1036"/>
        <v/>
      </c>
      <c r="Z1098" s="84" t="str">
        <f t="shared" si="1037"/>
        <v/>
      </c>
      <c r="AA1098" s="84" t="str">
        <f t="shared" si="1038"/>
        <v/>
      </c>
      <c r="AB1098" s="84" t="str">
        <f t="shared" si="1039"/>
        <v/>
      </c>
      <c r="AC1098" s="31">
        <f t="shared" si="1040"/>
        <v>0</v>
      </c>
      <c r="AH1098" s="332" t="str">
        <f t="shared" si="1041"/>
        <v/>
      </c>
    </row>
    <row r="1099" spans="1:34" x14ac:dyDescent="0.25">
      <c r="A1099" s="31" t="str">
        <f>C1091&amp;"x"&amp;B1099</f>
        <v>x6</v>
      </c>
      <c r="B1099" s="60">
        <v>6</v>
      </c>
      <c r="C1099" s="84" t="str">
        <f t="shared" si="1024"/>
        <v/>
      </c>
      <c r="D1099" s="84" t="str">
        <f t="shared" si="1025"/>
        <v/>
      </c>
      <c r="E1099" s="85" t="str">
        <f t="shared" si="1026"/>
        <v/>
      </c>
      <c r="F1099" s="85" t="str">
        <f t="shared" si="1027"/>
        <v/>
      </c>
      <c r="G1099" s="86" t="str">
        <f t="shared" si="1028"/>
        <v/>
      </c>
      <c r="H1099" s="87" t="str">
        <f t="shared" si="1029"/>
        <v/>
      </c>
      <c r="I1099" s="94"/>
      <c r="J1099" s="84" t="str">
        <f t="shared" si="1030"/>
        <v/>
      </c>
      <c r="K1099" s="84" t="str">
        <f t="shared" si="1031"/>
        <v/>
      </c>
      <c r="L1099" s="84" t="str">
        <f t="shared" si="1032"/>
        <v/>
      </c>
      <c r="M1099" s="84" t="str">
        <f t="shared" si="1033"/>
        <v/>
      </c>
      <c r="N1099" s="89"/>
      <c r="P1099" s="199"/>
      <c r="Q1099" s="199"/>
      <c r="R1099" s="199"/>
      <c r="S1099" s="199" t="str">
        <f>IF(OR(LEFT($A1099,1)="x",AND(AC1093+$AC1099=0,$AC1093&gt;0)),"",IFERROR(VLOOKUP($A1099,LedenZ,29,0),""))</f>
        <v/>
      </c>
      <c r="T1099" s="273">
        <f t="shared" si="1034"/>
        <v>0</v>
      </c>
      <c r="U1099" s="202">
        <f t="shared" si="1035"/>
        <v>0</v>
      </c>
      <c r="V1099" s="205" t="str">
        <f t="shared" si="1042"/>
        <v/>
      </c>
      <c r="W1099" s="205" t="str">
        <f t="shared" si="1042"/>
        <v/>
      </c>
      <c r="X1099" s="49">
        <v>10</v>
      </c>
      <c r="Y1099" s="84" t="str">
        <f t="shared" si="1036"/>
        <v/>
      </c>
      <c r="Z1099" s="84" t="str">
        <f t="shared" si="1037"/>
        <v/>
      </c>
      <c r="AA1099" s="84" t="str">
        <f t="shared" si="1038"/>
        <v/>
      </c>
      <c r="AB1099" s="84" t="str">
        <f t="shared" si="1039"/>
        <v/>
      </c>
      <c r="AC1099" s="31">
        <f t="shared" si="1040"/>
        <v>0</v>
      </c>
      <c r="AH1099" s="332" t="str">
        <f t="shared" si="1041"/>
        <v/>
      </c>
    </row>
    <row r="1100" spans="1:34" x14ac:dyDescent="0.25">
      <c r="A1100" s="31" t="str">
        <f>C1091&amp;"x"&amp;B1100</f>
        <v>x7</v>
      </c>
      <c r="B1100" s="60">
        <v>7</v>
      </c>
      <c r="C1100" s="84" t="str">
        <f t="shared" si="1024"/>
        <v/>
      </c>
      <c r="D1100" s="84" t="str">
        <f t="shared" si="1025"/>
        <v/>
      </c>
      <c r="E1100" s="85" t="str">
        <f t="shared" si="1026"/>
        <v/>
      </c>
      <c r="F1100" s="85" t="str">
        <f t="shared" si="1027"/>
        <v/>
      </c>
      <c r="G1100" s="86" t="str">
        <f t="shared" si="1028"/>
        <v/>
      </c>
      <c r="H1100" s="87" t="str">
        <f t="shared" si="1029"/>
        <v/>
      </c>
      <c r="I1100" s="94"/>
      <c r="J1100" s="84" t="str">
        <f t="shared" si="1030"/>
        <v/>
      </c>
      <c r="K1100" s="84" t="str">
        <f t="shared" si="1031"/>
        <v/>
      </c>
      <c r="L1100" s="84" t="str">
        <f t="shared" si="1032"/>
        <v/>
      </c>
      <c r="M1100" s="84" t="str">
        <f t="shared" si="1033"/>
        <v/>
      </c>
      <c r="N1100" s="89"/>
      <c r="P1100" s="199"/>
      <c r="Q1100" s="199"/>
      <c r="R1100" s="199"/>
      <c r="S1100" s="199" t="str">
        <f>IF(OR(LEFT($A1100,1)="x",AND(AC1093+$AC1100=0,$AC1093&gt;0)),"",IFERROR(VLOOKUP($A1100,LedenZ,29,0),""))</f>
        <v/>
      </c>
      <c r="T1100" s="273">
        <f t="shared" si="1034"/>
        <v>0</v>
      </c>
      <c r="U1100" s="202">
        <f t="shared" si="1035"/>
        <v>0</v>
      </c>
      <c r="V1100" s="205" t="str">
        <f t="shared" si="1042"/>
        <v/>
      </c>
      <c r="W1100" s="205" t="str">
        <f t="shared" si="1042"/>
        <v/>
      </c>
      <c r="X1100" s="49">
        <v>11</v>
      </c>
      <c r="Y1100" s="84" t="str">
        <f t="shared" si="1036"/>
        <v/>
      </c>
      <c r="Z1100" s="84" t="str">
        <f t="shared" si="1037"/>
        <v/>
      </c>
      <c r="AA1100" s="84" t="str">
        <f t="shared" si="1038"/>
        <v/>
      </c>
      <c r="AB1100" s="84" t="str">
        <f t="shared" si="1039"/>
        <v/>
      </c>
      <c r="AC1100" s="31">
        <f t="shared" si="1040"/>
        <v>0</v>
      </c>
      <c r="AH1100" s="332" t="str">
        <f t="shared" si="1041"/>
        <v/>
      </c>
    </row>
    <row r="1101" spans="1:34" x14ac:dyDescent="0.25">
      <c r="A1101" s="31" t="str">
        <f>C1091&amp;"x"&amp;B1101</f>
        <v>x8</v>
      </c>
      <c r="B1101" s="60">
        <v>8</v>
      </c>
      <c r="C1101" s="84" t="str">
        <f t="shared" si="1024"/>
        <v/>
      </c>
      <c r="D1101" s="84" t="str">
        <f t="shared" si="1025"/>
        <v/>
      </c>
      <c r="E1101" s="85" t="str">
        <f t="shared" si="1026"/>
        <v/>
      </c>
      <c r="F1101" s="85" t="str">
        <f t="shared" si="1027"/>
        <v/>
      </c>
      <c r="G1101" s="86" t="str">
        <f t="shared" si="1028"/>
        <v/>
      </c>
      <c r="H1101" s="87" t="str">
        <f t="shared" si="1029"/>
        <v/>
      </c>
      <c r="I1101" s="94"/>
      <c r="J1101" s="84" t="str">
        <f t="shared" si="1030"/>
        <v/>
      </c>
      <c r="K1101" s="84" t="str">
        <f t="shared" si="1031"/>
        <v/>
      </c>
      <c r="L1101" s="84" t="str">
        <f t="shared" si="1032"/>
        <v/>
      </c>
      <c r="M1101" s="84" t="str">
        <f t="shared" si="1033"/>
        <v/>
      </c>
      <c r="N1101" s="89"/>
      <c r="P1101" s="199"/>
      <c r="Q1101" s="199"/>
      <c r="R1101" s="199"/>
      <c r="S1101" s="199" t="str">
        <f>IF(OR(LEFT($A1101,1)="x",AND(AC1093+$AC1101=0,$AC1093&gt;0)),"",IFERROR(VLOOKUP($A1101,LedenZ,29,0),""))</f>
        <v/>
      </c>
      <c r="T1101" s="273">
        <f t="shared" si="1034"/>
        <v>0</v>
      </c>
      <c r="U1101" s="202">
        <f t="shared" si="1035"/>
        <v>0</v>
      </c>
      <c r="V1101" s="205" t="str">
        <f t="shared" si="1042"/>
        <v/>
      </c>
      <c r="W1101" s="205" t="str">
        <f t="shared" si="1042"/>
        <v/>
      </c>
      <c r="X1101" s="49">
        <v>12</v>
      </c>
      <c r="Y1101" s="84" t="str">
        <f t="shared" si="1036"/>
        <v/>
      </c>
      <c r="Z1101" s="84" t="str">
        <f t="shared" si="1037"/>
        <v/>
      </c>
      <c r="AA1101" s="84" t="str">
        <f t="shared" si="1038"/>
        <v/>
      </c>
      <c r="AB1101" s="84" t="str">
        <f t="shared" si="1039"/>
        <v/>
      </c>
      <c r="AC1101" s="31">
        <f t="shared" si="1040"/>
        <v>0</v>
      </c>
      <c r="AH1101" s="332" t="str">
        <f t="shared" si="1041"/>
        <v/>
      </c>
    </row>
    <row r="1102" spans="1:34" x14ac:dyDescent="0.25">
      <c r="A1102" s="31" t="str">
        <f>C1091&amp;"x"&amp;B1102</f>
        <v>x9</v>
      </c>
      <c r="B1102" s="60">
        <v>9</v>
      </c>
      <c r="C1102" s="84" t="str">
        <f t="shared" si="1024"/>
        <v/>
      </c>
      <c r="D1102" s="84" t="str">
        <f t="shared" si="1025"/>
        <v/>
      </c>
      <c r="E1102" s="85" t="str">
        <f t="shared" si="1026"/>
        <v/>
      </c>
      <c r="F1102" s="85" t="str">
        <f t="shared" si="1027"/>
        <v/>
      </c>
      <c r="G1102" s="86" t="str">
        <f t="shared" si="1028"/>
        <v/>
      </c>
      <c r="H1102" s="87" t="str">
        <f t="shared" si="1029"/>
        <v/>
      </c>
      <c r="I1102" s="94"/>
      <c r="J1102" s="84" t="str">
        <f t="shared" si="1030"/>
        <v/>
      </c>
      <c r="K1102" s="84" t="str">
        <f t="shared" si="1031"/>
        <v/>
      </c>
      <c r="L1102" s="84" t="str">
        <f t="shared" si="1032"/>
        <v/>
      </c>
      <c r="M1102" s="84" t="str">
        <f t="shared" si="1033"/>
        <v/>
      </c>
      <c r="N1102" s="89"/>
      <c r="P1102" s="199"/>
      <c r="Q1102" s="199"/>
      <c r="R1102" s="199"/>
      <c r="S1102" s="199" t="str">
        <f>IF(OR(LEFT($A1102,1)="x",AND(AC1093+$AC1102=0,$AC1093&gt;0)),"",IFERROR(VLOOKUP($A1102,LedenZ,29,0),""))</f>
        <v/>
      </c>
      <c r="T1102" s="273">
        <f t="shared" si="1034"/>
        <v>0</v>
      </c>
      <c r="U1102" s="202">
        <f t="shared" si="1035"/>
        <v>0</v>
      </c>
      <c r="V1102" s="205" t="str">
        <f t="shared" si="1042"/>
        <v/>
      </c>
      <c r="W1102" s="205" t="str">
        <f t="shared" si="1042"/>
        <v/>
      </c>
      <c r="X1102" s="49">
        <v>13</v>
      </c>
      <c r="Y1102" s="84" t="str">
        <f t="shared" si="1036"/>
        <v/>
      </c>
      <c r="Z1102" s="84" t="str">
        <f t="shared" si="1037"/>
        <v/>
      </c>
      <c r="AA1102" s="84" t="str">
        <f t="shared" si="1038"/>
        <v/>
      </c>
      <c r="AB1102" s="84" t="str">
        <f t="shared" si="1039"/>
        <v/>
      </c>
      <c r="AC1102" s="31">
        <f t="shared" si="1040"/>
        <v>0</v>
      </c>
      <c r="AH1102" s="332" t="str">
        <f t="shared" si="1041"/>
        <v/>
      </c>
    </row>
    <row r="1103" spans="1:34" x14ac:dyDescent="0.25">
      <c r="A1103" s="31" t="str">
        <f>C1091&amp;"x"&amp;B1103</f>
        <v>x10</v>
      </c>
      <c r="B1103" s="60">
        <v>10</v>
      </c>
      <c r="C1103" s="84" t="str">
        <f t="shared" si="1024"/>
        <v/>
      </c>
      <c r="D1103" s="84" t="str">
        <f t="shared" si="1025"/>
        <v/>
      </c>
      <c r="E1103" s="85" t="str">
        <f t="shared" si="1026"/>
        <v/>
      </c>
      <c r="F1103" s="85" t="str">
        <f t="shared" si="1027"/>
        <v/>
      </c>
      <c r="G1103" s="86" t="str">
        <f t="shared" si="1028"/>
        <v/>
      </c>
      <c r="H1103" s="87" t="str">
        <f t="shared" si="1029"/>
        <v/>
      </c>
      <c r="I1103" s="94"/>
      <c r="J1103" s="84" t="str">
        <f t="shared" si="1030"/>
        <v/>
      </c>
      <c r="K1103" s="84" t="str">
        <f t="shared" si="1031"/>
        <v/>
      </c>
      <c r="L1103" s="84" t="str">
        <f t="shared" si="1032"/>
        <v/>
      </c>
      <c r="M1103" s="84" t="str">
        <f t="shared" si="1033"/>
        <v/>
      </c>
      <c r="N1103" s="89"/>
      <c r="P1103" s="199"/>
      <c r="Q1103" s="199"/>
      <c r="R1103" s="199"/>
      <c r="S1103" s="199" t="str">
        <f>IF(OR(LEFT($A1103,1)="x",AND(AC1093+$AC1103=0,$AC1093&gt;0)),"",IFERROR(VLOOKUP($A1103,LedenZ,29,0),""))</f>
        <v/>
      </c>
      <c r="T1103" s="273">
        <f t="shared" si="1034"/>
        <v>0</v>
      </c>
      <c r="U1103" s="202">
        <f t="shared" si="1035"/>
        <v>0</v>
      </c>
      <c r="V1103" s="205" t="str">
        <f t="shared" si="1042"/>
        <v/>
      </c>
      <c r="W1103" s="205" t="str">
        <f t="shared" si="1042"/>
        <v/>
      </c>
      <c r="X1103" s="49">
        <v>14</v>
      </c>
      <c r="Y1103" s="84" t="str">
        <f t="shared" si="1036"/>
        <v/>
      </c>
      <c r="Z1103" s="84" t="str">
        <f t="shared" si="1037"/>
        <v/>
      </c>
      <c r="AA1103" s="84" t="str">
        <f t="shared" si="1038"/>
        <v/>
      </c>
      <c r="AB1103" s="84" t="str">
        <f t="shared" si="1039"/>
        <v/>
      </c>
      <c r="AC1103" s="31">
        <f t="shared" si="1040"/>
        <v>0</v>
      </c>
      <c r="AH1103" s="332" t="str">
        <f t="shared" si="1041"/>
        <v/>
      </c>
    </row>
    <row r="1104" spans="1:34" x14ac:dyDescent="0.25">
      <c r="A1104" s="31" t="str">
        <f>C1091&amp;"x"&amp;B1104</f>
        <v>x11</v>
      </c>
      <c r="B1104" s="60">
        <v>11</v>
      </c>
      <c r="C1104" s="84" t="str">
        <f t="shared" si="1024"/>
        <v/>
      </c>
      <c r="D1104" s="84" t="str">
        <f t="shared" si="1025"/>
        <v/>
      </c>
      <c r="E1104" s="85" t="str">
        <f t="shared" si="1026"/>
        <v/>
      </c>
      <c r="F1104" s="85" t="str">
        <f t="shared" si="1027"/>
        <v/>
      </c>
      <c r="G1104" s="86" t="str">
        <f t="shared" si="1028"/>
        <v/>
      </c>
      <c r="H1104" s="87" t="str">
        <f t="shared" si="1029"/>
        <v/>
      </c>
      <c r="I1104" s="94"/>
      <c r="J1104" s="84" t="str">
        <f t="shared" si="1030"/>
        <v/>
      </c>
      <c r="K1104" s="84" t="str">
        <f t="shared" si="1031"/>
        <v/>
      </c>
      <c r="L1104" s="84" t="str">
        <f t="shared" si="1032"/>
        <v/>
      </c>
      <c r="M1104" s="84" t="str">
        <f t="shared" si="1033"/>
        <v/>
      </c>
      <c r="N1104" s="89"/>
      <c r="P1104" s="199"/>
      <c r="Q1104" s="199"/>
      <c r="R1104" s="199"/>
      <c r="S1104" s="199" t="str">
        <f>IF(OR(LEFT($A1104,1)="x",AND(AC1093+$AC1104=0,$AC1093&gt;0)),"",IFERROR(VLOOKUP($A1104,LedenZ,29,0),""))</f>
        <v/>
      </c>
      <c r="T1104" s="273">
        <f t="shared" si="1034"/>
        <v>0</v>
      </c>
      <c r="U1104" s="202">
        <f t="shared" si="1035"/>
        <v>0</v>
      </c>
      <c r="V1104" s="205" t="str">
        <f t="shared" si="1042"/>
        <v/>
      </c>
      <c r="W1104" s="205" t="str">
        <f t="shared" si="1042"/>
        <v/>
      </c>
      <c r="X1104" s="49">
        <v>15</v>
      </c>
      <c r="Y1104" s="84" t="str">
        <f t="shared" si="1036"/>
        <v/>
      </c>
      <c r="Z1104" s="84" t="str">
        <f t="shared" si="1037"/>
        <v/>
      </c>
      <c r="AA1104" s="84" t="str">
        <f t="shared" si="1038"/>
        <v/>
      </c>
      <c r="AB1104" s="84" t="str">
        <f t="shared" si="1039"/>
        <v/>
      </c>
      <c r="AC1104" s="31">
        <f t="shared" si="1040"/>
        <v>0</v>
      </c>
      <c r="AH1104" s="332" t="str">
        <f t="shared" si="1041"/>
        <v/>
      </c>
    </row>
    <row r="1105" spans="1:34" x14ac:dyDescent="0.25">
      <c r="A1105" s="31" t="str">
        <f>C1091&amp;"x"&amp;B1105</f>
        <v>x12</v>
      </c>
      <c r="B1105" s="60">
        <v>12</v>
      </c>
      <c r="C1105" s="84" t="str">
        <f t="shared" si="1024"/>
        <v/>
      </c>
      <c r="D1105" s="84" t="str">
        <f t="shared" si="1025"/>
        <v/>
      </c>
      <c r="E1105" s="85" t="str">
        <f t="shared" si="1026"/>
        <v/>
      </c>
      <c r="F1105" s="85" t="str">
        <f t="shared" si="1027"/>
        <v/>
      </c>
      <c r="G1105" s="86" t="str">
        <f t="shared" si="1028"/>
        <v/>
      </c>
      <c r="H1105" s="87" t="str">
        <f t="shared" si="1029"/>
        <v/>
      </c>
      <c r="I1105" s="94"/>
      <c r="J1105" s="84" t="str">
        <f t="shared" si="1030"/>
        <v/>
      </c>
      <c r="K1105" s="84" t="str">
        <f t="shared" si="1031"/>
        <v/>
      </c>
      <c r="L1105" s="84" t="str">
        <f t="shared" si="1032"/>
        <v/>
      </c>
      <c r="M1105" s="84" t="str">
        <f t="shared" si="1033"/>
        <v/>
      </c>
      <c r="N1105" s="89"/>
      <c r="P1105" s="199"/>
      <c r="Q1105" s="199"/>
      <c r="R1105" s="199"/>
      <c r="S1105" s="199" t="str">
        <f>IF(OR(LEFT($A1105,1)="x",AND(AC1093+$AC1105=0,$AC1093&gt;0)),"",IFERROR(VLOOKUP($A1105,LedenZ,29,0),""))</f>
        <v/>
      </c>
      <c r="T1105" s="273">
        <f t="shared" si="1034"/>
        <v>0</v>
      </c>
      <c r="U1105" s="202">
        <f t="shared" si="1035"/>
        <v>0</v>
      </c>
      <c r="V1105" s="205" t="str">
        <f t="shared" si="1042"/>
        <v/>
      </c>
      <c r="W1105" s="205" t="str">
        <f t="shared" si="1042"/>
        <v/>
      </c>
      <c r="X1105" s="49">
        <v>16</v>
      </c>
      <c r="Y1105" s="84" t="str">
        <f t="shared" si="1036"/>
        <v/>
      </c>
      <c r="Z1105" s="84" t="str">
        <f t="shared" si="1037"/>
        <v/>
      </c>
      <c r="AA1105" s="84" t="str">
        <f t="shared" si="1038"/>
        <v/>
      </c>
      <c r="AB1105" s="84" t="str">
        <f t="shared" si="1039"/>
        <v/>
      </c>
      <c r="AC1105" s="31">
        <f t="shared" si="1040"/>
        <v>0</v>
      </c>
      <c r="AH1105" s="332" t="str">
        <f t="shared" si="1041"/>
        <v/>
      </c>
    </row>
    <row r="1106" spans="1:34" x14ac:dyDescent="0.25">
      <c r="A1106" s="31" t="str">
        <f>C1091&amp;"x"&amp;B1106</f>
        <v>x13</v>
      </c>
      <c r="B1106" s="60">
        <v>13</v>
      </c>
      <c r="C1106" s="84" t="str">
        <f t="shared" si="1024"/>
        <v/>
      </c>
      <c r="D1106" s="84" t="str">
        <f t="shared" si="1025"/>
        <v/>
      </c>
      <c r="E1106" s="85" t="str">
        <f t="shared" si="1026"/>
        <v/>
      </c>
      <c r="F1106" s="85" t="str">
        <f t="shared" si="1027"/>
        <v/>
      </c>
      <c r="G1106" s="86" t="str">
        <f t="shared" si="1028"/>
        <v/>
      </c>
      <c r="H1106" s="87" t="str">
        <f t="shared" si="1029"/>
        <v/>
      </c>
      <c r="I1106" s="94"/>
      <c r="J1106" s="84" t="str">
        <f t="shared" si="1030"/>
        <v/>
      </c>
      <c r="K1106" s="84" t="str">
        <f t="shared" si="1031"/>
        <v/>
      </c>
      <c r="L1106" s="84" t="str">
        <f t="shared" si="1032"/>
        <v/>
      </c>
      <c r="M1106" s="84" t="str">
        <f t="shared" si="1033"/>
        <v/>
      </c>
      <c r="N1106" s="89"/>
      <c r="P1106" s="199"/>
      <c r="Q1106" s="199"/>
      <c r="R1106" s="199"/>
      <c r="S1106" s="199" t="str">
        <f>IF(OR(LEFT($A1106,1)="x",AND(AC1093+$AC1106=0,$AC1093&gt;0)),"",IFERROR(VLOOKUP($A1106,LedenZ,29,0),""))</f>
        <v/>
      </c>
      <c r="T1106" s="273">
        <f t="shared" si="1034"/>
        <v>0</v>
      </c>
      <c r="U1106" s="202">
        <f t="shared" si="1035"/>
        <v>0</v>
      </c>
      <c r="V1106" s="205" t="str">
        <f t="shared" si="1042"/>
        <v/>
      </c>
      <c r="W1106" s="205" t="str">
        <f t="shared" si="1042"/>
        <v/>
      </c>
      <c r="X1106" s="49">
        <v>17</v>
      </c>
      <c r="Y1106" s="84" t="str">
        <f t="shared" si="1036"/>
        <v/>
      </c>
      <c r="Z1106" s="84" t="str">
        <f t="shared" si="1037"/>
        <v/>
      </c>
      <c r="AA1106" s="84" t="str">
        <f t="shared" si="1038"/>
        <v/>
      </c>
      <c r="AB1106" s="84" t="str">
        <f t="shared" si="1039"/>
        <v/>
      </c>
      <c r="AC1106" s="31">
        <f t="shared" si="1040"/>
        <v>0</v>
      </c>
      <c r="AH1106" s="332" t="str">
        <f t="shared" si="1041"/>
        <v/>
      </c>
    </row>
    <row r="1107" spans="1:34" x14ac:dyDescent="0.25">
      <c r="A1107" s="31" t="str">
        <f>C1091&amp;"x"&amp;B1107</f>
        <v>x14</v>
      </c>
      <c r="B1107" s="60">
        <v>14</v>
      </c>
      <c r="C1107" s="84" t="str">
        <f t="shared" si="1024"/>
        <v/>
      </c>
      <c r="D1107" s="84" t="str">
        <f t="shared" si="1025"/>
        <v/>
      </c>
      <c r="E1107" s="85" t="str">
        <f t="shared" si="1026"/>
        <v/>
      </c>
      <c r="F1107" s="85" t="str">
        <f t="shared" si="1027"/>
        <v/>
      </c>
      <c r="G1107" s="86" t="str">
        <f t="shared" si="1028"/>
        <v/>
      </c>
      <c r="H1107" s="87" t="str">
        <f t="shared" si="1029"/>
        <v/>
      </c>
      <c r="I1107" s="94"/>
      <c r="J1107" s="84" t="str">
        <f t="shared" si="1030"/>
        <v/>
      </c>
      <c r="K1107" s="84" t="str">
        <f t="shared" si="1031"/>
        <v/>
      </c>
      <c r="L1107" s="84" t="str">
        <f t="shared" si="1032"/>
        <v/>
      </c>
      <c r="M1107" s="84" t="str">
        <f t="shared" si="1033"/>
        <v/>
      </c>
      <c r="N1107" s="89"/>
      <c r="P1107" s="199"/>
      <c r="Q1107" s="199"/>
      <c r="R1107" s="199"/>
      <c r="S1107" s="199" t="str">
        <f>IF(OR(LEFT($A1107,1)="x",AND(AC1093+$AC1107=0,$AC1093&gt;0)),"",IFERROR(VLOOKUP($A1107,LedenZ,29,0),""))</f>
        <v/>
      </c>
      <c r="T1107" s="273">
        <f t="shared" si="1034"/>
        <v>0</v>
      </c>
      <c r="U1107" s="202">
        <f t="shared" si="1035"/>
        <v>0</v>
      </c>
      <c r="V1107" s="205" t="str">
        <f t="shared" si="1042"/>
        <v/>
      </c>
      <c r="W1107" s="205" t="str">
        <f t="shared" si="1042"/>
        <v/>
      </c>
      <c r="X1107" s="49">
        <v>18</v>
      </c>
      <c r="Y1107" s="84" t="str">
        <f t="shared" si="1036"/>
        <v/>
      </c>
      <c r="Z1107" s="84" t="str">
        <f t="shared" si="1037"/>
        <v/>
      </c>
      <c r="AA1107" s="84" t="str">
        <f t="shared" si="1038"/>
        <v/>
      </c>
      <c r="AB1107" s="84" t="str">
        <f t="shared" si="1039"/>
        <v/>
      </c>
      <c r="AC1107" s="31">
        <f t="shared" si="1040"/>
        <v>0</v>
      </c>
      <c r="AH1107" s="332" t="str">
        <f t="shared" si="1041"/>
        <v/>
      </c>
    </row>
    <row r="1108" spans="1:34" x14ac:dyDescent="0.25">
      <c r="A1108" s="31" t="str">
        <f>C1091&amp;"x"&amp;B1108</f>
        <v>x15</v>
      </c>
      <c r="B1108" s="60">
        <v>15</v>
      </c>
      <c r="C1108" s="84" t="str">
        <f t="shared" si="1024"/>
        <v/>
      </c>
      <c r="D1108" s="84" t="str">
        <f t="shared" si="1025"/>
        <v/>
      </c>
      <c r="E1108" s="85" t="str">
        <f t="shared" si="1026"/>
        <v/>
      </c>
      <c r="F1108" s="85" t="str">
        <f t="shared" si="1027"/>
        <v/>
      </c>
      <c r="G1108" s="86" t="str">
        <f t="shared" si="1028"/>
        <v/>
      </c>
      <c r="H1108" s="87" t="str">
        <f t="shared" si="1029"/>
        <v/>
      </c>
      <c r="I1108" s="94"/>
      <c r="J1108" s="84" t="str">
        <f t="shared" si="1030"/>
        <v/>
      </c>
      <c r="K1108" s="84" t="str">
        <f t="shared" si="1031"/>
        <v/>
      </c>
      <c r="L1108" s="84" t="str">
        <f t="shared" si="1032"/>
        <v/>
      </c>
      <c r="M1108" s="84" t="str">
        <f t="shared" si="1033"/>
        <v/>
      </c>
      <c r="N1108" s="89"/>
      <c r="P1108" s="199"/>
      <c r="Q1108" s="199"/>
      <c r="R1108" s="199"/>
      <c r="S1108" s="199" t="str">
        <f>IF(OR(LEFT($A1108,1)="x",AND(AC1093+$AC1108=0,$AC1093&gt;0)),"",IFERROR(VLOOKUP($A1108,LedenZ,29,0),""))</f>
        <v/>
      </c>
      <c r="T1108" s="273">
        <f t="shared" si="1034"/>
        <v>0</v>
      </c>
      <c r="U1108" s="202">
        <f t="shared" si="1035"/>
        <v>0</v>
      </c>
      <c r="V1108" s="205" t="str">
        <f t="shared" si="1042"/>
        <v/>
      </c>
      <c r="W1108" s="205" t="str">
        <f t="shared" si="1042"/>
        <v/>
      </c>
      <c r="X1108" s="49">
        <v>19</v>
      </c>
      <c r="Y1108" s="84" t="str">
        <f t="shared" si="1036"/>
        <v/>
      </c>
      <c r="Z1108" s="84" t="str">
        <f t="shared" si="1037"/>
        <v/>
      </c>
      <c r="AA1108" s="84" t="str">
        <f t="shared" si="1038"/>
        <v/>
      </c>
      <c r="AB1108" s="84" t="str">
        <f t="shared" si="1039"/>
        <v/>
      </c>
      <c r="AC1108" s="31">
        <f t="shared" si="1040"/>
        <v>0</v>
      </c>
      <c r="AH1108" s="332" t="str">
        <f t="shared" si="1041"/>
        <v/>
      </c>
    </row>
    <row r="1109" spans="1:34" ht="13.8" thickBot="1" x14ac:dyDescent="0.3">
      <c r="B1109" s="90"/>
      <c r="C1109" s="91"/>
      <c r="D1109" s="90"/>
      <c r="E1109" s="90"/>
      <c r="F1109" s="90"/>
      <c r="G1109" s="92"/>
      <c r="H1109" s="92"/>
      <c r="I1109" s="92"/>
      <c r="J1109" s="91"/>
      <c r="K1109" s="91"/>
      <c r="L1109" s="91"/>
      <c r="M1109" s="89"/>
      <c r="N1109" s="89"/>
      <c r="X1109" s="49">
        <v>20</v>
      </c>
    </row>
    <row r="1110" spans="1:34" ht="13.8" thickTop="1" x14ac:dyDescent="0.25">
      <c r="A1110" s="59"/>
      <c r="B1110" s="60"/>
      <c r="C1110" s="416" t="s">
        <v>5707</v>
      </c>
      <c r="D1110" s="416"/>
      <c r="E1110" s="162" t="s">
        <v>5708</v>
      </c>
      <c r="F1110" s="162" t="s">
        <v>5709</v>
      </c>
      <c r="G1110" s="62" t="s">
        <v>5710</v>
      </c>
      <c r="H1110" s="63"/>
      <c r="I1110" s="64"/>
      <c r="J1110" s="65" t="s">
        <v>5711</v>
      </c>
      <c r="K1110" s="65" t="s">
        <v>5712</v>
      </c>
      <c r="L1110" s="65" t="s">
        <v>5713</v>
      </c>
      <c r="M1110" s="66"/>
      <c r="N1110" s="66"/>
      <c r="O1110" s="67"/>
      <c r="P1110" s="68">
        <f>COUNT(P1114:P1128)</f>
        <v>0</v>
      </c>
      <c r="Q1110" s="68">
        <f>COUNT(Q1114:Q1128)</f>
        <v>0</v>
      </c>
      <c r="R1110" s="68">
        <f>COUNT(R1114:R1128)</f>
        <v>0</v>
      </c>
      <c r="S1110" s="68">
        <f>COUNT(S1114:S1128)</f>
        <v>0</v>
      </c>
      <c r="T1110" s="344">
        <f>T1111-SUM(U1114:U1128)</f>
        <v>0</v>
      </c>
      <c r="U1110" s="67"/>
      <c r="V1110" s="67"/>
      <c r="W1110" s="67"/>
      <c r="X1110" s="67">
        <v>1</v>
      </c>
      <c r="Y1110" s="59"/>
      <c r="Z1110" s="59"/>
      <c r="AA1110" s="59"/>
      <c r="AB1110" s="59"/>
      <c r="AC1110" s="59"/>
    </row>
    <row r="1111" spans="1:34" x14ac:dyDescent="0.25">
      <c r="A1111" s="40">
        <v>59</v>
      </c>
      <c r="B1111" s="70"/>
      <c r="C1111" s="415" t="str">
        <f>Leden!AR61</f>
        <v/>
      </c>
      <c r="D1111" s="415"/>
      <c r="E1111" s="161" t="str">
        <f>IF($C1111="","",LEFT(IFERROR(VLOOKUP($C1111,TeamsZ,2,0),"")&amp;"??",2))</f>
        <v/>
      </c>
      <c r="F1111" s="342" t="str">
        <f>IF($C1111="","",IFERROR(VLOOKUP($C1111,TeamsZ,3,0),"??"))</f>
        <v/>
      </c>
      <c r="G1111" s="161" t="str">
        <f>IF($C1111="","",LEFT(IFERROR(VLOOKUP($C1111,TeamsZ,4,0),"")&amp;"?",1))</f>
        <v/>
      </c>
      <c r="H1111" s="72"/>
      <c r="I1111" s="73"/>
      <c r="J1111" s="265">
        <f>COUNTIF(C1114:C1128,"V")</f>
        <v>0</v>
      </c>
      <c r="K1111" s="268">
        <f>COUNTIF(C1114:C1128,"M")</f>
        <v>0</v>
      </c>
      <c r="L1111" s="74" t="str">
        <f>IFERROR(AVERAGE(H1114:H1128),"")</f>
        <v/>
      </c>
      <c r="M1111" s="75"/>
      <c r="N1111" s="75"/>
      <c r="O1111" s="76" t="s">
        <v>5714</v>
      </c>
      <c r="P1111" s="346"/>
      <c r="Q1111" s="346"/>
      <c r="R1111" s="346"/>
      <c r="S1111" s="346" t="str">
        <f>IF(COUNT(S1114:S1128)=0,"",TeamPunten(S1114:S1128,$C1111,$T1111))</f>
        <v/>
      </c>
      <c r="T1111" s="344">
        <f>SUM(T1114:T1128)</f>
        <v>0</v>
      </c>
      <c r="U1111" s="201" t="str">
        <f>MID($C1111,1,1)</f>
        <v/>
      </c>
      <c r="V1111" s="201" t="str">
        <f>MID($C1111,1,1)</f>
        <v/>
      </c>
      <c r="W1111" s="201" t="str">
        <f>MID($C1111,1,1)</f>
        <v/>
      </c>
      <c r="X1111" s="49">
        <v>2</v>
      </c>
      <c r="Y1111" s="40"/>
      <c r="Z1111" s="40"/>
      <c r="AA1111" s="40"/>
      <c r="AB1111" s="40"/>
      <c r="AC1111" s="40"/>
      <c r="AD1111" s="17" t="str">
        <f>IF($C1111="","",IFERROR(VLOOKUP($C1111,TeamsZ,6,0),""))</f>
        <v/>
      </c>
      <c r="AE1111" s="17" t="str">
        <f>TRIM(IF($AD1111="","",IFERROR(VLOOKUP($AD1111,Teams!$J$4:$O$8,2,0),"")))</f>
        <v/>
      </c>
      <c r="AF1111" s="17" t="str">
        <f>TRIM(IF($AD1111="","",IFERROR(VLOOKUP($AD1111,Teams!$J$4:$O$8,4,0),"")))</f>
        <v/>
      </c>
      <c r="AH1111" s="335" t="str">
        <f>IFERROR(AVERAGE(AH1114:AH1128),"")</f>
        <v/>
      </c>
    </row>
    <row r="1112" spans="1:34" x14ac:dyDescent="0.25">
      <c r="B1112" s="60"/>
      <c r="C1112" s="162"/>
      <c r="D1112" s="60"/>
      <c r="E1112" s="60"/>
      <c r="F1112" s="60"/>
      <c r="G1112" s="64"/>
      <c r="H1112" s="64"/>
      <c r="I1112" s="64"/>
      <c r="J1112" s="266"/>
      <c r="K1112" s="266"/>
      <c r="L1112" s="266"/>
      <c r="M1112" s="77"/>
      <c r="N1112" s="77"/>
      <c r="P1112" s="200"/>
      <c r="Q1112" s="200"/>
      <c r="R1112" s="200"/>
      <c r="S1112" s="200"/>
      <c r="T1112" s="156"/>
      <c r="U1112" s="202"/>
      <c r="V1112" s="202"/>
      <c r="W1112" s="202"/>
      <c r="X1112" s="49">
        <v>3</v>
      </c>
    </row>
    <row r="1113" spans="1:34" x14ac:dyDescent="0.25">
      <c r="A1113" s="78"/>
      <c r="B1113" s="79"/>
      <c r="C1113" s="80" t="s">
        <v>5715</v>
      </c>
      <c r="D1113" s="80" t="s">
        <v>5716</v>
      </c>
      <c r="E1113" s="81" t="s">
        <v>5717</v>
      </c>
      <c r="F1113" s="81" t="s">
        <v>5718</v>
      </c>
      <c r="G1113" s="80" t="s">
        <v>5719</v>
      </c>
      <c r="H1113" s="80" t="s">
        <v>5720</v>
      </c>
      <c r="I1113" s="80" t="s">
        <v>5575</v>
      </c>
      <c r="J1113" s="80" t="s">
        <v>7904</v>
      </c>
      <c r="K1113" s="80" t="s">
        <v>7905</v>
      </c>
      <c r="L1113" s="80" t="s">
        <v>8680</v>
      </c>
      <c r="M1113" s="80" t="s">
        <v>8681</v>
      </c>
      <c r="N1113" s="82"/>
      <c r="O1113" s="83"/>
      <c r="P1113" s="203" t="s">
        <v>5585</v>
      </c>
      <c r="Q1113" s="203" t="s">
        <v>5584</v>
      </c>
      <c r="R1113" s="203" t="s">
        <v>5586</v>
      </c>
      <c r="S1113" s="203" t="s">
        <v>5585</v>
      </c>
      <c r="T1113" s="156"/>
      <c r="U1113" s="201" t="str">
        <f>IF(W1111="","",VLOOKUP(W1111,Leeftijdscat,2,FALSE))</f>
        <v/>
      </c>
      <c r="V1113" s="201" t="str">
        <f>IF(W1111="","",VLOOKUP(W1111,Leeftijdscat,3,FALSE))</f>
        <v/>
      </c>
      <c r="W1113" s="201" t="str">
        <f>IF(W1111="","",VLOOKUP(W1111,Leeftijdscat,4,FALSE))</f>
        <v/>
      </c>
      <c r="X1113" s="49">
        <v>4</v>
      </c>
      <c r="Y1113" s="78">
        <f>LEN(Y1114&amp;Y1115&amp;Y1116&amp;Y1117&amp;Y1118&amp;Y1119&amp;Y1120&amp;Y1121&amp;Y1122&amp;Y1123&amp;Y1124&amp;Y1125&amp;Y1126&amp;Y1127&amp;Y1128)</f>
        <v>0</v>
      </c>
      <c r="Z1113" s="78">
        <f>LEN(Z1114&amp;Z1115&amp;Z1116&amp;Z1117&amp;Z1118&amp;Z1119&amp;Z1120&amp;Z1121&amp;Z1122&amp;Z1123&amp;Z1124&amp;Z1125&amp;Z1126&amp;Z1127&amp;Z1128)</f>
        <v>0</v>
      </c>
      <c r="AA1113" s="78">
        <f>LEN(AA1114&amp;AA1115&amp;AA1116&amp;AA1117&amp;AA1118&amp;AA1119&amp;AA1120&amp;AA1121&amp;AA1122&amp;AA1123&amp;AA1124&amp;AA1125&amp;AA1126&amp;AA1127&amp;AA1128)</f>
        <v>0</v>
      </c>
      <c r="AB1113" s="78">
        <f>LEN(AB1114&amp;AB1115&amp;AB1116&amp;AB1117&amp;AB1118&amp;AB1119&amp;AB1120&amp;AB1121&amp;AB1122&amp;AB1123&amp;AB1124&amp;AB1125&amp;AB1126&amp;AB1127&amp;AB1128)</f>
        <v>0</v>
      </c>
      <c r="AC1113" s="78">
        <f>SUM(Y1113:AA1113)</f>
        <v>0</v>
      </c>
    </row>
    <row r="1114" spans="1:34" x14ac:dyDescent="0.25">
      <c r="A1114" s="31" t="str">
        <f>C1111&amp;"x"&amp;B1114</f>
        <v>x1</v>
      </c>
      <c r="B1114" s="60">
        <v>1</v>
      </c>
      <c r="C1114" s="84" t="str">
        <f t="shared" ref="C1114:C1128" si="1043">IF(LEFT($A1114,1)="x","",IFERROR(VLOOKUP($A1114,LedenZ,5,0),""))</f>
        <v/>
      </c>
      <c r="D1114" s="84" t="str">
        <f t="shared" ref="D1114:D1128" si="1044">IF(LEFT($A1114,1)="x","",IFERROR(VLOOKUP($A1114,LedenZ,6,0),""))</f>
        <v/>
      </c>
      <c r="E1114" s="85" t="str">
        <f t="shared" ref="E1114:E1128" si="1045">IF(LEFT($A1114,1)="x","",IFERROR(VLOOKUP($A1114,LedenZ,7,0),""))</f>
        <v/>
      </c>
      <c r="F1114" s="85" t="str">
        <f t="shared" ref="F1114:F1128" si="1046">IF(LEFT($A1114,1)="x","",IFERROR(VLOOKUP($A1114,LedenZ,8,0),""))</f>
        <v/>
      </c>
      <c r="G1114" s="86" t="str">
        <f t="shared" ref="G1114:G1128" si="1047">IF(LEFT($A1114,1)="x","",IFERROR(VLOOKUP($A1114,LedenZ,9,0),""))</f>
        <v/>
      </c>
      <c r="H1114" s="87" t="str">
        <f t="shared" ref="H1114:H1128" si="1048">IF(AND(ISNUMBER(G1114),G1114&lt;&gt;0),DATEDIF(G1114,Peildatum,"Y"),"")</f>
        <v/>
      </c>
      <c r="I1114" s="94"/>
      <c r="J1114" s="84" t="str">
        <f t="shared" ref="J1114:J1128" si="1049">IF(LEFT($A1114,1)="x","",IFERROR(VLOOKUP($A1114,LedenZ,15,0),""))</f>
        <v/>
      </c>
      <c r="K1114" s="84" t="str">
        <f t="shared" ref="K1114:K1128" si="1050">IF(LEFT($A1114,1)="x","",IFERROR(VLOOKUP($A1114,LedenZ,16,0),""))</f>
        <v/>
      </c>
      <c r="L1114" s="84" t="str">
        <f t="shared" ref="L1114:L1128" si="1051">IF(LEFT($A1114,1)="x","",IFERROR(VLOOKUP($A1114,LedenZ,17,0),""))</f>
        <v/>
      </c>
      <c r="M1114" s="84" t="str">
        <f t="shared" ref="M1114:M1128" si="1052">IF(LEFT($A1114,1)="x","",IFERROR(VLOOKUP($A1114,LedenZ,18,0),""))</f>
        <v/>
      </c>
      <c r="N1114" s="89"/>
      <c r="P1114" s="199"/>
      <c r="Q1114" s="199"/>
      <c r="R1114" s="199"/>
      <c r="S1114" s="199" t="str">
        <f>IF(OR(LEFT($A1114,1)="x",AND(AC1113+$AC1114=0,$AC1113&gt;0)),"",IFERROR(VLOOKUP($A1114,LedenZ,29,0),""))</f>
        <v/>
      </c>
      <c r="T1114" s="273">
        <f t="shared" ref="T1114:T1128" si="1053">IF(LEN(C1114&amp;D1114&amp;E1114&amp;F1114)&gt;0,1,0)</f>
        <v>0</v>
      </c>
      <c r="U1114" s="202">
        <f t="shared" ref="U1114:U1128" si="1054">MIN(LEN(Y1114&amp;Z1114&amp;AA1114&amp;AB1114),1)</f>
        <v>0</v>
      </c>
      <c r="V1114" s="205" t="str">
        <f>V1113</f>
        <v/>
      </c>
      <c r="W1114" s="205" t="str">
        <f>W1113</f>
        <v/>
      </c>
      <c r="X1114" s="49">
        <v>5</v>
      </c>
      <c r="Y1114" s="84" t="str">
        <f t="shared" ref="Y1114:Y1128" si="1055">IF(LEFT($A1114,1)="x","",IFERROR(VLOOKUP($A1114,LedenZ,33,0),""))</f>
        <v/>
      </c>
      <c r="Z1114" s="84" t="str">
        <f t="shared" ref="Z1114:Z1128" si="1056">IF(LEFT($A1114,1)="x","",IFERROR(VLOOKUP($A1114,LedenZ,34,0),""))</f>
        <v/>
      </c>
      <c r="AA1114" s="84" t="str">
        <f t="shared" ref="AA1114:AA1128" si="1057">IF(LEFT($A1114,1)="x","",IFERROR(VLOOKUP($A1114,LedenZ,35,0),""))</f>
        <v/>
      </c>
      <c r="AB1114" s="84" t="str">
        <f t="shared" ref="AB1114:AB1128" si="1058">IF(LEFT($A1114,1)="x","",IFERROR(VLOOKUP($A1114,LedenZ,36,0),""))</f>
        <v/>
      </c>
      <c r="AC1114" s="31">
        <f t="shared" ref="AC1114:AC1128" si="1059">LEN(Y1114&amp;Z1114&amp;AA1114&amp;AB1114)</f>
        <v>0</v>
      </c>
      <c r="AH1114" s="332" t="str">
        <f t="shared" ref="AH1114:AH1128" si="1060">lft(G1114,Peildatum)</f>
        <v/>
      </c>
    </row>
    <row r="1115" spans="1:34" x14ac:dyDescent="0.25">
      <c r="A1115" s="31" t="str">
        <f>C1111&amp;"x"&amp;B1115</f>
        <v>x2</v>
      </c>
      <c r="B1115" s="60">
        <v>2</v>
      </c>
      <c r="C1115" s="84" t="str">
        <f t="shared" si="1043"/>
        <v/>
      </c>
      <c r="D1115" s="84" t="str">
        <f t="shared" si="1044"/>
        <v/>
      </c>
      <c r="E1115" s="85" t="str">
        <f t="shared" si="1045"/>
        <v/>
      </c>
      <c r="F1115" s="85" t="str">
        <f t="shared" si="1046"/>
        <v/>
      </c>
      <c r="G1115" s="86" t="str">
        <f t="shared" si="1047"/>
        <v/>
      </c>
      <c r="H1115" s="87" t="str">
        <f t="shared" si="1048"/>
        <v/>
      </c>
      <c r="I1115" s="94"/>
      <c r="J1115" s="84" t="str">
        <f t="shared" si="1049"/>
        <v/>
      </c>
      <c r="K1115" s="84" t="str">
        <f t="shared" si="1050"/>
        <v/>
      </c>
      <c r="L1115" s="84" t="str">
        <f t="shared" si="1051"/>
        <v/>
      </c>
      <c r="M1115" s="84" t="str">
        <f t="shared" si="1052"/>
        <v/>
      </c>
      <c r="N1115" s="89"/>
      <c r="P1115" s="199"/>
      <c r="Q1115" s="199"/>
      <c r="R1115" s="199"/>
      <c r="S1115" s="199" t="str">
        <f>IF(OR(LEFT($A1115,1)="x",AND(AC1113+$AC1115=0,$AC1113&gt;0)),"",IFERROR(VLOOKUP($A1115,LedenZ,29,0),""))</f>
        <v/>
      </c>
      <c r="T1115" s="273">
        <f t="shared" si="1053"/>
        <v>0</v>
      </c>
      <c r="U1115" s="202">
        <f t="shared" si="1054"/>
        <v>0</v>
      </c>
      <c r="V1115" s="205" t="str">
        <f t="shared" ref="V1115:W1128" si="1061">V1114</f>
        <v/>
      </c>
      <c r="W1115" s="205" t="str">
        <f t="shared" si="1061"/>
        <v/>
      </c>
      <c r="X1115" s="49">
        <v>6</v>
      </c>
      <c r="Y1115" s="84" t="str">
        <f t="shared" si="1055"/>
        <v/>
      </c>
      <c r="Z1115" s="84" t="str">
        <f t="shared" si="1056"/>
        <v/>
      </c>
      <c r="AA1115" s="84" t="str">
        <f t="shared" si="1057"/>
        <v/>
      </c>
      <c r="AB1115" s="84" t="str">
        <f t="shared" si="1058"/>
        <v/>
      </c>
      <c r="AC1115" s="31">
        <f t="shared" si="1059"/>
        <v>0</v>
      </c>
      <c r="AH1115" s="332" t="str">
        <f t="shared" si="1060"/>
        <v/>
      </c>
    </row>
    <row r="1116" spans="1:34" x14ac:dyDescent="0.25">
      <c r="A1116" s="31" t="str">
        <f>C1111&amp;"x"&amp;B1116</f>
        <v>x3</v>
      </c>
      <c r="B1116" s="60">
        <v>3</v>
      </c>
      <c r="C1116" s="84" t="str">
        <f t="shared" si="1043"/>
        <v/>
      </c>
      <c r="D1116" s="84" t="str">
        <f t="shared" si="1044"/>
        <v/>
      </c>
      <c r="E1116" s="85" t="str">
        <f t="shared" si="1045"/>
        <v/>
      </c>
      <c r="F1116" s="85" t="str">
        <f t="shared" si="1046"/>
        <v/>
      </c>
      <c r="G1116" s="86" t="str">
        <f t="shared" si="1047"/>
        <v/>
      </c>
      <c r="H1116" s="87" t="str">
        <f t="shared" si="1048"/>
        <v/>
      </c>
      <c r="I1116" s="94"/>
      <c r="J1116" s="84" t="str">
        <f t="shared" si="1049"/>
        <v/>
      </c>
      <c r="K1116" s="84" t="str">
        <f t="shared" si="1050"/>
        <v/>
      </c>
      <c r="L1116" s="84" t="str">
        <f t="shared" si="1051"/>
        <v/>
      </c>
      <c r="M1116" s="84" t="str">
        <f t="shared" si="1052"/>
        <v/>
      </c>
      <c r="N1116" s="89"/>
      <c r="P1116" s="199"/>
      <c r="Q1116" s="199"/>
      <c r="R1116" s="199"/>
      <c r="S1116" s="199" t="str">
        <f>IF(OR(LEFT($A1116,1)="x",AND(AC1113+$AC1116=0,$AC1113&gt;0)),"",IFERROR(VLOOKUP($A1116,LedenZ,29,0),""))</f>
        <v/>
      </c>
      <c r="T1116" s="273">
        <f t="shared" si="1053"/>
        <v>0</v>
      </c>
      <c r="U1116" s="202">
        <f t="shared" si="1054"/>
        <v>0</v>
      </c>
      <c r="V1116" s="205" t="str">
        <f t="shared" si="1061"/>
        <v/>
      </c>
      <c r="W1116" s="205" t="str">
        <f t="shared" si="1061"/>
        <v/>
      </c>
      <c r="X1116" s="49">
        <v>7</v>
      </c>
      <c r="Y1116" s="84" t="str">
        <f t="shared" si="1055"/>
        <v/>
      </c>
      <c r="Z1116" s="84" t="str">
        <f t="shared" si="1056"/>
        <v/>
      </c>
      <c r="AA1116" s="84" t="str">
        <f t="shared" si="1057"/>
        <v/>
      </c>
      <c r="AB1116" s="84" t="str">
        <f t="shared" si="1058"/>
        <v/>
      </c>
      <c r="AC1116" s="31">
        <f t="shared" si="1059"/>
        <v>0</v>
      </c>
      <c r="AH1116" s="332" t="str">
        <f t="shared" si="1060"/>
        <v/>
      </c>
    </row>
    <row r="1117" spans="1:34" x14ac:dyDescent="0.25">
      <c r="A1117" s="31" t="str">
        <f>C1111&amp;"x"&amp;B1117</f>
        <v>x4</v>
      </c>
      <c r="B1117" s="60">
        <v>4</v>
      </c>
      <c r="C1117" s="84" t="str">
        <f t="shared" si="1043"/>
        <v/>
      </c>
      <c r="D1117" s="84" t="str">
        <f t="shared" si="1044"/>
        <v/>
      </c>
      <c r="E1117" s="85" t="str">
        <f t="shared" si="1045"/>
        <v/>
      </c>
      <c r="F1117" s="85" t="str">
        <f t="shared" si="1046"/>
        <v/>
      </c>
      <c r="G1117" s="86" t="str">
        <f t="shared" si="1047"/>
        <v/>
      </c>
      <c r="H1117" s="87" t="str">
        <f t="shared" si="1048"/>
        <v/>
      </c>
      <c r="I1117" s="94"/>
      <c r="J1117" s="84" t="str">
        <f t="shared" si="1049"/>
        <v/>
      </c>
      <c r="K1117" s="84" t="str">
        <f t="shared" si="1050"/>
        <v/>
      </c>
      <c r="L1117" s="84" t="str">
        <f t="shared" si="1051"/>
        <v/>
      </c>
      <c r="M1117" s="84" t="str">
        <f t="shared" si="1052"/>
        <v/>
      </c>
      <c r="N1117" s="89"/>
      <c r="P1117" s="199"/>
      <c r="Q1117" s="199"/>
      <c r="R1117" s="199"/>
      <c r="S1117" s="199" t="str">
        <f>IF(OR(LEFT($A1117,1)="x",AND(AC1113+$AC1117=0,$AC1113&gt;0)),"",IFERROR(VLOOKUP($A1117,LedenZ,29,0),""))</f>
        <v/>
      </c>
      <c r="T1117" s="273">
        <f t="shared" si="1053"/>
        <v>0</v>
      </c>
      <c r="U1117" s="202">
        <f t="shared" si="1054"/>
        <v>0</v>
      </c>
      <c r="V1117" s="205" t="str">
        <f t="shared" si="1061"/>
        <v/>
      </c>
      <c r="W1117" s="205" t="str">
        <f t="shared" si="1061"/>
        <v/>
      </c>
      <c r="X1117" s="49">
        <v>8</v>
      </c>
      <c r="Y1117" s="84" t="str">
        <f t="shared" si="1055"/>
        <v/>
      </c>
      <c r="Z1117" s="84" t="str">
        <f t="shared" si="1056"/>
        <v/>
      </c>
      <c r="AA1117" s="84" t="str">
        <f t="shared" si="1057"/>
        <v/>
      </c>
      <c r="AB1117" s="84" t="str">
        <f t="shared" si="1058"/>
        <v/>
      </c>
      <c r="AC1117" s="31">
        <f t="shared" si="1059"/>
        <v>0</v>
      </c>
      <c r="AH1117" s="332" t="str">
        <f t="shared" si="1060"/>
        <v/>
      </c>
    </row>
    <row r="1118" spans="1:34" x14ac:dyDescent="0.25">
      <c r="A1118" s="31" t="str">
        <f>C1111&amp;"x"&amp;B1118</f>
        <v>x5</v>
      </c>
      <c r="B1118" s="60">
        <v>5</v>
      </c>
      <c r="C1118" s="84" t="str">
        <f t="shared" si="1043"/>
        <v/>
      </c>
      <c r="D1118" s="84" t="str">
        <f t="shared" si="1044"/>
        <v/>
      </c>
      <c r="E1118" s="85" t="str">
        <f t="shared" si="1045"/>
        <v/>
      </c>
      <c r="F1118" s="85" t="str">
        <f t="shared" si="1046"/>
        <v/>
      </c>
      <c r="G1118" s="86" t="str">
        <f t="shared" si="1047"/>
        <v/>
      </c>
      <c r="H1118" s="87" t="str">
        <f t="shared" si="1048"/>
        <v/>
      </c>
      <c r="I1118" s="94"/>
      <c r="J1118" s="84" t="str">
        <f t="shared" si="1049"/>
        <v/>
      </c>
      <c r="K1118" s="84" t="str">
        <f t="shared" si="1050"/>
        <v/>
      </c>
      <c r="L1118" s="84" t="str">
        <f t="shared" si="1051"/>
        <v/>
      </c>
      <c r="M1118" s="84" t="str">
        <f t="shared" si="1052"/>
        <v/>
      </c>
      <c r="N1118" s="89"/>
      <c r="P1118" s="199"/>
      <c r="Q1118" s="199"/>
      <c r="R1118" s="199"/>
      <c r="S1118" s="199" t="str">
        <f>IF(OR(LEFT($A1118,1)="x",AND(AC1113+$AC1118=0,$AC1113&gt;0)),"",IFERROR(VLOOKUP($A1118,LedenZ,29,0),""))</f>
        <v/>
      </c>
      <c r="T1118" s="273">
        <f t="shared" si="1053"/>
        <v>0</v>
      </c>
      <c r="U1118" s="202">
        <f t="shared" si="1054"/>
        <v>0</v>
      </c>
      <c r="V1118" s="205" t="str">
        <f t="shared" si="1061"/>
        <v/>
      </c>
      <c r="W1118" s="205" t="str">
        <f t="shared" si="1061"/>
        <v/>
      </c>
      <c r="X1118" s="49">
        <v>9</v>
      </c>
      <c r="Y1118" s="84" t="str">
        <f t="shared" si="1055"/>
        <v/>
      </c>
      <c r="Z1118" s="84" t="str">
        <f t="shared" si="1056"/>
        <v/>
      </c>
      <c r="AA1118" s="84" t="str">
        <f t="shared" si="1057"/>
        <v/>
      </c>
      <c r="AB1118" s="84" t="str">
        <f t="shared" si="1058"/>
        <v/>
      </c>
      <c r="AC1118" s="31">
        <f t="shared" si="1059"/>
        <v>0</v>
      </c>
      <c r="AH1118" s="332" t="str">
        <f t="shared" si="1060"/>
        <v/>
      </c>
    </row>
    <row r="1119" spans="1:34" x14ac:dyDescent="0.25">
      <c r="A1119" s="31" t="str">
        <f>C1111&amp;"x"&amp;B1119</f>
        <v>x6</v>
      </c>
      <c r="B1119" s="60">
        <v>6</v>
      </c>
      <c r="C1119" s="84" t="str">
        <f t="shared" si="1043"/>
        <v/>
      </c>
      <c r="D1119" s="84" t="str">
        <f t="shared" si="1044"/>
        <v/>
      </c>
      <c r="E1119" s="85" t="str">
        <f t="shared" si="1045"/>
        <v/>
      </c>
      <c r="F1119" s="85" t="str">
        <f t="shared" si="1046"/>
        <v/>
      </c>
      <c r="G1119" s="86" t="str">
        <f t="shared" si="1047"/>
        <v/>
      </c>
      <c r="H1119" s="87" t="str">
        <f t="shared" si="1048"/>
        <v/>
      </c>
      <c r="I1119" s="94"/>
      <c r="J1119" s="84" t="str">
        <f t="shared" si="1049"/>
        <v/>
      </c>
      <c r="K1119" s="84" t="str">
        <f t="shared" si="1050"/>
        <v/>
      </c>
      <c r="L1119" s="84" t="str">
        <f t="shared" si="1051"/>
        <v/>
      </c>
      <c r="M1119" s="84" t="str">
        <f t="shared" si="1052"/>
        <v/>
      </c>
      <c r="N1119" s="89"/>
      <c r="P1119" s="199"/>
      <c r="Q1119" s="199"/>
      <c r="R1119" s="199"/>
      <c r="S1119" s="199" t="str">
        <f>IF(OR(LEFT($A1119,1)="x",AND(AC1113+$AC1119=0,$AC1113&gt;0)),"",IFERROR(VLOOKUP($A1119,LedenZ,29,0),""))</f>
        <v/>
      </c>
      <c r="T1119" s="273">
        <f t="shared" si="1053"/>
        <v>0</v>
      </c>
      <c r="U1119" s="202">
        <f t="shared" si="1054"/>
        <v>0</v>
      </c>
      <c r="V1119" s="205" t="str">
        <f t="shared" si="1061"/>
        <v/>
      </c>
      <c r="W1119" s="205" t="str">
        <f t="shared" si="1061"/>
        <v/>
      </c>
      <c r="X1119" s="49">
        <v>10</v>
      </c>
      <c r="Y1119" s="84" t="str">
        <f t="shared" si="1055"/>
        <v/>
      </c>
      <c r="Z1119" s="84" t="str">
        <f t="shared" si="1056"/>
        <v/>
      </c>
      <c r="AA1119" s="84" t="str">
        <f t="shared" si="1057"/>
        <v/>
      </c>
      <c r="AB1119" s="84" t="str">
        <f t="shared" si="1058"/>
        <v/>
      </c>
      <c r="AC1119" s="31">
        <f t="shared" si="1059"/>
        <v>0</v>
      </c>
      <c r="AH1119" s="332" t="str">
        <f t="shared" si="1060"/>
        <v/>
      </c>
    </row>
    <row r="1120" spans="1:34" x14ac:dyDescent="0.25">
      <c r="A1120" s="31" t="str">
        <f>C1111&amp;"x"&amp;B1120</f>
        <v>x7</v>
      </c>
      <c r="B1120" s="60">
        <v>7</v>
      </c>
      <c r="C1120" s="84" t="str">
        <f t="shared" si="1043"/>
        <v/>
      </c>
      <c r="D1120" s="84" t="str">
        <f t="shared" si="1044"/>
        <v/>
      </c>
      <c r="E1120" s="85" t="str">
        <f t="shared" si="1045"/>
        <v/>
      </c>
      <c r="F1120" s="85" t="str">
        <f t="shared" si="1046"/>
        <v/>
      </c>
      <c r="G1120" s="86" t="str">
        <f t="shared" si="1047"/>
        <v/>
      </c>
      <c r="H1120" s="87" t="str">
        <f t="shared" si="1048"/>
        <v/>
      </c>
      <c r="I1120" s="94"/>
      <c r="J1120" s="84" t="str">
        <f t="shared" si="1049"/>
        <v/>
      </c>
      <c r="K1120" s="84" t="str">
        <f t="shared" si="1050"/>
        <v/>
      </c>
      <c r="L1120" s="84" t="str">
        <f t="shared" si="1051"/>
        <v/>
      </c>
      <c r="M1120" s="84" t="str">
        <f t="shared" si="1052"/>
        <v/>
      </c>
      <c r="N1120" s="89"/>
      <c r="P1120" s="199"/>
      <c r="Q1120" s="199"/>
      <c r="R1120" s="199"/>
      <c r="S1120" s="199" t="str">
        <f>IF(OR(LEFT($A1120,1)="x",AND(AC1113+$AC1120=0,$AC1113&gt;0)),"",IFERROR(VLOOKUP($A1120,LedenZ,29,0),""))</f>
        <v/>
      </c>
      <c r="T1120" s="273">
        <f t="shared" si="1053"/>
        <v>0</v>
      </c>
      <c r="U1120" s="202">
        <f t="shared" si="1054"/>
        <v>0</v>
      </c>
      <c r="V1120" s="205" t="str">
        <f t="shared" si="1061"/>
        <v/>
      </c>
      <c r="W1120" s="205" t="str">
        <f t="shared" si="1061"/>
        <v/>
      </c>
      <c r="X1120" s="49">
        <v>11</v>
      </c>
      <c r="Y1120" s="84" t="str">
        <f t="shared" si="1055"/>
        <v/>
      </c>
      <c r="Z1120" s="84" t="str">
        <f t="shared" si="1056"/>
        <v/>
      </c>
      <c r="AA1120" s="84" t="str">
        <f t="shared" si="1057"/>
        <v/>
      </c>
      <c r="AB1120" s="84" t="str">
        <f t="shared" si="1058"/>
        <v/>
      </c>
      <c r="AC1120" s="31">
        <f t="shared" si="1059"/>
        <v>0</v>
      </c>
      <c r="AH1120" s="332" t="str">
        <f t="shared" si="1060"/>
        <v/>
      </c>
    </row>
    <row r="1121" spans="1:34" x14ac:dyDescent="0.25">
      <c r="A1121" s="31" t="str">
        <f>C1111&amp;"x"&amp;B1121</f>
        <v>x8</v>
      </c>
      <c r="B1121" s="60">
        <v>8</v>
      </c>
      <c r="C1121" s="84" t="str">
        <f t="shared" si="1043"/>
        <v/>
      </c>
      <c r="D1121" s="84" t="str">
        <f t="shared" si="1044"/>
        <v/>
      </c>
      <c r="E1121" s="85" t="str">
        <f t="shared" si="1045"/>
        <v/>
      </c>
      <c r="F1121" s="85" t="str">
        <f t="shared" si="1046"/>
        <v/>
      </c>
      <c r="G1121" s="86" t="str">
        <f t="shared" si="1047"/>
        <v/>
      </c>
      <c r="H1121" s="87" t="str">
        <f t="shared" si="1048"/>
        <v/>
      </c>
      <c r="I1121" s="94"/>
      <c r="J1121" s="84" t="str">
        <f t="shared" si="1049"/>
        <v/>
      </c>
      <c r="K1121" s="84" t="str">
        <f t="shared" si="1050"/>
        <v/>
      </c>
      <c r="L1121" s="84" t="str">
        <f t="shared" si="1051"/>
        <v/>
      </c>
      <c r="M1121" s="84" t="str">
        <f t="shared" si="1052"/>
        <v/>
      </c>
      <c r="N1121" s="89"/>
      <c r="P1121" s="199"/>
      <c r="Q1121" s="199"/>
      <c r="R1121" s="199"/>
      <c r="S1121" s="199" t="str">
        <f>IF(OR(LEFT($A1121,1)="x",AND(AC1113+$AC1121=0,$AC1113&gt;0)),"",IFERROR(VLOOKUP($A1121,LedenZ,29,0),""))</f>
        <v/>
      </c>
      <c r="T1121" s="273">
        <f t="shared" si="1053"/>
        <v>0</v>
      </c>
      <c r="U1121" s="202">
        <f t="shared" si="1054"/>
        <v>0</v>
      </c>
      <c r="V1121" s="205" t="str">
        <f t="shared" si="1061"/>
        <v/>
      </c>
      <c r="W1121" s="205" t="str">
        <f t="shared" si="1061"/>
        <v/>
      </c>
      <c r="X1121" s="49">
        <v>12</v>
      </c>
      <c r="Y1121" s="84" t="str">
        <f t="shared" si="1055"/>
        <v/>
      </c>
      <c r="Z1121" s="84" t="str">
        <f t="shared" si="1056"/>
        <v/>
      </c>
      <c r="AA1121" s="84" t="str">
        <f t="shared" si="1057"/>
        <v/>
      </c>
      <c r="AB1121" s="84" t="str">
        <f t="shared" si="1058"/>
        <v/>
      </c>
      <c r="AC1121" s="31">
        <f t="shared" si="1059"/>
        <v>0</v>
      </c>
      <c r="AH1121" s="332" t="str">
        <f t="shared" si="1060"/>
        <v/>
      </c>
    </row>
    <row r="1122" spans="1:34" x14ac:dyDescent="0.25">
      <c r="A1122" s="31" t="str">
        <f>C1111&amp;"x"&amp;B1122</f>
        <v>x9</v>
      </c>
      <c r="B1122" s="60">
        <v>9</v>
      </c>
      <c r="C1122" s="84" t="str">
        <f t="shared" si="1043"/>
        <v/>
      </c>
      <c r="D1122" s="84" t="str">
        <f t="shared" si="1044"/>
        <v/>
      </c>
      <c r="E1122" s="85" t="str">
        <f t="shared" si="1045"/>
        <v/>
      </c>
      <c r="F1122" s="85" t="str">
        <f t="shared" si="1046"/>
        <v/>
      </c>
      <c r="G1122" s="86" t="str">
        <f t="shared" si="1047"/>
        <v/>
      </c>
      <c r="H1122" s="87" t="str">
        <f t="shared" si="1048"/>
        <v/>
      </c>
      <c r="I1122" s="94"/>
      <c r="J1122" s="84" t="str">
        <f t="shared" si="1049"/>
        <v/>
      </c>
      <c r="K1122" s="84" t="str">
        <f t="shared" si="1050"/>
        <v/>
      </c>
      <c r="L1122" s="84" t="str">
        <f t="shared" si="1051"/>
        <v/>
      </c>
      <c r="M1122" s="84" t="str">
        <f t="shared" si="1052"/>
        <v/>
      </c>
      <c r="N1122" s="89"/>
      <c r="P1122" s="199"/>
      <c r="Q1122" s="199"/>
      <c r="R1122" s="199"/>
      <c r="S1122" s="199" t="str">
        <f>IF(OR(LEFT($A1122,1)="x",AND(AC1113+$AC1122=0,$AC1113&gt;0)),"",IFERROR(VLOOKUP($A1122,LedenZ,29,0),""))</f>
        <v/>
      </c>
      <c r="T1122" s="273">
        <f t="shared" si="1053"/>
        <v>0</v>
      </c>
      <c r="U1122" s="202">
        <f t="shared" si="1054"/>
        <v>0</v>
      </c>
      <c r="V1122" s="205" t="str">
        <f t="shared" si="1061"/>
        <v/>
      </c>
      <c r="W1122" s="205" t="str">
        <f t="shared" si="1061"/>
        <v/>
      </c>
      <c r="X1122" s="49">
        <v>13</v>
      </c>
      <c r="Y1122" s="84" t="str">
        <f t="shared" si="1055"/>
        <v/>
      </c>
      <c r="Z1122" s="84" t="str">
        <f t="shared" si="1056"/>
        <v/>
      </c>
      <c r="AA1122" s="84" t="str">
        <f t="shared" si="1057"/>
        <v/>
      </c>
      <c r="AB1122" s="84" t="str">
        <f t="shared" si="1058"/>
        <v/>
      </c>
      <c r="AC1122" s="31">
        <f t="shared" si="1059"/>
        <v>0</v>
      </c>
      <c r="AH1122" s="332" t="str">
        <f t="shared" si="1060"/>
        <v/>
      </c>
    </row>
    <row r="1123" spans="1:34" x14ac:dyDescent="0.25">
      <c r="A1123" s="31" t="str">
        <f>C1111&amp;"x"&amp;B1123</f>
        <v>x10</v>
      </c>
      <c r="B1123" s="60">
        <v>10</v>
      </c>
      <c r="C1123" s="84" t="str">
        <f t="shared" si="1043"/>
        <v/>
      </c>
      <c r="D1123" s="84" t="str">
        <f t="shared" si="1044"/>
        <v/>
      </c>
      <c r="E1123" s="85" t="str">
        <f t="shared" si="1045"/>
        <v/>
      </c>
      <c r="F1123" s="85" t="str">
        <f t="shared" si="1046"/>
        <v/>
      </c>
      <c r="G1123" s="86" t="str">
        <f t="shared" si="1047"/>
        <v/>
      </c>
      <c r="H1123" s="87" t="str">
        <f t="shared" si="1048"/>
        <v/>
      </c>
      <c r="I1123" s="94"/>
      <c r="J1123" s="84" t="str">
        <f t="shared" si="1049"/>
        <v/>
      </c>
      <c r="K1123" s="84" t="str">
        <f t="shared" si="1050"/>
        <v/>
      </c>
      <c r="L1123" s="84" t="str">
        <f t="shared" si="1051"/>
        <v/>
      </c>
      <c r="M1123" s="84" t="str">
        <f t="shared" si="1052"/>
        <v/>
      </c>
      <c r="N1123" s="89"/>
      <c r="P1123" s="199"/>
      <c r="Q1123" s="199"/>
      <c r="R1123" s="199"/>
      <c r="S1123" s="199" t="str">
        <f>IF(OR(LEFT($A1123,1)="x",AND(AC1113+$AC1123=0,$AC1113&gt;0)),"",IFERROR(VLOOKUP($A1123,LedenZ,29,0),""))</f>
        <v/>
      </c>
      <c r="T1123" s="273">
        <f t="shared" si="1053"/>
        <v>0</v>
      </c>
      <c r="U1123" s="202">
        <f t="shared" si="1054"/>
        <v>0</v>
      </c>
      <c r="V1123" s="205" t="str">
        <f t="shared" si="1061"/>
        <v/>
      </c>
      <c r="W1123" s="205" t="str">
        <f t="shared" si="1061"/>
        <v/>
      </c>
      <c r="X1123" s="49">
        <v>14</v>
      </c>
      <c r="Y1123" s="84" t="str">
        <f t="shared" si="1055"/>
        <v/>
      </c>
      <c r="Z1123" s="84" t="str">
        <f t="shared" si="1056"/>
        <v/>
      </c>
      <c r="AA1123" s="84" t="str">
        <f t="shared" si="1057"/>
        <v/>
      </c>
      <c r="AB1123" s="84" t="str">
        <f t="shared" si="1058"/>
        <v/>
      </c>
      <c r="AC1123" s="31">
        <f t="shared" si="1059"/>
        <v>0</v>
      </c>
      <c r="AH1123" s="332" t="str">
        <f t="shared" si="1060"/>
        <v/>
      </c>
    </row>
    <row r="1124" spans="1:34" x14ac:dyDescent="0.25">
      <c r="A1124" s="31" t="str">
        <f>C1111&amp;"x"&amp;B1124</f>
        <v>x11</v>
      </c>
      <c r="B1124" s="60">
        <v>11</v>
      </c>
      <c r="C1124" s="84" t="str">
        <f t="shared" si="1043"/>
        <v/>
      </c>
      <c r="D1124" s="84" t="str">
        <f t="shared" si="1044"/>
        <v/>
      </c>
      <c r="E1124" s="85" t="str">
        <f t="shared" si="1045"/>
        <v/>
      </c>
      <c r="F1124" s="85" t="str">
        <f t="shared" si="1046"/>
        <v/>
      </c>
      <c r="G1124" s="86" t="str">
        <f t="shared" si="1047"/>
        <v/>
      </c>
      <c r="H1124" s="87" t="str">
        <f t="shared" si="1048"/>
        <v/>
      </c>
      <c r="I1124" s="94"/>
      <c r="J1124" s="84" t="str">
        <f t="shared" si="1049"/>
        <v/>
      </c>
      <c r="K1124" s="84" t="str">
        <f t="shared" si="1050"/>
        <v/>
      </c>
      <c r="L1124" s="84" t="str">
        <f t="shared" si="1051"/>
        <v/>
      </c>
      <c r="M1124" s="84" t="str">
        <f t="shared" si="1052"/>
        <v/>
      </c>
      <c r="N1124" s="89"/>
      <c r="P1124" s="199"/>
      <c r="Q1124" s="199"/>
      <c r="R1124" s="199"/>
      <c r="S1124" s="199" t="str">
        <f>IF(OR(LEFT($A1124,1)="x",AND(AC1113+$AC1124=0,$AC1113&gt;0)),"",IFERROR(VLOOKUP($A1124,LedenZ,29,0),""))</f>
        <v/>
      </c>
      <c r="T1124" s="273">
        <f t="shared" si="1053"/>
        <v>0</v>
      </c>
      <c r="U1124" s="202">
        <f t="shared" si="1054"/>
        <v>0</v>
      </c>
      <c r="V1124" s="205" t="str">
        <f t="shared" si="1061"/>
        <v/>
      </c>
      <c r="W1124" s="205" t="str">
        <f t="shared" si="1061"/>
        <v/>
      </c>
      <c r="X1124" s="49">
        <v>15</v>
      </c>
      <c r="Y1124" s="84" t="str">
        <f t="shared" si="1055"/>
        <v/>
      </c>
      <c r="Z1124" s="84" t="str">
        <f t="shared" si="1056"/>
        <v/>
      </c>
      <c r="AA1124" s="84" t="str">
        <f t="shared" si="1057"/>
        <v/>
      </c>
      <c r="AB1124" s="84" t="str">
        <f t="shared" si="1058"/>
        <v/>
      </c>
      <c r="AC1124" s="31">
        <f t="shared" si="1059"/>
        <v>0</v>
      </c>
      <c r="AH1124" s="332" t="str">
        <f t="shared" si="1060"/>
        <v/>
      </c>
    </row>
    <row r="1125" spans="1:34" x14ac:dyDescent="0.25">
      <c r="A1125" s="31" t="str">
        <f>C1111&amp;"x"&amp;B1125</f>
        <v>x12</v>
      </c>
      <c r="B1125" s="60">
        <v>12</v>
      </c>
      <c r="C1125" s="84" t="str">
        <f t="shared" si="1043"/>
        <v/>
      </c>
      <c r="D1125" s="84" t="str">
        <f t="shared" si="1044"/>
        <v/>
      </c>
      <c r="E1125" s="85" t="str">
        <f t="shared" si="1045"/>
        <v/>
      </c>
      <c r="F1125" s="85" t="str">
        <f t="shared" si="1046"/>
        <v/>
      </c>
      <c r="G1125" s="86" t="str">
        <f t="shared" si="1047"/>
        <v/>
      </c>
      <c r="H1125" s="87" t="str">
        <f t="shared" si="1048"/>
        <v/>
      </c>
      <c r="I1125" s="94"/>
      <c r="J1125" s="84" t="str">
        <f t="shared" si="1049"/>
        <v/>
      </c>
      <c r="K1125" s="84" t="str">
        <f t="shared" si="1050"/>
        <v/>
      </c>
      <c r="L1125" s="84" t="str">
        <f t="shared" si="1051"/>
        <v/>
      </c>
      <c r="M1125" s="84" t="str">
        <f t="shared" si="1052"/>
        <v/>
      </c>
      <c r="N1125" s="89"/>
      <c r="P1125" s="199"/>
      <c r="Q1125" s="199"/>
      <c r="R1125" s="199"/>
      <c r="S1125" s="199" t="str">
        <f>IF(OR(LEFT($A1125,1)="x",AND(AC1113+$AC1125=0,$AC1113&gt;0)),"",IFERROR(VLOOKUP($A1125,LedenZ,29,0),""))</f>
        <v/>
      </c>
      <c r="T1125" s="273">
        <f t="shared" si="1053"/>
        <v>0</v>
      </c>
      <c r="U1125" s="202">
        <f t="shared" si="1054"/>
        <v>0</v>
      </c>
      <c r="V1125" s="205" t="str">
        <f t="shared" si="1061"/>
        <v/>
      </c>
      <c r="W1125" s="205" t="str">
        <f t="shared" si="1061"/>
        <v/>
      </c>
      <c r="X1125" s="49">
        <v>16</v>
      </c>
      <c r="Y1125" s="84" t="str">
        <f t="shared" si="1055"/>
        <v/>
      </c>
      <c r="Z1125" s="84" t="str">
        <f t="shared" si="1056"/>
        <v/>
      </c>
      <c r="AA1125" s="84" t="str">
        <f t="shared" si="1057"/>
        <v/>
      </c>
      <c r="AB1125" s="84" t="str">
        <f t="shared" si="1058"/>
        <v/>
      </c>
      <c r="AC1125" s="31">
        <f t="shared" si="1059"/>
        <v>0</v>
      </c>
      <c r="AH1125" s="332" t="str">
        <f t="shared" si="1060"/>
        <v/>
      </c>
    </row>
    <row r="1126" spans="1:34" x14ac:dyDescent="0.25">
      <c r="A1126" s="31" t="str">
        <f>C1111&amp;"x"&amp;B1126</f>
        <v>x13</v>
      </c>
      <c r="B1126" s="60">
        <v>13</v>
      </c>
      <c r="C1126" s="84" t="str">
        <f t="shared" si="1043"/>
        <v/>
      </c>
      <c r="D1126" s="84" t="str">
        <f t="shared" si="1044"/>
        <v/>
      </c>
      <c r="E1126" s="85" t="str">
        <f t="shared" si="1045"/>
        <v/>
      </c>
      <c r="F1126" s="85" t="str">
        <f t="shared" si="1046"/>
        <v/>
      </c>
      <c r="G1126" s="86" t="str">
        <f t="shared" si="1047"/>
        <v/>
      </c>
      <c r="H1126" s="87" t="str">
        <f t="shared" si="1048"/>
        <v/>
      </c>
      <c r="I1126" s="94"/>
      <c r="J1126" s="84" t="str">
        <f t="shared" si="1049"/>
        <v/>
      </c>
      <c r="K1126" s="84" t="str">
        <f t="shared" si="1050"/>
        <v/>
      </c>
      <c r="L1126" s="84" t="str">
        <f t="shared" si="1051"/>
        <v/>
      </c>
      <c r="M1126" s="84" t="str">
        <f t="shared" si="1052"/>
        <v/>
      </c>
      <c r="N1126" s="89"/>
      <c r="P1126" s="199"/>
      <c r="Q1126" s="199"/>
      <c r="R1126" s="199"/>
      <c r="S1126" s="199" t="str">
        <f>IF(OR(LEFT($A1126,1)="x",AND(AC1113+$AC1126=0,$AC1113&gt;0)),"",IFERROR(VLOOKUP($A1126,LedenZ,29,0),""))</f>
        <v/>
      </c>
      <c r="T1126" s="273">
        <f t="shared" si="1053"/>
        <v>0</v>
      </c>
      <c r="U1126" s="202">
        <f t="shared" si="1054"/>
        <v>0</v>
      </c>
      <c r="V1126" s="205" t="str">
        <f t="shared" si="1061"/>
        <v/>
      </c>
      <c r="W1126" s="205" t="str">
        <f t="shared" si="1061"/>
        <v/>
      </c>
      <c r="X1126" s="49">
        <v>17</v>
      </c>
      <c r="Y1126" s="84" t="str">
        <f t="shared" si="1055"/>
        <v/>
      </c>
      <c r="Z1126" s="84" t="str">
        <f t="shared" si="1056"/>
        <v/>
      </c>
      <c r="AA1126" s="84" t="str">
        <f t="shared" si="1057"/>
        <v/>
      </c>
      <c r="AB1126" s="84" t="str">
        <f t="shared" si="1058"/>
        <v/>
      </c>
      <c r="AC1126" s="31">
        <f t="shared" si="1059"/>
        <v>0</v>
      </c>
      <c r="AH1126" s="332" t="str">
        <f t="shared" si="1060"/>
        <v/>
      </c>
    </row>
    <row r="1127" spans="1:34" x14ac:dyDescent="0.25">
      <c r="A1127" s="31" t="str">
        <f>C1111&amp;"x"&amp;B1127</f>
        <v>x14</v>
      </c>
      <c r="B1127" s="60">
        <v>14</v>
      </c>
      <c r="C1127" s="84" t="str">
        <f t="shared" si="1043"/>
        <v/>
      </c>
      <c r="D1127" s="84" t="str">
        <f t="shared" si="1044"/>
        <v/>
      </c>
      <c r="E1127" s="85" t="str">
        <f t="shared" si="1045"/>
        <v/>
      </c>
      <c r="F1127" s="85" t="str">
        <f t="shared" si="1046"/>
        <v/>
      </c>
      <c r="G1127" s="86" t="str">
        <f t="shared" si="1047"/>
        <v/>
      </c>
      <c r="H1127" s="87" t="str">
        <f t="shared" si="1048"/>
        <v/>
      </c>
      <c r="I1127" s="94"/>
      <c r="J1127" s="84" t="str">
        <f t="shared" si="1049"/>
        <v/>
      </c>
      <c r="K1127" s="84" t="str">
        <f t="shared" si="1050"/>
        <v/>
      </c>
      <c r="L1127" s="84" t="str">
        <f t="shared" si="1051"/>
        <v/>
      </c>
      <c r="M1127" s="84" t="str">
        <f t="shared" si="1052"/>
        <v/>
      </c>
      <c r="N1127" s="89"/>
      <c r="P1127" s="199"/>
      <c r="Q1127" s="199"/>
      <c r="R1127" s="199"/>
      <c r="S1127" s="199" t="str">
        <f>IF(OR(LEFT($A1127,1)="x",AND(AC1113+$AC1127=0,$AC1113&gt;0)),"",IFERROR(VLOOKUP($A1127,LedenZ,29,0),""))</f>
        <v/>
      </c>
      <c r="T1127" s="273">
        <f t="shared" si="1053"/>
        <v>0</v>
      </c>
      <c r="U1127" s="202">
        <f t="shared" si="1054"/>
        <v>0</v>
      </c>
      <c r="V1127" s="205" t="str">
        <f t="shared" si="1061"/>
        <v/>
      </c>
      <c r="W1127" s="205" t="str">
        <f t="shared" si="1061"/>
        <v/>
      </c>
      <c r="X1127" s="49">
        <v>18</v>
      </c>
      <c r="Y1127" s="84" t="str">
        <f t="shared" si="1055"/>
        <v/>
      </c>
      <c r="Z1127" s="84" t="str">
        <f t="shared" si="1056"/>
        <v/>
      </c>
      <c r="AA1127" s="84" t="str">
        <f t="shared" si="1057"/>
        <v/>
      </c>
      <c r="AB1127" s="84" t="str">
        <f t="shared" si="1058"/>
        <v/>
      </c>
      <c r="AC1127" s="31">
        <f t="shared" si="1059"/>
        <v>0</v>
      </c>
      <c r="AH1127" s="332" t="str">
        <f t="shared" si="1060"/>
        <v/>
      </c>
    </row>
    <row r="1128" spans="1:34" x14ac:dyDescent="0.25">
      <c r="A1128" s="31" t="str">
        <f>C1111&amp;"x"&amp;B1128</f>
        <v>x15</v>
      </c>
      <c r="B1128" s="60">
        <v>15</v>
      </c>
      <c r="C1128" s="84" t="str">
        <f t="shared" si="1043"/>
        <v/>
      </c>
      <c r="D1128" s="84" t="str">
        <f t="shared" si="1044"/>
        <v/>
      </c>
      <c r="E1128" s="85" t="str">
        <f t="shared" si="1045"/>
        <v/>
      </c>
      <c r="F1128" s="85" t="str">
        <f t="shared" si="1046"/>
        <v/>
      </c>
      <c r="G1128" s="86" t="str">
        <f t="shared" si="1047"/>
        <v/>
      </c>
      <c r="H1128" s="87" t="str">
        <f t="shared" si="1048"/>
        <v/>
      </c>
      <c r="I1128" s="94"/>
      <c r="J1128" s="84" t="str">
        <f t="shared" si="1049"/>
        <v/>
      </c>
      <c r="K1128" s="84" t="str">
        <f t="shared" si="1050"/>
        <v/>
      </c>
      <c r="L1128" s="84" t="str">
        <f t="shared" si="1051"/>
        <v/>
      </c>
      <c r="M1128" s="84" t="str">
        <f t="shared" si="1052"/>
        <v/>
      </c>
      <c r="N1128" s="89"/>
      <c r="P1128" s="199"/>
      <c r="Q1128" s="199"/>
      <c r="R1128" s="199"/>
      <c r="S1128" s="199" t="str">
        <f>IF(OR(LEFT($A1128,1)="x",AND(AC1113+$AC1128=0,$AC1113&gt;0)),"",IFERROR(VLOOKUP($A1128,LedenZ,29,0),""))</f>
        <v/>
      </c>
      <c r="T1128" s="273">
        <f t="shared" si="1053"/>
        <v>0</v>
      </c>
      <c r="U1128" s="202">
        <f t="shared" si="1054"/>
        <v>0</v>
      </c>
      <c r="V1128" s="205" t="str">
        <f t="shared" si="1061"/>
        <v/>
      </c>
      <c r="W1128" s="205" t="str">
        <f t="shared" si="1061"/>
        <v/>
      </c>
      <c r="X1128" s="49">
        <v>19</v>
      </c>
      <c r="Y1128" s="84" t="str">
        <f t="shared" si="1055"/>
        <v/>
      </c>
      <c r="Z1128" s="84" t="str">
        <f t="shared" si="1056"/>
        <v/>
      </c>
      <c r="AA1128" s="84" t="str">
        <f t="shared" si="1057"/>
        <v/>
      </c>
      <c r="AB1128" s="84" t="str">
        <f t="shared" si="1058"/>
        <v/>
      </c>
      <c r="AC1128" s="31">
        <f t="shared" si="1059"/>
        <v>0</v>
      </c>
      <c r="AH1128" s="332" t="str">
        <f t="shared" si="1060"/>
        <v/>
      </c>
    </row>
    <row r="1129" spans="1:34" ht="13.8" thickBot="1" x14ac:dyDescent="0.3">
      <c r="B1129" s="90"/>
      <c r="C1129" s="91"/>
      <c r="D1129" s="90"/>
      <c r="E1129" s="90"/>
      <c r="F1129" s="90"/>
      <c r="G1129" s="92"/>
      <c r="H1129" s="92"/>
      <c r="I1129" s="92"/>
      <c r="J1129" s="91"/>
      <c r="K1129" s="91"/>
      <c r="L1129" s="91"/>
      <c r="M1129" s="89"/>
      <c r="N1129" s="89"/>
      <c r="X1129" s="49">
        <v>20</v>
      </c>
    </row>
    <row r="1130" spans="1:34" ht="13.8" thickTop="1" x14ac:dyDescent="0.25">
      <c r="A1130" s="59"/>
      <c r="B1130" s="60"/>
      <c r="C1130" s="416" t="s">
        <v>5707</v>
      </c>
      <c r="D1130" s="416"/>
      <c r="E1130" s="162" t="s">
        <v>5708</v>
      </c>
      <c r="F1130" s="162" t="s">
        <v>5709</v>
      </c>
      <c r="G1130" s="62" t="s">
        <v>5710</v>
      </c>
      <c r="H1130" s="63"/>
      <c r="I1130" s="64"/>
      <c r="J1130" s="65" t="s">
        <v>5711</v>
      </c>
      <c r="K1130" s="65" t="s">
        <v>5712</v>
      </c>
      <c r="L1130" s="65" t="s">
        <v>5713</v>
      </c>
      <c r="M1130" s="66"/>
      <c r="N1130" s="66"/>
      <c r="O1130" s="67"/>
      <c r="P1130" s="68">
        <f>COUNT(P1134:P1148)</f>
        <v>0</v>
      </c>
      <c r="Q1130" s="68">
        <f>COUNT(Q1134:Q1148)</f>
        <v>0</v>
      </c>
      <c r="R1130" s="68">
        <f>COUNT(R1134:R1148)</f>
        <v>0</v>
      </c>
      <c r="S1130" s="68">
        <f>COUNT(S1134:S1148)</f>
        <v>0</v>
      </c>
      <c r="T1130" s="344">
        <f>T1131-SUM(U1134:U1148)</f>
        <v>0</v>
      </c>
      <c r="U1130" s="67"/>
      <c r="V1130" s="67"/>
      <c r="W1130" s="67"/>
      <c r="X1130" s="67">
        <v>1</v>
      </c>
      <c r="Y1130" s="59"/>
      <c r="Z1130" s="59"/>
      <c r="AA1130" s="59"/>
      <c r="AB1130" s="59"/>
      <c r="AC1130" s="59"/>
    </row>
    <row r="1131" spans="1:34" x14ac:dyDescent="0.25">
      <c r="A1131" s="40">
        <v>60</v>
      </c>
      <c r="B1131" s="70"/>
      <c r="C1131" s="415" t="str">
        <f>Leden!AR62</f>
        <v/>
      </c>
      <c r="D1131" s="415"/>
      <c r="E1131" s="161" t="str">
        <f>IF($C1131="","",LEFT(IFERROR(VLOOKUP($C1131,TeamsZ,2,0),"")&amp;"??",2))</f>
        <v/>
      </c>
      <c r="F1131" s="342" t="str">
        <f>IF($C1131="","",IFERROR(VLOOKUP($C1131,TeamsZ,3,0),"??"))</f>
        <v/>
      </c>
      <c r="G1131" s="161" t="str">
        <f>IF($C1131="","",LEFT(IFERROR(VLOOKUP($C1131,TeamsZ,4,0),"")&amp;"?",1))</f>
        <v/>
      </c>
      <c r="H1131" s="72"/>
      <c r="I1131" s="73"/>
      <c r="J1131" s="265">
        <f>COUNTIF(C1134:C1148,"V")</f>
        <v>0</v>
      </c>
      <c r="K1131" s="268">
        <f>COUNTIF(C1134:C1148,"M")</f>
        <v>0</v>
      </c>
      <c r="L1131" s="74" t="str">
        <f>IFERROR(AVERAGE(H1134:H1148),"")</f>
        <v/>
      </c>
      <c r="M1131" s="75"/>
      <c r="N1131" s="75"/>
      <c r="O1131" s="76" t="s">
        <v>5714</v>
      </c>
      <c r="P1131" s="346"/>
      <c r="Q1131" s="346"/>
      <c r="R1131" s="346"/>
      <c r="S1131" s="346" t="str">
        <f>IF(COUNT(S1134:S1148)=0,"",TeamPunten(S1134:S1148,$C1131,$T1131))</f>
        <v/>
      </c>
      <c r="T1131" s="344">
        <f>SUM(T1134:T1148)</f>
        <v>0</v>
      </c>
      <c r="U1131" s="201" t="str">
        <f>MID($C1131,1,1)</f>
        <v/>
      </c>
      <c r="V1131" s="201" t="str">
        <f>MID($C1131,1,1)</f>
        <v/>
      </c>
      <c r="W1131" s="201" t="str">
        <f>MID($C1131,1,1)</f>
        <v/>
      </c>
      <c r="X1131" s="49">
        <v>2</v>
      </c>
      <c r="Y1131" s="40"/>
      <c r="Z1131" s="40"/>
      <c r="AA1131" s="40"/>
      <c r="AB1131" s="40"/>
      <c r="AC1131" s="40"/>
      <c r="AD1131" s="17" t="str">
        <f>IF($C1131="","",IFERROR(VLOOKUP($C1131,TeamsZ,6,0),""))</f>
        <v/>
      </c>
      <c r="AE1131" s="17" t="str">
        <f>TRIM(IF($AD1131="","",IFERROR(VLOOKUP($AD1131,Teams!$J$4:$O$8,2,0),"")))</f>
        <v/>
      </c>
      <c r="AF1131" s="17" t="str">
        <f>TRIM(IF($AD1131="","",IFERROR(VLOOKUP($AD1131,Teams!$J$4:$O$8,4,0),"")))</f>
        <v/>
      </c>
      <c r="AH1131" s="335" t="str">
        <f>IFERROR(AVERAGE(AH1134:AH1148),"")</f>
        <v/>
      </c>
    </row>
    <row r="1132" spans="1:34" x14ac:dyDescent="0.25">
      <c r="B1132" s="60"/>
      <c r="C1132" s="162"/>
      <c r="D1132" s="60"/>
      <c r="E1132" s="60"/>
      <c r="F1132" s="60"/>
      <c r="G1132" s="64"/>
      <c r="H1132" s="64"/>
      <c r="I1132" s="64"/>
      <c r="J1132" s="266"/>
      <c r="K1132" s="266"/>
      <c r="L1132" s="266"/>
      <c r="M1132" s="77"/>
      <c r="N1132" s="77"/>
      <c r="P1132" s="200"/>
      <c r="Q1132" s="200"/>
      <c r="R1132" s="200"/>
      <c r="S1132" s="200"/>
      <c r="T1132" s="156"/>
      <c r="U1132" s="202"/>
      <c r="V1132" s="202"/>
      <c r="W1132" s="202"/>
      <c r="X1132" s="49">
        <v>3</v>
      </c>
    </row>
    <row r="1133" spans="1:34" x14ac:dyDescent="0.25">
      <c r="A1133" s="78"/>
      <c r="B1133" s="79"/>
      <c r="C1133" s="80" t="s">
        <v>5715</v>
      </c>
      <c r="D1133" s="80" t="s">
        <v>5716</v>
      </c>
      <c r="E1133" s="81" t="s">
        <v>5717</v>
      </c>
      <c r="F1133" s="81" t="s">
        <v>5718</v>
      </c>
      <c r="G1133" s="80" t="s">
        <v>5719</v>
      </c>
      <c r="H1133" s="80" t="s">
        <v>5720</v>
      </c>
      <c r="I1133" s="80" t="s">
        <v>5575</v>
      </c>
      <c r="J1133" s="80" t="s">
        <v>7904</v>
      </c>
      <c r="K1133" s="80" t="s">
        <v>7905</v>
      </c>
      <c r="L1133" s="80" t="s">
        <v>8680</v>
      </c>
      <c r="M1133" s="80" t="s">
        <v>8681</v>
      </c>
      <c r="N1133" s="82"/>
      <c r="O1133" s="83"/>
      <c r="P1133" s="203" t="s">
        <v>5585</v>
      </c>
      <c r="Q1133" s="203" t="s">
        <v>5584</v>
      </c>
      <c r="R1133" s="203" t="s">
        <v>5586</v>
      </c>
      <c r="S1133" s="203" t="s">
        <v>5585</v>
      </c>
      <c r="T1133" s="156"/>
      <c r="U1133" s="201" t="str">
        <f>IF(W1131="","",VLOOKUP(W1131,Leeftijdscat,2,FALSE))</f>
        <v/>
      </c>
      <c r="V1133" s="201" t="str">
        <f>IF(W1131="","",VLOOKUP(W1131,Leeftijdscat,3,FALSE))</f>
        <v/>
      </c>
      <c r="W1133" s="201" t="str">
        <f>IF(W1131="","",VLOOKUP(W1131,Leeftijdscat,4,FALSE))</f>
        <v/>
      </c>
      <c r="X1133" s="49">
        <v>4</v>
      </c>
      <c r="Y1133" s="78">
        <f>LEN(Y1134&amp;Y1135&amp;Y1136&amp;Y1137&amp;Y1138&amp;Y1139&amp;Y1140&amp;Y1141&amp;Y1142&amp;Y1143&amp;Y1144&amp;Y1145&amp;Y1146&amp;Y1147&amp;Y1148)</f>
        <v>0</v>
      </c>
      <c r="Z1133" s="78">
        <f>LEN(Z1134&amp;Z1135&amp;Z1136&amp;Z1137&amp;Z1138&amp;Z1139&amp;Z1140&amp;Z1141&amp;Z1142&amp;Z1143&amp;Z1144&amp;Z1145&amp;Z1146&amp;Z1147&amp;Z1148)</f>
        <v>0</v>
      </c>
      <c r="AA1133" s="78">
        <f>LEN(AA1134&amp;AA1135&amp;AA1136&amp;AA1137&amp;AA1138&amp;AA1139&amp;AA1140&amp;AA1141&amp;AA1142&amp;AA1143&amp;AA1144&amp;AA1145&amp;AA1146&amp;AA1147&amp;AA1148)</f>
        <v>0</v>
      </c>
      <c r="AB1133" s="78">
        <f>LEN(AB1134&amp;AB1135&amp;AB1136&amp;AB1137&amp;AB1138&amp;AB1139&amp;AB1140&amp;AB1141&amp;AB1142&amp;AB1143&amp;AB1144&amp;AB1145&amp;AB1146&amp;AB1147&amp;AB1148)</f>
        <v>0</v>
      </c>
      <c r="AC1133" s="78">
        <f>SUM(Y1133:AA1133)</f>
        <v>0</v>
      </c>
    </row>
    <row r="1134" spans="1:34" x14ac:dyDescent="0.25">
      <c r="A1134" s="31" t="str">
        <f>C1131&amp;"x"&amp;B1134</f>
        <v>x1</v>
      </c>
      <c r="B1134" s="60">
        <v>1</v>
      </c>
      <c r="C1134" s="84" t="str">
        <f t="shared" ref="C1134:C1148" si="1062">IF(LEFT($A1134,1)="x","",IFERROR(VLOOKUP($A1134,LedenZ,5,0),""))</f>
        <v/>
      </c>
      <c r="D1134" s="84" t="str">
        <f t="shared" ref="D1134:D1148" si="1063">IF(LEFT($A1134,1)="x","",IFERROR(VLOOKUP($A1134,LedenZ,6,0),""))</f>
        <v/>
      </c>
      <c r="E1134" s="85" t="str">
        <f t="shared" ref="E1134:E1148" si="1064">IF(LEFT($A1134,1)="x","",IFERROR(VLOOKUP($A1134,LedenZ,7,0),""))</f>
        <v/>
      </c>
      <c r="F1134" s="85" t="str">
        <f t="shared" ref="F1134:F1148" si="1065">IF(LEFT($A1134,1)="x","",IFERROR(VLOOKUP($A1134,LedenZ,8,0),""))</f>
        <v/>
      </c>
      <c r="G1134" s="86" t="str">
        <f t="shared" ref="G1134:G1148" si="1066">IF(LEFT($A1134,1)="x","",IFERROR(VLOOKUP($A1134,LedenZ,9,0),""))</f>
        <v/>
      </c>
      <c r="H1134" s="87" t="str">
        <f t="shared" ref="H1134:H1148" si="1067">IF(AND(ISNUMBER(G1134),G1134&lt;&gt;0),DATEDIF(G1134,Peildatum,"Y"),"")</f>
        <v/>
      </c>
      <c r="I1134" s="94"/>
      <c r="J1134" s="84" t="str">
        <f t="shared" ref="J1134:J1148" si="1068">IF(LEFT($A1134,1)="x","",IFERROR(VLOOKUP($A1134,LedenZ,15,0),""))</f>
        <v/>
      </c>
      <c r="K1134" s="84" t="str">
        <f t="shared" ref="K1134:K1148" si="1069">IF(LEFT($A1134,1)="x","",IFERROR(VLOOKUP($A1134,LedenZ,16,0),""))</f>
        <v/>
      </c>
      <c r="L1134" s="84" t="str">
        <f t="shared" ref="L1134:L1148" si="1070">IF(LEFT($A1134,1)="x","",IFERROR(VLOOKUP($A1134,LedenZ,17,0),""))</f>
        <v/>
      </c>
      <c r="M1134" s="84" t="str">
        <f t="shared" ref="M1134:M1148" si="1071">IF(LEFT($A1134,1)="x","",IFERROR(VLOOKUP($A1134,LedenZ,18,0),""))</f>
        <v/>
      </c>
      <c r="N1134" s="89"/>
      <c r="P1134" s="199"/>
      <c r="Q1134" s="199"/>
      <c r="R1134" s="199"/>
      <c r="S1134" s="199" t="str">
        <f>IF(OR(LEFT($A1134,1)="x",AND(AC1133+$AC1134=0,$AC1133&gt;0)),"",IFERROR(VLOOKUP($A1134,LedenZ,29,0),""))</f>
        <v/>
      </c>
      <c r="T1134" s="273">
        <f t="shared" ref="T1134:T1148" si="1072">IF(LEN(C1134&amp;D1134&amp;E1134&amp;F1134)&gt;0,1,0)</f>
        <v>0</v>
      </c>
      <c r="U1134" s="202">
        <f t="shared" ref="U1134:U1148" si="1073">MIN(LEN(Y1134&amp;Z1134&amp;AA1134&amp;AB1134),1)</f>
        <v>0</v>
      </c>
      <c r="V1134" s="205" t="str">
        <f>V1133</f>
        <v/>
      </c>
      <c r="W1134" s="205" t="str">
        <f>W1133</f>
        <v/>
      </c>
      <c r="X1134" s="49">
        <v>5</v>
      </c>
      <c r="Y1134" s="84" t="str">
        <f t="shared" ref="Y1134:Y1148" si="1074">IF(LEFT($A1134,1)="x","",IFERROR(VLOOKUP($A1134,LedenZ,33,0),""))</f>
        <v/>
      </c>
      <c r="Z1134" s="84" t="str">
        <f t="shared" ref="Z1134:Z1148" si="1075">IF(LEFT($A1134,1)="x","",IFERROR(VLOOKUP($A1134,LedenZ,34,0),""))</f>
        <v/>
      </c>
      <c r="AA1134" s="84" t="str">
        <f t="shared" ref="AA1134:AA1148" si="1076">IF(LEFT($A1134,1)="x","",IFERROR(VLOOKUP($A1134,LedenZ,35,0),""))</f>
        <v/>
      </c>
      <c r="AB1134" s="84" t="str">
        <f t="shared" ref="AB1134:AB1148" si="1077">IF(LEFT($A1134,1)="x","",IFERROR(VLOOKUP($A1134,LedenZ,36,0),""))</f>
        <v/>
      </c>
      <c r="AC1134" s="31">
        <f t="shared" ref="AC1134:AC1148" si="1078">LEN(Y1134&amp;Z1134&amp;AA1134&amp;AB1134)</f>
        <v>0</v>
      </c>
      <c r="AH1134" s="332" t="str">
        <f t="shared" ref="AH1134:AH1148" si="1079">lft(G1134,Peildatum)</f>
        <v/>
      </c>
    </row>
    <row r="1135" spans="1:34" x14ac:dyDescent="0.25">
      <c r="A1135" s="31" t="str">
        <f>C1131&amp;"x"&amp;B1135</f>
        <v>x2</v>
      </c>
      <c r="B1135" s="60">
        <v>2</v>
      </c>
      <c r="C1135" s="84" t="str">
        <f t="shared" si="1062"/>
        <v/>
      </c>
      <c r="D1135" s="84" t="str">
        <f t="shared" si="1063"/>
        <v/>
      </c>
      <c r="E1135" s="85" t="str">
        <f t="shared" si="1064"/>
        <v/>
      </c>
      <c r="F1135" s="85" t="str">
        <f t="shared" si="1065"/>
        <v/>
      </c>
      <c r="G1135" s="86" t="str">
        <f t="shared" si="1066"/>
        <v/>
      </c>
      <c r="H1135" s="87" t="str">
        <f t="shared" si="1067"/>
        <v/>
      </c>
      <c r="I1135" s="94"/>
      <c r="J1135" s="84" t="str">
        <f t="shared" si="1068"/>
        <v/>
      </c>
      <c r="K1135" s="84" t="str">
        <f t="shared" si="1069"/>
        <v/>
      </c>
      <c r="L1135" s="84" t="str">
        <f t="shared" si="1070"/>
        <v/>
      </c>
      <c r="M1135" s="84" t="str">
        <f t="shared" si="1071"/>
        <v/>
      </c>
      <c r="N1135" s="89"/>
      <c r="P1135" s="199"/>
      <c r="Q1135" s="199"/>
      <c r="R1135" s="199"/>
      <c r="S1135" s="199" t="str">
        <f>IF(OR(LEFT($A1135,1)="x",AND(AC1133+$AC1135=0,$AC1133&gt;0)),"",IFERROR(VLOOKUP($A1135,LedenZ,29,0),""))</f>
        <v/>
      </c>
      <c r="T1135" s="273">
        <f t="shared" si="1072"/>
        <v>0</v>
      </c>
      <c r="U1135" s="202">
        <f t="shared" si="1073"/>
        <v>0</v>
      </c>
      <c r="V1135" s="205" t="str">
        <f t="shared" ref="V1135:W1148" si="1080">V1134</f>
        <v/>
      </c>
      <c r="W1135" s="205" t="str">
        <f t="shared" si="1080"/>
        <v/>
      </c>
      <c r="X1135" s="49">
        <v>6</v>
      </c>
      <c r="Y1135" s="84" t="str">
        <f t="shared" si="1074"/>
        <v/>
      </c>
      <c r="Z1135" s="84" t="str">
        <f t="shared" si="1075"/>
        <v/>
      </c>
      <c r="AA1135" s="84" t="str">
        <f t="shared" si="1076"/>
        <v/>
      </c>
      <c r="AB1135" s="84" t="str">
        <f t="shared" si="1077"/>
        <v/>
      </c>
      <c r="AC1135" s="31">
        <f t="shared" si="1078"/>
        <v>0</v>
      </c>
      <c r="AH1135" s="332" t="str">
        <f t="shared" si="1079"/>
        <v/>
      </c>
    </row>
    <row r="1136" spans="1:34" x14ac:dyDescent="0.25">
      <c r="A1136" s="31" t="str">
        <f>C1131&amp;"x"&amp;B1136</f>
        <v>x3</v>
      </c>
      <c r="B1136" s="60">
        <v>3</v>
      </c>
      <c r="C1136" s="84" t="str">
        <f t="shared" si="1062"/>
        <v/>
      </c>
      <c r="D1136" s="84" t="str">
        <f t="shared" si="1063"/>
        <v/>
      </c>
      <c r="E1136" s="85" t="str">
        <f t="shared" si="1064"/>
        <v/>
      </c>
      <c r="F1136" s="85" t="str">
        <f t="shared" si="1065"/>
        <v/>
      </c>
      <c r="G1136" s="86" t="str">
        <f t="shared" si="1066"/>
        <v/>
      </c>
      <c r="H1136" s="87" t="str">
        <f t="shared" si="1067"/>
        <v/>
      </c>
      <c r="I1136" s="94"/>
      <c r="J1136" s="84" t="str">
        <f t="shared" si="1068"/>
        <v/>
      </c>
      <c r="K1136" s="84" t="str">
        <f t="shared" si="1069"/>
        <v/>
      </c>
      <c r="L1136" s="84" t="str">
        <f t="shared" si="1070"/>
        <v/>
      </c>
      <c r="M1136" s="84" t="str">
        <f t="shared" si="1071"/>
        <v/>
      </c>
      <c r="N1136" s="89"/>
      <c r="P1136" s="199"/>
      <c r="Q1136" s="199"/>
      <c r="R1136" s="199"/>
      <c r="S1136" s="199" t="str">
        <f>IF(OR(LEFT($A1136,1)="x",AND(AC1133+$AC1136=0,$AC1133&gt;0)),"",IFERROR(VLOOKUP($A1136,LedenZ,29,0),""))</f>
        <v/>
      </c>
      <c r="T1136" s="273">
        <f t="shared" si="1072"/>
        <v>0</v>
      </c>
      <c r="U1136" s="202">
        <f t="shared" si="1073"/>
        <v>0</v>
      </c>
      <c r="V1136" s="205" t="str">
        <f t="shared" si="1080"/>
        <v/>
      </c>
      <c r="W1136" s="205" t="str">
        <f t="shared" si="1080"/>
        <v/>
      </c>
      <c r="X1136" s="49">
        <v>7</v>
      </c>
      <c r="Y1136" s="84" t="str">
        <f t="shared" si="1074"/>
        <v/>
      </c>
      <c r="Z1136" s="84" t="str">
        <f t="shared" si="1075"/>
        <v/>
      </c>
      <c r="AA1136" s="84" t="str">
        <f t="shared" si="1076"/>
        <v/>
      </c>
      <c r="AB1136" s="84" t="str">
        <f t="shared" si="1077"/>
        <v/>
      </c>
      <c r="AC1136" s="31">
        <f t="shared" si="1078"/>
        <v>0</v>
      </c>
      <c r="AH1136" s="332" t="str">
        <f t="shared" si="1079"/>
        <v/>
      </c>
    </row>
    <row r="1137" spans="1:34" x14ac:dyDescent="0.25">
      <c r="A1137" s="31" t="str">
        <f>C1131&amp;"x"&amp;B1137</f>
        <v>x4</v>
      </c>
      <c r="B1137" s="60">
        <v>4</v>
      </c>
      <c r="C1137" s="84" t="str">
        <f t="shared" si="1062"/>
        <v/>
      </c>
      <c r="D1137" s="84" t="str">
        <f t="shared" si="1063"/>
        <v/>
      </c>
      <c r="E1137" s="85" t="str">
        <f t="shared" si="1064"/>
        <v/>
      </c>
      <c r="F1137" s="85" t="str">
        <f t="shared" si="1065"/>
        <v/>
      </c>
      <c r="G1137" s="86" t="str">
        <f t="shared" si="1066"/>
        <v/>
      </c>
      <c r="H1137" s="87" t="str">
        <f t="shared" si="1067"/>
        <v/>
      </c>
      <c r="I1137" s="94"/>
      <c r="J1137" s="84" t="str">
        <f t="shared" si="1068"/>
        <v/>
      </c>
      <c r="K1137" s="84" t="str">
        <f t="shared" si="1069"/>
        <v/>
      </c>
      <c r="L1137" s="84" t="str">
        <f t="shared" si="1070"/>
        <v/>
      </c>
      <c r="M1137" s="84" t="str">
        <f t="shared" si="1071"/>
        <v/>
      </c>
      <c r="N1137" s="89"/>
      <c r="P1137" s="199"/>
      <c r="Q1137" s="199"/>
      <c r="R1137" s="199"/>
      <c r="S1137" s="199" t="str">
        <f>IF(OR(LEFT($A1137,1)="x",AND(AC1133+$AC1137=0,$AC1133&gt;0)),"",IFERROR(VLOOKUP($A1137,LedenZ,29,0),""))</f>
        <v/>
      </c>
      <c r="T1137" s="273">
        <f t="shared" si="1072"/>
        <v>0</v>
      </c>
      <c r="U1137" s="202">
        <f t="shared" si="1073"/>
        <v>0</v>
      </c>
      <c r="V1137" s="205" t="str">
        <f t="shared" si="1080"/>
        <v/>
      </c>
      <c r="W1137" s="205" t="str">
        <f t="shared" si="1080"/>
        <v/>
      </c>
      <c r="X1137" s="49">
        <v>8</v>
      </c>
      <c r="Y1137" s="84" t="str">
        <f t="shared" si="1074"/>
        <v/>
      </c>
      <c r="Z1137" s="84" t="str">
        <f t="shared" si="1075"/>
        <v/>
      </c>
      <c r="AA1137" s="84" t="str">
        <f t="shared" si="1076"/>
        <v/>
      </c>
      <c r="AB1137" s="84" t="str">
        <f t="shared" si="1077"/>
        <v/>
      </c>
      <c r="AC1137" s="31">
        <f t="shared" si="1078"/>
        <v>0</v>
      </c>
      <c r="AH1137" s="332" t="str">
        <f t="shared" si="1079"/>
        <v/>
      </c>
    </row>
    <row r="1138" spans="1:34" x14ac:dyDescent="0.25">
      <c r="A1138" s="31" t="str">
        <f>C1131&amp;"x"&amp;B1138</f>
        <v>x5</v>
      </c>
      <c r="B1138" s="60">
        <v>5</v>
      </c>
      <c r="C1138" s="84" t="str">
        <f t="shared" si="1062"/>
        <v/>
      </c>
      <c r="D1138" s="84" t="str">
        <f t="shared" si="1063"/>
        <v/>
      </c>
      <c r="E1138" s="85" t="str">
        <f t="shared" si="1064"/>
        <v/>
      </c>
      <c r="F1138" s="85" t="str">
        <f t="shared" si="1065"/>
        <v/>
      </c>
      <c r="G1138" s="86" t="str">
        <f t="shared" si="1066"/>
        <v/>
      </c>
      <c r="H1138" s="87" t="str">
        <f t="shared" si="1067"/>
        <v/>
      </c>
      <c r="I1138" s="94"/>
      <c r="J1138" s="84" t="str">
        <f t="shared" si="1068"/>
        <v/>
      </c>
      <c r="K1138" s="84" t="str">
        <f t="shared" si="1069"/>
        <v/>
      </c>
      <c r="L1138" s="84" t="str">
        <f t="shared" si="1070"/>
        <v/>
      </c>
      <c r="M1138" s="84" t="str">
        <f t="shared" si="1071"/>
        <v/>
      </c>
      <c r="N1138" s="89"/>
      <c r="P1138" s="199"/>
      <c r="Q1138" s="199"/>
      <c r="R1138" s="199"/>
      <c r="S1138" s="199" t="str">
        <f>IF(OR(LEFT($A1138,1)="x",AND(AC1133+$AC1138=0,$AC1133&gt;0)),"",IFERROR(VLOOKUP($A1138,LedenZ,29,0),""))</f>
        <v/>
      </c>
      <c r="T1138" s="273">
        <f t="shared" si="1072"/>
        <v>0</v>
      </c>
      <c r="U1138" s="202">
        <f t="shared" si="1073"/>
        <v>0</v>
      </c>
      <c r="V1138" s="205" t="str">
        <f t="shared" si="1080"/>
        <v/>
      </c>
      <c r="W1138" s="205" t="str">
        <f t="shared" si="1080"/>
        <v/>
      </c>
      <c r="X1138" s="49">
        <v>9</v>
      </c>
      <c r="Y1138" s="84" t="str">
        <f t="shared" si="1074"/>
        <v/>
      </c>
      <c r="Z1138" s="84" t="str">
        <f t="shared" si="1075"/>
        <v/>
      </c>
      <c r="AA1138" s="84" t="str">
        <f t="shared" si="1076"/>
        <v/>
      </c>
      <c r="AB1138" s="84" t="str">
        <f t="shared" si="1077"/>
        <v/>
      </c>
      <c r="AC1138" s="31">
        <f t="shared" si="1078"/>
        <v>0</v>
      </c>
      <c r="AH1138" s="332" t="str">
        <f t="shared" si="1079"/>
        <v/>
      </c>
    </row>
    <row r="1139" spans="1:34" x14ac:dyDescent="0.25">
      <c r="A1139" s="31" t="str">
        <f>C1131&amp;"x"&amp;B1139</f>
        <v>x6</v>
      </c>
      <c r="B1139" s="60">
        <v>6</v>
      </c>
      <c r="C1139" s="84" t="str">
        <f t="shared" si="1062"/>
        <v/>
      </c>
      <c r="D1139" s="84" t="str">
        <f t="shared" si="1063"/>
        <v/>
      </c>
      <c r="E1139" s="85" t="str">
        <f t="shared" si="1064"/>
        <v/>
      </c>
      <c r="F1139" s="85" t="str">
        <f t="shared" si="1065"/>
        <v/>
      </c>
      <c r="G1139" s="86" t="str">
        <f t="shared" si="1066"/>
        <v/>
      </c>
      <c r="H1139" s="87" t="str">
        <f t="shared" si="1067"/>
        <v/>
      </c>
      <c r="I1139" s="94"/>
      <c r="J1139" s="84" t="str">
        <f t="shared" si="1068"/>
        <v/>
      </c>
      <c r="K1139" s="84" t="str">
        <f t="shared" si="1069"/>
        <v/>
      </c>
      <c r="L1139" s="84" t="str">
        <f t="shared" si="1070"/>
        <v/>
      </c>
      <c r="M1139" s="84" t="str">
        <f t="shared" si="1071"/>
        <v/>
      </c>
      <c r="N1139" s="89"/>
      <c r="P1139" s="199"/>
      <c r="Q1139" s="199"/>
      <c r="R1139" s="199"/>
      <c r="S1139" s="199" t="str">
        <f>IF(OR(LEFT($A1139,1)="x",AND(AC1133+$AC1139=0,$AC1133&gt;0)),"",IFERROR(VLOOKUP($A1139,LedenZ,29,0),""))</f>
        <v/>
      </c>
      <c r="T1139" s="273">
        <f t="shared" si="1072"/>
        <v>0</v>
      </c>
      <c r="U1139" s="202">
        <f t="shared" si="1073"/>
        <v>0</v>
      </c>
      <c r="V1139" s="205" t="str">
        <f t="shared" si="1080"/>
        <v/>
      </c>
      <c r="W1139" s="205" t="str">
        <f t="shared" si="1080"/>
        <v/>
      </c>
      <c r="X1139" s="49">
        <v>10</v>
      </c>
      <c r="Y1139" s="84" t="str">
        <f t="shared" si="1074"/>
        <v/>
      </c>
      <c r="Z1139" s="84" t="str">
        <f t="shared" si="1075"/>
        <v/>
      </c>
      <c r="AA1139" s="84" t="str">
        <f t="shared" si="1076"/>
        <v/>
      </c>
      <c r="AB1139" s="84" t="str">
        <f t="shared" si="1077"/>
        <v/>
      </c>
      <c r="AC1139" s="31">
        <f t="shared" si="1078"/>
        <v>0</v>
      </c>
      <c r="AH1139" s="332" t="str">
        <f t="shared" si="1079"/>
        <v/>
      </c>
    </row>
    <row r="1140" spans="1:34" x14ac:dyDescent="0.25">
      <c r="A1140" s="31" t="str">
        <f>C1131&amp;"x"&amp;B1140</f>
        <v>x7</v>
      </c>
      <c r="B1140" s="60">
        <v>7</v>
      </c>
      <c r="C1140" s="84" t="str">
        <f t="shared" si="1062"/>
        <v/>
      </c>
      <c r="D1140" s="84" t="str">
        <f t="shared" si="1063"/>
        <v/>
      </c>
      <c r="E1140" s="85" t="str">
        <f t="shared" si="1064"/>
        <v/>
      </c>
      <c r="F1140" s="85" t="str">
        <f t="shared" si="1065"/>
        <v/>
      </c>
      <c r="G1140" s="86" t="str">
        <f t="shared" si="1066"/>
        <v/>
      </c>
      <c r="H1140" s="87" t="str">
        <f t="shared" si="1067"/>
        <v/>
      </c>
      <c r="I1140" s="94"/>
      <c r="J1140" s="84" t="str">
        <f t="shared" si="1068"/>
        <v/>
      </c>
      <c r="K1140" s="84" t="str">
        <f t="shared" si="1069"/>
        <v/>
      </c>
      <c r="L1140" s="84" t="str">
        <f t="shared" si="1070"/>
        <v/>
      </c>
      <c r="M1140" s="84" t="str">
        <f t="shared" si="1071"/>
        <v/>
      </c>
      <c r="N1140" s="89"/>
      <c r="P1140" s="199"/>
      <c r="Q1140" s="199"/>
      <c r="R1140" s="199"/>
      <c r="S1140" s="199" t="str">
        <f>IF(OR(LEFT($A1140,1)="x",AND(AC1133+$AC1140=0,$AC1133&gt;0)),"",IFERROR(VLOOKUP($A1140,LedenZ,29,0),""))</f>
        <v/>
      </c>
      <c r="T1140" s="273">
        <f t="shared" si="1072"/>
        <v>0</v>
      </c>
      <c r="U1140" s="202">
        <f t="shared" si="1073"/>
        <v>0</v>
      </c>
      <c r="V1140" s="205" t="str">
        <f t="shared" si="1080"/>
        <v/>
      </c>
      <c r="W1140" s="205" t="str">
        <f t="shared" si="1080"/>
        <v/>
      </c>
      <c r="X1140" s="49">
        <v>11</v>
      </c>
      <c r="Y1140" s="84" t="str">
        <f t="shared" si="1074"/>
        <v/>
      </c>
      <c r="Z1140" s="84" t="str">
        <f t="shared" si="1075"/>
        <v/>
      </c>
      <c r="AA1140" s="84" t="str">
        <f t="shared" si="1076"/>
        <v/>
      </c>
      <c r="AB1140" s="84" t="str">
        <f t="shared" si="1077"/>
        <v/>
      </c>
      <c r="AC1140" s="31">
        <f t="shared" si="1078"/>
        <v>0</v>
      </c>
      <c r="AH1140" s="332" t="str">
        <f t="shared" si="1079"/>
        <v/>
      </c>
    </row>
    <row r="1141" spans="1:34" x14ac:dyDescent="0.25">
      <c r="A1141" s="31" t="str">
        <f>C1131&amp;"x"&amp;B1141</f>
        <v>x8</v>
      </c>
      <c r="B1141" s="60">
        <v>8</v>
      </c>
      <c r="C1141" s="84" t="str">
        <f t="shared" si="1062"/>
        <v/>
      </c>
      <c r="D1141" s="84" t="str">
        <f t="shared" si="1063"/>
        <v/>
      </c>
      <c r="E1141" s="85" t="str">
        <f t="shared" si="1064"/>
        <v/>
      </c>
      <c r="F1141" s="85" t="str">
        <f t="shared" si="1065"/>
        <v/>
      </c>
      <c r="G1141" s="86" t="str">
        <f t="shared" si="1066"/>
        <v/>
      </c>
      <c r="H1141" s="87" t="str">
        <f t="shared" si="1067"/>
        <v/>
      </c>
      <c r="I1141" s="94"/>
      <c r="J1141" s="84" t="str">
        <f t="shared" si="1068"/>
        <v/>
      </c>
      <c r="K1141" s="84" t="str">
        <f t="shared" si="1069"/>
        <v/>
      </c>
      <c r="L1141" s="84" t="str">
        <f t="shared" si="1070"/>
        <v/>
      </c>
      <c r="M1141" s="84" t="str">
        <f t="shared" si="1071"/>
        <v/>
      </c>
      <c r="N1141" s="89"/>
      <c r="P1141" s="199"/>
      <c r="Q1141" s="199"/>
      <c r="R1141" s="199"/>
      <c r="S1141" s="199" t="str">
        <f>IF(OR(LEFT($A1141,1)="x",AND(AC1133+$AC1141=0,$AC1133&gt;0)),"",IFERROR(VLOOKUP($A1141,LedenZ,29,0),""))</f>
        <v/>
      </c>
      <c r="T1141" s="273">
        <f t="shared" si="1072"/>
        <v>0</v>
      </c>
      <c r="U1141" s="202">
        <f t="shared" si="1073"/>
        <v>0</v>
      </c>
      <c r="V1141" s="205" t="str">
        <f t="shared" si="1080"/>
        <v/>
      </c>
      <c r="W1141" s="205" t="str">
        <f t="shared" si="1080"/>
        <v/>
      </c>
      <c r="X1141" s="49">
        <v>12</v>
      </c>
      <c r="Y1141" s="84" t="str">
        <f t="shared" si="1074"/>
        <v/>
      </c>
      <c r="Z1141" s="84" t="str">
        <f t="shared" si="1075"/>
        <v/>
      </c>
      <c r="AA1141" s="84" t="str">
        <f t="shared" si="1076"/>
        <v/>
      </c>
      <c r="AB1141" s="84" t="str">
        <f t="shared" si="1077"/>
        <v/>
      </c>
      <c r="AC1141" s="31">
        <f t="shared" si="1078"/>
        <v>0</v>
      </c>
      <c r="AH1141" s="332" t="str">
        <f t="shared" si="1079"/>
        <v/>
      </c>
    </row>
    <row r="1142" spans="1:34" x14ac:dyDescent="0.25">
      <c r="A1142" s="31" t="str">
        <f>C1131&amp;"x"&amp;B1142</f>
        <v>x9</v>
      </c>
      <c r="B1142" s="60">
        <v>9</v>
      </c>
      <c r="C1142" s="84" t="str">
        <f t="shared" si="1062"/>
        <v/>
      </c>
      <c r="D1142" s="84" t="str">
        <f t="shared" si="1063"/>
        <v/>
      </c>
      <c r="E1142" s="85" t="str">
        <f t="shared" si="1064"/>
        <v/>
      </c>
      <c r="F1142" s="85" t="str">
        <f t="shared" si="1065"/>
        <v/>
      </c>
      <c r="G1142" s="86" t="str">
        <f t="shared" si="1066"/>
        <v/>
      </c>
      <c r="H1142" s="87" t="str">
        <f t="shared" si="1067"/>
        <v/>
      </c>
      <c r="I1142" s="94"/>
      <c r="J1142" s="84" t="str">
        <f t="shared" si="1068"/>
        <v/>
      </c>
      <c r="K1142" s="84" t="str">
        <f t="shared" si="1069"/>
        <v/>
      </c>
      <c r="L1142" s="84" t="str">
        <f t="shared" si="1070"/>
        <v/>
      </c>
      <c r="M1142" s="84" t="str">
        <f t="shared" si="1071"/>
        <v/>
      </c>
      <c r="N1142" s="89"/>
      <c r="P1142" s="199"/>
      <c r="Q1142" s="199"/>
      <c r="R1142" s="199"/>
      <c r="S1142" s="199" t="str">
        <f>IF(OR(LEFT($A1142,1)="x",AND(AC1133+$AC1142=0,$AC1133&gt;0)),"",IFERROR(VLOOKUP($A1142,LedenZ,29,0),""))</f>
        <v/>
      </c>
      <c r="T1142" s="273">
        <f t="shared" si="1072"/>
        <v>0</v>
      </c>
      <c r="U1142" s="202">
        <f t="shared" si="1073"/>
        <v>0</v>
      </c>
      <c r="V1142" s="205" t="str">
        <f t="shared" si="1080"/>
        <v/>
      </c>
      <c r="W1142" s="205" t="str">
        <f t="shared" si="1080"/>
        <v/>
      </c>
      <c r="X1142" s="49">
        <v>13</v>
      </c>
      <c r="Y1142" s="84" t="str">
        <f t="shared" si="1074"/>
        <v/>
      </c>
      <c r="Z1142" s="84" t="str">
        <f t="shared" si="1075"/>
        <v/>
      </c>
      <c r="AA1142" s="84" t="str">
        <f t="shared" si="1076"/>
        <v/>
      </c>
      <c r="AB1142" s="84" t="str">
        <f t="shared" si="1077"/>
        <v/>
      </c>
      <c r="AC1142" s="31">
        <f t="shared" si="1078"/>
        <v>0</v>
      </c>
      <c r="AH1142" s="332" t="str">
        <f t="shared" si="1079"/>
        <v/>
      </c>
    </row>
    <row r="1143" spans="1:34" x14ac:dyDescent="0.25">
      <c r="A1143" s="31" t="str">
        <f>C1131&amp;"x"&amp;B1143</f>
        <v>x10</v>
      </c>
      <c r="B1143" s="60">
        <v>10</v>
      </c>
      <c r="C1143" s="84" t="str">
        <f t="shared" si="1062"/>
        <v/>
      </c>
      <c r="D1143" s="84" t="str">
        <f t="shared" si="1063"/>
        <v/>
      </c>
      <c r="E1143" s="85" t="str">
        <f t="shared" si="1064"/>
        <v/>
      </c>
      <c r="F1143" s="85" t="str">
        <f t="shared" si="1065"/>
        <v/>
      </c>
      <c r="G1143" s="86" t="str">
        <f t="shared" si="1066"/>
        <v/>
      </c>
      <c r="H1143" s="87" t="str">
        <f t="shared" si="1067"/>
        <v/>
      </c>
      <c r="I1143" s="94"/>
      <c r="J1143" s="84" t="str">
        <f t="shared" si="1068"/>
        <v/>
      </c>
      <c r="K1143" s="84" t="str">
        <f t="shared" si="1069"/>
        <v/>
      </c>
      <c r="L1143" s="84" t="str">
        <f t="shared" si="1070"/>
        <v/>
      </c>
      <c r="M1143" s="84" t="str">
        <f t="shared" si="1071"/>
        <v/>
      </c>
      <c r="N1143" s="89"/>
      <c r="P1143" s="199"/>
      <c r="Q1143" s="199"/>
      <c r="R1143" s="199"/>
      <c r="S1143" s="199" t="str">
        <f>IF(OR(LEFT($A1143,1)="x",AND(AC1133+$AC1143=0,$AC1133&gt;0)),"",IFERROR(VLOOKUP($A1143,LedenZ,29,0),""))</f>
        <v/>
      </c>
      <c r="T1143" s="273">
        <f t="shared" si="1072"/>
        <v>0</v>
      </c>
      <c r="U1143" s="202">
        <f t="shared" si="1073"/>
        <v>0</v>
      </c>
      <c r="V1143" s="205" t="str">
        <f t="shared" si="1080"/>
        <v/>
      </c>
      <c r="W1143" s="205" t="str">
        <f t="shared" si="1080"/>
        <v/>
      </c>
      <c r="X1143" s="49">
        <v>14</v>
      </c>
      <c r="Y1143" s="84" t="str">
        <f t="shared" si="1074"/>
        <v/>
      </c>
      <c r="Z1143" s="84" t="str">
        <f t="shared" si="1075"/>
        <v/>
      </c>
      <c r="AA1143" s="84" t="str">
        <f t="shared" si="1076"/>
        <v/>
      </c>
      <c r="AB1143" s="84" t="str">
        <f t="shared" si="1077"/>
        <v/>
      </c>
      <c r="AC1143" s="31">
        <f t="shared" si="1078"/>
        <v>0</v>
      </c>
      <c r="AH1143" s="332" t="str">
        <f t="shared" si="1079"/>
        <v/>
      </c>
    </row>
    <row r="1144" spans="1:34" x14ac:dyDescent="0.25">
      <c r="A1144" s="31" t="str">
        <f>C1131&amp;"x"&amp;B1144</f>
        <v>x11</v>
      </c>
      <c r="B1144" s="60">
        <v>11</v>
      </c>
      <c r="C1144" s="84" t="str">
        <f t="shared" si="1062"/>
        <v/>
      </c>
      <c r="D1144" s="84" t="str">
        <f t="shared" si="1063"/>
        <v/>
      </c>
      <c r="E1144" s="85" t="str">
        <f t="shared" si="1064"/>
        <v/>
      </c>
      <c r="F1144" s="85" t="str">
        <f t="shared" si="1065"/>
        <v/>
      </c>
      <c r="G1144" s="86" t="str">
        <f t="shared" si="1066"/>
        <v/>
      </c>
      <c r="H1144" s="87" t="str">
        <f t="shared" si="1067"/>
        <v/>
      </c>
      <c r="I1144" s="94"/>
      <c r="J1144" s="84" t="str">
        <f t="shared" si="1068"/>
        <v/>
      </c>
      <c r="K1144" s="84" t="str">
        <f t="shared" si="1069"/>
        <v/>
      </c>
      <c r="L1144" s="84" t="str">
        <f t="shared" si="1070"/>
        <v/>
      </c>
      <c r="M1144" s="84" t="str">
        <f t="shared" si="1071"/>
        <v/>
      </c>
      <c r="N1144" s="89"/>
      <c r="P1144" s="199"/>
      <c r="Q1144" s="199"/>
      <c r="R1144" s="199"/>
      <c r="S1144" s="199" t="str">
        <f>IF(OR(LEFT($A1144,1)="x",AND(AC1133+$AC1144=0,$AC1133&gt;0)),"",IFERROR(VLOOKUP($A1144,LedenZ,29,0),""))</f>
        <v/>
      </c>
      <c r="T1144" s="273">
        <f t="shared" si="1072"/>
        <v>0</v>
      </c>
      <c r="U1144" s="202">
        <f t="shared" si="1073"/>
        <v>0</v>
      </c>
      <c r="V1144" s="205" t="str">
        <f t="shared" si="1080"/>
        <v/>
      </c>
      <c r="W1144" s="205" t="str">
        <f t="shared" si="1080"/>
        <v/>
      </c>
      <c r="X1144" s="49">
        <v>15</v>
      </c>
      <c r="Y1144" s="84" t="str">
        <f t="shared" si="1074"/>
        <v/>
      </c>
      <c r="Z1144" s="84" t="str">
        <f t="shared" si="1075"/>
        <v/>
      </c>
      <c r="AA1144" s="84" t="str">
        <f t="shared" si="1076"/>
        <v/>
      </c>
      <c r="AB1144" s="84" t="str">
        <f t="shared" si="1077"/>
        <v/>
      </c>
      <c r="AC1144" s="31">
        <f t="shared" si="1078"/>
        <v>0</v>
      </c>
      <c r="AH1144" s="332" t="str">
        <f t="shared" si="1079"/>
        <v/>
      </c>
    </row>
    <row r="1145" spans="1:34" x14ac:dyDescent="0.25">
      <c r="A1145" s="31" t="str">
        <f>C1131&amp;"x"&amp;B1145</f>
        <v>x12</v>
      </c>
      <c r="B1145" s="60">
        <v>12</v>
      </c>
      <c r="C1145" s="84" t="str">
        <f t="shared" si="1062"/>
        <v/>
      </c>
      <c r="D1145" s="84" t="str">
        <f t="shared" si="1063"/>
        <v/>
      </c>
      <c r="E1145" s="85" t="str">
        <f t="shared" si="1064"/>
        <v/>
      </c>
      <c r="F1145" s="85" t="str">
        <f t="shared" si="1065"/>
        <v/>
      </c>
      <c r="G1145" s="86" t="str">
        <f t="shared" si="1066"/>
        <v/>
      </c>
      <c r="H1145" s="87" t="str">
        <f t="shared" si="1067"/>
        <v/>
      </c>
      <c r="I1145" s="94"/>
      <c r="J1145" s="84" t="str">
        <f t="shared" si="1068"/>
        <v/>
      </c>
      <c r="K1145" s="84" t="str">
        <f t="shared" si="1069"/>
        <v/>
      </c>
      <c r="L1145" s="84" t="str">
        <f t="shared" si="1070"/>
        <v/>
      </c>
      <c r="M1145" s="84" t="str">
        <f t="shared" si="1071"/>
        <v/>
      </c>
      <c r="N1145" s="89"/>
      <c r="P1145" s="199"/>
      <c r="Q1145" s="199"/>
      <c r="R1145" s="199"/>
      <c r="S1145" s="199" t="str">
        <f>IF(OR(LEFT($A1145,1)="x",AND(AC1133+$AC1145=0,$AC1133&gt;0)),"",IFERROR(VLOOKUP($A1145,LedenZ,29,0),""))</f>
        <v/>
      </c>
      <c r="T1145" s="273">
        <f t="shared" si="1072"/>
        <v>0</v>
      </c>
      <c r="U1145" s="202">
        <f t="shared" si="1073"/>
        <v>0</v>
      </c>
      <c r="V1145" s="205" t="str">
        <f t="shared" si="1080"/>
        <v/>
      </c>
      <c r="W1145" s="205" t="str">
        <f t="shared" si="1080"/>
        <v/>
      </c>
      <c r="X1145" s="49">
        <v>16</v>
      </c>
      <c r="Y1145" s="84" t="str">
        <f t="shared" si="1074"/>
        <v/>
      </c>
      <c r="Z1145" s="84" t="str">
        <f t="shared" si="1075"/>
        <v/>
      </c>
      <c r="AA1145" s="84" t="str">
        <f t="shared" si="1076"/>
        <v/>
      </c>
      <c r="AB1145" s="84" t="str">
        <f t="shared" si="1077"/>
        <v/>
      </c>
      <c r="AC1145" s="31">
        <f t="shared" si="1078"/>
        <v>0</v>
      </c>
      <c r="AH1145" s="332" t="str">
        <f t="shared" si="1079"/>
        <v/>
      </c>
    </row>
    <row r="1146" spans="1:34" x14ac:dyDescent="0.25">
      <c r="A1146" s="31" t="str">
        <f>C1131&amp;"x"&amp;B1146</f>
        <v>x13</v>
      </c>
      <c r="B1146" s="60">
        <v>13</v>
      </c>
      <c r="C1146" s="84" t="str">
        <f t="shared" si="1062"/>
        <v/>
      </c>
      <c r="D1146" s="84" t="str">
        <f t="shared" si="1063"/>
        <v/>
      </c>
      <c r="E1146" s="85" t="str">
        <f t="shared" si="1064"/>
        <v/>
      </c>
      <c r="F1146" s="85" t="str">
        <f t="shared" si="1065"/>
        <v/>
      </c>
      <c r="G1146" s="86" t="str">
        <f t="shared" si="1066"/>
        <v/>
      </c>
      <c r="H1146" s="87" t="str">
        <f t="shared" si="1067"/>
        <v/>
      </c>
      <c r="I1146" s="94"/>
      <c r="J1146" s="84" t="str">
        <f t="shared" si="1068"/>
        <v/>
      </c>
      <c r="K1146" s="84" t="str">
        <f t="shared" si="1069"/>
        <v/>
      </c>
      <c r="L1146" s="84" t="str">
        <f t="shared" si="1070"/>
        <v/>
      </c>
      <c r="M1146" s="84" t="str">
        <f t="shared" si="1071"/>
        <v/>
      </c>
      <c r="N1146" s="89"/>
      <c r="P1146" s="199"/>
      <c r="Q1146" s="199"/>
      <c r="R1146" s="199"/>
      <c r="S1146" s="199" t="str">
        <f>IF(OR(LEFT($A1146,1)="x",AND(AC1133+$AC1146=0,$AC1133&gt;0)),"",IFERROR(VLOOKUP($A1146,LedenZ,29,0),""))</f>
        <v/>
      </c>
      <c r="T1146" s="273">
        <f t="shared" si="1072"/>
        <v>0</v>
      </c>
      <c r="U1146" s="202">
        <f t="shared" si="1073"/>
        <v>0</v>
      </c>
      <c r="V1146" s="205" t="str">
        <f t="shared" si="1080"/>
        <v/>
      </c>
      <c r="W1146" s="205" t="str">
        <f t="shared" si="1080"/>
        <v/>
      </c>
      <c r="X1146" s="49">
        <v>17</v>
      </c>
      <c r="Y1146" s="84" t="str">
        <f t="shared" si="1074"/>
        <v/>
      </c>
      <c r="Z1146" s="84" t="str">
        <f t="shared" si="1075"/>
        <v/>
      </c>
      <c r="AA1146" s="84" t="str">
        <f t="shared" si="1076"/>
        <v/>
      </c>
      <c r="AB1146" s="84" t="str">
        <f t="shared" si="1077"/>
        <v/>
      </c>
      <c r="AC1146" s="31">
        <f t="shared" si="1078"/>
        <v>0</v>
      </c>
      <c r="AH1146" s="332" t="str">
        <f t="shared" si="1079"/>
        <v/>
      </c>
    </row>
    <row r="1147" spans="1:34" x14ac:dyDescent="0.25">
      <c r="A1147" s="31" t="str">
        <f>C1131&amp;"x"&amp;B1147</f>
        <v>x14</v>
      </c>
      <c r="B1147" s="60">
        <v>14</v>
      </c>
      <c r="C1147" s="84" t="str">
        <f t="shared" si="1062"/>
        <v/>
      </c>
      <c r="D1147" s="84" t="str">
        <f t="shared" si="1063"/>
        <v/>
      </c>
      <c r="E1147" s="85" t="str">
        <f t="shared" si="1064"/>
        <v/>
      </c>
      <c r="F1147" s="85" t="str">
        <f t="shared" si="1065"/>
        <v/>
      </c>
      <c r="G1147" s="86" t="str">
        <f t="shared" si="1066"/>
        <v/>
      </c>
      <c r="H1147" s="87" t="str">
        <f t="shared" si="1067"/>
        <v/>
      </c>
      <c r="I1147" s="94"/>
      <c r="J1147" s="84" t="str">
        <f t="shared" si="1068"/>
        <v/>
      </c>
      <c r="K1147" s="84" t="str">
        <f t="shared" si="1069"/>
        <v/>
      </c>
      <c r="L1147" s="84" t="str">
        <f t="shared" si="1070"/>
        <v/>
      </c>
      <c r="M1147" s="84" t="str">
        <f t="shared" si="1071"/>
        <v/>
      </c>
      <c r="N1147" s="89"/>
      <c r="P1147" s="199"/>
      <c r="Q1147" s="199"/>
      <c r="R1147" s="199"/>
      <c r="S1147" s="199" t="str">
        <f>IF(OR(LEFT($A1147,1)="x",AND(AC1133+$AC1147=0,$AC1133&gt;0)),"",IFERROR(VLOOKUP($A1147,LedenZ,29,0),""))</f>
        <v/>
      </c>
      <c r="T1147" s="273">
        <f t="shared" si="1072"/>
        <v>0</v>
      </c>
      <c r="U1147" s="202">
        <f t="shared" si="1073"/>
        <v>0</v>
      </c>
      <c r="V1147" s="205" t="str">
        <f t="shared" si="1080"/>
        <v/>
      </c>
      <c r="W1147" s="205" t="str">
        <f t="shared" si="1080"/>
        <v/>
      </c>
      <c r="X1147" s="49">
        <v>18</v>
      </c>
      <c r="Y1147" s="84" t="str">
        <f t="shared" si="1074"/>
        <v/>
      </c>
      <c r="Z1147" s="84" t="str">
        <f t="shared" si="1075"/>
        <v/>
      </c>
      <c r="AA1147" s="84" t="str">
        <f t="shared" si="1076"/>
        <v/>
      </c>
      <c r="AB1147" s="84" t="str">
        <f t="shared" si="1077"/>
        <v/>
      </c>
      <c r="AC1147" s="31">
        <f t="shared" si="1078"/>
        <v>0</v>
      </c>
      <c r="AH1147" s="332" t="str">
        <f t="shared" si="1079"/>
        <v/>
      </c>
    </row>
    <row r="1148" spans="1:34" x14ac:dyDescent="0.25">
      <c r="A1148" s="31" t="str">
        <f>C1131&amp;"x"&amp;B1148</f>
        <v>x15</v>
      </c>
      <c r="B1148" s="60">
        <v>15</v>
      </c>
      <c r="C1148" s="84" t="str">
        <f t="shared" si="1062"/>
        <v/>
      </c>
      <c r="D1148" s="84" t="str">
        <f t="shared" si="1063"/>
        <v/>
      </c>
      <c r="E1148" s="85" t="str">
        <f t="shared" si="1064"/>
        <v/>
      </c>
      <c r="F1148" s="85" t="str">
        <f t="shared" si="1065"/>
        <v/>
      </c>
      <c r="G1148" s="86" t="str">
        <f t="shared" si="1066"/>
        <v/>
      </c>
      <c r="H1148" s="87" t="str">
        <f t="shared" si="1067"/>
        <v/>
      </c>
      <c r="I1148" s="94"/>
      <c r="J1148" s="84" t="str">
        <f t="shared" si="1068"/>
        <v/>
      </c>
      <c r="K1148" s="84" t="str">
        <f t="shared" si="1069"/>
        <v/>
      </c>
      <c r="L1148" s="84" t="str">
        <f t="shared" si="1070"/>
        <v/>
      </c>
      <c r="M1148" s="84" t="str">
        <f t="shared" si="1071"/>
        <v/>
      </c>
      <c r="N1148" s="89"/>
      <c r="P1148" s="199"/>
      <c r="Q1148" s="199"/>
      <c r="R1148" s="199"/>
      <c r="S1148" s="199" t="str">
        <f>IF(OR(LEFT($A1148,1)="x",AND(AC1133+$AC1148=0,$AC1133&gt;0)),"",IFERROR(VLOOKUP($A1148,LedenZ,29,0),""))</f>
        <v/>
      </c>
      <c r="T1148" s="273">
        <f t="shared" si="1072"/>
        <v>0</v>
      </c>
      <c r="U1148" s="202">
        <f t="shared" si="1073"/>
        <v>0</v>
      </c>
      <c r="V1148" s="205" t="str">
        <f t="shared" si="1080"/>
        <v/>
      </c>
      <c r="W1148" s="205" t="str">
        <f t="shared" si="1080"/>
        <v/>
      </c>
      <c r="X1148" s="49">
        <v>19</v>
      </c>
      <c r="Y1148" s="84" t="str">
        <f t="shared" si="1074"/>
        <v/>
      </c>
      <c r="Z1148" s="84" t="str">
        <f t="shared" si="1075"/>
        <v/>
      </c>
      <c r="AA1148" s="84" t="str">
        <f t="shared" si="1076"/>
        <v/>
      </c>
      <c r="AB1148" s="84" t="str">
        <f t="shared" si="1077"/>
        <v/>
      </c>
      <c r="AC1148" s="31">
        <f t="shared" si="1078"/>
        <v>0</v>
      </c>
      <c r="AH1148" s="332" t="str">
        <f t="shared" si="1079"/>
        <v/>
      </c>
    </row>
    <row r="1149" spans="1:34" ht="13.8" thickBot="1" x14ac:dyDescent="0.3">
      <c r="B1149" s="90"/>
      <c r="C1149" s="91"/>
      <c r="D1149" s="90"/>
      <c r="E1149" s="90"/>
      <c r="F1149" s="90"/>
      <c r="G1149" s="92"/>
      <c r="H1149" s="92"/>
      <c r="I1149" s="92"/>
      <c r="J1149" s="91"/>
      <c r="K1149" s="91"/>
      <c r="L1149" s="91"/>
      <c r="M1149" s="89"/>
      <c r="N1149" s="89"/>
      <c r="X1149" s="49">
        <v>20</v>
      </c>
    </row>
    <row r="1150" spans="1:34" ht="13.8" thickTop="1" x14ac:dyDescent="0.25">
      <c r="A1150" s="59"/>
      <c r="B1150" s="60"/>
      <c r="C1150" s="416" t="s">
        <v>5707</v>
      </c>
      <c r="D1150" s="416"/>
      <c r="E1150" s="162" t="s">
        <v>5708</v>
      </c>
      <c r="F1150" s="162" t="s">
        <v>5709</v>
      </c>
      <c r="G1150" s="62" t="s">
        <v>5710</v>
      </c>
      <c r="H1150" s="63"/>
      <c r="I1150" s="64"/>
      <c r="J1150" s="65" t="s">
        <v>5711</v>
      </c>
      <c r="K1150" s="65" t="s">
        <v>5712</v>
      </c>
      <c r="L1150" s="65" t="s">
        <v>5713</v>
      </c>
      <c r="M1150" s="66"/>
      <c r="N1150" s="66"/>
      <c r="O1150" s="67"/>
      <c r="P1150" s="68">
        <f>COUNT(P1154:P1168)</f>
        <v>0</v>
      </c>
      <c r="Q1150" s="68">
        <f>COUNT(Q1154:Q1168)</f>
        <v>0</v>
      </c>
      <c r="R1150" s="68">
        <f>COUNT(R1154:R1168)</f>
        <v>0</v>
      </c>
      <c r="S1150" s="68">
        <f>COUNT(S1154:S1168)</f>
        <v>0</v>
      </c>
      <c r="T1150" s="344">
        <f>T1151-SUM(U1154:U1168)</f>
        <v>0</v>
      </c>
      <c r="U1150" s="67"/>
      <c r="V1150" s="67"/>
      <c r="W1150" s="67"/>
      <c r="X1150" s="67">
        <v>1</v>
      </c>
      <c r="Y1150" s="59"/>
      <c r="Z1150" s="59"/>
      <c r="AA1150" s="59"/>
      <c r="AB1150" s="59"/>
      <c r="AC1150" s="59"/>
    </row>
    <row r="1151" spans="1:34" x14ac:dyDescent="0.25">
      <c r="A1151" s="40">
        <v>61</v>
      </c>
      <c r="B1151" s="70"/>
      <c r="C1151" s="415" t="str">
        <f>Leden!AR63</f>
        <v/>
      </c>
      <c r="D1151" s="415"/>
      <c r="E1151" s="161" t="str">
        <f>IF($C1151="","",LEFT(IFERROR(VLOOKUP($C1151,TeamsZ,2,0),"")&amp;"??",2))</f>
        <v/>
      </c>
      <c r="F1151" s="342" t="str">
        <f>IF($C1151="","",IFERROR(VLOOKUP($C1151,TeamsZ,3,0),"??"))</f>
        <v/>
      </c>
      <c r="G1151" s="161" t="str">
        <f>IF($C1151="","",LEFT(IFERROR(VLOOKUP($C1151,TeamsZ,4,0),"")&amp;"?",1))</f>
        <v/>
      </c>
      <c r="H1151" s="72"/>
      <c r="I1151" s="73"/>
      <c r="J1151" s="265">
        <f>COUNTIF(C1154:C1168,"V")</f>
        <v>0</v>
      </c>
      <c r="K1151" s="268">
        <f>COUNTIF(C1154:C1168,"M")</f>
        <v>0</v>
      </c>
      <c r="L1151" s="74" t="str">
        <f>IFERROR(AVERAGE(H1154:H1168),"")</f>
        <v/>
      </c>
      <c r="M1151" s="75"/>
      <c r="N1151" s="75"/>
      <c r="O1151" s="76" t="s">
        <v>5714</v>
      </c>
      <c r="P1151" s="346"/>
      <c r="Q1151" s="346"/>
      <c r="R1151" s="346"/>
      <c r="S1151" s="346" t="str">
        <f>IF(COUNT(S1154:S1168)=0,"",TeamPunten(S1154:S1168,$C1151,$T1151))</f>
        <v/>
      </c>
      <c r="T1151" s="344">
        <f>SUM(T1154:T1168)</f>
        <v>0</v>
      </c>
      <c r="U1151" s="201" t="str">
        <f>MID($C1151,1,1)</f>
        <v/>
      </c>
      <c r="V1151" s="201" t="str">
        <f>MID($C1151,1,1)</f>
        <v/>
      </c>
      <c r="W1151" s="201" t="str">
        <f>MID($C1151,1,1)</f>
        <v/>
      </c>
      <c r="X1151" s="49">
        <v>2</v>
      </c>
      <c r="Y1151" s="40"/>
      <c r="Z1151" s="40"/>
      <c r="AA1151" s="40"/>
      <c r="AB1151" s="40"/>
      <c r="AC1151" s="40"/>
      <c r="AD1151" s="17" t="str">
        <f>IF($C1151="","",IFERROR(VLOOKUP($C1151,TeamsZ,6,0),""))</f>
        <v/>
      </c>
      <c r="AE1151" s="17" t="str">
        <f>TRIM(IF($AD1151="","",IFERROR(VLOOKUP($AD1151,Teams!$J$4:$O$8,2,0),"")))</f>
        <v/>
      </c>
      <c r="AF1151" s="17" t="str">
        <f>TRIM(IF($AD1151="","",IFERROR(VLOOKUP($AD1151,Teams!$J$4:$O$8,4,0),"")))</f>
        <v/>
      </c>
      <c r="AH1151" s="335" t="str">
        <f>IFERROR(AVERAGE(AH1154:AH1168),"")</f>
        <v/>
      </c>
    </row>
    <row r="1152" spans="1:34" x14ac:dyDescent="0.25">
      <c r="B1152" s="60"/>
      <c r="C1152" s="162"/>
      <c r="D1152" s="60"/>
      <c r="E1152" s="60"/>
      <c r="F1152" s="60"/>
      <c r="G1152" s="64"/>
      <c r="H1152" s="64"/>
      <c r="I1152" s="64"/>
      <c r="J1152" s="266"/>
      <c r="K1152" s="266"/>
      <c r="L1152" s="266"/>
      <c r="M1152" s="77"/>
      <c r="N1152" s="77"/>
      <c r="P1152" s="200"/>
      <c r="Q1152" s="200"/>
      <c r="R1152" s="200"/>
      <c r="S1152" s="200"/>
      <c r="T1152" s="156"/>
      <c r="U1152" s="202"/>
      <c r="V1152" s="202"/>
      <c r="W1152" s="202"/>
      <c r="X1152" s="49">
        <v>3</v>
      </c>
    </row>
    <row r="1153" spans="1:34" x14ac:dyDescent="0.25">
      <c r="A1153" s="78"/>
      <c r="B1153" s="79"/>
      <c r="C1153" s="80" t="s">
        <v>5715</v>
      </c>
      <c r="D1153" s="80" t="s">
        <v>5716</v>
      </c>
      <c r="E1153" s="81" t="s">
        <v>5717</v>
      </c>
      <c r="F1153" s="81" t="s">
        <v>5718</v>
      </c>
      <c r="G1153" s="80" t="s">
        <v>5719</v>
      </c>
      <c r="H1153" s="80" t="s">
        <v>5720</v>
      </c>
      <c r="I1153" s="80" t="s">
        <v>5575</v>
      </c>
      <c r="J1153" s="80" t="s">
        <v>7904</v>
      </c>
      <c r="K1153" s="80" t="s">
        <v>7905</v>
      </c>
      <c r="L1153" s="80" t="s">
        <v>8680</v>
      </c>
      <c r="M1153" s="80" t="s">
        <v>8681</v>
      </c>
      <c r="N1153" s="82"/>
      <c r="O1153" s="83"/>
      <c r="P1153" s="203" t="s">
        <v>5585</v>
      </c>
      <c r="Q1153" s="203" t="s">
        <v>5584</v>
      </c>
      <c r="R1153" s="203" t="s">
        <v>5586</v>
      </c>
      <c r="S1153" s="203" t="s">
        <v>5585</v>
      </c>
      <c r="T1153" s="156"/>
      <c r="U1153" s="201" t="str">
        <f>IF(W1151="","",VLOOKUP(W1151,Leeftijdscat,2,FALSE))</f>
        <v/>
      </c>
      <c r="V1153" s="201" t="str">
        <f>IF(W1151="","",VLOOKUP(W1151,Leeftijdscat,3,FALSE))</f>
        <v/>
      </c>
      <c r="W1153" s="201" t="str">
        <f>IF(W1151="","",VLOOKUP(W1151,Leeftijdscat,4,FALSE))</f>
        <v/>
      </c>
      <c r="X1153" s="49">
        <v>4</v>
      </c>
      <c r="Y1153" s="78">
        <f>LEN(Y1154&amp;Y1155&amp;Y1156&amp;Y1157&amp;Y1158&amp;Y1159&amp;Y1160&amp;Y1161&amp;Y1162&amp;Y1163&amp;Y1164&amp;Y1165&amp;Y1166&amp;Y1167&amp;Y1168)</f>
        <v>0</v>
      </c>
      <c r="Z1153" s="78">
        <f>LEN(Z1154&amp;Z1155&amp;Z1156&amp;Z1157&amp;Z1158&amp;Z1159&amp;Z1160&amp;Z1161&amp;Z1162&amp;Z1163&amp;Z1164&amp;Z1165&amp;Z1166&amp;Z1167&amp;Z1168)</f>
        <v>0</v>
      </c>
      <c r="AA1153" s="78">
        <f>LEN(AA1154&amp;AA1155&amp;AA1156&amp;AA1157&amp;AA1158&amp;AA1159&amp;AA1160&amp;AA1161&amp;AA1162&amp;AA1163&amp;AA1164&amp;AA1165&amp;AA1166&amp;AA1167&amp;AA1168)</f>
        <v>0</v>
      </c>
      <c r="AB1153" s="78">
        <f>LEN(AB1154&amp;AB1155&amp;AB1156&amp;AB1157&amp;AB1158&amp;AB1159&amp;AB1160&amp;AB1161&amp;AB1162&amp;AB1163&amp;AB1164&amp;AB1165&amp;AB1166&amp;AB1167&amp;AB1168)</f>
        <v>0</v>
      </c>
      <c r="AC1153" s="78">
        <f>SUM(Y1153:AA1153)</f>
        <v>0</v>
      </c>
    </row>
    <row r="1154" spans="1:34" x14ac:dyDescent="0.25">
      <c r="A1154" s="31" t="str">
        <f>C1151&amp;"x"&amp;B1154</f>
        <v>x1</v>
      </c>
      <c r="B1154" s="60">
        <v>1</v>
      </c>
      <c r="C1154" s="84" t="str">
        <f t="shared" ref="C1154:C1168" si="1081">IF(LEFT($A1154,1)="x","",IFERROR(VLOOKUP($A1154,LedenZ,5,0),""))</f>
        <v/>
      </c>
      <c r="D1154" s="84" t="str">
        <f t="shared" ref="D1154:D1168" si="1082">IF(LEFT($A1154,1)="x","",IFERROR(VLOOKUP($A1154,LedenZ,6,0),""))</f>
        <v/>
      </c>
      <c r="E1154" s="85" t="str">
        <f t="shared" ref="E1154:E1168" si="1083">IF(LEFT($A1154,1)="x","",IFERROR(VLOOKUP($A1154,LedenZ,7,0),""))</f>
        <v/>
      </c>
      <c r="F1154" s="85" t="str">
        <f t="shared" ref="F1154:F1168" si="1084">IF(LEFT($A1154,1)="x","",IFERROR(VLOOKUP($A1154,LedenZ,8,0),""))</f>
        <v/>
      </c>
      <c r="G1154" s="86" t="str">
        <f t="shared" ref="G1154:G1168" si="1085">IF(LEFT($A1154,1)="x","",IFERROR(VLOOKUP($A1154,LedenZ,9,0),""))</f>
        <v/>
      </c>
      <c r="H1154" s="87" t="str">
        <f t="shared" ref="H1154:H1168" si="1086">IF(AND(ISNUMBER(G1154),G1154&lt;&gt;0),DATEDIF(G1154,Peildatum,"Y"),"")</f>
        <v/>
      </c>
      <c r="I1154" s="94"/>
      <c r="J1154" s="84" t="str">
        <f t="shared" ref="J1154:J1168" si="1087">IF(LEFT($A1154,1)="x","",IFERROR(VLOOKUP($A1154,LedenZ,15,0),""))</f>
        <v/>
      </c>
      <c r="K1154" s="84" t="str">
        <f t="shared" ref="K1154:K1168" si="1088">IF(LEFT($A1154,1)="x","",IFERROR(VLOOKUP($A1154,LedenZ,16,0),""))</f>
        <v/>
      </c>
      <c r="L1154" s="84" t="str">
        <f t="shared" ref="L1154:L1168" si="1089">IF(LEFT($A1154,1)="x","",IFERROR(VLOOKUP($A1154,LedenZ,17,0),""))</f>
        <v/>
      </c>
      <c r="M1154" s="84" t="str">
        <f t="shared" ref="M1154:M1168" si="1090">IF(LEFT($A1154,1)="x","",IFERROR(VLOOKUP($A1154,LedenZ,18,0),""))</f>
        <v/>
      </c>
      <c r="N1154" s="89"/>
      <c r="P1154" s="199"/>
      <c r="Q1154" s="199"/>
      <c r="R1154" s="199"/>
      <c r="S1154" s="199" t="str">
        <f>IF(OR(LEFT($A1154,1)="x",AND(AC1153+$AC1154=0,$AC1153&gt;0)),"",IFERROR(VLOOKUP($A1154,LedenZ,29,0),""))</f>
        <v/>
      </c>
      <c r="T1154" s="273">
        <f t="shared" ref="T1154:T1168" si="1091">IF(LEN(C1154&amp;D1154&amp;E1154&amp;F1154)&gt;0,1,0)</f>
        <v>0</v>
      </c>
      <c r="U1154" s="202">
        <f t="shared" ref="U1154:U1168" si="1092">MIN(LEN(Y1154&amp;Z1154&amp;AA1154&amp;AB1154),1)</f>
        <v>0</v>
      </c>
      <c r="V1154" s="205" t="str">
        <f>V1153</f>
        <v/>
      </c>
      <c r="W1154" s="205" t="str">
        <f>W1153</f>
        <v/>
      </c>
      <c r="X1154" s="49">
        <v>5</v>
      </c>
      <c r="Y1154" s="84" t="str">
        <f t="shared" ref="Y1154:Y1168" si="1093">IF(LEFT($A1154,1)="x","",IFERROR(VLOOKUP($A1154,LedenZ,33,0),""))</f>
        <v/>
      </c>
      <c r="Z1154" s="84" t="str">
        <f t="shared" ref="Z1154:Z1168" si="1094">IF(LEFT($A1154,1)="x","",IFERROR(VLOOKUP($A1154,LedenZ,34,0),""))</f>
        <v/>
      </c>
      <c r="AA1154" s="84" t="str">
        <f t="shared" ref="AA1154:AA1168" si="1095">IF(LEFT($A1154,1)="x","",IFERROR(VLOOKUP($A1154,LedenZ,35,0),""))</f>
        <v/>
      </c>
      <c r="AB1154" s="84" t="str">
        <f t="shared" ref="AB1154:AB1168" si="1096">IF(LEFT($A1154,1)="x","",IFERROR(VLOOKUP($A1154,LedenZ,36,0),""))</f>
        <v/>
      </c>
      <c r="AC1154" s="31">
        <f t="shared" ref="AC1154:AC1168" si="1097">LEN(Y1154&amp;Z1154&amp;AA1154&amp;AB1154)</f>
        <v>0</v>
      </c>
      <c r="AH1154" s="332" t="str">
        <f t="shared" ref="AH1154:AH1168" si="1098">lft(G1154,Peildatum)</f>
        <v/>
      </c>
    </row>
    <row r="1155" spans="1:34" x14ac:dyDescent="0.25">
      <c r="A1155" s="31" t="str">
        <f>C1151&amp;"x"&amp;B1155</f>
        <v>x2</v>
      </c>
      <c r="B1155" s="60">
        <v>2</v>
      </c>
      <c r="C1155" s="84" t="str">
        <f t="shared" si="1081"/>
        <v/>
      </c>
      <c r="D1155" s="84" t="str">
        <f t="shared" si="1082"/>
        <v/>
      </c>
      <c r="E1155" s="85" t="str">
        <f t="shared" si="1083"/>
        <v/>
      </c>
      <c r="F1155" s="85" t="str">
        <f t="shared" si="1084"/>
        <v/>
      </c>
      <c r="G1155" s="86" t="str">
        <f t="shared" si="1085"/>
        <v/>
      </c>
      <c r="H1155" s="87" t="str">
        <f t="shared" si="1086"/>
        <v/>
      </c>
      <c r="I1155" s="94"/>
      <c r="J1155" s="84" t="str">
        <f t="shared" si="1087"/>
        <v/>
      </c>
      <c r="K1155" s="84" t="str">
        <f t="shared" si="1088"/>
        <v/>
      </c>
      <c r="L1155" s="84" t="str">
        <f t="shared" si="1089"/>
        <v/>
      </c>
      <c r="M1155" s="84" t="str">
        <f t="shared" si="1090"/>
        <v/>
      </c>
      <c r="N1155" s="89"/>
      <c r="P1155" s="199"/>
      <c r="Q1155" s="199"/>
      <c r="R1155" s="199"/>
      <c r="S1155" s="199" t="str">
        <f>IF(OR(LEFT($A1155,1)="x",AND(AC1153+$AC1155=0,$AC1153&gt;0)),"",IFERROR(VLOOKUP($A1155,LedenZ,29,0),""))</f>
        <v/>
      </c>
      <c r="T1155" s="273">
        <f t="shared" si="1091"/>
        <v>0</v>
      </c>
      <c r="U1155" s="202">
        <f t="shared" si="1092"/>
        <v>0</v>
      </c>
      <c r="V1155" s="205" t="str">
        <f t="shared" ref="V1155:W1168" si="1099">V1154</f>
        <v/>
      </c>
      <c r="W1155" s="205" t="str">
        <f t="shared" si="1099"/>
        <v/>
      </c>
      <c r="X1155" s="49">
        <v>6</v>
      </c>
      <c r="Y1155" s="84" t="str">
        <f t="shared" si="1093"/>
        <v/>
      </c>
      <c r="Z1155" s="84" t="str">
        <f t="shared" si="1094"/>
        <v/>
      </c>
      <c r="AA1155" s="84" t="str">
        <f t="shared" si="1095"/>
        <v/>
      </c>
      <c r="AB1155" s="84" t="str">
        <f t="shared" si="1096"/>
        <v/>
      </c>
      <c r="AC1155" s="31">
        <f t="shared" si="1097"/>
        <v>0</v>
      </c>
      <c r="AH1155" s="332" t="str">
        <f t="shared" si="1098"/>
        <v/>
      </c>
    </row>
    <row r="1156" spans="1:34" x14ac:dyDescent="0.25">
      <c r="A1156" s="31" t="str">
        <f>C1151&amp;"x"&amp;B1156</f>
        <v>x3</v>
      </c>
      <c r="B1156" s="60">
        <v>3</v>
      </c>
      <c r="C1156" s="84" t="str">
        <f t="shared" si="1081"/>
        <v/>
      </c>
      <c r="D1156" s="84" t="str">
        <f t="shared" si="1082"/>
        <v/>
      </c>
      <c r="E1156" s="85" t="str">
        <f t="shared" si="1083"/>
        <v/>
      </c>
      <c r="F1156" s="85" t="str">
        <f t="shared" si="1084"/>
        <v/>
      </c>
      <c r="G1156" s="86" t="str">
        <f t="shared" si="1085"/>
        <v/>
      </c>
      <c r="H1156" s="87" t="str">
        <f t="shared" si="1086"/>
        <v/>
      </c>
      <c r="I1156" s="94"/>
      <c r="J1156" s="84" t="str">
        <f t="shared" si="1087"/>
        <v/>
      </c>
      <c r="K1156" s="84" t="str">
        <f t="shared" si="1088"/>
        <v/>
      </c>
      <c r="L1156" s="84" t="str">
        <f t="shared" si="1089"/>
        <v/>
      </c>
      <c r="M1156" s="84" t="str">
        <f t="shared" si="1090"/>
        <v/>
      </c>
      <c r="N1156" s="89"/>
      <c r="P1156" s="199"/>
      <c r="Q1156" s="199"/>
      <c r="R1156" s="199"/>
      <c r="S1156" s="199" t="str">
        <f>IF(OR(LEFT($A1156,1)="x",AND(AC1153+$AC1156=0,$AC1153&gt;0)),"",IFERROR(VLOOKUP($A1156,LedenZ,29,0),""))</f>
        <v/>
      </c>
      <c r="T1156" s="273">
        <f t="shared" si="1091"/>
        <v>0</v>
      </c>
      <c r="U1156" s="202">
        <f t="shared" si="1092"/>
        <v>0</v>
      </c>
      <c r="V1156" s="205" t="str">
        <f t="shared" si="1099"/>
        <v/>
      </c>
      <c r="W1156" s="205" t="str">
        <f t="shared" si="1099"/>
        <v/>
      </c>
      <c r="X1156" s="49">
        <v>7</v>
      </c>
      <c r="Y1156" s="84" t="str">
        <f t="shared" si="1093"/>
        <v/>
      </c>
      <c r="Z1156" s="84" t="str">
        <f t="shared" si="1094"/>
        <v/>
      </c>
      <c r="AA1156" s="84" t="str">
        <f t="shared" si="1095"/>
        <v/>
      </c>
      <c r="AB1156" s="84" t="str">
        <f t="shared" si="1096"/>
        <v/>
      </c>
      <c r="AC1156" s="31">
        <f t="shared" si="1097"/>
        <v>0</v>
      </c>
      <c r="AH1156" s="332" t="str">
        <f t="shared" si="1098"/>
        <v/>
      </c>
    </row>
    <row r="1157" spans="1:34" x14ac:dyDescent="0.25">
      <c r="A1157" s="31" t="str">
        <f>C1151&amp;"x"&amp;B1157</f>
        <v>x4</v>
      </c>
      <c r="B1157" s="60">
        <v>4</v>
      </c>
      <c r="C1157" s="84" t="str">
        <f t="shared" si="1081"/>
        <v/>
      </c>
      <c r="D1157" s="84" t="str">
        <f t="shared" si="1082"/>
        <v/>
      </c>
      <c r="E1157" s="85" t="str">
        <f t="shared" si="1083"/>
        <v/>
      </c>
      <c r="F1157" s="85" t="str">
        <f t="shared" si="1084"/>
        <v/>
      </c>
      <c r="G1157" s="86" t="str">
        <f t="shared" si="1085"/>
        <v/>
      </c>
      <c r="H1157" s="87" t="str">
        <f t="shared" si="1086"/>
        <v/>
      </c>
      <c r="I1157" s="94"/>
      <c r="J1157" s="84" t="str">
        <f t="shared" si="1087"/>
        <v/>
      </c>
      <c r="K1157" s="84" t="str">
        <f t="shared" si="1088"/>
        <v/>
      </c>
      <c r="L1157" s="84" t="str">
        <f t="shared" si="1089"/>
        <v/>
      </c>
      <c r="M1157" s="84" t="str">
        <f t="shared" si="1090"/>
        <v/>
      </c>
      <c r="N1157" s="89"/>
      <c r="P1157" s="199"/>
      <c r="Q1157" s="199"/>
      <c r="R1157" s="199"/>
      <c r="S1157" s="199" t="str">
        <f>IF(OR(LEFT($A1157,1)="x",AND(AC1153+$AC1157=0,$AC1153&gt;0)),"",IFERROR(VLOOKUP($A1157,LedenZ,29,0),""))</f>
        <v/>
      </c>
      <c r="T1157" s="273">
        <f t="shared" si="1091"/>
        <v>0</v>
      </c>
      <c r="U1157" s="202">
        <f t="shared" si="1092"/>
        <v>0</v>
      </c>
      <c r="V1157" s="205" t="str">
        <f t="shared" si="1099"/>
        <v/>
      </c>
      <c r="W1157" s="205" t="str">
        <f t="shared" si="1099"/>
        <v/>
      </c>
      <c r="X1157" s="49">
        <v>8</v>
      </c>
      <c r="Y1157" s="84" t="str">
        <f t="shared" si="1093"/>
        <v/>
      </c>
      <c r="Z1157" s="84" t="str">
        <f t="shared" si="1094"/>
        <v/>
      </c>
      <c r="AA1157" s="84" t="str">
        <f t="shared" si="1095"/>
        <v/>
      </c>
      <c r="AB1157" s="84" t="str">
        <f t="shared" si="1096"/>
        <v/>
      </c>
      <c r="AC1157" s="31">
        <f t="shared" si="1097"/>
        <v>0</v>
      </c>
      <c r="AH1157" s="332" t="str">
        <f t="shared" si="1098"/>
        <v/>
      </c>
    </row>
    <row r="1158" spans="1:34" x14ac:dyDescent="0.25">
      <c r="A1158" s="31" t="str">
        <f>C1151&amp;"x"&amp;B1158</f>
        <v>x5</v>
      </c>
      <c r="B1158" s="60">
        <v>5</v>
      </c>
      <c r="C1158" s="84" t="str">
        <f t="shared" si="1081"/>
        <v/>
      </c>
      <c r="D1158" s="84" t="str">
        <f t="shared" si="1082"/>
        <v/>
      </c>
      <c r="E1158" s="85" t="str">
        <f t="shared" si="1083"/>
        <v/>
      </c>
      <c r="F1158" s="85" t="str">
        <f t="shared" si="1084"/>
        <v/>
      </c>
      <c r="G1158" s="86" t="str">
        <f t="shared" si="1085"/>
        <v/>
      </c>
      <c r="H1158" s="87" t="str">
        <f t="shared" si="1086"/>
        <v/>
      </c>
      <c r="I1158" s="94"/>
      <c r="J1158" s="84" t="str">
        <f t="shared" si="1087"/>
        <v/>
      </c>
      <c r="K1158" s="84" t="str">
        <f t="shared" si="1088"/>
        <v/>
      </c>
      <c r="L1158" s="84" t="str">
        <f t="shared" si="1089"/>
        <v/>
      </c>
      <c r="M1158" s="84" t="str">
        <f t="shared" si="1090"/>
        <v/>
      </c>
      <c r="N1158" s="89"/>
      <c r="P1158" s="199"/>
      <c r="Q1158" s="199"/>
      <c r="R1158" s="199"/>
      <c r="S1158" s="199" t="str">
        <f>IF(OR(LEFT($A1158,1)="x",AND(AC1153+$AC1158=0,$AC1153&gt;0)),"",IFERROR(VLOOKUP($A1158,LedenZ,29,0),""))</f>
        <v/>
      </c>
      <c r="T1158" s="273">
        <f t="shared" si="1091"/>
        <v>0</v>
      </c>
      <c r="U1158" s="202">
        <f t="shared" si="1092"/>
        <v>0</v>
      </c>
      <c r="V1158" s="205" t="str">
        <f t="shared" si="1099"/>
        <v/>
      </c>
      <c r="W1158" s="205" t="str">
        <f t="shared" si="1099"/>
        <v/>
      </c>
      <c r="X1158" s="49">
        <v>9</v>
      </c>
      <c r="Y1158" s="84" t="str">
        <f t="shared" si="1093"/>
        <v/>
      </c>
      <c r="Z1158" s="84" t="str">
        <f t="shared" si="1094"/>
        <v/>
      </c>
      <c r="AA1158" s="84" t="str">
        <f t="shared" si="1095"/>
        <v/>
      </c>
      <c r="AB1158" s="84" t="str">
        <f t="shared" si="1096"/>
        <v/>
      </c>
      <c r="AC1158" s="31">
        <f t="shared" si="1097"/>
        <v>0</v>
      </c>
      <c r="AH1158" s="332" t="str">
        <f t="shared" si="1098"/>
        <v/>
      </c>
    </row>
    <row r="1159" spans="1:34" x14ac:dyDescent="0.25">
      <c r="A1159" s="31" t="str">
        <f>C1151&amp;"x"&amp;B1159</f>
        <v>x6</v>
      </c>
      <c r="B1159" s="60">
        <v>6</v>
      </c>
      <c r="C1159" s="84" t="str">
        <f t="shared" si="1081"/>
        <v/>
      </c>
      <c r="D1159" s="84" t="str">
        <f t="shared" si="1082"/>
        <v/>
      </c>
      <c r="E1159" s="85" t="str">
        <f t="shared" si="1083"/>
        <v/>
      </c>
      <c r="F1159" s="85" t="str">
        <f t="shared" si="1084"/>
        <v/>
      </c>
      <c r="G1159" s="86" t="str">
        <f t="shared" si="1085"/>
        <v/>
      </c>
      <c r="H1159" s="87" t="str">
        <f t="shared" si="1086"/>
        <v/>
      </c>
      <c r="I1159" s="94"/>
      <c r="J1159" s="84" t="str">
        <f t="shared" si="1087"/>
        <v/>
      </c>
      <c r="K1159" s="84" t="str">
        <f t="shared" si="1088"/>
        <v/>
      </c>
      <c r="L1159" s="84" t="str">
        <f t="shared" si="1089"/>
        <v/>
      </c>
      <c r="M1159" s="84" t="str">
        <f t="shared" si="1090"/>
        <v/>
      </c>
      <c r="N1159" s="89"/>
      <c r="P1159" s="199"/>
      <c r="Q1159" s="199"/>
      <c r="R1159" s="199"/>
      <c r="S1159" s="199" t="str">
        <f>IF(OR(LEFT($A1159,1)="x",AND(AC1153+$AC1159=0,$AC1153&gt;0)),"",IFERROR(VLOOKUP($A1159,LedenZ,29,0),""))</f>
        <v/>
      </c>
      <c r="T1159" s="273">
        <f t="shared" si="1091"/>
        <v>0</v>
      </c>
      <c r="U1159" s="202">
        <f t="shared" si="1092"/>
        <v>0</v>
      </c>
      <c r="V1159" s="205" t="str">
        <f t="shared" si="1099"/>
        <v/>
      </c>
      <c r="W1159" s="205" t="str">
        <f t="shared" si="1099"/>
        <v/>
      </c>
      <c r="X1159" s="49">
        <v>10</v>
      </c>
      <c r="Y1159" s="84" t="str">
        <f t="shared" si="1093"/>
        <v/>
      </c>
      <c r="Z1159" s="84" t="str">
        <f t="shared" si="1094"/>
        <v/>
      </c>
      <c r="AA1159" s="84" t="str">
        <f t="shared" si="1095"/>
        <v/>
      </c>
      <c r="AB1159" s="84" t="str">
        <f t="shared" si="1096"/>
        <v/>
      </c>
      <c r="AC1159" s="31">
        <f t="shared" si="1097"/>
        <v>0</v>
      </c>
      <c r="AH1159" s="332" t="str">
        <f t="shared" si="1098"/>
        <v/>
      </c>
    </row>
    <row r="1160" spans="1:34" x14ac:dyDescent="0.25">
      <c r="A1160" s="31" t="str">
        <f>C1151&amp;"x"&amp;B1160</f>
        <v>x7</v>
      </c>
      <c r="B1160" s="60">
        <v>7</v>
      </c>
      <c r="C1160" s="84" t="str">
        <f t="shared" si="1081"/>
        <v/>
      </c>
      <c r="D1160" s="84" t="str">
        <f t="shared" si="1082"/>
        <v/>
      </c>
      <c r="E1160" s="85" t="str">
        <f t="shared" si="1083"/>
        <v/>
      </c>
      <c r="F1160" s="85" t="str">
        <f t="shared" si="1084"/>
        <v/>
      </c>
      <c r="G1160" s="86" t="str">
        <f t="shared" si="1085"/>
        <v/>
      </c>
      <c r="H1160" s="87" t="str">
        <f t="shared" si="1086"/>
        <v/>
      </c>
      <c r="I1160" s="94"/>
      <c r="J1160" s="84" t="str">
        <f t="shared" si="1087"/>
        <v/>
      </c>
      <c r="K1160" s="84" t="str">
        <f t="shared" si="1088"/>
        <v/>
      </c>
      <c r="L1160" s="84" t="str">
        <f t="shared" si="1089"/>
        <v/>
      </c>
      <c r="M1160" s="84" t="str">
        <f t="shared" si="1090"/>
        <v/>
      </c>
      <c r="N1160" s="89"/>
      <c r="P1160" s="199"/>
      <c r="Q1160" s="199"/>
      <c r="R1160" s="199"/>
      <c r="S1160" s="199" t="str">
        <f>IF(OR(LEFT($A1160,1)="x",AND(AC1153+$AC1160=0,$AC1153&gt;0)),"",IFERROR(VLOOKUP($A1160,LedenZ,29,0),""))</f>
        <v/>
      </c>
      <c r="T1160" s="273">
        <f t="shared" si="1091"/>
        <v>0</v>
      </c>
      <c r="U1160" s="202">
        <f t="shared" si="1092"/>
        <v>0</v>
      </c>
      <c r="V1160" s="205" t="str">
        <f t="shared" si="1099"/>
        <v/>
      </c>
      <c r="W1160" s="205" t="str">
        <f t="shared" si="1099"/>
        <v/>
      </c>
      <c r="X1160" s="49">
        <v>11</v>
      </c>
      <c r="Y1160" s="84" t="str">
        <f t="shared" si="1093"/>
        <v/>
      </c>
      <c r="Z1160" s="84" t="str">
        <f t="shared" si="1094"/>
        <v/>
      </c>
      <c r="AA1160" s="84" t="str">
        <f t="shared" si="1095"/>
        <v/>
      </c>
      <c r="AB1160" s="84" t="str">
        <f t="shared" si="1096"/>
        <v/>
      </c>
      <c r="AC1160" s="31">
        <f t="shared" si="1097"/>
        <v>0</v>
      </c>
      <c r="AH1160" s="332" t="str">
        <f t="shared" si="1098"/>
        <v/>
      </c>
    </row>
    <row r="1161" spans="1:34" x14ac:dyDescent="0.25">
      <c r="A1161" s="31" t="str">
        <f>C1151&amp;"x"&amp;B1161</f>
        <v>x8</v>
      </c>
      <c r="B1161" s="60">
        <v>8</v>
      </c>
      <c r="C1161" s="84" t="str">
        <f t="shared" si="1081"/>
        <v/>
      </c>
      <c r="D1161" s="84" t="str">
        <f t="shared" si="1082"/>
        <v/>
      </c>
      <c r="E1161" s="85" t="str">
        <f t="shared" si="1083"/>
        <v/>
      </c>
      <c r="F1161" s="85" t="str">
        <f t="shared" si="1084"/>
        <v/>
      </c>
      <c r="G1161" s="86" t="str">
        <f t="shared" si="1085"/>
        <v/>
      </c>
      <c r="H1161" s="87" t="str">
        <f t="shared" si="1086"/>
        <v/>
      </c>
      <c r="I1161" s="94"/>
      <c r="J1161" s="84" t="str">
        <f t="shared" si="1087"/>
        <v/>
      </c>
      <c r="K1161" s="84" t="str">
        <f t="shared" si="1088"/>
        <v/>
      </c>
      <c r="L1161" s="84" t="str">
        <f t="shared" si="1089"/>
        <v/>
      </c>
      <c r="M1161" s="84" t="str">
        <f t="shared" si="1090"/>
        <v/>
      </c>
      <c r="N1161" s="89"/>
      <c r="P1161" s="199"/>
      <c r="Q1161" s="199"/>
      <c r="R1161" s="199"/>
      <c r="S1161" s="199" t="str">
        <f>IF(OR(LEFT($A1161,1)="x",AND(AC1153+$AC1161=0,$AC1153&gt;0)),"",IFERROR(VLOOKUP($A1161,LedenZ,29,0),""))</f>
        <v/>
      </c>
      <c r="T1161" s="273">
        <f t="shared" si="1091"/>
        <v>0</v>
      </c>
      <c r="U1161" s="202">
        <f t="shared" si="1092"/>
        <v>0</v>
      </c>
      <c r="V1161" s="205" t="str">
        <f t="shared" si="1099"/>
        <v/>
      </c>
      <c r="W1161" s="205" t="str">
        <f t="shared" si="1099"/>
        <v/>
      </c>
      <c r="X1161" s="49">
        <v>12</v>
      </c>
      <c r="Y1161" s="84" t="str">
        <f t="shared" si="1093"/>
        <v/>
      </c>
      <c r="Z1161" s="84" t="str">
        <f t="shared" si="1094"/>
        <v/>
      </c>
      <c r="AA1161" s="84" t="str">
        <f t="shared" si="1095"/>
        <v/>
      </c>
      <c r="AB1161" s="84" t="str">
        <f t="shared" si="1096"/>
        <v/>
      </c>
      <c r="AC1161" s="31">
        <f t="shared" si="1097"/>
        <v>0</v>
      </c>
      <c r="AH1161" s="332" t="str">
        <f t="shared" si="1098"/>
        <v/>
      </c>
    </row>
    <row r="1162" spans="1:34" x14ac:dyDescent="0.25">
      <c r="A1162" s="31" t="str">
        <f>C1151&amp;"x"&amp;B1162</f>
        <v>x9</v>
      </c>
      <c r="B1162" s="60">
        <v>9</v>
      </c>
      <c r="C1162" s="84" t="str">
        <f t="shared" si="1081"/>
        <v/>
      </c>
      <c r="D1162" s="84" t="str">
        <f t="shared" si="1082"/>
        <v/>
      </c>
      <c r="E1162" s="85" t="str">
        <f t="shared" si="1083"/>
        <v/>
      </c>
      <c r="F1162" s="85" t="str">
        <f t="shared" si="1084"/>
        <v/>
      </c>
      <c r="G1162" s="86" t="str">
        <f t="shared" si="1085"/>
        <v/>
      </c>
      <c r="H1162" s="87" t="str">
        <f t="shared" si="1086"/>
        <v/>
      </c>
      <c r="I1162" s="94"/>
      <c r="J1162" s="84" t="str">
        <f t="shared" si="1087"/>
        <v/>
      </c>
      <c r="K1162" s="84" t="str">
        <f t="shared" si="1088"/>
        <v/>
      </c>
      <c r="L1162" s="84" t="str">
        <f t="shared" si="1089"/>
        <v/>
      </c>
      <c r="M1162" s="84" t="str">
        <f t="shared" si="1090"/>
        <v/>
      </c>
      <c r="N1162" s="89"/>
      <c r="P1162" s="199"/>
      <c r="Q1162" s="199"/>
      <c r="R1162" s="199"/>
      <c r="S1162" s="199" t="str">
        <f>IF(OR(LEFT($A1162,1)="x",AND(AC1153+$AC1162=0,$AC1153&gt;0)),"",IFERROR(VLOOKUP($A1162,LedenZ,29,0),""))</f>
        <v/>
      </c>
      <c r="T1162" s="273">
        <f t="shared" si="1091"/>
        <v>0</v>
      </c>
      <c r="U1162" s="202">
        <f t="shared" si="1092"/>
        <v>0</v>
      </c>
      <c r="V1162" s="205" t="str">
        <f t="shared" si="1099"/>
        <v/>
      </c>
      <c r="W1162" s="205" t="str">
        <f t="shared" si="1099"/>
        <v/>
      </c>
      <c r="X1162" s="49">
        <v>13</v>
      </c>
      <c r="Y1162" s="84" t="str">
        <f t="shared" si="1093"/>
        <v/>
      </c>
      <c r="Z1162" s="84" t="str">
        <f t="shared" si="1094"/>
        <v/>
      </c>
      <c r="AA1162" s="84" t="str">
        <f t="shared" si="1095"/>
        <v/>
      </c>
      <c r="AB1162" s="84" t="str">
        <f t="shared" si="1096"/>
        <v/>
      </c>
      <c r="AC1162" s="31">
        <f t="shared" si="1097"/>
        <v>0</v>
      </c>
      <c r="AH1162" s="332" t="str">
        <f t="shared" si="1098"/>
        <v/>
      </c>
    </row>
    <row r="1163" spans="1:34" x14ac:dyDescent="0.25">
      <c r="A1163" s="31" t="str">
        <f>C1151&amp;"x"&amp;B1163</f>
        <v>x10</v>
      </c>
      <c r="B1163" s="60">
        <v>10</v>
      </c>
      <c r="C1163" s="84" t="str">
        <f t="shared" si="1081"/>
        <v/>
      </c>
      <c r="D1163" s="84" t="str">
        <f t="shared" si="1082"/>
        <v/>
      </c>
      <c r="E1163" s="85" t="str">
        <f t="shared" si="1083"/>
        <v/>
      </c>
      <c r="F1163" s="85" t="str">
        <f t="shared" si="1084"/>
        <v/>
      </c>
      <c r="G1163" s="86" t="str">
        <f t="shared" si="1085"/>
        <v/>
      </c>
      <c r="H1163" s="87" t="str">
        <f t="shared" si="1086"/>
        <v/>
      </c>
      <c r="I1163" s="94"/>
      <c r="J1163" s="84" t="str">
        <f t="shared" si="1087"/>
        <v/>
      </c>
      <c r="K1163" s="84" t="str">
        <f t="shared" si="1088"/>
        <v/>
      </c>
      <c r="L1163" s="84" t="str">
        <f t="shared" si="1089"/>
        <v/>
      </c>
      <c r="M1163" s="84" t="str">
        <f t="shared" si="1090"/>
        <v/>
      </c>
      <c r="N1163" s="89"/>
      <c r="P1163" s="199"/>
      <c r="Q1163" s="199"/>
      <c r="R1163" s="199"/>
      <c r="S1163" s="199" t="str">
        <f>IF(OR(LEFT($A1163,1)="x",AND(AC1153+$AC1163=0,$AC1153&gt;0)),"",IFERROR(VLOOKUP($A1163,LedenZ,29,0),""))</f>
        <v/>
      </c>
      <c r="T1163" s="273">
        <f t="shared" si="1091"/>
        <v>0</v>
      </c>
      <c r="U1163" s="202">
        <f t="shared" si="1092"/>
        <v>0</v>
      </c>
      <c r="V1163" s="205" t="str">
        <f t="shared" si="1099"/>
        <v/>
      </c>
      <c r="W1163" s="205" t="str">
        <f t="shared" si="1099"/>
        <v/>
      </c>
      <c r="X1163" s="49">
        <v>14</v>
      </c>
      <c r="Y1163" s="84" t="str">
        <f t="shared" si="1093"/>
        <v/>
      </c>
      <c r="Z1163" s="84" t="str">
        <f t="shared" si="1094"/>
        <v/>
      </c>
      <c r="AA1163" s="84" t="str">
        <f t="shared" si="1095"/>
        <v/>
      </c>
      <c r="AB1163" s="84" t="str">
        <f t="shared" si="1096"/>
        <v/>
      </c>
      <c r="AC1163" s="31">
        <f t="shared" si="1097"/>
        <v>0</v>
      </c>
      <c r="AH1163" s="332" t="str">
        <f t="shared" si="1098"/>
        <v/>
      </c>
    </row>
    <row r="1164" spans="1:34" x14ac:dyDescent="0.25">
      <c r="A1164" s="31" t="str">
        <f>C1151&amp;"x"&amp;B1164</f>
        <v>x11</v>
      </c>
      <c r="B1164" s="60">
        <v>11</v>
      </c>
      <c r="C1164" s="84" t="str">
        <f t="shared" si="1081"/>
        <v/>
      </c>
      <c r="D1164" s="84" t="str">
        <f t="shared" si="1082"/>
        <v/>
      </c>
      <c r="E1164" s="85" t="str">
        <f t="shared" si="1083"/>
        <v/>
      </c>
      <c r="F1164" s="85" t="str">
        <f t="shared" si="1084"/>
        <v/>
      </c>
      <c r="G1164" s="86" t="str">
        <f t="shared" si="1085"/>
        <v/>
      </c>
      <c r="H1164" s="87" t="str">
        <f t="shared" si="1086"/>
        <v/>
      </c>
      <c r="I1164" s="94"/>
      <c r="J1164" s="84" t="str">
        <f t="shared" si="1087"/>
        <v/>
      </c>
      <c r="K1164" s="84" t="str">
        <f t="shared" si="1088"/>
        <v/>
      </c>
      <c r="L1164" s="84" t="str">
        <f t="shared" si="1089"/>
        <v/>
      </c>
      <c r="M1164" s="84" t="str">
        <f t="shared" si="1090"/>
        <v/>
      </c>
      <c r="N1164" s="89"/>
      <c r="P1164" s="199"/>
      <c r="Q1164" s="199"/>
      <c r="R1164" s="199"/>
      <c r="S1164" s="199" t="str">
        <f>IF(OR(LEFT($A1164,1)="x",AND(AC1153+$AC1164=0,$AC1153&gt;0)),"",IFERROR(VLOOKUP($A1164,LedenZ,29,0),""))</f>
        <v/>
      </c>
      <c r="T1164" s="273">
        <f t="shared" si="1091"/>
        <v>0</v>
      </c>
      <c r="U1164" s="202">
        <f t="shared" si="1092"/>
        <v>0</v>
      </c>
      <c r="V1164" s="205" t="str">
        <f t="shared" si="1099"/>
        <v/>
      </c>
      <c r="W1164" s="205" t="str">
        <f t="shared" si="1099"/>
        <v/>
      </c>
      <c r="X1164" s="49">
        <v>15</v>
      </c>
      <c r="Y1164" s="84" t="str">
        <f t="shared" si="1093"/>
        <v/>
      </c>
      <c r="Z1164" s="84" t="str">
        <f t="shared" si="1094"/>
        <v/>
      </c>
      <c r="AA1164" s="84" t="str">
        <f t="shared" si="1095"/>
        <v/>
      </c>
      <c r="AB1164" s="84" t="str">
        <f t="shared" si="1096"/>
        <v/>
      </c>
      <c r="AC1164" s="31">
        <f t="shared" si="1097"/>
        <v>0</v>
      </c>
      <c r="AH1164" s="332" t="str">
        <f t="shared" si="1098"/>
        <v/>
      </c>
    </row>
    <row r="1165" spans="1:34" x14ac:dyDescent="0.25">
      <c r="A1165" s="31" t="str">
        <f>C1151&amp;"x"&amp;B1165</f>
        <v>x12</v>
      </c>
      <c r="B1165" s="60">
        <v>12</v>
      </c>
      <c r="C1165" s="84" t="str">
        <f t="shared" si="1081"/>
        <v/>
      </c>
      <c r="D1165" s="84" t="str">
        <f t="shared" si="1082"/>
        <v/>
      </c>
      <c r="E1165" s="85" t="str">
        <f t="shared" si="1083"/>
        <v/>
      </c>
      <c r="F1165" s="85" t="str">
        <f t="shared" si="1084"/>
        <v/>
      </c>
      <c r="G1165" s="86" t="str">
        <f t="shared" si="1085"/>
        <v/>
      </c>
      <c r="H1165" s="87" t="str">
        <f t="shared" si="1086"/>
        <v/>
      </c>
      <c r="I1165" s="94"/>
      <c r="J1165" s="84" t="str">
        <f t="shared" si="1087"/>
        <v/>
      </c>
      <c r="K1165" s="84" t="str">
        <f t="shared" si="1088"/>
        <v/>
      </c>
      <c r="L1165" s="84" t="str">
        <f t="shared" si="1089"/>
        <v/>
      </c>
      <c r="M1165" s="84" t="str">
        <f t="shared" si="1090"/>
        <v/>
      </c>
      <c r="N1165" s="89"/>
      <c r="P1165" s="199"/>
      <c r="Q1165" s="199"/>
      <c r="R1165" s="199"/>
      <c r="S1165" s="199" t="str">
        <f>IF(OR(LEFT($A1165,1)="x",AND(AC1153+$AC1165=0,$AC1153&gt;0)),"",IFERROR(VLOOKUP($A1165,LedenZ,29,0),""))</f>
        <v/>
      </c>
      <c r="T1165" s="273">
        <f t="shared" si="1091"/>
        <v>0</v>
      </c>
      <c r="U1165" s="202">
        <f t="shared" si="1092"/>
        <v>0</v>
      </c>
      <c r="V1165" s="205" t="str">
        <f t="shared" si="1099"/>
        <v/>
      </c>
      <c r="W1165" s="205" t="str">
        <f t="shared" si="1099"/>
        <v/>
      </c>
      <c r="X1165" s="49">
        <v>16</v>
      </c>
      <c r="Y1165" s="84" t="str">
        <f t="shared" si="1093"/>
        <v/>
      </c>
      <c r="Z1165" s="84" t="str">
        <f t="shared" si="1094"/>
        <v/>
      </c>
      <c r="AA1165" s="84" t="str">
        <f t="shared" si="1095"/>
        <v/>
      </c>
      <c r="AB1165" s="84" t="str">
        <f t="shared" si="1096"/>
        <v/>
      </c>
      <c r="AC1165" s="31">
        <f t="shared" si="1097"/>
        <v>0</v>
      </c>
      <c r="AH1165" s="332" t="str">
        <f t="shared" si="1098"/>
        <v/>
      </c>
    </row>
    <row r="1166" spans="1:34" x14ac:dyDescent="0.25">
      <c r="A1166" s="31" t="str">
        <f>C1151&amp;"x"&amp;B1166</f>
        <v>x13</v>
      </c>
      <c r="B1166" s="60">
        <v>13</v>
      </c>
      <c r="C1166" s="84" t="str">
        <f t="shared" si="1081"/>
        <v/>
      </c>
      <c r="D1166" s="84" t="str">
        <f t="shared" si="1082"/>
        <v/>
      </c>
      <c r="E1166" s="85" t="str">
        <f t="shared" si="1083"/>
        <v/>
      </c>
      <c r="F1166" s="85" t="str">
        <f t="shared" si="1084"/>
        <v/>
      </c>
      <c r="G1166" s="86" t="str">
        <f t="shared" si="1085"/>
        <v/>
      </c>
      <c r="H1166" s="87" t="str">
        <f t="shared" si="1086"/>
        <v/>
      </c>
      <c r="I1166" s="94"/>
      <c r="J1166" s="84" t="str">
        <f t="shared" si="1087"/>
        <v/>
      </c>
      <c r="K1166" s="84" t="str">
        <f t="shared" si="1088"/>
        <v/>
      </c>
      <c r="L1166" s="84" t="str">
        <f t="shared" si="1089"/>
        <v/>
      </c>
      <c r="M1166" s="84" t="str">
        <f t="shared" si="1090"/>
        <v/>
      </c>
      <c r="N1166" s="89"/>
      <c r="P1166" s="199"/>
      <c r="Q1166" s="199"/>
      <c r="R1166" s="199"/>
      <c r="S1166" s="199" t="str">
        <f>IF(OR(LEFT($A1166,1)="x",AND(AC1153+$AC1166=0,$AC1153&gt;0)),"",IFERROR(VLOOKUP($A1166,LedenZ,29,0),""))</f>
        <v/>
      </c>
      <c r="T1166" s="273">
        <f t="shared" si="1091"/>
        <v>0</v>
      </c>
      <c r="U1166" s="202">
        <f t="shared" si="1092"/>
        <v>0</v>
      </c>
      <c r="V1166" s="205" t="str">
        <f t="shared" si="1099"/>
        <v/>
      </c>
      <c r="W1166" s="205" t="str">
        <f t="shared" si="1099"/>
        <v/>
      </c>
      <c r="X1166" s="49">
        <v>17</v>
      </c>
      <c r="Y1166" s="84" t="str">
        <f t="shared" si="1093"/>
        <v/>
      </c>
      <c r="Z1166" s="84" t="str">
        <f t="shared" si="1094"/>
        <v/>
      </c>
      <c r="AA1166" s="84" t="str">
        <f t="shared" si="1095"/>
        <v/>
      </c>
      <c r="AB1166" s="84" t="str">
        <f t="shared" si="1096"/>
        <v/>
      </c>
      <c r="AC1166" s="31">
        <f t="shared" si="1097"/>
        <v>0</v>
      </c>
      <c r="AH1166" s="332" t="str">
        <f t="shared" si="1098"/>
        <v/>
      </c>
    </row>
    <row r="1167" spans="1:34" x14ac:dyDescent="0.25">
      <c r="A1167" s="31" t="str">
        <f>C1151&amp;"x"&amp;B1167</f>
        <v>x14</v>
      </c>
      <c r="B1167" s="60">
        <v>14</v>
      </c>
      <c r="C1167" s="84" t="str">
        <f t="shared" si="1081"/>
        <v/>
      </c>
      <c r="D1167" s="84" t="str">
        <f t="shared" si="1082"/>
        <v/>
      </c>
      <c r="E1167" s="85" t="str">
        <f t="shared" si="1083"/>
        <v/>
      </c>
      <c r="F1167" s="85" t="str">
        <f t="shared" si="1084"/>
        <v/>
      </c>
      <c r="G1167" s="86" t="str">
        <f t="shared" si="1085"/>
        <v/>
      </c>
      <c r="H1167" s="87" t="str">
        <f t="shared" si="1086"/>
        <v/>
      </c>
      <c r="I1167" s="94"/>
      <c r="J1167" s="84" t="str">
        <f t="shared" si="1087"/>
        <v/>
      </c>
      <c r="K1167" s="84" t="str">
        <f t="shared" si="1088"/>
        <v/>
      </c>
      <c r="L1167" s="84" t="str">
        <f t="shared" si="1089"/>
        <v/>
      </c>
      <c r="M1167" s="84" t="str">
        <f t="shared" si="1090"/>
        <v/>
      </c>
      <c r="N1167" s="89"/>
      <c r="P1167" s="199"/>
      <c r="Q1167" s="199"/>
      <c r="R1167" s="199"/>
      <c r="S1167" s="199" t="str">
        <f>IF(OR(LEFT($A1167,1)="x",AND(AC1153+$AC1167=0,$AC1153&gt;0)),"",IFERROR(VLOOKUP($A1167,LedenZ,29,0),""))</f>
        <v/>
      </c>
      <c r="T1167" s="273">
        <f t="shared" si="1091"/>
        <v>0</v>
      </c>
      <c r="U1167" s="202">
        <f t="shared" si="1092"/>
        <v>0</v>
      </c>
      <c r="V1167" s="205" t="str">
        <f t="shared" si="1099"/>
        <v/>
      </c>
      <c r="W1167" s="205" t="str">
        <f t="shared" si="1099"/>
        <v/>
      </c>
      <c r="X1167" s="49">
        <v>18</v>
      </c>
      <c r="Y1167" s="84" t="str">
        <f t="shared" si="1093"/>
        <v/>
      </c>
      <c r="Z1167" s="84" t="str">
        <f t="shared" si="1094"/>
        <v/>
      </c>
      <c r="AA1167" s="84" t="str">
        <f t="shared" si="1095"/>
        <v/>
      </c>
      <c r="AB1167" s="84" t="str">
        <f t="shared" si="1096"/>
        <v/>
      </c>
      <c r="AC1167" s="31">
        <f t="shared" si="1097"/>
        <v>0</v>
      </c>
      <c r="AH1167" s="332" t="str">
        <f t="shared" si="1098"/>
        <v/>
      </c>
    </row>
    <row r="1168" spans="1:34" x14ac:dyDescent="0.25">
      <c r="A1168" s="31" t="str">
        <f>C1151&amp;"x"&amp;B1168</f>
        <v>x15</v>
      </c>
      <c r="B1168" s="60">
        <v>15</v>
      </c>
      <c r="C1168" s="84" t="str">
        <f t="shared" si="1081"/>
        <v/>
      </c>
      <c r="D1168" s="84" t="str">
        <f t="shared" si="1082"/>
        <v/>
      </c>
      <c r="E1168" s="85" t="str">
        <f t="shared" si="1083"/>
        <v/>
      </c>
      <c r="F1168" s="85" t="str">
        <f t="shared" si="1084"/>
        <v/>
      </c>
      <c r="G1168" s="86" t="str">
        <f t="shared" si="1085"/>
        <v/>
      </c>
      <c r="H1168" s="87" t="str">
        <f t="shared" si="1086"/>
        <v/>
      </c>
      <c r="I1168" s="94"/>
      <c r="J1168" s="84" t="str">
        <f t="shared" si="1087"/>
        <v/>
      </c>
      <c r="K1168" s="84" t="str">
        <f t="shared" si="1088"/>
        <v/>
      </c>
      <c r="L1168" s="84" t="str">
        <f t="shared" si="1089"/>
        <v/>
      </c>
      <c r="M1168" s="84" t="str">
        <f t="shared" si="1090"/>
        <v/>
      </c>
      <c r="N1168" s="89"/>
      <c r="P1168" s="199"/>
      <c r="Q1168" s="199"/>
      <c r="R1168" s="199"/>
      <c r="S1168" s="199" t="str">
        <f>IF(OR(LEFT($A1168,1)="x",AND(AC1153+$AC1168=0,$AC1153&gt;0)),"",IFERROR(VLOOKUP($A1168,LedenZ,29,0),""))</f>
        <v/>
      </c>
      <c r="T1168" s="273">
        <f t="shared" si="1091"/>
        <v>0</v>
      </c>
      <c r="U1168" s="202">
        <f t="shared" si="1092"/>
        <v>0</v>
      </c>
      <c r="V1168" s="205" t="str">
        <f t="shared" si="1099"/>
        <v/>
      </c>
      <c r="W1168" s="205" t="str">
        <f t="shared" si="1099"/>
        <v/>
      </c>
      <c r="X1168" s="49">
        <v>19</v>
      </c>
      <c r="Y1168" s="84" t="str">
        <f t="shared" si="1093"/>
        <v/>
      </c>
      <c r="Z1168" s="84" t="str">
        <f t="shared" si="1094"/>
        <v/>
      </c>
      <c r="AA1168" s="84" t="str">
        <f t="shared" si="1095"/>
        <v/>
      </c>
      <c r="AB1168" s="84" t="str">
        <f t="shared" si="1096"/>
        <v/>
      </c>
      <c r="AC1168" s="31">
        <f t="shared" si="1097"/>
        <v>0</v>
      </c>
      <c r="AH1168" s="332" t="str">
        <f t="shared" si="1098"/>
        <v/>
      </c>
    </row>
    <row r="1169" spans="1:34" ht="13.8" thickBot="1" x14ac:dyDescent="0.3">
      <c r="B1169" s="90"/>
      <c r="C1169" s="91"/>
      <c r="D1169" s="90"/>
      <c r="E1169" s="90"/>
      <c r="F1169" s="90"/>
      <c r="G1169" s="92"/>
      <c r="H1169" s="92"/>
      <c r="I1169" s="92"/>
      <c r="J1169" s="91"/>
      <c r="K1169" s="91"/>
      <c r="L1169" s="91"/>
      <c r="M1169" s="89"/>
      <c r="N1169" s="89"/>
      <c r="X1169" s="49">
        <v>20</v>
      </c>
    </row>
    <row r="1170" spans="1:34" ht="13.8" thickTop="1" x14ac:dyDescent="0.25">
      <c r="A1170" s="59"/>
      <c r="B1170" s="60"/>
      <c r="C1170" s="416" t="s">
        <v>5707</v>
      </c>
      <c r="D1170" s="416"/>
      <c r="E1170" s="162" t="s">
        <v>5708</v>
      </c>
      <c r="F1170" s="162" t="s">
        <v>5709</v>
      </c>
      <c r="G1170" s="62" t="s">
        <v>5710</v>
      </c>
      <c r="H1170" s="63"/>
      <c r="I1170" s="64"/>
      <c r="J1170" s="65" t="s">
        <v>5711</v>
      </c>
      <c r="K1170" s="65" t="s">
        <v>5712</v>
      </c>
      <c r="L1170" s="65" t="s">
        <v>5713</v>
      </c>
      <c r="M1170" s="66"/>
      <c r="N1170" s="66"/>
      <c r="O1170" s="67"/>
      <c r="P1170" s="68">
        <f>COUNT(P1174:P1188)</f>
        <v>0</v>
      </c>
      <c r="Q1170" s="68">
        <f>COUNT(Q1174:Q1188)</f>
        <v>0</v>
      </c>
      <c r="R1170" s="68">
        <f>COUNT(R1174:R1188)</f>
        <v>0</v>
      </c>
      <c r="S1170" s="68">
        <f>COUNT(S1174:S1188)</f>
        <v>0</v>
      </c>
      <c r="T1170" s="344">
        <f>T1171-SUM(U1174:U1188)</f>
        <v>0</v>
      </c>
      <c r="U1170" s="67"/>
      <c r="V1170" s="67"/>
      <c r="W1170" s="67"/>
      <c r="X1170" s="67">
        <v>1</v>
      </c>
      <c r="Y1170" s="59"/>
      <c r="Z1170" s="59"/>
      <c r="AA1170" s="59"/>
      <c r="AB1170" s="59"/>
      <c r="AC1170" s="59"/>
    </row>
    <row r="1171" spans="1:34" x14ac:dyDescent="0.25">
      <c r="A1171" s="40">
        <v>62</v>
      </c>
      <c r="B1171" s="70"/>
      <c r="C1171" s="415" t="str">
        <f>Leden!AR64</f>
        <v/>
      </c>
      <c r="D1171" s="415"/>
      <c r="E1171" s="161" t="str">
        <f>IF($C1171="","",LEFT(IFERROR(VLOOKUP($C1171,TeamsZ,2,0),"")&amp;"??",2))</f>
        <v/>
      </c>
      <c r="F1171" s="342" t="str">
        <f>IF($C1171="","",IFERROR(VLOOKUP($C1171,TeamsZ,3,0),"??"))</f>
        <v/>
      </c>
      <c r="G1171" s="161" t="str">
        <f>IF($C1171="","",LEFT(IFERROR(VLOOKUP($C1171,TeamsZ,4,0),"")&amp;"?",1))</f>
        <v/>
      </c>
      <c r="H1171" s="72"/>
      <c r="I1171" s="73"/>
      <c r="J1171" s="265">
        <f>COUNTIF(C1174:C1188,"V")</f>
        <v>0</v>
      </c>
      <c r="K1171" s="268">
        <f>COUNTIF(C1174:C1188,"M")</f>
        <v>0</v>
      </c>
      <c r="L1171" s="74" t="str">
        <f>IFERROR(AVERAGE(H1174:H1188),"")</f>
        <v/>
      </c>
      <c r="M1171" s="75"/>
      <c r="N1171" s="75"/>
      <c r="O1171" s="76" t="s">
        <v>5714</v>
      </c>
      <c r="P1171" s="346"/>
      <c r="Q1171" s="346"/>
      <c r="R1171" s="346"/>
      <c r="S1171" s="346" t="str">
        <f>IF(COUNT(S1174:S1188)=0,"",TeamPunten(S1174:S1188,$C1171,$T1171))</f>
        <v/>
      </c>
      <c r="T1171" s="344">
        <f>SUM(T1174:T1188)</f>
        <v>0</v>
      </c>
      <c r="U1171" s="201" t="str">
        <f>MID($C1171,1,1)</f>
        <v/>
      </c>
      <c r="V1171" s="201" t="str">
        <f>MID($C1171,1,1)</f>
        <v/>
      </c>
      <c r="W1171" s="201" t="str">
        <f>MID($C1171,1,1)</f>
        <v/>
      </c>
      <c r="X1171" s="49">
        <v>2</v>
      </c>
      <c r="Y1171" s="40"/>
      <c r="Z1171" s="40"/>
      <c r="AA1171" s="40"/>
      <c r="AB1171" s="40"/>
      <c r="AC1171" s="40"/>
      <c r="AD1171" s="17" t="str">
        <f>IF($C1171="","",IFERROR(VLOOKUP($C1171,TeamsZ,6,0),""))</f>
        <v/>
      </c>
      <c r="AE1171" s="17" t="str">
        <f>TRIM(IF($AD1171="","",IFERROR(VLOOKUP($AD1171,Teams!$J$4:$O$8,2,0),"")))</f>
        <v/>
      </c>
      <c r="AF1171" s="17" t="str">
        <f>TRIM(IF($AD1171="","",IFERROR(VLOOKUP($AD1171,Teams!$J$4:$O$8,4,0),"")))</f>
        <v/>
      </c>
      <c r="AH1171" s="335" t="str">
        <f>IFERROR(AVERAGE(AH1174:AH1188),"")</f>
        <v/>
      </c>
    </row>
    <row r="1172" spans="1:34" x14ac:dyDescent="0.25">
      <c r="B1172" s="60"/>
      <c r="C1172" s="162"/>
      <c r="D1172" s="60"/>
      <c r="E1172" s="60"/>
      <c r="F1172" s="60"/>
      <c r="G1172" s="64"/>
      <c r="H1172" s="64"/>
      <c r="I1172" s="64"/>
      <c r="J1172" s="266"/>
      <c r="K1172" s="266"/>
      <c r="L1172" s="266"/>
      <c r="M1172" s="77"/>
      <c r="N1172" s="77"/>
      <c r="P1172" s="200"/>
      <c r="Q1172" s="200"/>
      <c r="R1172" s="200"/>
      <c r="S1172" s="200"/>
      <c r="T1172" s="156"/>
      <c r="U1172" s="202"/>
      <c r="V1172" s="202"/>
      <c r="W1172" s="202"/>
      <c r="X1172" s="49">
        <v>3</v>
      </c>
    </row>
    <row r="1173" spans="1:34" x14ac:dyDescent="0.25">
      <c r="A1173" s="78"/>
      <c r="B1173" s="79"/>
      <c r="C1173" s="80" t="s">
        <v>5715</v>
      </c>
      <c r="D1173" s="80" t="s">
        <v>5716</v>
      </c>
      <c r="E1173" s="81" t="s">
        <v>5717</v>
      </c>
      <c r="F1173" s="81" t="s">
        <v>5718</v>
      </c>
      <c r="G1173" s="80" t="s">
        <v>5719</v>
      </c>
      <c r="H1173" s="80" t="s">
        <v>5720</v>
      </c>
      <c r="I1173" s="80" t="s">
        <v>5575</v>
      </c>
      <c r="J1173" s="80" t="s">
        <v>7904</v>
      </c>
      <c r="K1173" s="80" t="s">
        <v>7905</v>
      </c>
      <c r="L1173" s="80" t="s">
        <v>8680</v>
      </c>
      <c r="M1173" s="80" t="s">
        <v>8681</v>
      </c>
      <c r="N1173" s="82"/>
      <c r="O1173" s="83"/>
      <c r="P1173" s="203" t="s">
        <v>5585</v>
      </c>
      <c r="Q1173" s="203" t="s">
        <v>5584</v>
      </c>
      <c r="R1173" s="203" t="s">
        <v>5586</v>
      </c>
      <c r="S1173" s="203" t="s">
        <v>5585</v>
      </c>
      <c r="T1173" s="156"/>
      <c r="U1173" s="201" t="str">
        <f>IF(W1171="","",VLOOKUP(W1171,Leeftijdscat,2,FALSE))</f>
        <v/>
      </c>
      <c r="V1173" s="201" t="str">
        <f>IF(W1171="","",VLOOKUP(W1171,Leeftijdscat,3,FALSE))</f>
        <v/>
      </c>
      <c r="W1173" s="201" t="str">
        <f>IF(W1171="","",VLOOKUP(W1171,Leeftijdscat,4,FALSE))</f>
        <v/>
      </c>
      <c r="X1173" s="49">
        <v>4</v>
      </c>
      <c r="Y1173" s="78">
        <f>LEN(Y1174&amp;Y1175&amp;Y1176&amp;Y1177&amp;Y1178&amp;Y1179&amp;Y1180&amp;Y1181&amp;Y1182&amp;Y1183&amp;Y1184&amp;Y1185&amp;Y1186&amp;Y1187&amp;Y1188)</f>
        <v>0</v>
      </c>
      <c r="Z1173" s="78">
        <f>LEN(Z1174&amp;Z1175&amp;Z1176&amp;Z1177&amp;Z1178&amp;Z1179&amp;Z1180&amp;Z1181&amp;Z1182&amp;Z1183&amp;Z1184&amp;Z1185&amp;Z1186&amp;Z1187&amp;Z1188)</f>
        <v>0</v>
      </c>
      <c r="AA1173" s="78">
        <f>LEN(AA1174&amp;AA1175&amp;AA1176&amp;AA1177&amp;AA1178&amp;AA1179&amp;AA1180&amp;AA1181&amp;AA1182&amp;AA1183&amp;AA1184&amp;AA1185&amp;AA1186&amp;AA1187&amp;AA1188)</f>
        <v>0</v>
      </c>
      <c r="AB1173" s="78">
        <f>LEN(AB1174&amp;AB1175&amp;AB1176&amp;AB1177&amp;AB1178&amp;AB1179&amp;AB1180&amp;AB1181&amp;AB1182&amp;AB1183&amp;AB1184&amp;AB1185&amp;AB1186&amp;AB1187&amp;AB1188)</f>
        <v>0</v>
      </c>
      <c r="AC1173" s="78">
        <f>SUM(Y1173:AA1173)</f>
        <v>0</v>
      </c>
    </row>
    <row r="1174" spans="1:34" x14ac:dyDescent="0.25">
      <c r="A1174" s="31" t="str">
        <f>C1171&amp;"x"&amp;B1174</f>
        <v>x1</v>
      </c>
      <c r="B1174" s="60">
        <v>1</v>
      </c>
      <c r="C1174" s="84" t="str">
        <f t="shared" ref="C1174:C1188" si="1100">IF(LEFT($A1174,1)="x","",IFERROR(VLOOKUP($A1174,LedenZ,5,0),""))</f>
        <v/>
      </c>
      <c r="D1174" s="84" t="str">
        <f t="shared" ref="D1174:D1188" si="1101">IF(LEFT($A1174,1)="x","",IFERROR(VLOOKUP($A1174,LedenZ,6,0),""))</f>
        <v/>
      </c>
      <c r="E1174" s="85" t="str">
        <f t="shared" ref="E1174:E1188" si="1102">IF(LEFT($A1174,1)="x","",IFERROR(VLOOKUP($A1174,LedenZ,7,0),""))</f>
        <v/>
      </c>
      <c r="F1174" s="85" t="str">
        <f t="shared" ref="F1174:F1188" si="1103">IF(LEFT($A1174,1)="x","",IFERROR(VLOOKUP($A1174,LedenZ,8,0),""))</f>
        <v/>
      </c>
      <c r="G1174" s="86" t="str">
        <f t="shared" ref="G1174:G1188" si="1104">IF(LEFT($A1174,1)="x","",IFERROR(VLOOKUP($A1174,LedenZ,9,0),""))</f>
        <v/>
      </c>
      <c r="H1174" s="87" t="str">
        <f t="shared" ref="H1174:H1188" si="1105">IF(AND(ISNUMBER(G1174),G1174&lt;&gt;0),DATEDIF(G1174,Peildatum,"Y"),"")</f>
        <v/>
      </c>
      <c r="I1174" s="94"/>
      <c r="J1174" s="84" t="str">
        <f t="shared" ref="J1174:J1188" si="1106">IF(LEFT($A1174,1)="x","",IFERROR(VLOOKUP($A1174,LedenZ,15,0),""))</f>
        <v/>
      </c>
      <c r="K1174" s="84" t="str">
        <f t="shared" ref="K1174:K1188" si="1107">IF(LEFT($A1174,1)="x","",IFERROR(VLOOKUP($A1174,LedenZ,16,0),""))</f>
        <v/>
      </c>
      <c r="L1174" s="84" t="str">
        <f t="shared" ref="L1174:L1188" si="1108">IF(LEFT($A1174,1)="x","",IFERROR(VLOOKUP($A1174,LedenZ,17,0),""))</f>
        <v/>
      </c>
      <c r="M1174" s="84" t="str">
        <f t="shared" ref="M1174:M1188" si="1109">IF(LEFT($A1174,1)="x","",IFERROR(VLOOKUP($A1174,LedenZ,18,0),""))</f>
        <v/>
      </c>
      <c r="N1174" s="89"/>
      <c r="P1174" s="199"/>
      <c r="Q1174" s="199"/>
      <c r="R1174" s="199"/>
      <c r="S1174" s="199" t="str">
        <f>IF(OR(LEFT($A1174,1)="x",AND(AC1173+$AC1174=0,$AC1173&gt;0)),"",IFERROR(VLOOKUP($A1174,LedenZ,29,0),""))</f>
        <v/>
      </c>
      <c r="T1174" s="273">
        <f t="shared" ref="T1174:T1188" si="1110">IF(LEN(C1174&amp;D1174&amp;E1174&amp;F1174)&gt;0,1,0)</f>
        <v>0</v>
      </c>
      <c r="U1174" s="202">
        <f t="shared" ref="U1174:U1188" si="1111">MIN(LEN(Y1174&amp;Z1174&amp;AA1174&amp;AB1174),1)</f>
        <v>0</v>
      </c>
      <c r="V1174" s="205" t="str">
        <f>V1173</f>
        <v/>
      </c>
      <c r="W1174" s="205" t="str">
        <f>W1173</f>
        <v/>
      </c>
      <c r="X1174" s="49">
        <v>5</v>
      </c>
      <c r="Y1174" s="84" t="str">
        <f t="shared" ref="Y1174:Y1188" si="1112">IF(LEFT($A1174,1)="x","",IFERROR(VLOOKUP($A1174,LedenZ,33,0),""))</f>
        <v/>
      </c>
      <c r="Z1174" s="84" t="str">
        <f t="shared" ref="Z1174:Z1188" si="1113">IF(LEFT($A1174,1)="x","",IFERROR(VLOOKUP($A1174,LedenZ,34,0),""))</f>
        <v/>
      </c>
      <c r="AA1174" s="84" t="str">
        <f t="shared" ref="AA1174:AA1188" si="1114">IF(LEFT($A1174,1)="x","",IFERROR(VLOOKUP($A1174,LedenZ,35,0),""))</f>
        <v/>
      </c>
      <c r="AB1174" s="84" t="str">
        <f t="shared" ref="AB1174:AB1188" si="1115">IF(LEFT($A1174,1)="x","",IFERROR(VLOOKUP($A1174,LedenZ,36,0),""))</f>
        <v/>
      </c>
      <c r="AC1174" s="31">
        <f t="shared" ref="AC1174:AC1188" si="1116">LEN(Y1174&amp;Z1174&amp;AA1174&amp;AB1174)</f>
        <v>0</v>
      </c>
      <c r="AH1174" s="332" t="str">
        <f t="shared" ref="AH1174:AH1188" si="1117">lft(G1174,Peildatum)</f>
        <v/>
      </c>
    </row>
    <row r="1175" spans="1:34" x14ac:dyDescent="0.25">
      <c r="A1175" s="31" t="str">
        <f>C1171&amp;"x"&amp;B1175</f>
        <v>x2</v>
      </c>
      <c r="B1175" s="60">
        <v>2</v>
      </c>
      <c r="C1175" s="84" t="str">
        <f t="shared" si="1100"/>
        <v/>
      </c>
      <c r="D1175" s="84" t="str">
        <f t="shared" si="1101"/>
        <v/>
      </c>
      <c r="E1175" s="85" t="str">
        <f t="shared" si="1102"/>
        <v/>
      </c>
      <c r="F1175" s="85" t="str">
        <f t="shared" si="1103"/>
        <v/>
      </c>
      <c r="G1175" s="86" t="str">
        <f t="shared" si="1104"/>
        <v/>
      </c>
      <c r="H1175" s="87" t="str">
        <f t="shared" si="1105"/>
        <v/>
      </c>
      <c r="I1175" s="94"/>
      <c r="J1175" s="84" t="str">
        <f t="shared" si="1106"/>
        <v/>
      </c>
      <c r="K1175" s="84" t="str">
        <f t="shared" si="1107"/>
        <v/>
      </c>
      <c r="L1175" s="84" t="str">
        <f t="shared" si="1108"/>
        <v/>
      </c>
      <c r="M1175" s="84" t="str">
        <f t="shared" si="1109"/>
        <v/>
      </c>
      <c r="N1175" s="89"/>
      <c r="P1175" s="199"/>
      <c r="Q1175" s="199"/>
      <c r="R1175" s="199"/>
      <c r="S1175" s="199" t="str">
        <f>IF(OR(LEFT($A1175,1)="x",AND(AC1173+$AC1175=0,$AC1173&gt;0)),"",IFERROR(VLOOKUP($A1175,LedenZ,29,0),""))</f>
        <v/>
      </c>
      <c r="T1175" s="273">
        <f t="shared" si="1110"/>
        <v>0</v>
      </c>
      <c r="U1175" s="202">
        <f t="shared" si="1111"/>
        <v>0</v>
      </c>
      <c r="V1175" s="205" t="str">
        <f t="shared" ref="V1175:W1188" si="1118">V1174</f>
        <v/>
      </c>
      <c r="W1175" s="205" t="str">
        <f t="shared" si="1118"/>
        <v/>
      </c>
      <c r="X1175" s="49">
        <v>6</v>
      </c>
      <c r="Y1175" s="84" t="str">
        <f t="shared" si="1112"/>
        <v/>
      </c>
      <c r="Z1175" s="84" t="str">
        <f t="shared" si="1113"/>
        <v/>
      </c>
      <c r="AA1175" s="84" t="str">
        <f t="shared" si="1114"/>
        <v/>
      </c>
      <c r="AB1175" s="84" t="str">
        <f t="shared" si="1115"/>
        <v/>
      </c>
      <c r="AC1175" s="31">
        <f t="shared" si="1116"/>
        <v>0</v>
      </c>
      <c r="AH1175" s="332" t="str">
        <f t="shared" si="1117"/>
        <v/>
      </c>
    </row>
    <row r="1176" spans="1:34" x14ac:dyDescent="0.25">
      <c r="A1176" s="31" t="str">
        <f>C1171&amp;"x"&amp;B1176</f>
        <v>x3</v>
      </c>
      <c r="B1176" s="60">
        <v>3</v>
      </c>
      <c r="C1176" s="84" t="str">
        <f t="shared" si="1100"/>
        <v/>
      </c>
      <c r="D1176" s="84" t="str">
        <f t="shared" si="1101"/>
        <v/>
      </c>
      <c r="E1176" s="85" t="str">
        <f t="shared" si="1102"/>
        <v/>
      </c>
      <c r="F1176" s="85" t="str">
        <f t="shared" si="1103"/>
        <v/>
      </c>
      <c r="G1176" s="86" t="str">
        <f t="shared" si="1104"/>
        <v/>
      </c>
      <c r="H1176" s="87" t="str">
        <f t="shared" si="1105"/>
        <v/>
      </c>
      <c r="I1176" s="94"/>
      <c r="J1176" s="84" t="str">
        <f t="shared" si="1106"/>
        <v/>
      </c>
      <c r="K1176" s="84" t="str">
        <f t="shared" si="1107"/>
        <v/>
      </c>
      <c r="L1176" s="84" t="str">
        <f t="shared" si="1108"/>
        <v/>
      </c>
      <c r="M1176" s="84" t="str">
        <f t="shared" si="1109"/>
        <v/>
      </c>
      <c r="N1176" s="89"/>
      <c r="P1176" s="199"/>
      <c r="Q1176" s="199"/>
      <c r="R1176" s="199"/>
      <c r="S1176" s="199" t="str">
        <f>IF(OR(LEFT($A1176,1)="x",AND(AC1173+$AC1176=0,$AC1173&gt;0)),"",IFERROR(VLOOKUP($A1176,LedenZ,29,0),""))</f>
        <v/>
      </c>
      <c r="T1176" s="273">
        <f t="shared" si="1110"/>
        <v>0</v>
      </c>
      <c r="U1176" s="202">
        <f t="shared" si="1111"/>
        <v>0</v>
      </c>
      <c r="V1176" s="205" t="str">
        <f t="shared" si="1118"/>
        <v/>
      </c>
      <c r="W1176" s="205" t="str">
        <f t="shared" si="1118"/>
        <v/>
      </c>
      <c r="X1176" s="49">
        <v>7</v>
      </c>
      <c r="Y1176" s="84" t="str">
        <f t="shared" si="1112"/>
        <v/>
      </c>
      <c r="Z1176" s="84" t="str">
        <f t="shared" si="1113"/>
        <v/>
      </c>
      <c r="AA1176" s="84" t="str">
        <f t="shared" si="1114"/>
        <v/>
      </c>
      <c r="AB1176" s="84" t="str">
        <f t="shared" si="1115"/>
        <v/>
      </c>
      <c r="AC1176" s="31">
        <f t="shared" si="1116"/>
        <v>0</v>
      </c>
      <c r="AH1176" s="332" t="str">
        <f t="shared" si="1117"/>
        <v/>
      </c>
    </row>
    <row r="1177" spans="1:34" x14ac:dyDescent="0.25">
      <c r="A1177" s="31" t="str">
        <f>C1171&amp;"x"&amp;B1177</f>
        <v>x4</v>
      </c>
      <c r="B1177" s="60">
        <v>4</v>
      </c>
      <c r="C1177" s="84" t="str">
        <f t="shared" si="1100"/>
        <v/>
      </c>
      <c r="D1177" s="84" t="str">
        <f t="shared" si="1101"/>
        <v/>
      </c>
      <c r="E1177" s="85" t="str">
        <f t="shared" si="1102"/>
        <v/>
      </c>
      <c r="F1177" s="85" t="str">
        <f t="shared" si="1103"/>
        <v/>
      </c>
      <c r="G1177" s="86" t="str">
        <f t="shared" si="1104"/>
        <v/>
      </c>
      <c r="H1177" s="87" t="str">
        <f t="shared" si="1105"/>
        <v/>
      </c>
      <c r="I1177" s="94"/>
      <c r="J1177" s="84" t="str">
        <f t="shared" si="1106"/>
        <v/>
      </c>
      <c r="K1177" s="84" t="str">
        <f t="shared" si="1107"/>
        <v/>
      </c>
      <c r="L1177" s="84" t="str">
        <f t="shared" si="1108"/>
        <v/>
      </c>
      <c r="M1177" s="84" t="str">
        <f t="shared" si="1109"/>
        <v/>
      </c>
      <c r="N1177" s="89"/>
      <c r="P1177" s="199"/>
      <c r="Q1177" s="199"/>
      <c r="R1177" s="199"/>
      <c r="S1177" s="199" t="str">
        <f>IF(OR(LEFT($A1177,1)="x",AND(AC1173+$AC1177=0,$AC1173&gt;0)),"",IFERROR(VLOOKUP($A1177,LedenZ,29,0),""))</f>
        <v/>
      </c>
      <c r="T1177" s="273">
        <f t="shared" si="1110"/>
        <v>0</v>
      </c>
      <c r="U1177" s="202">
        <f t="shared" si="1111"/>
        <v>0</v>
      </c>
      <c r="V1177" s="205" t="str">
        <f t="shared" si="1118"/>
        <v/>
      </c>
      <c r="W1177" s="205" t="str">
        <f t="shared" si="1118"/>
        <v/>
      </c>
      <c r="X1177" s="49">
        <v>8</v>
      </c>
      <c r="Y1177" s="84" t="str">
        <f t="shared" si="1112"/>
        <v/>
      </c>
      <c r="Z1177" s="84" t="str">
        <f t="shared" si="1113"/>
        <v/>
      </c>
      <c r="AA1177" s="84" t="str">
        <f t="shared" si="1114"/>
        <v/>
      </c>
      <c r="AB1177" s="84" t="str">
        <f t="shared" si="1115"/>
        <v/>
      </c>
      <c r="AC1177" s="31">
        <f t="shared" si="1116"/>
        <v>0</v>
      </c>
      <c r="AH1177" s="332" t="str">
        <f t="shared" si="1117"/>
        <v/>
      </c>
    </row>
    <row r="1178" spans="1:34" x14ac:dyDescent="0.25">
      <c r="A1178" s="31" t="str">
        <f>C1171&amp;"x"&amp;B1178</f>
        <v>x5</v>
      </c>
      <c r="B1178" s="60">
        <v>5</v>
      </c>
      <c r="C1178" s="84" t="str">
        <f t="shared" si="1100"/>
        <v/>
      </c>
      <c r="D1178" s="84" t="str">
        <f t="shared" si="1101"/>
        <v/>
      </c>
      <c r="E1178" s="85" t="str">
        <f t="shared" si="1102"/>
        <v/>
      </c>
      <c r="F1178" s="85" t="str">
        <f t="shared" si="1103"/>
        <v/>
      </c>
      <c r="G1178" s="86" t="str">
        <f t="shared" si="1104"/>
        <v/>
      </c>
      <c r="H1178" s="87" t="str">
        <f t="shared" si="1105"/>
        <v/>
      </c>
      <c r="I1178" s="94"/>
      <c r="J1178" s="84" t="str">
        <f t="shared" si="1106"/>
        <v/>
      </c>
      <c r="K1178" s="84" t="str">
        <f t="shared" si="1107"/>
        <v/>
      </c>
      <c r="L1178" s="84" t="str">
        <f t="shared" si="1108"/>
        <v/>
      </c>
      <c r="M1178" s="84" t="str">
        <f t="shared" si="1109"/>
        <v/>
      </c>
      <c r="N1178" s="89"/>
      <c r="P1178" s="199"/>
      <c r="Q1178" s="199"/>
      <c r="R1178" s="199"/>
      <c r="S1178" s="199" t="str">
        <f>IF(OR(LEFT($A1178,1)="x",AND(AC1173+$AC1178=0,$AC1173&gt;0)),"",IFERROR(VLOOKUP($A1178,LedenZ,29,0),""))</f>
        <v/>
      </c>
      <c r="T1178" s="273">
        <f t="shared" si="1110"/>
        <v>0</v>
      </c>
      <c r="U1178" s="202">
        <f t="shared" si="1111"/>
        <v>0</v>
      </c>
      <c r="V1178" s="205" t="str">
        <f t="shared" si="1118"/>
        <v/>
      </c>
      <c r="W1178" s="205" t="str">
        <f t="shared" si="1118"/>
        <v/>
      </c>
      <c r="X1178" s="49">
        <v>9</v>
      </c>
      <c r="Y1178" s="84" t="str">
        <f t="shared" si="1112"/>
        <v/>
      </c>
      <c r="Z1178" s="84" t="str">
        <f t="shared" si="1113"/>
        <v/>
      </c>
      <c r="AA1178" s="84" t="str">
        <f t="shared" si="1114"/>
        <v/>
      </c>
      <c r="AB1178" s="84" t="str">
        <f t="shared" si="1115"/>
        <v/>
      </c>
      <c r="AC1178" s="31">
        <f t="shared" si="1116"/>
        <v>0</v>
      </c>
      <c r="AH1178" s="332" t="str">
        <f t="shared" si="1117"/>
        <v/>
      </c>
    </row>
    <row r="1179" spans="1:34" x14ac:dyDescent="0.25">
      <c r="A1179" s="31" t="str">
        <f>C1171&amp;"x"&amp;B1179</f>
        <v>x6</v>
      </c>
      <c r="B1179" s="60">
        <v>6</v>
      </c>
      <c r="C1179" s="84" t="str">
        <f t="shared" si="1100"/>
        <v/>
      </c>
      <c r="D1179" s="84" t="str">
        <f t="shared" si="1101"/>
        <v/>
      </c>
      <c r="E1179" s="85" t="str">
        <f t="shared" si="1102"/>
        <v/>
      </c>
      <c r="F1179" s="85" t="str">
        <f t="shared" si="1103"/>
        <v/>
      </c>
      <c r="G1179" s="86" t="str">
        <f t="shared" si="1104"/>
        <v/>
      </c>
      <c r="H1179" s="87" t="str">
        <f t="shared" si="1105"/>
        <v/>
      </c>
      <c r="I1179" s="94"/>
      <c r="J1179" s="84" t="str">
        <f t="shared" si="1106"/>
        <v/>
      </c>
      <c r="K1179" s="84" t="str">
        <f t="shared" si="1107"/>
        <v/>
      </c>
      <c r="L1179" s="84" t="str">
        <f t="shared" si="1108"/>
        <v/>
      </c>
      <c r="M1179" s="84" t="str">
        <f t="shared" si="1109"/>
        <v/>
      </c>
      <c r="N1179" s="89"/>
      <c r="P1179" s="199"/>
      <c r="Q1179" s="199"/>
      <c r="R1179" s="199"/>
      <c r="S1179" s="199" t="str">
        <f>IF(OR(LEFT($A1179,1)="x",AND(AC1173+$AC1179=0,$AC1173&gt;0)),"",IFERROR(VLOOKUP($A1179,LedenZ,29,0),""))</f>
        <v/>
      </c>
      <c r="T1179" s="273">
        <f t="shared" si="1110"/>
        <v>0</v>
      </c>
      <c r="U1179" s="202">
        <f t="shared" si="1111"/>
        <v>0</v>
      </c>
      <c r="V1179" s="205" t="str">
        <f t="shared" si="1118"/>
        <v/>
      </c>
      <c r="W1179" s="205" t="str">
        <f t="shared" si="1118"/>
        <v/>
      </c>
      <c r="X1179" s="49">
        <v>10</v>
      </c>
      <c r="Y1179" s="84" t="str">
        <f t="shared" si="1112"/>
        <v/>
      </c>
      <c r="Z1179" s="84" t="str">
        <f t="shared" si="1113"/>
        <v/>
      </c>
      <c r="AA1179" s="84" t="str">
        <f t="shared" si="1114"/>
        <v/>
      </c>
      <c r="AB1179" s="84" t="str">
        <f t="shared" si="1115"/>
        <v/>
      </c>
      <c r="AC1179" s="31">
        <f t="shared" si="1116"/>
        <v>0</v>
      </c>
      <c r="AH1179" s="332" t="str">
        <f t="shared" si="1117"/>
        <v/>
      </c>
    </row>
    <row r="1180" spans="1:34" x14ac:dyDescent="0.25">
      <c r="A1180" s="31" t="str">
        <f>C1171&amp;"x"&amp;B1180</f>
        <v>x7</v>
      </c>
      <c r="B1180" s="60">
        <v>7</v>
      </c>
      <c r="C1180" s="84" t="str">
        <f t="shared" si="1100"/>
        <v/>
      </c>
      <c r="D1180" s="84" t="str">
        <f t="shared" si="1101"/>
        <v/>
      </c>
      <c r="E1180" s="85" t="str">
        <f t="shared" si="1102"/>
        <v/>
      </c>
      <c r="F1180" s="85" t="str">
        <f t="shared" si="1103"/>
        <v/>
      </c>
      <c r="G1180" s="86" t="str">
        <f t="shared" si="1104"/>
        <v/>
      </c>
      <c r="H1180" s="87" t="str">
        <f t="shared" si="1105"/>
        <v/>
      </c>
      <c r="I1180" s="94"/>
      <c r="J1180" s="84" t="str">
        <f t="shared" si="1106"/>
        <v/>
      </c>
      <c r="K1180" s="84" t="str">
        <f t="shared" si="1107"/>
        <v/>
      </c>
      <c r="L1180" s="84" t="str">
        <f t="shared" si="1108"/>
        <v/>
      </c>
      <c r="M1180" s="84" t="str">
        <f t="shared" si="1109"/>
        <v/>
      </c>
      <c r="N1180" s="89"/>
      <c r="P1180" s="199"/>
      <c r="Q1180" s="199"/>
      <c r="R1180" s="199"/>
      <c r="S1180" s="199" t="str">
        <f>IF(OR(LEFT($A1180,1)="x",AND(AC1173+$AC1180=0,$AC1173&gt;0)),"",IFERROR(VLOOKUP($A1180,LedenZ,29,0),""))</f>
        <v/>
      </c>
      <c r="T1180" s="273">
        <f t="shared" si="1110"/>
        <v>0</v>
      </c>
      <c r="U1180" s="202">
        <f t="shared" si="1111"/>
        <v>0</v>
      </c>
      <c r="V1180" s="205" t="str">
        <f t="shared" si="1118"/>
        <v/>
      </c>
      <c r="W1180" s="205" t="str">
        <f t="shared" si="1118"/>
        <v/>
      </c>
      <c r="X1180" s="49">
        <v>11</v>
      </c>
      <c r="Y1180" s="84" t="str">
        <f t="shared" si="1112"/>
        <v/>
      </c>
      <c r="Z1180" s="84" t="str">
        <f t="shared" si="1113"/>
        <v/>
      </c>
      <c r="AA1180" s="84" t="str">
        <f t="shared" si="1114"/>
        <v/>
      </c>
      <c r="AB1180" s="84" t="str">
        <f t="shared" si="1115"/>
        <v/>
      </c>
      <c r="AC1180" s="31">
        <f t="shared" si="1116"/>
        <v>0</v>
      </c>
      <c r="AH1180" s="332" t="str">
        <f t="shared" si="1117"/>
        <v/>
      </c>
    </row>
    <row r="1181" spans="1:34" x14ac:dyDescent="0.25">
      <c r="A1181" s="31" t="str">
        <f>C1171&amp;"x"&amp;B1181</f>
        <v>x8</v>
      </c>
      <c r="B1181" s="60">
        <v>8</v>
      </c>
      <c r="C1181" s="84" t="str">
        <f t="shared" si="1100"/>
        <v/>
      </c>
      <c r="D1181" s="84" t="str">
        <f t="shared" si="1101"/>
        <v/>
      </c>
      <c r="E1181" s="85" t="str">
        <f t="shared" si="1102"/>
        <v/>
      </c>
      <c r="F1181" s="85" t="str">
        <f t="shared" si="1103"/>
        <v/>
      </c>
      <c r="G1181" s="86" t="str">
        <f t="shared" si="1104"/>
        <v/>
      </c>
      <c r="H1181" s="87" t="str">
        <f t="shared" si="1105"/>
        <v/>
      </c>
      <c r="I1181" s="94"/>
      <c r="J1181" s="84" t="str">
        <f t="shared" si="1106"/>
        <v/>
      </c>
      <c r="K1181" s="84" t="str">
        <f t="shared" si="1107"/>
        <v/>
      </c>
      <c r="L1181" s="84" t="str">
        <f t="shared" si="1108"/>
        <v/>
      </c>
      <c r="M1181" s="84" t="str">
        <f t="shared" si="1109"/>
        <v/>
      </c>
      <c r="N1181" s="89"/>
      <c r="P1181" s="199"/>
      <c r="Q1181" s="199"/>
      <c r="R1181" s="199"/>
      <c r="S1181" s="199" t="str">
        <f>IF(OR(LEFT($A1181,1)="x",AND(AC1173+$AC1181=0,$AC1173&gt;0)),"",IFERROR(VLOOKUP($A1181,LedenZ,29,0),""))</f>
        <v/>
      </c>
      <c r="T1181" s="273">
        <f t="shared" si="1110"/>
        <v>0</v>
      </c>
      <c r="U1181" s="202">
        <f t="shared" si="1111"/>
        <v>0</v>
      </c>
      <c r="V1181" s="205" t="str">
        <f t="shared" si="1118"/>
        <v/>
      </c>
      <c r="W1181" s="205" t="str">
        <f t="shared" si="1118"/>
        <v/>
      </c>
      <c r="X1181" s="49">
        <v>12</v>
      </c>
      <c r="Y1181" s="84" t="str">
        <f t="shared" si="1112"/>
        <v/>
      </c>
      <c r="Z1181" s="84" t="str">
        <f t="shared" si="1113"/>
        <v/>
      </c>
      <c r="AA1181" s="84" t="str">
        <f t="shared" si="1114"/>
        <v/>
      </c>
      <c r="AB1181" s="84" t="str">
        <f t="shared" si="1115"/>
        <v/>
      </c>
      <c r="AC1181" s="31">
        <f t="shared" si="1116"/>
        <v>0</v>
      </c>
      <c r="AH1181" s="332" t="str">
        <f t="shared" si="1117"/>
        <v/>
      </c>
    </row>
    <row r="1182" spans="1:34" x14ac:dyDescent="0.25">
      <c r="A1182" s="31" t="str">
        <f>C1171&amp;"x"&amp;B1182</f>
        <v>x9</v>
      </c>
      <c r="B1182" s="60">
        <v>9</v>
      </c>
      <c r="C1182" s="84" t="str">
        <f t="shared" si="1100"/>
        <v/>
      </c>
      <c r="D1182" s="84" t="str">
        <f t="shared" si="1101"/>
        <v/>
      </c>
      <c r="E1182" s="85" t="str">
        <f t="shared" si="1102"/>
        <v/>
      </c>
      <c r="F1182" s="85" t="str">
        <f t="shared" si="1103"/>
        <v/>
      </c>
      <c r="G1182" s="86" t="str">
        <f t="shared" si="1104"/>
        <v/>
      </c>
      <c r="H1182" s="87" t="str">
        <f t="shared" si="1105"/>
        <v/>
      </c>
      <c r="I1182" s="94"/>
      <c r="J1182" s="84" t="str">
        <f t="shared" si="1106"/>
        <v/>
      </c>
      <c r="K1182" s="84" t="str">
        <f t="shared" si="1107"/>
        <v/>
      </c>
      <c r="L1182" s="84" t="str">
        <f t="shared" si="1108"/>
        <v/>
      </c>
      <c r="M1182" s="84" t="str">
        <f t="shared" si="1109"/>
        <v/>
      </c>
      <c r="N1182" s="89"/>
      <c r="P1182" s="199"/>
      <c r="Q1182" s="199"/>
      <c r="R1182" s="199"/>
      <c r="S1182" s="199" t="str">
        <f>IF(OR(LEFT($A1182,1)="x",AND(AC1173+$AC1182=0,$AC1173&gt;0)),"",IFERROR(VLOOKUP($A1182,LedenZ,29,0),""))</f>
        <v/>
      </c>
      <c r="T1182" s="273">
        <f t="shared" si="1110"/>
        <v>0</v>
      </c>
      <c r="U1182" s="202">
        <f t="shared" si="1111"/>
        <v>0</v>
      </c>
      <c r="V1182" s="205" t="str">
        <f t="shared" si="1118"/>
        <v/>
      </c>
      <c r="W1182" s="205" t="str">
        <f t="shared" si="1118"/>
        <v/>
      </c>
      <c r="X1182" s="49">
        <v>13</v>
      </c>
      <c r="Y1182" s="84" t="str">
        <f t="shared" si="1112"/>
        <v/>
      </c>
      <c r="Z1182" s="84" t="str">
        <f t="shared" si="1113"/>
        <v/>
      </c>
      <c r="AA1182" s="84" t="str">
        <f t="shared" si="1114"/>
        <v/>
      </c>
      <c r="AB1182" s="84" t="str">
        <f t="shared" si="1115"/>
        <v/>
      </c>
      <c r="AC1182" s="31">
        <f t="shared" si="1116"/>
        <v>0</v>
      </c>
      <c r="AH1182" s="332" t="str">
        <f t="shared" si="1117"/>
        <v/>
      </c>
    </row>
    <row r="1183" spans="1:34" x14ac:dyDescent="0.25">
      <c r="A1183" s="31" t="str">
        <f>C1171&amp;"x"&amp;B1183</f>
        <v>x10</v>
      </c>
      <c r="B1183" s="60">
        <v>10</v>
      </c>
      <c r="C1183" s="84" t="str">
        <f t="shared" si="1100"/>
        <v/>
      </c>
      <c r="D1183" s="84" t="str">
        <f t="shared" si="1101"/>
        <v/>
      </c>
      <c r="E1183" s="85" t="str">
        <f t="shared" si="1102"/>
        <v/>
      </c>
      <c r="F1183" s="85" t="str">
        <f t="shared" si="1103"/>
        <v/>
      </c>
      <c r="G1183" s="86" t="str">
        <f t="shared" si="1104"/>
        <v/>
      </c>
      <c r="H1183" s="87" t="str">
        <f t="shared" si="1105"/>
        <v/>
      </c>
      <c r="I1183" s="94"/>
      <c r="J1183" s="84" t="str">
        <f t="shared" si="1106"/>
        <v/>
      </c>
      <c r="K1183" s="84" t="str">
        <f t="shared" si="1107"/>
        <v/>
      </c>
      <c r="L1183" s="84" t="str">
        <f t="shared" si="1108"/>
        <v/>
      </c>
      <c r="M1183" s="84" t="str">
        <f t="shared" si="1109"/>
        <v/>
      </c>
      <c r="N1183" s="89"/>
      <c r="P1183" s="199"/>
      <c r="Q1183" s="199"/>
      <c r="R1183" s="199"/>
      <c r="S1183" s="199" t="str">
        <f>IF(OR(LEFT($A1183,1)="x",AND(AC1173+$AC1183=0,$AC1173&gt;0)),"",IFERROR(VLOOKUP($A1183,LedenZ,29,0),""))</f>
        <v/>
      </c>
      <c r="T1183" s="273">
        <f t="shared" si="1110"/>
        <v>0</v>
      </c>
      <c r="U1183" s="202">
        <f t="shared" si="1111"/>
        <v>0</v>
      </c>
      <c r="V1183" s="205" t="str">
        <f t="shared" si="1118"/>
        <v/>
      </c>
      <c r="W1183" s="205" t="str">
        <f t="shared" si="1118"/>
        <v/>
      </c>
      <c r="X1183" s="49">
        <v>14</v>
      </c>
      <c r="Y1183" s="84" t="str">
        <f t="shared" si="1112"/>
        <v/>
      </c>
      <c r="Z1183" s="84" t="str">
        <f t="shared" si="1113"/>
        <v/>
      </c>
      <c r="AA1183" s="84" t="str">
        <f t="shared" si="1114"/>
        <v/>
      </c>
      <c r="AB1183" s="84" t="str">
        <f t="shared" si="1115"/>
        <v/>
      </c>
      <c r="AC1183" s="31">
        <f t="shared" si="1116"/>
        <v>0</v>
      </c>
      <c r="AH1183" s="332" t="str">
        <f t="shared" si="1117"/>
        <v/>
      </c>
    </row>
    <row r="1184" spans="1:34" x14ac:dyDescent="0.25">
      <c r="A1184" s="31" t="str">
        <f>C1171&amp;"x"&amp;B1184</f>
        <v>x11</v>
      </c>
      <c r="B1184" s="60">
        <v>11</v>
      </c>
      <c r="C1184" s="84" t="str">
        <f t="shared" si="1100"/>
        <v/>
      </c>
      <c r="D1184" s="84" t="str">
        <f t="shared" si="1101"/>
        <v/>
      </c>
      <c r="E1184" s="85" t="str">
        <f t="shared" si="1102"/>
        <v/>
      </c>
      <c r="F1184" s="85" t="str">
        <f t="shared" si="1103"/>
        <v/>
      </c>
      <c r="G1184" s="86" t="str">
        <f t="shared" si="1104"/>
        <v/>
      </c>
      <c r="H1184" s="87" t="str">
        <f t="shared" si="1105"/>
        <v/>
      </c>
      <c r="I1184" s="94"/>
      <c r="J1184" s="84" t="str">
        <f t="shared" si="1106"/>
        <v/>
      </c>
      <c r="K1184" s="84" t="str">
        <f t="shared" si="1107"/>
        <v/>
      </c>
      <c r="L1184" s="84" t="str">
        <f t="shared" si="1108"/>
        <v/>
      </c>
      <c r="M1184" s="84" t="str">
        <f t="shared" si="1109"/>
        <v/>
      </c>
      <c r="N1184" s="89"/>
      <c r="P1184" s="199"/>
      <c r="Q1184" s="199"/>
      <c r="R1184" s="199"/>
      <c r="S1184" s="199" t="str">
        <f>IF(OR(LEFT($A1184,1)="x",AND(AC1173+$AC1184=0,$AC1173&gt;0)),"",IFERROR(VLOOKUP($A1184,LedenZ,29,0),""))</f>
        <v/>
      </c>
      <c r="T1184" s="273">
        <f t="shared" si="1110"/>
        <v>0</v>
      </c>
      <c r="U1184" s="202">
        <f t="shared" si="1111"/>
        <v>0</v>
      </c>
      <c r="V1184" s="205" t="str">
        <f t="shared" si="1118"/>
        <v/>
      </c>
      <c r="W1184" s="205" t="str">
        <f t="shared" si="1118"/>
        <v/>
      </c>
      <c r="X1184" s="49">
        <v>15</v>
      </c>
      <c r="Y1184" s="84" t="str">
        <f t="shared" si="1112"/>
        <v/>
      </c>
      <c r="Z1184" s="84" t="str">
        <f t="shared" si="1113"/>
        <v/>
      </c>
      <c r="AA1184" s="84" t="str">
        <f t="shared" si="1114"/>
        <v/>
      </c>
      <c r="AB1184" s="84" t="str">
        <f t="shared" si="1115"/>
        <v/>
      </c>
      <c r="AC1184" s="31">
        <f t="shared" si="1116"/>
        <v>0</v>
      </c>
      <c r="AH1184" s="332" t="str">
        <f t="shared" si="1117"/>
        <v/>
      </c>
    </row>
    <row r="1185" spans="1:34" x14ac:dyDescent="0.25">
      <c r="A1185" s="31" t="str">
        <f>C1171&amp;"x"&amp;B1185</f>
        <v>x12</v>
      </c>
      <c r="B1185" s="60">
        <v>12</v>
      </c>
      <c r="C1185" s="84" t="str">
        <f t="shared" si="1100"/>
        <v/>
      </c>
      <c r="D1185" s="84" t="str">
        <f t="shared" si="1101"/>
        <v/>
      </c>
      <c r="E1185" s="85" t="str">
        <f t="shared" si="1102"/>
        <v/>
      </c>
      <c r="F1185" s="85" t="str">
        <f t="shared" si="1103"/>
        <v/>
      </c>
      <c r="G1185" s="86" t="str">
        <f t="shared" si="1104"/>
        <v/>
      </c>
      <c r="H1185" s="87" t="str">
        <f t="shared" si="1105"/>
        <v/>
      </c>
      <c r="I1185" s="94"/>
      <c r="J1185" s="84" t="str">
        <f t="shared" si="1106"/>
        <v/>
      </c>
      <c r="K1185" s="84" t="str">
        <f t="shared" si="1107"/>
        <v/>
      </c>
      <c r="L1185" s="84" t="str">
        <f t="shared" si="1108"/>
        <v/>
      </c>
      <c r="M1185" s="84" t="str">
        <f t="shared" si="1109"/>
        <v/>
      </c>
      <c r="N1185" s="89"/>
      <c r="P1185" s="199"/>
      <c r="Q1185" s="199"/>
      <c r="R1185" s="199"/>
      <c r="S1185" s="199" t="str">
        <f>IF(OR(LEFT($A1185,1)="x",AND(AC1173+$AC1185=0,$AC1173&gt;0)),"",IFERROR(VLOOKUP($A1185,LedenZ,29,0),""))</f>
        <v/>
      </c>
      <c r="T1185" s="273">
        <f t="shared" si="1110"/>
        <v>0</v>
      </c>
      <c r="U1185" s="202">
        <f t="shared" si="1111"/>
        <v>0</v>
      </c>
      <c r="V1185" s="205" t="str">
        <f t="shared" si="1118"/>
        <v/>
      </c>
      <c r="W1185" s="205" t="str">
        <f t="shared" si="1118"/>
        <v/>
      </c>
      <c r="X1185" s="49">
        <v>16</v>
      </c>
      <c r="Y1185" s="84" t="str">
        <f t="shared" si="1112"/>
        <v/>
      </c>
      <c r="Z1185" s="84" t="str">
        <f t="shared" si="1113"/>
        <v/>
      </c>
      <c r="AA1185" s="84" t="str">
        <f t="shared" si="1114"/>
        <v/>
      </c>
      <c r="AB1185" s="84" t="str">
        <f t="shared" si="1115"/>
        <v/>
      </c>
      <c r="AC1185" s="31">
        <f t="shared" si="1116"/>
        <v>0</v>
      </c>
      <c r="AH1185" s="332" t="str">
        <f t="shared" si="1117"/>
        <v/>
      </c>
    </row>
    <row r="1186" spans="1:34" x14ac:dyDescent="0.25">
      <c r="A1186" s="31" t="str">
        <f>C1171&amp;"x"&amp;B1186</f>
        <v>x13</v>
      </c>
      <c r="B1186" s="60">
        <v>13</v>
      </c>
      <c r="C1186" s="84" t="str">
        <f t="shared" si="1100"/>
        <v/>
      </c>
      <c r="D1186" s="84" t="str">
        <f t="shared" si="1101"/>
        <v/>
      </c>
      <c r="E1186" s="85" t="str">
        <f t="shared" si="1102"/>
        <v/>
      </c>
      <c r="F1186" s="85" t="str">
        <f t="shared" si="1103"/>
        <v/>
      </c>
      <c r="G1186" s="86" t="str">
        <f t="shared" si="1104"/>
        <v/>
      </c>
      <c r="H1186" s="87" t="str">
        <f t="shared" si="1105"/>
        <v/>
      </c>
      <c r="I1186" s="94"/>
      <c r="J1186" s="84" t="str">
        <f t="shared" si="1106"/>
        <v/>
      </c>
      <c r="K1186" s="84" t="str">
        <f t="shared" si="1107"/>
        <v/>
      </c>
      <c r="L1186" s="84" t="str">
        <f t="shared" si="1108"/>
        <v/>
      </c>
      <c r="M1186" s="84" t="str">
        <f t="shared" si="1109"/>
        <v/>
      </c>
      <c r="N1186" s="89"/>
      <c r="P1186" s="199"/>
      <c r="Q1186" s="199"/>
      <c r="R1186" s="199"/>
      <c r="S1186" s="199" t="str">
        <f>IF(OR(LEFT($A1186,1)="x",AND(AC1173+$AC1186=0,$AC1173&gt;0)),"",IFERROR(VLOOKUP($A1186,LedenZ,29,0),""))</f>
        <v/>
      </c>
      <c r="T1186" s="273">
        <f t="shared" si="1110"/>
        <v>0</v>
      </c>
      <c r="U1186" s="202">
        <f t="shared" si="1111"/>
        <v>0</v>
      </c>
      <c r="V1186" s="205" t="str">
        <f t="shared" si="1118"/>
        <v/>
      </c>
      <c r="W1186" s="205" t="str">
        <f t="shared" si="1118"/>
        <v/>
      </c>
      <c r="X1186" s="49">
        <v>17</v>
      </c>
      <c r="Y1186" s="84" t="str">
        <f t="shared" si="1112"/>
        <v/>
      </c>
      <c r="Z1186" s="84" t="str">
        <f t="shared" si="1113"/>
        <v/>
      </c>
      <c r="AA1186" s="84" t="str">
        <f t="shared" si="1114"/>
        <v/>
      </c>
      <c r="AB1186" s="84" t="str">
        <f t="shared" si="1115"/>
        <v/>
      </c>
      <c r="AC1186" s="31">
        <f t="shared" si="1116"/>
        <v>0</v>
      </c>
      <c r="AH1186" s="332" t="str">
        <f t="shared" si="1117"/>
        <v/>
      </c>
    </row>
    <row r="1187" spans="1:34" x14ac:dyDescent="0.25">
      <c r="A1187" s="31" t="str">
        <f>C1171&amp;"x"&amp;B1187</f>
        <v>x14</v>
      </c>
      <c r="B1187" s="60">
        <v>14</v>
      </c>
      <c r="C1187" s="84" t="str">
        <f t="shared" si="1100"/>
        <v/>
      </c>
      <c r="D1187" s="84" t="str">
        <f t="shared" si="1101"/>
        <v/>
      </c>
      <c r="E1187" s="85" t="str">
        <f t="shared" si="1102"/>
        <v/>
      </c>
      <c r="F1187" s="85" t="str">
        <f t="shared" si="1103"/>
        <v/>
      </c>
      <c r="G1187" s="86" t="str">
        <f t="shared" si="1104"/>
        <v/>
      </c>
      <c r="H1187" s="87" t="str">
        <f t="shared" si="1105"/>
        <v/>
      </c>
      <c r="I1187" s="94"/>
      <c r="J1187" s="84" t="str">
        <f t="shared" si="1106"/>
        <v/>
      </c>
      <c r="K1187" s="84" t="str">
        <f t="shared" si="1107"/>
        <v/>
      </c>
      <c r="L1187" s="84" t="str">
        <f t="shared" si="1108"/>
        <v/>
      </c>
      <c r="M1187" s="84" t="str">
        <f t="shared" si="1109"/>
        <v/>
      </c>
      <c r="N1187" s="89"/>
      <c r="P1187" s="199"/>
      <c r="Q1187" s="199"/>
      <c r="R1187" s="199"/>
      <c r="S1187" s="199" t="str">
        <f>IF(OR(LEFT($A1187,1)="x",AND(AC1173+$AC1187=0,$AC1173&gt;0)),"",IFERROR(VLOOKUP($A1187,LedenZ,29,0),""))</f>
        <v/>
      </c>
      <c r="T1187" s="273">
        <f t="shared" si="1110"/>
        <v>0</v>
      </c>
      <c r="U1187" s="202">
        <f t="shared" si="1111"/>
        <v>0</v>
      </c>
      <c r="V1187" s="205" t="str">
        <f t="shared" si="1118"/>
        <v/>
      </c>
      <c r="W1187" s="205" t="str">
        <f t="shared" si="1118"/>
        <v/>
      </c>
      <c r="X1187" s="49">
        <v>18</v>
      </c>
      <c r="Y1187" s="84" t="str">
        <f t="shared" si="1112"/>
        <v/>
      </c>
      <c r="Z1187" s="84" t="str">
        <f t="shared" si="1113"/>
        <v/>
      </c>
      <c r="AA1187" s="84" t="str">
        <f t="shared" si="1114"/>
        <v/>
      </c>
      <c r="AB1187" s="84" t="str">
        <f t="shared" si="1115"/>
        <v/>
      </c>
      <c r="AC1187" s="31">
        <f t="shared" si="1116"/>
        <v>0</v>
      </c>
      <c r="AH1187" s="332" t="str">
        <f t="shared" si="1117"/>
        <v/>
      </c>
    </row>
    <row r="1188" spans="1:34" x14ac:dyDescent="0.25">
      <c r="A1188" s="31" t="str">
        <f>C1171&amp;"x"&amp;B1188</f>
        <v>x15</v>
      </c>
      <c r="B1188" s="60">
        <v>15</v>
      </c>
      <c r="C1188" s="84" t="str">
        <f t="shared" si="1100"/>
        <v/>
      </c>
      <c r="D1188" s="84" t="str">
        <f t="shared" si="1101"/>
        <v/>
      </c>
      <c r="E1188" s="85" t="str">
        <f t="shared" si="1102"/>
        <v/>
      </c>
      <c r="F1188" s="85" t="str">
        <f t="shared" si="1103"/>
        <v/>
      </c>
      <c r="G1188" s="86" t="str">
        <f t="shared" si="1104"/>
        <v/>
      </c>
      <c r="H1188" s="87" t="str">
        <f t="shared" si="1105"/>
        <v/>
      </c>
      <c r="I1188" s="94"/>
      <c r="J1188" s="84" t="str">
        <f t="shared" si="1106"/>
        <v/>
      </c>
      <c r="K1188" s="84" t="str">
        <f t="shared" si="1107"/>
        <v/>
      </c>
      <c r="L1188" s="84" t="str">
        <f t="shared" si="1108"/>
        <v/>
      </c>
      <c r="M1188" s="84" t="str">
        <f t="shared" si="1109"/>
        <v/>
      </c>
      <c r="N1188" s="89"/>
      <c r="P1188" s="199"/>
      <c r="Q1188" s="199"/>
      <c r="R1188" s="199"/>
      <c r="S1188" s="199" t="str">
        <f>IF(OR(LEFT($A1188,1)="x",AND(AC1173+$AC1188=0,$AC1173&gt;0)),"",IFERROR(VLOOKUP($A1188,LedenZ,29,0),""))</f>
        <v/>
      </c>
      <c r="T1188" s="273">
        <f t="shared" si="1110"/>
        <v>0</v>
      </c>
      <c r="U1188" s="202">
        <f t="shared" si="1111"/>
        <v>0</v>
      </c>
      <c r="V1188" s="205" t="str">
        <f t="shared" si="1118"/>
        <v/>
      </c>
      <c r="W1188" s="205" t="str">
        <f t="shared" si="1118"/>
        <v/>
      </c>
      <c r="X1188" s="49">
        <v>19</v>
      </c>
      <c r="Y1188" s="84" t="str">
        <f t="shared" si="1112"/>
        <v/>
      </c>
      <c r="Z1188" s="84" t="str">
        <f t="shared" si="1113"/>
        <v/>
      </c>
      <c r="AA1188" s="84" t="str">
        <f t="shared" si="1114"/>
        <v/>
      </c>
      <c r="AB1188" s="84" t="str">
        <f t="shared" si="1115"/>
        <v/>
      </c>
      <c r="AC1188" s="31">
        <f t="shared" si="1116"/>
        <v>0</v>
      </c>
      <c r="AH1188" s="332" t="str">
        <f t="shared" si="1117"/>
        <v/>
      </c>
    </row>
    <row r="1189" spans="1:34" ht="13.8" thickBot="1" x14ac:dyDescent="0.3">
      <c r="B1189" s="90"/>
      <c r="C1189" s="91"/>
      <c r="D1189" s="90"/>
      <c r="E1189" s="90"/>
      <c r="F1189" s="90"/>
      <c r="G1189" s="92"/>
      <c r="H1189" s="92"/>
      <c r="I1189" s="92"/>
      <c r="J1189" s="91"/>
      <c r="K1189" s="91"/>
      <c r="L1189" s="91"/>
      <c r="M1189" s="89"/>
      <c r="N1189" s="89"/>
      <c r="X1189" s="49">
        <v>20</v>
      </c>
    </row>
    <row r="1190" spans="1:34" ht="13.8" thickTop="1" x14ac:dyDescent="0.25">
      <c r="A1190" s="59"/>
      <c r="B1190" s="60"/>
      <c r="C1190" s="416" t="s">
        <v>5707</v>
      </c>
      <c r="D1190" s="416"/>
      <c r="E1190" s="162" t="s">
        <v>5708</v>
      </c>
      <c r="F1190" s="162" t="s">
        <v>5709</v>
      </c>
      <c r="G1190" s="62" t="s">
        <v>5710</v>
      </c>
      <c r="H1190" s="63"/>
      <c r="I1190" s="64"/>
      <c r="J1190" s="65" t="s">
        <v>5711</v>
      </c>
      <c r="K1190" s="65" t="s">
        <v>5712</v>
      </c>
      <c r="L1190" s="65" t="s">
        <v>5713</v>
      </c>
      <c r="M1190" s="66"/>
      <c r="N1190" s="66"/>
      <c r="O1190" s="67"/>
      <c r="P1190" s="68">
        <f>COUNT(P1194:P1208)</f>
        <v>0</v>
      </c>
      <c r="Q1190" s="68">
        <f>COUNT(Q1194:Q1208)</f>
        <v>0</v>
      </c>
      <c r="R1190" s="68">
        <f>COUNT(R1194:R1208)</f>
        <v>0</v>
      </c>
      <c r="S1190" s="68">
        <f>COUNT(S1194:S1208)</f>
        <v>0</v>
      </c>
      <c r="T1190" s="344">
        <f>T1191-SUM(U1194:U1208)</f>
        <v>0</v>
      </c>
      <c r="U1190" s="67"/>
      <c r="V1190" s="67"/>
      <c r="W1190" s="67"/>
      <c r="X1190" s="67">
        <v>1</v>
      </c>
      <c r="Y1190" s="59"/>
      <c r="Z1190" s="59"/>
      <c r="AA1190" s="59"/>
      <c r="AB1190" s="59"/>
      <c r="AC1190" s="59"/>
    </row>
    <row r="1191" spans="1:34" x14ac:dyDescent="0.25">
      <c r="A1191" s="40">
        <v>63</v>
      </c>
      <c r="B1191" s="70"/>
      <c r="C1191" s="415" t="str">
        <f>Leden!AR65</f>
        <v/>
      </c>
      <c r="D1191" s="415"/>
      <c r="E1191" s="161" t="str">
        <f>IF($C1191="","",LEFT(IFERROR(VLOOKUP($C1191,TeamsZ,2,0),"")&amp;"??",2))</f>
        <v/>
      </c>
      <c r="F1191" s="342" t="str">
        <f>IF($C1191="","",IFERROR(VLOOKUP($C1191,TeamsZ,3,0),"??"))</f>
        <v/>
      </c>
      <c r="G1191" s="161" t="str">
        <f>IF($C1191="","",LEFT(IFERROR(VLOOKUP($C1191,TeamsZ,4,0),"")&amp;"?",1))</f>
        <v/>
      </c>
      <c r="H1191" s="72"/>
      <c r="I1191" s="73"/>
      <c r="J1191" s="265">
        <f>COUNTIF(C1194:C1208,"V")</f>
        <v>0</v>
      </c>
      <c r="K1191" s="268">
        <f>COUNTIF(C1194:C1208,"M")</f>
        <v>0</v>
      </c>
      <c r="L1191" s="74" t="str">
        <f>IFERROR(AVERAGE(H1194:H1208),"")</f>
        <v/>
      </c>
      <c r="M1191" s="75"/>
      <c r="N1191" s="75"/>
      <c r="O1191" s="76" t="s">
        <v>5714</v>
      </c>
      <c r="P1191" s="346"/>
      <c r="Q1191" s="346"/>
      <c r="R1191" s="346"/>
      <c r="S1191" s="346" t="str">
        <f>IF(COUNT(S1194:S1208)=0,"",TeamPunten(S1194:S1208,$C1191,$T1191))</f>
        <v/>
      </c>
      <c r="T1191" s="344">
        <f>SUM(T1194:T1208)</f>
        <v>0</v>
      </c>
      <c r="U1191" s="201" t="str">
        <f>MID($C1191,1,1)</f>
        <v/>
      </c>
      <c r="V1191" s="201" t="str">
        <f>MID($C1191,1,1)</f>
        <v/>
      </c>
      <c r="W1191" s="201" t="str">
        <f>MID($C1191,1,1)</f>
        <v/>
      </c>
      <c r="X1191" s="49">
        <v>2</v>
      </c>
      <c r="Y1191" s="40"/>
      <c r="Z1191" s="40"/>
      <c r="AA1191" s="40"/>
      <c r="AB1191" s="40"/>
      <c r="AC1191" s="40"/>
      <c r="AD1191" s="17" t="str">
        <f>IF($C1191="","",IFERROR(VLOOKUP($C1191,TeamsZ,6,0),""))</f>
        <v/>
      </c>
      <c r="AE1191" s="17" t="str">
        <f>TRIM(IF($AD1191="","",IFERROR(VLOOKUP($AD1191,Teams!$J$4:$O$8,2,0),"")))</f>
        <v/>
      </c>
      <c r="AF1191" s="17" t="str">
        <f>TRIM(IF($AD1191="","",IFERROR(VLOOKUP($AD1191,Teams!$J$4:$O$8,4,0),"")))</f>
        <v/>
      </c>
      <c r="AH1191" s="335" t="str">
        <f>IFERROR(AVERAGE(AH1194:AH1208),"")</f>
        <v/>
      </c>
    </row>
    <row r="1192" spans="1:34" x14ac:dyDescent="0.25">
      <c r="B1192" s="60"/>
      <c r="C1192" s="162"/>
      <c r="D1192" s="60"/>
      <c r="E1192" s="60"/>
      <c r="F1192" s="60"/>
      <c r="G1192" s="64"/>
      <c r="H1192" s="64"/>
      <c r="I1192" s="64"/>
      <c r="J1192" s="266"/>
      <c r="K1192" s="266"/>
      <c r="L1192" s="266"/>
      <c r="M1192" s="77"/>
      <c r="N1192" s="77"/>
      <c r="P1192" s="200"/>
      <c r="Q1192" s="200"/>
      <c r="R1192" s="200"/>
      <c r="S1192" s="200"/>
      <c r="T1192" s="156"/>
      <c r="U1192" s="202"/>
      <c r="V1192" s="202"/>
      <c r="W1192" s="202"/>
      <c r="X1192" s="49">
        <v>3</v>
      </c>
    </row>
    <row r="1193" spans="1:34" x14ac:dyDescent="0.25">
      <c r="A1193" s="78"/>
      <c r="B1193" s="79"/>
      <c r="C1193" s="80" t="s">
        <v>5715</v>
      </c>
      <c r="D1193" s="80" t="s">
        <v>5716</v>
      </c>
      <c r="E1193" s="81" t="s">
        <v>5717</v>
      </c>
      <c r="F1193" s="81" t="s">
        <v>5718</v>
      </c>
      <c r="G1193" s="80" t="s">
        <v>5719</v>
      </c>
      <c r="H1193" s="80" t="s">
        <v>5720</v>
      </c>
      <c r="I1193" s="80" t="s">
        <v>5575</v>
      </c>
      <c r="J1193" s="80" t="s">
        <v>7904</v>
      </c>
      <c r="K1193" s="80" t="s">
        <v>7905</v>
      </c>
      <c r="L1193" s="80" t="s">
        <v>8680</v>
      </c>
      <c r="M1193" s="80" t="s">
        <v>8681</v>
      </c>
      <c r="N1193" s="82"/>
      <c r="O1193" s="83"/>
      <c r="P1193" s="203" t="s">
        <v>5585</v>
      </c>
      <c r="Q1193" s="203" t="s">
        <v>5584</v>
      </c>
      <c r="R1193" s="203" t="s">
        <v>5586</v>
      </c>
      <c r="S1193" s="203" t="s">
        <v>5585</v>
      </c>
      <c r="T1193" s="156"/>
      <c r="U1193" s="201" t="str">
        <f>IF(W1191="","",VLOOKUP(W1191,Leeftijdscat,2,FALSE))</f>
        <v/>
      </c>
      <c r="V1193" s="201" t="str">
        <f>IF(W1191="","",VLOOKUP(W1191,Leeftijdscat,3,FALSE))</f>
        <v/>
      </c>
      <c r="W1193" s="201" t="str">
        <f>IF(W1191="","",VLOOKUP(W1191,Leeftijdscat,4,FALSE))</f>
        <v/>
      </c>
      <c r="X1193" s="49">
        <v>4</v>
      </c>
      <c r="Y1193" s="78">
        <f>LEN(Y1194&amp;Y1195&amp;Y1196&amp;Y1197&amp;Y1198&amp;Y1199&amp;Y1200&amp;Y1201&amp;Y1202&amp;Y1203&amp;Y1204&amp;Y1205&amp;Y1206&amp;Y1207&amp;Y1208)</f>
        <v>0</v>
      </c>
      <c r="Z1193" s="78">
        <f>LEN(Z1194&amp;Z1195&amp;Z1196&amp;Z1197&amp;Z1198&amp;Z1199&amp;Z1200&amp;Z1201&amp;Z1202&amp;Z1203&amp;Z1204&amp;Z1205&amp;Z1206&amp;Z1207&amp;Z1208)</f>
        <v>0</v>
      </c>
      <c r="AA1193" s="78">
        <f>LEN(AA1194&amp;AA1195&amp;AA1196&amp;AA1197&amp;AA1198&amp;AA1199&amp;AA1200&amp;AA1201&amp;AA1202&amp;AA1203&amp;AA1204&amp;AA1205&amp;AA1206&amp;AA1207&amp;AA1208)</f>
        <v>0</v>
      </c>
      <c r="AB1193" s="78">
        <f>LEN(AB1194&amp;AB1195&amp;AB1196&amp;AB1197&amp;AB1198&amp;AB1199&amp;AB1200&amp;AB1201&amp;AB1202&amp;AB1203&amp;AB1204&amp;AB1205&amp;AB1206&amp;AB1207&amp;AB1208)</f>
        <v>0</v>
      </c>
      <c r="AC1193" s="78">
        <f>SUM(Y1193:AA1193)</f>
        <v>0</v>
      </c>
    </row>
    <row r="1194" spans="1:34" x14ac:dyDescent="0.25">
      <c r="A1194" s="31" t="str">
        <f>C1191&amp;"x"&amp;B1194</f>
        <v>x1</v>
      </c>
      <c r="B1194" s="60">
        <v>1</v>
      </c>
      <c r="C1194" s="84" t="str">
        <f t="shared" ref="C1194:C1208" si="1119">IF(LEFT($A1194,1)="x","",IFERROR(VLOOKUP($A1194,LedenZ,5,0),""))</f>
        <v/>
      </c>
      <c r="D1194" s="84" t="str">
        <f t="shared" ref="D1194:D1208" si="1120">IF(LEFT($A1194,1)="x","",IFERROR(VLOOKUP($A1194,LedenZ,6,0),""))</f>
        <v/>
      </c>
      <c r="E1194" s="85" t="str">
        <f t="shared" ref="E1194:E1208" si="1121">IF(LEFT($A1194,1)="x","",IFERROR(VLOOKUP($A1194,LedenZ,7,0),""))</f>
        <v/>
      </c>
      <c r="F1194" s="85" t="str">
        <f t="shared" ref="F1194:F1208" si="1122">IF(LEFT($A1194,1)="x","",IFERROR(VLOOKUP($A1194,LedenZ,8,0),""))</f>
        <v/>
      </c>
      <c r="G1194" s="86" t="str">
        <f t="shared" ref="G1194:G1208" si="1123">IF(LEFT($A1194,1)="x","",IFERROR(VLOOKUP($A1194,LedenZ,9,0),""))</f>
        <v/>
      </c>
      <c r="H1194" s="87" t="str">
        <f t="shared" ref="H1194:H1208" si="1124">IF(AND(ISNUMBER(G1194),G1194&lt;&gt;0),DATEDIF(G1194,Peildatum,"Y"),"")</f>
        <v/>
      </c>
      <c r="I1194" s="94"/>
      <c r="J1194" s="84" t="str">
        <f t="shared" ref="J1194:J1208" si="1125">IF(LEFT($A1194,1)="x","",IFERROR(VLOOKUP($A1194,LedenZ,15,0),""))</f>
        <v/>
      </c>
      <c r="K1194" s="84" t="str">
        <f t="shared" ref="K1194:K1208" si="1126">IF(LEFT($A1194,1)="x","",IFERROR(VLOOKUP($A1194,LedenZ,16,0),""))</f>
        <v/>
      </c>
      <c r="L1194" s="84" t="str">
        <f t="shared" ref="L1194:L1208" si="1127">IF(LEFT($A1194,1)="x","",IFERROR(VLOOKUP($A1194,LedenZ,17,0),""))</f>
        <v/>
      </c>
      <c r="M1194" s="84" t="str">
        <f t="shared" ref="M1194:M1208" si="1128">IF(LEFT($A1194,1)="x","",IFERROR(VLOOKUP($A1194,LedenZ,18,0),""))</f>
        <v/>
      </c>
      <c r="N1194" s="89"/>
      <c r="P1194" s="199"/>
      <c r="Q1194" s="199"/>
      <c r="R1194" s="199"/>
      <c r="S1194" s="199" t="str">
        <f>IF(OR(LEFT($A1194,1)="x",AND(AC1193+$AC1194=0,$AC1193&gt;0)),"",IFERROR(VLOOKUP($A1194,LedenZ,29,0),""))</f>
        <v/>
      </c>
      <c r="T1194" s="273">
        <f t="shared" ref="T1194:T1208" si="1129">IF(LEN(C1194&amp;D1194&amp;E1194&amp;F1194)&gt;0,1,0)</f>
        <v>0</v>
      </c>
      <c r="U1194" s="202">
        <f t="shared" ref="U1194:U1208" si="1130">MIN(LEN(Y1194&amp;Z1194&amp;AA1194&amp;AB1194),1)</f>
        <v>0</v>
      </c>
      <c r="V1194" s="205" t="str">
        <f>V1193</f>
        <v/>
      </c>
      <c r="W1194" s="205" t="str">
        <f>W1193</f>
        <v/>
      </c>
      <c r="X1194" s="49">
        <v>5</v>
      </c>
      <c r="Y1194" s="84" t="str">
        <f t="shared" ref="Y1194:Y1208" si="1131">IF(LEFT($A1194,1)="x","",IFERROR(VLOOKUP($A1194,LedenZ,33,0),""))</f>
        <v/>
      </c>
      <c r="Z1194" s="84" t="str">
        <f t="shared" ref="Z1194:Z1208" si="1132">IF(LEFT($A1194,1)="x","",IFERROR(VLOOKUP($A1194,LedenZ,34,0),""))</f>
        <v/>
      </c>
      <c r="AA1194" s="84" t="str">
        <f t="shared" ref="AA1194:AA1208" si="1133">IF(LEFT($A1194,1)="x","",IFERROR(VLOOKUP($A1194,LedenZ,35,0),""))</f>
        <v/>
      </c>
      <c r="AB1194" s="84" t="str">
        <f t="shared" ref="AB1194:AB1208" si="1134">IF(LEFT($A1194,1)="x","",IFERROR(VLOOKUP($A1194,LedenZ,36,0),""))</f>
        <v/>
      </c>
      <c r="AC1194" s="31">
        <f t="shared" ref="AC1194:AC1208" si="1135">LEN(Y1194&amp;Z1194&amp;AA1194&amp;AB1194)</f>
        <v>0</v>
      </c>
      <c r="AH1194" s="332" t="str">
        <f t="shared" ref="AH1194:AH1208" si="1136">lft(G1194,Peildatum)</f>
        <v/>
      </c>
    </row>
    <row r="1195" spans="1:34" x14ac:dyDescent="0.25">
      <c r="A1195" s="31" t="str">
        <f>C1191&amp;"x"&amp;B1195</f>
        <v>x2</v>
      </c>
      <c r="B1195" s="60">
        <v>2</v>
      </c>
      <c r="C1195" s="84" t="str">
        <f t="shared" si="1119"/>
        <v/>
      </c>
      <c r="D1195" s="84" t="str">
        <f t="shared" si="1120"/>
        <v/>
      </c>
      <c r="E1195" s="85" t="str">
        <f t="shared" si="1121"/>
        <v/>
      </c>
      <c r="F1195" s="85" t="str">
        <f t="shared" si="1122"/>
        <v/>
      </c>
      <c r="G1195" s="86" t="str">
        <f t="shared" si="1123"/>
        <v/>
      </c>
      <c r="H1195" s="87" t="str">
        <f t="shared" si="1124"/>
        <v/>
      </c>
      <c r="I1195" s="94"/>
      <c r="J1195" s="84" t="str">
        <f t="shared" si="1125"/>
        <v/>
      </c>
      <c r="K1195" s="84" t="str">
        <f t="shared" si="1126"/>
        <v/>
      </c>
      <c r="L1195" s="84" t="str">
        <f t="shared" si="1127"/>
        <v/>
      </c>
      <c r="M1195" s="84" t="str">
        <f t="shared" si="1128"/>
        <v/>
      </c>
      <c r="N1195" s="89"/>
      <c r="P1195" s="199"/>
      <c r="Q1195" s="199"/>
      <c r="R1195" s="199"/>
      <c r="S1195" s="199" t="str">
        <f>IF(OR(LEFT($A1195,1)="x",AND(AC1193+$AC1195=0,$AC1193&gt;0)),"",IFERROR(VLOOKUP($A1195,LedenZ,29,0),""))</f>
        <v/>
      </c>
      <c r="T1195" s="273">
        <f t="shared" si="1129"/>
        <v>0</v>
      </c>
      <c r="U1195" s="202">
        <f t="shared" si="1130"/>
        <v>0</v>
      </c>
      <c r="V1195" s="205" t="str">
        <f t="shared" ref="V1195:W1208" si="1137">V1194</f>
        <v/>
      </c>
      <c r="W1195" s="205" t="str">
        <f t="shared" si="1137"/>
        <v/>
      </c>
      <c r="X1195" s="49">
        <v>6</v>
      </c>
      <c r="Y1195" s="84" t="str">
        <f t="shared" si="1131"/>
        <v/>
      </c>
      <c r="Z1195" s="84" t="str">
        <f t="shared" si="1132"/>
        <v/>
      </c>
      <c r="AA1195" s="84" t="str">
        <f t="shared" si="1133"/>
        <v/>
      </c>
      <c r="AB1195" s="84" t="str">
        <f t="shared" si="1134"/>
        <v/>
      </c>
      <c r="AC1195" s="31">
        <f t="shared" si="1135"/>
        <v>0</v>
      </c>
      <c r="AH1195" s="332" t="str">
        <f t="shared" si="1136"/>
        <v/>
      </c>
    </row>
    <row r="1196" spans="1:34" x14ac:dyDescent="0.25">
      <c r="A1196" s="31" t="str">
        <f>C1191&amp;"x"&amp;B1196</f>
        <v>x3</v>
      </c>
      <c r="B1196" s="60">
        <v>3</v>
      </c>
      <c r="C1196" s="84" t="str">
        <f t="shared" si="1119"/>
        <v/>
      </c>
      <c r="D1196" s="84" t="str">
        <f t="shared" si="1120"/>
        <v/>
      </c>
      <c r="E1196" s="85" t="str">
        <f t="shared" si="1121"/>
        <v/>
      </c>
      <c r="F1196" s="85" t="str">
        <f t="shared" si="1122"/>
        <v/>
      </c>
      <c r="G1196" s="86" t="str">
        <f t="shared" si="1123"/>
        <v/>
      </c>
      <c r="H1196" s="87" t="str">
        <f t="shared" si="1124"/>
        <v/>
      </c>
      <c r="I1196" s="94"/>
      <c r="J1196" s="84" t="str">
        <f t="shared" si="1125"/>
        <v/>
      </c>
      <c r="K1196" s="84" t="str">
        <f t="shared" si="1126"/>
        <v/>
      </c>
      <c r="L1196" s="84" t="str">
        <f t="shared" si="1127"/>
        <v/>
      </c>
      <c r="M1196" s="84" t="str">
        <f t="shared" si="1128"/>
        <v/>
      </c>
      <c r="N1196" s="89"/>
      <c r="P1196" s="199"/>
      <c r="Q1196" s="199"/>
      <c r="R1196" s="199"/>
      <c r="S1196" s="199" t="str">
        <f>IF(OR(LEFT($A1196,1)="x",AND(AC1193+$AC1196=0,$AC1193&gt;0)),"",IFERROR(VLOOKUP($A1196,LedenZ,29,0),""))</f>
        <v/>
      </c>
      <c r="T1196" s="273">
        <f t="shared" si="1129"/>
        <v>0</v>
      </c>
      <c r="U1196" s="202">
        <f t="shared" si="1130"/>
        <v>0</v>
      </c>
      <c r="V1196" s="205" t="str">
        <f t="shared" si="1137"/>
        <v/>
      </c>
      <c r="W1196" s="205" t="str">
        <f t="shared" si="1137"/>
        <v/>
      </c>
      <c r="X1196" s="49">
        <v>7</v>
      </c>
      <c r="Y1196" s="84" t="str">
        <f t="shared" si="1131"/>
        <v/>
      </c>
      <c r="Z1196" s="84" t="str">
        <f t="shared" si="1132"/>
        <v/>
      </c>
      <c r="AA1196" s="84" t="str">
        <f t="shared" si="1133"/>
        <v/>
      </c>
      <c r="AB1196" s="84" t="str">
        <f t="shared" si="1134"/>
        <v/>
      </c>
      <c r="AC1196" s="31">
        <f t="shared" si="1135"/>
        <v>0</v>
      </c>
      <c r="AH1196" s="332" t="str">
        <f t="shared" si="1136"/>
        <v/>
      </c>
    </row>
    <row r="1197" spans="1:34" x14ac:dyDescent="0.25">
      <c r="A1197" s="31" t="str">
        <f>C1191&amp;"x"&amp;B1197</f>
        <v>x4</v>
      </c>
      <c r="B1197" s="60">
        <v>4</v>
      </c>
      <c r="C1197" s="84" t="str">
        <f t="shared" si="1119"/>
        <v/>
      </c>
      <c r="D1197" s="84" t="str">
        <f t="shared" si="1120"/>
        <v/>
      </c>
      <c r="E1197" s="85" t="str">
        <f t="shared" si="1121"/>
        <v/>
      </c>
      <c r="F1197" s="85" t="str">
        <f t="shared" si="1122"/>
        <v/>
      </c>
      <c r="G1197" s="86" t="str">
        <f t="shared" si="1123"/>
        <v/>
      </c>
      <c r="H1197" s="87" t="str">
        <f t="shared" si="1124"/>
        <v/>
      </c>
      <c r="I1197" s="94"/>
      <c r="J1197" s="84" t="str">
        <f t="shared" si="1125"/>
        <v/>
      </c>
      <c r="K1197" s="84" t="str">
        <f t="shared" si="1126"/>
        <v/>
      </c>
      <c r="L1197" s="84" t="str">
        <f t="shared" si="1127"/>
        <v/>
      </c>
      <c r="M1197" s="84" t="str">
        <f t="shared" si="1128"/>
        <v/>
      </c>
      <c r="N1197" s="89"/>
      <c r="P1197" s="199"/>
      <c r="Q1197" s="199"/>
      <c r="R1197" s="199"/>
      <c r="S1197" s="199" t="str">
        <f>IF(OR(LEFT($A1197,1)="x",AND(AC1193+$AC1197=0,$AC1193&gt;0)),"",IFERROR(VLOOKUP($A1197,LedenZ,29,0),""))</f>
        <v/>
      </c>
      <c r="T1197" s="273">
        <f t="shared" si="1129"/>
        <v>0</v>
      </c>
      <c r="U1197" s="202">
        <f t="shared" si="1130"/>
        <v>0</v>
      </c>
      <c r="V1197" s="205" t="str">
        <f t="shared" si="1137"/>
        <v/>
      </c>
      <c r="W1197" s="205" t="str">
        <f t="shared" si="1137"/>
        <v/>
      </c>
      <c r="X1197" s="49">
        <v>8</v>
      </c>
      <c r="Y1197" s="84" t="str">
        <f t="shared" si="1131"/>
        <v/>
      </c>
      <c r="Z1197" s="84" t="str">
        <f t="shared" si="1132"/>
        <v/>
      </c>
      <c r="AA1197" s="84" t="str">
        <f t="shared" si="1133"/>
        <v/>
      </c>
      <c r="AB1197" s="84" t="str">
        <f t="shared" si="1134"/>
        <v/>
      </c>
      <c r="AC1197" s="31">
        <f t="shared" si="1135"/>
        <v>0</v>
      </c>
      <c r="AH1197" s="332" t="str">
        <f t="shared" si="1136"/>
        <v/>
      </c>
    </row>
    <row r="1198" spans="1:34" x14ac:dyDescent="0.25">
      <c r="A1198" s="31" t="str">
        <f>C1191&amp;"x"&amp;B1198</f>
        <v>x5</v>
      </c>
      <c r="B1198" s="60">
        <v>5</v>
      </c>
      <c r="C1198" s="84" t="str">
        <f t="shared" si="1119"/>
        <v/>
      </c>
      <c r="D1198" s="84" t="str">
        <f t="shared" si="1120"/>
        <v/>
      </c>
      <c r="E1198" s="85" t="str">
        <f t="shared" si="1121"/>
        <v/>
      </c>
      <c r="F1198" s="85" t="str">
        <f t="shared" si="1122"/>
        <v/>
      </c>
      <c r="G1198" s="86" t="str">
        <f t="shared" si="1123"/>
        <v/>
      </c>
      <c r="H1198" s="87" t="str">
        <f t="shared" si="1124"/>
        <v/>
      </c>
      <c r="I1198" s="94"/>
      <c r="J1198" s="84" t="str">
        <f t="shared" si="1125"/>
        <v/>
      </c>
      <c r="K1198" s="84" t="str">
        <f t="shared" si="1126"/>
        <v/>
      </c>
      <c r="L1198" s="84" t="str">
        <f t="shared" si="1127"/>
        <v/>
      </c>
      <c r="M1198" s="84" t="str">
        <f t="shared" si="1128"/>
        <v/>
      </c>
      <c r="N1198" s="89"/>
      <c r="P1198" s="199"/>
      <c r="Q1198" s="199"/>
      <c r="R1198" s="199"/>
      <c r="S1198" s="199" t="str">
        <f>IF(OR(LEFT($A1198,1)="x",AND(AC1193+$AC1198=0,$AC1193&gt;0)),"",IFERROR(VLOOKUP($A1198,LedenZ,29,0),""))</f>
        <v/>
      </c>
      <c r="T1198" s="273">
        <f t="shared" si="1129"/>
        <v>0</v>
      </c>
      <c r="U1198" s="202">
        <f t="shared" si="1130"/>
        <v>0</v>
      </c>
      <c r="V1198" s="205" t="str">
        <f t="shared" si="1137"/>
        <v/>
      </c>
      <c r="W1198" s="205" t="str">
        <f t="shared" si="1137"/>
        <v/>
      </c>
      <c r="X1198" s="49">
        <v>9</v>
      </c>
      <c r="Y1198" s="84" t="str">
        <f t="shared" si="1131"/>
        <v/>
      </c>
      <c r="Z1198" s="84" t="str">
        <f t="shared" si="1132"/>
        <v/>
      </c>
      <c r="AA1198" s="84" t="str">
        <f t="shared" si="1133"/>
        <v/>
      </c>
      <c r="AB1198" s="84" t="str">
        <f t="shared" si="1134"/>
        <v/>
      </c>
      <c r="AC1198" s="31">
        <f t="shared" si="1135"/>
        <v>0</v>
      </c>
      <c r="AH1198" s="332" t="str">
        <f t="shared" si="1136"/>
        <v/>
      </c>
    </row>
    <row r="1199" spans="1:34" x14ac:dyDescent="0.25">
      <c r="A1199" s="31" t="str">
        <f>C1191&amp;"x"&amp;B1199</f>
        <v>x6</v>
      </c>
      <c r="B1199" s="60">
        <v>6</v>
      </c>
      <c r="C1199" s="84" t="str">
        <f t="shared" si="1119"/>
        <v/>
      </c>
      <c r="D1199" s="84" t="str">
        <f t="shared" si="1120"/>
        <v/>
      </c>
      <c r="E1199" s="85" t="str">
        <f t="shared" si="1121"/>
        <v/>
      </c>
      <c r="F1199" s="85" t="str">
        <f t="shared" si="1122"/>
        <v/>
      </c>
      <c r="G1199" s="86" t="str">
        <f t="shared" si="1123"/>
        <v/>
      </c>
      <c r="H1199" s="87" t="str">
        <f t="shared" si="1124"/>
        <v/>
      </c>
      <c r="I1199" s="94"/>
      <c r="J1199" s="84" t="str">
        <f t="shared" si="1125"/>
        <v/>
      </c>
      <c r="K1199" s="84" t="str">
        <f t="shared" si="1126"/>
        <v/>
      </c>
      <c r="L1199" s="84" t="str">
        <f t="shared" si="1127"/>
        <v/>
      </c>
      <c r="M1199" s="84" t="str">
        <f t="shared" si="1128"/>
        <v/>
      </c>
      <c r="N1199" s="89"/>
      <c r="P1199" s="199"/>
      <c r="Q1199" s="199"/>
      <c r="R1199" s="199"/>
      <c r="S1199" s="199" t="str">
        <f>IF(OR(LEFT($A1199,1)="x",AND(AC1193+$AC1199=0,$AC1193&gt;0)),"",IFERROR(VLOOKUP($A1199,LedenZ,29,0),""))</f>
        <v/>
      </c>
      <c r="T1199" s="273">
        <f t="shared" si="1129"/>
        <v>0</v>
      </c>
      <c r="U1199" s="202">
        <f t="shared" si="1130"/>
        <v>0</v>
      </c>
      <c r="V1199" s="205" t="str">
        <f t="shared" si="1137"/>
        <v/>
      </c>
      <c r="W1199" s="205" t="str">
        <f t="shared" si="1137"/>
        <v/>
      </c>
      <c r="X1199" s="49">
        <v>10</v>
      </c>
      <c r="Y1199" s="84" t="str">
        <f t="shared" si="1131"/>
        <v/>
      </c>
      <c r="Z1199" s="84" t="str">
        <f t="shared" si="1132"/>
        <v/>
      </c>
      <c r="AA1199" s="84" t="str">
        <f t="shared" si="1133"/>
        <v/>
      </c>
      <c r="AB1199" s="84" t="str">
        <f t="shared" si="1134"/>
        <v/>
      </c>
      <c r="AC1199" s="31">
        <f t="shared" si="1135"/>
        <v>0</v>
      </c>
      <c r="AH1199" s="332" t="str">
        <f t="shared" si="1136"/>
        <v/>
      </c>
    </row>
    <row r="1200" spans="1:34" x14ac:dyDescent="0.25">
      <c r="A1200" s="31" t="str">
        <f>C1191&amp;"x"&amp;B1200</f>
        <v>x7</v>
      </c>
      <c r="B1200" s="60">
        <v>7</v>
      </c>
      <c r="C1200" s="84" t="str">
        <f t="shared" si="1119"/>
        <v/>
      </c>
      <c r="D1200" s="84" t="str">
        <f t="shared" si="1120"/>
        <v/>
      </c>
      <c r="E1200" s="85" t="str">
        <f t="shared" si="1121"/>
        <v/>
      </c>
      <c r="F1200" s="85" t="str">
        <f t="shared" si="1122"/>
        <v/>
      </c>
      <c r="G1200" s="86" t="str">
        <f t="shared" si="1123"/>
        <v/>
      </c>
      <c r="H1200" s="87" t="str">
        <f t="shared" si="1124"/>
        <v/>
      </c>
      <c r="I1200" s="94"/>
      <c r="J1200" s="84" t="str">
        <f t="shared" si="1125"/>
        <v/>
      </c>
      <c r="K1200" s="84" t="str">
        <f t="shared" si="1126"/>
        <v/>
      </c>
      <c r="L1200" s="84" t="str">
        <f t="shared" si="1127"/>
        <v/>
      </c>
      <c r="M1200" s="84" t="str">
        <f t="shared" si="1128"/>
        <v/>
      </c>
      <c r="N1200" s="89"/>
      <c r="P1200" s="199"/>
      <c r="Q1200" s="199"/>
      <c r="R1200" s="199"/>
      <c r="S1200" s="199" t="str">
        <f>IF(OR(LEFT($A1200,1)="x",AND(AC1193+$AC1200=0,$AC1193&gt;0)),"",IFERROR(VLOOKUP($A1200,LedenZ,29,0),""))</f>
        <v/>
      </c>
      <c r="T1200" s="273">
        <f t="shared" si="1129"/>
        <v>0</v>
      </c>
      <c r="U1200" s="202">
        <f t="shared" si="1130"/>
        <v>0</v>
      </c>
      <c r="V1200" s="205" t="str">
        <f t="shared" si="1137"/>
        <v/>
      </c>
      <c r="W1200" s="205" t="str">
        <f t="shared" si="1137"/>
        <v/>
      </c>
      <c r="X1200" s="49">
        <v>11</v>
      </c>
      <c r="Y1200" s="84" t="str">
        <f t="shared" si="1131"/>
        <v/>
      </c>
      <c r="Z1200" s="84" t="str">
        <f t="shared" si="1132"/>
        <v/>
      </c>
      <c r="AA1200" s="84" t="str">
        <f t="shared" si="1133"/>
        <v/>
      </c>
      <c r="AB1200" s="84" t="str">
        <f t="shared" si="1134"/>
        <v/>
      </c>
      <c r="AC1200" s="31">
        <f t="shared" si="1135"/>
        <v>0</v>
      </c>
      <c r="AH1200" s="332" t="str">
        <f t="shared" si="1136"/>
        <v/>
      </c>
    </row>
    <row r="1201" spans="1:34" x14ac:dyDescent="0.25">
      <c r="A1201" s="31" t="str">
        <f>C1191&amp;"x"&amp;B1201</f>
        <v>x8</v>
      </c>
      <c r="B1201" s="60">
        <v>8</v>
      </c>
      <c r="C1201" s="84" t="str">
        <f t="shared" si="1119"/>
        <v/>
      </c>
      <c r="D1201" s="84" t="str">
        <f t="shared" si="1120"/>
        <v/>
      </c>
      <c r="E1201" s="85" t="str">
        <f t="shared" si="1121"/>
        <v/>
      </c>
      <c r="F1201" s="85" t="str">
        <f t="shared" si="1122"/>
        <v/>
      </c>
      <c r="G1201" s="86" t="str">
        <f t="shared" si="1123"/>
        <v/>
      </c>
      <c r="H1201" s="87" t="str">
        <f t="shared" si="1124"/>
        <v/>
      </c>
      <c r="I1201" s="94"/>
      <c r="J1201" s="84" t="str">
        <f t="shared" si="1125"/>
        <v/>
      </c>
      <c r="K1201" s="84" t="str">
        <f t="shared" si="1126"/>
        <v/>
      </c>
      <c r="L1201" s="84" t="str">
        <f t="shared" si="1127"/>
        <v/>
      </c>
      <c r="M1201" s="84" t="str">
        <f t="shared" si="1128"/>
        <v/>
      </c>
      <c r="N1201" s="89"/>
      <c r="P1201" s="199"/>
      <c r="Q1201" s="199"/>
      <c r="R1201" s="199"/>
      <c r="S1201" s="199" t="str">
        <f>IF(OR(LEFT($A1201,1)="x",AND(AC1193+$AC1201=0,$AC1193&gt;0)),"",IFERROR(VLOOKUP($A1201,LedenZ,29,0),""))</f>
        <v/>
      </c>
      <c r="T1201" s="273">
        <f t="shared" si="1129"/>
        <v>0</v>
      </c>
      <c r="U1201" s="202">
        <f t="shared" si="1130"/>
        <v>0</v>
      </c>
      <c r="V1201" s="205" t="str">
        <f t="shared" si="1137"/>
        <v/>
      </c>
      <c r="W1201" s="205" t="str">
        <f t="shared" si="1137"/>
        <v/>
      </c>
      <c r="X1201" s="49">
        <v>12</v>
      </c>
      <c r="Y1201" s="84" t="str">
        <f t="shared" si="1131"/>
        <v/>
      </c>
      <c r="Z1201" s="84" t="str">
        <f t="shared" si="1132"/>
        <v/>
      </c>
      <c r="AA1201" s="84" t="str">
        <f t="shared" si="1133"/>
        <v/>
      </c>
      <c r="AB1201" s="84" t="str">
        <f t="shared" si="1134"/>
        <v/>
      </c>
      <c r="AC1201" s="31">
        <f t="shared" si="1135"/>
        <v>0</v>
      </c>
      <c r="AH1201" s="332" t="str">
        <f t="shared" si="1136"/>
        <v/>
      </c>
    </row>
    <row r="1202" spans="1:34" x14ac:dyDescent="0.25">
      <c r="A1202" s="31" t="str">
        <f>C1191&amp;"x"&amp;B1202</f>
        <v>x9</v>
      </c>
      <c r="B1202" s="60">
        <v>9</v>
      </c>
      <c r="C1202" s="84" t="str">
        <f t="shared" si="1119"/>
        <v/>
      </c>
      <c r="D1202" s="84" t="str">
        <f t="shared" si="1120"/>
        <v/>
      </c>
      <c r="E1202" s="85" t="str">
        <f t="shared" si="1121"/>
        <v/>
      </c>
      <c r="F1202" s="85" t="str">
        <f t="shared" si="1122"/>
        <v/>
      </c>
      <c r="G1202" s="86" t="str">
        <f t="shared" si="1123"/>
        <v/>
      </c>
      <c r="H1202" s="87" t="str">
        <f t="shared" si="1124"/>
        <v/>
      </c>
      <c r="I1202" s="94"/>
      <c r="J1202" s="84" t="str">
        <f t="shared" si="1125"/>
        <v/>
      </c>
      <c r="K1202" s="84" t="str">
        <f t="shared" si="1126"/>
        <v/>
      </c>
      <c r="L1202" s="84" t="str">
        <f t="shared" si="1127"/>
        <v/>
      </c>
      <c r="M1202" s="84" t="str">
        <f t="shared" si="1128"/>
        <v/>
      </c>
      <c r="N1202" s="89"/>
      <c r="P1202" s="199"/>
      <c r="Q1202" s="199"/>
      <c r="R1202" s="199"/>
      <c r="S1202" s="199" t="str">
        <f>IF(OR(LEFT($A1202,1)="x",AND(AC1193+$AC1202=0,$AC1193&gt;0)),"",IFERROR(VLOOKUP($A1202,LedenZ,29,0),""))</f>
        <v/>
      </c>
      <c r="T1202" s="273">
        <f t="shared" si="1129"/>
        <v>0</v>
      </c>
      <c r="U1202" s="202">
        <f t="shared" si="1130"/>
        <v>0</v>
      </c>
      <c r="V1202" s="205" t="str">
        <f t="shared" si="1137"/>
        <v/>
      </c>
      <c r="W1202" s="205" t="str">
        <f t="shared" si="1137"/>
        <v/>
      </c>
      <c r="X1202" s="49">
        <v>13</v>
      </c>
      <c r="Y1202" s="84" t="str">
        <f t="shared" si="1131"/>
        <v/>
      </c>
      <c r="Z1202" s="84" t="str">
        <f t="shared" si="1132"/>
        <v/>
      </c>
      <c r="AA1202" s="84" t="str">
        <f t="shared" si="1133"/>
        <v/>
      </c>
      <c r="AB1202" s="84" t="str">
        <f t="shared" si="1134"/>
        <v/>
      </c>
      <c r="AC1202" s="31">
        <f t="shared" si="1135"/>
        <v>0</v>
      </c>
      <c r="AH1202" s="332" t="str">
        <f t="shared" si="1136"/>
        <v/>
      </c>
    </row>
    <row r="1203" spans="1:34" x14ac:dyDescent="0.25">
      <c r="A1203" s="31" t="str">
        <f>C1191&amp;"x"&amp;B1203</f>
        <v>x10</v>
      </c>
      <c r="B1203" s="60">
        <v>10</v>
      </c>
      <c r="C1203" s="84" t="str">
        <f t="shared" si="1119"/>
        <v/>
      </c>
      <c r="D1203" s="84" t="str">
        <f t="shared" si="1120"/>
        <v/>
      </c>
      <c r="E1203" s="85" t="str">
        <f t="shared" si="1121"/>
        <v/>
      </c>
      <c r="F1203" s="85" t="str">
        <f t="shared" si="1122"/>
        <v/>
      </c>
      <c r="G1203" s="86" t="str">
        <f t="shared" si="1123"/>
        <v/>
      </c>
      <c r="H1203" s="87" t="str">
        <f t="shared" si="1124"/>
        <v/>
      </c>
      <c r="I1203" s="94"/>
      <c r="J1203" s="84" t="str">
        <f t="shared" si="1125"/>
        <v/>
      </c>
      <c r="K1203" s="84" t="str">
        <f t="shared" si="1126"/>
        <v/>
      </c>
      <c r="L1203" s="84" t="str">
        <f t="shared" si="1127"/>
        <v/>
      </c>
      <c r="M1203" s="84" t="str">
        <f t="shared" si="1128"/>
        <v/>
      </c>
      <c r="N1203" s="89"/>
      <c r="P1203" s="199"/>
      <c r="Q1203" s="199"/>
      <c r="R1203" s="199"/>
      <c r="S1203" s="199" t="str">
        <f>IF(OR(LEFT($A1203,1)="x",AND(AC1193+$AC1203=0,$AC1193&gt;0)),"",IFERROR(VLOOKUP($A1203,LedenZ,29,0),""))</f>
        <v/>
      </c>
      <c r="T1203" s="273">
        <f t="shared" si="1129"/>
        <v>0</v>
      </c>
      <c r="U1203" s="202">
        <f t="shared" si="1130"/>
        <v>0</v>
      </c>
      <c r="V1203" s="205" t="str">
        <f t="shared" si="1137"/>
        <v/>
      </c>
      <c r="W1203" s="205" t="str">
        <f t="shared" si="1137"/>
        <v/>
      </c>
      <c r="X1203" s="49">
        <v>14</v>
      </c>
      <c r="Y1203" s="84" t="str">
        <f t="shared" si="1131"/>
        <v/>
      </c>
      <c r="Z1203" s="84" t="str">
        <f t="shared" si="1132"/>
        <v/>
      </c>
      <c r="AA1203" s="84" t="str">
        <f t="shared" si="1133"/>
        <v/>
      </c>
      <c r="AB1203" s="84" t="str">
        <f t="shared" si="1134"/>
        <v/>
      </c>
      <c r="AC1203" s="31">
        <f t="shared" si="1135"/>
        <v>0</v>
      </c>
      <c r="AH1203" s="332" t="str">
        <f t="shared" si="1136"/>
        <v/>
      </c>
    </row>
    <row r="1204" spans="1:34" x14ac:dyDescent="0.25">
      <c r="A1204" s="31" t="str">
        <f>C1191&amp;"x"&amp;B1204</f>
        <v>x11</v>
      </c>
      <c r="B1204" s="60">
        <v>11</v>
      </c>
      <c r="C1204" s="84" t="str">
        <f t="shared" si="1119"/>
        <v/>
      </c>
      <c r="D1204" s="84" t="str">
        <f t="shared" si="1120"/>
        <v/>
      </c>
      <c r="E1204" s="85" t="str">
        <f t="shared" si="1121"/>
        <v/>
      </c>
      <c r="F1204" s="85" t="str">
        <f t="shared" si="1122"/>
        <v/>
      </c>
      <c r="G1204" s="86" t="str">
        <f t="shared" si="1123"/>
        <v/>
      </c>
      <c r="H1204" s="87" t="str">
        <f t="shared" si="1124"/>
        <v/>
      </c>
      <c r="I1204" s="94"/>
      <c r="J1204" s="84" t="str">
        <f t="shared" si="1125"/>
        <v/>
      </c>
      <c r="K1204" s="84" t="str">
        <f t="shared" si="1126"/>
        <v/>
      </c>
      <c r="L1204" s="84" t="str">
        <f t="shared" si="1127"/>
        <v/>
      </c>
      <c r="M1204" s="84" t="str">
        <f t="shared" si="1128"/>
        <v/>
      </c>
      <c r="N1204" s="89"/>
      <c r="P1204" s="199"/>
      <c r="Q1204" s="199"/>
      <c r="R1204" s="199"/>
      <c r="S1204" s="199" t="str">
        <f>IF(OR(LEFT($A1204,1)="x",AND(AC1193+$AC1204=0,$AC1193&gt;0)),"",IFERROR(VLOOKUP($A1204,LedenZ,29,0),""))</f>
        <v/>
      </c>
      <c r="T1204" s="273">
        <f t="shared" si="1129"/>
        <v>0</v>
      </c>
      <c r="U1204" s="202">
        <f t="shared" si="1130"/>
        <v>0</v>
      </c>
      <c r="V1204" s="205" t="str">
        <f t="shared" si="1137"/>
        <v/>
      </c>
      <c r="W1204" s="205" t="str">
        <f t="shared" si="1137"/>
        <v/>
      </c>
      <c r="X1204" s="49">
        <v>15</v>
      </c>
      <c r="Y1204" s="84" t="str">
        <f t="shared" si="1131"/>
        <v/>
      </c>
      <c r="Z1204" s="84" t="str">
        <f t="shared" si="1132"/>
        <v/>
      </c>
      <c r="AA1204" s="84" t="str">
        <f t="shared" si="1133"/>
        <v/>
      </c>
      <c r="AB1204" s="84" t="str">
        <f t="shared" si="1134"/>
        <v/>
      </c>
      <c r="AC1204" s="31">
        <f t="shared" si="1135"/>
        <v>0</v>
      </c>
      <c r="AH1204" s="332" t="str">
        <f t="shared" si="1136"/>
        <v/>
      </c>
    </row>
    <row r="1205" spans="1:34" x14ac:dyDescent="0.25">
      <c r="A1205" s="31" t="str">
        <f>C1191&amp;"x"&amp;B1205</f>
        <v>x12</v>
      </c>
      <c r="B1205" s="60">
        <v>12</v>
      </c>
      <c r="C1205" s="84" t="str">
        <f t="shared" si="1119"/>
        <v/>
      </c>
      <c r="D1205" s="84" t="str">
        <f t="shared" si="1120"/>
        <v/>
      </c>
      <c r="E1205" s="85" t="str">
        <f t="shared" si="1121"/>
        <v/>
      </c>
      <c r="F1205" s="85" t="str">
        <f t="shared" si="1122"/>
        <v/>
      </c>
      <c r="G1205" s="86" t="str">
        <f t="shared" si="1123"/>
        <v/>
      </c>
      <c r="H1205" s="87" t="str">
        <f t="shared" si="1124"/>
        <v/>
      </c>
      <c r="I1205" s="94"/>
      <c r="J1205" s="84" t="str">
        <f t="shared" si="1125"/>
        <v/>
      </c>
      <c r="K1205" s="84" t="str">
        <f t="shared" si="1126"/>
        <v/>
      </c>
      <c r="L1205" s="84" t="str">
        <f t="shared" si="1127"/>
        <v/>
      </c>
      <c r="M1205" s="84" t="str">
        <f t="shared" si="1128"/>
        <v/>
      </c>
      <c r="N1205" s="89"/>
      <c r="P1205" s="199"/>
      <c r="Q1205" s="199"/>
      <c r="R1205" s="199"/>
      <c r="S1205" s="199" t="str">
        <f>IF(OR(LEFT($A1205,1)="x",AND(AC1193+$AC1205=0,$AC1193&gt;0)),"",IFERROR(VLOOKUP($A1205,LedenZ,29,0),""))</f>
        <v/>
      </c>
      <c r="T1205" s="273">
        <f t="shared" si="1129"/>
        <v>0</v>
      </c>
      <c r="U1205" s="202">
        <f t="shared" si="1130"/>
        <v>0</v>
      </c>
      <c r="V1205" s="205" t="str">
        <f t="shared" si="1137"/>
        <v/>
      </c>
      <c r="W1205" s="205" t="str">
        <f t="shared" si="1137"/>
        <v/>
      </c>
      <c r="X1205" s="49">
        <v>16</v>
      </c>
      <c r="Y1205" s="84" t="str">
        <f t="shared" si="1131"/>
        <v/>
      </c>
      <c r="Z1205" s="84" t="str">
        <f t="shared" si="1132"/>
        <v/>
      </c>
      <c r="AA1205" s="84" t="str">
        <f t="shared" si="1133"/>
        <v/>
      </c>
      <c r="AB1205" s="84" t="str">
        <f t="shared" si="1134"/>
        <v/>
      </c>
      <c r="AC1205" s="31">
        <f t="shared" si="1135"/>
        <v>0</v>
      </c>
      <c r="AH1205" s="332" t="str">
        <f t="shared" si="1136"/>
        <v/>
      </c>
    </row>
    <row r="1206" spans="1:34" x14ac:dyDescent="0.25">
      <c r="A1206" s="31" t="str">
        <f>C1191&amp;"x"&amp;B1206</f>
        <v>x13</v>
      </c>
      <c r="B1206" s="60">
        <v>13</v>
      </c>
      <c r="C1206" s="84" t="str">
        <f t="shared" si="1119"/>
        <v/>
      </c>
      <c r="D1206" s="84" t="str">
        <f t="shared" si="1120"/>
        <v/>
      </c>
      <c r="E1206" s="85" t="str">
        <f t="shared" si="1121"/>
        <v/>
      </c>
      <c r="F1206" s="85" t="str">
        <f t="shared" si="1122"/>
        <v/>
      </c>
      <c r="G1206" s="86" t="str">
        <f t="shared" si="1123"/>
        <v/>
      </c>
      <c r="H1206" s="87" t="str">
        <f t="shared" si="1124"/>
        <v/>
      </c>
      <c r="I1206" s="94"/>
      <c r="J1206" s="84" t="str">
        <f t="shared" si="1125"/>
        <v/>
      </c>
      <c r="K1206" s="84" t="str">
        <f t="shared" si="1126"/>
        <v/>
      </c>
      <c r="L1206" s="84" t="str">
        <f t="shared" si="1127"/>
        <v/>
      </c>
      <c r="M1206" s="84" t="str">
        <f t="shared" si="1128"/>
        <v/>
      </c>
      <c r="N1206" s="89"/>
      <c r="P1206" s="199"/>
      <c r="Q1206" s="199"/>
      <c r="R1206" s="199"/>
      <c r="S1206" s="199" t="str">
        <f>IF(OR(LEFT($A1206,1)="x",AND(AC1193+$AC1206=0,$AC1193&gt;0)),"",IFERROR(VLOOKUP($A1206,LedenZ,29,0),""))</f>
        <v/>
      </c>
      <c r="T1206" s="273">
        <f t="shared" si="1129"/>
        <v>0</v>
      </c>
      <c r="U1206" s="202">
        <f t="shared" si="1130"/>
        <v>0</v>
      </c>
      <c r="V1206" s="205" t="str">
        <f t="shared" si="1137"/>
        <v/>
      </c>
      <c r="W1206" s="205" t="str">
        <f t="shared" si="1137"/>
        <v/>
      </c>
      <c r="X1206" s="49">
        <v>17</v>
      </c>
      <c r="Y1206" s="84" t="str">
        <f t="shared" si="1131"/>
        <v/>
      </c>
      <c r="Z1206" s="84" t="str">
        <f t="shared" si="1132"/>
        <v/>
      </c>
      <c r="AA1206" s="84" t="str">
        <f t="shared" si="1133"/>
        <v/>
      </c>
      <c r="AB1206" s="84" t="str">
        <f t="shared" si="1134"/>
        <v/>
      </c>
      <c r="AC1206" s="31">
        <f t="shared" si="1135"/>
        <v>0</v>
      </c>
      <c r="AH1206" s="332" t="str">
        <f t="shared" si="1136"/>
        <v/>
      </c>
    </row>
    <row r="1207" spans="1:34" x14ac:dyDescent="0.25">
      <c r="A1207" s="31" t="str">
        <f>C1191&amp;"x"&amp;B1207</f>
        <v>x14</v>
      </c>
      <c r="B1207" s="60">
        <v>14</v>
      </c>
      <c r="C1207" s="84" t="str">
        <f t="shared" si="1119"/>
        <v/>
      </c>
      <c r="D1207" s="84" t="str">
        <f t="shared" si="1120"/>
        <v/>
      </c>
      <c r="E1207" s="85" t="str">
        <f t="shared" si="1121"/>
        <v/>
      </c>
      <c r="F1207" s="85" t="str">
        <f t="shared" si="1122"/>
        <v/>
      </c>
      <c r="G1207" s="86" t="str">
        <f t="shared" si="1123"/>
        <v/>
      </c>
      <c r="H1207" s="87" t="str">
        <f t="shared" si="1124"/>
        <v/>
      </c>
      <c r="I1207" s="94"/>
      <c r="J1207" s="84" t="str">
        <f t="shared" si="1125"/>
        <v/>
      </c>
      <c r="K1207" s="84" t="str">
        <f t="shared" si="1126"/>
        <v/>
      </c>
      <c r="L1207" s="84" t="str">
        <f t="shared" si="1127"/>
        <v/>
      </c>
      <c r="M1207" s="84" t="str">
        <f t="shared" si="1128"/>
        <v/>
      </c>
      <c r="N1207" s="89"/>
      <c r="P1207" s="199"/>
      <c r="Q1207" s="199"/>
      <c r="R1207" s="199"/>
      <c r="S1207" s="199" t="str">
        <f>IF(OR(LEFT($A1207,1)="x",AND(AC1193+$AC1207=0,$AC1193&gt;0)),"",IFERROR(VLOOKUP($A1207,LedenZ,29,0),""))</f>
        <v/>
      </c>
      <c r="T1207" s="273">
        <f t="shared" si="1129"/>
        <v>0</v>
      </c>
      <c r="U1207" s="202">
        <f t="shared" si="1130"/>
        <v>0</v>
      </c>
      <c r="V1207" s="205" t="str">
        <f t="shared" si="1137"/>
        <v/>
      </c>
      <c r="W1207" s="205" t="str">
        <f t="shared" si="1137"/>
        <v/>
      </c>
      <c r="X1207" s="49">
        <v>18</v>
      </c>
      <c r="Y1207" s="84" t="str">
        <f t="shared" si="1131"/>
        <v/>
      </c>
      <c r="Z1207" s="84" t="str">
        <f t="shared" si="1132"/>
        <v/>
      </c>
      <c r="AA1207" s="84" t="str">
        <f t="shared" si="1133"/>
        <v/>
      </c>
      <c r="AB1207" s="84" t="str">
        <f t="shared" si="1134"/>
        <v/>
      </c>
      <c r="AC1207" s="31">
        <f t="shared" si="1135"/>
        <v>0</v>
      </c>
      <c r="AH1207" s="332" t="str">
        <f t="shared" si="1136"/>
        <v/>
      </c>
    </row>
    <row r="1208" spans="1:34" x14ac:dyDescent="0.25">
      <c r="A1208" s="31" t="str">
        <f>C1191&amp;"x"&amp;B1208</f>
        <v>x15</v>
      </c>
      <c r="B1208" s="60">
        <v>15</v>
      </c>
      <c r="C1208" s="84" t="str">
        <f t="shared" si="1119"/>
        <v/>
      </c>
      <c r="D1208" s="84" t="str">
        <f t="shared" si="1120"/>
        <v/>
      </c>
      <c r="E1208" s="85" t="str">
        <f t="shared" si="1121"/>
        <v/>
      </c>
      <c r="F1208" s="85" t="str">
        <f t="shared" si="1122"/>
        <v/>
      </c>
      <c r="G1208" s="86" t="str">
        <f t="shared" si="1123"/>
        <v/>
      </c>
      <c r="H1208" s="87" t="str">
        <f t="shared" si="1124"/>
        <v/>
      </c>
      <c r="I1208" s="94"/>
      <c r="J1208" s="84" t="str">
        <f t="shared" si="1125"/>
        <v/>
      </c>
      <c r="K1208" s="84" t="str">
        <f t="shared" si="1126"/>
        <v/>
      </c>
      <c r="L1208" s="84" t="str">
        <f t="shared" si="1127"/>
        <v/>
      </c>
      <c r="M1208" s="84" t="str">
        <f t="shared" si="1128"/>
        <v/>
      </c>
      <c r="N1208" s="89"/>
      <c r="P1208" s="199"/>
      <c r="Q1208" s="199"/>
      <c r="R1208" s="199"/>
      <c r="S1208" s="199" t="str">
        <f>IF(OR(LEFT($A1208,1)="x",AND(AC1193+$AC1208=0,$AC1193&gt;0)),"",IFERROR(VLOOKUP($A1208,LedenZ,29,0),""))</f>
        <v/>
      </c>
      <c r="T1208" s="273">
        <f t="shared" si="1129"/>
        <v>0</v>
      </c>
      <c r="U1208" s="202">
        <f t="shared" si="1130"/>
        <v>0</v>
      </c>
      <c r="V1208" s="205" t="str">
        <f t="shared" si="1137"/>
        <v/>
      </c>
      <c r="W1208" s="205" t="str">
        <f t="shared" si="1137"/>
        <v/>
      </c>
      <c r="X1208" s="49">
        <v>19</v>
      </c>
      <c r="Y1208" s="84" t="str">
        <f t="shared" si="1131"/>
        <v/>
      </c>
      <c r="Z1208" s="84" t="str">
        <f t="shared" si="1132"/>
        <v/>
      </c>
      <c r="AA1208" s="84" t="str">
        <f t="shared" si="1133"/>
        <v/>
      </c>
      <c r="AB1208" s="84" t="str">
        <f t="shared" si="1134"/>
        <v/>
      </c>
      <c r="AC1208" s="31">
        <f t="shared" si="1135"/>
        <v>0</v>
      </c>
      <c r="AH1208" s="332" t="str">
        <f t="shared" si="1136"/>
        <v/>
      </c>
    </row>
    <row r="1209" spans="1:34" ht="13.8" thickBot="1" x14ac:dyDescent="0.3">
      <c r="B1209" s="90"/>
      <c r="C1209" s="91"/>
      <c r="D1209" s="90"/>
      <c r="E1209" s="90"/>
      <c r="F1209" s="90"/>
      <c r="G1209" s="92"/>
      <c r="H1209" s="92"/>
      <c r="I1209" s="92"/>
      <c r="J1209" s="91"/>
      <c r="K1209" s="91"/>
      <c r="L1209" s="91"/>
      <c r="M1209" s="89"/>
      <c r="N1209" s="89"/>
      <c r="X1209" s="49">
        <v>20</v>
      </c>
    </row>
    <row r="1210" spans="1:34" ht="13.8" thickTop="1" x14ac:dyDescent="0.25">
      <c r="A1210" s="59"/>
      <c r="B1210" s="60"/>
      <c r="C1210" s="416" t="s">
        <v>5707</v>
      </c>
      <c r="D1210" s="416"/>
      <c r="E1210" s="162" t="s">
        <v>5708</v>
      </c>
      <c r="F1210" s="162" t="s">
        <v>5709</v>
      </c>
      <c r="G1210" s="62" t="s">
        <v>5710</v>
      </c>
      <c r="H1210" s="63"/>
      <c r="I1210" s="64"/>
      <c r="J1210" s="65" t="s">
        <v>5711</v>
      </c>
      <c r="K1210" s="65" t="s">
        <v>5712</v>
      </c>
      <c r="L1210" s="65" t="s">
        <v>5713</v>
      </c>
      <c r="M1210" s="66"/>
      <c r="N1210" s="66"/>
      <c r="O1210" s="67"/>
      <c r="P1210" s="68">
        <f>COUNT(P1214:P1228)</f>
        <v>0</v>
      </c>
      <c r="Q1210" s="68">
        <f>COUNT(Q1214:Q1228)</f>
        <v>0</v>
      </c>
      <c r="R1210" s="68">
        <f>COUNT(R1214:R1228)</f>
        <v>0</v>
      </c>
      <c r="S1210" s="68">
        <f>COUNT(S1214:S1228)</f>
        <v>0</v>
      </c>
      <c r="T1210" s="344">
        <f>T1211-SUM(U1214:U1228)</f>
        <v>0</v>
      </c>
      <c r="U1210" s="67"/>
      <c r="V1210" s="67"/>
      <c r="W1210" s="67"/>
      <c r="X1210" s="67">
        <v>1</v>
      </c>
      <c r="Y1210" s="59"/>
      <c r="Z1210" s="59"/>
      <c r="AA1210" s="59"/>
      <c r="AB1210" s="59"/>
      <c r="AC1210" s="59"/>
    </row>
    <row r="1211" spans="1:34" x14ac:dyDescent="0.25">
      <c r="A1211" s="40">
        <v>64</v>
      </c>
      <c r="B1211" s="70"/>
      <c r="C1211" s="415" t="str">
        <f>Leden!AR66</f>
        <v/>
      </c>
      <c r="D1211" s="415"/>
      <c r="E1211" s="161" t="str">
        <f>IF($C1211="","",LEFT(IFERROR(VLOOKUP($C1211,TeamsZ,2,0),"")&amp;"??",2))</f>
        <v/>
      </c>
      <c r="F1211" s="342" t="str">
        <f>IF($C1211="","",IFERROR(VLOOKUP($C1211,TeamsZ,3,0),"??"))</f>
        <v/>
      </c>
      <c r="G1211" s="161" t="str">
        <f>IF($C1211="","",LEFT(IFERROR(VLOOKUP($C1211,TeamsZ,4,0),"")&amp;"?",1))</f>
        <v/>
      </c>
      <c r="H1211" s="72"/>
      <c r="I1211" s="73"/>
      <c r="J1211" s="265">
        <f>COUNTIF(C1214:C1228,"V")</f>
        <v>0</v>
      </c>
      <c r="K1211" s="268">
        <f>COUNTIF(C1214:C1228,"M")</f>
        <v>0</v>
      </c>
      <c r="L1211" s="74" t="str">
        <f>IFERROR(AVERAGE(H1214:H1228),"")</f>
        <v/>
      </c>
      <c r="M1211" s="75"/>
      <c r="N1211" s="75"/>
      <c r="O1211" s="76" t="s">
        <v>5714</v>
      </c>
      <c r="P1211" s="346"/>
      <c r="Q1211" s="346"/>
      <c r="R1211" s="346"/>
      <c r="S1211" s="346" t="str">
        <f>IF(COUNT(S1214:S1228)=0,"",TeamPunten(S1214:S1228,$C1211,$T1211))</f>
        <v/>
      </c>
      <c r="T1211" s="344">
        <f>SUM(T1214:T1228)</f>
        <v>0</v>
      </c>
      <c r="U1211" s="201" t="str">
        <f>MID($C1211,1,1)</f>
        <v/>
      </c>
      <c r="V1211" s="201" t="str">
        <f>MID($C1211,1,1)</f>
        <v/>
      </c>
      <c r="W1211" s="201" t="str">
        <f>MID($C1211,1,1)</f>
        <v/>
      </c>
      <c r="X1211" s="49">
        <v>2</v>
      </c>
      <c r="Y1211" s="40"/>
      <c r="Z1211" s="40"/>
      <c r="AA1211" s="40"/>
      <c r="AB1211" s="40"/>
      <c r="AC1211" s="40"/>
      <c r="AD1211" s="17" t="str">
        <f>IF($C1211="","",IFERROR(VLOOKUP($C1211,TeamsZ,6,0),""))</f>
        <v/>
      </c>
      <c r="AE1211" s="17" t="str">
        <f>TRIM(IF($AD1211="","",IFERROR(VLOOKUP($AD1211,Teams!$J$4:$O$8,2,0),"")))</f>
        <v/>
      </c>
      <c r="AF1211" s="17" t="str">
        <f>TRIM(IF($AD1211="","",IFERROR(VLOOKUP($AD1211,Teams!$J$4:$O$8,4,0),"")))</f>
        <v/>
      </c>
      <c r="AH1211" s="335" t="str">
        <f>IFERROR(AVERAGE(AH1214:AH1228),"")</f>
        <v/>
      </c>
    </row>
    <row r="1212" spans="1:34" x14ac:dyDescent="0.25">
      <c r="B1212" s="60"/>
      <c r="C1212" s="162"/>
      <c r="D1212" s="60"/>
      <c r="E1212" s="60"/>
      <c r="F1212" s="60"/>
      <c r="G1212" s="64"/>
      <c r="H1212" s="64"/>
      <c r="I1212" s="64"/>
      <c r="J1212" s="266"/>
      <c r="K1212" s="266"/>
      <c r="L1212" s="266"/>
      <c r="M1212" s="77"/>
      <c r="N1212" s="77"/>
      <c r="P1212" s="200"/>
      <c r="Q1212" s="200"/>
      <c r="R1212" s="200"/>
      <c r="S1212" s="200"/>
      <c r="T1212" s="156"/>
      <c r="U1212" s="202"/>
      <c r="V1212" s="202"/>
      <c r="W1212" s="202"/>
      <c r="X1212" s="49">
        <v>3</v>
      </c>
    </row>
    <row r="1213" spans="1:34" x14ac:dyDescent="0.25">
      <c r="A1213" s="78"/>
      <c r="B1213" s="79"/>
      <c r="C1213" s="80" t="s">
        <v>5715</v>
      </c>
      <c r="D1213" s="80" t="s">
        <v>5716</v>
      </c>
      <c r="E1213" s="81" t="s">
        <v>5717</v>
      </c>
      <c r="F1213" s="81" t="s">
        <v>5718</v>
      </c>
      <c r="G1213" s="80" t="s">
        <v>5719</v>
      </c>
      <c r="H1213" s="80" t="s">
        <v>5720</v>
      </c>
      <c r="I1213" s="80" t="s">
        <v>5575</v>
      </c>
      <c r="J1213" s="80" t="s">
        <v>7904</v>
      </c>
      <c r="K1213" s="80" t="s">
        <v>7905</v>
      </c>
      <c r="L1213" s="80" t="s">
        <v>8680</v>
      </c>
      <c r="M1213" s="80" t="s">
        <v>8681</v>
      </c>
      <c r="N1213" s="82"/>
      <c r="O1213" s="83"/>
      <c r="P1213" s="203" t="s">
        <v>5585</v>
      </c>
      <c r="Q1213" s="203" t="s">
        <v>5584</v>
      </c>
      <c r="R1213" s="203" t="s">
        <v>5586</v>
      </c>
      <c r="S1213" s="203" t="s">
        <v>5585</v>
      </c>
      <c r="T1213" s="156"/>
      <c r="U1213" s="201" t="str">
        <f>IF(W1211="","",VLOOKUP(W1211,Leeftijdscat,2,FALSE))</f>
        <v/>
      </c>
      <c r="V1213" s="201" t="str">
        <f>IF(W1211="","",VLOOKUP(W1211,Leeftijdscat,3,FALSE))</f>
        <v/>
      </c>
      <c r="W1213" s="201" t="str">
        <f>IF(W1211="","",VLOOKUP(W1211,Leeftijdscat,4,FALSE))</f>
        <v/>
      </c>
      <c r="X1213" s="49">
        <v>4</v>
      </c>
      <c r="Y1213" s="78">
        <f>LEN(Y1214&amp;Y1215&amp;Y1216&amp;Y1217&amp;Y1218&amp;Y1219&amp;Y1220&amp;Y1221&amp;Y1222&amp;Y1223&amp;Y1224&amp;Y1225&amp;Y1226&amp;Y1227&amp;Y1228)</f>
        <v>0</v>
      </c>
      <c r="Z1213" s="78">
        <f>LEN(Z1214&amp;Z1215&amp;Z1216&amp;Z1217&amp;Z1218&amp;Z1219&amp;Z1220&amp;Z1221&amp;Z1222&amp;Z1223&amp;Z1224&amp;Z1225&amp;Z1226&amp;Z1227&amp;Z1228)</f>
        <v>0</v>
      </c>
      <c r="AA1213" s="78">
        <f>LEN(AA1214&amp;AA1215&amp;AA1216&amp;AA1217&amp;AA1218&amp;AA1219&amp;AA1220&amp;AA1221&amp;AA1222&amp;AA1223&amp;AA1224&amp;AA1225&amp;AA1226&amp;AA1227&amp;AA1228)</f>
        <v>0</v>
      </c>
      <c r="AB1213" s="78">
        <f>LEN(AB1214&amp;AB1215&amp;AB1216&amp;AB1217&amp;AB1218&amp;AB1219&amp;AB1220&amp;AB1221&amp;AB1222&amp;AB1223&amp;AB1224&amp;AB1225&amp;AB1226&amp;AB1227&amp;AB1228)</f>
        <v>0</v>
      </c>
      <c r="AC1213" s="78">
        <f>SUM(Y1213:AA1213)</f>
        <v>0</v>
      </c>
    </row>
    <row r="1214" spans="1:34" x14ac:dyDescent="0.25">
      <c r="A1214" s="31" t="str">
        <f>C1211&amp;"x"&amp;B1214</f>
        <v>x1</v>
      </c>
      <c r="B1214" s="60">
        <v>1</v>
      </c>
      <c r="C1214" s="84" t="str">
        <f t="shared" ref="C1214:C1228" si="1138">IF(LEFT($A1214,1)="x","",IFERROR(VLOOKUP($A1214,LedenZ,5,0),""))</f>
        <v/>
      </c>
      <c r="D1214" s="84" t="str">
        <f t="shared" ref="D1214:D1228" si="1139">IF(LEFT($A1214,1)="x","",IFERROR(VLOOKUP($A1214,LedenZ,6,0),""))</f>
        <v/>
      </c>
      <c r="E1214" s="85" t="str">
        <f t="shared" ref="E1214:E1228" si="1140">IF(LEFT($A1214,1)="x","",IFERROR(VLOOKUP($A1214,LedenZ,7,0),""))</f>
        <v/>
      </c>
      <c r="F1214" s="85" t="str">
        <f t="shared" ref="F1214:F1228" si="1141">IF(LEFT($A1214,1)="x","",IFERROR(VLOOKUP($A1214,LedenZ,8,0),""))</f>
        <v/>
      </c>
      <c r="G1214" s="86" t="str">
        <f t="shared" ref="G1214:G1228" si="1142">IF(LEFT($A1214,1)="x","",IFERROR(VLOOKUP($A1214,LedenZ,9,0),""))</f>
        <v/>
      </c>
      <c r="H1214" s="87" t="str">
        <f t="shared" ref="H1214:H1228" si="1143">IF(AND(ISNUMBER(G1214),G1214&lt;&gt;0),DATEDIF(G1214,Peildatum,"Y"),"")</f>
        <v/>
      </c>
      <c r="I1214" s="94"/>
      <c r="J1214" s="84" t="str">
        <f t="shared" ref="J1214:J1228" si="1144">IF(LEFT($A1214,1)="x","",IFERROR(VLOOKUP($A1214,LedenZ,15,0),""))</f>
        <v/>
      </c>
      <c r="K1214" s="84" t="str">
        <f t="shared" ref="K1214:K1228" si="1145">IF(LEFT($A1214,1)="x","",IFERROR(VLOOKUP($A1214,LedenZ,16,0),""))</f>
        <v/>
      </c>
      <c r="L1214" s="84" t="str">
        <f t="shared" ref="L1214:L1228" si="1146">IF(LEFT($A1214,1)="x","",IFERROR(VLOOKUP($A1214,LedenZ,17,0),""))</f>
        <v/>
      </c>
      <c r="M1214" s="84" t="str">
        <f t="shared" ref="M1214:M1228" si="1147">IF(LEFT($A1214,1)="x","",IFERROR(VLOOKUP($A1214,LedenZ,18,0),""))</f>
        <v/>
      </c>
      <c r="N1214" s="89"/>
      <c r="P1214" s="199"/>
      <c r="Q1214" s="199"/>
      <c r="R1214" s="199"/>
      <c r="S1214" s="199" t="str">
        <f>IF(OR(LEFT($A1214,1)="x",AND(AC1213+$AC1214=0,$AC1213&gt;0)),"",IFERROR(VLOOKUP($A1214,LedenZ,29,0),""))</f>
        <v/>
      </c>
      <c r="T1214" s="273">
        <f t="shared" ref="T1214:T1228" si="1148">IF(LEN(C1214&amp;D1214&amp;E1214&amp;F1214)&gt;0,1,0)</f>
        <v>0</v>
      </c>
      <c r="U1214" s="202">
        <f t="shared" ref="U1214:U1228" si="1149">MIN(LEN(Y1214&amp;Z1214&amp;AA1214&amp;AB1214),1)</f>
        <v>0</v>
      </c>
      <c r="V1214" s="205" t="str">
        <f>V1213</f>
        <v/>
      </c>
      <c r="W1214" s="205" t="str">
        <f>W1213</f>
        <v/>
      </c>
      <c r="X1214" s="49">
        <v>5</v>
      </c>
      <c r="Y1214" s="84" t="str">
        <f t="shared" ref="Y1214:Y1228" si="1150">IF(LEFT($A1214,1)="x","",IFERROR(VLOOKUP($A1214,LedenZ,33,0),""))</f>
        <v/>
      </c>
      <c r="Z1214" s="84" t="str">
        <f t="shared" ref="Z1214:Z1228" si="1151">IF(LEFT($A1214,1)="x","",IFERROR(VLOOKUP($A1214,LedenZ,34,0),""))</f>
        <v/>
      </c>
      <c r="AA1214" s="84" t="str">
        <f t="shared" ref="AA1214:AA1228" si="1152">IF(LEFT($A1214,1)="x","",IFERROR(VLOOKUP($A1214,LedenZ,35,0),""))</f>
        <v/>
      </c>
      <c r="AB1214" s="84" t="str">
        <f t="shared" ref="AB1214:AB1228" si="1153">IF(LEFT($A1214,1)="x","",IFERROR(VLOOKUP($A1214,LedenZ,36,0),""))</f>
        <v/>
      </c>
      <c r="AC1214" s="31">
        <f t="shared" ref="AC1214:AC1228" si="1154">LEN(Y1214&amp;Z1214&amp;AA1214&amp;AB1214)</f>
        <v>0</v>
      </c>
      <c r="AH1214" s="332" t="str">
        <f t="shared" ref="AH1214:AH1228" si="1155">lft(G1214,Peildatum)</f>
        <v/>
      </c>
    </row>
    <row r="1215" spans="1:34" x14ac:dyDescent="0.25">
      <c r="A1215" s="31" t="str">
        <f>C1211&amp;"x"&amp;B1215</f>
        <v>x2</v>
      </c>
      <c r="B1215" s="60">
        <v>2</v>
      </c>
      <c r="C1215" s="84" t="str">
        <f t="shared" si="1138"/>
        <v/>
      </c>
      <c r="D1215" s="84" t="str">
        <f t="shared" si="1139"/>
        <v/>
      </c>
      <c r="E1215" s="85" t="str">
        <f t="shared" si="1140"/>
        <v/>
      </c>
      <c r="F1215" s="85" t="str">
        <f t="shared" si="1141"/>
        <v/>
      </c>
      <c r="G1215" s="86" t="str">
        <f t="shared" si="1142"/>
        <v/>
      </c>
      <c r="H1215" s="87" t="str">
        <f t="shared" si="1143"/>
        <v/>
      </c>
      <c r="I1215" s="94"/>
      <c r="J1215" s="84" t="str">
        <f t="shared" si="1144"/>
        <v/>
      </c>
      <c r="K1215" s="84" t="str">
        <f t="shared" si="1145"/>
        <v/>
      </c>
      <c r="L1215" s="84" t="str">
        <f t="shared" si="1146"/>
        <v/>
      </c>
      <c r="M1215" s="84" t="str">
        <f t="shared" si="1147"/>
        <v/>
      </c>
      <c r="N1215" s="89"/>
      <c r="P1215" s="199"/>
      <c r="Q1215" s="199"/>
      <c r="R1215" s="199"/>
      <c r="S1215" s="199" t="str">
        <f>IF(OR(LEFT($A1215,1)="x",AND(AC1213+$AC1215=0,$AC1213&gt;0)),"",IFERROR(VLOOKUP($A1215,LedenZ,29,0),""))</f>
        <v/>
      </c>
      <c r="T1215" s="273">
        <f t="shared" si="1148"/>
        <v>0</v>
      </c>
      <c r="U1215" s="202">
        <f t="shared" si="1149"/>
        <v>0</v>
      </c>
      <c r="V1215" s="205" t="str">
        <f t="shared" ref="V1215:W1228" si="1156">V1214</f>
        <v/>
      </c>
      <c r="W1215" s="205" t="str">
        <f t="shared" si="1156"/>
        <v/>
      </c>
      <c r="X1215" s="49">
        <v>6</v>
      </c>
      <c r="Y1215" s="84" t="str">
        <f t="shared" si="1150"/>
        <v/>
      </c>
      <c r="Z1215" s="84" t="str">
        <f t="shared" si="1151"/>
        <v/>
      </c>
      <c r="AA1215" s="84" t="str">
        <f t="shared" si="1152"/>
        <v/>
      </c>
      <c r="AB1215" s="84" t="str">
        <f t="shared" si="1153"/>
        <v/>
      </c>
      <c r="AC1215" s="31">
        <f t="shared" si="1154"/>
        <v>0</v>
      </c>
      <c r="AH1215" s="332" t="str">
        <f t="shared" si="1155"/>
        <v/>
      </c>
    </row>
    <row r="1216" spans="1:34" x14ac:dyDescent="0.25">
      <c r="A1216" s="31" t="str">
        <f>C1211&amp;"x"&amp;B1216</f>
        <v>x3</v>
      </c>
      <c r="B1216" s="60">
        <v>3</v>
      </c>
      <c r="C1216" s="84" t="str">
        <f t="shared" si="1138"/>
        <v/>
      </c>
      <c r="D1216" s="84" t="str">
        <f t="shared" si="1139"/>
        <v/>
      </c>
      <c r="E1216" s="85" t="str">
        <f t="shared" si="1140"/>
        <v/>
      </c>
      <c r="F1216" s="85" t="str">
        <f t="shared" si="1141"/>
        <v/>
      </c>
      <c r="G1216" s="86" t="str">
        <f t="shared" si="1142"/>
        <v/>
      </c>
      <c r="H1216" s="87" t="str">
        <f t="shared" si="1143"/>
        <v/>
      </c>
      <c r="I1216" s="94"/>
      <c r="J1216" s="84" t="str">
        <f t="shared" si="1144"/>
        <v/>
      </c>
      <c r="K1216" s="84" t="str">
        <f t="shared" si="1145"/>
        <v/>
      </c>
      <c r="L1216" s="84" t="str">
        <f t="shared" si="1146"/>
        <v/>
      </c>
      <c r="M1216" s="84" t="str">
        <f t="shared" si="1147"/>
        <v/>
      </c>
      <c r="N1216" s="89"/>
      <c r="P1216" s="199"/>
      <c r="Q1216" s="199"/>
      <c r="R1216" s="199"/>
      <c r="S1216" s="199" t="str">
        <f>IF(OR(LEFT($A1216,1)="x",AND(AC1213+$AC1216=0,$AC1213&gt;0)),"",IFERROR(VLOOKUP($A1216,LedenZ,29,0),""))</f>
        <v/>
      </c>
      <c r="T1216" s="273">
        <f t="shared" si="1148"/>
        <v>0</v>
      </c>
      <c r="U1216" s="202">
        <f t="shared" si="1149"/>
        <v>0</v>
      </c>
      <c r="V1216" s="205" t="str">
        <f t="shared" si="1156"/>
        <v/>
      </c>
      <c r="W1216" s="205" t="str">
        <f t="shared" si="1156"/>
        <v/>
      </c>
      <c r="X1216" s="49">
        <v>7</v>
      </c>
      <c r="Y1216" s="84" t="str">
        <f t="shared" si="1150"/>
        <v/>
      </c>
      <c r="Z1216" s="84" t="str">
        <f t="shared" si="1151"/>
        <v/>
      </c>
      <c r="AA1216" s="84" t="str">
        <f t="shared" si="1152"/>
        <v/>
      </c>
      <c r="AB1216" s="84" t="str">
        <f t="shared" si="1153"/>
        <v/>
      </c>
      <c r="AC1216" s="31">
        <f t="shared" si="1154"/>
        <v>0</v>
      </c>
      <c r="AH1216" s="332" t="str">
        <f t="shared" si="1155"/>
        <v/>
      </c>
    </row>
    <row r="1217" spans="1:34" x14ac:dyDescent="0.25">
      <c r="A1217" s="31" t="str">
        <f>C1211&amp;"x"&amp;B1217</f>
        <v>x4</v>
      </c>
      <c r="B1217" s="60">
        <v>4</v>
      </c>
      <c r="C1217" s="84" t="str">
        <f t="shared" si="1138"/>
        <v/>
      </c>
      <c r="D1217" s="84" t="str">
        <f t="shared" si="1139"/>
        <v/>
      </c>
      <c r="E1217" s="85" t="str">
        <f t="shared" si="1140"/>
        <v/>
      </c>
      <c r="F1217" s="85" t="str">
        <f t="shared" si="1141"/>
        <v/>
      </c>
      <c r="G1217" s="86" t="str">
        <f t="shared" si="1142"/>
        <v/>
      </c>
      <c r="H1217" s="87" t="str">
        <f t="shared" si="1143"/>
        <v/>
      </c>
      <c r="I1217" s="94"/>
      <c r="J1217" s="84" t="str">
        <f t="shared" si="1144"/>
        <v/>
      </c>
      <c r="K1217" s="84" t="str">
        <f t="shared" si="1145"/>
        <v/>
      </c>
      <c r="L1217" s="84" t="str">
        <f t="shared" si="1146"/>
        <v/>
      </c>
      <c r="M1217" s="84" t="str">
        <f t="shared" si="1147"/>
        <v/>
      </c>
      <c r="N1217" s="89"/>
      <c r="P1217" s="199"/>
      <c r="Q1217" s="199"/>
      <c r="R1217" s="199"/>
      <c r="S1217" s="199" t="str">
        <f>IF(OR(LEFT($A1217,1)="x",AND(AC1213+$AC1217=0,$AC1213&gt;0)),"",IFERROR(VLOOKUP($A1217,LedenZ,29,0),""))</f>
        <v/>
      </c>
      <c r="T1217" s="273">
        <f t="shared" si="1148"/>
        <v>0</v>
      </c>
      <c r="U1217" s="202">
        <f t="shared" si="1149"/>
        <v>0</v>
      </c>
      <c r="V1217" s="205" t="str">
        <f t="shared" si="1156"/>
        <v/>
      </c>
      <c r="W1217" s="205" t="str">
        <f t="shared" si="1156"/>
        <v/>
      </c>
      <c r="X1217" s="49">
        <v>8</v>
      </c>
      <c r="Y1217" s="84" t="str">
        <f t="shared" si="1150"/>
        <v/>
      </c>
      <c r="Z1217" s="84" t="str">
        <f t="shared" si="1151"/>
        <v/>
      </c>
      <c r="AA1217" s="84" t="str">
        <f t="shared" si="1152"/>
        <v/>
      </c>
      <c r="AB1217" s="84" t="str">
        <f t="shared" si="1153"/>
        <v/>
      </c>
      <c r="AC1217" s="31">
        <f t="shared" si="1154"/>
        <v>0</v>
      </c>
      <c r="AH1217" s="332" t="str">
        <f t="shared" si="1155"/>
        <v/>
      </c>
    </row>
    <row r="1218" spans="1:34" x14ac:dyDescent="0.25">
      <c r="A1218" s="31" t="str">
        <f>C1211&amp;"x"&amp;B1218</f>
        <v>x5</v>
      </c>
      <c r="B1218" s="60">
        <v>5</v>
      </c>
      <c r="C1218" s="84" t="str">
        <f t="shared" si="1138"/>
        <v/>
      </c>
      <c r="D1218" s="84" t="str">
        <f t="shared" si="1139"/>
        <v/>
      </c>
      <c r="E1218" s="85" t="str">
        <f t="shared" si="1140"/>
        <v/>
      </c>
      <c r="F1218" s="85" t="str">
        <f t="shared" si="1141"/>
        <v/>
      </c>
      <c r="G1218" s="86" t="str">
        <f t="shared" si="1142"/>
        <v/>
      </c>
      <c r="H1218" s="87" t="str">
        <f t="shared" si="1143"/>
        <v/>
      </c>
      <c r="I1218" s="94"/>
      <c r="J1218" s="84" t="str">
        <f t="shared" si="1144"/>
        <v/>
      </c>
      <c r="K1218" s="84" t="str">
        <f t="shared" si="1145"/>
        <v/>
      </c>
      <c r="L1218" s="84" t="str">
        <f t="shared" si="1146"/>
        <v/>
      </c>
      <c r="M1218" s="84" t="str">
        <f t="shared" si="1147"/>
        <v/>
      </c>
      <c r="N1218" s="89"/>
      <c r="P1218" s="199"/>
      <c r="Q1218" s="199"/>
      <c r="R1218" s="199"/>
      <c r="S1218" s="199" t="str">
        <f>IF(OR(LEFT($A1218,1)="x",AND(AC1213+$AC1218=0,$AC1213&gt;0)),"",IFERROR(VLOOKUP($A1218,LedenZ,29,0),""))</f>
        <v/>
      </c>
      <c r="T1218" s="273">
        <f t="shared" si="1148"/>
        <v>0</v>
      </c>
      <c r="U1218" s="202">
        <f t="shared" si="1149"/>
        <v>0</v>
      </c>
      <c r="V1218" s="205" t="str">
        <f t="shared" si="1156"/>
        <v/>
      </c>
      <c r="W1218" s="205" t="str">
        <f t="shared" si="1156"/>
        <v/>
      </c>
      <c r="X1218" s="49">
        <v>9</v>
      </c>
      <c r="Y1218" s="84" t="str">
        <f t="shared" si="1150"/>
        <v/>
      </c>
      <c r="Z1218" s="84" t="str">
        <f t="shared" si="1151"/>
        <v/>
      </c>
      <c r="AA1218" s="84" t="str">
        <f t="shared" si="1152"/>
        <v/>
      </c>
      <c r="AB1218" s="84" t="str">
        <f t="shared" si="1153"/>
        <v/>
      </c>
      <c r="AC1218" s="31">
        <f t="shared" si="1154"/>
        <v>0</v>
      </c>
      <c r="AH1218" s="332" t="str">
        <f t="shared" si="1155"/>
        <v/>
      </c>
    </row>
    <row r="1219" spans="1:34" x14ac:dyDescent="0.25">
      <c r="A1219" s="31" t="str">
        <f>C1211&amp;"x"&amp;B1219</f>
        <v>x6</v>
      </c>
      <c r="B1219" s="60">
        <v>6</v>
      </c>
      <c r="C1219" s="84" t="str">
        <f t="shared" si="1138"/>
        <v/>
      </c>
      <c r="D1219" s="84" t="str">
        <f t="shared" si="1139"/>
        <v/>
      </c>
      <c r="E1219" s="85" t="str">
        <f t="shared" si="1140"/>
        <v/>
      </c>
      <c r="F1219" s="85" t="str">
        <f t="shared" si="1141"/>
        <v/>
      </c>
      <c r="G1219" s="86" t="str">
        <f t="shared" si="1142"/>
        <v/>
      </c>
      <c r="H1219" s="87" t="str">
        <f t="shared" si="1143"/>
        <v/>
      </c>
      <c r="I1219" s="94"/>
      <c r="J1219" s="84" t="str">
        <f t="shared" si="1144"/>
        <v/>
      </c>
      <c r="K1219" s="84" t="str">
        <f t="shared" si="1145"/>
        <v/>
      </c>
      <c r="L1219" s="84" t="str">
        <f t="shared" si="1146"/>
        <v/>
      </c>
      <c r="M1219" s="84" t="str">
        <f t="shared" si="1147"/>
        <v/>
      </c>
      <c r="N1219" s="89"/>
      <c r="P1219" s="199"/>
      <c r="Q1219" s="199"/>
      <c r="R1219" s="199"/>
      <c r="S1219" s="199" t="str">
        <f>IF(OR(LEFT($A1219,1)="x",AND(AC1213+$AC1219=0,$AC1213&gt;0)),"",IFERROR(VLOOKUP($A1219,LedenZ,29,0),""))</f>
        <v/>
      </c>
      <c r="T1219" s="273">
        <f t="shared" si="1148"/>
        <v>0</v>
      </c>
      <c r="U1219" s="202">
        <f t="shared" si="1149"/>
        <v>0</v>
      </c>
      <c r="V1219" s="205" t="str">
        <f t="shared" si="1156"/>
        <v/>
      </c>
      <c r="W1219" s="205" t="str">
        <f t="shared" si="1156"/>
        <v/>
      </c>
      <c r="X1219" s="49">
        <v>10</v>
      </c>
      <c r="Y1219" s="84" t="str">
        <f t="shared" si="1150"/>
        <v/>
      </c>
      <c r="Z1219" s="84" t="str">
        <f t="shared" si="1151"/>
        <v/>
      </c>
      <c r="AA1219" s="84" t="str">
        <f t="shared" si="1152"/>
        <v/>
      </c>
      <c r="AB1219" s="84" t="str">
        <f t="shared" si="1153"/>
        <v/>
      </c>
      <c r="AC1219" s="31">
        <f t="shared" si="1154"/>
        <v>0</v>
      </c>
      <c r="AH1219" s="332" t="str">
        <f t="shared" si="1155"/>
        <v/>
      </c>
    </row>
    <row r="1220" spans="1:34" x14ac:dyDescent="0.25">
      <c r="A1220" s="31" t="str">
        <f>C1211&amp;"x"&amp;B1220</f>
        <v>x7</v>
      </c>
      <c r="B1220" s="60">
        <v>7</v>
      </c>
      <c r="C1220" s="84" t="str">
        <f t="shared" si="1138"/>
        <v/>
      </c>
      <c r="D1220" s="84" t="str">
        <f t="shared" si="1139"/>
        <v/>
      </c>
      <c r="E1220" s="85" t="str">
        <f t="shared" si="1140"/>
        <v/>
      </c>
      <c r="F1220" s="85" t="str">
        <f t="shared" si="1141"/>
        <v/>
      </c>
      <c r="G1220" s="86" t="str">
        <f t="shared" si="1142"/>
        <v/>
      </c>
      <c r="H1220" s="87" t="str">
        <f t="shared" si="1143"/>
        <v/>
      </c>
      <c r="I1220" s="94"/>
      <c r="J1220" s="84" t="str">
        <f t="shared" si="1144"/>
        <v/>
      </c>
      <c r="K1220" s="84" t="str">
        <f t="shared" si="1145"/>
        <v/>
      </c>
      <c r="L1220" s="84" t="str">
        <f t="shared" si="1146"/>
        <v/>
      </c>
      <c r="M1220" s="84" t="str">
        <f t="shared" si="1147"/>
        <v/>
      </c>
      <c r="N1220" s="89"/>
      <c r="P1220" s="199"/>
      <c r="Q1220" s="199"/>
      <c r="R1220" s="199"/>
      <c r="S1220" s="199" t="str">
        <f>IF(OR(LEFT($A1220,1)="x",AND(AC1213+$AC1220=0,$AC1213&gt;0)),"",IFERROR(VLOOKUP($A1220,LedenZ,29,0),""))</f>
        <v/>
      </c>
      <c r="T1220" s="273">
        <f t="shared" si="1148"/>
        <v>0</v>
      </c>
      <c r="U1220" s="202">
        <f t="shared" si="1149"/>
        <v>0</v>
      </c>
      <c r="V1220" s="205" t="str">
        <f t="shared" si="1156"/>
        <v/>
      </c>
      <c r="W1220" s="205" t="str">
        <f t="shared" si="1156"/>
        <v/>
      </c>
      <c r="X1220" s="49">
        <v>11</v>
      </c>
      <c r="Y1220" s="84" t="str">
        <f t="shared" si="1150"/>
        <v/>
      </c>
      <c r="Z1220" s="84" t="str">
        <f t="shared" si="1151"/>
        <v/>
      </c>
      <c r="AA1220" s="84" t="str">
        <f t="shared" si="1152"/>
        <v/>
      </c>
      <c r="AB1220" s="84" t="str">
        <f t="shared" si="1153"/>
        <v/>
      </c>
      <c r="AC1220" s="31">
        <f t="shared" si="1154"/>
        <v>0</v>
      </c>
      <c r="AH1220" s="332" t="str">
        <f t="shared" si="1155"/>
        <v/>
      </c>
    </row>
    <row r="1221" spans="1:34" x14ac:dyDescent="0.25">
      <c r="A1221" s="31" t="str">
        <f>C1211&amp;"x"&amp;B1221</f>
        <v>x8</v>
      </c>
      <c r="B1221" s="60">
        <v>8</v>
      </c>
      <c r="C1221" s="84" t="str">
        <f t="shared" si="1138"/>
        <v/>
      </c>
      <c r="D1221" s="84" t="str">
        <f t="shared" si="1139"/>
        <v/>
      </c>
      <c r="E1221" s="85" t="str">
        <f t="shared" si="1140"/>
        <v/>
      </c>
      <c r="F1221" s="85" t="str">
        <f t="shared" si="1141"/>
        <v/>
      </c>
      <c r="G1221" s="86" t="str">
        <f t="shared" si="1142"/>
        <v/>
      </c>
      <c r="H1221" s="87" t="str">
        <f t="shared" si="1143"/>
        <v/>
      </c>
      <c r="I1221" s="94"/>
      <c r="J1221" s="84" t="str">
        <f t="shared" si="1144"/>
        <v/>
      </c>
      <c r="K1221" s="84" t="str">
        <f t="shared" si="1145"/>
        <v/>
      </c>
      <c r="L1221" s="84" t="str">
        <f t="shared" si="1146"/>
        <v/>
      </c>
      <c r="M1221" s="84" t="str">
        <f t="shared" si="1147"/>
        <v/>
      </c>
      <c r="N1221" s="89"/>
      <c r="P1221" s="199"/>
      <c r="Q1221" s="199"/>
      <c r="R1221" s="199"/>
      <c r="S1221" s="199" t="str">
        <f>IF(OR(LEFT($A1221,1)="x",AND(AC1213+$AC1221=0,$AC1213&gt;0)),"",IFERROR(VLOOKUP($A1221,LedenZ,29,0),""))</f>
        <v/>
      </c>
      <c r="T1221" s="273">
        <f t="shared" si="1148"/>
        <v>0</v>
      </c>
      <c r="U1221" s="202">
        <f t="shared" si="1149"/>
        <v>0</v>
      </c>
      <c r="V1221" s="205" t="str">
        <f t="shared" si="1156"/>
        <v/>
      </c>
      <c r="W1221" s="205" t="str">
        <f t="shared" si="1156"/>
        <v/>
      </c>
      <c r="X1221" s="49">
        <v>12</v>
      </c>
      <c r="Y1221" s="84" t="str">
        <f t="shared" si="1150"/>
        <v/>
      </c>
      <c r="Z1221" s="84" t="str">
        <f t="shared" si="1151"/>
        <v/>
      </c>
      <c r="AA1221" s="84" t="str">
        <f t="shared" si="1152"/>
        <v/>
      </c>
      <c r="AB1221" s="84" t="str">
        <f t="shared" si="1153"/>
        <v/>
      </c>
      <c r="AC1221" s="31">
        <f t="shared" si="1154"/>
        <v>0</v>
      </c>
      <c r="AH1221" s="332" t="str">
        <f t="shared" si="1155"/>
        <v/>
      </c>
    </row>
    <row r="1222" spans="1:34" x14ac:dyDescent="0.25">
      <c r="A1222" s="31" t="str">
        <f>C1211&amp;"x"&amp;B1222</f>
        <v>x9</v>
      </c>
      <c r="B1222" s="60">
        <v>9</v>
      </c>
      <c r="C1222" s="84" t="str">
        <f t="shared" si="1138"/>
        <v/>
      </c>
      <c r="D1222" s="84" t="str">
        <f t="shared" si="1139"/>
        <v/>
      </c>
      <c r="E1222" s="85" t="str">
        <f t="shared" si="1140"/>
        <v/>
      </c>
      <c r="F1222" s="85" t="str">
        <f t="shared" si="1141"/>
        <v/>
      </c>
      <c r="G1222" s="86" t="str">
        <f t="shared" si="1142"/>
        <v/>
      </c>
      <c r="H1222" s="87" t="str">
        <f t="shared" si="1143"/>
        <v/>
      </c>
      <c r="I1222" s="94"/>
      <c r="J1222" s="84" t="str">
        <f t="shared" si="1144"/>
        <v/>
      </c>
      <c r="K1222" s="84" t="str">
        <f t="shared" si="1145"/>
        <v/>
      </c>
      <c r="L1222" s="84" t="str">
        <f t="shared" si="1146"/>
        <v/>
      </c>
      <c r="M1222" s="84" t="str">
        <f t="shared" si="1147"/>
        <v/>
      </c>
      <c r="N1222" s="89"/>
      <c r="P1222" s="199"/>
      <c r="Q1222" s="199"/>
      <c r="R1222" s="199"/>
      <c r="S1222" s="199" t="str">
        <f>IF(OR(LEFT($A1222,1)="x",AND(AC1213+$AC1222=0,$AC1213&gt;0)),"",IFERROR(VLOOKUP($A1222,LedenZ,29,0),""))</f>
        <v/>
      </c>
      <c r="T1222" s="273">
        <f t="shared" si="1148"/>
        <v>0</v>
      </c>
      <c r="U1222" s="202">
        <f t="shared" si="1149"/>
        <v>0</v>
      </c>
      <c r="V1222" s="205" t="str">
        <f t="shared" si="1156"/>
        <v/>
      </c>
      <c r="W1222" s="205" t="str">
        <f t="shared" si="1156"/>
        <v/>
      </c>
      <c r="X1222" s="49">
        <v>13</v>
      </c>
      <c r="Y1222" s="84" t="str">
        <f t="shared" si="1150"/>
        <v/>
      </c>
      <c r="Z1222" s="84" t="str">
        <f t="shared" si="1151"/>
        <v/>
      </c>
      <c r="AA1222" s="84" t="str">
        <f t="shared" si="1152"/>
        <v/>
      </c>
      <c r="AB1222" s="84" t="str">
        <f t="shared" si="1153"/>
        <v/>
      </c>
      <c r="AC1222" s="31">
        <f t="shared" si="1154"/>
        <v>0</v>
      </c>
      <c r="AH1222" s="332" t="str">
        <f t="shared" si="1155"/>
        <v/>
      </c>
    </row>
    <row r="1223" spans="1:34" x14ac:dyDescent="0.25">
      <c r="A1223" s="31" t="str">
        <f>C1211&amp;"x"&amp;B1223</f>
        <v>x10</v>
      </c>
      <c r="B1223" s="60">
        <v>10</v>
      </c>
      <c r="C1223" s="84" t="str">
        <f t="shared" si="1138"/>
        <v/>
      </c>
      <c r="D1223" s="84" t="str">
        <f t="shared" si="1139"/>
        <v/>
      </c>
      <c r="E1223" s="85" t="str">
        <f t="shared" si="1140"/>
        <v/>
      </c>
      <c r="F1223" s="85" t="str">
        <f t="shared" si="1141"/>
        <v/>
      </c>
      <c r="G1223" s="86" t="str">
        <f t="shared" si="1142"/>
        <v/>
      </c>
      <c r="H1223" s="87" t="str">
        <f t="shared" si="1143"/>
        <v/>
      </c>
      <c r="I1223" s="94"/>
      <c r="J1223" s="84" t="str">
        <f t="shared" si="1144"/>
        <v/>
      </c>
      <c r="K1223" s="84" t="str">
        <f t="shared" si="1145"/>
        <v/>
      </c>
      <c r="L1223" s="84" t="str">
        <f t="shared" si="1146"/>
        <v/>
      </c>
      <c r="M1223" s="84" t="str">
        <f t="shared" si="1147"/>
        <v/>
      </c>
      <c r="N1223" s="89"/>
      <c r="P1223" s="199"/>
      <c r="Q1223" s="199"/>
      <c r="R1223" s="199"/>
      <c r="S1223" s="199" t="str">
        <f>IF(OR(LEFT($A1223,1)="x",AND(AC1213+$AC1223=0,$AC1213&gt;0)),"",IFERROR(VLOOKUP($A1223,LedenZ,29,0),""))</f>
        <v/>
      </c>
      <c r="T1223" s="273">
        <f t="shared" si="1148"/>
        <v>0</v>
      </c>
      <c r="U1223" s="202">
        <f t="shared" si="1149"/>
        <v>0</v>
      </c>
      <c r="V1223" s="205" t="str">
        <f t="shared" si="1156"/>
        <v/>
      </c>
      <c r="W1223" s="205" t="str">
        <f t="shared" si="1156"/>
        <v/>
      </c>
      <c r="X1223" s="49">
        <v>14</v>
      </c>
      <c r="Y1223" s="84" t="str">
        <f t="shared" si="1150"/>
        <v/>
      </c>
      <c r="Z1223" s="84" t="str">
        <f t="shared" si="1151"/>
        <v/>
      </c>
      <c r="AA1223" s="84" t="str">
        <f t="shared" si="1152"/>
        <v/>
      </c>
      <c r="AB1223" s="84" t="str">
        <f t="shared" si="1153"/>
        <v/>
      </c>
      <c r="AC1223" s="31">
        <f t="shared" si="1154"/>
        <v>0</v>
      </c>
      <c r="AH1223" s="332" t="str">
        <f t="shared" si="1155"/>
        <v/>
      </c>
    </row>
    <row r="1224" spans="1:34" x14ac:dyDescent="0.25">
      <c r="A1224" s="31" t="str">
        <f>C1211&amp;"x"&amp;B1224</f>
        <v>x11</v>
      </c>
      <c r="B1224" s="60">
        <v>11</v>
      </c>
      <c r="C1224" s="84" t="str">
        <f t="shared" si="1138"/>
        <v/>
      </c>
      <c r="D1224" s="84" t="str">
        <f t="shared" si="1139"/>
        <v/>
      </c>
      <c r="E1224" s="85" t="str">
        <f t="shared" si="1140"/>
        <v/>
      </c>
      <c r="F1224" s="85" t="str">
        <f t="shared" si="1141"/>
        <v/>
      </c>
      <c r="G1224" s="86" t="str">
        <f t="shared" si="1142"/>
        <v/>
      </c>
      <c r="H1224" s="87" t="str">
        <f t="shared" si="1143"/>
        <v/>
      </c>
      <c r="I1224" s="94"/>
      <c r="J1224" s="84" t="str">
        <f t="shared" si="1144"/>
        <v/>
      </c>
      <c r="K1224" s="84" t="str">
        <f t="shared" si="1145"/>
        <v/>
      </c>
      <c r="L1224" s="84" t="str">
        <f t="shared" si="1146"/>
        <v/>
      </c>
      <c r="M1224" s="84" t="str">
        <f t="shared" si="1147"/>
        <v/>
      </c>
      <c r="N1224" s="89"/>
      <c r="P1224" s="199"/>
      <c r="Q1224" s="199"/>
      <c r="R1224" s="199"/>
      <c r="S1224" s="199" t="str">
        <f>IF(OR(LEFT($A1224,1)="x",AND(AC1213+$AC1224=0,$AC1213&gt;0)),"",IFERROR(VLOOKUP($A1224,LedenZ,29,0),""))</f>
        <v/>
      </c>
      <c r="T1224" s="273">
        <f t="shared" si="1148"/>
        <v>0</v>
      </c>
      <c r="U1224" s="202">
        <f t="shared" si="1149"/>
        <v>0</v>
      </c>
      <c r="V1224" s="205" t="str">
        <f t="shared" si="1156"/>
        <v/>
      </c>
      <c r="W1224" s="205" t="str">
        <f t="shared" si="1156"/>
        <v/>
      </c>
      <c r="X1224" s="49">
        <v>15</v>
      </c>
      <c r="Y1224" s="84" t="str">
        <f t="shared" si="1150"/>
        <v/>
      </c>
      <c r="Z1224" s="84" t="str">
        <f t="shared" si="1151"/>
        <v/>
      </c>
      <c r="AA1224" s="84" t="str">
        <f t="shared" si="1152"/>
        <v/>
      </c>
      <c r="AB1224" s="84" t="str">
        <f t="shared" si="1153"/>
        <v/>
      </c>
      <c r="AC1224" s="31">
        <f t="shared" si="1154"/>
        <v>0</v>
      </c>
      <c r="AH1224" s="332" t="str">
        <f t="shared" si="1155"/>
        <v/>
      </c>
    </row>
    <row r="1225" spans="1:34" x14ac:dyDescent="0.25">
      <c r="A1225" s="31" t="str">
        <f>C1211&amp;"x"&amp;B1225</f>
        <v>x12</v>
      </c>
      <c r="B1225" s="60">
        <v>12</v>
      </c>
      <c r="C1225" s="84" t="str">
        <f t="shared" si="1138"/>
        <v/>
      </c>
      <c r="D1225" s="84" t="str">
        <f t="shared" si="1139"/>
        <v/>
      </c>
      <c r="E1225" s="85" t="str">
        <f t="shared" si="1140"/>
        <v/>
      </c>
      <c r="F1225" s="85" t="str">
        <f t="shared" si="1141"/>
        <v/>
      </c>
      <c r="G1225" s="86" t="str">
        <f t="shared" si="1142"/>
        <v/>
      </c>
      <c r="H1225" s="87" t="str">
        <f t="shared" si="1143"/>
        <v/>
      </c>
      <c r="I1225" s="94"/>
      <c r="J1225" s="84" t="str">
        <f t="shared" si="1144"/>
        <v/>
      </c>
      <c r="K1225" s="84" t="str">
        <f t="shared" si="1145"/>
        <v/>
      </c>
      <c r="L1225" s="84" t="str">
        <f t="shared" si="1146"/>
        <v/>
      </c>
      <c r="M1225" s="84" t="str">
        <f t="shared" si="1147"/>
        <v/>
      </c>
      <c r="N1225" s="89"/>
      <c r="P1225" s="199"/>
      <c r="Q1225" s="199"/>
      <c r="R1225" s="199"/>
      <c r="S1225" s="199" t="str">
        <f>IF(OR(LEFT($A1225,1)="x",AND(AC1213+$AC1225=0,$AC1213&gt;0)),"",IFERROR(VLOOKUP($A1225,LedenZ,29,0),""))</f>
        <v/>
      </c>
      <c r="T1225" s="273">
        <f t="shared" si="1148"/>
        <v>0</v>
      </c>
      <c r="U1225" s="202">
        <f t="shared" si="1149"/>
        <v>0</v>
      </c>
      <c r="V1225" s="205" t="str">
        <f t="shared" si="1156"/>
        <v/>
      </c>
      <c r="W1225" s="205" t="str">
        <f t="shared" si="1156"/>
        <v/>
      </c>
      <c r="X1225" s="49">
        <v>16</v>
      </c>
      <c r="Y1225" s="84" t="str">
        <f t="shared" si="1150"/>
        <v/>
      </c>
      <c r="Z1225" s="84" t="str">
        <f t="shared" si="1151"/>
        <v/>
      </c>
      <c r="AA1225" s="84" t="str">
        <f t="shared" si="1152"/>
        <v/>
      </c>
      <c r="AB1225" s="84" t="str">
        <f t="shared" si="1153"/>
        <v/>
      </c>
      <c r="AC1225" s="31">
        <f t="shared" si="1154"/>
        <v>0</v>
      </c>
      <c r="AH1225" s="332" t="str">
        <f t="shared" si="1155"/>
        <v/>
      </c>
    </row>
    <row r="1226" spans="1:34" x14ac:dyDescent="0.25">
      <c r="A1226" s="31" t="str">
        <f>C1211&amp;"x"&amp;B1226</f>
        <v>x13</v>
      </c>
      <c r="B1226" s="60">
        <v>13</v>
      </c>
      <c r="C1226" s="84" t="str">
        <f t="shared" si="1138"/>
        <v/>
      </c>
      <c r="D1226" s="84" t="str">
        <f t="shared" si="1139"/>
        <v/>
      </c>
      <c r="E1226" s="85" t="str">
        <f t="shared" si="1140"/>
        <v/>
      </c>
      <c r="F1226" s="85" t="str">
        <f t="shared" si="1141"/>
        <v/>
      </c>
      <c r="G1226" s="86" t="str">
        <f t="shared" si="1142"/>
        <v/>
      </c>
      <c r="H1226" s="87" t="str">
        <f t="shared" si="1143"/>
        <v/>
      </c>
      <c r="I1226" s="94"/>
      <c r="J1226" s="84" t="str">
        <f t="shared" si="1144"/>
        <v/>
      </c>
      <c r="K1226" s="84" t="str">
        <f t="shared" si="1145"/>
        <v/>
      </c>
      <c r="L1226" s="84" t="str">
        <f t="shared" si="1146"/>
        <v/>
      </c>
      <c r="M1226" s="84" t="str">
        <f t="shared" si="1147"/>
        <v/>
      </c>
      <c r="N1226" s="89"/>
      <c r="P1226" s="199"/>
      <c r="Q1226" s="199"/>
      <c r="R1226" s="199"/>
      <c r="S1226" s="199" t="str">
        <f>IF(OR(LEFT($A1226,1)="x",AND(AC1213+$AC1226=0,$AC1213&gt;0)),"",IFERROR(VLOOKUP($A1226,LedenZ,29,0),""))</f>
        <v/>
      </c>
      <c r="T1226" s="273">
        <f t="shared" si="1148"/>
        <v>0</v>
      </c>
      <c r="U1226" s="202">
        <f t="shared" si="1149"/>
        <v>0</v>
      </c>
      <c r="V1226" s="205" t="str">
        <f t="shared" si="1156"/>
        <v/>
      </c>
      <c r="W1226" s="205" t="str">
        <f t="shared" si="1156"/>
        <v/>
      </c>
      <c r="X1226" s="49">
        <v>17</v>
      </c>
      <c r="Y1226" s="84" t="str">
        <f t="shared" si="1150"/>
        <v/>
      </c>
      <c r="Z1226" s="84" t="str">
        <f t="shared" si="1151"/>
        <v/>
      </c>
      <c r="AA1226" s="84" t="str">
        <f t="shared" si="1152"/>
        <v/>
      </c>
      <c r="AB1226" s="84" t="str">
        <f t="shared" si="1153"/>
        <v/>
      </c>
      <c r="AC1226" s="31">
        <f t="shared" si="1154"/>
        <v>0</v>
      </c>
      <c r="AH1226" s="332" t="str">
        <f t="shared" si="1155"/>
        <v/>
      </c>
    </row>
    <row r="1227" spans="1:34" x14ac:dyDescent="0.25">
      <c r="A1227" s="31" t="str">
        <f>C1211&amp;"x"&amp;B1227</f>
        <v>x14</v>
      </c>
      <c r="B1227" s="60">
        <v>14</v>
      </c>
      <c r="C1227" s="84" t="str">
        <f t="shared" si="1138"/>
        <v/>
      </c>
      <c r="D1227" s="84" t="str">
        <f t="shared" si="1139"/>
        <v/>
      </c>
      <c r="E1227" s="85" t="str">
        <f t="shared" si="1140"/>
        <v/>
      </c>
      <c r="F1227" s="85" t="str">
        <f t="shared" si="1141"/>
        <v/>
      </c>
      <c r="G1227" s="86" t="str">
        <f t="shared" si="1142"/>
        <v/>
      </c>
      <c r="H1227" s="87" t="str">
        <f t="shared" si="1143"/>
        <v/>
      </c>
      <c r="I1227" s="94"/>
      <c r="J1227" s="84" t="str">
        <f t="shared" si="1144"/>
        <v/>
      </c>
      <c r="K1227" s="84" t="str">
        <f t="shared" si="1145"/>
        <v/>
      </c>
      <c r="L1227" s="84" t="str">
        <f t="shared" si="1146"/>
        <v/>
      </c>
      <c r="M1227" s="84" t="str">
        <f t="shared" si="1147"/>
        <v/>
      </c>
      <c r="N1227" s="89"/>
      <c r="P1227" s="199"/>
      <c r="Q1227" s="199"/>
      <c r="R1227" s="199"/>
      <c r="S1227" s="199" t="str">
        <f>IF(OR(LEFT($A1227,1)="x",AND(AC1213+$AC1227=0,$AC1213&gt;0)),"",IFERROR(VLOOKUP($A1227,LedenZ,29,0),""))</f>
        <v/>
      </c>
      <c r="T1227" s="273">
        <f t="shared" si="1148"/>
        <v>0</v>
      </c>
      <c r="U1227" s="202">
        <f t="shared" si="1149"/>
        <v>0</v>
      </c>
      <c r="V1227" s="205" t="str">
        <f t="shared" si="1156"/>
        <v/>
      </c>
      <c r="W1227" s="205" t="str">
        <f t="shared" si="1156"/>
        <v/>
      </c>
      <c r="X1227" s="49">
        <v>18</v>
      </c>
      <c r="Y1227" s="84" t="str">
        <f t="shared" si="1150"/>
        <v/>
      </c>
      <c r="Z1227" s="84" t="str">
        <f t="shared" si="1151"/>
        <v/>
      </c>
      <c r="AA1227" s="84" t="str">
        <f t="shared" si="1152"/>
        <v/>
      </c>
      <c r="AB1227" s="84" t="str">
        <f t="shared" si="1153"/>
        <v/>
      </c>
      <c r="AC1227" s="31">
        <f t="shared" si="1154"/>
        <v>0</v>
      </c>
      <c r="AH1227" s="332" t="str">
        <f t="shared" si="1155"/>
        <v/>
      </c>
    </row>
    <row r="1228" spans="1:34" x14ac:dyDescent="0.25">
      <c r="A1228" s="31" t="str">
        <f>C1211&amp;"x"&amp;B1228</f>
        <v>x15</v>
      </c>
      <c r="B1228" s="60">
        <v>15</v>
      </c>
      <c r="C1228" s="84" t="str">
        <f t="shared" si="1138"/>
        <v/>
      </c>
      <c r="D1228" s="84" t="str">
        <f t="shared" si="1139"/>
        <v/>
      </c>
      <c r="E1228" s="85" t="str">
        <f t="shared" si="1140"/>
        <v/>
      </c>
      <c r="F1228" s="85" t="str">
        <f t="shared" si="1141"/>
        <v/>
      </c>
      <c r="G1228" s="86" t="str">
        <f t="shared" si="1142"/>
        <v/>
      </c>
      <c r="H1228" s="87" t="str">
        <f t="shared" si="1143"/>
        <v/>
      </c>
      <c r="I1228" s="94"/>
      <c r="J1228" s="84" t="str">
        <f t="shared" si="1144"/>
        <v/>
      </c>
      <c r="K1228" s="84" t="str">
        <f t="shared" si="1145"/>
        <v/>
      </c>
      <c r="L1228" s="84" t="str">
        <f t="shared" si="1146"/>
        <v/>
      </c>
      <c r="M1228" s="84" t="str">
        <f t="shared" si="1147"/>
        <v/>
      </c>
      <c r="N1228" s="89"/>
      <c r="P1228" s="199"/>
      <c r="Q1228" s="199"/>
      <c r="R1228" s="199"/>
      <c r="S1228" s="199" t="str">
        <f>IF(OR(LEFT($A1228,1)="x",AND(AC1213+$AC1228=0,$AC1213&gt;0)),"",IFERROR(VLOOKUP($A1228,LedenZ,29,0),""))</f>
        <v/>
      </c>
      <c r="T1228" s="273">
        <f t="shared" si="1148"/>
        <v>0</v>
      </c>
      <c r="U1228" s="202">
        <f t="shared" si="1149"/>
        <v>0</v>
      </c>
      <c r="V1228" s="205" t="str">
        <f t="shared" si="1156"/>
        <v/>
      </c>
      <c r="W1228" s="205" t="str">
        <f t="shared" si="1156"/>
        <v/>
      </c>
      <c r="X1228" s="49">
        <v>19</v>
      </c>
      <c r="Y1228" s="84" t="str">
        <f t="shared" si="1150"/>
        <v/>
      </c>
      <c r="Z1228" s="84" t="str">
        <f t="shared" si="1151"/>
        <v/>
      </c>
      <c r="AA1228" s="84" t="str">
        <f t="shared" si="1152"/>
        <v/>
      </c>
      <c r="AB1228" s="84" t="str">
        <f t="shared" si="1153"/>
        <v/>
      </c>
      <c r="AC1228" s="31">
        <f t="shared" si="1154"/>
        <v>0</v>
      </c>
      <c r="AH1228" s="332" t="str">
        <f t="shared" si="1155"/>
        <v/>
      </c>
    </row>
    <row r="1229" spans="1:34" ht="13.8" thickBot="1" x14ac:dyDescent="0.3">
      <c r="B1229" s="90"/>
      <c r="C1229" s="91"/>
      <c r="D1229" s="90"/>
      <c r="E1229" s="90"/>
      <c r="F1229" s="90"/>
      <c r="G1229" s="92"/>
      <c r="H1229" s="92"/>
      <c r="I1229" s="92"/>
      <c r="J1229" s="91"/>
      <c r="K1229" s="91"/>
      <c r="L1229" s="91"/>
      <c r="M1229" s="89"/>
      <c r="N1229" s="89"/>
      <c r="X1229" s="49">
        <v>20</v>
      </c>
    </row>
    <row r="1230" spans="1:34" ht="13.8" thickTop="1" x14ac:dyDescent="0.25">
      <c r="A1230" s="59"/>
      <c r="B1230" s="60"/>
      <c r="C1230" s="416" t="s">
        <v>5707</v>
      </c>
      <c r="D1230" s="416"/>
      <c r="E1230" s="162" t="s">
        <v>5708</v>
      </c>
      <c r="F1230" s="162" t="s">
        <v>5709</v>
      </c>
      <c r="G1230" s="62" t="s">
        <v>5710</v>
      </c>
      <c r="H1230" s="63"/>
      <c r="I1230" s="64"/>
      <c r="J1230" s="65" t="s">
        <v>5711</v>
      </c>
      <c r="K1230" s="65" t="s">
        <v>5712</v>
      </c>
      <c r="L1230" s="65" t="s">
        <v>5713</v>
      </c>
      <c r="M1230" s="66"/>
      <c r="N1230" s="66"/>
      <c r="O1230" s="67"/>
      <c r="P1230" s="68">
        <f>COUNT(P1234:P1248)</f>
        <v>0</v>
      </c>
      <c r="Q1230" s="68">
        <f>COUNT(Q1234:Q1248)</f>
        <v>0</v>
      </c>
      <c r="R1230" s="68">
        <f>COUNT(R1234:R1248)</f>
        <v>0</v>
      </c>
      <c r="S1230" s="68">
        <f>COUNT(S1234:S1248)</f>
        <v>0</v>
      </c>
      <c r="T1230" s="344">
        <f>T1231-SUM(U1234:U1248)</f>
        <v>0</v>
      </c>
      <c r="U1230" s="67"/>
      <c r="V1230" s="67"/>
      <c r="W1230" s="67"/>
      <c r="X1230" s="67">
        <v>1</v>
      </c>
      <c r="Y1230" s="59"/>
      <c r="Z1230" s="59"/>
      <c r="AA1230" s="59"/>
      <c r="AB1230" s="59"/>
      <c r="AC1230" s="59"/>
    </row>
    <row r="1231" spans="1:34" x14ac:dyDescent="0.25">
      <c r="A1231" s="40">
        <v>65</v>
      </c>
      <c r="B1231" s="70"/>
      <c r="C1231" s="415" t="str">
        <f>Leden!AR67</f>
        <v/>
      </c>
      <c r="D1231" s="415"/>
      <c r="E1231" s="161" t="str">
        <f>IF($C1231="","",LEFT(IFERROR(VLOOKUP($C1231,TeamsZ,2,0),"")&amp;"??",2))</f>
        <v/>
      </c>
      <c r="F1231" s="342" t="str">
        <f>IF($C1231="","",IFERROR(VLOOKUP($C1231,TeamsZ,3,0),"??"))</f>
        <v/>
      </c>
      <c r="G1231" s="161" t="str">
        <f>IF($C1231="","",LEFT(IFERROR(VLOOKUP($C1231,TeamsZ,4,0),"")&amp;"?",1))</f>
        <v/>
      </c>
      <c r="H1231" s="72"/>
      <c r="I1231" s="73"/>
      <c r="J1231" s="265">
        <f>COUNTIF(C1234:C1248,"V")</f>
        <v>0</v>
      </c>
      <c r="K1231" s="268">
        <f>COUNTIF(C1234:C1248,"M")</f>
        <v>0</v>
      </c>
      <c r="L1231" s="74" t="str">
        <f>IFERROR(AVERAGE(H1234:H1248),"")</f>
        <v/>
      </c>
      <c r="M1231" s="75"/>
      <c r="N1231" s="75"/>
      <c r="O1231" s="76" t="s">
        <v>5714</v>
      </c>
      <c r="P1231" s="346"/>
      <c r="Q1231" s="346"/>
      <c r="R1231" s="346"/>
      <c r="S1231" s="346" t="str">
        <f>IF(COUNT(S1234:S1248)=0,"",TeamPunten(S1234:S1248,$C1231,$T1231))</f>
        <v/>
      </c>
      <c r="T1231" s="344">
        <f>SUM(T1234:T1248)</f>
        <v>0</v>
      </c>
      <c r="U1231" s="201" t="str">
        <f>MID($C1231,1,1)</f>
        <v/>
      </c>
      <c r="V1231" s="201" t="str">
        <f>MID($C1231,1,1)</f>
        <v/>
      </c>
      <c r="W1231" s="201" t="str">
        <f>MID($C1231,1,1)</f>
        <v/>
      </c>
      <c r="X1231" s="49">
        <v>2</v>
      </c>
      <c r="Y1231" s="40"/>
      <c r="Z1231" s="40"/>
      <c r="AA1231" s="40"/>
      <c r="AB1231" s="40"/>
      <c r="AC1231" s="40"/>
      <c r="AD1231" s="17" t="str">
        <f>IF($C1231="","",IFERROR(VLOOKUP($C1231,TeamsZ,6,0),""))</f>
        <v/>
      </c>
      <c r="AE1231" s="17" t="str">
        <f>TRIM(IF($AD1231="","",IFERROR(VLOOKUP($AD1231,Teams!$J$4:$O$8,2,0),"")))</f>
        <v/>
      </c>
      <c r="AF1231" s="17" t="str">
        <f>TRIM(IF($AD1231="","",IFERROR(VLOOKUP($AD1231,Teams!$J$4:$O$8,4,0),"")))</f>
        <v/>
      </c>
      <c r="AH1231" s="335" t="str">
        <f>IFERROR(AVERAGE(AH1234:AH1248),"")</f>
        <v/>
      </c>
    </row>
    <row r="1232" spans="1:34" x14ac:dyDescent="0.25">
      <c r="B1232" s="60"/>
      <c r="C1232" s="162"/>
      <c r="D1232" s="60"/>
      <c r="E1232" s="60"/>
      <c r="F1232" s="60"/>
      <c r="G1232" s="64"/>
      <c r="H1232" s="64"/>
      <c r="I1232" s="64"/>
      <c r="J1232" s="266"/>
      <c r="K1232" s="266"/>
      <c r="L1232" s="266"/>
      <c r="M1232" s="77"/>
      <c r="N1232" s="77"/>
      <c r="P1232" s="200"/>
      <c r="Q1232" s="200"/>
      <c r="R1232" s="200"/>
      <c r="S1232" s="200"/>
      <c r="T1232" s="156"/>
      <c r="U1232" s="202"/>
      <c r="V1232" s="202"/>
      <c r="W1232" s="202"/>
      <c r="X1232" s="49">
        <v>3</v>
      </c>
    </row>
    <row r="1233" spans="1:34" x14ac:dyDescent="0.25">
      <c r="A1233" s="78"/>
      <c r="B1233" s="79"/>
      <c r="C1233" s="80" t="s">
        <v>5715</v>
      </c>
      <c r="D1233" s="80" t="s">
        <v>5716</v>
      </c>
      <c r="E1233" s="81" t="s">
        <v>5717</v>
      </c>
      <c r="F1233" s="81" t="s">
        <v>5718</v>
      </c>
      <c r="G1233" s="80" t="s">
        <v>5719</v>
      </c>
      <c r="H1233" s="80" t="s">
        <v>5720</v>
      </c>
      <c r="I1233" s="80" t="s">
        <v>5575</v>
      </c>
      <c r="J1233" s="80" t="s">
        <v>7904</v>
      </c>
      <c r="K1233" s="80" t="s">
        <v>7905</v>
      </c>
      <c r="L1233" s="80" t="s">
        <v>8680</v>
      </c>
      <c r="M1233" s="80" t="s">
        <v>8681</v>
      </c>
      <c r="N1233" s="82"/>
      <c r="O1233" s="83"/>
      <c r="P1233" s="203" t="s">
        <v>5585</v>
      </c>
      <c r="Q1233" s="203" t="s">
        <v>5584</v>
      </c>
      <c r="R1233" s="203" t="s">
        <v>5586</v>
      </c>
      <c r="S1233" s="203" t="s">
        <v>5585</v>
      </c>
      <c r="T1233" s="156"/>
      <c r="U1233" s="201" t="str">
        <f>IF(W1231="","",VLOOKUP(W1231,Leeftijdscat,2,FALSE))</f>
        <v/>
      </c>
      <c r="V1233" s="201" t="str">
        <f>IF(W1231="","",VLOOKUP(W1231,Leeftijdscat,3,FALSE))</f>
        <v/>
      </c>
      <c r="W1233" s="201" t="str">
        <f>IF(W1231="","",VLOOKUP(W1231,Leeftijdscat,4,FALSE))</f>
        <v/>
      </c>
      <c r="X1233" s="49">
        <v>4</v>
      </c>
      <c r="Y1233" s="78">
        <f>LEN(Y1234&amp;Y1235&amp;Y1236&amp;Y1237&amp;Y1238&amp;Y1239&amp;Y1240&amp;Y1241&amp;Y1242&amp;Y1243&amp;Y1244&amp;Y1245&amp;Y1246&amp;Y1247&amp;Y1248)</f>
        <v>0</v>
      </c>
      <c r="Z1233" s="78">
        <f>LEN(Z1234&amp;Z1235&amp;Z1236&amp;Z1237&amp;Z1238&amp;Z1239&amp;Z1240&amp;Z1241&amp;Z1242&amp;Z1243&amp;Z1244&amp;Z1245&amp;Z1246&amp;Z1247&amp;Z1248)</f>
        <v>0</v>
      </c>
      <c r="AA1233" s="78">
        <f>LEN(AA1234&amp;AA1235&amp;AA1236&amp;AA1237&amp;AA1238&amp;AA1239&amp;AA1240&amp;AA1241&amp;AA1242&amp;AA1243&amp;AA1244&amp;AA1245&amp;AA1246&amp;AA1247&amp;AA1248)</f>
        <v>0</v>
      </c>
      <c r="AB1233" s="78">
        <f>LEN(AB1234&amp;AB1235&amp;AB1236&amp;AB1237&amp;AB1238&amp;AB1239&amp;AB1240&amp;AB1241&amp;AB1242&amp;AB1243&amp;AB1244&amp;AB1245&amp;AB1246&amp;AB1247&amp;AB1248)</f>
        <v>0</v>
      </c>
      <c r="AC1233" s="78">
        <f>SUM(Y1233:AA1233)</f>
        <v>0</v>
      </c>
    </row>
    <row r="1234" spans="1:34" x14ac:dyDescent="0.25">
      <c r="A1234" s="31" t="str">
        <f>C1231&amp;"x"&amp;B1234</f>
        <v>x1</v>
      </c>
      <c r="B1234" s="60">
        <v>1</v>
      </c>
      <c r="C1234" s="84" t="str">
        <f t="shared" ref="C1234:C1248" si="1157">IF(LEFT($A1234,1)="x","",IFERROR(VLOOKUP($A1234,LedenZ,5,0),""))</f>
        <v/>
      </c>
      <c r="D1234" s="84" t="str">
        <f t="shared" ref="D1234:D1248" si="1158">IF(LEFT($A1234,1)="x","",IFERROR(VLOOKUP($A1234,LedenZ,6,0),""))</f>
        <v/>
      </c>
      <c r="E1234" s="85" t="str">
        <f t="shared" ref="E1234:E1248" si="1159">IF(LEFT($A1234,1)="x","",IFERROR(VLOOKUP($A1234,LedenZ,7,0),""))</f>
        <v/>
      </c>
      <c r="F1234" s="85" t="str">
        <f t="shared" ref="F1234:F1248" si="1160">IF(LEFT($A1234,1)="x","",IFERROR(VLOOKUP($A1234,LedenZ,8,0),""))</f>
        <v/>
      </c>
      <c r="G1234" s="86" t="str">
        <f t="shared" ref="G1234:G1248" si="1161">IF(LEFT($A1234,1)="x","",IFERROR(VLOOKUP($A1234,LedenZ,9,0),""))</f>
        <v/>
      </c>
      <c r="H1234" s="87" t="str">
        <f t="shared" ref="H1234:H1248" si="1162">IF(AND(ISNUMBER(G1234),G1234&lt;&gt;0),DATEDIF(G1234,Peildatum,"Y"),"")</f>
        <v/>
      </c>
      <c r="I1234" s="94"/>
      <c r="J1234" s="84" t="str">
        <f t="shared" ref="J1234:J1248" si="1163">IF(LEFT($A1234,1)="x","",IFERROR(VLOOKUP($A1234,LedenZ,15,0),""))</f>
        <v/>
      </c>
      <c r="K1234" s="84" t="str">
        <f t="shared" ref="K1234:K1248" si="1164">IF(LEFT($A1234,1)="x","",IFERROR(VLOOKUP($A1234,LedenZ,16,0),""))</f>
        <v/>
      </c>
      <c r="L1234" s="84" t="str">
        <f t="shared" ref="L1234:L1248" si="1165">IF(LEFT($A1234,1)="x","",IFERROR(VLOOKUP($A1234,LedenZ,17,0),""))</f>
        <v/>
      </c>
      <c r="M1234" s="84" t="str">
        <f t="shared" ref="M1234:M1248" si="1166">IF(LEFT($A1234,1)="x","",IFERROR(VLOOKUP($A1234,LedenZ,18,0),""))</f>
        <v/>
      </c>
      <c r="N1234" s="89"/>
      <c r="P1234" s="199"/>
      <c r="Q1234" s="199"/>
      <c r="R1234" s="199"/>
      <c r="S1234" s="199" t="str">
        <f>IF(OR(LEFT($A1234,1)="x",AND(AC1233+$AC1234=0,$AC1233&gt;0)),"",IFERROR(VLOOKUP($A1234,LedenZ,29,0),""))</f>
        <v/>
      </c>
      <c r="T1234" s="273">
        <f t="shared" ref="T1234:T1248" si="1167">IF(LEN(C1234&amp;D1234&amp;E1234&amp;F1234)&gt;0,1,0)</f>
        <v>0</v>
      </c>
      <c r="U1234" s="202">
        <f t="shared" ref="U1234:U1248" si="1168">MIN(LEN(Y1234&amp;Z1234&amp;AA1234&amp;AB1234),1)</f>
        <v>0</v>
      </c>
      <c r="V1234" s="205" t="str">
        <f>V1233</f>
        <v/>
      </c>
      <c r="W1234" s="205" t="str">
        <f>W1233</f>
        <v/>
      </c>
      <c r="X1234" s="49">
        <v>5</v>
      </c>
      <c r="Y1234" s="84" t="str">
        <f t="shared" ref="Y1234:Y1248" si="1169">IF(LEFT($A1234,1)="x","",IFERROR(VLOOKUP($A1234,LedenZ,33,0),""))</f>
        <v/>
      </c>
      <c r="Z1234" s="84" t="str">
        <f t="shared" ref="Z1234:Z1248" si="1170">IF(LEFT($A1234,1)="x","",IFERROR(VLOOKUP($A1234,LedenZ,34,0),""))</f>
        <v/>
      </c>
      <c r="AA1234" s="84" t="str">
        <f t="shared" ref="AA1234:AA1248" si="1171">IF(LEFT($A1234,1)="x","",IFERROR(VLOOKUP($A1234,LedenZ,35,0),""))</f>
        <v/>
      </c>
      <c r="AB1234" s="84" t="str">
        <f t="shared" ref="AB1234:AB1248" si="1172">IF(LEFT($A1234,1)="x","",IFERROR(VLOOKUP($A1234,LedenZ,36,0),""))</f>
        <v/>
      </c>
      <c r="AC1234" s="31">
        <f t="shared" ref="AC1234:AC1248" si="1173">LEN(Y1234&amp;Z1234&amp;AA1234&amp;AB1234)</f>
        <v>0</v>
      </c>
      <c r="AH1234" s="332" t="str">
        <f t="shared" ref="AH1234:AH1248" si="1174">lft(G1234,Peildatum)</f>
        <v/>
      </c>
    </row>
    <row r="1235" spans="1:34" x14ac:dyDescent="0.25">
      <c r="A1235" s="31" t="str">
        <f>C1231&amp;"x"&amp;B1235</f>
        <v>x2</v>
      </c>
      <c r="B1235" s="60">
        <v>2</v>
      </c>
      <c r="C1235" s="84" t="str">
        <f t="shared" si="1157"/>
        <v/>
      </c>
      <c r="D1235" s="84" t="str">
        <f t="shared" si="1158"/>
        <v/>
      </c>
      <c r="E1235" s="85" t="str">
        <f t="shared" si="1159"/>
        <v/>
      </c>
      <c r="F1235" s="85" t="str">
        <f t="shared" si="1160"/>
        <v/>
      </c>
      <c r="G1235" s="86" t="str">
        <f t="shared" si="1161"/>
        <v/>
      </c>
      <c r="H1235" s="87" t="str">
        <f t="shared" si="1162"/>
        <v/>
      </c>
      <c r="I1235" s="94"/>
      <c r="J1235" s="84" t="str">
        <f t="shared" si="1163"/>
        <v/>
      </c>
      <c r="K1235" s="84" t="str">
        <f t="shared" si="1164"/>
        <v/>
      </c>
      <c r="L1235" s="84" t="str">
        <f t="shared" si="1165"/>
        <v/>
      </c>
      <c r="M1235" s="84" t="str">
        <f t="shared" si="1166"/>
        <v/>
      </c>
      <c r="N1235" s="89"/>
      <c r="P1235" s="199"/>
      <c r="Q1235" s="199"/>
      <c r="R1235" s="199"/>
      <c r="S1235" s="199" t="str">
        <f>IF(OR(LEFT($A1235,1)="x",AND(AC1233+$AC1235=0,$AC1233&gt;0)),"",IFERROR(VLOOKUP($A1235,LedenZ,29,0),""))</f>
        <v/>
      </c>
      <c r="T1235" s="273">
        <f t="shared" si="1167"/>
        <v>0</v>
      </c>
      <c r="U1235" s="202">
        <f t="shared" si="1168"/>
        <v>0</v>
      </c>
      <c r="V1235" s="205" t="str">
        <f t="shared" ref="V1235:W1248" si="1175">V1234</f>
        <v/>
      </c>
      <c r="W1235" s="205" t="str">
        <f t="shared" si="1175"/>
        <v/>
      </c>
      <c r="X1235" s="49">
        <v>6</v>
      </c>
      <c r="Y1235" s="84" t="str">
        <f t="shared" si="1169"/>
        <v/>
      </c>
      <c r="Z1235" s="84" t="str">
        <f t="shared" si="1170"/>
        <v/>
      </c>
      <c r="AA1235" s="84" t="str">
        <f t="shared" si="1171"/>
        <v/>
      </c>
      <c r="AB1235" s="84" t="str">
        <f t="shared" si="1172"/>
        <v/>
      </c>
      <c r="AC1235" s="31">
        <f t="shared" si="1173"/>
        <v>0</v>
      </c>
      <c r="AH1235" s="332" t="str">
        <f t="shared" si="1174"/>
        <v/>
      </c>
    </row>
    <row r="1236" spans="1:34" x14ac:dyDescent="0.25">
      <c r="A1236" s="31" t="str">
        <f>C1231&amp;"x"&amp;B1236</f>
        <v>x3</v>
      </c>
      <c r="B1236" s="60">
        <v>3</v>
      </c>
      <c r="C1236" s="84" t="str">
        <f t="shared" si="1157"/>
        <v/>
      </c>
      <c r="D1236" s="84" t="str">
        <f t="shared" si="1158"/>
        <v/>
      </c>
      <c r="E1236" s="85" t="str">
        <f t="shared" si="1159"/>
        <v/>
      </c>
      <c r="F1236" s="85" t="str">
        <f t="shared" si="1160"/>
        <v/>
      </c>
      <c r="G1236" s="86" t="str">
        <f t="shared" si="1161"/>
        <v/>
      </c>
      <c r="H1236" s="87" t="str">
        <f t="shared" si="1162"/>
        <v/>
      </c>
      <c r="I1236" s="94"/>
      <c r="J1236" s="84" t="str">
        <f t="shared" si="1163"/>
        <v/>
      </c>
      <c r="K1236" s="84" t="str">
        <f t="shared" si="1164"/>
        <v/>
      </c>
      <c r="L1236" s="84" t="str">
        <f t="shared" si="1165"/>
        <v/>
      </c>
      <c r="M1236" s="84" t="str">
        <f t="shared" si="1166"/>
        <v/>
      </c>
      <c r="N1236" s="89"/>
      <c r="P1236" s="199"/>
      <c r="Q1236" s="199"/>
      <c r="R1236" s="199"/>
      <c r="S1236" s="199" t="str">
        <f>IF(OR(LEFT($A1236,1)="x",AND(AC1233+$AC1236=0,$AC1233&gt;0)),"",IFERROR(VLOOKUP($A1236,LedenZ,29,0),""))</f>
        <v/>
      </c>
      <c r="T1236" s="273">
        <f t="shared" si="1167"/>
        <v>0</v>
      </c>
      <c r="U1236" s="202">
        <f t="shared" si="1168"/>
        <v>0</v>
      </c>
      <c r="V1236" s="205" t="str">
        <f t="shared" si="1175"/>
        <v/>
      </c>
      <c r="W1236" s="205" t="str">
        <f t="shared" si="1175"/>
        <v/>
      </c>
      <c r="X1236" s="49">
        <v>7</v>
      </c>
      <c r="Y1236" s="84" t="str">
        <f t="shared" si="1169"/>
        <v/>
      </c>
      <c r="Z1236" s="84" t="str">
        <f t="shared" si="1170"/>
        <v/>
      </c>
      <c r="AA1236" s="84" t="str">
        <f t="shared" si="1171"/>
        <v/>
      </c>
      <c r="AB1236" s="84" t="str">
        <f t="shared" si="1172"/>
        <v/>
      </c>
      <c r="AC1236" s="31">
        <f t="shared" si="1173"/>
        <v>0</v>
      </c>
      <c r="AH1236" s="332" t="str">
        <f t="shared" si="1174"/>
        <v/>
      </c>
    </row>
    <row r="1237" spans="1:34" x14ac:dyDescent="0.25">
      <c r="A1237" s="31" t="str">
        <f>C1231&amp;"x"&amp;B1237</f>
        <v>x4</v>
      </c>
      <c r="B1237" s="60">
        <v>4</v>
      </c>
      <c r="C1237" s="84" t="str">
        <f t="shared" si="1157"/>
        <v/>
      </c>
      <c r="D1237" s="84" t="str">
        <f t="shared" si="1158"/>
        <v/>
      </c>
      <c r="E1237" s="85" t="str">
        <f t="shared" si="1159"/>
        <v/>
      </c>
      <c r="F1237" s="85" t="str">
        <f t="shared" si="1160"/>
        <v/>
      </c>
      <c r="G1237" s="86" t="str">
        <f t="shared" si="1161"/>
        <v/>
      </c>
      <c r="H1237" s="87" t="str">
        <f t="shared" si="1162"/>
        <v/>
      </c>
      <c r="I1237" s="94"/>
      <c r="J1237" s="84" t="str">
        <f t="shared" si="1163"/>
        <v/>
      </c>
      <c r="K1237" s="84" t="str">
        <f t="shared" si="1164"/>
        <v/>
      </c>
      <c r="L1237" s="84" t="str">
        <f t="shared" si="1165"/>
        <v/>
      </c>
      <c r="M1237" s="84" t="str">
        <f t="shared" si="1166"/>
        <v/>
      </c>
      <c r="N1237" s="89"/>
      <c r="P1237" s="199"/>
      <c r="Q1237" s="199"/>
      <c r="R1237" s="199"/>
      <c r="S1237" s="199" t="str">
        <f>IF(OR(LEFT($A1237,1)="x",AND(AC1233+$AC1237=0,$AC1233&gt;0)),"",IFERROR(VLOOKUP($A1237,LedenZ,29,0),""))</f>
        <v/>
      </c>
      <c r="T1237" s="273">
        <f t="shared" si="1167"/>
        <v>0</v>
      </c>
      <c r="U1237" s="202">
        <f t="shared" si="1168"/>
        <v>0</v>
      </c>
      <c r="V1237" s="205" t="str">
        <f t="shared" si="1175"/>
        <v/>
      </c>
      <c r="W1237" s="205" t="str">
        <f t="shared" si="1175"/>
        <v/>
      </c>
      <c r="X1237" s="49">
        <v>8</v>
      </c>
      <c r="Y1237" s="84" t="str">
        <f t="shared" si="1169"/>
        <v/>
      </c>
      <c r="Z1237" s="84" t="str">
        <f t="shared" si="1170"/>
        <v/>
      </c>
      <c r="AA1237" s="84" t="str">
        <f t="shared" si="1171"/>
        <v/>
      </c>
      <c r="AB1237" s="84" t="str">
        <f t="shared" si="1172"/>
        <v/>
      </c>
      <c r="AC1237" s="31">
        <f t="shared" si="1173"/>
        <v>0</v>
      </c>
      <c r="AH1237" s="332" t="str">
        <f t="shared" si="1174"/>
        <v/>
      </c>
    </row>
    <row r="1238" spans="1:34" x14ac:dyDescent="0.25">
      <c r="A1238" s="31" t="str">
        <f>C1231&amp;"x"&amp;B1238</f>
        <v>x5</v>
      </c>
      <c r="B1238" s="60">
        <v>5</v>
      </c>
      <c r="C1238" s="84" t="str">
        <f t="shared" si="1157"/>
        <v/>
      </c>
      <c r="D1238" s="84" t="str">
        <f t="shared" si="1158"/>
        <v/>
      </c>
      <c r="E1238" s="85" t="str">
        <f t="shared" si="1159"/>
        <v/>
      </c>
      <c r="F1238" s="85" t="str">
        <f t="shared" si="1160"/>
        <v/>
      </c>
      <c r="G1238" s="86" t="str">
        <f t="shared" si="1161"/>
        <v/>
      </c>
      <c r="H1238" s="87" t="str">
        <f t="shared" si="1162"/>
        <v/>
      </c>
      <c r="I1238" s="94"/>
      <c r="J1238" s="84" t="str">
        <f t="shared" si="1163"/>
        <v/>
      </c>
      <c r="K1238" s="84" t="str">
        <f t="shared" si="1164"/>
        <v/>
      </c>
      <c r="L1238" s="84" t="str">
        <f t="shared" si="1165"/>
        <v/>
      </c>
      <c r="M1238" s="84" t="str">
        <f t="shared" si="1166"/>
        <v/>
      </c>
      <c r="N1238" s="89"/>
      <c r="P1238" s="199"/>
      <c r="Q1238" s="199"/>
      <c r="R1238" s="199"/>
      <c r="S1238" s="199" t="str">
        <f>IF(OR(LEFT($A1238,1)="x",AND(AC1233+$AC1238=0,$AC1233&gt;0)),"",IFERROR(VLOOKUP($A1238,LedenZ,29,0),""))</f>
        <v/>
      </c>
      <c r="T1238" s="273">
        <f t="shared" si="1167"/>
        <v>0</v>
      </c>
      <c r="U1238" s="202">
        <f t="shared" si="1168"/>
        <v>0</v>
      </c>
      <c r="V1238" s="205" t="str">
        <f t="shared" si="1175"/>
        <v/>
      </c>
      <c r="W1238" s="205" t="str">
        <f t="shared" si="1175"/>
        <v/>
      </c>
      <c r="X1238" s="49">
        <v>9</v>
      </c>
      <c r="Y1238" s="84" t="str">
        <f t="shared" si="1169"/>
        <v/>
      </c>
      <c r="Z1238" s="84" t="str">
        <f t="shared" si="1170"/>
        <v/>
      </c>
      <c r="AA1238" s="84" t="str">
        <f t="shared" si="1171"/>
        <v/>
      </c>
      <c r="AB1238" s="84" t="str">
        <f t="shared" si="1172"/>
        <v/>
      </c>
      <c r="AC1238" s="31">
        <f t="shared" si="1173"/>
        <v>0</v>
      </c>
      <c r="AH1238" s="332" t="str">
        <f t="shared" si="1174"/>
        <v/>
      </c>
    </row>
    <row r="1239" spans="1:34" x14ac:dyDescent="0.25">
      <c r="A1239" s="31" t="str">
        <f>C1231&amp;"x"&amp;B1239</f>
        <v>x6</v>
      </c>
      <c r="B1239" s="60">
        <v>6</v>
      </c>
      <c r="C1239" s="84" t="str">
        <f t="shared" si="1157"/>
        <v/>
      </c>
      <c r="D1239" s="84" t="str">
        <f t="shared" si="1158"/>
        <v/>
      </c>
      <c r="E1239" s="85" t="str">
        <f t="shared" si="1159"/>
        <v/>
      </c>
      <c r="F1239" s="85" t="str">
        <f t="shared" si="1160"/>
        <v/>
      </c>
      <c r="G1239" s="86" t="str">
        <f t="shared" si="1161"/>
        <v/>
      </c>
      <c r="H1239" s="87" t="str">
        <f t="shared" si="1162"/>
        <v/>
      </c>
      <c r="I1239" s="94"/>
      <c r="J1239" s="84" t="str">
        <f t="shared" si="1163"/>
        <v/>
      </c>
      <c r="K1239" s="84" t="str">
        <f t="shared" si="1164"/>
        <v/>
      </c>
      <c r="L1239" s="84" t="str">
        <f t="shared" si="1165"/>
        <v/>
      </c>
      <c r="M1239" s="84" t="str">
        <f t="shared" si="1166"/>
        <v/>
      </c>
      <c r="N1239" s="89"/>
      <c r="P1239" s="199"/>
      <c r="Q1239" s="199"/>
      <c r="R1239" s="199"/>
      <c r="S1239" s="199" t="str">
        <f>IF(OR(LEFT($A1239,1)="x",AND(AC1233+$AC1239=0,$AC1233&gt;0)),"",IFERROR(VLOOKUP($A1239,LedenZ,29,0),""))</f>
        <v/>
      </c>
      <c r="T1239" s="273">
        <f t="shared" si="1167"/>
        <v>0</v>
      </c>
      <c r="U1239" s="202">
        <f t="shared" si="1168"/>
        <v>0</v>
      </c>
      <c r="V1239" s="205" t="str">
        <f t="shared" si="1175"/>
        <v/>
      </c>
      <c r="W1239" s="205" t="str">
        <f t="shared" si="1175"/>
        <v/>
      </c>
      <c r="X1239" s="49">
        <v>10</v>
      </c>
      <c r="Y1239" s="84" t="str">
        <f t="shared" si="1169"/>
        <v/>
      </c>
      <c r="Z1239" s="84" t="str">
        <f t="shared" si="1170"/>
        <v/>
      </c>
      <c r="AA1239" s="84" t="str">
        <f t="shared" si="1171"/>
        <v/>
      </c>
      <c r="AB1239" s="84" t="str">
        <f t="shared" si="1172"/>
        <v/>
      </c>
      <c r="AC1239" s="31">
        <f t="shared" si="1173"/>
        <v>0</v>
      </c>
      <c r="AH1239" s="332" t="str">
        <f t="shared" si="1174"/>
        <v/>
      </c>
    </row>
    <row r="1240" spans="1:34" x14ac:dyDescent="0.25">
      <c r="A1240" s="31" t="str">
        <f>C1231&amp;"x"&amp;B1240</f>
        <v>x7</v>
      </c>
      <c r="B1240" s="60">
        <v>7</v>
      </c>
      <c r="C1240" s="84" t="str">
        <f t="shared" si="1157"/>
        <v/>
      </c>
      <c r="D1240" s="84" t="str">
        <f t="shared" si="1158"/>
        <v/>
      </c>
      <c r="E1240" s="85" t="str">
        <f t="shared" si="1159"/>
        <v/>
      </c>
      <c r="F1240" s="85" t="str">
        <f t="shared" si="1160"/>
        <v/>
      </c>
      <c r="G1240" s="86" t="str">
        <f t="shared" si="1161"/>
        <v/>
      </c>
      <c r="H1240" s="87" t="str">
        <f t="shared" si="1162"/>
        <v/>
      </c>
      <c r="I1240" s="94"/>
      <c r="J1240" s="84" t="str">
        <f t="shared" si="1163"/>
        <v/>
      </c>
      <c r="K1240" s="84" t="str">
        <f t="shared" si="1164"/>
        <v/>
      </c>
      <c r="L1240" s="84" t="str">
        <f t="shared" si="1165"/>
        <v/>
      </c>
      <c r="M1240" s="84" t="str">
        <f t="shared" si="1166"/>
        <v/>
      </c>
      <c r="N1240" s="89"/>
      <c r="P1240" s="199"/>
      <c r="Q1240" s="199"/>
      <c r="R1240" s="199"/>
      <c r="S1240" s="199" t="str">
        <f>IF(OR(LEFT($A1240,1)="x",AND(AC1233+$AC1240=0,$AC1233&gt;0)),"",IFERROR(VLOOKUP($A1240,LedenZ,29,0),""))</f>
        <v/>
      </c>
      <c r="T1240" s="273">
        <f t="shared" si="1167"/>
        <v>0</v>
      </c>
      <c r="U1240" s="202">
        <f t="shared" si="1168"/>
        <v>0</v>
      </c>
      <c r="V1240" s="205" t="str">
        <f t="shared" si="1175"/>
        <v/>
      </c>
      <c r="W1240" s="205" t="str">
        <f t="shared" si="1175"/>
        <v/>
      </c>
      <c r="X1240" s="49">
        <v>11</v>
      </c>
      <c r="Y1240" s="84" t="str">
        <f t="shared" si="1169"/>
        <v/>
      </c>
      <c r="Z1240" s="84" t="str">
        <f t="shared" si="1170"/>
        <v/>
      </c>
      <c r="AA1240" s="84" t="str">
        <f t="shared" si="1171"/>
        <v/>
      </c>
      <c r="AB1240" s="84" t="str">
        <f t="shared" si="1172"/>
        <v/>
      </c>
      <c r="AC1240" s="31">
        <f t="shared" si="1173"/>
        <v>0</v>
      </c>
      <c r="AH1240" s="332" t="str">
        <f t="shared" si="1174"/>
        <v/>
      </c>
    </row>
    <row r="1241" spans="1:34" x14ac:dyDescent="0.25">
      <c r="A1241" s="31" t="str">
        <f>C1231&amp;"x"&amp;B1241</f>
        <v>x8</v>
      </c>
      <c r="B1241" s="60">
        <v>8</v>
      </c>
      <c r="C1241" s="84" t="str">
        <f t="shared" si="1157"/>
        <v/>
      </c>
      <c r="D1241" s="84" t="str">
        <f t="shared" si="1158"/>
        <v/>
      </c>
      <c r="E1241" s="85" t="str">
        <f t="shared" si="1159"/>
        <v/>
      </c>
      <c r="F1241" s="85" t="str">
        <f t="shared" si="1160"/>
        <v/>
      </c>
      <c r="G1241" s="86" t="str">
        <f t="shared" si="1161"/>
        <v/>
      </c>
      <c r="H1241" s="87" t="str">
        <f t="shared" si="1162"/>
        <v/>
      </c>
      <c r="I1241" s="94"/>
      <c r="J1241" s="84" t="str">
        <f t="shared" si="1163"/>
        <v/>
      </c>
      <c r="K1241" s="84" t="str">
        <f t="shared" si="1164"/>
        <v/>
      </c>
      <c r="L1241" s="84" t="str">
        <f t="shared" si="1165"/>
        <v/>
      </c>
      <c r="M1241" s="84" t="str">
        <f t="shared" si="1166"/>
        <v/>
      </c>
      <c r="N1241" s="89"/>
      <c r="P1241" s="199"/>
      <c r="Q1241" s="199"/>
      <c r="R1241" s="199"/>
      <c r="S1241" s="199" t="str">
        <f>IF(OR(LEFT($A1241,1)="x",AND(AC1233+$AC1241=0,$AC1233&gt;0)),"",IFERROR(VLOOKUP($A1241,LedenZ,29,0),""))</f>
        <v/>
      </c>
      <c r="T1241" s="273">
        <f t="shared" si="1167"/>
        <v>0</v>
      </c>
      <c r="U1241" s="202">
        <f t="shared" si="1168"/>
        <v>0</v>
      </c>
      <c r="V1241" s="205" t="str">
        <f t="shared" si="1175"/>
        <v/>
      </c>
      <c r="W1241" s="205" t="str">
        <f t="shared" si="1175"/>
        <v/>
      </c>
      <c r="X1241" s="49">
        <v>12</v>
      </c>
      <c r="Y1241" s="84" t="str">
        <f t="shared" si="1169"/>
        <v/>
      </c>
      <c r="Z1241" s="84" t="str">
        <f t="shared" si="1170"/>
        <v/>
      </c>
      <c r="AA1241" s="84" t="str">
        <f t="shared" si="1171"/>
        <v/>
      </c>
      <c r="AB1241" s="84" t="str">
        <f t="shared" si="1172"/>
        <v/>
      </c>
      <c r="AC1241" s="31">
        <f t="shared" si="1173"/>
        <v>0</v>
      </c>
      <c r="AH1241" s="332" t="str">
        <f t="shared" si="1174"/>
        <v/>
      </c>
    </row>
    <row r="1242" spans="1:34" x14ac:dyDescent="0.25">
      <c r="A1242" s="31" t="str">
        <f>C1231&amp;"x"&amp;B1242</f>
        <v>x9</v>
      </c>
      <c r="B1242" s="60">
        <v>9</v>
      </c>
      <c r="C1242" s="84" t="str">
        <f t="shared" si="1157"/>
        <v/>
      </c>
      <c r="D1242" s="84" t="str">
        <f t="shared" si="1158"/>
        <v/>
      </c>
      <c r="E1242" s="85" t="str">
        <f t="shared" si="1159"/>
        <v/>
      </c>
      <c r="F1242" s="85" t="str">
        <f t="shared" si="1160"/>
        <v/>
      </c>
      <c r="G1242" s="86" t="str">
        <f t="shared" si="1161"/>
        <v/>
      </c>
      <c r="H1242" s="87" t="str">
        <f t="shared" si="1162"/>
        <v/>
      </c>
      <c r="I1242" s="94"/>
      <c r="J1242" s="84" t="str">
        <f t="shared" si="1163"/>
        <v/>
      </c>
      <c r="K1242" s="84" t="str">
        <f t="shared" si="1164"/>
        <v/>
      </c>
      <c r="L1242" s="84" t="str">
        <f t="shared" si="1165"/>
        <v/>
      </c>
      <c r="M1242" s="84" t="str">
        <f t="shared" si="1166"/>
        <v/>
      </c>
      <c r="N1242" s="89"/>
      <c r="P1242" s="199"/>
      <c r="Q1242" s="199"/>
      <c r="R1242" s="199"/>
      <c r="S1242" s="199" t="str">
        <f>IF(OR(LEFT($A1242,1)="x",AND(AC1233+$AC1242=0,$AC1233&gt;0)),"",IFERROR(VLOOKUP($A1242,LedenZ,29,0),""))</f>
        <v/>
      </c>
      <c r="T1242" s="273">
        <f t="shared" si="1167"/>
        <v>0</v>
      </c>
      <c r="U1242" s="202">
        <f t="shared" si="1168"/>
        <v>0</v>
      </c>
      <c r="V1242" s="205" t="str">
        <f t="shared" si="1175"/>
        <v/>
      </c>
      <c r="W1242" s="205" t="str">
        <f t="shared" si="1175"/>
        <v/>
      </c>
      <c r="X1242" s="49">
        <v>13</v>
      </c>
      <c r="Y1242" s="84" t="str">
        <f t="shared" si="1169"/>
        <v/>
      </c>
      <c r="Z1242" s="84" t="str">
        <f t="shared" si="1170"/>
        <v/>
      </c>
      <c r="AA1242" s="84" t="str">
        <f t="shared" si="1171"/>
        <v/>
      </c>
      <c r="AB1242" s="84" t="str">
        <f t="shared" si="1172"/>
        <v/>
      </c>
      <c r="AC1242" s="31">
        <f t="shared" si="1173"/>
        <v>0</v>
      </c>
      <c r="AH1242" s="332" t="str">
        <f t="shared" si="1174"/>
        <v/>
      </c>
    </row>
    <row r="1243" spans="1:34" x14ac:dyDescent="0.25">
      <c r="A1243" s="31" t="str">
        <f>C1231&amp;"x"&amp;B1243</f>
        <v>x10</v>
      </c>
      <c r="B1243" s="60">
        <v>10</v>
      </c>
      <c r="C1243" s="84" t="str">
        <f t="shared" si="1157"/>
        <v/>
      </c>
      <c r="D1243" s="84" t="str">
        <f t="shared" si="1158"/>
        <v/>
      </c>
      <c r="E1243" s="85" t="str">
        <f t="shared" si="1159"/>
        <v/>
      </c>
      <c r="F1243" s="85" t="str">
        <f t="shared" si="1160"/>
        <v/>
      </c>
      <c r="G1243" s="86" t="str">
        <f t="shared" si="1161"/>
        <v/>
      </c>
      <c r="H1243" s="87" t="str">
        <f t="shared" si="1162"/>
        <v/>
      </c>
      <c r="I1243" s="94"/>
      <c r="J1243" s="84" t="str">
        <f t="shared" si="1163"/>
        <v/>
      </c>
      <c r="K1243" s="84" t="str">
        <f t="shared" si="1164"/>
        <v/>
      </c>
      <c r="L1243" s="84" t="str">
        <f t="shared" si="1165"/>
        <v/>
      </c>
      <c r="M1243" s="84" t="str">
        <f t="shared" si="1166"/>
        <v/>
      </c>
      <c r="N1243" s="89"/>
      <c r="P1243" s="199"/>
      <c r="Q1243" s="199"/>
      <c r="R1243" s="199"/>
      <c r="S1243" s="199" t="str">
        <f>IF(OR(LEFT($A1243,1)="x",AND(AC1233+$AC1243=0,$AC1233&gt;0)),"",IFERROR(VLOOKUP($A1243,LedenZ,29,0),""))</f>
        <v/>
      </c>
      <c r="T1243" s="273">
        <f t="shared" si="1167"/>
        <v>0</v>
      </c>
      <c r="U1243" s="202">
        <f t="shared" si="1168"/>
        <v>0</v>
      </c>
      <c r="V1243" s="205" t="str">
        <f t="shared" si="1175"/>
        <v/>
      </c>
      <c r="W1243" s="205" t="str">
        <f t="shared" si="1175"/>
        <v/>
      </c>
      <c r="X1243" s="49">
        <v>14</v>
      </c>
      <c r="Y1243" s="84" t="str">
        <f t="shared" si="1169"/>
        <v/>
      </c>
      <c r="Z1243" s="84" t="str">
        <f t="shared" si="1170"/>
        <v/>
      </c>
      <c r="AA1243" s="84" t="str">
        <f t="shared" si="1171"/>
        <v/>
      </c>
      <c r="AB1243" s="84" t="str">
        <f t="shared" si="1172"/>
        <v/>
      </c>
      <c r="AC1243" s="31">
        <f t="shared" si="1173"/>
        <v>0</v>
      </c>
      <c r="AH1243" s="332" t="str">
        <f t="shared" si="1174"/>
        <v/>
      </c>
    </row>
    <row r="1244" spans="1:34" x14ac:dyDescent="0.25">
      <c r="A1244" s="31" t="str">
        <f>C1231&amp;"x"&amp;B1244</f>
        <v>x11</v>
      </c>
      <c r="B1244" s="60">
        <v>11</v>
      </c>
      <c r="C1244" s="84" t="str">
        <f t="shared" si="1157"/>
        <v/>
      </c>
      <c r="D1244" s="84" t="str">
        <f t="shared" si="1158"/>
        <v/>
      </c>
      <c r="E1244" s="85" t="str">
        <f t="shared" si="1159"/>
        <v/>
      </c>
      <c r="F1244" s="85" t="str">
        <f t="shared" si="1160"/>
        <v/>
      </c>
      <c r="G1244" s="86" t="str">
        <f t="shared" si="1161"/>
        <v/>
      </c>
      <c r="H1244" s="87" t="str">
        <f t="shared" si="1162"/>
        <v/>
      </c>
      <c r="I1244" s="94"/>
      <c r="J1244" s="84" t="str">
        <f t="shared" si="1163"/>
        <v/>
      </c>
      <c r="K1244" s="84" t="str">
        <f t="shared" si="1164"/>
        <v/>
      </c>
      <c r="L1244" s="84" t="str">
        <f t="shared" si="1165"/>
        <v/>
      </c>
      <c r="M1244" s="84" t="str">
        <f t="shared" si="1166"/>
        <v/>
      </c>
      <c r="N1244" s="89"/>
      <c r="P1244" s="199"/>
      <c r="Q1244" s="199"/>
      <c r="R1244" s="199"/>
      <c r="S1244" s="199" t="str">
        <f>IF(OR(LEFT($A1244,1)="x",AND(AC1233+$AC1244=0,$AC1233&gt;0)),"",IFERROR(VLOOKUP($A1244,LedenZ,29,0),""))</f>
        <v/>
      </c>
      <c r="T1244" s="273">
        <f t="shared" si="1167"/>
        <v>0</v>
      </c>
      <c r="U1244" s="202">
        <f t="shared" si="1168"/>
        <v>0</v>
      </c>
      <c r="V1244" s="205" t="str">
        <f t="shared" si="1175"/>
        <v/>
      </c>
      <c r="W1244" s="205" t="str">
        <f t="shared" si="1175"/>
        <v/>
      </c>
      <c r="X1244" s="49">
        <v>15</v>
      </c>
      <c r="Y1244" s="84" t="str">
        <f t="shared" si="1169"/>
        <v/>
      </c>
      <c r="Z1244" s="84" t="str">
        <f t="shared" si="1170"/>
        <v/>
      </c>
      <c r="AA1244" s="84" t="str">
        <f t="shared" si="1171"/>
        <v/>
      </c>
      <c r="AB1244" s="84" t="str">
        <f t="shared" si="1172"/>
        <v/>
      </c>
      <c r="AC1244" s="31">
        <f t="shared" si="1173"/>
        <v>0</v>
      </c>
      <c r="AH1244" s="332" t="str">
        <f t="shared" si="1174"/>
        <v/>
      </c>
    </row>
    <row r="1245" spans="1:34" x14ac:dyDescent="0.25">
      <c r="A1245" s="31" t="str">
        <f>C1231&amp;"x"&amp;B1245</f>
        <v>x12</v>
      </c>
      <c r="B1245" s="60">
        <v>12</v>
      </c>
      <c r="C1245" s="84" t="str">
        <f t="shared" si="1157"/>
        <v/>
      </c>
      <c r="D1245" s="84" t="str">
        <f t="shared" si="1158"/>
        <v/>
      </c>
      <c r="E1245" s="85" t="str">
        <f t="shared" si="1159"/>
        <v/>
      </c>
      <c r="F1245" s="85" t="str">
        <f t="shared" si="1160"/>
        <v/>
      </c>
      <c r="G1245" s="86" t="str">
        <f t="shared" si="1161"/>
        <v/>
      </c>
      <c r="H1245" s="87" t="str">
        <f t="shared" si="1162"/>
        <v/>
      </c>
      <c r="I1245" s="94"/>
      <c r="J1245" s="84" t="str">
        <f t="shared" si="1163"/>
        <v/>
      </c>
      <c r="K1245" s="84" t="str">
        <f t="shared" si="1164"/>
        <v/>
      </c>
      <c r="L1245" s="84" t="str">
        <f t="shared" si="1165"/>
        <v/>
      </c>
      <c r="M1245" s="84" t="str">
        <f t="shared" si="1166"/>
        <v/>
      </c>
      <c r="N1245" s="89"/>
      <c r="P1245" s="199"/>
      <c r="Q1245" s="199"/>
      <c r="R1245" s="199"/>
      <c r="S1245" s="199" t="str">
        <f>IF(OR(LEFT($A1245,1)="x",AND(AC1233+$AC1245=0,$AC1233&gt;0)),"",IFERROR(VLOOKUP($A1245,LedenZ,29,0),""))</f>
        <v/>
      </c>
      <c r="T1245" s="273">
        <f t="shared" si="1167"/>
        <v>0</v>
      </c>
      <c r="U1245" s="202">
        <f t="shared" si="1168"/>
        <v>0</v>
      </c>
      <c r="V1245" s="205" t="str">
        <f t="shared" si="1175"/>
        <v/>
      </c>
      <c r="W1245" s="205" t="str">
        <f t="shared" si="1175"/>
        <v/>
      </c>
      <c r="X1245" s="49">
        <v>16</v>
      </c>
      <c r="Y1245" s="84" t="str">
        <f t="shared" si="1169"/>
        <v/>
      </c>
      <c r="Z1245" s="84" t="str">
        <f t="shared" si="1170"/>
        <v/>
      </c>
      <c r="AA1245" s="84" t="str">
        <f t="shared" si="1171"/>
        <v/>
      </c>
      <c r="AB1245" s="84" t="str">
        <f t="shared" si="1172"/>
        <v/>
      </c>
      <c r="AC1245" s="31">
        <f t="shared" si="1173"/>
        <v>0</v>
      </c>
      <c r="AH1245" s="332" t="str">
        <f t="shared" si="1174"/>
        <v/>
      </c>
    </row>
    <row r="1246" spans="1:34" x14ac:dyDescent="0.25">
      <c r="A1246" s="31" t="str">
        <f>C1231&amp;"x"&amp;B1246</f>
        <v>x13</v>
      </c>
      <c r="B1246" s="60">
        <v>13</v>
      </c>
      <c r="C1246" s="84" t="str">
        <f t="shared" si="1157"/>
        <v/>
      </c>
      <c r="D1246" s="84" t="str">
        <f t="shared" si="1158"/>
        <v/>
      </c>
      <c r="E1246" s="85" t="str">
        <f t="shared" si="1159"/>
        <v/>
      </c>
      <c r="F1246" s="85" t="str">
        <f t="shared" si="1160"/>
        <v/>
      </c>
      <c r="G1246" s="86" t="str">
        <f t="shared" si="1161"/>
        <v/>
      </c>
      <c r="H1246" s="87" t="str">
        <f t="shared" si="1162"/>
        <v/>
      </c>
      <c r="I1246" s="94"/>
      <c r="J1246" s="84" t="str">
        <f t="shared" si="1163"/>
        <v/>
      </c>
      <c r="K1246" s="84" t="str">
        <f t="shared" si="1164"/>
        <v/>
      </c>
      <c r="L1246" s="84" t="str">
        <f t="shared" si="1165"/>
        <v/>
      </c>
      <c r="M1246" s="84" t="str">
        <f t="shared" si="1166"/>
        <v/>
      </c>
      <c r="N1246" s="89"/>
      <c r="P1246" s="199"/>
      <c r="Q1246" s="199"/>
      <c r="R1246" s="199"/>
      <c r="S1246" s="199" t="str">
        <f>IF(OR(LEFT($A1246,1)="x",AND(AC1233+$AC1246=0,$AC1233&gt;0)),"",IFERROR(VLOOKUP($A1246,LedenZ,29,0),""))</f>
        <v/>
      </c>
      <c r="T1246" s="273">
        <f t="shared" si="1167"/>
        <v>0</v>
      </c>
      <c r="U1246" s="202">
        <f t="shared" si="1168"/>
        <v>0</v>
      </c>
      <c r="V1246" s="205" t="str">
        <f t="shared" si="1175"/>
        <v/>
      </c>
      <c r="W1246" s="205" t="str">
        <f t="shared" si="1175"/>
        <v/>
      </c>
      <c r="X1246" s="49">
        <v>17</v>
      </c>
      <c r="Y1246" s="84" t="str">
        <f t="shared" si="1169"/>
        <v/>
      </c>
      <c r="Z1246" s="84" t="str">
        <f t="shared" si="1170"/>
        <v/>
      </c>
      <c r="AA1246" s="84" t="str">
        <f t="shared" si="1171"/>
        <v/>
      </c>
      <c r="AB1246" s="84" t="str">
        <f t="shared" si="1172"/>
        <v/>
      </c>
      <c r="AC1246" s="31">
        <f t="shared" si="1173"/>
        <v>0</v>
      </c>
      <c r="AH1246" s="332" t="str">
        <f t="shared" si="1174"/>
        <v/>
      </c>
    </row>
    <row r="1247" spans="1:34" x14ac:dyDescent="0.25">
      <c r="A1247" s="31" t="str">
        <f>C1231&amp;"x"&amp;B1247</f>
        <v>x14</v>
      </c>
      <c r="B1247" s="60">
        <v>14</v>
      </c>
      <c r="C1247" s="84" t="str">
        <f t="shared" si="1157"/>
        <v/>
      </c>
      <c r="D1247" s="84" t="str">
        <f t="shared" si="1158"/>
        <v/>
      </c>
      <c r="E1247" s="85" t="str">
        <f t="shared" si="1159"/>
        <v/>
      </c>
      <c r="F1247" s="85" t="str">
        <f t="shared" si="1160"/>
        <v/>
      </c>
      <c r="G1247" s="86" t="str">
        <f t="shared" si="1161"/>
        <v/>
      </c>
      <c r="H1247" s="87" t="str">
        <f t="shared" si="1162"/>
        <v/>
      </c>
      <c r="I1247" s="94"/>
      <c r="J1247" s="84" t="str">
        <f t="shared" si="1163"/>
        <v/>
      </c>
      <c r="K1247" s="84" t="str">
        <f t="shared" si="1164"/>
        <v/>
      </c>
      <c r="L1247" s="84" t="str">
        <f t="shared" si="1165"/>
        <v/>
      </c>
      <c r="M1247" s="84" t="str">
        <f t="shared" si="1166"/>
        <v/>
      </c>
      <c r="N1247" s="89"/>
      <c r="P1247" s="199"/>
      <c r="Q1247" s="199"/>
      <c r="R1247" s="199"/>
      <c r="S1247" s="199" t="str">
        <f>IF(OR(LEFT($A1247,1)="x",AND(AC1233+$AC1247=0,$AC1233&gt;0)),"",IFERROR(VLOOKUP($A1247,LedenZ,29,0),""))</f>
        <v/>
      </c>
      <c r="T1247" s="273">
        <f t="shared" si="1167"/>
        <v>0</v>
      </c>
      <c r="U1247" s="202">
        <f t="shared" si="1168"/>
        <v>0</v>
      </c>
      <c r="V1247" s="205" t="str">
        <f t="shared" si="1175"/>
        <v/>
      </c>
      <c r="W1247" s="205" t="str">
        <f t="shared" si="1175"/>
        <v/>
      </c>
      <c r="X1247" s="49">
        <v>18</v>
      </c>
      <c r="Y1247" s="84" t="str">
        <f t="shared" si="1169"/>
        <v/>
      </c>
      <c r="Z1247" s="84" t="str">
        <f t="shared" si="1170"/>
        <v/>
      </c>
      <c r="AA1247" s="84" t="str">
        <f t="shared" si="1171"/>
        <v/>
      </c>
      <c r="AB1247" s="84" t="str">
        <f t="shared" si="1172"/>
        <v/>
      </c>
      <c r="AC1247" s="31">
        <f t="shared" si="1173"/>
        <v>0</v>
      </c>
      <c r="AH1247" s="332" t="str">
        <f t="shared" si="1174"/>
        <v/>
      </c>
    </row>
    <row r="1248" spans="1:34" x14ac:dyDescent="0.25">
      <c r="A1248" s="31" t="str">
        <f>C1231&amp;"x"&amp;B1248</f>
        <v>x15</v>
      </c>
      <c r="B1248" s="60">
        <v>15</v>
      </c>
      <c r="C1248" s="84" t="str">
        <f t="shared" si="1157"/>
        <v/>
      </c>
      <c r="D1248" s="84" t="str">
        <f t="shared" si="1158"/>
        <v/>
      </c>
      <c r="E1248" s="85" t="str">
        <f t="shared" si="1159"/>
        <v/>
      </c>
      <c r="F1248" s="85" t="str">
        <f t="shared" si="1160"/>
        <v/>
      </c>
      <c r="G1248" s="86" t="str">
        <f t="shared" si="1161"/>
        <v/>
      </c>
      <c r="H1248" s="87" t="str">
        <f t="shared" si="1162"/>
        <v/>
      </c>
      <c r="I1248" s="94"/>
      <c r="J1248" s="84" t="str">
        <f t="shared" si="1163"/>
        <v/>
      </c>
      <c r="K1248" s="84" t="str">
        <f t="shared" si="1164"/>
        <v/>
      </c>
      <c r="L1248" s="84" t="str">
        <f t="shared" si="1165"/>
        <v/>
      </c>
      <c r="M1248" s="84" t="str">
        <f t="shared" si="1166"/>
        <v/>
      </c>
      <c r="N1248" s="89"/>
      <c r="P1248" s="199"/>
      <c r="Q1248" s="199"/>
      <c r="R1248" s="199"/>
      <c r="S1248" s="199" t="str">
        <f>IF(OR(LEFT($A1248,1)="x",AND(AC1233+$AC1248=0,$AC1233&gt;0)),"",IFERROR(VLOOKUP($A1248,LedenZ,29,0),""))</f>
        <v/>
      </c>
      <c r="T1248" s="273">
        <f t="shared" si="1167"/>
        <v>0</v>
      </c>
      <c r="U1248" s="202">
        <f t="shared" si="1168"/>
        <v>0</v>
      </c>
      <c r="V1248" s="205" t="str">
        <f t="shared" si="1175"/>
        <v/>
      </c>
      <c r="W1248" s="205" t="str">
        <f t="shared" si="1175"/>
        <v/>
      </c>
      <c r="X1248" s="49">
        <v>19</v>
      </c>
      <c r="Y1248" s="84" t="str">
        <f t="shared" si="1169"/>
        <v/>
      </c>
      <c r="Z1248" s="84" t="str">
        <f t="shared" si="1170"/>
        <v/>
      </c>
      <c r="AA1248" s="84" t="str">
        <f t="shared" si="1171"/>
        <v/>
      </c>
      <c r="AB1248" s="84" t="str">
        <f t="shared" si="1172"/>
        <v/>
      </c>
      <c r="AC1248" s="31">
        <f t="shared" si="1173"/>
        <v>0</v>
      </c>
      <c r="AH1248" s="332" t="str">
        <f t="shared" si="1174"/>
        <v/>
      </c>
    </row>
    <row r="1249" spans="1:34" ht="13.8" thickBot="1" x14ac:dyDescent="0.3">
      <c r="B1249" s="90"/>
      <c r="C1249" s="91"/>
      <c r="D1249" s="90"/>
      <c r="E1249" s="90"/>
      <c r="F1249" s="90"/>
      <c r="G1249" s="92"/>
      <c r="H1249" s="92"/>
      <c r="I1249" s="92"/>
      <c r="J1249" s="91"/>
      <c r="K1249" s="91"/>
      <c r="L1249" s="91"/>
      <c r="M1249" s="89"/>
      <c r="N1249" s="89"/>
      <c r="X1249" s="49">
        <v>20</v>
      </c>
    </row>
    <row r="1250" spans="1:34" ht="13.8" thickTop="1" x14ac:dyDescent="0.25">
      <c r="A1250" s="59"/>
      <c r="B1250" s="60"/>
      <c r="C1250" s="416" t="s">
        <v>5707</v>
      </c>
      <c r="D1250" s="416"/>
      <c r="E1250" s="162" t="s">
        <v>5708</v>
      </c>
      <c r="F1250" s="162" t="s">
        <v>5709</v>
      </c>
      <c r="G1250" s="62" t="s">
        <v>5710</v>
      </c>
      <c r="H1250" s="63"/>
      <c r="I1250" s="64"/>
      <c r="J1250" s="65" t="s">
        <v>5711</v>
      </c>
      <c r="K1250" s="65" t="s">
        <v>5712</v>
      </c>
      <c r="L1250" s="65" t="s">
        <v>5713</v>
      </c>
      <c r="M1250" s="66"/>
      <c r="N1250" s="66"/>
      <c r="O1250" s="67"/>
      <c r="P1250" s="68">
        <f>COUNT(P1254:P1268)</f>
        <v>0</v>
      </c>
      <c r="Q1250" s="68">
        <f>COUNT(Q1254:Q1268)</f>
        <v>0</v>
      </c>
      <c r="R1250" s="68">
        <f>COUNT(R1254:R1268)</f>
        <v>0</v>
      </c>
      <c r="S1250" s="68">
        <f>COUNT(S1254:S1268)</f>
        <v>0</v>
      </c>
      <c r="T1250" s="344">
        <f>T1251-SUM(U1254:U1268)</f>
        <v>0</v>
      </c>
      <c r="U1250" s="67"/>
      <c r="V1250" s="67"/>
      <c r="W1250" s="67"/>
      <c r="X1250" s="67">
        <v>1</v>
      </c>
      <c r="Y1250" s="59"/>
      <c r="Z1250" s="59"/>
      <c r="AA1250" s="59"/>
      <c r="AB1250" s="59"/>
      <c r="AC1250" s="59"/>
    </row>
    <row r="1251" spans="1:34" x14ac:dyDescent="0.25">
      <c r="A1251" s="40">
        <v>66</v>
      </c>
      <c r="B1251" s="70"/>
      <c r="C1251" s="415" t="str">
        <f>Leden!AR68</f>
        <v/>
      </c>
      <c r="D1251" s="415"/>
      <c r="E1251" s="161" t="str">
        <f>IF($C1251="","",LEFT(IFERROR(VLOOKUP($C1251,TeamsZ,2,0),"")&amp;"??",2))</f>
        <v/>
      </c>
      <c r="F1251" s="342" t="str">
        <f>IF($C1251="","",IFERROR(VLOOKUP($C1251,TeamsZ,3,0),"??"))</f>
        <v/>
      </c>
      <c r="G1251" s="161" t="str">
        <f>IF($C1251="","",LEFT(IFERROR(VLOOKUP($C1251,TeamsZ,4,0),"")&amp;"?",1))</f>
        <v/>
      </c>
      <c r="H1251" s="72"/>
      <c r="I1251" s="73"/>
      <c r="J1251" s="265">
        <f>COUNTIF(C1254:C1268,"V")</f>
        <v>0</v>
      </c>
      <c r="K1251" s="268">
        <f>COUNTIF(C1254:C1268,"M")</f>
        <v>0</v>
      </c>
      <c r="L1251" s="74" t="str">
        <f>IFERROR(AVERAGE(H1254:H1268),"")</f>
        <v/>
      </c>
      <c r="M1251" s="75"/>
      <c r="N1251" s="75"/>
      <c r="O1251" s="76" t="s">
        <v>5714</v>
      </c>
      <c r="P1251" s="346"/>
      <c r="Q1251" s="346"/>
      <c r="R1251" s="346"/>
      <c r="S1251" s="346" t="str">
        <f>IF(COUNT(S1254:S1268)=0,"",TeamPunten(S1254:S1268,$C1251,$T1251))</f>
        <v/>
      </c>
      <c r="T1251" s="344">
        <f>SUM(T1254:T1268)</f>
        <v>0</v>
      </c>
      <c r="U1251" s="201" t="str">
        <f>MID($C1251,1,1)</f>
        <v/>
      </c>
      <c r="V1251" s="201" t="str">
        <f>MID($C1251,1,1)</f>
        <v/>
      </c>
      <c r="W1251" s="201" t="str">
        <f>MID($C1251,1,1)</f>
        <v/>
      </c>
      <c r="X1251" s="49">
        <v>2</v>
      </c>
      <c r="Y1251" s="40"/>
      <c r="Z1251" s="40"/>
      <c r="AA1251" s="40"/>
      <c r="AB1251" s="40"/>
      <c r="AC1251" s="40"/>
      <c r="AD1251" s="17" t="str">
        <f>IF($C1251="","",IFERROR(VLOOKUP($C1251,TeamsZ,6,0),""))</f>
        <v/>
      </c>
      <c r="AE1251" s="17" t="str">
        <f>TRIM(IF($AD1251="","",IFERROR(VLOOKUP($AD1251,Teams!$J$4:$O$8,2,0),"")))</f>
        <v/>
      </c>
      <c r="AF1251" s="17" t="str">
        <f>TRIM(IF($AD1251="","",IFERROR(VLOOKUP($AD1251,Teams!$J$4:$O$8,4,0),"")))</f>
        <v/>
      </c>
      <c r="AH1251" s="335" t="str">
        <f>IFERROR(AVERAGE(AH1254:AH1268),"")</f>
        <v/>
      </c>
    </row>
    <row r="1252" spans="1:34" x14ac:dyDescent="0.25">
      <c r="B1252" s="60"/>
      <c r="C1252" s="162"/>
      <c r="D1252" s="60"/>
      <c r="E1252" s="60"/>
      <c r="F1252" s="60"/>
      <c r="G1252" s="64"/>
      <c r="H1252" s="64"/>
      <c r="I1252" s="64"/>
      <c r="J1252" s="266"/>
      <c r="K1252" s="266"/>
      <c r="L1252" s="266"/>
      <c r="M1252" s="77"/>
      <c r="N1252" s="77"/>
      <c r="P1252" s="200"/>
      <c r="Q1252" s="200"/>
      <c r="R1252" s="200"/>
      <c r="S1252" s="200"/>
      <c r="T1252" s="156"/>
      <c r="U1252" s="202"/>
      <c r="V1252" s="202"/>
      <c r="W1252" s="202"/>
      <c r="X1252" s="49">
        <v>3</v>
      </c>
    </row>
    <row r="1253" spans="1:34" x14ac:dyDescent="0.25">
      <c r="A1253" s="78"/>
      <c r="B1253" s="79"/>
      <c r="C1253" s="80" t="s">
        <v>5715</v>
      </c>
      <c r="D1253" s="80" t="s">
        <v>5716</v>
      </c>
      <c r="E1253" s="81" t="s">
        <v>5717</v>
      </c>
      <c r="F1253" s="81" t="s">
        <v>5718</v>
      </c>
      <c r="G1253" s="80" t="s">
        <v>5719</v>
      </c>
      <c r="H1253" s="80" t="s">
        <v>5720</v>
      </c>
      <c r="I1253" s="80" t="s">
        <v>5575</v>
      </c>
      <c r="J1253" s="80" t="s">
        <v>7904</v>
      </c>
      <c r="K1253" s="80" t="s">
        <v>7905</v>
      </c>
      <c r="L1253" s="80" t="s">
        <v>8680</v>
      </c>
      <c r="M1253" s="80" t="s">
        <v>8681</v>
      </c>
      <c r="N1253" s="82"/>
      <c r="O1253" s="83"/>
      <c r="P1253" s="203" t="s">
        <v>5585</v>
      </c>
      <c r="Q1253" s="203" t="s">
        <v>5584</v>
      </c>
      <c r="R1253" s="203" t="s">
        <v>5586</v>
      </c>
      <c r="S1253" s="203" t="s">
        <v>5585</v>
      </c>
      <c r="T1253" s="156"/>
      <c r="U1253" s="201" t="str">
        <f>IF(W1251="","",VLOOKUP(W1251,Leeftijdscat,2,FALSE))</f>
        <v/>
      </c>
      <c r="V1253" s="201" t="str">
        <f>IF(W1251="","",VLOOKUP(W1251,Leeftijdscat,3,FALSE))</f>
        <v/>
      </c>
      <c r="W1253" s="201" t="str">
        <f>IF(W1251="","",VLOOKUP(W1251,Leeftijdscat,4,FALSE))</f>
        <v/>
      </c>
      <c r="X1253" s="49">
        <v>4</v>
      </c>
      <c r="Y1253" s="78">
        <f>LEN(Y1254&amp;Y1255&amp;Y1256&amp;Y1257&amp;Y1258&amp;Y1259&amp;Y1260&amp;Y1261&amp;Y1262&amp;Y1263&amp;Y1264&amp;Y1265&amp;Y1266&amp;Y1267&amp;Y1268)</f>
        <v>0</v>
      </c>
      <c r="Z1253" s="78">
        <f>LEN(Z1254&amp;Z1255&amp;Z1256&amp;Z1257&amp;Z1258&amp;Z1259&amp;Z1260&amp;Z1261&amp;Z1262&amp;Z1263&amp;Z1264&amp;Z1265&amp;Z1266&amp;Z1267&amp;Z1268)</f>
        <v>0</v>
      </c>
      <c r="AA1253" s="78">
        <f>LEN(AA1254&amp;AA1255&amp;AA1256&amp;AA1257&amp;AA1258&amp;AA1259&amp;AA1260&amp;AA1261&amp;AA1262&amp;AA1263&amp;AA1264&amp;AA1265&amp;AA1266&amp;AA1267&amp;AA1268)</f>
        <v>0</v>
      </c>
      <c r="AB1253" s="78">
        <f>LEN(AB1254&amp;AB1255&amp;AB1256&amp;AB1257&amp;AB1258&amp;AB1259&amp;AB1260&amp;AB1261&amp;AB1262&amp;AB1263&amp;AB1264&amp;AB1265&amp;AB1266&amp;AB1267&amp;AB1268)</f>
        <v>0</v>
      </c>
      <c r="AC1253" s="78">
        <f>SUM(Y1253:AA1253)</f>
        <v>0</v>
      </c>
    </row>
    <row r="1254" spans="1:34" x14ac:dyDescent="0.25">
      <c r="A1254" s="31" t="str">
        <f>C1251&amp;"x"&amp;B1254</f>
        <v>x1</v>
      </c>
      <c r="B1254" s="60">
        <v>1</v>
      </c>
      <c r="C1254" s="84" t="str">
        <f t="shared" ref="C1254:C1268" si="1176">IF(LEFT($A1254,1)="x","",IFERROR(VLOOKUP($A1254,LedenZ,5,0),""))</f>
        <v/>
      </c>
      <c r="D1254" s="84" t="str">
        <f t="shared" ref="D1254:D1268" si="1177">IF(LEFT($A1254,1)="x","",IFERROR(VLOOKUP($A1254,LedenZ,6,0),""))</f>
        <v/>
      </c>
      <c r="E1254" s="85" t="str">
        <f t="shared" ref="E1254:E1268" si="1178">IF(LEFT($A1254,1)="x","",IFERROR(VLOOKUP($A1254,LedenZ,7,0),""))</f>
        <v/>
      </c>
      <c r="F1254" s="85" t="str">
        <f t="shared" ref="F1254:F1268" si="1179">IF(LEFT($A1254,1)="x","",IFERROR(VLOOKUP($A1254,LedenZ,8,0),""))</f>
        <v/>
      </c>
      <c r="G1254" s="86" t="str">
        <f t="shared" ref="G1254:G1268" si="1180">IF(LEFT($A1254,1)="x","",IFERROR(VLOOKUP($A1254,LedenZ,9,0),""))</f>
        <v/>
      </c>
      <c r="H1254" s="87" t="str">
        <f t="shared" ref="H1254:H1268" si="1181">IF(AND(ISNUMBER(G1254),G1254&lt;&gt;0),DATEDIF(G1254,Peildatum,"Y"),"")</f>
        <v/>
      </c>
      <c r="I1254" s="94"/>
      <c r="J1254" s="84" t="str">
        <f t="shared" ref="J1254:J1268" si="1182">IF(LEFT($A1254,1)="x","",IFERROR(VLOOKUP($A1254,LedenZ,15,0),""))</f>
        <v/>
      </c>
      <c r="K1254" s="84" t="str">
        <f t="shared" ref="K1254:K1268" si="1183">IF(LEFT($A1254,1)="x","",IFERROR(VLOOKUP($A1254,LedenZ,16,0),""))</f>
        <v/>
      </c>
      <c r="L1254" s="84" t="str">
        <f t="shared" ref="L1254:L1268" si="1184">IF(LEFT($A1254,1)="x","",IFERROR(VLOOKUP($A1254,LedenZ,17,0),""))</f>
        <v/>
      </c>
      <c r="M1254" s="84" t="str">
        <f t="shared" ref="M1254:M1268" si="1185">IF(LEFT($A1254,1)="x","",IFERROR(VLOOKUP($A1254,LedenZ,18,0),""))</f>
        <v/>
      </c>
      <c r="N1254" s="89"/>
      <c r="P1254" s="199"/>
      <c r="Q1254" s="199"/>
      <c r="R1254" s="199"/>
      <c r="S1254" s="199" t="str">
        <f>IF(OR(LEFT($A1254,1)="x",AND(AC1253+$AC1254=0,$AC1253&gt;0)),"",IFERROR(VLOOKUP($A1254,LedenZ,29,0),""))</f>
        <v/>
      </c>
      <c r="T1254" s="273">
        <f t="shared" ref="T1254:T1268" si="1186">IF(LEN(C1254&amp;D1254&amp;E1254&amp;F1254)&gt;0,1,0)</f>
        <v>0</v>
      </c>
      <c r="U1254" s="202">
        <f t="shared" ref="U1254:U1268" si="1187">MIN(LEN(Y1254&amp;Z1254&amp;AA1254&amp;AB1254),1)</f>
        <v>0</v>
      </c>
      <c r="V1254" s="205" t="str">
        <f>V1253</f>
        <v/>
      </c>
      <c r="W1254" s="205" t="str">
        <f>W1253</f>
        <v/>
      </c>
      <c r="X1254" s="49">
        <v>5</v>
      </c>
      <c r="Y1254" s="84" t="str">
        <f t="shared" ref="Y1254:Y1268" si="1188">IF(LEFT($A1254,1)="x","",IFERROR(VLOOKUP($A1254,LedenZ,33,0),""))</f>
        <v/>
      </c>
      <c r="Z1254" s="84" t="str">
        <f t="shared" ref="Z1254:Z1268" si="1189">IF(LEFT($A1254,1)="x","",IFERROR(VLOOKUP($A1254,LedenZ,34,0),""))</f>
        <v/>
      </c>
      <c r="AA1254" s="84" t="str">
        <f t="shared" ref="AA1254:AA1268" si="1190">IF(LEFT($A1254,1)="x","",IFERROR(VLOOKUP($A1254,LedenZ,35,0),""))</f>
        <v/>
      </c>
      <c r="AB1254" s="84" t="str">
        <f t="shared" ref="AB1254:AB1268" si="1191">IF(LEFT($A1254,1)="x","",IFERROR(VLOOKUP($A1254,LedenZ,36,0),""))</f>
        <v/>
      </c>
      <c r="AC1254" s="31">
        <f t="shared" ref="AC1254:AC1268" si="1192">LEN(Y1254&amp;Z1254&amp;AA1254&amp;AB1254)</f>
        <v>0</v>
      </c>
      <c r="AH1254" s="332" t="str">
        <f t="shared" ref="AH1254:AH1268" si="1193">lft(G1254,Peildatum)</f>
        <v/>
      </c>
    </row>
    <row r="1255" spans="1:34" x14ac:dyDescent="0.25">
      <c r="A1255" s="31" t="str">
        <f>C1251&amp;"x"&amp;B1255</f>
        <v>x2</v>
      </c>
      <c r="B1255" s="60">
        <v>2</v>
      </c>
      <c r="C1255" s="84" t="str">
        <f t="shared" si="1176"/>
        <v/>
      </c>
      <c r="D1255" s="84" t="str">
        <f t="shared" si="1177"/>
        <v/>
      </c>
      <c r="E1255" s="85" t="str">
        <f t="shared" si="1178"/>
        <v/>
      </c>
      <c r="F1255" s="85" t="str">
        <f t="shared" si="1179"/>
        <v/>
      </c>
      <c r="G1255" s="86" t="str">
        <f t="shared" si="1180"/>
        <v/>
      </c>
      <c r="H1255" s="87" t="str">
        <f t="shared" si="1181"/>
        <v/>
      </c>
      <c r="I1255" s="94"/>
      <c r="J1255" s="84" t="str">
        <f t="shared" si="1182"/>
        <v/>
      </c>
      <c r="K1255" s="84" t="str">
        <f t="shared" si="1183"/>
        <v/>
      </c>
      <c r="L1255" s="84" t="str">
        <f t="shared" si="1184"/>
        <v/>
      </c>
      <c r="M1255" s="84" t="str">
        <f t="shared" si="1185"/>
        <v/>
      </c>
      <c r="N1255" s="89"/>
      <c r="P1255" s="199"/>
      <c r="Q1255" s="199"/>
      <c r="R1255" s="199"/>
      <c r="S1255" s="199" t="str">
        <f>IF(OR(LEFT($A1255,1)="x",AND(AC1253+$AC1255=0,$AC1253&gt;0)),"",IFERROR(VLOOKUP($A1255,LedenZ,29,0),""))</f>
        <v/>
      </c>
      <c r="T1255" s="273">
        <f t="shared" si="1186"/>
        <v>0</v>
      </c>
      <c r="U1255" s="202">
        <f t="shared" si="1187"/>
        <v>0</v>
      </c>
      <c r="V1255" s="205" t="str">
        <f t="shared" ref="V1255:W1268" si="1194">V1254</f>
        <v/>
      </c>
      <c r="W1255" s="205" t="str">
        <f t="shared" si="1194"/>
        <v/>
      </c>
      <c r="X1255" s="49">
        <v>6</v>
      </c>
      <c r="Y1255" s="84" t="str">
        <f t="shared" si="1188"/>
        <v/>
      </c>
      <c r="Z1255" s="84" t="str">
        <f t="shared" si="1189"/>
        <v/>
      </c>
      <c r="AA1255" s="84" t="str">
        <f t="shared" si="1190"/>
        <v/>
      </c>
      <c r="AB1255" s="84" t="str">
        <f t="shared" si="1191"/>
        <v/>
      </c>
      <c r="AC1255" s="31">
        <f t="shared" si="1192"/>
        <v>0</v>
      </c>
      <c r="AH1255" s="332" t="str">
        <f t="shared" si="1193"/>
        <v/>
      </c>
    </row>
    <row r="1256" spans="1:34" x14ac:dyDescent="0.25">
      <c r="A1256" s="31" t="str">
        <f>C1251&amp;"x"&amp;B1256</f>
        <v>x3</v>
      </c>
      <c r="B1256" s="60">
        <v>3</v>
      </c>
      <c r="C1256" s="84" t="str">
        <f t="shared" si="1176"/>
        <v/>
      </c>
      <c r="D1256" s="84" t="str">
        <f t="shared" si="1177"/>
        <v/>
      </c>
      <c r="E1256" s="85" t="str">
        <f t="shared" si="1178"/>
        <v/>
      </c>
      <c r="F1256" s="85" t="str">
        <f t="shared" si="1179"/>
        <v/>
      </c>
      <c r="G1256" s="86" t="str">
        <f t="shared" si="1180"/>
        <v/>
      </c>
      <c r="H1256" s="87" t="str">
        <f t="shared" si="1181"/>
        <v/>
      </c>
      <c r="I1256" s="94"/>
      <c r="J1256" s="84" t="str">
        <f t="shared" si="1182"/>
        <v/>
      </c>
      <c r="K1256" s="84" t="str">
        <f t="shared" si="1183"/>
        <v/>
      </c>
      <c r="L1256" s="84" t="str">
        <f t="shared" si="1184"/>
        <v/>
      </c>
      <c r="M1256" s="84" t="str">
        <f t="shared" si="1185"/>
        <v/>
      </c>
      <c r="N1256" s="89"/>
      <c r="P1256" s="199"/>
      <c r="Q1256" s="199"/>
      <c r="R1256" s="199"/>
      <c r="S1256" s="199" t="str">
        <f>IF(OR(LEFT($A1256,1)="x",AND(AC1253+$AC1256=0,$AC1253&gt;0)),"",IFERROR(VLOOKUP($A1256,LedenZ,29,0),""))</f>
        <v/>
      </c>
      <c r="T1256" s="273">
        <f t="shared" si="1186"/>
        <v>0</v>
      </c>
      <c r="U1256" s="202">
        <f t="shared" si="1187"/>
        <v>0</v>
      </c>
      <c r="V1256" s="205" t="str">
        <f t="shared" si="1194"/>
        <v/>
      </c>
      <c r="W1256" s="205" t="str">
        <f t="shared" si="1194"/>
        <v/>
      </c>
      <c r="X1256" s="49">
        <v>7</v>
      </c>
      <c r="Y1256" s="84" t="str">
        <f t="shared" si="1188"/>
        <v/>
      </c>
      <c r="Z1256" s="84" t="str">
        <f t="shared" si="1189"/>
        <v/>
      </c>
      <c r="AA1256" s="84" t="str">
        <f t="shared" si="1190"/>
        <v/>
      </c>
      <c r="AB1256" s="84" t="str">
        <f t="shared" si="1191"/>
        <v/>
      </c>
      <c r="AC1256" s="31">
        <f t="shared" si="1192"/>
        <v>0</v>
      </c>
      <c r="AH1256" s="332" t="str">
        <f t="shared" si="1193"/>
        <v/>
      </c>
    </row>
    <row r="1257" spans="1:34" x14ac:dyDescent="0.25">
      <c r="A1257" s="31" t="str">
        <f>C1251&amp;"x"&amp;B1257</f>
        <v>x4</v>
      </c>
      <c r="B1257" s="60">
        <v>4</v>
      </c>
      <c r="C1257" s="84" t="str">
        <f t="shared" si="1176"/>
        <v/>
      </c>
      <c r="D1257" s="84" t="str">
        <f t="shared" si="1177"/>
        <v/>
      </c>
      <c r="E1257" s="85" t="str">
        <f t="shared" si="1178"/>
        <v/>
      </c>
      <c r="F1257" s="85" t="str">
        <f t="shared" si="1179"/>
        <v/>
      </c>
      <c r="G1257" s="86" t="str">
        <f t="shared" si="1180"/>
        <v/>
      </c>
      <c r="H1257" s="87" t="str">
        <f t="shared" si="1181"/>
        <v/>
      </c>
      <c r="I1257" s="94"/>
      <c r="J1257" s="84" t="str">
        <f t="shared" si="1182"/>
        <v/>
      </c>
      <c r="K1257" s="84" t="str">
        <f t="shared" si="1183"/>
        <v/>
      </c>
      <c r="L1257" s="84" t="str">
        <f t="shared" si="1184"/>
        <v/>
      </c>
      <c r="M1257" s="84" t="str">
        <f t="shared" si="1185"/>
        <v/>
      </c>
      <c r="N1257" s="89"/>
      <c r="P1257" s="199"/>
      <c r="Q1257" s="199"/>
      <c r="R1257" s="199"/>
      <c r="S1257" s="199" t="str">
        <f>IF(OR(LEFT($A1257,1)="x",AND(AC1253+$AC1257=0,$AC1253&gt;0)),"",IFERROR(VLOOKUP($A1257,LedenZ,29,0),""))</f>
        <v/>
      </c>
      <c r="T1257" s="273">
        <f t="shared" si="1186"/>
        <v>0</v>
      </c>
      <c r="U1257" s="202">
        <f t="shared" si="1187"/>
        <v>0</v>
      </c>
      <c r="V1257" s="205" t="str">
        <f t="shared" si="1194"/>
        <v/>
      </c>
      <c r="W1257" s="205" t="str">
        <f t="shared" si="1194"/>
        <v/>
      </c>
      <c r="X1257" s="49">
        <v>8</v>
      </c>
      <c r="Y1257" s="84" t="str">
        <f t="shared" si="1188"/>
        <v/>
      </c>
      <c r="Z1257" s="84" t="str">
        <f t="shared" si="1189"/>
        <v/>
      </c>
      <c r="AA1257" s="84" t="str">
        <f t="shared" si="1190"/>
        <v/>
      </c>
      <c r="AB1257" s="84" t="str">
        <f t="shared" si="1191"/>
        <v/>
      </c>
      <c r="AC1257" s="31">
        <f t="shared" si="1192"/>
        <v>0</v>
      </c>
      <c r="AH1257" s="332" t="str">
        <f t="shared" si="1193"/>
        <v/>
      </c>
    </row>
    <row r="1258" spans="1:34" x14ac:dyDescent="0.25">
      <c r="A1258" s="31" t="str">
        <f>C1251&amp;"x"&amp;B1258</f>
        <v>x5</v>
      </c>
      <c r="B1258" s="60">
        <v>5</v>
      </c>
      <c r="C1258" s="84" t="str">
        <f t="shared" si="1176"/>
        <v/>
      </c>
      <c r="D1258" s="84" t="str">
        <f t="shared" si="1177"/>
        <v/>
      </c>
      <c r="E1258" s="85" t="str">
        <f t="shared" si="1178"/>
        <v/>
      </c>
      <c r="F1258" s="85" t="str">
        <f t="shared" si="1179"/>
        <v/>
      </c>
      <c r="G1258" s="86" t="str">
        <f t="shared" si="1180"/>
        <v/>
      </c>
      <c r="H1258" s="87" t="str">
        <f t="shared" si="1181"/>
        <v/>
      </c>
      <c r="I1258" s="94"/>
      <c r="J1258" s="84" t="str">
        <f t="shared" si="1182"/>
        <v/>
      </c>
      <c r="K1258" s="84" t="str">
        <f t="shared" si="1183"/>
        <v/>
      </c>
      <c r="L1258" s="84" t="str">
        <f t="shared" si="1184"/>
        <v/>
      </c>
      <c r="M1258" s="84" t="str">
        <f t="shared" si="1185"/>
        <v/>
      </c>
      <c r="N1258" s="89"/>
      <c r="P1258" s="199"/>
      <c r="Q1258" s="199"/>
      <c r="R1258" s="199"/>
      <c r="S1258" s="199" t="str">
        <f>IF(OR(LEFT($A1258,1)="x",AND(AC1253+$AC1258=0,$AC1253&gt;0)),"",IFERROR(VLOOKUP($A1258,LedenZ,29,0),""))</f>
        <v/>
      </c>
      <c r="T1258" s="273">
        <f t="shared" si="1186"/>
        <v>0</v>
      </c>
      <c r="U1258" s="202">
        <f t="shared" si="1187"/>
        <v>0</v>
      </c>
      <c r="V1258" s="205" t="str">
        <f t="shared" si="1194"/>
        <v/>
      </c>
      <c r="W1258" s="205" t="str">
        <f t="shared" si="1194"/>
        <v/>
      </c>
      <c r="X1258" s="49">
        <v>9</v>
      </c>
      <c r="Y1258" s="84" t="str">
        <f t="shared" si="1188"/>
        <v/>
      </c>
      <c r="Z1258" s="84" t="str">
        <f t="shared" si="1189"/>
        <v/>
      </c>
      <c r="AA1258" s="84" t="str">
        <f t="shared" si="1190"/>
        <v/>
      </c>
      <c r="AB1258" s="84" t="str">
        <f t="shared" si="1191"/>
        <v/>
      </c>
      <c r="AC1258" s="31">
        <f t="shared" si="1192"/>
        <v>0</v>
      </c>
      <c r="AH1258" s="332" t="str">
        <f t="shared" si="1193"/>
        <v/>
      </c>
    </row>
    <row r="1259" spans="1:34" x14ac:dyDescent="0.25">
      <c r="A1259" s="31" t="str">
        <f>C1251&amp;"x"&amp;B1259</f>
        <v>x6</v>
      </c>
      <c r="B1259" s="60">
        <v>6</v>
      </c>
      <c r="C1259" s="84" t="str">
        <f t="shared" si="1176"/>
        <v/>
      </c>
      <c r="D1259" s="84" t="str">
        <f t="shared" si="1177"/>
        <v/>
      </c>
      <c r="E1259" s="85" t="str">
        <f t="shared" si="1178"/>
        <v/>
      </c>
      <c r="F1259" s="85" t="str">
        <f t="shared" si="1179"/>
        <v/>
      </c>
      <c r="G1259" s="86" t="str">
        <f t="shared" si="1180"/>
        <v/>
      </c>
      <c r="H1259" s="87" t="str">
        <f t="shared" si="1181"/>
        <v/>
      </c>
      <c r="I1259" s="94"/>
      <c r="J1259" s="84" t="str">
        <f t="shared" si="1182"/>
        <v/>
      </c>
      <c r="K1259" s="84" t="str">
        <f t="shared" si="1183"/>
        <v/>
      </c>
      <c r="L1259" s="84" t="str">
        <f t="shared" si="1184"/>
        <v/>
      </c>
      <c r="M1259" s="84" t="str">
        <f t="shared" si="1185"/>
        <v/>
      </c>
      <c r="N1259" s="89"/>
      <c r="P1259" s="199"/>
      <c r="Q1259" s="199"/>
      <c r="R1259" s="199"/>
      <c r="S1259" s="199" t="str">
        <f>IF(OR(LEFT($A1259,1)="x",AND(AC1253+$AC1259=0,$AC1253&gt;0)),"",IFERROR(VLOOKUP($A1259,LedenZ,29,0),""))</f>
        <v/>
      </c>
      <c r="T1259" s="273">
        <f t="shared" si="1186"/>
        <v>0</v>
      </c>
      <c r="U1259" s="202">
        <f t="shared" si="1187"/>
        <v>0</v>
      </c>
      <c r="V1259" s="205" t="str">
        <f t="shared" si="1194"/>
        <v/>
      </c>
      <c r="W1259" s="205" t="str">
        <f t="shared" si="1194"/>
        <v/>
      </c>
      <c r="X1259" s="49">
        <v>10</v>
      </c>
      <c r="Y1259" s="84" t="str">
        <f t="shared" si="1188"/>
        <v/>
      </c>
      <c r="Z1259" s="84" t="str">
        <f t="shared" si="1189"/>
        <v/>
      </c>
      <c r="AA1259" s="84" t="str">
        <f t="shared" si="1190"/>
        <v/>
      </c>
      <c r="AB1259" s="84" t="str">
        <f t="shared" si="1191"/>
        <v/>
      </c>
      <c r="AC1259" s="31">
        <f t="shared" si="1192"/>
        <v>0</v>
      </c>
      <c r="AH1259" s="332" t="str">
        <f t="shared" si="1193"/>
        <v/>
      </c>
    </row>
    <row r="1260" spans="1:34" x14ac:dyDescent="0.25">
      <c r="A1260" s="31" t="str">
        <f>C1251&amp;"x"&amp;B1260</f>
        <v>x7</v>
      </c>
      <c r="B1260" s="60">
        <v>7</v>
      </c>
      <c r="C1260" s="84" t="str">
        <f t="shared" si="1176"/>
        <v/>
      </c>
      <c r="D1260" s="84" t="str">
        <f t="shared" si="1177"/>
        <v/>
      </c>
      <c r="E1260" s="85" t="str">
        <f t="shared" si="1178"/>
        <v/>
      </c>
      <c r="F1260" s="85" t="str">
        <f t="shared" si="1179"/>
        <v/>
      </c>
      <c r="G1260" s="86" t="str">
        <f t="shared" si="1180"/>
        <v/>
      </c>
      <c r="H1260" s="87" t="str">
        <f t="shared" si="1181"/>
        <v/>
      </c>
      <c r="I1260" s="94"/>
      <c r="J1260" s="84" t="str">
        <f t="shared" si="1182"/>
        <v/>
      </c>
      <c r="K1260" s="84" t="str">
        <f t="shared" si="1183"/>
        <v/>
      </c>
      <c r="L1260" s="84" t="str">
        <f t="shared" si="1184"/>
        <v/>
      </c>
      <c r="M1260" s="84" t="str">
        <f t="shared" si="1185"/>
        <v/>
      </c>
      <c r="N1260" s="89"/>
      <c r="P1260" s="199"/>
      <c r="Q1260" s="199"/>
      <c r="R1260" s="199"/>
      <c r="S1260" s="199" t="str">
        <f>IF(OR(LEFT($A1260,1)="x",AND(AC1253+$AC1260=0,$AC1253&gt;0)),"",IFERROR(VLOOKUP($A1260,LedenZ,29,0),""))</f>
        <v/>
      </c>
      <c r="T1260" s="273">
        <f t="shared" si="1186"/>
        <v>0</v>
      </c>
      <c r="U1260" s="202">
        <f t="shared" si="1187"/>
        <v>0</v>
      </c>
      <c r="V1260" s="205" t="str">
        <f t="shared" si="1194"/>
        <v/>
      </c>
      <c r="W1260" s="205" t="str">
        <f t="shared" si="1194"/>
        <v/>
      </c>
      <c r="X1260" s="49">
        <v>11</v>
      </c>
      <c r="Y1260" s="84" t="str">
        <f t="shared" si="1188"/>
        <v/>
      </c>
      <c r="Z1260" s="84" t="str">
        <f t="shared" si="1189"/>
        <v/>
      </c>
      <c r="AA1260" s="84" t="str">
        <f t="shared" si="1190"/>
        <v/>
      </c>
      <c r="AB1260" s="84" t="str">
        <f t="shared" si="1191"/>
        <v/>
      </c>
      <c r="AC1260" s="31">
        <f t="shared" si="1192"/>
        <v>0</v>
      </c>
      <c r="AH1260" s="332" t="str">
        <f t="shared" si="1193"/>
        <v/>
      </c>
    </row>
    <row r="1261" spans="1:34" x14ac:dyDescent="0.25">
      <c r="A1261" s="31" t="str">
        <f>C1251&amp;"x"&amp;B1261</f>
        <v>x8</v>
      </c>
      <c r="B1261" s="60">
        <v>8</v>
      </c>
      <c r="C1261" s="84" t="str">
        <f t="shared" si="1176"/>
        <v/>
      </c>
      <c r="D1261" s="84" t="str">
        <f t="shared" si="1177"/>
        <v/>
      </c>
      <c r="E1261" s="85" t="str">
        <f t="shared" si="1178"/>
        <v/>
      </c>
      <c r="F1261" s="85" t="str">
        <f t="shared" si="1179"/>
        <v/>
      </c>
      <c r="G1261" s="86" t="str">
        <f t="shared" si="1180"/>
        <v/>
      </c>
      <c r="H1261" s="87" t="str">
        <f t="shared" si="1181"/>
        <v/>
      </c>
      <c r="I1261" s="94"/>
      <c r="J1261" s="84" t="str">
        <f t="shared" si="1182"/>
        <v/>
      </c>
      <c r="K1261" s="84" t="str">
        <f t="shared" si="1183"/>
        <v/>
      </c>
      <c r="L1261" s="84" t="str">
        <f t="shared" si="1184"/>
        <v/>
      </c>
      <c r="M1261" s="84" t="str">
        <f t="shared" si="1185"/>
        <v/>
      </c>
      <c r="N1261" s="89"/>
      <c r="P1261" s="199"/>
      <c r="Q1261" s="199"/>
      <c r="R1261" s="199"/>
      <c r="S1261" s="199" t="str">
        <f>IF(OR(LEFT($A1261,1)="x",AND(AC1253+$AC1261=0,$AC1253&gt;0)),"",IFERROR(VLOOKUP($A1261,LedenZ,29,0),""))</f>
        <v/>
      </c>
      <c r="T1261" s="273">
        <f t="shared" si="1186"/>
        <v>0</v>
      </c>
      <c r="U1261" s="202">
        <f t="shared" si="1187"/>
        <v>0</v>
      </c>
      <c r="V1261" s="205" t="str">
        <f t="shared" si="1194"/>
        <v/>
      </c>
      <c r="W1261" s="205" t="str">
        <f t="shared" si="1194"/>
        <v/>
      </c>
      <c r="X1261" s="49">
        <v>12</v>
      </c>
      <c r="Y1261" s="84" t="str">
        <f t="shared" si="1188"/>
        <v/>
      </c>
      <c r="Z1261" s="84" t="str">
        <f t="shared" si="1189"/>
        <v/>
      </c>
      <c r="AA1261" s="84" t="str">
        <f t="shared" si="1190"/>
        <v/>
      </c>
      <c r="AB1261" s="84" t="str">
        <f t="shared" si="1191"/>
        <v/>
      </c>
      <c r="AC1261" s="31">
        <f t="shared" si="1192"/>
        <v>0</v>
      </c>
      <c r="AH1261" s="332" t="str">
        <f t="shared" si="1193"/>
        <v/>
      </c>
    </row>
    <row r="1262" spans="1:34" x14ac:dyDescent="0.25">
      <c r="A1262" s="31" t="str">
        <f>C1251&amp;"x"&amp;B1262</f>
        <v>x9</v>
      </c>
      <c r="B1262" s="60">
        <v>9</v>
      </c>
      <c r="C1262" s="84" t="str">
        <f t="shared" si="1176"/>
        <v/>
      </c>
      <c r="D1262" s="84" t="str">
        <f t="shared" si="1177"/>
        <v/>
      </c>
      <c r="E1262" s="85" t="str">
        <f t="shared" si="1178"/>
        <v/>
      </c>
      <c r="F1262" s="85" t="str">
        <f t="shared" si="1179"/>
        <v/>
      </c>
      <c r="G1262" s="86" t="str">
        <f t="shared" si="1180"/>
        <v/>
      </c>
      <c r="H1262" s="87" t="str">
        <f t="shared" si="1181"/>
        <v/>
      </c>
      <c r="I1262" s="94"/>
      <c r="J1262" s="84" t="str">
        <f t="shared" si="1182"/>
        <v/>
      </c>
      <c r="K1262" s="84" t="str">
        <f t="shared" si="1183"/>
        <v/>
      </c>
      <c r="L1262" s="84" t="str">
        <f t="shared" si="1184"/>
        <v/>
      </c>
      <c r="M1262" s="84" t="str">
        <f t="shared" si="1185"/>
        <v/>
      </c>
      <c r="N1262" s="89"/>
      <c r="P1262" s="199"/>
      <c r="Q1262" s="199"/>
      <c r="R1262" s="199"/>
      <c r="S1262" s="199" t="str">
        <f>IF(OR(LEFT($A1262,1)="x",AND(AC1253+$AC1262=0,$AC1253&gt;0)),"",IFERROR(VLOOKUP($A1262,LedenZ,29,0),""))</f>
        <v/>
      </c>
      <c r="T1262" s="273">
        <f t="shared" si="1186"/>
        <v>0</v>
      </c>
      <c r="U1262" s="202">
        <f t="shared" si="1187"/>
        <v>0</v>
      </c>
      <c r="V1262" s="205" t="str">
        <f t="shared" si="1194"/>
        <v/>
      </c>
      <c r="W1262" s="205" t="str">
        <f t="shared" si="1194"/>
        <v/>
      </c>
      <c r="X1262" s="49">
        <v>13</v>
      </c>
      <c r="Y1262" s="84" t="str">
        <f t="shared" si="1188"/>
        <v/>
      </c>
      <c r="Z1262" s="84" t="str">
        <f t="shared" si="1189"/>
        <v/>
      </c>
      <c r="AA1262" s="84" t="str">
        <f t="shared" si="1190"/>
        <v/>
      </c>
      <c r="AB1262" s="84" t="str">
        <f t="shared" si="1191"/>
        <v/>
      </c>
      <c r="AC1262" s="31">
        <f t="shared" si="1192"/>
        <v>0</v>
      </c>
      <c r="AH1262" s="332" t="str">
        <f t="shared" si="1193"/>
        <v/>
      </c>
    </row>
    <row r="1263" spans="1:34" x14ac:dyDescent="0.25">
      <c r="A1263" s="31" t="str">
        <f>C1251&amp;"x"&amp;B1263</f>
        <v>x10</v>
      </c>
      <c r="B1263" s="60">
        <v>10</v>
      </c>
      <c r="C1263" s="84" t="str">
        <f t="shared" si="1176"/>
        <v/>
      </c>
      <c r="D1263" s="84" t="str">
        <f t="shared" si="1177"/>
        <v/>
      </c>
      <c r="E1263" s="85" t="str">
        <f t="shared" si="1178"/>
        <v/>
      </c>
      <c r="F1263" s="85" t="str">
        <f t="shared" si="1179"/>
        <v/>
      </c>
      <c r="G1263" s="86" t="str">
        <f t="shared" si="1180"/>
        <v/>
      </c>
      <c r="H1263" s="87" t="str">
        <f t="shared" si="1181"/>
        <v/>
      </c>
      <c r="I1263" s="94"/>
      <c r="J1263" s="84" t="str">
        <f t="shared" si="1182"/>
        <v/>
      </c>
      <c r="K1263" s="84" t="str">
        <f t="shared" si="1183"/>
        <v/>
      </c>
      <c r="L1263" s="84" t="str">
        <f t="shared" si="1184"/>
        <v/>
      </c>
      <c r="M1263" s="84" t="str">
        <f t="shared" si="1185"/>
        <v/>
      </c>
      <c r="N1263" s="89"/>
      <c r="P1263" s="199"/>
      <c r="Q1263" s="199"/>
      <c r="R1263" s="199"/>
      <c r="S1263" s="199" t="str">
        <f>IF(OR(LEFT($A1263,1)="x",AND(AC1253+$AC1263=0,$AC1253&gt;0)),"",IFERROR(VLOOKUP($A1263,LedenZ,29,0),""))</f>
        <v/>
      </c>
      <c r="T1263" s="273">
        <f t="shared" si="1186"/>
        <v>0</v>
      </c>
      <c r="U1263" s="202">
        <f t="shared" si="1187"/>
        <v>0</v>
      </c>
      <c r="V1263" s="205" t="str">
        <f t="shared" si="1194"/>
        <v/>
      </c>
      <c r="W1263" s="205" t="str">
        <f t="shared" si="1194"/>
        <v/>
      </c>
      <c r="X1263" s="49">
        <v>14</v>
      </c>
      <c r="Y1263" s="84" t="str">
        <f t="shared" si="1188"/>
        <v/>
      </c>
      <c r="Z1263" s="84" t="str">
        <f t="shared" si="1189"/>
        <v/>
      </c>
      <c r="AA1263" s="84" t="str">
        <f t="shared" si="1190"/>
        <v/>
      </c>
      <c r="AB1263" s="84" t="str">
        <f t="shared" si="1191"/>
        <v/>
      </c>
      <c r="AC1263" s="31">
        <f t="shared" si="1192"/>
        <v>0</v>
      </c>
      <c r="AH1263" s="332" t="str">
        <f t="shared" si="1193"/>
        <v/>
      </c>
    </row>
    <row r="1264" spans="1:34" x14ac:dyDescent="0.25">
      <c r="A1264" s="31" t="str">
        <f>C1251&amp;"x"&amp;B1264</f>
        <v>x11</v>
      </c>
      <c r="B1264" s="60">
        <v>11</v>
      </c>
      <c r="C1264" s="84" t="str">
        <f t="shared" si="1176"/>
        <v/>
      </c>
      <c r="D1264" s="84" t="str">
        <f t="shared" si="1177"/>
        <v/>
      </c>
      <c r="E1264" s="85" t="str">
        <f t="shared" si="1178"/>
        <v/>
      </c>
      <c r="F1264" s="85" t="str">
        <f t="shared" si="1179"/>
        <v/>
      </c>
      <c r="G1264" s="86" t="str">
        <f t="shared" si="1180"/>
        <v/>
      </c>
      <c r="H1264" s="87" t="str">
        <f t="shared" si="1181"/>
        <v/>
      </c>
      <c r="I1264" s="94"/>
      <c r="J1264" s="84" t="str">
        <f t="shared" si="1182"/>
        <v/>
      </c>
      <c r="K1264" s="84" t="str">
        <f t="shared" si="1183"/>
        <v/>
      </c>
      <c r="L1264" s="84" t="str">
        <f t="shared" si="1184"/>
        <v/>
      </c>
      <c r="M1264" s="84" t="str">
        <f t="shared" si="1185"/>
        <v/>
      </c>
      <c r="N1264" s="89"/>
      <c r="P1264" s="199"/>
      <c r="Q1264" s="199"/>
      <c r="R1264" s="199"/>
      <c r="S1264" s="199" t="str">
        <f>IF(OR(LEFT($A1264,1)="x",AND(AC1253+$AC1264=0,$AC1253&gt;0)),"",IFERROR(VLOOKUP($A1264,LedenZ,29,0),""))</f>
        <v/>
      </c>
      <c r="T1264" s="273">
        <f t="shared" si="1186"/>
        <v>0</v>
      </c>
      <c r="U1264" s="202">
        <f t="shared" si="1187"/>
        <v>0</v>
      </c>
      <c r="V1264" s="205" t="str">
        <f t="shared" si="1194"/>
        <v/>
      </c>
      <c r="W1264" s="205" t="str">
        <f t="shared" si="1194"/>
        <v/>
      </c>
      <c r="X1264" s="49">
        <v>15</v>
      </c>
      <c r="Y1264" s="84" t="str">
        <f t="shared" si="1188"/>
        <v/>
      </c>
      <c r="Z1264" s="84" t="str">
        <f t="shared" si="1189"/>
        <v/>
      </c>
      <c r="AA1264" s="84" t="str">
        <f t="shared" si="1190"/>
        <v/>
      </c>
      <c r="AB1264" s="84" t="str">
        <f t="shared" si="1191"/>
        <v/>
      </c>
      <c r="AC1264" s="31">
        <f t="shared" si="1192"/>
        <v>0</v>
      </c>
      <c r="AH1264" s="332" t="str">
        <f t="shared" si="1193"/>
        <v/>
      </c>
    </row>
    <row r="1265" spans="1:34" x14ac:dyDescent="0.25">
      <c r="A1265" s="31" t="str">
        <f>C1251&amp;"x"&amp;B1265</f>
        <v>x12</v>
      </c>
      <c r="B1265" s="60">
        <v>12</v>
      </c>
      <c r="C1265" s="84" t="str">
        <f t="shared" si="1176"/>
        <v/>
      </c>
      <c r="D1265" s="84" t="str">
        <f t="shared" si="1177"/>
        <v/>
      </c>
      <c r="E1265" s="85" t="str">
        <f t="shared" si="1178"/>
        <v/>
      </c>
      <c r="F1265" s="85" t="str">
        <f t="shared" si="1179"/>
        <v/>
      </c>
      <c r="G1265" s="86" t="str">
        <f t="shared" si="1180"/>
        <v/>
      </c>
      <c r="H1265" s="87" t="str">
        <f t="shared" si="1181"/>
        <v/>
      </c>
      <c r="I1265" s="94"/>
      <c r="J1265" s="84" t="str">
        <f t="shared" si="1182"/>
        <v/>
      </c>
      <c r="K1265" s="84" t="str">
        <f t="shared" si="1183"/>
        <v/>
      </c>
      <c r="L1265" s="84" t="str">
        <f t="shared" si="1184"/>
        <v/>
      </c>
      <c r="M1265" s="84" t="str">
        <f t="shared" si="1185"/>
        <v/>
      </c>
      <c r="N1265" s="89"/>
      <c r="P1265" s="199"/>
      <c r="Q1265" s="199"/>
      <c r="R1265" s="199"/>
      <c r="S1265" s="199" t="str">
        <f>IF(OR(LEFT($A1265,1)="x",AND(AC1253+$AC1265=0,$AC1253&gt;0)),"",IFERROR(VLOOKUP($A1265,LedenZ,29,0),""))</f>
        <v/>
      </c>
      <c r="T1265" s="273">
        <f t="shared" si="1186"/>
        <v>0</v>
      </c>
      <c r="U1265" s="202">
        <f t="shared" si="1187"/>
        <v>0</v>
      </c>
      <c r="V1265" s="205" t="str">
        <f t="shared" si="1194"/>
        <v/>
      </c>
      <c r="W1265" s="205" t="str">
        <f t="shared" si="1194"/>
        <v/>
      </c>
      <c r="X1265" s="49">
        <v>16</v>
      </c>
      <c r="Y1265" s="84" t="str">
        <f t="shared" si="1188"/>
        <v/>
      </c>
      <c r="Z1265" s="84" t="str">
        <f t="shared" si="1189"/>
        <v/>
      </c>
      <c r="AA1265" s="84" t="str">
        <f t="shared" si="1190"/>
        <v/>
      </c>
      <c r="AB1265" s="84" t="str">
        <f t="shared" si="1191"/>
        <v/>
      </c>
      <c r="AC1265" s="31">
        <f t="shared" si="1192"/>
        <v>0</v>
      </c>
      <c r="AH1265" s="332" t="str">
        <f t="shared" si="1193"/>
        <v/>
      </c>
    </row>
    <row r="1266" spans="1:34" x14ac:dyDescent="0.25">
      <c r="A1266" s="31" t="str">
        <f>C1251&amp;"x"&amp;B1266</f>
        <v>x13</v>
      </c>
      <c r="B1266" s="60">
        <v>13</v>
      </c>
      <c r="C1266" s="84" t="str">
        <f t="shared" si="1176"/>
        <v/>
      </c>
      <c r="D1266" s="84" t="str">
        <f t="shared" si="1177"/>
        <v/>
      </c>
      <c r="E1266" s="85" t="str">
        <f t="shared" si="1178"/>
        <v/>
      </c>
      <c r="F1266" s="85" t="str">
        <f t="shared" si="1179"/>
        <v/>
      </c>
      <c r="G1266" s="86" t="str">
        <f t="shared" si="1180"/>
        <v/>
      </c>
      <c r="H1266" s="87" t="str">
        <f t="shared" si="1181"/>
        <v/>
      </c>
      <c r="I1266" s="94"/>
      <c r="J1266" s="84" t="str">
        <f t="shared" si="1182"/>
        <v/>
      </c>
      <c r="K1266" s="84" t="str">
        <f t="shared" si="1183"/>
        <v/>
      </c>
      <c r="L1266" s="84" t="str">
        <f t="shared" si="1184"/>
        <v/>
      </c>
      <c r="M1266" s="84" t="str">
        <f t="shared" si="1185"/>
        <v/>
      </c>
      <c r="N1266" s="89"/>
      <c r="P1266" s="199"/>
      <c r="Q1266" s="199"/>
      <c r="R1266" s="199"/>
      <c r="S1266" s="199" t="str">
        <f>IF(OR(LEFT($A1266,1)="x",AND(AC1253+$AC1266=0,$AC1253&gt;0)),"",IFERROR(VLOOKUP($A1266,LedenZ,29,0),""))</f>
        <v/>
      </c>
      <c r="T1266" s="273">
        <f t="shared" si="1186"/>
        <v>0</v>
      </c>
      <c r="U1266" s="202">
        <f t="shared" si="1187"/>
        <v>0</v>
      </c>
      <c r="V1266" s="205" t="str">
        <f t="shared" si="1194"/>
        <v/>
      </c>
      <c r="W1266" s="205" t="str">
        <f t="shared" si="1194"/>
        <v/>
      </c>
      <c r="X1266" s="49">
        <v>17</v>
      </c>
      <c r="Y1266" s="84" t="str">
        <f t="shared" si="1188"/>
        <v/>
      </c>
      <c r="Z1266" s="84" t="str">
        <f t="shared" si="1189"/>
        <v/>
      </c>
      <c r="AA1266" s="84" t="str">
        <f t="shared" si="1190"/>
        <v/>
      </c>
      <c r="AB1266" s="84" t="str">
        <f t="shared" si="1191"/>
        <v/>
      </c>
      <c r="AC1266" s="31">
        <f t="shared" si="1192"/>
        <v>0</v>
      </c>
      <c r="AH1266" s="332" t="str">
        <f t="shared" si="1193"/>
        <v/>
      </c>
    </row>
    <row r="1267" spans="1:34" x14ac:dyDescent="0.25">
      <c r="A1267" s="31" t="str">
        <f>C1251&amp;"x"&amp;B1267</f>
        <v>x14</v>
      </c>
      <c r="B1267" s="60">
        <v>14</v>
      </c>
      <c r="C1267" s="84" t="str">
        <f t="shared" si="1176"/>
        <v/>
      </c>
      <c r="D1267" s="84" t="str">
        <f t="shared" si="1177"/>
        <v/>
      </c>
      <c r="E1267" s="85" t="str">
        <f t="shared" si="1178"/>
        <v/>
      </c>
      <c r="F1267" s="85" t="str">
        <f t="shared" si="1179"/>
        <v/>
      </c>
      <c r="G1267" s="86" t="str">
        <f t="shared" si="1180"/>
        <v/>
      </c>
      <c r="H1267" s="87" t="str">
        <f t="shared" si="1181"/>
        <v/>
      </c>
      <c r="I1267" s="94"/>
      <c r="J1267" s="84" t="str">
        <f t="shared" si="1182"/>
        <v/>
      </c>
      <c r="K1267" s="84" t="str">
        <f t="shared" si="1183"/>
        <v/>
      </c>
      <c r="L1267" s="84" t="str">
        <f t="shared" si="1184"/>
        <v/>
      </c>
      <c r="M1267" s="84" t="str">
        <f t="shared" si="1185"/>
        <v/>
      </c>
      <c r="N1267" s="89"/>
      <c r="P1267" s="199"/>
      <c r="Q1267" s="199"/>
      <c r="R1267" s="199"/>
      <c r="S1267" s="199" t="str">
        <f>IF(OR(LEFT($A1267,1)="x",AND(AC1253+$AC1267=0,$AC1253&gt;0)),"",IFERROR(VLOOKUP($A1267,LedenZ,29,0),""))</f>
        <v/>
      </c>
      <c r="T1267" s="273">
        <f t="shared" si="1186"/>
        <v>0</v>
      </c>
      <c r="U1267" s="202">
        <f t="shared" si="1187"/>
        <v>0</v>
      </c>
      <c r="V1267" s="205" t="str">
        <f t="shared" si="1194"/>
        <v/>
      </c>
      <c r="W1267" s="205" t="str">
        <f t="shared" si="1194"/>
        <v/>
      </c>
      <c r="X1267" s="49">
        <v>18</v>
      </c>
      <c r="Y1267" s="84" t="str">
        <f t="shared" si="1188"/>
        <v/>
      </c>
      <c r="Z1267" s="84" t="str">
        <f t="shared" si="1189"/>
        <v/>
      </c>
      <c r="AA1267" s="84" t="str">
        <f t="shared" si="1190"/>
        <v/>
      </c>
      <c r="AB1267" s="84" t="str">
        <f t="shared" si="1191"/>
        <v/>
      </c>
      <c r="AC1267" s="31">
        <f t="shared" si="1192"/>
        <v>0</v>
      </c>
      <c r="AH1267" s="332" t="str">
        <f t="shared" si="1193"/>
        <v/>
      </c>
    </row>
    <row r="1268" spans="1:34" x14ac:dyDescent="0.25">
      <c r="A1268" s="31" t="str">
        <f>C1251&amp;"x"&amp;B1268</f>
        <v>x15</v>
      </c>
      <c r="B1268" s="60">
        <v>15</v>
      </c>
      <c r="C1268" s="84" t="str">
        <f t="shared" si="1176"/>
        <v/>
      </c>
      <c r="D1268" s="84" t="str">
        <f t="shared" si="1177"/>
        <v/>
      </c>
      <c r="E1268" s="85" t="str">
        <f t="shared" si="1178"/>
        <v/>
      </c>
      <c r="F1268" s="85" t="str">
        <f t="shared" si="1179"/>
        <v/>
      </c>
      <c r="G1268" s="86" t="str">
        <f t="shared" si="1180"/>
        <v/>
      </c>
      <c r="H1268" s="87" t="str">
        <f t="shared" si="1181"/>
        <v/>
      </c>
      <c r="I1268" s="94"/>
      <c r="J1268" s="84" t="str">
        <f t="shared" si="1182"/>
        <v/>
      </c>
      <c r="K1268" s="84" t="str">
        <f t="shared" si="1183"/>
        <v/>
      </c>
      <c r="L1268" s="84" t="str">
        <f t="shared" si="1184"/>
        <v/>
      </c>
      <c r="M1268" s="84" t="str">
        <f t="shared" si="1185"/>
        <v/>
      </c>
      <c r="N1268" s="89"/>
      <c r="P1268" s="199"/>
      <c r="Q1268" s="199"/>
      <c r="R1268" s="199"/>
      <c r="S1268" s="199" t="str">
        <f>IF(OR(LEFT($A1268,1)="x",AND(AC1253+$AC1268=0,$AC1253&gt;0)),"",IFERROR(VLOOKUP($A1268,LedenZ,29,0),""))</f>
        <v/>
      </c>
      <c r="T1268" s="273">
        <f t="shared" si="1186"/>
        <v>0</v>
      </c>
      <c r="U1268" s="202">
        <f t="shared" si="1187"/>
        <v>0</v>
      </c>
      <c r="V1268" s="205" t="str">
        <f t="shared" si="1194"/>
        <v/>
      </c>
      <c r="W1268" s="205" t="str">
        <f t="shared" si="1194"/>
        <v/>
      </c>
      <c r="X1268" s="49">
        <v>19</v>
      </c>
      <c r="Y1268" s="84" t="str">
        <f t="shared" si="1188"/>
        <v/>
      </c>
      <c r="Z1268" s="84" t="str">
        <f t="shared" si="1189"/>
        <v/>
      </c>
      <c r="AA1268" s="84" t="str">
        <f t="shared" si="1190"/>
        <v/>
      </c>
      <c r="AB1268" s="84" t="str">
        <f t="shared" si="1191"/>
        <v/>
      </c>
      <c r="AC1268" s="31">
        <f t="shared" si="1192"/>
        <v>0</v>
      </c>
      <c r="AH1268" s="332" t="str">
        <f t="shared" si="1193"/>
        <v/>
      </c>
    </row>
    <row r="1269" spans="1:34" ht="13.8" thickBot="1" x14ac:dyDescent="0.3">
      <c r="B1269" s="90"/>
      <c r="C1269" s="91"/>
      <c r="D1269" s="90"/>
      <c r="E1269" s="90"/>
      <c r="F1269" s="90"/>
      <c r="G1269" s="92"/>
      <c r="H1269" s="92"/>
      <c r="I1269" s="92"/>
      <c r="J1269" s="91"/>
      <c r="K1269" s="91"/>
      <c r="L1269" s="91"/>
      <c r="M1269" s="89"/>
      <c r="N1269" s="89"/>
      <c r="X1269" s="49">
        <v>20</v>
      </c>
    </row>
    <row r="1270" spans="1:34" ht="13.8" thickTop="1" x14ac:dyDescent="0.25">
      <c r="A1270" s="59"/>
      <c r="B1270" s="60"/>
      <c r="C1270" s="416" t="s">
        <v>5707</v>
      </c>
      <c r="D1270" s="416"/>
      <c r="E1270" s="162" t="s">
        <v>5708</v>
      </c>
      <c r="F1270" s="162" t="s">
        <v>5709</v>
      </c>
      <c r="G1270" s="62" t="s">
        <v>5710</v>
      </c>
      <c r="H1270" s="63"/>
      <c r="I1270" s="64"/>
      <c r="J1270" s="65" t="s">
        <v>5711</v>
      </c>
      <c r="K1270" s="65" t="s">
        <v>5712</v>
      </c>
      <c r="L1270" s="65" t="s">
        <v>5713</v>
      </c>
      <c r="M1270" s="66"/>
      <c r="N1270" s="66"/>
      <c r="O1270" s="67"/>
      <c r="P1270" s="68">
        <f>COUNT(P1274:P1288)</f>
        <v>0</v>
      </c>
      <c r="Q1270" s="68">
        <f>COUNT(Q1274:Q1288)</f>
        <v>0</v>
      </c>
      <c r="R1270" s="68">
        <f>COUNT(R1274:R1288)</f>
        <v>0</v>
      </c>
      <c r="S1270" s="68">
        <f>COUNT(S1274:S1288)</f>
        <v>0</v>
      </c>
      <c r="T1270" s="344">
        <f>T1271-SUM(U1274:U1288)</f>
        <v>0</v>
      </c>
      <c r="U1270" s="67"/>
      <c r="V1270" s="67"/>
      <c r="W1270" s="67"/>
      <c r="X1270" s="67">
        <v>1</v>
      </c>
      <c r="Y1270" s="59"/>
      <c r="Z1270" s="59"/>
      <c r="AA1270" s="59"/>
      <c r="AB1270" s="59"/>
      <c r="AC1270" s="59"/>
    </row>
    <row r="1271" spans="1:34" x14ac:dyDescent="0.25">
      <c r="A1271" s="40">
        <v>67</v>
      </c>
      <c r="B1271" s="70"/>
      <c r="C1271" s="415" t="str">
        <f>Leden!AR69</f>
        <v/>
      </c>
      <c r="D1271" s="415"/>
      <c r="E1271" s="161" t="str">
        <f>IF($C1271="","",LEFT(IFERROR(VLOOKUP($C1271,TeamsZ,2,0),"")&amp;"??",2))</f>
        <v/>
      </c>
      <c r="F1271" s="342" t="str">
        <f>IF($C1271="","",IFERROR(VLOOKUP($C1271,TeamsZ,3,0),"??"))</f>
        <v/>
      </c>
      <c r="G1271" s="161" t="str">
        <f>IF($C1271="","",LEFT(IFERROR(VLOOKUP($C1271,TeamsZ,4,0),"")&amp;"?",1))</f>
        <v/>
      </c>
      <c r="H1271" s="72"/>
      <c r="I1271" s="73"/>
      <c r="J1271" s="265">
        <f>COUNTIF(C1274:C1288,"V")</f>
        <v>0</v>
      </c>
      <c r="K1271" s="268">
        <f>COUNTIF(C1274:C1288,"M")</f>
        <v>0</v>
      </c>
      <c r="L1271" s="74" t="str">
        <f>IFERROR(AVERAGE(H1274:H1288),"")</f>
        <v/>
      </c>
      <c r="M1271" s="75"/>
      <c r="N1271" s="75"/>
      <c r="O1271" s="76" t="s">
        <v>5714</v>
      </c>
      <c r="P1271" s="346"/>
      <c r="Q1271" s="346"/>
      <c r="R1271" s="346"/>
      <c r="S1271" s="346" t="str">
        <f>IF(COUNT(S1274:S1288)=0,"",TeamPunten(S1274:S1288,$C1271,$T1271))</f>
        <v/>
      </c>
      <c r="T1271" s="344">
        <f>SUM(T1274:T1288)</f>
        <v>0</v>
      </c>
      <c r="U1271" s="201" t="str">
        <f>MID($C1271,1,1)</f>
        <v/>
      </c>
      <c r="V1271" s="201" t="str">
        <f>MID($C1271,1,1)</f>
        <v/>
      </c>
      <c r="W1271" s="201" t="str">
        <f>MID($C1271,1,1)</f>
        <v/>
      </c>
      <c r="X1271" s="49">
        <v>2</v>
      </c>
      <c r="Y1271" s="40"/>
      <c r="Z1271" s="40"/>
      <c r="AA1271" s="40"/>
      <c r="AB1271" s="40"/>
      <c r="AC1271" s="40"/>
      <c r="AD1271" s="17" t="str">
        <f>IF($C1271="","",IFERROR(VLOOKUP($C1271,TeamsZ,6,0),""))</f>
        <v/>
      </c>
      <c r="AE1271" s="17" t="str">
        <f>TRIM(IF($AD1271="","",IFERROR(VLOOKUP($AD1271,Teams!$J$4:$O$8,2,0),"")))</f>
        <v/>
      </c>
      <c r="AF1271" s="17" t="str">
        <f>TRIM(IF($AD1271="","",IFERROR(VLOOKUP($AD1271,Teams!$J$4:$O$8,4,0),"")))</f>
        <v/>
      </c>
      <c r="AH1271" s="335" t="str">
        <f>IFERROR(AVERAGE(AH1274:AH1288),"")</f>
        <v/>
      </c>
    </row>
    <row r="1272" spans="1:34" x14ac:dyDescent="0.25">
      <c r="B1272" s="60"/>
      <c r="C1272" s="162"/>
      <c r="D1272" s="60"/>
      <c r="E1272" s="60"/>
      <c r="F1272" s="60"/>
      <c r="G1272" s="64"/>
      <c r="H1272" s="64"/>
      <c r="I1272" s="64"/>
      <c r="J1272" s="266"/>
      <c r="K1272" s="266"/>
      <c r="L1272" s="266"/>
      <c r="M1272" s="77"/>
      <c r="N1272" s="77"/>
      <c r="P1272" s="200"/>
      <c r="Q1272" s="200"/>
      <c r="R1272" s="200"/>
      <c r="S1272" s="200"/>
      <c r="T1272" s="156"/>
      <c r="U1272" s="202"/>
      <c r="V1272" s="202"/>
      <c r="W1272" s="202"/>
      <c r="X1272" s="49">
        <v>3</v>
      </c>
    </row>
    <row r="1273" spans="1:34" x14ac:dyDescent="0.25">
      <c r="A1273" s="78"/>
      <c r="B1273" s="79"/>
      <c r="C1273" s="80" t="s">
        <v>5715</v>
      </c>
      <c r="D1273" s="80" t="s">
        <v>5716</v>
      </c>
      <c r="E1273" s="81" t="s">
        <v>5717</v>
      </c>
      <c r="F1273" s="81" t="s">
        <v>5718</v>
      </c>
      <c r="G1273" s="80" t="s">
        <v>5719</v>
      </c>
      <c r="H1273" s="80" t="s">
        <v>5720</v>
      </c>
      <c r="I1273" s="80" t="s">
        <v>5575</v>
      </c>
      <c r="J1273" s="80" t="s">
        <v>7904</v>
      </c>
      <c r="K1273" s="80" t="s">
        <v>7905</v>
      </c>
      <c r="L1273" s="80" t="s">
        <v>8680</v>
      </c>
      <c r="M1273" s="80" t="s">
        <v>8681</v>
      </c>
      <c r="N1273" s="82"/>
      <c r="O1273" s="83"/>
      <c r="P1273" s="203" t="s">
        <v>5585</v>
      </c>
      <c r="Q1273" s="203" t="s">
        <v>5584</v>
      </c>
      <c r="R1273" s="203" t="s">
        <v>5586</v>
      </c>
      <c r="S1273" s="203" t="s">
        <v>5585</v>
      </c>
      <c r="T1273" s="156"/>
      <c r="U1273" s="201" t="str">
        <f>IF(W1271="","",VLOOKUP(W1271,Leeftijdscat,2,FALSE))</f>
        <v/>
      </c>
      <c r="V1273" s="201" t="str">
        <f>IF(W1271="","",VLOOKUP(W1271,Leeftijdscat,3,FALSE))</f>
        <v/>
      </c>
      <c r="W1273" s="201" t="str">
        <f>IF(W1271="","",VLOOKUP(W1271,Leeftijdscat,4,FALSE))</f>
        <v/>
      </c>
      <c r="X1273" s="49">
        <v>4</v>
      </c>
      <c r="Y1273" s="78">
        <f>LEN(Y1274&amp;Y1275&amp;Y1276&amp;Y1277&amp;Y1278&amp;Y1279&amp;Y1280&amp;Y1281&amp;Y1282&amp;Y1283&amp;Y1284&amp;Y1285&amp;Y1286&amp;Y1287&amp;Y1288)</f>
        <v>0</v>
      </c>
      <c r="Z1273" s="78">
        <f>LEN(Z1274&amp;Z1275&amp;Z1276&amp;Z1277&amp;Z1278&amp;Z1279&amp;Z1280&amp;Z1281&amp;Z1282&amp;Z1283&amp;Z1284&amp;Z1285&amp;Z1286&amp;Z1287&amp;Z1288)</f>
        <v>0</v>
      </c>
      <c r="AA1273" s="78">
        <f>LEN(AA1274&amp;AA1275&amp;AA1276&amp;AA1277&amp;AA1278&amp;AA1279&amp;AA1280&amp;AA1281&amp;AA1282&amp;AA1283&amp;AA1284&amp;AA1285&amp;AA1286&amp;AA1287&amp;AA1288)</f>
        <v>0</v>
      </c>
      <c r="AB1273" s="78">
        <f>LEN(AB1274&amp;AB1275&amp;AB1276&amp;AB1277&amp;AB1278&amp;AB1279&amp;AB1280&amp;AB1281&amp;AB1282&amp;AB1283&amp;AB1284&amp;AB1285&amp;AB1286&amp;AB1287&amp;AB1288)</f>
        <v>0</v>
      </c>
      <c r="AC1273" s="78">
        <f>SUM(Y1273:AA1273)</f>
        <v>0</v>
      </c>
    </row>
    <row r="1274" spans="1:34" x14ac:dyDescent="0.25">
      <c r="A1274" s="31" t="str">
        <f>C1271&amp;"x"&amp;B1274</f>
        <v>x1</v>
      </c>
      <c r="B1274" s="60">
        <v>1</v>
      </c>
      <c r="C1274" s="84" t="str">
        <f t="shared" ref="C1274:C1288" si="1195">IF(LEFT($A1274,1)="x","",IFERROR(VLOOKUP($A1274,LedenZ,5,0),""))</f>
        <v/>
      </c>
      <c r="D1274" s="84" t="str">
        <f t="shared" ref="D1274:D1288" si="1196">IF(LEFT($A1274,1)="x","",IFERROR(VLOOKUP($A1274,LedenZ,6,0),""))</f>
        <v/>
      </c>
      <c r="E1274" s="85" t="str">
        <f t="shared" ref="E1274:E1288" si="1197">IF(LEFT($A1274,1)="x","",IFERROR(VLOOKUP($A1274,LedenZ,7,0),""))</f>
        <v/>
      </c>
      <c r="F1274" s="85" t="str">
        <f t="shared" ref="F1274:F1288" si="1198">IF(LEFT($A1274,1)="x","",IFERROR(VLOOKUP($A1274,LedenZ,8,0),""))</f>
        <v/>
      </c>
      <c r="G1274" s="86" t="str">
        <f t="shared" ref="G1274:G1288" si="1199">IF(LEFT($A1274,1)="x","",IFERROR(VLOOKUP($A1274,LedenZ,9,0),""))</f>
        <v/>
      </c>
      <c r="H1274" s="87" t="str">
        <f t="shared" ref="H1274:H1288" si="1200">IF(AND(ISNUMBER(G1274),G1274&lt;&gt;0),DATEDIF(G1274,Peildatum,"Y"),"")</f>
        <v/>
      </c>
      <c r="I1274" s="94"/>
      <c r="J1274" s="84" t="str">
        <f t="shared" ref="J1274:J1288" si="1201">IF(LEFT($A1274,1)="x","",IFERROR(VLOOKUP($A1274,LedenZ,15,0),""))</f>
        <v/>
      </c>
      <c r="K1274" s="84" t="str">
        <f t="shared" ref="K1274:K1288" si="1202">IF(LEFT($A1274,1)="x","",IFERROR(VLOOKUP($A1274,LedenZ,16,0),""))</f>
        <v/>
      </c>
      <c r="L1274" s="84" t="str">
        <f t="shared" ref="L1274:L1288" si="1203">IF(LEFT($A1274,1)="x","",IFERROR(VLOOKUP($A1274,LedenZ,17,0),""))</f>
        <v/>
      </c>
      <c r="M1274" s="84" t="str">
        <f t="shared" ref="M1274:M1288" si="1204">IF(LEFT($A1274,1)="x","",IFERROR(VLOOKUP($A1274,LedenZ,18,0),""))</f>
        <v/>
      </c>
      <c r="N1274" s="89"/>
      <c r="P1274" s="199"/>
      <c r="Q1274" s="199"/>
      <c r="R1274" s="199"/>
      <c r="S1274" s="199" t="str">
        <f>IF(OR(LEFT($A1274,1)="x",AND(AC1273+$AC1274=0,$AC1273&gt;0)),"",IFERROR(VLOOKUP($A1274,LedenZ,29,0),""))</f>
        <v/>
      </c>
      <c r="T1274" s="273">
        <f t="shared" ref="T1274:T1288" si="1205">IF(LEN(C1274&amp;D1274&amp;E1274&amp;F1274)&gt;0,1,0)</f>
        <v>0</v>
      </c>
      <c r="U1274" s="202">
        <f t="shared" ref="U1274:U1288" si="1206">MIN(LEN(Y1274&amp;Z1274&amp;AA1274&amp;AB1274),1)</f>
        <v>0</v>
      </c>
      <c r="V1274" s="205" t="str">
        <f>V1273</f>
        <v/>
      </c>
      <c r="W1274" s="205" t="str">
        <f>W1273</f>
        <v/>
      </c>
      <c r="X1274" s="49">
        <v>5</v>
      </c>
      <c r="Y1274" s="84" t="str">
        <f t="shared" ref="Y1274:Y1288" si="1207">IF(LEFT($A1274,1)="x","",IFERROR(VLOOKUP($A1274,LedenZ,33,0),""))</f>
        <v/>
      </c>
      <c r="Z1274" s="84" t="str">
        <f t="shared" ref="Z1274:Z1288" si="1208">IF(LEFT($A1274,1)="x","",IFERROR(VLOOKUP($A1274,LedenZ,34,0),""))</f>
        <v/>
      </c>
      <c r="AA1274" s="84" t="str">
        <f t="shared" ref="AA1274:AA1288" si="1209">IF(LEFT($A1274,1)="x","",IFERROR(VLOOKUP($A1274,LedenZ,35,0),""))</f>
        <v/>
      </c>
      <c r="AB1274" s="84" t="str">
        <f t="shared" ref="AB1274:AB1288" si="1210">IF(LEFT($A1274,1)="x","",IFERROR(VLOOKUP($A1274,LedenZ,36,0),""))</f>
        <v/>
      </c>
      <c r="AC1274" s="31">
        <f t="shared" ref="AC1274:AC1288" si="1211">LEN(Y1274&amp;Z1274&amp;AA1274&amp;AB1274)</f>
        <v>0</v>
      </c>
      <c r="AH1274" s="332" t="str">
        <f t="shared" ref="AH1274:AH1288" si="1212">lft(G1274,Peildatum)</f>
        <v/>
      </c>
    </row>
    <row r="1275" spans="1:34" x14ac:dyDescent="0.25">
      <c r="A1275" s="31" t="str">
        <f>C1271&amp;"x"&amp;B1275</f>
        <v>x2</v>
      </c>
      <c r="B1275" s="60">
        <v>2</v>
      </c>
      <c r="C1275" s="84" t="str">
        <f t="shared" si="1195"/>
        <v/>
      </c>
      <c r="D1275" s="84" t="str">
        <f t="shared" si="1196"/>
        <v/>
      </c>
      <c r="E1275" s="85" t="str">
        <f t="shared" si="1197"/>
        <v/>
      </c>
      <c r="F1275" s="85" t="str">
        <f t="shared" si="1198"/>
        <v/>
      </c>
      <c r="G1275" s="86" t="str">
        <f t="shared" si="1199"/>
        <v/>
      </c>
      <c r="H1275" s="87" t="str">
        <f t="shared" si="1200"/>
        <v/>
      </c>
      <c r="I1275" s="94"/>
      <c r="J1275" s="84" t="str">
        <f t="shared" si="1201"/>
        <v/>
      </c>
      <c r="K1275" s="84" t="str">
        <f t="shared" si="1202"/>
        <v/>
      </c>
      <c r="L1275" s="84" t="str">
        <f t="shared" si="1203"/>
        <v/>
      </c>
      <c r="M1275" s="84" t="str">
        <f t="shared" si="1204"/>
        <v/>
      </c>
      <c r="N1275" s="89"/>
      <c r="P1275" s="199"/>
      <c r="Q1275" s="199"/>
      <c r="R1275" s="199"/>
      <c r="S1275" s="199" t="str">
        <f>IF(OR(LEFT($A1275,1)="x",AND(AC1273+$AC1275=0,$AC1273&gt;0)),"",IFERROR(VLOOKUP($A1275,LedenZ,29,0),""))</f>
        <v/>
      </c>
      <c r="T1275" s="273">
        <f t="shared" si="1205"/>
        <v>0</v>
      </c>
      <c r="U1275" s="202">
        <f t="shared" si="1206"/>
        <v>0</v>
      </c>
      <c r="V1275" s="205" t="str">
        <f t="shared" ref="V1275:W1288" si="1213">V1274</f>
        <v/>
      </c>
      <c r="W1275" s="205" t="str">
        <f t="shared" si="1213"/>
        <v/>
      </c>
      <c r="X1275" s="49">
        <v>6</v>
      </c>
      <c r="Y1275" s="84" t="str">
        <f t="shared" si="1207"/>
        <v/>
      </c>
      <c r="Z1275" s="84" t="str">
        <f t="shared" si="1208"/>
        <v/>
      </c>
      <c r="AA1275" s="84" t="str">
        <f t="shared" si="1209"/>
        <v/>
      </c>
      <c r="AB1275" s="84" t="str">
        <f t="shared" si="1210"/>
        <v/>
      </c>
      <c r="AC1275" s="31">
        <f t="shared" si="1211"/>
        <v>0</v>
      </c>
      <c r="AH1275" s="332" t="str">
        <f t="shared" si="1212"/>
        <v/>
      </c>
    </row>
    <row r="1276" spans="1:34" x14ac:dyDescent="0.25">
      <c r="A1276" s="31" t="str">
        <f>C1271&amp;"x"&amp;B1276</f>
        <v>x3</v>
      </c>
      <c r="B1276" s="60">
        <v>3</v>
      </c>
      <c r="C1276" s="84" t="str">
        <f t="shared" si="1195"/>
        <v/>
      </c>
      <c r="D1276" s="84" t="str">
        <f t="shared" si="1196"/>
        <v/>
      </c>
      <c r="E1276" s="85" t="str">
        <f t="shared" si="1197"/>
        <v/>
      </c>
      <c r="F1276" s="85" t="str">
        <f t="shared" si="1198"/>
        <v/>
      </c>
      <c r="G1276" s="86" t="str">
        <f t="shared" si="1199"/>
        <v/>
      </c>
      <c r="H1276" s="87" t="str">
        <f t="shared" si="1200"/>
        <v/>
      </c>
      <c r="I1276" s="94"/>
      <c r="J1276" s="84" t="str">
        <f t="shared" si="1201"/>
        <v/>
      </c>
      <c r="K1276" s="84" t="str">
        <f t="shared" si="1202"/>
        <v/>
      </c>
      <c r="L1276" s="84" t="str">
        <f t="shared" si="1203"/>
        <v/>
      </c>
      <c r="M1276" s="84" t="str">
        <f t="shared" si="1204"/>
        <v/>
      </c>
      <c r="N1276" s="89"/>
      <c r="P1276" s="199"/>
      <c r="Q1276" s="199"/>
      <c r="R1276" s="199"/>
      <c r="S1276" s="199" t="str">
        <f>IF(OR(LEFT($A1276,1)="x",AND(AC1273+$AC1276=0,$AC1273&gt;0)),"",IFERROR(VLOOKUP($A1276,LedenZ,29,0),""))</f>
        <v/>
      </c>
      <c r="T1276" s="273">
        <f t="shared" si="1205"/>
        <v>0</v>
      </c>
      <c r="U1276" s="202">
        <f t="shared" si="1206"/>
        <v>0</v>
      </c>
      <c r="V1276" s="205" t="str">
        <f t="shared" si="1213"/>
        <v/>
      </c>
      <c r="W1276" s="205" t="str">
        <f t="shared" si="1213"/>
        <v/>
      </c>
      <c r="X1276" s="49">
        <v>7</v>
      </c>
      <c r="Y1276" s="84" t="str">
        <f t="shared" si="1207"/>
        <v/>
      </c>
      <c r="Z1276" s="84" t="str">
        <f t="shared" si="1208"/>
        <v/>
      </c>
      <c r="AA1276" s="84" t="str">
        <f t="shared" si="1209"/>
        <v/>
      </c>
      <c r="AB1276" s="84" t="str">
        <f t="shared" si="1210"/>
        <v/>
      </c>
      <c r="AC1276" s="31">
        <f t="shared" si="1211"/>
        <v>0</v>
      </c>
      <c r="AH1276" s="332" t="str">
        <f t="shared" si="1212"/>
        <v/>
      </c>
    </row>
    <row r="1277" spans="1:34" x14ac:dyDescent="0.25">
      <c r="A1277" s="31" t="str">
        <f>C1271&amp;"x"&amp;B1277</f>
        <v>x4</v>
      </c>
      <c r="B1277" s="60">
        <v>4</v>
      </c>
      <c r="C1277" s="84" t="str">
        <f t="shared" si="1195"/>
        <v/>
      </c>
      <c r="D1277" s="84" t="str">
        <f t="shared" si="1196"/>
        <v/>
      </c>
      <c r="E1277" s="85" t="str">
        <f t="shared" si="1197"/>
        <v/>
      </c>
      <c r="F1277" s="85" t="str">
        <f t="shared" si="1198"/>
        <v/>
      </c>
      <c r="G1277" s="86" t="str">
        <f t="shared" si="1199"/>
        <v/>
      </c>
      <c r="H1277" s="87" t="str">
        <f t="shared" si="1200"/>
        <v/>
      </c>
      <c r="I1277" s="94"/>
      <c r="J1277" s="84" t="str">
        <f t="shared" si="1201"/>
        <v/>
      </c>
      <c r="K1277" s="84" t="str">
        <f t="shared" si="1202"/>
        <v/>
      </c>
      <c r="L1277" s="84" t="str">
        <f t="shared" si="1203"/>
        <v/>
      </c>
      <c r="M1277" s="84" t="str">
        <f t="shared" si="1204"/>
        <v/>
      </c>
      <c r="N1277" s="89"/>
      <c r="P1277" s="199"/>
      <c r="Q1277" s="199"/>
      <c r="R1277" s="199"/>
      <c r="S1277" s="199" t="str">
        <f>IF(OR(LEFT($A1277,1)="x",AND(AC1273+$AC1277=0,$AC1273&gt;0)),"",IFERROR(VLOOKUP($A1277,LedenZ,29,0),""))</f>
        <v/>
      </c>
      <c r="T1277" s="273">
        <f t="shared" si="1205"/>
        <v>0</v>
      </c>
      <c r="U1277" s="202">
        <f t="shared" si="1206"/>
        <v>0</v>
      </c>
      <c r="V1277" s="205" t="str">
        <f t="shared" si="1213"/>
        <v/>
      </c>
      <c r="W1277" s="205" t="str">
        <f t="shared" si="1213"/>
        <v/>
      </c>
      <c r="X1277" s="49">
        <v>8</v>
      </c>
      <c r="Y1277" s="84" t="str">
        <f t="shared" si="1207"/>
        <v/>
      </c>
      <c r="Z1277" s="84" t="str">
        <f t="shared" si="1208"/>
        <v/>
      </c>
      <c r="AA1277" s="84" t="str">
        <f t="shared" si="1209"/>
        <v/>
      </c>
      <c r="AB1277" s="84" t="str">
        <f t="shared" si="1210"/>
        <v/>
      </c>
      <c r="AC1277" s="31">
        <f t="shared" si="1211"/>
        <v>0</v>
      </c>
      <c r="AH1277" s="332" t="str">
        <f t="shared" si="1212"/>
        <v/>
      </c>
    </row>
    <row r="1278" spans="1:34" x14ac:dyDescent="0.25">
      <c r="A1278" s="31" t="str">
        <f>C1271&amp;"x"&amp;B1278</f>
        <v>x5</v>
      </c>
      <c r="B1278" s="60">
        <v>5</v>
      </c>
      <c r="C1278" s="84" t="str">
        <f t="shared" si="1195"/>
        <v/>
      </c>
      <c r="D1278" s="84" t="str">
        <f t="shared" si="1196"/>
        <v/>
      </c>
      <c r="E1278" s="85" t="str">
        <f t="shared" si="1197"/>
        <v/>
      </c>
      <c r="F1278" s="85" t="str">
        <f t="shared" si="1198"/>
        <v/>
      </c>
      <c r="G1278" s="86" t="str">
        <f t="shared" si="1199"/>
        <v/>
      </c>
      <c r="H1278" s="87" t="str">
        <f t="shared" si="1200"/>
        <v/>
      </c>
      <c r="I1278" s="94"/>
      <c r="J1278" s="84" t="str">
        <f t="shared" si="1201"/>
        <v/>
      </c>
      <c r="K1278" s="84" t="str">
        <f t="shared" si="1202"/>
        <v/>
      </c>
      <c r="L1278" s="84" t="str">
        <f t="shared" si="1203"/>
        <v/>
      </c>
      <c r="M1278" s="84" t="str">
        <f t="shared" si="1204"/>
        <v/>
      </c>
      <c r="N1278" s="89"/>
      <c r="P1278" s="199"/>
      <c r="Q1278" s="199"/>
      <c r="R1278" s="199"/>
      <c r="S1278" s="199" t="str">
        <f>IF(OR(LEFT($A1278,1)="x",AND(AC1273+$AC1278=0,$AC1273&gt;0)),"",IFERROR(VLOOKUP($A1278,LedenZ,29,0),""))</f>
        <v/>
      </c>
      <c r="T1278" s="273">
        <f t="shared" si="1205"/>
        <v>0</v>
      </c>
      <c r="U1278" s="202">
        <f t="shared" si="1206"/>
        <v>0</v>
      </c>
      <c r="V1278" s="205" t="str">
        <f t="shared" si="1213"/>
        <v/>
      </c>
      <c r="W1278" s="205" t="str">
        <f t="shared" si="1213"/>
        <v/>
      </c>
      <c r="X1278" s="49">
        <v>9</v>
      </c>
      <c r="Y1278" s="84" t="str">
        <f t="shared" si="1207"/>
        <v/>
      </c>
      <c r="Z1278" s="84" t="str">
        <f t="shared" si="1208"/>
        <v/>
      </c>
      <c r="AA1278" s="84" t="str">
        <f t="shared" si="1209"/>
        <v/>
      </c>
      <c r="AB1278" s="84" t="str">
        <f t="shared" si="1210"/>
        <v/>
      </c>
      <c r="AC1278" s="31">
        <f t="shared" si="1211"/>
        <v>0</v>
      </c>
      <c r="AH1278" s="332" t="str">
        <f t="shared" si="1212"/>
        <v/>
      </c>
    </row>
    <row r="1279" spans="1:34" x14ac:dyDescent="0.25">
      <c r="A1279" s="31" t="str">
        <f>C1271&amp;"x"&amp;B1279</f>
        <v>x6</v>
      </c>
      <c r="B1279" s="60">
        <v>6</v>
      </c>
      <c r="C1279" s="84" t="str">
        <f t="shared" si="1195"/>
        <v/>
      </c>
      <c r="D1279" s="84" t="str">
        <f t="shared" si="1196"/>
        <v/>
      </c>
      <c r="E1279" s="85" t="str">
        <f t="shared" si="1197"/>
        <v/>
      </c>
      <c r="F1279" s="85" t="str">
        <f t="shared" si="1198"/>
        <v/>
      </c>
      <c r="G1279" s="86" t="str">
        <f t="shared" si="1199"/>
        <v/>
      </c>
      <c r="H1279" s="87" t="str">
        <f t="shared" si="1200"/>
        <v/>
      </c>
      <c r="I1279" s="94"/>
      <c r="J1279" s="84" t="str">
        <f t="shared" si="1201"/>
        <v/>
      </c>
      <c r="K1279" s="84" t="str">
        <f t="shared" si="1202"/>
        <v/>
      </c>
      <c r="L1279" s="84" t="str">
        <f t="shared" si="1203"/>
        <v/>
      </c>
      <c r="M1279" s="84" t="str">
        <f t="shared" si="1204"/>
        <v/>
      </c>
      <c r="N1279" s="89"/>
      <c r="P1279" s="199"/>
      <c r="Q1279" s="199"/>
      <c r="R1279" s="199"/>
      <c r="S1279" s="199" t="str">
        <f>IF(OR(LEFT($A1279,1)="x",AND(AC1273+$AC1279=0,$AC1273&gt;0)),"",IFERROR(VLOOKUP($A1279,LedenZ,29,0),""))</f>
        <v/>
      </c>
      <c r="T1279" s="273">
        <f t="shared" si="1205"/>
        <v>0</v>
      </c>
      <c r="U1279" s="202">
        <f t="shared" si="1206"/>
        <v>0</v>
      </c>
      <c r="V1279" s="205" t="str">
        <f t="shared" si="1213"/>
        <v/>
      </c>
      <c r="W1279" s="205" t="str">
        <f t="shared" si="1213"/>
        <v/>
      </c>
      <c r="X1279" s="49">
        <v>10</v>
      </c>
      <c r="Y1279" s="84" t="str">
        <f t="shared" si="1207"/>
        <v/>
      </c>
      <c r="Z1279" s="84" t="str">
        <f t="shared" si="1208"/>
        <v/>
      </c>
      <c r="AA1279" s="84" t="str">
        <f t="shared" si="1209"/>
        <v/>
      </c>
      <c r="AB1279" s="84" t="str">
        <f t="shared" si="1210"/>
        <v/>
      </c>
      <c r="AC1279" s="31">
        <f t="shared" si="1211"/>
        <v>0</v>
      </c>
      <c r="AH1279" s="332" t="str">
        <f t="shared" si="1212"/>
        <v/>
      </c>
    </row>
    <row r="1280" spans="1:34" x14ac:dyDescent="0.25">
      <c r="A1280" s="31" t="str">
        <f>C1271&amp;"x"&amp;B1280</f>
        <v>x7</v>
      </c>
      <c r="B1280" s="60">
        <v>7</v>
      </c>
      <c r="C1280" s="84" t="str">
        <f t="shared" si="1195"/>
        <v/>
      </c>
      <c r="D1280" s="84" t="str">
        <f t="shared" si="1196"/>
        <v/>
      </c>
      <c r="E1280" s="85" t="str">
        <f t="shared" si="1197"/>
        <v/>
      </c>
      <c r="F1280" s="85" t="str">
        <f t="shared" si="1198"/>
        <v/>
      </c>
      <c r="G1280" s="86" t="str">
        <f t="shared" si="1199"/>
        <v/>
      </c>
      <c r="H1280" s="87" t="str">
        <f t="shared" si="1200"/>
        <v/>
      </c>
      <c r="I1280" s="94"/>
      <c r="J1280" s="84" t="str">
        <f t="shared" si="1201"/>
        <v/>
      </c>
      <c r="K1280" s="84" t="str">
        <f t="shared" si="1202"/>
        <v/>
      </c>
      <c r="L1280" s="84" t="str">
        <f t="shared" si="1203"/>
        <v/>
      </c>
      <c r="M1280" s="84" t="str">
        <f t="shared" si="1204"/>
        <v/>
      </c>
      <c r="N1280" s="89"/>
      <c r="P1280" s="199"/>
      <c r="Q1280" s="199"/>
      <c r="R1280" s="199"/>
      <c r="S1280" s="199" t="str">
        <f>IF(OR(LEFT($A1280,1)="x",AND(AC1273+$AC1280=0,$AC1273&gt;0)),"",IFERROR(VLOOKUP($A1280,LedenZ,29,0),""))</f>
        <v/>
      </c>
      <c r="T1280" s="273">
        <f t="shared" si="1205"/>
        <v>0</v>
      </c>
      <c r="U1280" s="202">
        <f t="shared" si="1206"/>
        <v>0</v>
      </c>
      <c r="V1280" s="205" t="str">
        <f t="shared" si="1213"/>
        <v/>
      </c>
      <c r="W1280" s="205" t="str">
        <f t="shared" si="1213"/>
        <v/>
      </c>
      <c r="X1280" s="49">
        <v>11</v>
      </c>
      <c r="Y1280" s="84" t="str">
        <f t="shared" si="1207"/>
        <v/>
      </c>
      <c r="Z1280" s="84" t="str">
        <f t="shared" si="1208"/>
        <v/>
      </c>
      <c r="AA1280" s="84" t="str">
        <f t="shared" si="1209"/>
        <v/>
      </c>
      <c r="AB1280" s="84" t="str">
        <f t="shared" si="1210"/>
        <v/>
      </c>
      <c r="AC1280" s="31">
        <f t="shared" si="1211"/>
        <v>0</v>
      </c>
      <c r="AH1280" s="332" t="str">
        <f t="shared" si="1212"/>
        <v/>
      </c>
    </row>
    <row r="1281" spans="1:34" x14ac:dyDescent="0.25">
      <c r="A1281" s="31" t="str">
        <f>C1271&amp;"x"&amp;B1281</f>
        <v>x8</v>
      </c>
      <c r="B1281" s="60">
        <v>8</v>
      </c>
      <c r="C1281" s="84" t="str">
        <f t="shared" si="1195"/>
        <v/>
      </c>
      <c r="D1281" s="84" t="str">
        <f t="shared" si="1196"/>
        <v/>
      </c>
      <c r="E1281" s="85" t="str">
        <f t="shared" si="1197"/>
        <v/>
      </c>
      <c r="F1281" s="85" t="str">
        <f t="shared" si="1198"/>
        <v/>
      </c>
      <c r="G1281" s="86" t="str">
        <f t="shared" si="1199"/>
        <v/>
      </c>
      <c r="H1281" s="87" t="str">
        <f t="shared" si="1200"/>
        <v/>
      </c>
      <c r="I1281" s="94"/>
      <c r="J1281" s="84" t="str">
        <f t="shared" si="1201"/>
        <v/>
      </c>
      <c r="K1281" s="84" t="str">
        <f t="shared" si="1202"/>
        <v/>
      </c>
      <c r="L1281" s="84" t="str">
        <f t="shared" si="1203"/>
        <v/>
      </c>
      <c r="M1281" s="84" t="str">
        <f t="shared" si="1204"/>
        <v/>
      </c>
      <c r="N1281" s="89"/>
      <c r="P1281" s="199"/>
      <c r="Q1281" s="199"/>
      <c r="R1281" s="199"/>
      <c r="S1281" s="199" t="str">
        <f>IF(OR(LEFT($A1281,1)="x",AND(AC1273+$AC1281=0,$AC1273&gt;0)),"",IFERROR(VLOOKUP($A1281,LedenZ,29,0),""))</f>
        <v/>
      </c>
      <c r="T1281" s="273">
        <f t="shared" si="1205"/>
        <v>0</v>
      </c>
      <c r="U1281" s="202">
        <f t="shared" si="1206"/>
        <v>0</v>
      </c>
      <c r="V1281" s="205" t="str">
        <f t="shared" si="1213"/>
        <v/>
      </c>
      <c r="W1281" s="205" t="str">
        <f t="shared" si="1213"/>
        <v/>
      </c>
      <c r="X1281" s="49">
        <v>12</v>
      </c>
      <c r="Y1281" s="84" t="str">
        <f t="shared" si="1207"/>
        <v/>
      </c>
      <c r="Z1281" s="84" t="str">
        <f t="shared" si="1208"/>
        <v/>
      </c>
      <c r="AA1281" s="84" t="str">
        <f t="shared" si="1209"/>
        <v/>
      </c>
      <c r="AB1281" s="84" t="str">
        <f t="shared" si="1210"/>
        <v/>
      </c>
      <c r="AC1281" s="31">
        <f t="shared" si="1211"/>
        <v>0</v>
      </c>
      <c r="AH1281" s="332" t="str">
        <f t="shared" si="1212"/>
        <v/>
      </c>
    </row>
    <row r="1282" spans="1:34" x14ac:dyDescent="0.25">
      <c r="A1282" s="31" t="str">
        <f>C1271&amp;"x"&amp;B1282</f>
        <v>x9</v>
      </c>
      <c r="B1282" s="60">
        <v>9</v>
      </c>
      <c r="C1282" s="84" t="str">
        <f t="shared" si="1195"/>
        <v/>
      </c>
      <c r="D1282" s="84" t="str">
        <f t="shared" si="1196"/>
        <v/>
      </c>
      <c r="E1282" s="85" t="str">
        <f t="shared" si="1197"/>
        <v/>
      </c>
      <c r="F1282" s="85" t="str">
        <f t="shared" si="1198"/>
        <v/>
      </c>
      <c r="G1282" s="86" t="str">
        <f t="shared" si="1199"/>
        <v/>
      </c>
      <c r="H1282" s="87" t="str">
        <f t="shared" si="1200"/>
        <v/>
      </c>
      <c r="I1282" s="94"/>
      <c r="J1282" s="84" t="str">
        <f t="shared" si="1201"/>
        <v/>
      </c>
      <c r="K1282" s="84" t="str">
        <f t="shared" si="1202"/>
        <v/>
      </c>
      <c r="L1282" s="84" t="str">
        <f t="shared" si="1203"/>
        <v/>
      </c>
      <c r="M1282" s="84" t="str">
        <f t="shared" si="1204"/>
        <v/>
      </c>
      <c r="N1282" s="89"/>
      <c r="P1282" s="199"/>
      <c r="Q1282" s="199"/>
      <c r="R1282" s="199"/>
      <c r="S1282" s="199" t="str">
        <f>IF(OR(LEFT($A1282,1)="x",AND(AC1273+$AC1282=0,$AC1273&gt;0)),"",IFERROR(VLOOKUP($A1282,LedenZ,29,0),""))</f>
        <v/>
      </c>
      <c r="T1282" s="273">
        <f t="shared" si="1205"/>
        <v>0</v>
      </c>
      <c r="U1282" s="202">
        <f t="shared" si="1206"/>
        <v>0</v>
      </c>
      <c r="V1282" s="205" t="str">
        <f t="shared" si="1213"/>
        <v/>
      </c>
      <c r="W1282" s="205" t="str">
        <f t="shared" si="1213"/>
        <v/>
      </c>
      <c r="X1282" s="49">
        <v>13</v>
      </c>
      <c r="Y1282" s="84" t="str">
        <f t="shared" si="1207"/>
        <v/>
      </c>
      <c r="Z1282" s="84" t="str">
        <f t="shared" si="1208"/>
        <v/>
      </c>
      <c r="AA1282" s="84" t="str">
        <f t="shared" si="1209"/>
        <v/>
      </c>
      <c r="AB1282" s="84" t="str">
        <f t="shared" si="1210"/>
        <v/>
      </c>
      <c r="AC1282" s="31">
        <f t="shared" si="1211"/>
        <v>0</v>
      </c>
      <c r="AH1282" s="332" t="str">
        <f t="shared" si="1212"/>
        <v/>
      </c>
    </row>
    <row r="1283" spans="1:34" x14ac:dyDescent="0.25">
      <c r="A1283" s="31" t="str">
        <f>C1271&amp;"x"&amp;B1283</f>
        <v>x10</v>
      </c>
      <c r="B1283" s="60">
        <v>10</v>
      </c>
      <c r="C1283" s="84" t="str">
        <f t="shared" si="1195"/>
        <v/>
      </c>
      <c r="D1283" s="84" t="str">
        <f t="shared" si="1196"/>
        <v/>
      </c>
      <c r="E1283" s="85" t="str">
        <f t="shared" si="1197"/>
        <v/>
      </c>
      <c r="F1283" s="85" t="str">
        <f t="shared" si="1198"/>
        <v/>
      </c>
      <c r="G1283" s="86" t="str">
        <f t="shared" si="1199"/>
        <v/>
      </c>
      <c r="H1283" s="87" t="str">
        <f t="shared" si="1200"/>
        <v/>
      </c>
      <c r="I1283" s="94"/>
      <c r="J1283" s="84" t="str">
        <f t="shared" si="1201"/>
        <v/>
      </c>
      <c r="K1283" s="84" t="str">
        <f t="shared" si="1202"/>
        <v/>
      </c>
      <c r="L1283" s="84" t="str">
        <f t="shared" si="1203"/>
        <v/>
      </c>
      <c r="M1283" s="84" t="str">
        <f t="shared" si="1204"/>
        <v/>
      </c>
      <c r="N1283" s="89"/>
      <c r="P1283" s="199"/>
      <c r="Q1283" s="199"/>
      <c r="R1283" s="199"/>
      <c r="S1283" s="199" t="str">
        <f>IF(OR(LEFT($A1283,1)="x",AND(AC1273+$AC1283=0,$AC1273&gt;0)),"",IFERROR(VLOOKUP($A1283,LedenZ,29,0),""))</f>
        <v/>
      </c>
      <c r="T1283" s="273">
        <f t="shared" si="1205"/>
        <v>0</v>
      </c>
      <c r="U1283" s="202">
        <f t="shared" si="1206"/>
        <v>0</v>
      </c>
      <c r="V1283" s="205" t="str">
        <f t="shared" si="1213"/>
        <v/>
      </c>
      <c r="W1283" s="205" t="str">
        <f t="shared" si="1213"/>
        <v/>
      </c>
      <c r="X1283" s="49">
        <v>14</v>
      </c>
      <c r="Y1283" s="84" t="str">
        <f t="shared" si="1207"/>
        <v/>
      </c>
      <c r="Z1283" s="84" t="str">
        <f t="shared" si="1208"/>
        <v/>
      </c>
      <c r="AA1283" s="84" t="str">
        <f t="shared" si="1209"/>
        <v/>
      </c>
      <c r="AB1283" s="84" t="str">
        <f t="shared" si="1210"/>
        <v/>
      </c>
      <c r="AC1283" s="31">
        <f t="shared" si="1211"/>
        <v>0</v>
      </c>
      <c r="AH1283" s="332" t="str">
        <f t="shared" si="1212"/>
        <v/>
      </c>
    </row>
    <row r="1284" spans="1:34" x14ac:dyDescent="0.25">
      <c r="A1284" s="31" t="str">
        <f>C1271&amp;"x"&amp;B1284</f>
        <v>x11</v>
      </c>
      <c r="B1284" s="60">
        <v>11</v>
      </c>
      <c r="C1284" s="84" t="str">
        <f t="shared" si="1195"/>
        <v/>
      </c>
      <c r="D1284" s="84" t="str">
        <f t="shared" si="1196"/>
        <v/>
      </c>
      <c r="E1284" s="85" t="str">
        <f t="shared" si="1197"/>
        <v/>
      </c>
      <c r="F1284" s="85" t="str">
        <f t="shared" si="1198"/>
        <v/>
      </c>
      <c r="G1284" s="86" t="str">
        <f t="shared" si="1199"/>
        <v/>
      </c>
      <c r="H1284" s="87" t="str">
        <f t="shared" si="1200"/>
        <v/>
      </c>
      <c r="I1284" s="94"/>
      <c r="J1284" s="84" t="str">
        <f t="shared" si="1201"/>
        <v/>
      </c>
      <c r="K1284" s="84" t="str">
        <f t="shared" si="1202"/>
        <v/>
      </c>
      <c r="L1284" s="84" t="str">
        <f t="shared" si="1203"/>
        <v/>
      </c>
      <c r="M1284" s="84" t="str">
        <f t="shared" si="1204"/>
        <v/>
      </c>
      <c r="N1284" s="89"/>
      <c r="P1284" s="199"/>
      <c r="Q1284" s="199"/>
      <c r="R1284" s="199"/>
      <c r="S1284" s="199" t="str">
        <f>IF(OR(LEFT($A1284,1)="x",AND(AC1273+$AC1284=0,$AC1273&gt;0)),"",IFERROR(VLOOKUP($A1284,LedenZ,29,0),""))</f>
        <v/>
      </c>
      <c r="T1284" s="273">
        <f t="shared" si="1205"/>
        <v>0</v>
      </c>
      <c r="U1284" s="202">
        <f t="shared" si="1206"/>
        <v>0</v>
      </c>
      <c r="V1284" s="205" t="str">
        <f t="shared" si="1213"/>
        <v/>
      </c>
      <c r="W1284" s="205" t="str">
        <f t="shared" si="1213"/>
        <v/>
      </c>
      <c r="X1284" s="49">
        <v>15</v>
      </c>
      <c r="Y1284" s="84" t="str">
        <f t="shared" si="1207"/>
        <v/>
      </c>
      <c r="Z1284" s="84" t="str">
        <f t="shared" si="1208"/>
        <v/>
      </c>
      <c r="AA1284" s="84" t="str">
        <f t="shared" si="1209"/>
        <v/>
      </c>
      <c r="AB1284" s="84" t="str">
        <f t="shared" si="1210"/>
        <v/>
      </c>
      <c r="AC1284" s="31">
        <f t="shared" si="1211"/>
        <v>0</v>
      </c>
      <c r="AH1284" s="332" t="str">
        <f t="shared" si="1212"/>
        <v/>
      </c>
    </row>
    <row r="1285" spans="1:34" x14ac:dyDescent="0.25">
      <c r="A1285" s="31" t="str">
        <f>C1271&amp;"x"&amp;B1285</f>
        <v>x12</v>
      </c>
      <c r="B1285" s="60">
        <v>12</v>
      </c>
      <c r="C1285" s="84" t="str">
        <f t="shared" si="1195"/>
        <v/>
      </c>
      <c r="D1285" s="84" t="str">
        <f t="shared" si="1196"/>
        <v/>
      </c>
      <c r="E1285" s="85" t="str">
        <f t="shared" si="1197"/>
        <v/>
      </c>
      <c r="F1285" s="85" t="str">
        <f t="shared" si="1198"/>
        <v/>
      </c>
      <c r="G1285" s="86" t="str">
        <f t="shared" si="1199"/>
        <v/>
      </c>
      <c r="H1285" s="87" t="str">
        <f t="shared" si="1200"/>
        <v/>
      </c>
      <c r="I1285" s="94"/>
      <c r="J1285" s="84" t="str">
        <f t="shared" si="1201"/>
        <v/>
      </c>
      <c r="K1285" s="84" t="str">
        <f t="shared" si="1202"/>
        <v/>
      </c>
      <c r="L1285" s="84" t="str">
        <f t="shared" si="1203"/>
        <v/>
      </c>
      <c r="M1285" s="84" t="str">
        <f t="shared" si="1204"/>
        <v/>
      </c>
      <c r="N1285" s="89"/>
      <c r="P1285" s="199"/>
      <c r="Q1285" s="199"/>
      <c r="R1285" s="199"/>
      <c r="S1285" s="199" t="str">
        <f>IF(OR(LEFT($A1285,1)="x",AND(AC1273+$AC1285=0,$AC1273&gt;0)),"",IFERROR(VLOOKUP($A1285,LedenZ,29,0),""))</f>
        <v/>
      </c>
      <c r="T1285" s="273">
        <f t="shared" si="1205"/>
        <v>0</v>
      </c>
      <c r="U1285" s="202">
        <f t="shared" si="1206"/>
        <v>0</v>
      </c>
      <c r="V1285" s="205" t="str">
        <f t="shared" si="1213"/>
        <v/>
      </c>
      <c r="W1285" s="205" t="str">
        <f t="shared" si="1213"/>
        <v/>
      </c>
      <c r="X1285" s="49">
        <v>16</v>
      </c>
      <c r="Y1285" s="84" t="str">
        <f t="shared" si="1207"/>
        <v/>
      </c>
      <c r="Z1285" s="84" t="str">
        <f t="shared" si="1208"/>
        <v/>
      </c>
      <c r="AA1285" s="84" t="str">
        <f t="shared" si="1209"/>
        <v/>
      </c>
      <c r="AB1285" s="84" t="str">
        <f t="shared" si="1210"/>
        <v/>
      </c>
      <c r="AC1285" s="31">
        <f t="shared" si="1211"/>
        <v>0</v>
      </c>
      <c r="AH1285" s="332" t="str">
        <f t="shared" si="1212"/>
        <v/>
      </c>
    </row>
    <row r="1286" spans="1:34" x14ac:dyDescent="0.25">
      <c r="A1286" s="31" t="str">
        <f>C1271&amp;"x"&amp;B1286</f>
        <v>x13</v>
      </c>
      <c r="B1286" s="60">
        <v>13</v>
      </c>
      <c r="C1286" s="84" t="str">
        <f t="shared" si="1195"/>
        <v/>
      </c>
      <c r="D1286" s="84" t="str">
        <f t="shared" si="1196"/>
        <v/>
      </c>
      <c r="E1286" s="85" t="str">
        <f t="shared" si="1197"/>
        <v/>
      </c>
      <c r="F1286" s="85" t="str">
        <f t="shared" si="1198"/>
        <v/>
      </c>
      <c r="G1286" s="86" t="str">
        <f t="shared" si="1199"/>
        <v/>
      </c>
      <c r="H1286" s="87" t="str">
        <f t="shared" si="1200"/>
        <v/>
      </c>
      <c r="I1286" s="94"/>
      <c r="J1286" s="84" t="str">
        <f t="shared" si="1201"/>
        <v/>
      </c>
      <c r="K1286" s="84" t="str">
        <f t="shared" si="1202"/>
        <v/>
      </c>
      <c r="L1286" s="84" t="str">
        <f t="shared" si="1203"/>
        <v/>
      </c>
      <c r="M1286" s="84" t="str">
        <f t="shared" si="1204"/>
        <v/>
      </c>
      <c r="N1286" s="89"/>
      <c r="P1286" s="199"/>
      <c r="Q1286" s="199"/>
      <c r="R1286" s="199"/>
      <c r="S1286" s="199" t="str">
        <f>IF(OR(LEFT($A1286,1)="x",AND(AC1273+$AC1286=0,$AC1273&gt;0)),"",IFERROR(VLOOKUP($A1286,LedenZ,29,0),""))</f>
        <v/>
      </c>
      <c r="T1286" s="273">
        <f t="shared" si="1205"/>
        <v>0</v>
      </c>
      <c r="U1286" s="202">
        <f t="shared" si="1206"/>
        <v>0</v>
      </c>
      <c r="V1286" s="205" t="str">
        <f t="shared" si="1213"/>
        <v/>
      </c>
      <c r="W1286" s="205" t="str">
        <f t="shared" si="1213"/>
        <v/>
      </c>
      <c r="X1286" s="49">
        <v>17</v>
      </c>
      <c r="Y1286" s="84" t="str">
        <f t="shared" si="1207"/>
        <v/>
      </c>
      <c r="Z1286" s="84" t="str">
        <f t="shared" si="1208"/>
        <v/>
      </c>
      <c r="AA1286" s="84" t="str">
        <f t="shared" si="1209"/>
        <v/>
      </c>
      <c r="AB1286" s="84" t="str">
        <f t="shared" si="1210"/>
        <v/>
      </c>
      <c r="AC1286" s="31">
        <f t="shared" si="1211"/>
        <v>0</v>
      </c>
      <c r="AH1286" s="332" t="str">
        <f t="shared" si="1212"/>
        <v/>
      </c>
    </row>
    <row r="1287" spans="1:34" x14ac:dyDescent="0.25">
      <c r="A1287" s="31" t="str">
        <f>C1271&amp;"x"&amp;B1287</f>
        <v>x14</v>
      </c>
      <c r="B1287" s="60">
        <v>14</v>
      </c>
      <c r="C1287" s="84" t="str">
        <f t="shared" si="1195"/>
        <v/>
      </c>
      <c r="D1287" s="84" t="str">
        <f t="shared" si="1196"/>
        <v/>
      </c>
      <c r="E1287" s="85" t="str">
        <f t="shared" si="1197"/>
        <v/>
      </c>
      <c r="F1287" s="85" t="str">
        <f t="shared" si="1198"/>
        <v/>
      </c>
      <c r="G1287" s="86" t="str">
        <f t="shared" si="1199"/>
        <v/>
      </c>
      <c r="H1287" s="87" t="str">
        <f t="shared" si="1200"/>
        <v/>
      </c>
      <c r="I1287" s="94"/>
      <c r="J1287" s="84" t="str">
        <f t="shared" si="1201"/>
        <v/>
      </c>
      <c r="K1287" s="84" t="str">
        <f t="shared" si="1202"/>
        <v/>
      </c>
      <c r="L1287" s="84" t="str">
        <f t="shared" si="1203"/>
        <v/>
      </c>
      <c r="M1287" s="84" t="str">
        <f t="shared" si="1204"/>
        <v/>
      </c>
      <c r="N1287" s="89"/>
      <c r="P1287" s="199"/>
      <c r="Q1287" s="199"/>
      <c r="R1287" s="199"/>
      <c r="S1287" s="199" t="str">
        <f>IF(OR(LEFT($A1287,1)="x",AND(AC1273+$AC1287=0,$AC1273&gt;0)),"",IFERROR(VLOOKUP($A1287,LedenZ,29,0),""))</f>
        <v/>
      </c>
      <c r="T1287" s="273">
        <f t="shared" si="1205"/>
        <v>0</v>
      </c>
      <c r="U1287" s="202">
        <f t="shared" si="1206"/>
        <v>0</v>
      </c>
      <c r="V1287" s="205" t="str">
        <f t="shared" si="1213"/>
        <v/>
      </c>
      <c r="W1287" s="205" t="str">
        <f t="shared" si="1213"/>
        <v/>
      </c>
      <c r="X1287" s="49">
        <v>18</v>
      </c>
      <c r="Y1287" s="84" t="str">
        <f t="shared" si="1207"/>
        <v/>
      </c>
      <c r="Z1287" s="84" t="str">
        <f t="shared" si="1208"/>
        <v/>
      </c>
      <c r="AA1287" s="84" t="str">
        <f t="shared" si="1209"/>
        <v/>
      </c>
      <c r="AB1287" s="84" t="str">
        <f t="shared" si="1210"/>
        <v/>
      </c>
      <c r="AC1287" s="31">
        <f t="shared" si="1211"/>
        <v>0</v>
      </c>
      <c r="AH1287" s="332" t="str">
        <f t="shared" si="1212"/>
        <v/>
      </c>
    </row>
    <row r="1288" spans="1:34" x14ac:dyDescent="0.25">
      <c r="A1288" s="31" t="str">
        <f>C1271&amp;"x"&amp;B1288</f>
        <v>x15</v>
      </c>
      <c r="B1288" s="60">
        <v>15</v>
      </c>
      <c r="C1288" s="84" t="str">
        <f t="shared" si="1195"/>
        <v/>
      </c>
      <c r="D1288" s="84" t="str">
        <f t="shared" si="1196"/>
        <v/>
      </c>
      <c r="E1288" s="85" t="str">
        <f t="shared" si="1197"/>
        <v/>
      </c>
      <c r="F1288" s="85" t="str">
        <f t="shared" si="1198"/>
        <v/>
      </c>
      <c r="G1288" s="86" t="str">
        <f t="shared" si="1199"/>
        <v/>
      </c>
      <c r="H1288" s="87" t="str">
        <f t="shared" si="1200"/>
        <v/>
      </c>
      <c r="I1288" s="94"/>
      <c r="J1288" s="84" t="str">
        <f t="shared" si="1201"/>
        <v/>
      </c>
      <c r="K1288" s="84" t="str">
        <f t="shared" si="1202"/>
        <v/>
      </c>
      <c r="L1288" s="84" t="str">
        <f t="shared" si="1203"/>
        <v/>
      </c>
      <c r="M1288" s="84" t="str">
        <f t="shared" si="1204"/>
        <v/>
      </c>
      <c r="N1288" s="89"/>
      <c r="P1288" s="199"/>
      <c r="Q1288" s="199"/>
      <c r="R1288" s="199"/>
      <c r="S1288" s="199" t="str">
        <f>IF(OR(LEFT($A1288,1)="x",AND(AC1273+$AC1288=0,$AC1273&gt;0)),"",IFERROR(VLOOKUP($A1288,LedenZ,29,0),""))</f>
        <v/>
      </c>
      <c r="T1288" s="273">
        <f t="shared" si="1205"/>
        <v>0</v>
      </c>
      <c r="U1288" s="202">
        <f t="shared" si="1206"/>
        <v>0</v>
      </c>
      <c r="V1288" s="205" t="str">
        <f t="shared" si="1213"/>
        <v/>
      </c>
      <c r="W1288" s="205" t="str">
        <f t="shared" si="1213"/>
        <v/>
      </c>
      <c r="X1288" s="49">
        <v>19</v>
      </c>
      <c r="Y1288" s="84" t="str">
        <f t="shared" si="1207"/>
        <v/>
      </c>
      <c r="Z1288" s="84" t="str">
        <f t="shared" si="1208"/>
        <v/>
      </c>
      <c r="AA1288" s="84" t="str">
        <f t="shared" si="1209"/>
        <v/>
      </c>
      <c r="AB1288" s="84" t="str">
        <f t="shared" si="1210"/>
        <v/>
      </c>
      <c r="AC1288" s="31">
        <f t="shared" si="1211"/>
        <v>0</v>
      </c>
      <c r="AH1288" s="332" t="str">
        <f t="shared" si="1212"/>
        <v/>
      </c>
    </row>
    <row r="1289" spans="1:34" ht="13.8" thickBot="1" x14ac:dyDescent="0.3">
      <c r="B1289" s="90"/>
      <c r="C1289" s="91"/>
      <c r="D1289" s="90"/>
      <c r="E1289" s="90"/>
      <c r="F1289" s="90"/>
      <c r="G1289" s="92"/>
      <c r="H1289" s="92"/>
      <c r="I1289" s="92"/>
      <c r="J1289" s="91"/>
      <c r="K1289" s="91"/>
      <c r="L1289" s="91"/>
      <c r="M1289" s="89"/>
      <c r="N1289" s="89"/>
      <c r="X1289" s="49">
        <v>20</v>
      </c>
    </row>
    <row r="1290" spans="1:34" ht="13.8" thickTop="1" x14ac:dyDescent="0.25"/>
  </sheetData>
  <sheetProtection algorithmName="SHA-512" hashValue="CbQdAKy4DerlApN1M9npkAQDRQvIrQGvT0NmQGKNa+8D0mRfpjtNfLq2ag3juUsNtPDJIiD1pLsCdytKB6Z8eA==" saltValue="av0Rxy19vqLdx6yYzz+YAg==" spinCount="100000" sheet="1" objects="1" scenarios="1"/>
  <customSheetViews>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1"/>
    </customSheetView>
    <customSheetView guid="{E3BEB053-94E4-4F1C-B75C-4CE8A148716A}" scale="80" zeroValues="0" hiddenColumns="1" topLeftCell="B1">
      <pane ySplit="9" topLeftCell="A10" activePane="bottomLeft" state="frozen"/>
      <selection pane="bottomLeft" activeCell="C11" sqref="C11:D11"/>
      <pageMargins left="0.7" right="0.7" top="0.75" bottom="0.75" header="0.3" footer="0.3"/>
      <pageSetup paperSize="9" orientation="portrait" r:id="rId2"/>
    </customSheetView>
    <customSheetView guid="{E88D2F88-6FF8-4DA8-8CF2-43C73E40C24A}" scale="80" zeroValues="0" hiddenColumns="1" topLeftCell="B1">
      <pane ySplit="9" topLeftCell="A10" activePane="bottomLeft" state="frozen"/>
      <selection pane="bottomLeft" activeCell="C11" sqref="C11:D11"/>
      <pageMargins left="0.7" right="0.7" top="0.75" bottom="0.75" header="0.3" footer="0.3"/>
      <pageSetup paperSize="9" orientation="portrait" r:id="rId3"/>
    </customSheetView>
  </customSheetViews>
  <mergeCells count="144">
    <mergeCell ref="C1:D1"/>
    <mergeCell ref="G1:L1"/>
    <mergeCell ref="G7:L7"/>
    <mergeCell ref="C9:L9"/>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 ref="C1050:D1050"/>
    <mergeCell ref="C1051:D1051"/>
    <mergeCell ref="C1070:D1070"/>
    <mergeCell ref="C1071:D1071"/>
    <mergeCell ref="C1090:D1090"/>
    <mergeCell ref="C971:D971"/>
    <mergeCell ref="C990:D990"/>
    <mergeCell ref="C991:D991"/>
    <mergeCell ref="C1010:D1010"/>
    <mergeCell ref="C1011:D1011"/>
    <mergeCell ref="C1030:D103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230:D230"/>
    <mergeCell ref="C231:D231"/>
    <mergeCell ref="C250:D250"/>
    <mergeCell ref="C131:D131"/>
    <mergeCell ref="C150:D150"/>
    <mergeCell ref="C151:D151"/>
    <mergeCell ref="C170:D170"/>
    <mergeCell ref="C171:D171"/>
    <mergeCell ref="C190:D190"/>
    <mergeCell ref="C110:D110"/>
    <mergeCell ref="C111:D111"/>
    <mergeCell ref="C130:D130"/>
    <mergeCell ref="C50:D50"/>
    <mergeCell ref="C51:D51"/>
    <mergeCell ref="C70:D70"/>
    <mergeCell ref="C191:D191"/>
    <mergeCell ref="C210:D210"/>
    <mergeCell ref="C211:D211"/>
    <mergeCell ref="C2:D2"/>
    <mergeCell ref="G2:K2"/>
    <mergeCell ref="C3:D3"/>
    <mergeCell ref="G3:L3"/>
    <mergeCell ref="C4:D4"/>
    <mergeCell ref="G4:L4"/>
    <mergeCell ref="C71:D71"/>
    <mergeCell ref="C90:D90"/>
    <mergeCell ref="C91:D91"/>
    <mergeCell ref="C11:D11"/>
    <mergeCell ref="C30:D30"/>
    <mergeCell ref="C31:D31"/>
    <mergeCell ref="C5:D5"/>
    <mergeCell ref="G5:L5"/>
    <mergeCell ref="C6:D6"/>
    <mergeCell ref="G6:L6"/>
    <mergeCell ref="C8:L8"/>
    <mergeCell ref="C10:D10"/>
    <mergeCell ref="C7:D7"/>
  </mergeCells>
  <conditionalFormatting sqref="H14:H28">
    <cfRule type="expression" dxfId="445" priority="843" stopIfTrue="1">
      <formula>AND(H14&gt;$W14,H14&lt;&gt;"")</formula>
    </cfRule>
    <cfRule type="expression" dxfId="444" priority="844" stopIfTrue="1">
      <formula>AND(H14&gt;$V14,H14&lt;&gt;"")</formula>
    </cfRule>
  </conditionalFormatting>
  <conditionalFormatting sqref="H34:H48">
    <cfRule type="expression" dxfId="443" priority="841" stopIfTrue="1">
      <formula>AND(H34&gt;$W34,H34&lt;&gt;"")</formula>
    </cfRule>
    <cfRule type="expression" dxfId="442" priority="842" stopIfTrue="1">
      <formula>AND(H34&gt;$V34,H34&lt;&gt;"")</formula>
    </cfRule>
  </conditionalFormatting>
  <conditionalFormatting sqref="H54:H68">
    <cfRule type="expression" dxfId="441" priority="839" stopIfTrue="1">
      <formula>AND(H54&gt;$W54,H54&lt;&gt;"")</formula>
    </cfRule>
    <cfRule type="expression" dxfId="440" priority="840" stopIfTrue="1">
      <formula>AND(H54&gt;$V54,H54&lt;&gt;"")</formula>
    </cfRule>
  </conditionalFormatting>
  <conditionalFormatting sqref="H74:H88">
    <cfRule type="expression" dxfId="439" priority="837" stopIfTrue="1">
      <formula>AND(H74&gt;$W74,H74&lt;&gt;"")</formula>
    </cfRule>
    <cfRule type="expression" dxfId="438" priority="838" stopIfTrue="1">
      <formula>AND(H74&gt;$V74,H74&lt;&gt;"")</formula>
    </cfRule>
  </conditionalFormatting>
  <conditionalFormatting sqref="H94:H108">
    <cfRule type="expression" dxfId="437" priority="835" stopIfTrue="1">
      <formula>AND(H94&gt;$W94,H94&lt;&gt;"")</formula>
    </cfRule>
    <cfRule type="expression" dxfId="436" priority="836" stopIfTrue="1">
      <formula>AND(H94&gt;$V94,H94&lt;&gt;"")</formula>
    </cfRule>
  </conditionalFormatting>
  <conditionalFormatting sqref="H114:H128">
    <cfRule type="expression" dxfId="435" priority="833" stopIfTrue="1">
      <formula>AND(H114&gt;$W114,H114&lt;&gt;"")</formula>
    </cfRule>
    <cfRule type="expression" dxfId="434" priority="834" stopIfTrue="1">
      <formula>AND(H114&gt;$V114,H114&lt;&gt;"")</formula>
    </cfRule>
  </conditionalFormatting>
  <conditionalFormatting sqref="H134:H148">
    <cfRule type="expression" dxfId="433" priority="831" stopIfTrue="1">
      <formula>AND(H134&gt;$W134,H134&lt;&gt;"")</formula>
    </cfRule>
    <cfRule type="expression" dxfId="432" priority="832" stopIfTrue="1">
      <formula>AND(H134&gt;$V134,H134&lt;&gt;"")</formula>
    </cfRule>
  </conditionalFormatting>
  <conditionalFormatting sqref="H154:H168">
    <cfRule type="expression" dxfId="431" priority="829" stopIfTrue="1">
      <formula>AND(H154&gt;$W154,H154&lt;&gt;"")</formula>
    </cfRule>
    <cfRule type="expression" dxfId="430" priority="830" stopIfTrue="1">
      <formula>AND(H154&gt;$V154,H154&lt;&gt;"")</formula>
    </cfRule>
  </conditionalFormatting>
  <conditionalFormatting sqref="H174:H188">
    <cfRule type="expression" dxfId="429" priority="827" stopIfTrue="1">
      <formula>AND(H174&gt;$W174,H174&lt;&gt;"")</formula>
    </cfRule>
    <cfRule type="expression" dxfId="428" priority="828" stopIfTrue="1">
      <formula>AND(H174&gt;$V174,H174&lt;&gt;"")</formula>
    </cfRule>
  </conditionalFormatting>
  <conditionalFormatting sqref="H194:H208">
    <cfRule type="expression" dxfId="427" priority="825" stopIfTrue="1">
      <formula>AND(H194&gt;$W194,H194&lt;&gt;"")</formula>
    </cfRule>
    <cfRule type="expression" dxfId="426" priority="826" stopIfTrue="1">
      <formula>AND(H194&gt;$V194,H194&lt;&gt;"")</formula>
    </cfRule>
  </conditionalFormatting>
  <conditionalFormatting sqref="H214:H228">
    <cfRule type="expression" dxfId="425" priority="823" stopIfTrue="1">
      <formula>AND(H214&gt;$W214,H214&lt;&gt;"")</formula>
    </cfRule>
    <cfRule type="expression" dxfId="424" priority="824" stopIfTrue="1">
      <formula>AND(H214&gt;$V214,H214&lt;&gt;"")</formula>
    </cfRule>
  </conditionalFormatting>
  <conditionalFormatting sqref="H234:H248">
    <cfRule type="expression" dxfId="423" priority="821" stopIfTrue="1">
      <formula>AND(H234&gt;$W234,H234&lt;&gt;"")</formula>
    </cfRule>
    <cfRule type="expression" dxfId="422" priority="822" stopIfTrue="1">
      <formula>AND(H234&gt;$V234,H234&lt;&gt;"")</formula>
    </cfRule>
  </conditionalFormatting>
  <conditionalFormatting sqref="H254:H268">
    <cfRule type="expression" dxfId="421" priority="819" stopIfTrue="1">
      <formula>AND(H254&gt;$W254,H254&lt;&gt;"")</formula>
    </cfRule>
    <cfRule type="expression" dxfId="420" priority="820" stopIfTrue="1">
      <formula>AND(H254&gt;$V254,H254&lt;&gt;"")</formula>
    </cfRule>
  </conditionalFormatting>
  <conditionalFormatting sqref="H274:H288">
    <cfRule type="expression" dxfId="419" priority="817" stopIfTrue="1">
      <formula>AND(H274&gt;$W274,H274&lt;&gt;"")</formula>
    </cfRule>
    <cfRule type="expression" dxfId="418" priority="818" stopIfTrue="1">
      <formula>AND(H274&gt;$V274,H274&lt;&gt;"")</formula>
    </cfRule>
  </conditionalFormatting>
  <conditionalFormatting sqref="H294:H308">
    <cfRule type="expression" dxfId="417" priority="815" stopIfTrue="1">
      <formula>AND(H294&gt;$W294,H294&lt;&gt;"")</formula>
    </cfRule>
    <cfRule type="expression" dxfId="416" priority="816" stopIfTrue="1">
      <formula>AND(H294&gt;$V294,H294&lt;&gt;"")</formula>
    </cfRule>
  </conditionalFormatting>
  <conditionalFormatting sqref="H314:H328">
    <cfRule type="expression" dxfId="415" priority="813" stopIfTrue="1">
      <formula>AND(H314&gt;$W314,H314&lt;&gt;"")</formula>
    </cfRule>
    <cfRule type="expression" dxfId="414" priority="814" stopIfTrue="1">
      <formula>AND(H314&gt;$V314,H314&lt;&gt;"")</formula>
    </cfRule>
  </conditionalFormatting>
  <conditionalFormatting sqref="H334:H348">
    <cfRule type="expression" dxfId="413" priority="811" stopIfTrue="1">
      <formula>AND(H334&gt;$W334,H334&lt;&gt;"")</formula>
    </cfRule>
    <cfRule type="expression" dxfId="412" priority="812" stopIfTrue="1">
      <formula>AND(H334&gt;$V334,H334&lt;&gt;"")</formula>
    </cfRule>
  </conditionalFormatting>
  <conditionalFormatting sqref="H354:H368">
    <cfRule type="expression" dxfId="411" priority="809" stopIfTrue="1">
      <formula>AND(H354&gt;$W354,H354&lt;&gt;"")</formula>
    </cfRule>
    <cfRule type="expression" dxfId="410" priority="810" stopIfTrue="1">
      <formula>AND(H354&gt;$V354,H354&lt;&gt;"")</formula>
    </cfRule>
  </conditionalFormatting>
  <conditionalFormatting sqref="H374:H388">
    <cfRule type="expression" dxfId="409" priority="807" stopIfTrue="1">
      <formula>AND(H374&gt;$W374,H374&lt;&gt;"")</formula>
    </cfRule>
    <cfRule type="expression" dxfId="408" priority="808" stopIfTrue="1">
      <formula>AND(H374&gt;$V374,H374&lt;&gt;"")</formula>
    </cfRule>
  </conditionalFormatting>
  <conditionalFormatting sqref="H394:H408">
    <cfRule type="expression" dxfId="407" priority="805" stopIfTrue="1">
      <formula>AND(H394&gt;$W394,H394&lt;&gt;"")</formula>
    </cfRule>
    <cfRule type="expression" dxfId="406" priority="806" stopIfTrue="1">
      <formula>AND(H394&gt;$V394,H394&lt;&gt;"")</formula>
    </cfRule>
  </conditionalFormatting>
  <conditionalFormatting sqref="H414:H428">
    <cfRule type="expression" dxfId="405" priority="803" stopIfTrue="1">
      <formula>AND(H414&gt;$W414,H414&lt;&gt;"")</formula>
    </cfRule>
    <cfRule type="expression" dxfId="404" priority="804" stopIfTrue="1">
      <formula>AND(H414&gt;$V414,H414&lt;&gt;"")</formula>
    </cfRule>
  </conditionalFormatting>
  <conditionalFormatting sqref="H434:H448">
    <cfRule type="expression" dxfId="403" priority="801" stopIfTrue="1">
      <formula>AND(H434&gt;$W434,H434&lt;&gt;"")</formula>
    </cfRule>
    <cfRule type="expression" dxfId="402" priority="802" stopIfTrue="1">
      <formula>AND(H434&gt;$V434,H434&lt;&gt;"")</formula>
    </cfRule>
  </conditionalFormatting>
  <conditionalFormatting sqref="H454:H468">
    <cfRule type="expression" dxfId="401" priority="799" stopIfTrue="1">
      <formula>AND(H454&gt;$W454,H454&lt;&gt;"")</formula>
    </cfRule>
    <cfRule type="expression" dxfId="400" priority="800" stopIfTrue="1">
      <formula>AND(H454&gt;$V454,H454&lt;&gt;"")</formula>
    </cfRule>
  </conditionalFormatting>
  <conditionalFormatting sqref="H474:H488">
    <cfRule type="expression" dxfId="399" priority="797" stopIfTrue="1">
      <formula>AND(H474&gt;$W474,H474&lt;&gt;"")</formula>
    </cfRule>
    <cfRule type="expression" dxfId="398" priority="798" stopIfTrue="1">
      <formula>AND(H474&gt;$V474,H474&lt;&gt;"")</formula>
    </cfRule>
  </conditionalFormatting>
  <conditionalFormatting sqref="H494:H508">
    <cfRule type="expression" dxfId="397" priority="795" stopIfTrue="1">
      <formula>AND(H494&gt;$W494,H494&lt;&gt;"")</formula>
    </cfRule>
    <cfRule type="expression" dxfId="396" priority="796" stopIfTrue="1">
      <formula>AND(H494&gt;$V494,H494&lt;&gt;"")</formula>
    </cfRule>
  </conditionalFormatting>
  <conditionalFormatting sqref="H514:H528">
    <cfRule type="expression" dxfId="395" priority="793" stopIfTrue="1">
      <formula>AND(H514&gt;$W514,H514&lt;&gt;"")</formula>
    </cfRule>
    <cfRule type="expression" dxfId="394" priority="794" stopIfTrue="1">
      <formula>AND(H514&gt;$V514,H514&lt;&gt;"")</formula>
    </cfRule>
  </conditionalFormatting>
  <conditionalFormatting sqref="H534:H548">
    <cfRule type="expression" dxfId="393" priority="791" stopIfTrue="1">
      <formula>AND(H534&gt;$W534,H534&lt;&gt;"")</formula>
    </cfRule>
    <cfRule type="expression" dxfId="392" priority="792" stopIfTrue="1">
      <formula>AND(H534&gt;$V534,H534&lt;&gt;"")</formula>
    </cfRule>
  </conditionalFormatting>
  <conditionalFormatting sqref="H554:H568">
    <cfRule type="expression" dxfId="391" priority="789" stopIfTrue="1">
      <formula>AND(H554&gt;$W554,H554&lt;&gt;"")</formula>
    </cfRule>
    <cfRule type="expression" dxfId="390" priority="790" stopIfTrue="1">
      <formula>AND(H554&gt;$V554,H554&lt;&gt;"")</formula>
    </cfRule>
  </conditionalFormatting>
  <conditionalFormatting sqref="H574:H588">
    <cfRule type="expression" dxfId="389" priority="787" stopIfTrue="1">
      <formula>AND(H574&gt;$W574,H574&lt;&gt;"")</formula>
    </cfRule>
    <cfRule type="expression" dxfId="388" priority="788" stopIfTrue="1">
      <formula>AND(H574&gt;$V574,H574&lt;&gt;"")</formula>
    </cfRule>
  </conditionalFormatting>
  <conditionalFormatting sqref="H594:H608">
    <cfRule type="expression" dxfId="387" priority="785" stopIfTrue="1">
      <formula>AND(H594&gt;$W594,H594&lt;&gt;"")</formula>
    </cfRule>
    <cfRule type="expression" dxfId="386" priority="786" stopIfTrue="1">
      <formula>AND(H594&gt;$V594,H594&lt;&gt;"")</formula>
    </cfRule>
  </conditionalFormatting>
  <conditionalFormatting sqref="H614:H628">
    <cfRule type="expression" dxfId="385" priority="783" stopIfTrue="1">
      <formula>AND(H614&gt;$W614,H614&lt;&gt;"")</formula>
    </cfRule>
    <cfRule type="expression" dxfId="384" priority="784" stopIfTrue="1">
      <formula>AND(H614&gt;$V614,H614&lt;&gt;"")</formula>
    </cfRule>
  </conditionalFormatting>
  <conditionalFormatting sqref="H634:H648">
    <cfRule type="expression" dxfId="383" priority="781" stopIfTrue="1">
      <formula>AND(H634&gt;$W634,H634&lt;&gt;"")</formula>
    </cfRule>
    <cfRule type="expression" dxfId="382" priority="782" stopIfTrue="1">
      <formula>AND(H634&gt;$V634,H634&lt;&gt;"")</formula>
    </cfRule>
  </conditionalFormatting>
  <conditionalFormatting sqref="H654:H668">
    <cfRule type="expression" dxfId="381" priority="779" stopIfTrue="1">
      <formula>AND(H654&gt;$W654,H654&lt;&gt;"")</formula>
    </cfRule>
    <cfRule type="expression" dxfId="380" priority="780" stopIfTrue="1">
      <formula>AND(H654&gt;$V654,H654&lt;&gt;"")</formula>
    </cfRule>
  </conditionalFormatting>
  <conditionalFormatting sqref="H674:H688">
    <cfRule type="expression" dxfId="379" priority="777" stopIfTrue="1">
      <formula>AND(H674&gt;$W674,H674&lt;&gt;"")</formula>
    </cfRule>
    <cfRule type="expression" dxfId="378" priority="778" stopIfTrue="1">
      <formula>AND(H674&gt;$V674,H674&lt;&gt;"")</formula>
    </cfRule>
  </conditionalFormatting>
  <conditionalFormatting sqref="H694:H708">
    <cfRule type="expression" dxfId="377" priority="775" stopIfTrue="1">
      <formula>AND(H694&gt;$W694,H694&lt;&gt;"")</formula>
    </cfRule>
    <cfRule type="expression" dxfId="376" priority="776" stopIfTrue="1">
      <formula>AND(H694&gt;$V694,H694&lt;&gt;"")</formula>
    </cfRule>
  </conditionalFormatting>
  <conditionalFormatting sqref="H714:H728">
    <cfRule type="expression" dxfId="375" priority="773" stopIfTrue="1">
      <formula>AND(H714&gt;$W714,H714&lt;&gt;"")</formula>
    </cfRule>
    <cfRule type="expression" dxfId="374" priority="774" stopIfTrue="1">
      <formula>AND(H714&gt;$V714,H714&lt;&gt;"")</formula>
    </cfRule>
  </conditionalFormatting>
  <conditionalFormatting sqref="H734:H748">
    <cfRule type="expression" dxfId="373" priority="771" stopIfTrue="1">
      <formula>AND(H734&gt;$W734,H734&lt;&gt;"")</formula>
    </cfRule>
    <cfRule type="expression" dxfId="372" priority="772" stopIfTrue="1">
      <formula>AND(H734&gt;$V734,H734&lt;&gt;"")</formula>
    </cfRule>
  </conditionalFormatting>
  <conditionalFormatting sqref="H754:H768">
    <cfRule type="expression" dxfId="371" priority="769" stopIfTrue="1">
      <formula>AND(H754&gt;$W754,H754&lt;&gt;"")</formula>
    </cfRule>
    <cfRule type="expression" dxfId="370" priority="770" stopIfTrue="1">
      <formula>AND(H754&gt;$V754,H754&lt;&gt;"")</formula>
    </cfRule>
  </conditionalFormatting>
  <conditionalFormatting sqref="H774:H788">
    <cfRule type="expression" dxfId="369" priority="767" stopIfTrue="1">
      <formula>AND(H774&gt;$W774,H774&lt;&gt;"")</formula>
    </cfRule>
    <cfRule type="expression" dxfId="368" priority="768" stopIfTrue="1">
      <formula>AND(H774&gt;$V774,H774&lt;&gt;"")</formula>
    </cfRule>
  </conditionalFormatting>
  <conditionalFormatting sqref="H794:H808">
    <cfRule type="expression" dxfId="367" priority="765" stopIfTrue="1">
      <formula>AND(H794&gt;$W794,H794&lt;&gt;"")</formula>
    </cfRule>
    <cfRule type="expression" dxfId="366" priority="766" stopIfTrue="1">
      <formula>AND(H794&gt;$V794,H794&lt;&gt;"")</formula>
    </cfRule>
  </conditionalFormatting>
  <conditionalFormatting sqref="H814:H828">
    <cfRule type="expression" dxfId="365" priority="763" stopIfTrue="1">
      <formula>AND(H814&gt;$W814,H814&lt;&gt;"")</formula>
    </cfRule>
    <cfRule type="expression" dxfId="364" priority="764" stopIfTrue="1">
      <formula>AND(H814&gt;$V814,H814&lt;&gt;"")</formula>
    </cfRule>
  </conditionalFormatting>
  <conditionalFormatting sqref="H834:H848">
    <cfRule type="expression" dxfId="363" priority="761" stopIfTrue="1">
      <formula>AND(H834&gt;$W834,H834&lt;&gt;"")</formula>
    </cfRule>
    <cfRule type="expression" dxfId="362" priority="762" stopIfTrue="1">
      <formula>AND(H834&gt;$V834,H834&lt;&gt;"")</formula>
    </cfRule>
  </conditionalFormatting>
  <conditionalFormatting sqref="H854:H868">
    <cfRule type="expression" dxfId="361" priority="759" stopIfTrue="1">
      <formula>AND(H854&gt;$W854,H854&lt;&gt;"")</formula>
    </cfRule>
    <cfRule type="expression" dxfId="360" priority="760" stopIfTrue="1">
      <formula>AND(H854&gt;$V854,H854&lt;&gt;"")</formula>
    </cfRule>
  </conditionalFormatting>
  <conditionalFormatting sqref="H874:H888">
    <cfRule type="expression" dxfId="359" priority="757" stopIfTrue="1">
      <formula>AND(H874&gt;$W874,H874&lt;&gt;"")</formula>
    </cfRule>
    <cfRule type="expression" dxfId="358" priority="758" stopIfTrue="1">
      <formula>AND(H874&gt;$V874,H874&lt;&gt;"")</formula>
    </cfRule>
  </conditionalFormatting>
  <conditionalFormatting sqref="H894:H908">
    <cfRule type="expression" dxfId="357" priority="755" stopIfTrue="1">
      <formula>AND(H894&gt;$W894,H894&lt;&gt;"")</formula>
    </cfRule>
    <cfRule type="expression" dxfId="356" priority="756" stopIfTrue="1">
      <formula>AND(H894&gt;$V894,H894&lt;&gt;"")</formula>
    </cfRule>
  </conditionalFormatting>
  <conditionalFormatting sqref="H914:H928">
    <cfRule type="expression" dxfId="355" priority="753" stopIfTrue="1">
      <formula>AND(H914&gt;$W914,H914&lt;&gt;"")</formula>
    </cfRule>
    <cfRule type="expression" dxfId="354" priority="754" stopIfTrue="1">
      <formula>AND(H914&gt;$V914,H914&lt;&gt;"")</formula>
    </cfRule>
  </conditionalFormatting>
  <conditionalFormatting sqref="H934:H948">
    <cfRule type="expression" dxfId="353" priority="751" stopIfTrue="1">
      <formula>AND(H934&gt;$W934,H934&lt;&gt;"")</formula>
    </cfRule>
    <cfRule type="expression" dxfId="352" priority="752" stopIfTrue="1">
      <formula>AND(H934&gt;$V934,H934&lt;&gt;"")</formula>
    </cfRule>
  </conditionalFormatting>
  <conditionalFormatting sqref="H954:H968">
    <cfRule type="expression" dxfId="351" priority="749" stopIfTrue="1">
      <formula>AND(H954&gt;$W954,H954&lt;&gt;"")</formula>
    </cfRule>
    <cfRule type="expression" dxfId="350" priority="750" stopIfTrue="1">
      <formula>AND(H954&gt;$V954,H954&lt;&gt;"")</formula>
    </cfRule>
  </conditionalFormatting>
  <conditionalFormatting sqref="H974:H988">
    <cfRule type="expression" dxfId="349" priority="747" stopIfTrue="1">
      <formula>AND(H974&gt;$W974,H974&lt;&gt;"")</formula>
    </cfRule>
    <cfRule type="expression" dxfId="348" priority="748" stopIfTrue="1">
      <formula>AND(H974&gt;$V974,H974&lt;&gt;"")</formula>
    </cfRule>
  </conditionalFormatting>
  <conditionalFormatting sqref="H994:H1008">
    <cfRule type="expression" dxfId="347" priority="745" stopIfTrue="1">
      <formula>AND(H994&gt;$W994,H994&lt;&gt;"")</formula>
    </cfRule>
    <cfRule type="expression" dxfId="346" priority="746" stopIfTrue="1">
      <formula>AND(H994&gt;$V994,H994&lt;&gt;"")</formula>
    </cfRule>
  </conditionalFormatting>
  <conditionalFormatting sqref="H1014:H1028">
    <cfRule type="expression" dxfId="345" priority="743" stopIfTrue="1">
      <formula>AND(H1014&gt;$W1014,H1014&lt;&gt;"")</formula>
    </cfRule>
    <cfRule type="expression" dxfId="344" priority="744" stopIfTrue="1">
      <formula>AND(H1014&gt;$V1014,H1014&lt;&gt;"")</formula>
    </cfRule>
  </conditionalFormatting>
  <conditionalFormatting sqref="H1034:H1048">
    <cfRule type="expression" dxfId="343" priority="741" stopIfTrue="1">
      <formula>AND(H1034&gt;$W1034,H1034&lt;&gt;"")</formula>
    </cfRule>
    <cfRule type="expression" dxfId="342" priority="742" stopIfTrue="1">
      <formula>AND(H1034&gt;$V1034,H1034&lt;&gt;"")</formula>
    </cfRule>
  </conditionalFormatting>
  <conditionalFormatting sqref="H1054:H1068">
    <cfRule type="expression" dxfId="341" priority="739" stopIfTrue="1">
      <formula>AND(H1054&gt;$W1054,H1054&lt;&gt;"")</formula>
    </cfRule>
    <cfRule type="expression" dxfId="340" priority="740" stopIfTrue="1">
      <formula>AND(H1054&gt;$V1054,H1054&lt;&gt;"")</formula>
    </cfRule>
  </conditionalFormatting>
  <conditionalFormatting sqref="H1074:H1088">
    <cfRule type="expression" dxfId="339" priority="737" stopIfTrue="1">
      <formula>AND(H1074&gt;$W1074,H1074&lt;&gt;"")</formula>
    </cfRule>
    <cfRule type="expression" dxfId="338" priority="738" stopIfTrue="1">
      <formula>AND(H1074&gt;$V1074,H1074&lt;&gt;"")</formula>
    </cfRule>
  </conditionalFormatting>
  <conditionalFormatting sqref="H1094:H1108">
    <cfRule type="expression" dxfId="337" priority="735" stopIfTrue="1">
      <formula>AND(H1094&gt;$W1094,H1094&lt;&gt;"")</formula>
    </cfRule>
    <cfRule type="expression" dxfId="336" priority="736" stopIfTrue="1">
      <formula>AND(H1094&gt;$V1094,H1094&lt;&gt;"")</formula>
    </cfRule>
  </conditionalFormatting>
  <conditionalFormatting sqref="H1114:H1128">
    <cfRule type="expression" dxfId="335" priority="733" stopIfTrue="1">
      <formula>AND(H1114&gt;$W1114,H1114&lt;&gt;"")</formula>
    </cfRule>
    <cfRule type="expression" dxfId="334" priority="734" stopIfTrue="1">
      <formula>AND(H1114&gt;$V1114,H1114&lt;&gt;"")</formula>
    </cfRule>
  </conditionalFormatting>
  <conditionalFormatting sqref="H1134:H1148">
    <cfRule type="expression" dxfId="333" priority="731" stopIfTrue="1">
      <formula>AND(H1134&gt;$W1134,H1134&lt;&gt;"")</formula>
    </cfRule>
    <cfRule type="expression" dxfId="332" priority="732" stopIfTrue="1">
      <formula>AND(H1134&gt;$V1134,H1134&lt;&gt;"")</formula>
    </cfRule>
  </conditionalFormatting>
  <conditionalFormatting sqref="H1154:H1168">
    <cfRule type="expression" dxfId="331" priority="729" stopIfTrue="1">
      <formula>AND(H1154&gt;$W1154,H1154&lt;&gt;"")</formula>
    </cfRule>
    <cfRule type="expression" dxfId="330" priority="730" stopIfTrue="1">
      <formula>AND(H1154&gt;$V1154,H1154&lt;&gt;"")</formula>
    </cfRule>
  </conditionalFormatting>
  <conditionalFormatting sqref="H1174:H1188">
    <cfRule type="expression" dxfId="329" priority="727" stopIfTrue="1">
      <formula>AND(H1174&gt;$W1174,H1174&lt;&gt;"")</formula>
    </cfRule>
    <cfRule type="expression" dxfId="328" priority="728" stopIfTrue="1">
      <formula>AND(H1174&gt;$V1174,H1174&lt;&gt;"")</formula>
    </cfRule>
  </conditionalFormatting>
  <conditionalFormatting sqref="H1194:H1208">
    <cfRule type="expression" dxfId="327" priority="725" stopIfTrue="1">
      <formula>AND(H1194&gt;$W1194,H1194&lt;&gt;"")</formula>
    </cfRule>
    <cfRule type="expression" dxfId="326" priority="726" stopIfTrue="1">
      <formula>AND(H1194&gt;$V1194,H1194&lt;&gt;"")</formula>
    </cfRule>
  </conditionalFormatting>
  <conditionalFormatting sqref="H1214:H1228">
    <cfRule type="expression" dxfId="325" priority="723" stopIfTrue="1">
      <formula>AND(H1214&gt;$W1214,H1214&lt;&gt;"")</formula>
    </cfRule>
    <cfRule type="expression" dxfId="324" priority="724" stopIfTrue="1">
      <formula>AND(H1214&gt;$V1214,H1214&lt;&gt;"")</formula>
    </cfRule>
  </conditionalFormatting>
  <conditionalFormatting sqref="H1234:H1248">
    <cfRule type="expression" dxfId="323" priority="721" stopIfTrue="1">
      <formula>AND(H1234&gt;$W1234,H1234&lt;&gt;"")</formula>
    </cfRule>
    <cfRule type="expression" dxfId="322" priority="722" stopIfTrue="1">
      <formula>AND(H1234&gt;$V1234,H1234&lt;&gt;"")</formula>
    </cfRule>
  </conditionalFormatting>
  <conditionalFormatting sqref="H1254:H1268">
    <cfRule type="expression" dxfId="321" priority="719" stopIfTrue="1">
      <formula>AND(H1254&gt;$W1254,H1254&lt;&gt;"")</formula>
    </cfRule>
    <cfRule type="expression" dxfId="320" priority="720" stopIfTrue="1">
      <formula>AND(H1254&gt;$V1254,H1254&lt;&gt;"")</formula>
    </cfRule>
  </conditionalFormatting>
  <conditionalFormatting sqref="H1274:H1288">
    <cfRule type="expression" dxfId="319" priority="717" stopIfTrue="1">
      <formula>AND(H1274&gt;$W1274,H1274&lt;&gt;"")</formula>
    </cfRule>
    <cfRule type="expression" dxfId="318" priority="718" stopIfTrue="1">
      <formula>AND(H1274&gt;$V1274,H1274&lt;&gt;"")</formula>
    </cfRule>
  </conditionalFormatting>
  <conditionalFormatting sqref="J34:K48 J54:K68 J74:K88 J94:K108 J114:K128 J134:K148 J154:K168 J174:K188 J194:K208 J214:K228 J234:K248 J254:K268 J274:K288 J294:K308 J314:K328 J334:K348 J354:K368 J374:K388 J394:K408 J414:K428 J434:K448 J454:K468 J474:K488 J494:K508 J514:K528 J534:K548 J554:K568 J574:K588 J594:K608 J614:K628 J634:K648 J654:K668 J674:K688 J694:K708 J714:K728 J734:K748 J754:K768 J774:K788 J794:K808 J814:K828 J834:K848 J854:K868 J874:K888 J894:K908 J914:K928 J934:K948 J954:K968 J974:K988 J994:K1008 J1014:K1028 J1034:K1048 J1054:K1068 J1074:K1088 J1094:K1108 J1114:K1128 J1134:K1148 J1154:K1168 J1174:K1188 J1194:K1208 J1214:K1228 J1234:K1248 J1254:K1268 J1274:K1288 J14:K28">
    <cfRule type="expression" dxfId="317" priority="706" stopIfTrue="1">
      <formula>AND($D14&lt;&gt;"",$H14&gt;11,LEN(J14)&lt;2)</formula>
    </cfRule>
    <cfRule type="expression" dxfId="316" priority="707">
      <formula>AND($D14&lt;&gt;"",J14&lt;&gt;Y14,J14&lt;&gt;0)</formula>
    </cfRule>
  </conditionalFormatting>
  <conditionalFormatting sqref="J31">
    <cfRule type="expression" priority="700" stopIfTrue="1">
      <formula>$W31=""</formula>
    </cfRule>
    <cfRule type="expression" dxfId="315" priority="701" stopIfTrue="1">
      <formula>($J31+$K31)&lt;IF($G31="?",8,(1*$G31))</formula>
    </cfRule>
    <cfRule type="expression" dxfId="314" priority="702" stopIfTrue="1">
      <formula>AND($L$2="Nee",$E31="WK",$J31&lt;IF($G31="?",8,(1*$G31))/2)</formula>
    </cfRule>
    <cfRule type="expression" dxfId="313" priority="703" stopIfTrue="1">
      <formula>AND($L$2="Ja",$E31="WK",$J31&lt;IF($G31="?",8,(1*$G31)))</formula>
    </cfRule>
    <cfRule type="expression" dxfId="312" priority="704" stopIfTrue="1">
      <formula>AND(OR($W31="E",$W31="F"),$J31=0)</formula>
    </cfRule>
  </conditionalFormatting>
  <conditionalFormatting sqref="J51">
    <cfRule type="expression" priority="689" stopIfTrue="1">
      <formula>$W51=""</formula>
    </cfRule>
    <cfRule type="expression" dxfId="311" priority="690" stopIfTrue="1">
      <formula>($J51+$K51)&lt;IF($G51="?",8,(1*$G51))</formula>
    </cfRule>
    <cfRule type="expression" dxfId="310" priority="691" stopIfTrue="1">
      <formula>AND($L$2="Nee",$E51="WK",$J51&lt;IF($G51="?",8,(1*$G51))/2)</formula>
    </cfRule>
    <cfRule type="expression" dxfId="309" priority="692" stopIfTrue="1">
      <formula>AND($L$2="Ja",$E51="WK",$J51&lt;IF($G51="?",8,(1*$G51)))</formula>
    </cfRule>
    <cfRule type="expression" dxfId="308" priority="693" stopIfTrue="1">
      <formula>AND(OR($W51="E",$W51="F"),$J51=0)</formula>
    </cfRule>
  </conditionalFormatting>
  <conditionalFormatting sqref="J71">
    <cfRule type="expression" priority="678" stopIfTrue="1">
      <formula>$W71=""</formula>
    </cfRule>
    <cfRule type="expression" dxfId="307" priority="679" stopIfTrue="1">
      <formula>($J71+$K71)&lt;IF($G71="?",8,(1*$G71))</formula>
    </cfRule>
    <cfRule type="expression" dxfId="306" priority="680" stopIfTrue="1">
      <formula>AND($L$2="Nee",$E71="WK",$J71&lt;IF($G71="?",8,(1*$G71))/2)</formula>
    </cfRule>
    <cfRule type="expression" dxfId="305" priority="681" stopIfTrue="1">
      <formula>AND($L$2="Ja",$E71="WK",$J71&lt;IF($G71="?",8,(1*$G71)))</formula>
    </cfRule>
    <cfRule type="expression" dxfId="304" priority="682" stopIfTrue="1">
      <formula>AND(OR($W71="E",$W71="F"),$J71=0)</formula>
    </cfRule>
  </conditionalFormatting>
  <conditionalFormatting sqref="J91">
    <cfRule type="expression" priority="667" stopIfTrue="1">
      <formula>$W91=""</formula>
    </cfRule>
    <cfRule type="expression" dxfId="303" priority="668" stopIfTrue="1">
      <formula>($J91+$K91)&lt;IF($G91="?",8,(1*$G91))</formula>
    </cfRule>
    <cfRule type="expression" dxfId="302" priority="669" stopIfTrue="1">
      <formula>AND($L$2="Nee",$E91="WK",$J91&lt;IF($G91="?",8,(1*$G91))/2)</formula>
    </cfRule>
    <cfRule type="expression" dxfId="301" priority="670" stopIfTrue="1">
      <formula>AND($L$2="Ja",$E91="WK",$J91&lt;IF($G91="?",8,(1*$G91)))</formula>
    </cfRule>
    <cfRule type="expression" dxfId="300" priority="671" stopIfTrue="1">
      <formula>AND(OR($W91="E",$W91="F"),$J91=0)</formula>
    </cfRule>
  </conditionalFormatting>
  <conditionalFormatting sqref="J111">
    <cfRule type="expression" priority="656" stopIfTrue="1">
      <formula>$W111=""</formula>
    </cfRule>
    <cfRule type="expression" dxfId="299" priority="657" stopIfTrue="1">
      <formula>($J111+$K111)&lt;IF($G111="?",8,(1*$G111))</formula>
    </cfRule>
    <cfRule type="expression" dxfId="298" priority="658" stopIfTrue="1">
      <formula>AND($L$2="Nee",$E111="WK",$J111&lt;IF($G111="?",8,(1*$G111))/2)</formula>
    </cfRule>
    <cfRule type="expression" dxfId="297" priority="659" stopIfTrue="1">
      <formula>AND($L$2="Ja",$E111="WK",$J111&lt;IF($G111="?",8,(1*$G111)))</formula>
    </cfRule>
    <cfRule type="expression" dxfId="296" priority="660" stopIfTrue="1">
      <formula>AND(OR($W111="E",$W111="F"),$J111=0)</formula>
    </cfRule>
  </conditionalFormatting>
  <conditionalFormatting sqref="J131">
    <cfRule type="expression" priority="645" stopIfTrue="1">
      <formula>$W131=""</formula>
    </cfRule>
    <cfRule type="expression" dxfId="295" priority="646" stopIfTrue="1">
      <formula>($J131+$K131)&lt;IF($G131="?",8,(1*$G131))</formula>
    </cfRule>
    <cfRule type="expression" dxfId="294" priority="647" stopIfTrue="1">
      <formula>AND($L$2="Nee",$E131="WK",$J131&lt;IF($G131="?",8,(1*$G131))/2)</formula>
    </cfRule>
    <cfRule type="expression" dxfId="293" priority="648" stopIfTrue="1">
      <formula>AND($L$2="Ja",$E131="WK",$J131&lt;IF($G131="?",8,(1*$G131)))</formula>
    </cfRule>
    <cfRule type="expression" dxfId="292" priority="649" stopIfTrue="1">
      <formula>AND(OR($W131="E",$W131="F"),$J131=0)</formula>
    </cfRule>
  </conditionalFormatting>
  <conditionalFormatting sqref="J151">
    <cfRule type="expression" priority="634" stopIfTrue="1">
      <formula>$W151=""</formula>
    </cfRule>
    <cfRule type="expression" dxfId="291" priority="635" stopIfTrue="1">
      <formula>($J151+$K151)&lt;IF($G151="?",8,(1*$G151))</formula>
    </cfRule>
    <cfRule type="expression" dxfId="290" priority="636" stopIfTrue="1">
      <formula>AND($L$2="Nee",$E151="WK",$J151&lt;IF($G151="?",8,(1*$G151))/2)</formula>
    </cfRule>
    <cfRule type="expression" dxfId="289" priority="637" stopIfTrue="1">
      <formula>AND($L$2="Ja",$E151="WK",$J151&lt;IF($G151="?",8,(1*$G151)))</formula>
    </cfRule>
    <cfRule type="expression" dxfId="288" priority="638" stopIfTrue="1">
      <formula>AND(OR($W151="E",$W151="F"),$J151=0)</formula>
    </cfRule>
  </conditionalFormatting>
  <conditionalFormatting sqref="J171">
    <cfRule type="expression" priority="623" stopIfTrue="1">
      <formula>$W171=""</formula>
    </cfRule>
    <cfRule type="expression" dxfId="287" priority="624" stopIfTrue="1">
      <formula>($J171+$K171)&lt;IF($G171="?",8,(1*$G171))</formula>
    </cfRule>
    <cfRule type="expression" dxfId="286" priority="625" stopIfTrue="1">
      <formula>AND($L$2="Nee",$E171="WK",$J171&lt;IF($G171="?",8,(1*$G171))/2)</formula>
    </cfRule>
    <cfRule type="expression" dxfId="285" priority="626" stopIfTrue="1">
      <formula>AND($L$2="Ja",$E171="WK",$J171&lt;IF($G171="?",8,(1*$G171)))</formula>
    </cfRule>
    <cfRule type="expression" dxfId="284" priority="627" stopIfTrue="1">
      <formula>AND(OR($W171="E",$W171="F"),$J171=0)</formula>
    </cfRule>
  </conditionalFormatting>
  <conditionalFormatting sqref="J191">
    <cfRule type="expression" priority="612" stopIfTrue="1">
      <formula>$W191=""</formula>
    </cfRule>
    <cfRule type="expression" dxfId="283" priority="613" stopIfTrue="1">
      <formula>($J191+$K191)&lt;IF($G191="?",8,(1*$G191))</formula>
    </cfRule>
    <cfRule type="expression" dxfId="282" priority="614" stopIfTrue="1">
      <formula>AND($L$2="Nee",$E191="WK",$J191&lt;IF($G191="?",8,(1*$G191))/2)</formula>
    </cfRule>
    <cfRule type="expression" dxfId="281" priority="615" stopIfTrue="1">
      <formula>AND($L$2="Ja",$E191="WK",$J191&lt;IF($G191="?",8,(1*$G191)))</formula>
    </cfRule>
    <cfRule type="expression" dxfId="280" priority="616" stopIfTrue="1">
      <formula>AND(OR($W191="E",$W191="F"),$J191=0)</formula>
    </cfRule>
  </conditionalFormatting>
  <conditionalFormatting sqref="J211">
    <cfRule type="expression" priority="601" stopIfTrue="1">
      <formula>$W211=""</formula>
    </cfRule>
    <cfRule type="expression" dxfId="279" priority="602" stopIfTrue="1">
      <formula>($J211+$K211)&lt;IF($G211="?",8,(1*$G211))</formula>
    </cfRule>
    <cfRule type="expression" dxfId="278" priority="603" stopIfTrue="1">
      <formula>AND($L$2="Nee",$E211="WK",$J211&lt;IF($G211="?",8,(1*$G211))/2)</formula>
    </cfRule>
    <cfRule type="expression" dxfId="277" priority="604" stopIfTrue="1">
      <formula>AND($L$2="Ja",$E211="WK",$J211&lt;IF($G211="?",8,(1*$G211)))</formula>
    </cfRule>
    <cfRule type="expression" dxfId="276" priority="605" stopIfTrue="1">
      <formula>AND(OR($W211="E",$W211="F"),$J211=0)</formula>
    </cfRule>
  </conditionalFormatting>
  <conditionalFormatting sqref="J231">
    <cfRule type="expression" priority="590" stopIfTrue="1">
      <formula>$W231=""</formula>
    </cfRule>
    <cfRule type="expression" dxfId="275" priority="591" stopIfTrue="1">
      <formula>($J231+$K231)&lt;IF($G231="?",8,(1*$G231))</formula>
    </cfRule>
    <cfRule type="expression" dxfId="274" priority="592" stopIfTrue="1">
      <formula>AND($L$2="Nee",$E231="WK",$J231&lt;IF($G231="?",8,(1*$G231))/2)</formula>
    </cfRule>
    <cfRule type="expression" dxfId="273" priority="593" stopIfTrue="1">
      <formula>AND($L$2="Ja",$E231="WK",$J231&lt;IF($G231="?",8,(1*$G231)))</formula>
    </cfRule>
    <cfRule type="expression" dxfId="272" priority="594" stopIfTrue="1">
      <formula>AND(OR($W231="E",$W231="F"),$J231=0)</formula>
    </cfRule>
  </conditionalFormatting>
  <conditionalFormatting sqref="J251">
    <cfRule type="expression" priority="579" stopIfTrue="1">
      <formula>$W251=""</formula>
    </cfRule>
    <cfRule type="expression" dxfId="271" priority="580" stopIfTrue="1">
      <formula>($J251+$K251)&lt;IF($G251="?",8,(1*$G251))</formula>
    </cfRule>
    <cfRule type="expression" dxfId="270" priority="581" stopIfTrue="1">
      <formula>AND($L$2="Nee",$E251="WK",$J251&lt;IF($G251="?",8,(1*$G251))/2)</formula>
    </cfRule>
    <cfRule type="expression" dxfId="269" priority="582" stopIfTrue="1">
      <formula>AND($L$2="Ja",$E251="WK",$J251&lt;IF($G251="?",8,(1*$G251)))</formula>
    </cfRule>
    <cfRule type="expression" dxfId="268" priority="583" stopIfTrue="1">
      <formula>AND(OR($W251="E",$W251="F"),$J251=0)</formula>
    </cfRule>
  </conditionalFormatting>
  <conditionalFormatting sqref="J271">
    <cfRule type="expression" priority="568" stopIfTrue="1">
      <formula>$W271=""</formula>
    </cfRule>
    <cfRule type="expression" dxfId="267" priority="569" stopIfTrue="1">
      <formula>($J271+$K271)&lt;IF($G271="?",8,(1*$G271))</formula>
    </cfRule>
    <cfRule type="expression" dxfId="266" priority="570" stopIfTrue="1">
      <formula>AND($L$2="Nee",$E271="WK",$J271&lt;IF($G271="?",8,(1*$G271))/2)</formula>
    </cfRule>
    <cfRule type="expression" dxfId="265" priority="571" stopIfTrue="1">
      <formula>AND($L$2="Ja",$E271="WK",$J271&lt;IF($G271="?",8,(1*$G271)))</formula>
    </cfRule>
    <cfRule type="expression" dxfId="264" priority="572" stopIfTrue="1">
      <formula>AND(OR($W271="E",$W271="F"),$J271=0)</formula>
    </cfRule>
  </conditionalFormatting>
  <conditionalFormatting sqref="J291">
    <cfRule type="expression" priority="557" stopIfTrue="1">
      <formula>$W291=""</formula>
    </cfRule>
    <cfRule type="expression" dxfId="263" priority="558" stopIfTrue="1">
      <formula>($J291+$K291)&lt;IF($G291="?",8,(1*$G291))</formula>
    </cfRule>
    <cfRule type="expression" dxfId="262" priority="559" stopIfTrue="1">
      <formula>AND($L$2="Nee",$E291="WK",$J291&lt;IF($G291="?",8,(1*$G291))/2)</formula>
    </cfRule>
    <cfRule type="expression" dxfId="261" priority="560" stopIfTrue="1">
      <formula>AND($L$2="Ja",$E291="WK",$J291&lt;IF($G291="?",8,(1*$G291)))</formula>
    </cfRule>
    <cfRule type="expression" dxfId="260" priority="561" stopIfTrue="1">
      <formula>AND(OR($W291="E",$W291="F"),$J291=0)</formula>
    </cfRule>
  </conditionalFormatting>
  <conditionalFormatting sqref="J311">
    <cfRule type="expression" priority="546" stopIfTrue="1">
      <formula>$W311=""</formula>
    </cfRule>
    <cfRule type="expression" dxfId="259" priority="547" stopIfTrue="1">
      <formula>($J311+$K311)&lt;IF($G311="?",8,(1*$G311))</formula>
    </cfRule>
    <cfRule type="expression" dxfId="258" priority="548" stopIfTrue="1">
      <formula>AND($L$2="Nee",$E311="WK",$J311&lt;IF($G311="?",8,(1*$G311))/2)</formula>
    </cfRule>
    <cfRule type="expression" dxfId="257" priority="549" stopIfTrue="1">
      <formula>AND($L$2="Ja",$E311="WK",$J311&lt;IF($G311="?",8,(1*$G311)))</formula>
    </cfRule>
    <cfRule type="expression" dxfId="256" priority="550" stopIfTrue="1">
      <formula>AND(OR($W311="E",$W311="F"),$J311=0)</formula>
    </cfRule>
  </conditionalFormatting>
  <conditionalFormatting sqref="J331">
    <cfRule type="expression" priority="535" stopIfTrue="1">
      <formula>$W331=""</formula>
    </cfRule>
    <cfRule type="expression" dxfId="255" priority="536" stopIfTrue="1">
      <formula>($J331+$K331)&lt;IF($G331="?",8,(1*$G331))</formula>
    </cfRule>
    <cfRule type="expression" dxfId="254" priority="537" stopIfTrue="1">
      <formula>AND($L$2="Nee",$E331="WK",$J331&lt;IF($G331="?",8,(1*$G331))/2)</formula>
    </cfRule>
    <cfRule type="expression" dxfId="253" priority="538" stopIfTrue="1">
      <formula>AND($L$2="Ja",$E331="WK",$J331&lt;IF($G331="?",8,(1*$G331)))</formula>
    </cfRule>
    <cfRule type="expression" dxfId="252" priority="539" stopIfTrue="1">
      <formula>AND(OR($W331="E",$W331="F"),$J331=0)</formula>
    </cfRule>
  </conditionalFormatting>
  <conditionalFormatting sqref="J351">
    <cfRule type="expression" priority="524" stopIfTrue="1">
      <formula>$W351=""</formula>
    </cfRule>
    <cfRule type="expression" dxfId="251" priority="525" stopIfTrue="1">
      <formula>($J351+$K351)&lt;IF($G351="?",8,(1*$G351))</formula>
    </cfRule>
    <cfRule type="expression" dxfId="250" priority="526" stopIfTrue="1">
      <formula>AND($L$2="Nee",$E351="WK",$J351&lt;IF($G351="?",8,(1*$G351))/2)</formula>
    </cfRule>
    <cfRule type="expression" dxfId="249" priority="527" stopIfTrue="1">
      <formula>AND($L$2="Ja",$E351="WK",$J351&lt;IF($G351="?",8,(1*$G351)))</formula>
    </cfRule>
    <cfRule type="expression" dxfId="248" priority="528" stopIfTrue="1">
      <formula>AND(OR($W351="E",$W351="F"),$J351=0)</formula>
    </cfRule>
  </conditionalFormatting>
  <conditionalFormatting sqref="J371">
    <cfRule type="expression" priority="513" stopIfTrue="1">
      <formula>$W371=""</formula>
    </cfRule>
    <cfRule type="expression" dxfId="247" priority="514" stopIfTrue="1">
      <formula>($J371+$K371)&lt;IF($G371="?",8,(1*$G371))</formula>
    </cfRule>
    <cfRule type="expression" dxfId="246" priority="515" stopIfTrue="1">
      <formula>AND($L$2="Nee",$E371="WK",$J371&lt;IF($G371="?",8,(1*$G371))/2)</formula>
    </cfRule>
    <cfRule type="expression" dxfId="245" priority="516" stopIfTrue="1">
      <formula>AND($L$2="Ja",$E371="WK",$J371&lt;IF($G371="?",8,(1*$G371)))</formula>
    </cfRule>
    <cfRule type="expression" dxfId="244" priority="517" stopIfTrue="1">
      <formula>AND(OR($W371="E",$W371="F"),$J371=0)</formula>
    </cfRule>
  </conditionalFormatting>
  <conditionalFormatting sqref="J391">
    <cfRule type="expression" priority="502" stopIfTrue="1">
      <formula>$W391=""</formula>
    </cfRule>
    <cfRule type="expression" dxfId="243" priority="503" stopIfTrue="1">
      <formula>($J391+$K391)&lt;IF($G391="?",8,(1*$G391))</formula>
    </cfRule>
    <cfRule type="expression" dxfId="242" priority="504" stopIfTrue="1">
      <formula>AND($L$2="Nee",$E391="WK",$J391&lt;IF($G391="?",8,(1*$G391))/2)</formula>
    </cfRule>
    <cfRule type="expression" dxfId="241" priority="505" stopIfTrue="1">
      <formula>AND($L$2="Ja",$E391="WK",$J391&lt;IF($G391="?",8,(1*$G391)))</formula>
    </cfRule>
    <cfRule type="expression" dxfId="240" priority="506" stopIfTrue="1">
      <formula>AND(OR($W391="E",$W391="F"),$J391=0)</formula>
    </cfRule>
  </conditionalFormatting>
  <conditionalFormatting sqref="J411">
    <cfRule type="expression" priority="491" stopIfTrue="1">
      <formula>$W411=""</formula>
    </cfRule>
    <cfRule type="expression" dxfId="239" priority="492" stopIfTrue="1">
      <formula>($J411+$K411)&lt;IF($G411="?",8,(1*$G411))</formula>
    </cfRule>
    <cfRule type="expression" dxfId="238" priority="493" stopIfTrue="1">
      <formula>AND($L$2="Nee",$E411="WK",$J411&lt;IF($G411="?",8,(1*$G411))/2)</formula>
    </cfRule>
    <cfRule type="expression" dxfId="237" priority="494" stopIfTrue="1">
      <formula>AND($L$2="Ja",$E411="WK",$J411&lt;IF($G411="?",8,(1*$G411)))</formula>
    </cfRule>
    <cfRule type="expression" dxfId="236" priority="495" stopIfTrue="1">
      <formula>AND(OR($W411="E",$W411="F"),$J411=0)</formula>
    </cfRule>
  </conditionalFormatting>
  <conditionalFormatting sqref="J431">
    <cfRule type="expression" priority="480" stopIfTrue="1">
      <formula>$W431=""</formula>
    </cfRule>
    <cfRule type="expression" dxfId="235" priority="481" stopIfTrue="1">
      <formula>($J431+$K431)&lt;IF($G431="?",8,(1*$G431))</formula>
    </cfRule>
    <cfRule type="expression" dxfId="234" priority="482" stopIfTrue="1">
      <formula>AND($L$2="Nee",$E431="WK",$J431&lt;IF($G431="?",8,(1*$G431))/2)</formula>
    </cfRule>
    <cfRule type="expression" dxfId="233" priority="483" stopIfTrue="1">
      <formula>AND($L$2="Ja",$E431="WK",$J431&lt;IF($G431="?",8,(1*$G431)))</formula>
    </cfRule>
    <cfRule type="expression" dxfId="232" priority="484" stopIfTrue="1">
      <formula>AND(OR($W431="E",$W431="F"),$J431=0)</formula>
    </cfRule>
  </conditionalFormatting>
  <conditionalFormatting sqref="J451">
    <cfRule type="expression" priority="469" stopIfTrue="1">
      <formula>$W451=""</formula>
    </cfRule>
    <cfRule type="expression" dxfId="231" priority="470" stopIfTrue="1">
      <formula>($J451+$K451)&lt;IF($G451="?",8,(1*$G451))</formula>
    </cfRule>
    <cfRule type="expression" dxfId="230" priority="471" stopIfTrue="1">
      <formula>AND($L$2="Nee",$E451="WK",$J451&lt;IF($G451="?",8,(1*$G451))/2)</formula>
    </cfRule>
    <cfRule type="expression" dxfId="229" priority="472" stopIfTrue="1">
      <formula>AND($L$2="Ja",$E451="WK",$J451&lt;IF($G451="?",8,(1*$G451)))</formula>
    </cfRule>
    <cfRule type="expression" dxfId="228" priority="473" stopIfTrue="1">
      <formula>AND(OR($W451="E",$W451="F"),$J451=0)</formula>
    </cfRule>
  </conditionalFormatting>
  <conditionalFormatting sqref="J471">
    <cfRule type="expression" priority="458" stopIfTrue="1">
      <formula>$W471=""</formula>
    </cfRule>
    <cfRule type="expression" dxfId="227" priority="459" stopIfTrue="1">
      <formula>($J471+$K471)&lt;IF($G471="?",8,(1*$G471))</formula>
    </cfRule>
    <cfRule type="expression" dxfId="226" priority="460" stopIfTrue="1">
      <formula>AND($L$2="Nee",$E471="WK",$J471&lt;IF($G471="?",8,(1*$G471))/2)</formula>
    </cfRule>
    <cfRule type="expression" dxfId="225" priority="461" stopIfTrue="1">
      <formula>AND($L$2="Ja",$E471="WK",$J471&lt;IF($G471="?",8,(1*$G471)))</formula>
    </cfRule>
    <cfRule type="expression" dxfId="224" priority="462" stopIfTrue="1">
      <formula>AND(OR($W471="E",$W471="F"),$J471=0)</formula>
    </cfRule>
  </conditionalFormatting>
  <conditionalFormatting sqref="J491">
    <cfRule type="expression" priority="447" stopIfTrue="1">
      <formula>$W491=""</formula>
    </cfRule>
    <cfRule type="expression" dxfId="223" priority="448" stopIfTrue="1">
      <formula>($J491+$K491)&lt;IF($G491="?",8,(1*$G491))</formula>
    </cfRule>
    <cfRule type="expression" dxfId="222" priority="449" stopIfTrue="1">
      <formula>AND($L$2="Nee",$E491="WK",$J491&lt;IF($G491="?",8,(1*$G491))/2)</formula>
    </cfRule>
    <cfRule type="expression" dxfId="221" priority="450" stopIfTrue="1">
      <formula>AND($L$2="Ja",$E491="WK",$J491&lt;IF($G491="?",8,(1*$G491)))</formula>
    </cfRule>
    <cfRule type="expression" dxfId="220" priority="451" stopIfTrue="1">
      <formula>AND(OR($W491="E",$W491="F"),$J491=0)</formula>
    </cfRule>
  </conditionalFormatting>
  <conditionalFormatting sqref="J511">
    <cfRule type="expression" priority="436" stopIfTrue="1">
      <formula>$W511=""</formula>
    </cfRule>
    <cfRule type="expression" dxfId="219" priority="437" stopIfTrue="1">
      <formula>($J511+$K511)&lt;IF($G511="?",8,(1*$G511))</formula>
    </cfRule>
    <cfRule type="expression" dxfId="218" priority="438" stopIfTrue="1">
      <formula>AND($L$2="Nee",$E511="WK",$J511&lt;IF($G511="?",8,(1*$G511))/2)</formula>
    </cfRule>
    <cfRule type="expression" dxfId="217" priority="439" stopIfTrue="1">
      <formula>AND($L$2="Ja",$E511="WK",$J511&lt;IF($G511="?",8,(1*$G511)))</formula>
    </cfRule>
    <cfRule type="expression" dxfId="216" priority="440" stopIfTrue="1">
      <formula>AND(OR($W511="E",$W511="F"),$J511=0)</formula>
    </cfRule>
  </conditionalFormatting>
  <conditionalFormatting sqref="J531">
    <cfRule type="expression" priority="425" stopIfTrue="1">
      <formula>$W531=""</formula>
    </cfRule>
    <cfRule type="expression" dxfId="215" priority="426" stopIfTrue="1">
      <formula>($J531+$K531)&lt;IF($G531="?",8,(1*$G531))</formula>
    </cfRule>
    <cfRule type="expression" dxfId="214" priority="427" stopIfTrue="1">
      <formula>AND($L$2="Nee",$E531="WK",$J531&lt;IF($G531="?",8,(1*$G531))/2)</formula>
    </cfRule>
    <cfRule type="expression" dxfId="213" priority="428" stopIfTrue="1">
      <formula>AND($L$2="Ja",$E531="WK",$J531&lt;IF($G531="?",8,(1*$G531)))</formula>
    </cfRule>
    <cfRule type="expression" dxfId="212" priority="429" stopIfTrue="1">
      <formula>AND(OR($W531="E",$W531="F"),$J531=0)</formula>
    </cfRule>
  </conditionalFormatting>
  <conditionalFormatting sqref="J551">
    <cfRule type="expression" priority="414" stopIfTrue="1">
      <formula>$W551=""</formula>
    </cfRule>
    <cfRule type="expression" dxfId="211" priority="415" stopIfTrue="1">
      <formula>($J551+$K551)&lt;IF($G551="?",8,(1*$G551))</formula>
    </cfRule>
    <cfRule type="expression" dxfId="210" priority="416" stopIfTrue="1">
      <formula>AND($L$2="Nee",$E551="WK",$J551&lt;IF($G551="?",8,(1*$G551))/2)</formula>
    </cfRule>
    <cfRule type="expression" dxfId="209" priority="417" stopIfTrue="1">
      <formula>AND($L$2="Ja",$E551="WK",$J551&lt;IF($G551="?",8,(1*$G551)))</formula>
    </cfRule>
    <cfRule type="expression" dxfId="208" priority="418" stopIfTrue="1">
      <formula>AND(OR($W551="E",$W551="F"),$J551=0)</formula>
    </cfRule>
  </conditionalFormatting>
  <conditionalFormatting sqref="J571">
    <cfRule type="expression" priority="403" stopIfTrue="1">
      <formula>$W571=""</formula>
    </cfRule>
    <cfRule type="expression" dxfId="207" priority="404" stopIfTrue="1">
      <formula>($J571+$K571)&lt;IF($G571="?",8,(1*$G571))</formula>
    </cfRule>
    <cfRule type="expression" dxfId="206" priority="405" stopIfTrue="1">
      <formula>AND($L$2="Nee",$E571="WK",$J571&lt;IF($G571="?",8,(1*$G571))/2)</formula>
    </cfRule>
    <cfRule type="expression" dxfId="205" priority="406" stopIfTrue="1">
      <formula>AND($L$2="Ja",$E571="WK",$J571&lt;IF($G571="?",8,(1*$G571)))</formula>
    </cfRule>
    <cfRule type="expression" dxfId="204" priority="407" stopIfTrue="1">
      <formula>AND(OR($W571="E",$W571="F"),$J571=0)</formula>
    </cfRule>
  </conditionalFormatting>
  <conditionalFormatting sqref="J591">
    <cfRule type="expression" priority="392" stopIfTrue="1">
      <formula>$W591=""</formula>
    </cfRule>
    <cfRule type="expression" dxfId="203" priority="393" stopIfTrue="1">
      <formula>($J591+$K591)&lt;IF($G591="?",8,(1*$G591))</formula>
    </cfRule>
    <cfRule type="expression" dxfId="202" priority="394" stopIfTrue="1">
      <formula>AND($L$2="Nee",$E591="WK",$J591&lt;IF($G591="?",8,(1*$G591))/2)</formula>
    </cfRule>
    <cfRule type="expression" dxfId="201" priority="395" stopIfTrue="1">
      <formula>AND($L$2="Ja",$E591="WK",$J591&lt;IF($G591="?",8,(1*$G591)))</formula>
    </cfRule>
    <cfRule type="expression" dxfId="200" priority="396" stopIfTrue="1">
      <formula>AND(OR($W591="E",$W591="F"),$J591=0)</formula>
    </cfRule>
  </conditionalFormatting>
  <conditionalFormatting sqref="J611">
    <cfRule type="expression" priority="381" stopIfTrue="1">
      <formula>$W611=""</formula>
    </cfRule>
    <cfRule type="expression" dxfId="199" priority="382" stopIfTrue="1">
      <formula>($J611+$K611)&lt;IF($G611="?",8,(1*$G611))</formula>
    </cfRule>
    <cfRule type="expression" dxfId="198" priority="383" stopIfTrue="1">
      <formula>AND($L$2="Nee",$E611="WK",$J611&lt;IF($G611="?",8,(1*$G611))/2)</formula>
    </cfRule>
    <cfRule type="expression" dxfId="197" priority="384" stopIfTrue="1">
      <formula>AND($L$2="Ja",$E611="WK",$J611&lt;IF($G611="?",8,(1*$G611)))</formula>
    </cfRule>
    <cfRule type="expression" dxfId="196" priority="385" stopIfTrue="1">
      <formula>AND(OR($W611="E",$W611="F"),$J611=0)</formula>
    </cfRule>
  </conditionalFormatting>
  <conditionalFormatting sqref="J631">
    <cfRule type="expression" priority="370" stopIfTrue="1">
      <formula>$W631=""</formula>
    </cfRule>
    <cfRule type="expression" dxfId="195" priority="371" stopIfTrue="1">
      <formula>($J631+$K631)&lt;IF($G631="?",8,(1*$G631))</formula>
    </cfRule>
    <cfRule type="expression" dxfId="194" priority="372" stopIfTrue="1">
      <formula>AND($L$2="Nee",$E631="WK",$J631&lt;IF($G631="?",8,(1*$G631))/2)</formula>
    </cfRule>
    <cfRule type="expression" dxfId="193" priority="373" stopIfTrue="1">
      <formula>AND($L$2="Ja",$E631="WK",$J631&lt;IF($G631="?",8,(1*$G631)))</formula>
    </cfRule>
    <cfRule type="expression" dxfId="192" priority="374" stopIfTrue="1">
      <formula>AND(OR($W631="E",$W631="F"),$J631=0)</formula>
    </cfRule>
  </conditionalFormatting>
  <conditionalFormatting sqref="J651">
    <cfRule type="expression" priority="359" stopIfTrue="1">
      <formula>$W651=""</formula>
    </cfRule>
    <cfRule type="expression" dxfId="191" priority="360" stopIfTrue="1">
      <formula>($J651+$K651)&lt;IF($G651="?",8,(1*$G651))</formula>
    </cfRule>
    <cfRule type="expression" dxfId="190" priority="361" stopIfTrue="1">
      <formula>AND($L$2="Nee",$E651="WK",$J651&lt;IF($G651="?",8,(1*$G651))/2)</formula>
    </cfRule>
    <cfRule type="expression" dxfId="189" priority="362" stopIfTrue="1">
      <formula>AND($L$2="Ja",$E651="WK",$J651&lt;IF($G651="?",8,(1*$G651)))</formula>
    </cfRule>
    <cfRule type="expression" dxfId="188" priority="363" stopIfTrue="1">
      <formula>AND(OR($W651="E",$W651="F"),$J651=0)</formula>
    </cfRule>
  </conditionalFormatting>
  <conditionalFormatting sqref="J671">
    <cfRule type="expression" priority="348" stopIfTrue="1">
      <formula>$W671=""</formula>
    </cfRule>
    <cfRule type="expression" dxfId="187" priority="349" stopIfTrue="1">
      <formula>($J671+$K671)&lt;IF($G671="?",8,(1*$G671))</formula>
    </cfRule>
    <cfRule type="expression" dxfId="186" priority="350" stopIfTrue="1">
      <formula>AND($L$2="Nee",$E671="WK",$J671&lt;IF($G671="?",8,(1*$G671))/2)</formula>
    </cfRule>
    <cfRule type="expression" dxfId="185" priority="351" stopIfTrue="1">
      <formula>AND($L$2="Ja",$E671="WK",$J671&lt;IF($G671="?",8,(1*$G671)))</formula>
    </cfRule>
    <cfRule type="expression" dxfId="184" priority="352" stopIfTrue="1">
      <formula>AND(OR($W671="E",$W671="F"),$J671=0)</formula>
    </cfRule>
  </conditionalFormatting>
  <conditionalFormatting sqref="J691">
    <cfRule type="expression" priority="337" stopIfTrue="1">
      <formula>$W691=""</formula>
    </cfRule>
    <cfRule type="expression" dxfId="183" priority="338" stopIfTrue="1">
      <formula>($J691+$K691)&lt;IF($G691="?",8,(1*$G691))</formula>
    </cfRule>
    <cfRule type="expression" dxfId="182" priority="339" stopIfTrue="1">
      <formula>AND($L$2="Nee",$E691="WK",$J691&lt;IF($G691="?",8,(1*$G691))/2)</formula>
    </cfRule>
    <cfRule type="expression" dxfId="181" priority="340" stopIfTrue="1">
      <formula>AND($L$2="Ja",$E691="WK",$J691&lt;IF($G691="?",8,(1*$G691)))</formula>
    </cfRule>
    <cfRule type="expression" dxfId="180" priority="341" stopIfTrue="1">
      <formula>AND(OR($W691="E",$W691="F"),$J691=0)</formula>
    </cfRule>
  </conditionalFormatting>
  <conditionalFormatting sqref="J711">
    <cfRule type="expression" priority="326" stopIfTrue="1">
      <formula>$W711=""</formula>
    </cfRule>
    <cfRule type="expression" dxfId="179" priority="327" stopIfTrue="1">
      <formula>($J711+$K711)&lt;IF($G711="?",8,(1*$G711))</formula>
    </cfRule>
    <cfRule type="expression" dxfId="178" priority="328" stopIfTrue="1">
      <formula>AND($L$2="Nee",$E711="WK",$J711&lt;IF($G711="?",8,(1*$G711))/2)</formula>
    </cfRule>
    <cfRule type="expression" dxfId="177" priority="329" stopIfTrue="1">
      <formula>AND($L$2="Ja",$E711="WK",$J711&lt;IF($G711="?",8,(1*$G711)))</formula>
    </cfRule>
    <cfRule type="expression" dxfId="176" priority="330" stopIfTrue="1">
      <formula>AND(OR($W711="E",$W711="F"),$J711=0)</formula>
    </cfRule>
  </conditionalFormatting>
  <conditionalFormatting sqref="J731">
    <cfRule type="expression" priority="315" stopIfTrue="1">
      <formula>$W731=""</formula>
    </cfRule>
    <cfRule type="expression" dxfId="175" priority="316" stopIfTrue="1">
      <formula>($J731+$K731)&lt;IF($G731="?",8,(1*$G731))</formula>
    </cfRule>
    <cfRule type="expression" dxfId="174" priority="317" stopIfTrue="1">
      <formula>AND($L$2="Nee",$E731="WK",$J731&lt;IF($G731="?",8,(1*$G731))/2)</formula>
    </cfRule>
    <cfRule type="expression" dxfId="173" priority="318" stopIfTrue="1">
      <formula>AND($L$2="Ja",$E731="WK",$J731&lt;IF($G731="?",8,(1*$G731)))</formula>
    </cfRule>
    <cfRule type="expression" dxfId="172" priority="319" stopIfTrue="1">
      <formula>AND(OR($W731="E",$W731="F"),$J731=0)</formula>
    </cfRule>
  </conditionalFormatting>
  <conditionalFormatting sqref="J751">
    <cfRule type="expression" priority="304" stopIfTrue="1">
      <formula>$W751=""</formula>
    </cfRule>
    <cfRule type="expression" dxfId="171" priority="305" stopIfTrue="1">
      <formula>($J751+$K751)&lt;IF($G751="?",8,(1*$G751))</formula>
    </cfRule>
    <cfRule type="expression" dxfId="170" priority="306" stopIfTrue="1">
      <formula>AND($L$2="Nee",$E751="WK",$J751&lt;IF($G751="?",8,(1*$G751))/2)</formula>
    </cfRule>
    <cfRule type="expression" dxfId="169" priority="307" stopIfTrue="1">
      <formula>AND($L$2="Ja",$E751="WK",$J751&lt;IF($G751="?",8,(1*$G751)))</formula>
    </cfRule>
    <cfRule type="expression" dxfId="168" priority="308" stopIfTrue="1">
      <formula>AND(OR($W751="E",$W751="F"),$J751=0)</formula>
    </cfRule>
  </conditionalFormatting>
  <conditionalFormatting sqref="J771">
    <cfRule type="expression" priority="293" stopIfTrue="1">
      <formula>$W771=""</formula>
    </cfRule>
    <cfRule type="expression" dxfId="167" priority="294" stopIfTrue="1">
      <formula>($J771+$K771)&lt;IF($G771="?",8,(1*$G771))</formula>
    </cfRule>
    <cfRule type="expression" dxfId="166" priority="295" stopIfTrue="1">
      <formula>AND($L$2="Nee",$E771="WK",$J771&lt;IF($G771="?",8,(1*$G771))/2)</formula>
    </cfRule>
    <cfRule type="expression" dxfId="165" priority="296" stopIfTrue="1">
      <formula>AND($L$2="Ja",$E771="WK",$J771&lt;IF($G771="?",8,(1*$G771)))</formula>
    </cfRule>
    <cfRule type="expression" dxfId="164" priority="297" stopIfTrue="1">
      <formula>AND(OR($W771="E",$W771="F"),$J771=0)</formula>
    </cfRule>
  </conditionalFormatting>
  <conditionalFormatting sqref="J791">
    <cfRule type="expression" priority="282" stopIfTrue="1">
      <formula>$W791=""</formula>
    </cfRule>
    <cfRule type="expression" dxfId="163" priority="283" stopIfTrue="1">
      <formula>($J791+$K791)&lt;IF($G791="?",8,(1*$G791))</formula>
    </cfRule>
    <cfRule type="expression" dxfId="162" priority="284" stopIfTrue="1">
      <formula>AND($L$2="Nee",$E791="WK",$J791&lt;IF($G791="?",8,(1*$G791))/2)</formula>
    </cfRule>
    <cfRule type="expression" dxfId="161" priority="285" stopIfTrue="1">
      <formula>AND($L$2="Ja",$E791="WK",$J791&lt;IF($G791="?",8,(1*$G791)))</formula>
    </cfRule>
    <cfRule type="expression" dxfId="160" priority="286" stopIfTrue="1">
      <formula>AND(OR($W791="E",$W791="F"),$J791=0)</formula>
    </cfRule>
  </conditionalFormatting>
  <conditionalFormatting sqref="J811">
    <cfRule type="expression" priority="271" stopIfTrue="1">
      <formula>$W811=""</formula>
    </cfRule>
    <cfRule type="expression" dxfId="159" priority="272" stopIfTrue="1">
      <formula>($J811+$K811)&lt;IF($G811="?",8,(1*$G811))</formula>
    </cfRule>
    <cfRule type="expression" dxfId="158" priority="273" stopIfTrue="1">
      <formula>AND($L$2="Nee",$E811="WK",$J811&lt;IF($G811="?",8,(1*$G811))/2)</formula>
    </cfRule>
    <cfRule type="expression" dxfId="157" priority="274" stopIfTrue="1">
      <formula>AND($L$2="Ja",$E811="WK",$J811&lt;IF($G811="?",8,(1*$G811)))</formula>
    </cfRule>
    <cfRule type="expression" dxfId="156" priority="275" stopIfTrue="1">
      <formula>AND(OR($W811="E",$W811="F"),$J811=0)</formula>
    </cfRule>
  </conditionalFormatting>
  <conditionalFormatting sqref="J831">
    <cfRule type="expression" priority="260" stopIfTrue="1">
      <formula>$W831=""</formula>
    </cfRule>
    <cfRule type="expression" dxfId="155" priority="261" stopIfTrue="1">
      <formula>($J831+$K831)&lt;IF($G831="?",8,(1*$G831))</formula>
    </cfRule>
    <cfRule type="expression" dxfId="154" priority="262" stopIfTrue="1">
      <formula>AND($L$2="Nee",$E831="WK",$J831&lt;IF($G831="?",8,(1*$G831))/2)</formula>
    </cfRule>
    <cfRule type="expression" dxfId="153" priority="263" stopIfTrue="1">
      <formula>AND($L$2="Ja",$E831="WK",$J831&lt;IF($G831="?",8,(1*$G831)))</formula>
    </cfRule>
    <cfRule type="expression" dxfId="152" priority="264" stopIfTrue="1">
      <formula>AND(OR($W831="E",$W831="F"),$J831=0)</formula>
    </cfRule>
  </conditionalFormatting>
  <conditionalFormatting sqref="J851">
    <cfRule type="expression" priority="249" stopIfTrue="1">
      <formula>$W851=""</formula>
    </cfRule>
    <cfRule type="expression" dxfId="151" priority="250" stopIfTrue="1">
      <formula>($J851+$K851)&lt;IF($G851="?",8,(1*$G851))</formula>
    </cfRule>
    <cfRule type="expression" dxfId="150" priority="251" stopIfTrue="1">
      <formula>AND($L$2="Nee",$E851="WK",$J851&lt;IF($G851="?",8,(1*$G851))/2)</formula>
    </cfRule>
    <cfRule type="expression" dxfId="149" priority="252" stopIfTrue="1">
      <formula>AND($L$2="Ja",$E851="WK",$J851&lt;IF($G851="?",8,(1*$G851)))</formula>
    </cfRule>
    <cfRule type="expression" dxfId="148" priority="253" stopIfTrue="1">
      <formula>AND(OR($W851="E",$W851="F"),$J851=0)</formula>
    </cfRule>
  </conditionalFormatting>
  <conditionalFormatting sqref="J871">
    <cfRule type="expression" priority="238" stopIfTrue="1">
      <formula>$W871=""</formula>
    </cfRule>
    <cfRule type="expression" dxfId="147" priority="239" stopIfTrue="1">
      <formula>($J871+$K871)&lt;IF($G871="?",8,(1*$G871))</formula>
    </cfRule>
    <cfRule type="expression" dxfId="146" priority="240" stopIfTrue="1">
      <formula>AND($L$2="Nee",$E871="WK",$J871&lt;IF($G871="?",8,(1*$G871))/2)</formula>
    </cfRule>
    <cfRule type="expression" dxfId="145" priority="241" stopIfTrue="1">
      <formula>AND($L$2="Ja",$E871="WK",$J871&lt;IF($G871="?",8,(1*$G871)))</formula>
    </cfRule>
    <cfRule type="expression" dxfId="144" priority="242" stopIfTrue="1">
      <formula>AND(OR($W871="E",$W871="F"),$J871=0)</formula>
    </cfRule>
  </conditionalFormatting>
  <conditionalFormatting sqref="J891">
    <cfRule type="expression" priority="227" stopIfTrue="1">
      <formula>$W891=""</formula>
    </cfRule>
    <cfRule type="expression" dxfId="143" priority="228" stopIfTrue="1">
      <formula>($J891+$K891)&lt;IF($G891="?",8,(1*$G891))</formula>
    </cfRule>
    <cfRule type="expression" dxfId="142" priority="229" stopIfTrue="1">
      <formula>AND($L$2="Nee",$E891="WK",$J891&lt;IF($G891="?",8,(1*$G891))/2)</formula>
    </cfRule>
    <cfRule type="expression" dxfId="141" priority="230" stopIfTrue="1">
      <formula>AND($L$2="Ja",$E891="WK",$J891&lt;IF($G891="?",8,(1*$G891)))</formula>
    </cfRule>
    <cfRule type="expression" dxfId="140" priority="231" stopIfTrue="1">
      <formula>AND(OR($W891="E",$W891="F"),$J891=0)</formula>
    </cfRule>
  </conditionalFormatting>
  <conditionalFormatting sqref="J911">
    <cfRule type="expression" priority="216" stopIfTrue="1">
      <formula>$W911=""</formula>
    </cfRule>
    <cfRule type="expression" dxfId="139" priority="217" stopIfTrue="1">
      <formula>($J911+$K911)&lt;IF($G911="?",8,(1*$G911))</formula>
    </cfRule>
    <cfRule type="expression" dxfId="138" priority="218" stopIfTrue="1">
      <formula>AND($L$2="Nee",$E911="WK",$J911&lt;IF($G911="?",8,(1*$G911))/2)</formula>
    </cfRule>
    <cfRule type="expression" dxfId="137" priority="219" stopIfTrue="1">
      <formula>AND($L$2="Ja",$E911="WK",$J911&lt;IF($G911="?",8,(1*$G911)))</formula>
    </cfRule>
    <cfRule type="expression" dxfId="136" priority="220" stopIfTrue="1">
      <formula>AND(OR($W911="E",$W911="F"),$J911=0)</formula>
    </cfRule>
  </conditionalFormatting>
  <conditionalFormatting sqref="J931">
    <cfRule type="expression" priority="205" stopIfTrue="1">
      <formula>$W931=""</formula>
    </cfRule>
    <cfRule type="expression" dxfId="135" priority="206" stopIfTrue="1">
      <formula>($J931+$K931)&lt;IF($G931="?",8,(1*$G931))</formula>
    </cfRule>
    <cfRule type="expression" dxfId="134" priority="207" stopIfTrue="1">
      <formula>AND($L$2="Nee",$E931="WK",$J931&lt;IF($G931="?",8,(1*$G931))/2)</formula>
    </cfRule>
    <cfRule type="expression" dxfId="133" priority="208" stopIfTrue="1">
      <formula>AND($L$2="Ja",$E931="WK",$J931&lt;IF($G931="?",8,(1*$G931)))</formula>
    </cfRule>
    <cfRule type="expression" dxfId="132" priority="209" stopIfTrue="1">
      <formula>AND(OR($W931="E",$W931="F"),$J931=0)</formula>
    </cfRule>
  </conditionalFormatting>
  <conditionalFormatting sqref="J951">
    <cfRule type="expression" priority="194" stopIfTrue="1">
      <formula>$W951=""</formula>
    </cfRule>
    <cfRule type="expression" dxfId="131" priority="195" stopIfTrue="1">
      <formula>($J951+$K951)&lt;IF($G951="?",8,(1*$G951))</formula>
    </cfRule>
    <cfRule type="expression" dxfId="130" priority="196" stopIfTrue="1">
      <formula>AND($L$2="Nee",$E951="WK",$J951&lt;IF($G951="?",8,(1*$G951))/2)</formula>
    </cfRule>
    <cfRule type="expression" dxfId="129" priority="197" stopIfTrue="1">
      <formula>AND($L$2="Ja",$E951="WK",$J951&lt;IF($G951="?",8,(1*$G951)))</formula>
    </cfRule>
    <cfRule type="expression" dxfId="128" priority="198" stopIfTrue="1">
      <formula>AND(OR($W951="E",$W951="F"),$J951=0)</formula>
    </cfRule>
  </conditionalFormatting>
  <conditionalFormatting sqref="J971">
    <cfRule type="expression" priority="183" stopIfTrue="1">
      <formula>$W971=""</formula>
    </cfRule>
    <cfRule type="expression" dxfId="127" priority="184" stopIfTrue="1">
      <formula>($J971+$K971)&lt;IF($G971="?",8,(1*$G971))</formula>
    </cfRule>
    <cfRule type="expression" dxfId="126" priority="185" stopIfTrue="1">
      <formula>AND($L$2="Nee",$E971="WK",$J971&lt;IF($G971="?",8,(1*$G971))/2)</formula>
    </cfRule>
    <cfRule type="expression" dxfId="125" priority="186" stopIfTrue="1">
      <formula>AND($L$2="Ja",$E971="WK",$J971&lt;IF($G971="?",8,(1*$G971)))</formula>
    </cfRule>
    <cfRule type="expression" dxfId="124" priority="187" stopIfTrue="1">
      <formula>AND(OR($W971="E",$W971="F"),$J971=0)</formula>
    </cfRule>
  </conditionalFormatting>
  <conditionalFormatting sqref="J991">
    <cfRule type="expression" priority="172" stopIfTrue="1">
      <formula>$W991=""</formula>
    </cfRule>
    <cfRule type="expression" dxfId="123" priority="173" stopIfTrue="1">
      <formula>($J991+$K991)&lt;IF($G991="?",8,(1*$G991))</formula>
    </cfRule>
    <cfRule type="expression" dxfId="122" priority="174" stopIfTrue="1">
      <formula>AND($L$2="Nee",$E991="WK",$J991&lt;IF($G991="?",8,(1*$G991))/2)</formula>
    </cfRule>
    <cfRule type="expression" dxfId="121" priority="175" stopIfTrue="1">
      <formula>AND($L$2="Ja",$E991="WK",$J991&lt;IF($G991="?",8,(1*$G991)))</formula>
    </cfRule>
    <cfRule type="expression" dxfId="120" priority="176" stopIfTrue="1">
      <formula>AND(OR($W991="E",$W991="F"),$J991=0)</formula>
    </cfRule>
  </conditionalFormatting>
  <conditionalFormatting sqref="J1011">
    <cfRule type="expression" priority="161" stopIfTrue="1">
      <formula>$W1011=""</formula>
    </cfRule>
    <cfRule type="expression" dxfId="119" priority="162" stopIfTrue="1">
      <formula>($J1011+$K1011)&lt;IF($G1011="?",8,(1*$G1011))</formula>
    </cfRule>
    <cfRule type="expression" dxfId="118" priority="163" stopIfTrue="1">
      <formula>AND($L$2="Nee",$E1011="WK",$J1011&lt;IF($G1011="?",8,(1*$G1011))/2)</formula>
    </cfRule>
    <cfRule type="expression" dxfId="117" priority="164" stopIfTrue="1">
      <formula>AND($L$2="Ja",$E1011="WK",$J1011&lt;IF($G1011="?",8,(1*$G1011)))</formula>
    </cfRule>
    <cfRule type="expression" dxfId="116" priority="165" stopIfTrue="1">
      <formula>AND(OR($W1011="E",$W1011="F"),$J1011=0)</formula>
    </cfRule>
  </conditionalFormatting>
  <conditionalFormatting sqref="J1031">
    <cfRule type="expression" priority="150" stopIfTrue="1">
      <formula>$W1031=""</formula>
    </cfRule>
    <cfRule type="expression" dxfId="115" priority="151" stopIfTrue="1">
      <formula>($J1031+$K1031)&lt;IF($G1031="?",8,(1*$G1031))</formula>
    </cfRule>
    <cfRule type="expression" dxfId="114" priority="152" stopIfTrue="1">
      <formula>AND($L$2="Nee",$E1031="WK",$J1031&lt;IF($G1031="?",8,(1*$G1031))/2)</formula>
    </cfRule>
    <cfRule type="expression" dxfId="113" priority="153" stopIfTrue="1">
      <formula>AND($L$2="Ja",$E1031="WK",$J1031&lt;IF($G1031="?",8,(1*$G1031)))</formula>
    </cfRule>
    <cfRule type="expression" dxfId="112" priority="154" stopIfTrue="1">
      <formula>AND(OR($W1031="E",$W1031="F"),$J1031=0)</formula>
    </cfRule>
  </conditionalFormatting>
  <conditionalFormatting sqref="J1051">
    <cfRule type="expression" priority="139" stopIfTrue="1">
      <formula>$W1051=""</formula>
    </cfRule>
    <cfRule type="expression" dxfId="111" priority="140" stopIfTrue="1">
      <formula>($J1051+$K1051)&lt;IF($G1051="?",8,(1*$G1051))</formula>
    </cfRule>
    <cfRule type="expression" dxfId="110" priority="141" stopIfTrue="1">
      <formula>AND($L$2="Nee",$E1051="WK",$J1051&lt;IF($G1051="?",8,(1*$G1051))/2)</formula>
    </cfRule>
    <cfRule type="expression" dxfId="109" priority="142" stopIfTrue="1">
      <formula>AND($L$2="Ja",$E1051="WK",$J1051&lt;IF($G1051="?",8,(1*$G1051)))</formula>
    </cfRule>
    <cfRule type="expression" dxfId="108" priority="143" stopIfTrue="1">
      <formula>AND(OR($W1051="E",$W1051="F"),$J1051=0)</formula>
    </cfRule>
  </conditionalFormatting>
  <conditionalFormatting sqref="J1071">
    <cfRule type="expression" priority="128" stopIfTrue="1">
      <formula>$W1071=""</formula>
    </cfRule>
    <cfRule type="expression" dxfId="107" priority="129" stopIfTrue="1">
      <formula>($J1071+$K1071)&lt;IF($G1071="?",8,(1*$G1071))</formula>
    </cfRule>
    <cfRule type="expression" dxfId="106" priority="130" stopIfTrue="1">
      <formula>AND($L$2="Nee",$E1071="WK",$J1071&lt;IF($G1071="?",8,(1*$G1071))/2)</formula>
    </cfRule>
    <cfRule type="expression" dxfId="105" priority="131" stopIfTrue="1">
      <formula>AND($L$2="Ja",$E1071="WK",$J1071&lt;IF($G1071="?",8,(1*$G1071)))</formula>
    </cfRule>
    <cfRule type="expression" dxfId="104" priority="132" stopIfTrue="1">
      <formula>AND(OR($W1071="E",$W1071="F"),$J1071=0)</formula>
    </cfRule>
  </conditionalFormatting>
  <conditionalFormatting sqref="J1091">
    <cfRule type="expression" priority="117" stopIfTrue="1">
      <formula>$W1091=""</formula>
    </cfRule>
    <cfRule type="expression" dxfId="103" priority="118" stopIfTrue="1">
      <formula>($J1091+$K1091)&lt;IF($G1091="?",8,(1*$G1091))</formula>
    </cfRule>
    <cfRule type="expression" dxfId="102" priority="119" stopIfTrue="1">
      <formula>AND($L$2="Nee",$E1091="WK",$J1091&lt;IF($G1091="?",8,(1*$G1091))/2)</formula>
    </cfRule>
    <cfRule type="expression" dxfId="101" priority="120" stopIfTrue="1">
      <formula>AND($L$2="Ja",$E1091="WK",$J1091&lt;IF($G1091="?",8,(1*$G1091)))</formula>
    </cfRule>
    <cfRule type="expression" dxfId="100" priority="121" stopIfTrue="1">
      <formula>AND(OR($W1091="E",$W1091="F"),$J1091=0)</formula>
    </cfRule>
  </conditionalFormatting>
  <conditionalFormatting sqref="J1111">
    <cfRule type="expression" priority="106" stopIfTrue="1">
      <formula>$W1111=""</formula>
    </cfRule>
    <cfRule type="expression" dxfId="99" priority="107" stopIfTrue="1">
      <formula>($J1111+$K1111)&lt;IF($G1111="?",8,(1*$G1111))</formula>
    </cfRule>
    <cfRule type="expression" dxfId="98" priority="108" stopIfTrue="1">
      <formula>AND($L$2="Nee",$E1111="WK",$J1111&lt;IF($G1111="?",8,(1*$G1111))/2)</formula>
    </cfRule>
    <cfRule type="expression" dxfId="97" priority="109" stopIfTrue="1">
      <formula>AND($L$2="Ja",$E1111="WK",$J1111&lt;IF($G1111="?",8,(1*$G1111)))</formula>
    </cfRule>
    <cfRule type="expression" dxfId="96" priority="110" stopIfTrue="1">
      <formula>AND(OR($W1111="E",$W1111="F"),$J1111=0)</formula>
    </cfRule>
  </conditionalFormatting>
  <conditionalFormatting sqref="J1131">
    <cfRule type="expression" priority="95" stopIfTrue="1">
      <formula>$W1131=""</formula>
    </cfRule>
    <cfRule type="expression" dxfId="95" priority="96" stopIfTrue="1">
      <formula>($J1131+$K1131)&lt;IF($G1131="?",8,(1*$G1131))</formula>
    </cfRule>
    <cfRule type="expression" dxfId="94" priority="97" stopIfTrue="1">
      <formula>AND($L$2="Nee",$E1131="WK",$J1131&lt;IF($G1131="?",8,(1*$G1131))/2)</formula>
    </cfRule>
    <cfRule type="expression" dxfId="93" priority="98" stopIfTrue="1">
      <formula>AND($L$2="Ja",$E1131="WK",$J1131&lt;IF($G1131="?",8,(1*$G1131)))</formula>
    </cfRule>
    <cfRule type="expression" dxfId="92" priority="99" stopIfTrue="1">
      <formula>AND(OR($W1131="E",$W1131="F"),$J1131=0)</formula>
    </cfRule>
  </conditionalFormatting>
  <conditionalFormatting sqref="J1151">
    <cfRule type="expression" priority="84" stopIfTrue="1">
      <formula>$W1151=""</formula>
    </cfRule>
    <cfRule type="expression" dxfId="91" priority="85" stopIfTrue="1">
      <formula>($J1151+$K1151)&lt;IF($G1151="?",8,(1*$G1151))</formula>
    </cfRule>
    <cfRule type="expression" dxfId="90" priority="86" stopIfTrue="1">
      <formula>AND($L$2="Nee",$E1151="WK",$J1151&lt;IF($G1151="?",8,(1*$G1151))/2)</formula>
    </cfRule>
    <cfRule type="expression" dxfId="89" priority="87" stopIfTrue="1">
      <formula>AND($L$2="Ja",$E1151="WK",$J1151&lt;IF($G1151="?",8,(1*$G1151)))</formula>
    </cfRule>
    <cfRule type="expression" dxfId="88" priority="88" stopIfTrue="1">
      <formula>AND(OR($W1151="E",$W1151="F"),$J1151=0)</formula>
    </cfRule>
  </conditionalFormatting>
  <conditionalFormatting sqref="J1171">
    <cfRule type="expression" priority="73" stopIfTrue="1">
      <formula>$W1171=""</formula>
    </cfRule>
    <cfRule type="expression" dxfId="87" priority="74" stopIfTrue="1">
      <formula>($J1171+$K1171)&lt;IF($G1171="?",8,(1*$G1171))</formula>
    </cfRule>
    <cfRule type="expression" dxfId="86" priority="75" stopIfTrue="1">
      <formula>AND($L$2="Nee",$E1171="WK",$J1171&lt;IF($G1171="?",8,(1*$G1171))/2)</formula>
    </cfRule>
    <cfRule type="expression" dxfId="85" priority="76" stopIfTrue="1">
      <formula>AND($L$2="Ja",$E1171="WK",$J1171&lt;IF($G1171="?",8,(1*$G1171)))</formula>
    </cfRule>
    <cfRule type="expression" dxfId="84" priority="77" stopIfTrue="1">
      <formula>AND(OR($W1171="E",$W1171="F"),$J1171=0)</formula>
    </cfRule>
  </conditionalFormatting>
  <conditionalFormatting sqref="J1191">
    <cfRule type="expression" priority="62" stopIfTrue="1">
      <formula>$W1191=""</formula>
    </cfRule>
    <cfRule type="expression" dxfId="83" priority="63" stopIfTrue="1">
      <formula>($J1191+$K1191)&lt;IF($G1191="?",8,(1*$G1191))</formula>
    </cfRule>
    <cfRule type="expression" dxfId="82" priority="64" stopIfTrue="1">
      <formula>AND($L$2="Nee",$E1191="WK",$J1191&lt;IF($G1191="?",8,(1*$G1191))/2)</formula>
    </cfRule>
    <cfRule type="expression" dxfId="81" priority="65" stopIfTrue="1">
      <formula>AND($L$2="Ja",$E1191="WK",$J1191&lt;IF($G1191="?",8,(1*$G1191)))</formula>
    </cfRule>
    <cfRule type="expression" dxfId="80" priority="66" stopIfTrue="1">
      <formula>AND(OR($W1191="E",$W1191="F"),$J1191=0)</formula>
    </cfRule>
  </conditionalFormatting>
  <conditionalFormatting sqref="J1211">
    <cfRule type="expression" priority="51" stopIfTrue="1">
      <formula>$W1211=""</formula>
    </cfRule>
    <cfRule type="expression" dxfId="79" priority="52" stopIfTrue="1">
      <formula>($J1211+$K1211)&lt;IF($G1211="?",8,(1*$G1211))</formula>
    </cfRule>
    <cfRule type="expression" dxfId="78" priority="53" stopIfTrue="1">
      <formula>AND($L$2="Nee",$E1211="WK",$J1211&lt;IF($G1211="?",8,(1*$G1211))/2)</formula>
    </cfRule>
    <cfRule type="expression" dxfId="77" priority="54" stopIfTrue="1">
      <formula>AND($L$2="Ja",$E1211="WK",$J1211&lt;IF($G1211="?",8,(1*$G1211)))</formula>
    </cfRule>
    <cfRule type="expression" dxfId="76" priority="55" stopIfTrue="1">
      <formula>AND(OR($W1211="E",$W1211="F"),$J1211=0)</formula>
    </cfRule>
  </conditionalFormatting>
  <conditionalFormatting sqref="J1231">
    <cfRule type="expression" priority="40" stopIfTrue="1">
      <formula>$W1231=""</formula>
    </cfRule>
    <cfRule type="expression" dxfId="75" priority="41" stopIfTrue="1">
      <formula>($J1231+$K1231)&lt;IF($G1231="?",8,(1*$G1231))</formula>
    </cfRule>
    <cfRule type="expression" dxfId="74" priority="42" stopIfTrue="1">
      <formula>AND($L$2="Nee",$E1231="WK",$J1231&lt;IF($G1231="?",8,(1*$G1231))/2)</formula>
    </cfRule>
    <cfRule type="expression" dxfId="73" priority="43" stopIfTrue="1">
      <formula>AND($L$2="Ja",$E1231="WK",$J1231&lt;IF($G1231="?",8,(1*$G1231)))</formula>
    </cfRule>
    <cfRule type="expression" dxfId="72" priority="44" stopIfTrue="1">
      <formula>AND(OR($W1231="E",$W1231="F"),$J1231=0)</formula>
    </cfRule>
  </conditionalFormatting>
  <conditionalFormatting sqref="J1251">
    <cfRule type="expression" priority="29" stopIfTrue="1">
      <formula>$W1251=""</formula>
    </cfRule>
    <cfRule type="expression" dxfId="71" priority="30" stopIfTrue="1">
      <formula>($J1251+$K1251)&lt;IF($G1251="?",8,(1*$G1251))</formula>
    </cfRule>
    <cfRule type="expression" dxfId="70" priority="31" stopIfTrue="1">
      <formula>AND($L$2="Nee",$E1251="WK",$J1251&lt;IF($G1251="?",8,(1*$G1251))/2)</formula>
    </cfRule>
    <cfRule type="expression" dxfId="69" priority="32" stopIfTrue="1">
      <formula>AND($L$2="Ja",$E1251="WK",$J1251&lt;IF($G1251="?",8,(1*$G1251)))</formula>
    </cfRule>
    <cfRule type="expression" dxfId="68" priority="33" stopIfTrue="1">
      <formula>AND(OR($W1251="E",$W1251="F"),$J1251=0)</formula>
    </cfRule>
  </conditionalFormatting>
  <conditionalFormatting sqref="J1271">
    <cfRule type="expression" priority="18" stopIfTrue="1">
      <formula>$W1271=""</formula>
    </cfRule>
    <cfRule type="expression" dxfId="67" priority="19" stopIfTrue="1">
      <formula>($J1271+$K1271)&lt;IF($G1271="?",8,(1*$G1271))</formula>
    </cfRule>
    <cfRule type="expression" dxfId="66" priority="20" stopIfTrue="1">
      <formula>AND($L$2="Nee",$E1271="WK",$J1271&lt;IF($G1271="?",8,(1*$G1271))/2)</formula>
    </cfRule>
    <cfRule type="expression" dxfId="65" priority="21" stopIfTrue="1">
      <formula>AND($L$2="Ja",$E1271="WK",$J1271&lt;IF($G1271="?",8,(1*$G1271)))</formula>
    </cfRule>
    <cfRule type="expression" dxfId="64" priority="22" stopIfTrue="1">
      <formula>AND(OR($W1271="E",$W1271="F"),$J1271=0)</formula>
    </cfRule>
  </conditionalFormatting>
  <conditionalFormatting sqref="L11 L31 L51 L71 L91 L111 L131 L151 L171 L191 L211 L231 L251 L271 L291 L311 L331 L351 L371 L391 L411 L431 L451 L471 L491 L511 L531 L551 L571 L591 L611 L631 L651 L671 L691 L711 L731 L751 L771 L791 L811 L831 L851 L871 L891 L911 L931 L951 L971 L991 L1011 L1031 L1051 L1071 L1091 L1111 L1131 L1151 L1171 L1191 L1211 L1231 L1251 L1271">
    <cfRule type="expression" dxfId="63" priority="12">
      <formula>AND(J11+K11&gt;0,L11&gt;V13)</formula>
    </cfRule>
  </conditionalFormatting>
  <conditionalFormatting sqref="J11">
    <cfRule type="expression" priority="7" stopIfTrue="1">
      <formula>$W11=""</formula>
    </cfRule>
    <cfRule type="expression" dxfId="62" priority="8" stopIfTrue="1">
      <formula>($J11+$K11)&lt;IF($G11="?",8,(1*$G11))</formula>
    </cfRule>
    <cfRule type="expression" dxfId="61" priority="9" stopIfTrue="1">
      <formula>AND($L$2="Nee",$E11="WK",$J11&lt;IF($G11="?",8,(1*$G11))/2)</formula>
    </cfRule>
    <cfRule type="expression" dxfId="60" priority="10" stopIfTrue="1">
      <formula>AND($L$2="Ja",$E11="WK",$J11&lt;IF($G11="?",8,(1*$G11)))</formula>
    </cfRule>
    <cfRule type="expression" dxfId="59" priority="11"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3" stopIfTrue="1">
      <formula>$W11=""</formula>
    </cfRule>
    <cfRule type="expression" dxfId="58" priority="4" stopIfTrue="1">
      <formula>($J11+$K11)&lt;IF($G11="?",8,(1*$G11))</formula>
    </cfRule>
    <cfRule type="expression" dxfId="57" priority="5" stopIfTrue="1">
      <formula>AND($L$2="Nee",$E11="WK",$K11&lt;IF($G11="?",8,(1*$G11))/2)</formula>
    </cfRule>
    <cfRule type="expression" dxfId="56" priority="6">
      <formula>AND($L$2="Ja",$K11&gt;0,IFERROR(SEARCH(U11,"SMABCG"),0)&gt;0)</formula>
    </cfRule>
  </conditionalFormatting>
  <pageMargins left="0.7" right="0.7" top="0.75" bottom="0.75" header="0.3" footer="0.3"/>
  <pageSetup paperSize="9" orientation="portrait" r:id="rId4"/>
  <customProperties>
    <customPr name="LastActive" r:id="rId5"/>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6"/>
  <dimension ref="A1:AC273"/>
  <sheetViews>
    <sheetView showZeros="0" topLeftCell="B1" zoomScale="80" zoomScaleNormal="80" workbookViewId="0">
      <pane ySplit="9" topLeftCell="A10" activePane="bottomLeft" state="frozen"/>
      <selection activeCell="B1" sqref="B1"/>
      <selection pane="bottomLeft" activeCell="E2" sqref="E2"/>
    </sheetView>
  </sheetViews>
  <sheetFormatPr defaultColWidth="9.109375" defaultRowHeight="13.2" x14ac:dyDescent="0.25"/>
  <cols>
    <col min="1" max="1" width="8.44140625" style="31" hidden="1" customWidth="1"/>
    <col min="2" max="2" width="3" style="31" customWidth="1"/>
    <col min="3" max="3" width="5.88671875" style="196" bestFit="1" customWidth="1"/>
    <col min="4" max="4" width="10" style="31" bestFit="1" customWidth="1"/>
    <col min="5" max="5" width="34.5546875" style="31" customWidth="1"/>
    <col min="6" max="6" width="16.5546875" style="31" customWidth="1"/>
    <col min="7" max="7" width="12.88671875" style="34" bestFit="1" customWidth="1"/>
    <col min="8" max="8" width="10.88671875" style="34" bestFit="1" customWidth="1"/>
    <col min="9" max="9" width="1" style="33" bestFit="1" customWidth="1"/>
    <col min="10" max="10" width="7" style="207" bestFit="1" customWidth="1"/>
    <col min="11" max="11" width="6.33203125" style="207" bestFit="1" customWidth="1"/>
    <col min="12" max="12" width="7" style="207" bestFit="1" customWidth="1"/>
    <col min="13" max="14" width="1.88671875" style="36" customWidth="1"/>
    <col min="15" max="15" width="2" style="49" hidden="1" customWidth="1"/>
    <col min="16" max="18" width="7.109375" style="50" hidden="1" customWidth="1"/>
    <col min="19" max="19" width="1.44140625" style="200" hidden="1" customWidth="1"/>
    <col min="20" max="20" width="6" style="121" hidden="1" customWidth="1"/>
    <col min="21" max="23" width="7.109375" style="49" hidden="1" customWidth="1"/>
    <col min="24" max="24" width="3" style="299" hidden="1" customWidth="1"/>
    <col min="25" max="25" width="2.6640625" style="31" hidden="1" customWidth="1"/>
    <col min="26" max="26" width="7.109375" style="31" hidden="1" customWidth="1"/>
    <col min="27" max="27" width="2.6640625" style="31" customWidth="1"/>
    <col min="28" max="29" width="14.44140625" style="31" bestFit="1" customWidth="1"/>
    <col min="30" max="30" width="6.6640625" style="31" customWidth="1"/>
    <col min="31" max="16384" width="9.109375" style="31"/>
  </cols>
  <sheetData>
    <row r="1" spans="1:29" ht="9" customHeight="1" x14ac:dyDescent="0.25">
      <c r="C1" s="412"/>
      <c r="D1" s="412"/>
      <c r="G1" s="433"/>
      <c r="H1" s="433"/>
      <c r="I1" s="433"/>
      <c r="J1" s="433"/>
      <c r="K1" s="433"/>
      <c r="L1" s="433"/>
      <c r="O1" s="57"/>
      <c r="P1" s="51"/>
      <c r="Q1" s="51"/>
    </row>
    <row r="2" spans="1:29" x14ac:dyDescent="0.25">
      <c r="C2" s="412" t="s">
        <v>5561</v>
      </c>
      <c r="D2" s="412"/>
      <c r="E2" s="184" t="str">
        <f>IF(ISBLANK(Basis!C5),"",Basis!C5)</f>
        <v>Oranje Wit (D)</v>
      </c>
      <c r="F2" s="52"/>
      <c r="G2" s="413" t="s">
        <v>5562</v>
      </c>
      <c r="H2" s="413"/>
      <c r="I2" s="413"/>
      <c r="J2" s="413"/>
      <c r="K2" s="413"/>
      <c r="L2" s="159" t="str">
        <f>Basis!E5</f>
        <v>Nee</v>
      </c>
      <c r="M2" s="198"/>
      <c r="N2" s="198"/>
      <c r="O2" s="57"/>
      <c r="P2" s="51" t="s">
        <v>16</v>
      </c>
      <c r="Q2" s="264">
        <f>COUNTIF(Teams!AE:AE,P2)</f>
        <v>3</v>
      </c>
      <c r="R2" s="50">
        <f>IF(V2=0,0,IFERROR(VLOOKUP(Q2,V$2:W$7,2,0),15))</f>
        <v>25</v>
      </c>
      <c r="S2" s="50"/>
      <c r="T2" s="341"/>
      <c r="V2" s="49">
        <v>1</v>
      </c>
      <c r="W2" s="50">
        <v>35</v>
      </c>
    </row>
    <row r="3" spans="1:29" x14ac:dyDescent="0.25">
      <c r="C3" s="412" t="s">
        <v>5563</v>
      </c>
      <c r="D3" s="412"/>
      <c r="E3" s="158" t="str">
        <f>IF(ISBLANK(Basis!C6),"",Basis!C6)</f>
        <v>PE Wolff</v>
      </c>
      <c r="F3" s="195" t="s">
        <v>5564</v>
      </c>
      <c r="G3" s="414" t="str">
        <f>IFERROR(VLOOKUP(E$2,ClubTotaal,2,0),"")</f>
        <v>NCX19J3</v>
      </c>
      <c r="H3" s="414"/>
      <c r="I3" s="414"/>
      <c r="J3" s="414"/>
      <c r="K3" s="414"/>
      <c r="L3" s="414"/>
      <c r="M3" s="54"/>
      <c r="N3" s="54"/>
      <c r="O3" s="57"/>
      <c r="P3" s="51" t="s">
        <v>22</v>
      </c>
      <c r="Q3" s="264">
        <f>COUNTIF(Teams!AE:AE,P3)</f>
        <v>3</v>
      </c>
      <c r="R3" s="50">
        <f>IF(V3=0,0,IFERROR(VLOOKUP(Q3,V$2:W$7,2,0),15))</f>
        <v>25</v>
      </c>
      <c r="S3" s="50"/>
      <c r="T3" s="341"/>
      <c r="V3" s="49">
        <v>2</v>
      </c>
      <c r="W3" s="50">
        <v>30</v>
      </c>
    </row>
    <row r="4" spans="1:29" x14ac:dyDescent="0.25">
      <c r="C4" s="412" t="s">
        <v>5565</v>
      </c>
      <c r="D4" s="412"/>
      <c r="E4" s="158" t="str">
        <f>IF(ISBLANK(Basis!C7),"",Basis!C7)</f>
        <v>Technische Commissie</v>
      </c>
      <c r="F4" s="195" t="s">
        <v>5566</v>
      </c>
      <c r="G4" s="414" t="str">
        <f>IFERROR(VLOOKUP(E$2,ClubTotaal,3,0),"")</f>
        <v>DORDRECHT</v>
      </c>
      <c r="H4" s="414"/>
      <c r="I4" s="414"/>
      <c r="J4" s="414"/>
      <c r="K4" s="414"/>
      <c r="L4" s="414"/>
      <c r="M4" s="54"/>
      <c r="N4" s="54"/>
      <c r="O4" s="57"/>
      <c r="P4" s="51" t="s">
        <v>26</v>
      </c>
      <c r="Q4" s="264">
        <f>COUNTIF(Teams!AE:AE,P4)</f>
        <v>4</v>
      </c>
      <c r="R4" s="50">
        <f>IF(V4=0,0,IFERROR(VLOOKUP(Q4,V$2:W$7,2,0),15))</f>
        <v>20</v>
      </c>
      <c r="S4" s="50"/>
      <c r="T4" s="341"/>
      <c r="V4" s="49">
        <v>3</v>
      </c>
      <c r="W4" s="50">
        <v>25</v>
      </c>
    </row>
    <row r="5" spans="1:29" x14ac:dyDescent="0.25">
      <c r="C5" s="412" t="s">
        <v>5567</v>
      </c>
      <c r="D5" s="412"/>
      <c r="E5" s="158" t="str">
        <f>IF(ISBLANK(Basis!C8),"",Basis!C8)</f>
        <v>0645650818</v>
      </c>
      <c r="F5" s="195" t="s">
        <v>8706</v>
      </c>
      <c r="G5" s="414" t="str">
        <f>IFERROR(VLOOKUP(E$2,ClubTotaal,4,0),"")</f>
        <v>E</v>
      </c>
      <c r="H5" s="414"/>
      <c r="I5" s="414"/>
      <c r="J5" s="414"/>
      <c r="K5" s="414"/>
      <c r="L5" s="414"/>
      <c r="M5" s="54"/>
      <c r="N5" s="54"/>
      <c r="O5" s="57"/>
      <c r="P5" s="51" t="s">
        <v>31</v>
      </c>
      <c r="Q5" s="264">
        <f>COUNTIF(Teams!AE:AE,P5)</f>
        <v>6</v>
      </c>
      <c r="R5" s="50">
        <f>IF(V5=0,0,IFERROR(VLOOKUP(Q5,V$2:W$7,2,0),15))</f>
        <v>15</v>
      </c>
      <c r="S5" s="50"/>
      <c r="T5" s="341"/>
      <c r="V5" s="49">
        <v>4</v>
      </c>
      <c r="W5" s="50">
        <v>20</v>
      </c>
    </row>
    <row r="6" spans="1:29" x14ac:dyDescent="0.25">
      <c r="C6" s="412" t="s">
        <v>5568</v>
      </c>
      <c r="D6" s="412"/>
      <c r="E6" s="158" t="str">
        <f>IF(ISBLANK(Basis!C9),"",Basis!C9)</f>
        <v>pewolff@gmail.com</v>
      </c>
      <c r="F6" s="195" t="s">
        <v>5569</v>
      </c>
      <c r="G6" s="414" t="str">
        <f>IFERROR(VLOOKUP(E$2,ClubTotaal,5,0),"")</f>
        <v>Zuid Hollands Zuid</v>
      </c>
      <c r="H6" s="414"/>
      <c r="I6" s="414"/>
      <c r="J6" s="414"/>
      <c r="K6" s="414"/>
      <c r="L6" s="414"/>
      <c r="M6" s="54"/>
      <c r="N6" s="54"/>
      <c r="P6" s="51" t="s">
        <v>34</v>
      </c>
      <c r="Q6" s="264">
        <f>COUNTIF(Teams!AE:AE,P6)</f>
        <v>3</v>
      </c>
      <c r="R6" s="50">
        <f>IF(V6=0,0,IFERROR(VLOOKUP(Q6,V$2:W$7,2,0),15))</f>
        <v>25</v>
      </c>
      <c r="S6" s="50"/>
      <c r="T6" s="341"/>
      <c r="V6" s="49">
        <v>5</v>
      </c>
      <c r="W6" s="50">
        <v>15</v>
      </c>
    </row>
    <row r="7" spans="1:29" x14ac:dyDescent="0.25">
      <c r="C7" s="421"/>
      <c r="D7" s="421"/>
      <c r="F7" s="195"/>
      <c r="G7" s="420"/>
      <c r="H7" s="420"/>
      <c r="I7" s="420"/>
      <c r="J7" s="420"/>
      <c r="K7" s="420"/>
      <c r="L7" s="420"/>
    </row>
    <row r="8" spans="1:29" s="38" customFormat="1" ht="62.25" customHeight="1" x14ac:dyDescent="0.25">
      <c r="B8" s="55"/>
      <c r="C8" s="417" t="s">
        <v>7243</v>
      </c>
      <c r="D8" s="418"/>
      <c r="E8" s="418"/>
      <c r="F8" s="418"/>
      <c r="G8" s="418"/>
      <c r="H8" s="418"/>
      <c r="I8" s="418"/>
      <c r="J8" s="418"/>
      <c r="K8" s="418"/>
      <c r="L8" s="419"/>
      <c r="M8" s="56"/>
      <c r="N8" s="56"/>
      <c r="O8" s="57"/>
      <c r="P8" s="51"/>
      <c r="Q8" s="51"/>
      <c r="R8" s="51"/>
      <c r="S8" s="237"/>
      <c r="T8" s="349"/>
      <c r="U8" s="57"/>
      <c r="V8" s="57"/>
      <c r="W8" s="57"/>
      <c r="X8" s="300"/>
    </row>
    <row r="9" spans="1:29" ht="12.75" customHeight="1" thickBot="1" x14ac:dyDescent="0.3">
      <c r="B9" s="58"/>
      <c r="C9" s="422"/>
      <c r="D9" s="422"/>
      <c r="E9" s="422"/>
      <c r="F9" s="422"/>
      <c r="G9" s="422"/>
      <c r="H9" s="422"/>
      <c r="I9" s="422"/>
      <c r="J9" s="422"/>
      <c r="K9" s="422"/>
      <c r="L9" s="422"/>
      <c r="M9" s="29"/>
      <c r="N9" s="29"/>
      <c r="Z9" s="335" t="s">
        <v>6669</v>
      </c>
    </row>
    <row r="10" spans="1:29" ht="12.75" customHeight="1" thickTop="1" x14ac:dyDescent="0.25">
      <c r="B10" s="95"/>
      <c r="C10" s="89"/>
      <c r="D10" s="95"/>
      <c r="E10" s="95"/>
      <c r="F10" s="95"/>
      <c r="G10" s="96"/>
      <c r="H10" s="96"/>
      <c r="I10" s="96"/>
      <c r="J10" s="89"/>
      <c r="K10" s="89"/>
      <c r="L10" s="89"/>
      <c r="M10" s="89"/>
      <c r="N10" s="89"/>
      <c r="P10" s="121" t="str">
        <f>IF(C12="","",IF(LEFT(D12,1)="V","V",IF(LEFT(D12,1)="Z","Z","")))</f>
        <v>V</v>
      </c>
      <c r="Q10" s="121" t="str">
        <f>IF($P10="","",LEFT(IFERROR(VLOOKUP($C12,IF(P10="V",TeamsV,TeamsZ),2,0),"")&amp;"??",2))</f>
        <v>WK</v>
      </c>
      <c r="R10" s="121" t="str">
        <f>IF(P10="","",LEFT(IFERROR(VLOOKUP(C12,IF(P10="V",TeamsV,TeamsZ),4,0),"")&amp;"?",1))</f>
        <v>8</v>
      </c>
      <c r="X10" s="299" t="s">
        <v>5714</v>
      </c>
      <c r="Z10" s="334"/>
    </row>
    <row r="11" spans="1:29" ht="12.75" customHeight="1" x14ac:dyDescent="0.25">
      <c r="A11" s="59"/>
      <c r="B11" s="97"/>
      <c r="C11" s="98" t="s">
        <v>3</v>
      </c>
      <c r="D11" s="98" t="s">
        <v>5722</v>
      </c>
      <c r="E11" s="429" t="s">
        <v>6100</v>
      </c>
      <c r="F11" s="429"/>
      <c r="G11" s="429"/>
      <c r="H11" s="429"/>
      <c r="I11" s="99"/>
      <c r="J11" s="98" t="s">
        <v>5711</v>
      </c>
      <c r="K11" s="98" t="s">
        <v>5712</v>
      </c>
      <c r="L11" s="98" t="s">
        <v>5713</v>
      </c>
      <c r="M11" s="66"/>
      <c r="N11" s="66"/>
      <c r="O11" s="67"/>
      <c r="P11" s="68">
        <f>COUNT(P15:P29)</f>
        <v>0</v>
      </c>
      <c r="Q11" s="68">
        <f>COUNT(Q15:Q29)</f>
        <v>0</v>
      </c>
      <c r="R11" s="68">
        <f>COUNT(R15:R29)</f>
        <v>0</v>
      </c>
      <c r="S11" s="238"/>
      <c r="T11" s="350"/>
      <c r="U11" s="67">
        <f>15-COUNTBLANK(C15:C29)</f>
        <v>10</v>
      </c>
      <c r="V11" s="100" t="str">
        <f>IFERROR(IF(UPPER(D12)="VELD","V",IF(UPPER(D12)="ZAAL","Z","x")),"x")</f>
        <v>V</v>
      </c>
      <c r="W11" s="101">
        <f>IFERROR(IF(V11="V",0,IF(V11="Z",1,9)),9)</f>
        <v>0</v>
      </c>
      <c r="X11" s="301">
        <v>1</v>
      </c>
      <c r="Z11" s="335"/>
    </row>
    <row r="12" spans="1:29" x14ac:dyDescent="0.25">
      <c r="A12" s="40">
        <v>1</v>
      </c>
      <c r="B12" s="70"/>
      <c r="C12" s="102" t="s">
        <v>5643</v>
      </c>
      <c r="D12" s="206" t="s">
        <v>6105</v>
      </c>
      <c r="E12" s="430" t="s">
        <v>6103</v>
      </c>
      <c r="F12" s="430" t="s">
        <v>17</v>
      </c>
      <c r="G12" s="430" t="s">
        <v>17</v>
      </c>
      <c r="H12" s="430" t="s">
        <v>17</v>
      </c>
      <c r="I12" s="73"/>
      <c r="J12" s="268">
        <f>COUNTIF(C15:C29,"V")</f>
        <v>5</v>
      </c>
      <c r="K12" s="268">
        <f>COUNTIF(C15:C29,"M")</f>
        <v>5</v>
      </c>
      <c r="L12" s="74">
        <f>IFERROR(AVERAGE(H15:H29),"")</f>
        <v>10.8</v>
      </c>
      <c r="M12" s="75"/>
      <c r="N12" s="75"/>
      <c r="O12" s="76" t="str">
        <f>IF($C12="","",LEFT(IFERROR(VLOOKUP($C12,IF($D12="Veld",TeamsV,TeamsZ),4,0),"")&amp;"?",1))</f>
        <v>8</v>
      </c>
      <c r="P12" s="346"/>
      <c r="Q12" s="346"/>
      <c r="R12" s="346"/>
      <c r="S12" s="239"/>
      <c r="T12" s="344">
        <f>SUM(T15:T29)</f>
        <v>10</v>
      </c>
      <c r="U12" s="201" t="str">
        <f>MID($C12,1,1)</f>
        <v>D</v>
      </c>
      <c r="V12" s="201" t="str">
        <f>MID($C12,1,1)</f>
        <v>D</v>
      </c>
      <c r="W12" s="201" t="str">
        <f>MID($C12,1,1)</f>
        <v>D</v>
      </c>
      <c r="X12" s="299">
        <v>2</v>
      </c>
      <c r="Z12" s="335">
        <f>IFERROR(AVERAGE(Z15:Z29),"")</f>
        <v>11.407</v>
      </c>
    </row>
    <row r="13" spans="1:29" x14ac:dyDescent="0.25">
      <c r="B13" s="60"/>
      <c r="C13" s="197"/>
      <c r="D13" s="60"/>
      <c r="E13" s="60"/>
      <c r="F13" s="60"/>
      <c r="G13" s="64"/>
      <c r="H13" s="64"/>
      <c r="I13" s="64"/>
      <c r="J13" s="208"/>
      <c r="K13" s="208"/>
      <c r="L13" s="208"/>
      <c r="M13" s="77"/>
      <c r="N13" s="77"/>
      <c r="P13" s="200"/>
      <c r="Q13" s="200"/>
      <c r="R13" s="200"/>
      <c r="T13" s="156">
        <f t="shared" ref="T13" si="0">SUM(T14:T28)</f>
        <v>10</v>
      </c>
      <c r="U13" s="202"/>
      <c r="V13" s="202"/>
      <c r="W13" s="202"/>
      <c r="X13" s="299">
        <v>3</v>
      </c>
      <c r="Z13" s="336"/>
    </row>
    <row r="14" spans="1:29" x14ac:dyDescent="0.25">
      <c r="A14" s="78"/>
      <c r="B14" s="79"/>
      <c r="C14" s="80" t="s">
        <v>5715</v>
      </c>
      <c r="D14" s="80" t="s">
        <v>5716</v>
      </c>
      <c r="E14" s="81" t="s">
        <v>5717</v>
      </c>
      <c r="F14" s="81" t="s">
        <v>5718</v>
      </c>
      <c r="G14" s="80" t="s">
        <v>5719</v>
      </c>
      <c r="H14" s="80" t="s">
        <v>5720</v>
      </c>
      <c r="I14" s="80" t="s">
        <v>5575</v>
      </c>
      <c r="J14" s="80" t="s">
        <v>7904</v>
      </c>
      <c r="K14" s="80" t="s">
        <v>7905</v>
      </c>
      <c r="L14" s="80" t="s">
        <v>8680</v>
      </c>
      <c r="M14" s="82"/>
      <c r="N14" s="82"/>
      <c r="O14" s="83"/>
      <c r="P14" s="203" t="s">
        <v>5585</v>
      </c>
      <c r="Q14" s="203" t="s">
        <v>5584</v>
      </c>
      <c r="R14" s="203" t="s">
        <v>5586</v>
      </c>
      <c r="S14" s="203"/>
      <c r="T14" s="156"/>
      <c r="U14" s="201">
        <f>IF(W12="","",VLOOKUP(W12,Leeftijdscat,2,FALSE))</f>
        <v>9</v>
      </c>
      <c r="V14" s="201">
        <f>IF(W12="","",VLOOKUP(W12,Leeftijdscat,3,FALSE))</f>
        <v>11</v>
      </c>
      <c r="W14" s="201">
        <f>IF(W12="","",VLOOKUP(W12,Leeftijdscat,4,FALSE))</f>
        <v>12</v>
      </c>
      <c r="X14" s="299">
        <v>4</v>
      </c>
      <c r="Z14" s="332"/>
    </row>
    <row r="15" spans="1:29" x14ac:dyDescent="0.25">
      <c r="A15" s="31" t="str">
        <f>C12&amp;"x"&amp;B15</f>
        <v>D1x1</v>
      </c>
      <c r="B15" s="60">
        <v>1</v>
      </c>
      <c r="C15" s="84" t="str">
        <f>IF(OR(LEFT($A15,1)="x",W$11=9),"",IFERROR(VLOOKUP($A15,IF(V$11="V",LedenV,LedenZ),6-W$11,0),""))</f>
        <v>V</v>
      </c>
      <c r="D15" s="84" t="str">
        <f>IF(OR(LEFT($A15,1)="x",W$11=9),"",IFERROR(VLOOKUP($A15,IF(V$11="V",LedenV,LedenZ),7-W$11,0),""))</f>
        <v>NMB60Y4</v>
      </c>
      <c r="E15" s="85" t="str">
        <f>IF(OR(LEFT($A15,1)="x",W$11=9),"",IFERROR(VLOOKUP($A15,IF(V$11="V",LedenV,LedenZ),8-W$11,0),""))</f>
        <v>Lindhout, D.</v>
      </c>
      <c r="F15" s="85" t="str">
        <f>IF(OR(LEFT($A15,1)="x",W$11=9),"",IFERROR(VLOOKUP($A15,IF(V$11="V",LedenV,LedenZ),9-W$11,0),""))</f>
        <v>Demi</v>
      </c>
      <c r="G15" s="86">
        <f>IF(OR(LEFT($A15,1)="x",W$11=9),"",IFERROR(VLOOKUP($A15,IF(V$11="V",LedenV,LedenZ),10-W$11,0),""))</f>
        <v>40189</v>
      </c>
      <c r="H15" s="87">
        <f t="shared" ref="H15:H29" si="1">IF(AND(ISNUMBER(G15),G15&lt;&gt;0),IF(OR(MONTH(G15)&lt;MONTH(Peildatum),AND(MONTH(G15)&lt;=MONTH(Peildatum),DAY(G15)&lt;=DAY(Peildatum))),YEAR(Peildatum)-YEAR(G15),YEAR(Peildatum)-YEAR(G15)-1),"")</f>
        <v>11</v>
      </c>
      <c r="I15" s="103"/>
      <c r="J15" s="84" t="str">
        <f t="shared" ref="J15:J29" si="2">IF(OR(LEFT($A15,1)="x",W$11=9),"",IFERROR(VLOOKUP($A15,IF(V$11="V",LedenV,LedenZ),16-W$11,0),""))</f>
        <v>E3</v>
      </c>
      <c r="K15" s="84" t="str">
        <f t="shared" ref="K15:K29" si="3">IF(OR(LEFT($A15,1)="x",W$11=9),"",IFERROR(VLOOKUP($A15,IF(V$11="V",LedenV,LedenZ),17-W$11,0),""))</f>
        <v>D2</v>
      </c>
      <c r="L15" s="84" t="str">
        <f t="shared" ref="L15:L29" si="4">IF(OR(LEFT($A15,1)="x",W$11=9),"",IFERROR(VLOOKUP($A15,IF(V$11="V",LedenV,LedenZ),18-W$11,0),""))</f>
        <v>D1</v>
      </c>
      <c r="M15" s="89"/>
      <c r="N15" s="89"/>
      <c r="P15" s="199"/>
      <c r="Q15" s="199"/>
      <c r="R15" s="199"/>
      <c r="S15" s="239"/>
      <c r="T15" s="273">
        <f t="shared" ref="T15:T29" si="5">IF(LEN(C15&amp;D15&amp;E15&amp;F15)&gt;0,1,0)</f>
        <v>1</v>
      </c>
      <c r="U15" s="202"/>
      <c r="V15" s="205">
        <f>V14</f>
        <v>11</v>
      </c>
      <c r="W15" s="205">
        <f>W14</f>
        <v>12</v>
      </c>
      <c r="X15" s="299">
        <v>5</v>
      </c>
      <c r="Z15" s="332">
        <f t="shared" ref="Z15:Z29" si="6">lft(G15,Peildatum)</f>
        <v>11.97</v>
      </c>
      <c r="AC15" s="31" t="str">
        <f ca="1">IFERROR(INDIRECT("" &amp; $D$12 &amp; "!e"&amp;$Z15),"")</f>
        <v/>
      </c>
    </row>
    <row r="16" spans="1:29" x14ac:dyDescent="0.25">
      <c r="A16" s="31" t="str">
        <f>C12&amp;"x"&amp;B16</f>
        <v>D1x2</v>
      </c>
      <c r="B16" s="60">
        <v>2</v>
      </c>
      <c r="C16" s="84" t="str">
        <f t="shared" ref="C16:C29" si="7">IF(OR(LEFT($A16,1)="x",W$11=9),"",IFERROR(VLOOKUP($A16,IF(V$11="V",LedenV,LedenZ),6-W$11,0),""))</f>
        <v>V</v>
      </c>
      <c r="D16" s="84" t="str">
        <f t="shared" ref="D16:D29" si="8">IF(OR(LEFT($A16,1)="x",W$11=9),"",IFERROR(VLOOKUP($A16,IF(V$11="V",LedenV,LedenZ),7-W$11,0),""))</f>
        <v>NLP89W4</v>
      </c>
      <c r="E16" s="85" t="str">
        <f t="shared" ref="E16:E29" si="9">IF(OR(LEFT($A16,1)="x",W$11=9),"",IFERROR(VLOOKUP($A16,IF(V$11="V",LedenV,LedenZ),8-W$11,0),""))</f>
        <v>Volker, T.N.</v>
      </c>
      <c r="F16" s="85" t="str">
        <f t="shared" ref="F16:F29" si="10">IF(OR(LEFT($A16,1)="x",W$11=9),"",IFERROR(VLOOKUP($A16,IF(V$11="V",LedenV,LedenZ),9-W$11,0),""))</f>
        <v>Tess</v>
      </c>
      <c r="G16" s="86">
        <f t="shared" ref="G16:G29" si="11">IF(OR(LEFT($A16,1)="x",W$11=9),"",IFERROR(VLOOKUP($A16,IF(V$11="V",LedenV,LedenZ),10-W$11,0),""))</f>
        <v>40227</v>
      </c>
      <c r="H16" s="87">
        <f t="shared" si="1"/>
        <v>11</v>
      </c>
      <c r="I16" s="94"/>
      <c r="J16" s="84" t="str">
        <f t="shared" si="2"/>
        <v>E1</v>
      </c>
      <c r="K16" s="84" t="str">
        <f t="shared" si="3"/>
        <v>D1</v>
      </c>
      <c r="L16" s="84" t="str">
        <f t="shared" si="4"/>
        <v>D1</v>
      </c>
      <c r="M16" s="89"/>
      <c r="N16" s="89"/>
      <c r="P16" s="199"/>
      <c r="Q16" s="199"/>
      <c r="R16" s="199"/>
      <c r="S16" s="239"/>
      <c r="T16" s="273">
        <f t="shared" si="5"/>
        <v>1</v>
      </c>
      <c r="U16" s="202"/>
      <c r="V16" s="205">
        <f t="shared" ref="V16:W29" si="12">V15</f>
        <v>11</v>
      </c>
      <c r="W16" s="205">
        <f t="shared" si="12"/>
        <v>12</v>
      </c>
      <c r="X16" s="299">
        <v>6</v>
      </c>
      <c r="Z16" s="332">
        <f t="shared" si="6"/>
        <v>11.87</v>
      </c>
      <c r="AC16" s="31" t="str">
        <f ca="1">IFERROR(INDIRECT("" &amp; $D$12 &amp; "!e"&amp;$Z16),"")</f>
        <v/>
      </c>
    </row>
    <row r="17" spans="1:29" x14ac:dyDescent="0.25">
      <c r="A17" s="31" t="str">
        <f>IF(OR(D12="veld",D12="zaal"),C12&amp;"x"&amp;B17,"x0")</f>
        <v>D1x3</v>
      </c>
      <c r="B17" s="60">
        <v>3</v>
      </c>
      <c r="C17" s="84" t="str">
        <f t="shared" si="7"/>
        <v>V</v>
      </c>
      <c r="D17" s="84" t="str">
        <f t="shared" si="8"/>
        <v>NLP77Z4</v>
      </c>
      <c r="E17" s="85" t="str">
        <f t="shared" si="9"/>
        <v>Klooster, van der D.</v>
      </c>
      <c r="F17" s="85" t="str">
        <f t="shared" si="10"/>
        <v>Danique</v>
      </c>
      <c r="G17" s="86">
        <f t="shared" si="11"/>
        <v>40239</v>
      </c>
      <c r="H17" s="87">
        <f t="shared" si="1"/>
        <v>11</v>
      </c>
      <c r="I17" s="94"/>
      <c r="J17" s="84" t="str">
        <f t="shared" si="2"/>
        <v>E1</v>
      </c>
      <c r="K17" s="84" t="str">
        <f t="shared" si="3"/>
        <v>D1</v>
      </c>
      <c r="L17" s="84" t="str">
        <f t="shared" si="4"/>
        <v>D1</v>
      </c>
      <c r="M17" s="89"/>
      <c r="N17" s="89"/>
      <c r="P17" s="199"/>
      <c r="Q17" s="199"/>
      <c r="R17" s="199"/>
      <c r="S17" s="239"/>
      <c r="T17" s="273">
        <f t="shared" si="5"/>
        <v>1</v>
      </c>
      <c r="U17" s="202"/>
      <c r="V17" s="205">
        <f t="shared" si="12"/>
        <v>11</v>
      </c>
      <c r="W17" s="205">
        <f t="shared" si="12"/>
        <v>12</v>
      </c>
      <c r="X17" s="299">
        <v>7</v>
      </c>
      <c r="Z17" s="332">
        <f t="shared" si="6"/>
        <v>11.83</v>
      </c>
      <c r="AC17" s="31" t="str">
        <f ca="1">IFERROR(INDIRECT("" &amp; $D$12 &amp; "!e"&amp;$Z17),"")</f>
        <v/>
      </c>
    </row>
    <row r="18" spans="1:29" x14ac:dyDescent="0.25">
      <c r="A18" s="31" t="str">
        <f>C12&amp;"x"&amp;B18</f>
        <v>D1x4</v>
      </c>
      <c r="B18" s="60">
        <v>4</v>
      </c>
      <c r="C18" s="84" t="str">
        <f t="shared" si="7"/>
        <v>V</v>
      </c>
      <c r="D18" s="84" t="str">
        <f t="shared" si="8"/>
        <v>NLL20H8</v>
      </c>
      <c r="E18" s="85" t="str">
        <f t="shared" si="9"/>
        <v>Burgt, van de F.</v>
      </c>
      <c r="F18" s="85" t="str">
        <f t="shared" si="10"/>
        <v>Feline</v>
      </c>
      <c r="G18" s="86">
        <f t="shared" si="11"/>
        <v>40429</v>
      </c>
      <c r="H18" s="87">
        <f t="shared" si="1"/>
        <v>11</v>
      </c>
      <c r="I18" s="94"/>
      <c r="J18" s="84" t="str">
        <f t="shared" si="2"/>
        <v>E2</v>
      </c>
      <c r="K18" s="84" t="str">
        <f t="shared" si="3"/>
        <v>D2</v>
      </c>
      <c r="L18" s="84" t="str">
        <f t="shared" si="4"/>
        <v>D1</v>
      </c>
      <c r="M18" s="89"/>
      <c r="N18" s="89"/>
      <c r="P18" s="199"/>
      <c r="Q18" s="199"/>
      <c r="R18" s="199"/>
      <c r="S18" s="239"/>
      <c r="T18" s="273">
        <f t="shared" si="5"/>
        <v>1</v>
      </c>
      <c r="U18" s="202"/>
      <c r="V18" s="205">
        <f t="shared" si="12"/>
        <v>11</v>
      </c>
      <c r="W18" s="205">
        <f t="shared" si="12"/>
        <v>12</v>
      </c>
      <c r="X18" s="299">
        <v>8</v>
      </c>
      <c r="Z18" s="332">
        <f t="shared" si="6"/>
        <v>11.31</v>
      </c>
    </row>
    <row r="19" spans="1:29" x14ac:dyDescent="0.25">
      <c r="A19" s="31" t="str">
        <f>C12&amp;"x"&amp;B19</f>
        <v>D1x5</v>
      </c>
      <c r="B19" s="60">
        <v>5</v>
      </c>
      <c r="C19" s="84" t="str">
        <f t="shared" si="7"/>
        <v>V</v>
      </c>
      <c r="D19" s="84" t="str">
        <f t="shared" si="8"/>
        <v>NLN41L1</v>
      </c>
      <c r="E19" s="85" t="str">
        <f t="shared" si="9"/>
        <v>Stomp, N.</v>
      </c>
      <c r="F19" s="85" t="str">
        <f t="shared" si="10"/>
        <v>Noa</v>
      </c>
      <c r="G19" s="86">
        <f t="shared" si="11"/>
        <v>40439</v>
      </c>
      <c r="H19" s="87">
        <f t="shared" si="1"/>
        <v>11</v>
      </c>
      <c r="I19" s="94"/>
      <c r="J19" s="84" t="str">
        <f t="shared" si="2"/>
        <v>E1</v>
      </c>
      <c r="K19" s="84" t="str">
        <f t="shared" si="3"/>
        <v>D1</v>
      </c>
      <c r="L19" s="84" t="str">
        <f t="shared" si="4"/>
        <v>D1</v>
      </c>
      <c r="M19" s="89"/>
      <c r="N19" s="89"/>
      <c r="P19" s="199"/>
      <c r="Q19" s="199"/>
      <c r="R19" s="199"/>
      <c r="S19" s="239"/>
      <c r="T19" s="273">
        <f t="shared" si="5"/>
        <v>1</v>
      </c>
      <c r="U19" s="202"/>
      <c r="V19" s="205">
        <f t="shared" si="12"/>
        <v>11</v>
      </c>
      <c r="W19" s="205">
        <f t="shared" si="12"/>
        <v>12</v>
      </c>
      <c r="X19" s="299">
        <v>9</v>
      </c>
      <c r="Z19" s="332">
        <f t="shared" si="6"/>
        <v>11.29</v>
      </c>
    </row>
    <row r="20" spans="1:29" x14ac:dyDescent="0.25">
      <c r="A20" s="31" t="str">
        <f>C12&amp;"x"&amp;B20</f>
        <v>D1x6</v>
      </c>
      <c r="B20" s="60">
        <v>6</v>
      </c>
      <c r="C20" s="84" t="str">
        <f t="shared" si="7"/>
        <v>M</v>
      </c>
      <c r="D20" s="84" t="str">
        <f t="shared" si="8"/>
        <v>NLP78P7</v>
      </c>
      <c r="E20" s="85" t="str">
        <f t="shared" si="9"/>
        <v>Sas, N.</v>
      </c>
      <c r="F20" s="85" t="str">
        <f t="shared" si="10"/>
        <v>Niek</v>
      </c>
      <c r="G20" s="86">
        <f t="shared" si="11"/>
        <v>40381</v>
      </c>
      <c r="H20" s="87">
        <f t="shared" si="1"/>
        <v>11</v>
      </c>
      <c r="I20" s="94"/>
      <c r="J20" s="84" t="str">
        <f t="shared" si="2"/>
        <v>E1</v>
      </c>
      <c r="K20" s="84" t="str">
        <f t="shared" si="3"/>
        <v>D1</v>
      </c>
      <c r="L20" s="84" t="str">
        <f t="shared" si="4"/>
        <v>D1</v>
      </c>
      <c r="M20" s="89"/>
      <c r="N20" s="89"/>
      <c r="P20" s="199"/>
      <c r="Q20" s="199"/>
      <c r="R20" s="199"/>
      <c r="S20" s="239"/>
      <c r="T20" s="273">
        <f t="shared" si="5"/>
        <v>1</v>
      </c>
      <c r="U20" s="202"/>
      <c r="V20" s="205">
        <f t="shared" si="12"/>
        <v>11</v>
      </c>
      <c r="W20" s="205">
        <f t="shared" si="12"/>
        <v>12</v>
      </c>
      <c r="X20" s="299">
        <v>10</v>
      </c>
      <c r="Z20" s="332">
        <f t="shared" si="6"/>
        <v>11.44</v>
      </c>
    </row>
    <row r="21" spans="1:29" x14ac:dyDescent="0.25">
      <c r="A21" s="31" t="str">
        <f>C12&amp;"x"&amp;B21</f>
        <v>D1x7</v>
      </c>
      <c r="B21" s="60">
        <v>7</v>
      </c>
      <c r="C21" s="84" t="str">
        <f t="shared" si="7"/>
        <v>M</v>
      </c>
      <c r="D21" s="84" t="str">
        <f t="shared" si="8"/>
        <v>NLY32T6</v>
      </c>
      <c r="E21" s="85" t="str">
        <f t="shared" si="9"/>
        <v>Ven, van de J.</v>
      </c>
      <c r="F21" s="85" t="str">
        <f t="shared" si="10"/>
        <v>Jonas</v>
      </c>
      <c r="G21" s="86">
        <f t="shared" si="11"/>
        <v>40413</v>
      </c>
      <c r="H21" s="87">
        <f t="shared" si="1"/>
        <v>11</v>
      </c>
      <c r="I21" s="94"/>
      <c r="J21" s="84" t="str">
        <f t="shared" si="2"/>
        <v>E1</v>
      </c>
      <c r="K21" s="84" t="str">
        <f t="shared" si="3"/>
        <v>D1</v>
      </c>
      <c r="L21" s="84" t="str">
        <f t="shared" si="4"/>
        <v>D1</v>
      </c>
      <c r="M21" s="89"/>
      <c r="N21" s="89"/>
      <c r="P21" s="199"/>
      <c r="Q21" s="199"/>
      <c r="R21" s="199"/>
      <c r="S21" s="239"/>
      <c r="T21" s="273">
        <f t="shared" si="5"/>
        <v>1</v>
      </c>
      <c r="U21" s="202"/>
      <c r="V21" s="205">
        <f t="shared" si="12"/>
        <v>11</v>
      </c>
      <c r="W21" s="205">
        <f t="shared" si="12"/>
        <v>12</v>
      </c>
      <c r="X21" s="299">
        <v>11</v>
      </c>
      <c r="Z21" s="332">
        <f t="shared" si="6"/>
        <v>11.36</v>
      </c>
    </row>
    <row r="22" spans="1:29" x14ac:dyDescent="0.25">
      <c r="A22" s="31" t="str">
        <f>C12&amp;"x"&amp;B22</f>
        <v>D1x8</v>
      </c>
      <c r="B22" s="60">
        <v>8</v>
      </c>
      <c r="C22" s="84" t="str">
        <f t="shared" si="7"/>
        <v>M</v>
      </c>
      <c r="D22" s="84" t="str">
        <f t="shared" si="8"/>
        <v>NMD51K6</v>
      </c>
      <c r="E22" s="85" t="str">
        <f t="shared" si="9"/>
        <v>Vos, T.</v>
      </c>
      <c r="F22" s="85" t="str">
        <f t="shared" si="10"/>
        <v>Thomas</v>
      </c>
      <c r="G22" s="86">
        <f t="shared" si="11"/>
        <v>40446</v>
      </c>
      <c r="H22" s="87">
        <f t="shared" si="1"/>
        <v>11</v>
      </c>
      <c r="I22" s="94"/>
      <c r="J22" s="84" t="str">
        <f t="shared" si="2"/>
        <v>E2</v>
      </c>
      <c r="K22" s="84" t="str">
        <f t="shared" si="3"/>
        <v>D2</v>
      </c>
      <c r="L22" s="84" t="str">
        <f t="shared" si="4"/>
        <v>D1</v>
      </c>
      <c r="M22" s="89"/>
      <c r="N22" s="89"/>
      <c r="P22" s="199"/>
      <c r="Q22" s="199"/>
      <c r="R22" s="199"/>
      <c r="S22" s="239"/>
      <c r="T22" s="273">
        <f t="shared" si="5"/>
        <v>1</v>
      </c>
      <c r="U22" s="202"/>
      <c r="V22" s="205">
        <f t="shared" si="12"/>
        <v>11</v>
      </c>
      <c r="W22" s="205">
        <f t="shared" si="12"/>
        <v>12</v>
      </c>
      <c r="X22" s="299">
        <v>12</v>
      </c>
      <c r="Z22" s="332">
        <f t="shared" si="6"/>
        <v>11.27</v>
      </c>
    </row>
    <row r="23" spans="1:29" x14ac:dyDescent="0.25">
      <c r="A23" s="31" t="str">
        <f>C12&amp;"x"&amp;B23</f>
        <v>D1x9</v>
      </c>
      <c r="B23" s="60">
        <v>9</v>
      </c>
      <c r="C23" s="84" t="str">
        <f t="shared" si="7"/>
        <v>M</v>
      </c>
      <c r="D23" s="84" t="str">
        <f t="shared" si="8"/>
        <v>NMG18G2</v>
      </c>
      <c r="E23" s="85" t="str">
        <f t="shared" si="9"/>
        <v>Belder, L.</v>
      </c>
      <c r="F23" s="85" t="str">
        <f t="shared" si="10"/>
        <v>Lenn</v>
      </c>
      <c r="G23" s="86">
        <f t="shared" si="11"/>
        <v>40557</v>
      </c>
      <c r="H23" s="87">
        <f t="shared" si="1"/>
        <v>10</v>
      </c>
      <c r="I23" s="94"/>
      <c r="J23" s="84" t="str">
        <f t="shared" si="2"/>
        <v>E6</v>
      </c>
      <c r="K23" s="84" t="str">
        <f t="shared" si="3"/>
        <v>E1</v>
      </c>
      <c r="L23" s="84" t="str">
        <f t="shared" si="4"/>
        <v>D2</v>
      </c>
      <c r="M23" s="89"/>
      <c r="N23" s="89"/>
      <c r="P23" s="199"/>
      <c r="Q23" s="199"/>
      <c r="R23" s="199"/>
      <c r="S23" s="239"/>
      <c r="T23" s="273">
        <f t="shared" si="5"/>
        <v>1</v>
      </c>
      <c r="U23" s="202"/>
      <c r="V23" s="205">
        <f t="shared" si="12"/>
        <v>11</v>
      </c>
      <c r="W23" s="205">
        <f t="shared" si="12"/>
        <v>12</v>
      </c>
      <c r="X23" s="299">
        <v>13</v>
      </c>
      <c r="Z23" s="332">
        <f t="shared" si="6"/>
        <v>10.96</v>
      </c>
    </row>
    <row r="24" spans="1:29" x14ac:dyDescent="0.25">
      <c r="A24" s="31" t="str">
        <f>C12&amp;"x"&amp;B24</f>
        <v>D1x10</v>
      </c>
      <c r="B24" s="60">
        <v>10</v>
      </c>
      <c r="C24" s="84" t="str">
        <f t="shared" si="7"/>
        <v>M</v>
      </c>
      <c r="D24" s="84" t="str">
        <f t="shared" si="8"/>
        <v>NMC61P5</v>
      </c>
      <c r="E24" s="85" t="str">
        <f t="shared" si="9"/>
        <v>Dekker, den T.J.</v>
      </c>
      <c r="F24" s="85" t="str">
        <f t="shared" si="10"/>
        <v>Tiemen</v>
      </c>
      <c r="G24" s="86">
        <f t="shared" si="11"/>
        <v>40626</v>
      </c>
      <c r="H24" s="87">
        <f t="shared" si="1"/>
        <v>10</v>
      </c>
      <c r="I24" s="94"/>
      <c r="J24" s="84" t="str">
        <f t="shared" si="2"/>
        <v>E6</v>
      </c>
      <c r="K24" s="84" t="str">
        <f t="shared" si="3"/>
        <v>E1</v>
      </c>
      <c r="L24" s="84" t="str">
        <f t="shared" si="4"/>
        <v>D2</v>
      </c>
      <c r="M24" s="89"/>
      <c r="N24" s="89"/>
      <c r="P24" s="199"/>
      <c r="Q24" s="199"/>
      <c r="R24" s="199"/>
      <c r="S24" s="239"/>
      <c r="T24" s="273">
        <f t="shared" si="5"/>
        <v>1</v>
      </c>
      <c r="U24" s="202"/>
      <c r="V24" s="205">
        <f t="shared" si="12"/>
        <v>11</v>
      </c>
      <c r="W24" s="205">
        <f t="shared" si="12"/>
        <v>12</v>
      </c>
      <c r="X24" s="299">
        <v>14</v>
      </c>
      <c r="Z24" s="332">
        <f t="shared" si="6"/>
        <v>10.77</v>
      </c>
    </row>
    <row r="25" spans="1:29" x14ac:dyDescent="0.25">
      <c r="A25" s="31" t="str">
        <f>C12&amp;"x"&amp;B25</f>
        <v>D1x11</v>
      </c>
      <c r="B25" s="60">
        <v>11</v>
      </c>
      <c r="C25" s="84" t="str">
        <f t="shared" si="7"/>
        <v/>
      </c>
      <c r="D25" s="84" t="str">
        <f t="shared" si="8"/>
        <v/>
      </c>
      <c r="E25" s="85" t="str">
        <f t="shared" si="9"/>
        <v/>
      </c>
      <c r="F25" s="85" t="str">
        <f t="shared" si="10"/>
        <v/>
      </c>
      <c r="G25" s="86" t="str">
        <f t="shared" si="11"/>
        <v/>
      </c>
      <c r="H25" s="87" t="str">
        <f t="shared" si="1"/>
        <v/>
      </c>
      <c r="I25" s="94"/>
      <c r="J25" s="84" t="str">
        <f t="shared" si="2"/>
        <v/>
      </c>
      <c r="K25" s="84" t="str">
        <f t="shared" si="3"/>
        <v/>
      </c>
      <c r="L25" s="84" t="str">
        <f t="shared" si="4"/>
        <v/>
      </c>
      <c r="M25" s="89"/>
      <c r="N25" s="89"/>
      <c r="P25" s="199"/>
      <c r="Q25" s="199"/>
      <c r="R25" s="199"/>
      <c r="S25" s="239"/>
      <c r="T25" s="273">
        <f t="shared" si="5"/>
        <v>0</v>
      </c>
      <c r="V25" s="205">
        <f t="shared" si="12"/>
        <v>11</v>
      </c>
      <c r="W25" s="205">
        <f t="shared" si="12"/>
        <v>12</v>
      </c>
      <c r="X25" s="299">
        <v>15</v>
      </c>
      <c r="Z25" s="332" t="str">
        <f t="shared" si="6"/>
        <v/>
      </c>
    </row>
    <row r="26" spans="1:29" x14ac:dyDescent="0.25">
      <c r="A26" s="31" t="str">
        <f>C12&amp;"x"&amp;B26</f>
        <v>D1x12</v>
      </c>
      <c r="B26" s="60">
        <v>12</v>
      </c>
      <c r="C26" s="84" t="str">
        <f t="shared" si="7"/>
        <v/>
      </c>
      <c r="D26" s="84" t="str">
        <f t="shared" si="8"/>
        <v/>
      </c>
      <c r="E26" s="85" t="str">
        <f t="shared" si="9"/>
        <v/>
      </c>
      <c r="F26" s="85" t="str">
        <f t="shared" si="10"/>
        <v/>
      </c>
      <c r="G26" s="86" t="str">
        <f t="shared" si="11"/>
        <v/>
      </c>
      <c r="H26" s="87" t="str">
        <f t="shared" si="1"/>
        <v/>
      </c>
      <c r="I26" s="94"/>
      <c r="J26" s="84" t="str">
        <f t="shared" si="2"/>
        <v/>
      </c>
      <c r="K26" s="84" t="str">
        <f t="shared" si="3"/>
        <v/>
      </c>
      <c r="L26" s="84" t="str">
        <f t="shared" si="4"/>
        <v/>
      </c>
      <c r="M26" s="89"/>
      <c r="N26" s="89"/>
      <c r="P26" s="199"/>
      <c r="Q26" s="199"/>
      <c r="R26" s="199"/>
      <c r="S26" s="239"/>
      <c r="T26" s="273">
        <f t="shared" si="5"/>
        <v>0</v>
      </c>
      <c r="V26" s="205">
        <f t="shared" si="12"/>
        <v>11</v>
      </c>
      <c r="W26" s="205">
        <f t="shared" si="12"/>
        <v>12</v>
      </c>
      <c r="X26" s="299">
        <v>16</v>
      </c>
      <c r="Z26" s="332" t="str">
        <f t="shared" si="6"/>
        <v/>
      </c>
    </row>
    <row r="27" spans="1:29" x14ac:dyDescent="0.25">
      <c r="A27" s="31" t="str">
        <f>C12&amp;"x"&amp;B27</f>
        <v>D1x13</v>
      </c>
      <c r="B27" s="60">
        <v>13</v>
      </c>
      <c r="C27" s="84" t="str">
        <f t="shared" si="7"/>
        <v/>
      </c>
      <c r="D27" s="84" t="str">
        <f t="shared" si="8"/>
        <v/>
      </c>
      <c r="E27" s="85" t="str">
        <f t="shared" si="9"/>
        <v/>
      </c>
      <c r="F27" s="85" t="str">
        <f t="shared" si="10"/>
        <v/>
      </c>
      <c r="G27" s="86" t="str">
        <f t="shared" si="11"/>
        <v/>
      </c>
      <c r="H27" s="87" t="str">
        <f t="shared" si="1"/>
        <v/>
      </c>
      <c r="I27" s="94"/>
      <c r="J27" s="84" t="str">
        <f t="shared" si="2"/>
        <v/>
      </c>
      <c r="K27" s="84" t="str">
        <f t="shared" si="3"/>
        <v/>
      </c>
      <c r="L27" s="84" t="str">
        <f t="shared" si="4"/>
        <v/>
      </c>
      <c r="M27" s="89"/>
      <c r="N27" s="89"/>
      <c r="P27" s="199"/>
      <c r="Q27" s="199"/>
      <c r="R27" s="199"/>
      <c r="S27" s="239"/>
      <c r="T27" s="273">
        <f t="shared" si="5"/>
        <v>0</v>
      </c>
      <c r="V27" s="205">
        <f t="shared" si="12"/>
        <v>11</v>
      </c>
      <c r="W27" s="205">
        <f t="shared" si="12"/>
        <v>12</v>
      </c>
      <c r="X27" s="299">
        <v>17</v>
      </c>
      <c r="Z27" s="332" t="str">
        <f t="shared" si="6"/>
        <v/>
      </c>
    </row>
    <row r="28" spans="1:29" x14ac:dyDescent="0.25">
      <c r="A28" s="31" t="str">
        <f>C12&amp;"x"&amp;B28</f>
        <v>D1x14</v>
      </c>
      <c r="B28" s="60">
        <v>14</v>
      </c>
      <c r="C28" s="84" t="str">
        <f t="shared" si="7"/>
        <v/>
      </c>
      <c r="D28" s="84" t="str">
        <f t="shared" si="8"/>
        <v/>
      </c>
      <c r="E28" s="85" t="str">
        <f t="shared" si="9"/>
        <v/>
      </c>
      <c r="F28" s="85" t="str">
        <f t="shared" si="10"/>
        <v/>
      </c>
      <c r="G28" s="86" t="str">
        <f t="shared" si="11"/>
        <v/>
      </c>
      <c r="H28" s="87" t="str">
        <f t="shared" si="1"/>
        <v/>
      </c>
      <c r="I28" s="94"/>
      <c r="J28" s="84" t="str">
        <f t="shared" si="2"/>
        <v/>
      </c>
      <c r="K28" s="84" t="str">
        <f t="shared" si="3"/>
        <v/>
      </c>
      <c r="L28" s="84" t="str">
        <f t="shared" si="4"/>
        <v/>
      </c>
      <c r="M28" s="89"/>
      <c r="N28" s="89"/>
      <c r="P28" s="199"/>
      <c r="Q28" s="199"/>
      <c r="R28" s="199"/>
      <c r="S28" s="239"/>
      <c r="T28" s="273">
        <f t="shared" si="5"/>
        <v>0</v>
      </c>
      <c r="V28" s="205">
        <f t="shared" si="12"/>
        <v>11</v>
      </c>
      <c r="W28" s="205">
        <f t="shared" si="12"/>
        <v>12</v>
      </c>
      <c r="X28" s="299">
        <v>18</v>
      </c>
      <c r="Z28" s="332" t="str">
        <f t="shared" si="6"/>
        <v/>
      </c>
    </row>
    <row r="29" spans="1:29" x14ac:dyDescent="0.25">
      <c r="A29" s="31" t="str">
        <f>C12&amp;"x"&amp;B29</f>
        <v>D1x15</v>
      </c>
      <c r="B29" s="60">
        <v>15</v>
      </c>
      <c r="C29" s="84" t="str">
        <f t="shared" si="7"/>
        <v/>
      </c>
      <c r="D29" s="84" t="str">
        <f t="shared" si="8"/>
        <v/>
      </c>
      <c r="E29" s="85" t="str">
        <f t="shared" si="9"/>
        <v/>
      </c>
      <c r="F29" s="85" t="str">
        <f t="shared" si="10"/>
        <v/>
      </c>
      <c r="G29" s="86" t="str">
        <f t="shared" si="11"/>
        <v/>
      </c>
      <c r="H29" s="87" t="str">
        <f t="shared" si="1"/>
        <v/>
      </c>
      <c r="I29" s="94"/>
      <c r="J29" s="84" t="str">
        <f t="shared" si="2"/>
        <v/>
      </c>
      <c r="K29" s="84" t="str">
        <f t="shared" si="3"/>
        <v/>
      </c>
      <c r="L29" s="84" t="str">
        <f t="shared" si="4"/>
        <v/>
      </c>
      <c r="M29" s="89"/>
      <c r="N29" s="89"/>
      <c r="P29" s="199"/>
      <c r="Q29" s="199"/>
      <c r="R29" s="199"/>
      <c r="S29" s="239"/>
      <c r="T29" s="273">
        <f t="shared" si="5"/>
        <v>0</v>
      </c>
      <c r="V29" s="205">
        <f t="shared" si="12"/>
        <v>11</v>
      </c>
      <c r="W29" s="205">
        <f t="shared" si="12"/>
        <v>12</v>
      </c>
      <c r="X29" s="299">
        <v>19</v>
      </c>
      <c r="Z29" s="332" t="str">
        <f t="shared" si="6"/>
        <v/>
      </c>
    </row>
    <row r="30" spans="1:29" ht="6" customHeight="1" x14ac:dyDescent="0.25">
      <c r="B30" s="104"/>
      <c r="C30" s="105"/>
      <c r="D30" s="105"/>
      <c r="E30" s="105"/>
      <c r="F30" s="105"/>
      <c r="G30" s="105"/>
      <c r="H30" s="105"/>
      <c r="I30" s="105"/>
      <c r="J30" s="105"/>
      <c r="K30" s="105"/>
      <c r="L30" s="105"/>
      <c r="M30" s="89"/>
      <c r="N30" s="89"/>
    </row>
    <row r="31" spans="1:29" x14ac:dyDescent="0.25">
      <c r="B31" s="97"/>
      <c r="C31" s="98"/>
      <c r="D31" s="97"/>
      <c r="E31" s="97"/>
      <c r="F31" s="97"/>
      <c r="G31" s="340">
        <f>Z12</f>
        <v>11.407</v>
      </c>
      <c r="H31" s="106" t="s">
        <v>5723</v>
      </c>
      <c r="I31" s="99"/>
      <c r="J31" s="107">
        <f>P12</f>
        <v>0</v>
      </c>
      <c r="K31" s="107">
        <f>Q12</f>
        <v>0</v>
      </c>
      <c r="L31" s="107">
        <f>R12</f>
        <v>0</v>
      </c>
      <c r="M31" s="89"/>
      <c r="N31" s="89"/>
    </row>
    <row r="32" spans="1:29" ht="12.75" customHeight="1" x14ac:dyDescent="0.25">
      <c r="B32" s="428" t="s">
        <v>5724</v>
      </c>
      <c r="C32" s="428"/>
      <c r="D32" s="428"/>
      <c r="E32" s="428"/>
      <c r="F32" s="428"/>
      <c r="G32" s="428"/>
      <c r="H32" s="428"/>
      <c r="I32" s="428"/>
      <c r="J32" s="428"/>
      <c r="K32" s="428"/>
      <c r="L32" s="428"/>
      <c r="M32" s="89"/>
      <c r="N32" s="89"/>
    </row>
    <row r="33" spans="1:26" ht="129.9" customHeight="1" x14ac:dyDescent="0.25">
      <c r="B33" s="431" t="s">
        <v>9690</v>
      </c>
      <c r="C33" s="431"/>
      <c r="D33" s="431"/>
      <c r="E33" s="431"/>
      <c r="F33" s="431"/>
      <c r="G33" s="431"/>
      <c r="H33" s="431"/>
      <c r="I33" s="431"/>
      <c r="J33" s="431"/>
      <c r="K33" s="431"/>
      <c r="L33" s="431"/>
      <c r="M33" s="108"/>
      <c r="N33" s="108"/>
    </row>
    <row r="34" spans="1:26" ht="13.8" thickBot="1" x14ac:dyDescent="0.3">
      <c r="B34" s="109"/>
      <c r="C34" s="110"/>
      <c r="D34" s="109"/>
      <c r="E34" s="109"/>
      <c r="F34" s="109"/>
      <c r="G34" s="111"/>
      <c r="H34" s="111"/>
      <c r="I34" s="111"/>
      <c r="J34" s="110"/>
      <c r="K34" s="110"/>
      <c r="L34" s="110"/>
      <c r="M34" s="89"/>
      <c r="N34" s="89"/>
      <c r="O34" s="31"/>
      <c r="P34" s="31"/>
      <c r="Q34" s="31"/>
      <c r="R34" s="31"/>
      <c r="S34" s="120"/>
      <c r="T34" s="348"/>
      <c r="U34" s="31"/>
      <c r="V34" s="31"/>
      <c r="W34" s="31"/>
      <c r="X34" s="267"/>
    </row>
    <row r="35" spans="1:26" ht="13.8" thickTop="1" x14ac:dyDescent="0.25">
      <c r="B35" s="97"/>
      <c r="C35" s="98"/>
      <c r="D35" s="97"/>
      <c r="E35" s="97"/>
      <c r="F35" s="97"/>
      <c r="G35" s="99"/>
      <c r="H35" s="99"/>
      <c r="I35" s="99"/>
      <c r="J35" s="98"/>
      <c r="K35" s="98"/>
      <c r="L35" s="98"/>
      <c r="M35" s="89"/>
      <c r="N35" s="89"/>
      <c r="O35" s="31"/>
      <c r="P35" s="121" t="str">
        <f>IF(C37="","",IF(LEFT(D37,1)="V","V",IF(LEFT(D37,1)="Z","Z","")))</f>
        <v/>
      </c>
      <c r="Q35" s="121" t="str">
        <f>IF($P35="","",LEFT(IFERROR(VLOOKUP($C37,IF(P35="V",TeamsV,TeamsZ),2,0),"")&amp;"??",2))</f>
        <v/>
      </c>
      <c r="R35" s="121" t="str">
        <f>IF(P35="","",LEFT(IFERROR(VLOOKUP(C37,IF(P35="V",TeamsV,TeamsZ),4,0),"")&amp;"?",1))</f>
        <v/>
      </c>
      <c r="S35" s="120"/>
      <c r="T35" s="348"/>
      <c r="U35" s="31"/>
      <c r="V35" s="31"/>
      <c r="W35" s="31"/>
      <c r="X35" s="267" t="s">
        <v>5714</v>
      </c>
    </row>
    <row r="36" spans="1:26" x14ac:dyDescent="0.25">
      <c r="A36" s="59"/>
      <c r="B36" s="97"/>
      <c r="C36" s="98" t="s">
        <v>3</v>
      </c>
      <c r="D36" s="98" t="s">
        <v>5722</v>
      </c>
      <c r="E36" s="429" t="s">
        <v>6100</v>
      </c>
      <c r="F36" s="429"/>
      <c r="G36" s="429"/>
      <c r="H36" s="429"/>
      <c r="I36" s="99"/>
      <c r="J36" s="98" t="s">
        <v>5711</v>
      </c>
      <c r="K36" s="98" t="s">
        <v>5712</v>
      </c>
      <c r="L36" s="98" t="s">
        <v>5713</v>
      </c>
      <c r="M36" s="66"/>
      <c r="N36" s="66"/>
      <c r="O36" s="67"/>
      <c r="P36" s="68">
        <f>COUNT(P40:P54)</f>
        <v>0</v>
      </c>
      <c r="Q36" s="68">
        <f>COUNT(Q40:Q54)</f>
        <v>0</v>
      </c>
      <c r="R36" s="68">
        <f>COUNT(R40:R54)</f>
        <v>0</v>
      </c>
      <c r="S36" s="238"/>
      <c r="T36" s="350"/>
      <c r="U36" s="67">
        <f>15-COUNTBLANK(C40:C54)</f>
        <v>0</v>
      </c>
      <c r="V36" s="100" t="str">
        <f>IFERROR(UPPER(LEFT(D37,1)),"-")</f>
        <v/>
      </c>
      <c r="W36" s="101">
        <f>IFERROR(IF(V36="V",0,IF(V36="Z",1,9)),9)</f>
        <v>9</v>
      </c>
      <c r="X36" s="301">
        <v>1</v>
      </c>
      <c r="Z36" s="335"/>
    </row>
    <row r="37" spans="1:26" x14ac:dyDescent="0.25">
      <c r="A37" s="40">
        <v>2</v>
      </c>
      <c r="B37" s="70"/>
      <c r="C37" s="102"/>
      <c r="D37" s="206"/>
      <c r="E37" s="430"/>
      <c r="F37" s="430" t="s">
        <v>17</v>
      </c>
      <c r="G37" s="430" t="s">
        <v>17</v>
      </c>
      <c r="H37" s="430" t="s">
        <v>17</v>
      </c>
      <c r="I37" s="73"/>
      <c r="J37" s="268">
        <f>COUNTIF(C40:C54,"V")</f>
        <v>0</v>
      </c>
      <c r="K37" s="268">
        <f>COUNTIF(C40:C54,"M")</f>
        <v>0</v>
      </c>
      <c r="L37" s="74" t="str">
        <f>IFERROR(AVERAGE(H40:H54),"")</f>
        <v/>
      </c>
      <c r="M37" s="75"/>
      <c r="N37" s="75"/>
      <c r="O37" s="76" t="str">
        <f>IF($C37="","",LEFT(IFERROR(VLOOKUP($C37,IF($D37="Veld",TeamsV,TeamsZ),4,0),"")&amp;"?",1))</f>
        <v/>
      </c>
      <c r="P37" s="346"/>
      <c r="Q37" s="346"/>
      <c r="R37" s="346"/>
      <c r="S37" s="239"/>
      <c r="T37" s="344">
        <f>SUM(T40:T54)</f>
        <v>0</v>
      </c>
      <c r="U37" s="201" t="str">
        <f>MID($C37,1,1)</f>
        <v/>
      </c>
      <c r="V37" s="201" t="str">
        <f>MID($C37,1,1)</f>
        <v/>
      </c>
      <c r="W37" s="201" t="str">
        <f>MID($C37,1,1)</f>
        <v/>
      </c>
      <c r="X37" s="299">
        <v>2</v>
      </c>
      <c r="Z37" s="335" t="str">
        <f>IFERROR(AVERAGE(Z40:Z54),"")</f>
        <v/>
      </c>
    </row>
    <row r="38" spans="1:26" x14ac:dyDescent="0.25">
      <c r="B38" s="60"/>
      <c r="C38" s="197"/>
      <c r="D38" s="60"/>
      <c r="E38" s="60"/>
      <c r="F38" s="60"/>
      <c r="G38" s="64"/>
      <c r="H38" s="64"/>
      <c r="I38" s="64"/>
      <c r="J38" s="208"/>
      <c r="K38" s="208"/>
      <c r="L38" s="208"/>
      <c r="M38" s="77"/>
      <c r="N38" s="77"/>
      <c r="P38" s="200"/>
      <c r="Q38" s="200"/>
      <c r="R38" s="200"/>
      <c r="T38" s="156">
        <f t="shared" ref="T38" si="13">SUM(T39:T53)</f>
        <v>0</v>
      </c>
      <c r="U38" s="202"/>
      <c r="V38" s="202"/>
      <c r="W38" s="202"/>
      <c r="X38" s="299">
        <v>3</v>
      </c>
      <c r="Z38" s="336"/>
    </row>
    <row r="39" spans="1:26" x14ac:dyDescent="0.25">
      <c r="A39" s="78"/>
      <c r="B39" s="79"/>
      <c r="C39" s="80" t="s">
        <v>5715</v>
      </c>
      <c r="D39" s="80" t="s">
        <v>5716</v>
      </c>
      <c r="E39" s="81" t="s">
        <v>5717</v>
      </c>
      <c r="F39" s="81" t="s">
        <v>5718</v>
      </c>
      <c r="G39" s="80" t="s">
        <v>5719</v>
      </c>
      <c r="H39" s="80" t="s">
        <v>5720</v>
      </c>
      <c r="I39" s="80" t="s">
        <v>5575</v>
      </c>
      <c r="J39" s="80" t="s">
        <v>7904</v>
      </c>
      <c r="K39" s="80" t="s">
        <v>7905</v>
      </c>
      <c r="L39" s="80" t="s">
        <v>8680</v>
      </c>
      <c r="M39" s="82"/>
      <c r="N39" s="82"/>
      <c r="O39" s="83"/>
      <c r="P39" s="203" t="s">
        <v>5585</v>
      </c>
      <c r="Q39" s="203" t="s">
        <v>5584</v>
      </c>
      <c r="R39" s="203" t="s">
        <v>5586</v>
      </c>
      <c r="S39" s="203"/>
      <c r="T39" s="156"/>
      <c r="U39" s="201" t="str">
        <f>IF(W37="","",VLOOKUP(W37,Leeftijdscat,2,FALSE))</f>
        <v/>
      </c>
      <c r="V39" s="201" t="str">
        <f>IF(W37="","",VLOOKUP(W37,Leeftijdscat,3,FALSE))</f>
        <v/>
      </c>
      <c r="W39" s="201" t="str">
        <f>IF(W37="","",VLOOKUP(W37,Leeftijdscat,4,FALSE))</f>
        <v/>
      </c>
      <c r="X39" s="299">
        <v>4</v>
      </c>
      <c r="Z39" s="332"/>
    </row>
    <row r="40" spans="1:26" x14ac:dyDescent="0.25">
      <c r="A40" s="31" t="str">
        <f>C37&amp;"x"&amp;B40</f>
        <v>x1</v>
      </c>
      <c r="B40" s="60">
        <v>1</v>
      </c>
      <c r="C40" s="84" t="str">
        <f>IF(OR(LEFT($A40,1)="x",W$36=9),"",IFERROR(VLOOKUP($A40,IF(V$36="V",LedenV,LedenZ),6-W$36,0),""))</f>
        <v/>
      </c>
      <c r="D40" s="84" t="str">
        <f>IF(OR(LEFT($A40,1)="x",W$36=9),"",IFERROR(VLOOKUP($A40,IF(V$36="V",LedenV,LedenZ),7-W$36,0),""))</f>
        <v/>
      </c>
      <c r="E40" s="85" t="str">
        <f>IF(OR(LEFT($A40,1)="x",W$36=9),"",IFERROR(VLOOKUP($A40,IF(V$36="V",LedenV,LedenZ),8-W$36,0),""))</f>
        <v/>
      </c>
      <c r="F40" s="85" t="str">
        <f>IF(OR(LEFT($A40,1)="x",W$36=9),"",IFERROR(VLOOKUP($A40,IF(V$36="V",LedenV,LedenZ),9-W$36,0),""))</f>
        <v/>
      </c>
      <c r="G40" s="86" t="str">
        <f>IF(OR(LEFT($A40,1)="x",W$36=9),"",IFERROR(VLOOKUP($A40,IF(V$36="V",LedenV,LedenZ),10-W$36,0),""))</f>
        <v/>
      </c>
      <c r="H40" s="87" t="str">
        <f>IF(AND(ISNUMBER(G40),G40&lt;&gt;0),IF(OR(MONTH(G40)&lt;MONTH(Peildatum),AND(MONTH(G40)&lt;=MONTH(Peildatum),DAY(G40)&lt;=DAY(Peildatum))),YEAR(Peildatum)-YEAR(G40),YEAR(Peildatum)-YEAR(G40)-1),"")</f>
        <v/>
      </c>
      <c r="I40" s="103"/>
      <c r="J40" s="84" t="str">
        <f t="shared" ref="J40:J54" si="14">IF(OR(LEFT($A40,1)="x",W$36=9),"",IFERROR(VLOOKUP($A40,IF(V$36="V",LedenV,LedenZ),16-W$36,0),""))</f>
        <v/>
      </c>
      <c r="K40" s="84" t="str">
        <f t="shared" ref="K40:K54" si="15">IF(OR(LEFT($A40,1)="x",W$36=9),"",IFERROR(VLOOKUP($A40,IF(V$36="V",LedenV,LedenZ),17-W$36,0),""))</f>
        <v/>
      </c>
      <c r="L40" s="84" t="str">
        <f t="shared" ref="L40:L54" si="16">IF(OR(LEFT($A40,1)="x",W$36=9),"",IFERROR(VLOOKUP($A40,IF(V$36="V",LedenV,LedenZ),18-W$36,0),""))</f>
        <v/>
      </c>
      <c r="M40" s="89"/>
      <c r="N40" s="89"/>
      <c r="P40" s="199"/>
      <c r="Q40" s="199"/>
      <c r="R40" s="199"/>
      <c r="S40" s="239"/>
      <c r="T40" s="273">
        <f t="shared" ref="T40:T54" si="17">IF(LEN(C40&amp;D40&amp;E40&amp;F40)&gt;0,1,0)</f>
        <v>0</v>
      </c>
      <c r="U40" s="202"/>
      <c r="V40" s="205" t="str">
        <f>V39</f>
        <v/>
      </c>
      <c r="W40" s="205" t="str">
        <f>W39</f>
        <v/>
      </c>
      <c r="X40" s="299">
        <v>5</v>
      </c>
      <c r="Z40" s="332" t="str">
        <f t="shared" ref="Z40:Z54" si="18">lft(G40,Peildatum)</f>
        <v/>
      </c>
    </row>
    <row r="41" spans="1:26" x14ac:dyDescent="0.25">
      <c r="A41" s="31" t="str">
        <f>C37&amp;"x"&amp;B41</f>
        <v>x2</v>
      </c>
      <c r="B41" s="60">
        <v>2</v>
      </c>
      <c r="C41" s="84" t="str">
        <f t="shared" ref="C41:C54" si="19">IF(OR(LEFT($A41,1)="x",W$36=9),"",IFERROR(VLOOKUP($A41,IF(V$36="V",LedenV,LedenZ),6-W$36,0),""))</f>
        <v/>
      </c>
      <c r="D41" s="84" t="str">
        <f t="shared" ref="D41:D54" si="20">IF(OR(LEFT($A41,1)="x",W$36=9),"",IFERROR(VLOOKUP($A41,IF(V$36="V",LedenV,LedenZ),7-W$36,0),""))</f>
        <v/>
      </c>
      <c r="E41" s="85" t="str">
        <f t="shared" ref="E41:E54" si="21">IF(OR(LEFT($A41,1)="x",W$36=9),"",IFERROR(VLOOKUP($A41,IF(V$36="V",LedenV,LedenZ),8-W$36,0),""))</f>
        <v/>
      </c>
      <c r="F41" s="85" t="str">
        <f t="shared" ref="F41:F54" si="22">IF(OR(LEFT($A41,1)="x",W$36=9),"",IFERROR(VLOOKUP($A41,IF(V$36="V",LedenV,LedenZ),9-W$36,0),""))</f>
        <v/>
      </c>
      <c r="G41" s="86" t="str">
        <f t="shared" ref="G41:G54" si="23">IF(OR(LEFT($A41,1)="x",W$36=9),"",IFERROR(VLOOKUP($A41,IF(V$36="V",LedenV,LedenZ),10-W$36,0),""))</f>
        <v/>
      </c>
      <c r="H41" s="87" t="str">
        <f t="shared" ref="H41:H54" si="24">IF(AND(ISNUMBER(G41),G41&lt;&gt;0),IF(OR(MONTH(G41)&lt;MONTH(Peildatum),AND(MONTH(G41)&lt;=MONTH(Peildatum),DAY(G41)&lt;=DAY(Peildatum))),YEAR(Peildatum)-YEAR(G41),YEAR(Peildatum)-YEAR(G41)-1),"")</f>
        <v/>
      </c>
      <c r="I41" s="94"/>
      <c r="J41" s="84" t="str">
        <f t="shared" si="14"/>
        <v/>
      </c>
      <c r="K41" s="84" t="str">
        <f t="shared" si="15"/>
        <v/>
      </c>
      <c r="L41" s="84" t="str">
        <f t="shared" si="16"/>
        <v/>
      </c>
      <c r="M41" s="89"/>
      <c r="N41" s="89"/>
      <c r="P41" s="199"/>
      <c r="Q41" s="199"/>
      <c r="R41" s="199"/>
      <c r="S41" s="239"/>
      <c r="T41" s="273">
        <f t="shared" si="17"/>
        <v>0</v>
      </c>
      <c r="U41" s="202"/>
      <c r="V41" s="205" t="str">
        <f t="shared" ref="V41:W54" si="25">V40</f>
        <v/>
      </c>
      <c r="W41" s="205" t="str">
        <f t="shared" si="25"/>
        <v/>
      </c>
      <c r="X41" s="299">
        <v>6</v>
      </c>
      <c r="Z41" s="332" t="str">
        <f t="shared" si="18"/>
        <v/>
      </c>
    </row>
    <row r="42" spans="1:26" x14ac:dyDescent="0.25">
      <c r="A42" s="31" t="str">
        <f>C37&amp;"x"&amp;B42</f>
        <v>x3</v>
      </c>
      <c r="B42" s="60">
        <v>3</v>
      </c>
      <c r="C42" s="84" t="str">
        <f t="shared" si="19"/>
        <v/>
      </c>
      <c r="D42" s="84" t="str">
        <f t="shared" si="20"/>
        <v/>
      </c>
      <c r="E42" s="85" t="str">
        <f t="shared" si="21"/>
        <v/>
      </c>
      <c r="F42" s="85" t="str">
        <f t="shared" si="22"/>
        <v/>
      </c>
      <c r="G42" s="86" t="str">
        <f t="shared" si="23"/>
        <v/>
      </c>
      <c r="H42" s="87" t="str">
        <f t="shared" si="24"/>
        <v/>
      </c>
      <c r="I42" s="94"/>
      <c r="J42" s="84" t="str">
        <f t="shared" si="14"/>
        <v/>
      </c>
      <c r="K42" s="84" t="str">
        <f t="shared" si="15"/>
        <v/>
      </c>
      <c r="L42" s="84" t="str">
        <f t="shared" si="16"/>
        <v/>
      </c>
      <c r="M42" s="89"/>
      <c r="N42" s="89"/>
      <c r="P42" s="199"/>
      <c r="Q42" s="199"/>
      <c r="R42" s="199"/>
      <c r="S42" s="239"/>
      <c r="T42" s="273">
        <f t="shared" si="17"/>
        <v>0</v>
      </c>
      <c r="U42" s="202"/>
      <c r="V42" s="205" t="str">
        <f t="shared" si="25"/>
        <v/>
      </c>
      <c r="W42" s="205" t="str">
        <f t="shared" si="25"/>
        <v/>
      </c>
      <c r="X42" s="299">
        <v>7</v>
      </c>
      <c r="Z42" s="332" t="str">
        <f t="shared" si="18"/>
        <v/>
      </c>
    </row>
    <row r="43" spans="1:26" x14ac:dyDescent="0.25">
      <c r="A43" s="31" t="str">
        <f>C37&amp;"x"&amp;B43</f>
        <v>x4</v>
      </c>
      <c r="B43" s="60">
        <v>4</v>
      </c>
      <c r="C43" s="84" t="str">
        <f t="shared" si="19"/>
        <v/>
      </c>
      <c r="D43" s="84" t="str">
        <f t="shared" si="20"/>
        <v/>
      </c>
      <c r="E43" s="85" t="str">
        <f t="shared" si="21"/>
        <v/>
      </c>
      <c r="F43" s="85" t="str">
        <f t="shared" si="22"/>
        <v/>
      </c>
      <c r="G43" s="86" t="str">
        <f t="shared" si="23"/>
        <v/>
      </c>
      <c r="H43" s="87" t="str">
        <f t="shared" si="24"/>
        <v/>
      </c>
      <c r="I43" s="94"/>
      <c r="J43" s="84" t="str">
        <f t="shared" si="14"/>
        <v/>
      </c>
      <c r="K43" s="84" t="str">
        <f t="shared" si="15"/>
        <v/>
      </c>
      <c r="L43" s="84" t="str">
        <f t="shared" si="16"/>
        <v/>
      </c>
      <c r="M43" s="89"/>
      <c r="N43" s="89"/>
      <c r="P43" s="199"/>
      <c r="Q43" s="199"/>
      <c r="R43" s="199"/>
      <c r="S43" s="239"/>
      <c r="T43" s="273">
        <f t="shared" si="17"/>
        <v>0</v>
      </c>
      <c r="U43" s="202"/>
      <c r="V43" s="205" t="str">
        <f t="shared" si="25"/>
        <v/>
      </c>
      <c r="W43" s="205" t="str">
        <f t="shared" si="25"/>
        <v/>
      </c>
      <c r="X43" s="299">
        <v>8</v>
      </c>
      <c r="Z43" s="332" t="str">
        <f t="shared" si="18"/>
        <v/>
      </c>
    </row>
    <row r="44" spans="1:26" x14ac:dyDescent="0.25">
      <c r="A44" s="31" t="str">
        <f>C37&amp;"x"&amp;B44</f>
        <v>x5</v>
      </c>
      <c r="B44" s="60">
        <v>5</v>
      </c>
      <c r="C44" s="84" t="str">
        <f t="shared" si="19"/>
        <v/>
      </c>
      <c r="D44" s="84" t="str">
        <f t="shared" si="20"/>
        <v/>
      </c>
      <c r="E44" s="85" t="str">
        <f t="shared" si="21"/>
        <v/>
      </c>
      <c r="F44" s="85" t="str">
        <f t="shared" si="22"/>
        <v/>
      </c>
      <c r="G44" s="86" t="str">
        <f t="shared" si="23"/>
        <v/>
      </c>
      <c r="H44" s="87" t="str">
        <f t="shared" si="24"/>
        <v/>
      </c>
      <c r="I44" s="94"/>
      <c r="J44" s="84" t="str">
        <f t="shared" si="14"/>
        <v/>
      </c>
      <c r="K44" s="84" t="str">
        <f t="shared" si="15"/>
        <v/>
      </c>
      <c r="L44" s="84" t="str">
        <f t="shared" si="16"/>
        <v/>
      </c>
      <c r="M44" s="89"/>
      <c r="N44" s="89"/>
      <c r="P44" s="199"/>
      <c r="Q44" s="199"/>
      <c r="R44" s="199"/>
      <c r="S44" s="239"/>
      <c r="T44" s="273">
        <f t="shared" si="17"/>
        <v>0</v>
      </c>
      <c r="U44" s="202"/>
      <c r="V44" s="205" t="str">
        <f t="shared" si="25"/>
        <v/>
      </c>
      <c r="W44" s="205" t="str">
        <f t="shared" si="25"/>
        <v/>
      </c>
      <c r="X44" s="299">
        <v>9</v>
      </c>
      <c r="Z44" s="332" t="str">
        <f t="shared" si="18"/>
        <v/>
      </c>
    </row>
    <row r="45" spans="1:26" x14ac:dyDescent="0.25">
      <c r="A45" s="31" t="str">
        <f>C37&amp;"x"&amp;B45</f>
        <v>x6</v>
      </c>
      <c r="B45" s="60">
        <v>6</v>
      </c>
      <c r="C45" s="84" t="str">
        <f t="shared" si="19"/>
        <v/>
      </c>
      <c r="D45" s="84" t="str">
        <f t="shared" si="20"/>
        <v/>
      </c>
      <c r="E45" s="85" t="str">
        <f t="shared" si="21"/>
        <v/>
      </c>
      <c r="F45" s="85" t="str">
        <f t="shared" si="22"/>
        <v/>
      </c>
      <c r="G45" s="86" t="str">
        <f t="shared" si="23"/>
        <v/>
      </c>
      <c r="H45" s="87" t="str">
        <f t="shared" si="24"/>
        <v/>
      </c>
      <c r="I45" s="94"/>
      <c r="J45" s="84" t="str">
        <f t="shared" si="14"/>
        <v/>
      </c>
      <c r="K45" s="84" t="str">
        <f t="shared" si="15"/>
        <v/>
      </c>
      <c r="L45" s="84" t="str">
        <f t="shared" si="16"/>
        <v/>
      </c>
      <c r="M45" s="89"/>
      <c r="N45" s="89"/>
      <c r="P45" s="199"/>
      <c r="Q45" s="199"/>
      <c r="R45" s="199"/>
      <c r="S45" s="239"/>
      <c r="T45" s="273">
        <f t="shared" si="17"/>
        <v>0</v>
      </c>
      <c r="U45" s="202"/>
      <c r="V45" s="205" t="str">
        <f t="shared" si="25"/>
        <v/>
      </c>
      <c r="W45" s="205" t="str">
        <f t="shared" si="25"/>
        <v/>
      </c>
      <c r="X45" s="299">
        <v>10</v>
      </c>
      <c r="Z45" s="332" t="str">
        <f t="shared" si="18"/>
        <v/>
      </c>
    </row>
    <row r="46" spans="1:26" x14ac:dyDescent="0.25">
      <c r="A46" s="31" t="str">
        <f>C37&amp;"x"&amp;B46</f>
        <v>x7</v>
      </c>
      <c r="B46" s="60">
        <v>7</v>
      </c>
      <c r="C46" s="84" t="str">
        <f t="shared" si="19"/>
        <v/>
      </c>
      <c r="D46" s="84" t="str">
        <f t="shared" si="20"/>
        <v/>
      </c>
      <c r="E46" s="85" t="str">
        <f t="shared" si="21"/>
        <v/>
      </c>
      <c r="F46" s="85" t="str">
        <f t="shared" si="22"/>
        <v/>
      </c>
      <c r="G46" s="86" t="str">
        <f t="shared" si="23"/>
        <v/>
      </c>
      <c r="H46" s="87" t="str">
        <f t="shared" si="24"/>
        <v/>
      </c>
      <c r="I46" s="94"/>
      <c r="J46" s="84" t="str">
        <f t="shared" si="14"/>
        <v/>
      </c>
      <c r="K46" s="84" t="str">
        <f t="shared" si="15"/>
        <v/>
      </c>
      <c r="L46" s="84" t="str">
        <f t="shared" si="16"/>
        <v/>
      </c>
      <c r="M46" s="89"/>
      <c r="N46" s="89"/>
      <c r="P46" s="199"/>
      <c r="Q46" s="199"/>
      <c r="R46" s="199"/>
      <c r="S46" s="239"/>
      <c r="T46" s="273">
        <f t="shared" si="17"/>
        <v>0</v>
      </c>
      <c r="U46" s="202"/>
      <c r="V46" s="205" t="str">
        <f t="shared" si="25"/>
        <v/>
      </c>
      <c r="W46" s="205" t="str">
        <f t="shared" si="25"/>
        <v/>
      </c>
      <c r="X46" s="299">
        <v>11</v>
      </c>
      <c r="Z46" s="332" t="str">
        <f t="shared" si="18"/>
        <v/>
      </c>
    </row>
    <row r="47" spans="1:26" x14ac:dyDescent="0.25">
      <c r="A47" s="31" t="str">
        <f>C37&amp;"x"&amp;B47</f>
        <v>x8</v>
      </c>
      <c r="B47" s="60">
        <v>8</v>
      </c>
      <c r="C47" s="84" t="str">
        <f t="shared" si="19"/>
        <v/>
      </c>
      <c r="D47" s="84" t="str">
        <f t="shared" si="20"/>
        <v/>
      </c>
      <c r="E47" s="85" t="str">
        <f t="shared" si="21"/>
        <v/>
      </c>
      <c r="F47" s="85" t="str">
        <f t="shared" si="22"/>
        <v/>
      </c>
      <c r="G47" s="86" t="str">
        <f t="shared" si="23"/>
        <v/>
      </c>
      <c r="H47" s="87" t="str">
        <f t="shared" si="24"/>
        <v/>
      </c>
      <c r="I47" s="94"/>
      <c r="J47" s="84" t="str">
        <f t="shared" si="14"/>
        <v/>
      </c>
      <c r="K47" s="84" t="str">
        <f t="shared" si="15"/>
        <v/>
      </c>
      <c r="L47" s="84" t="str">
        <f t="shared" si="16"/>
        <v/>
      </c>
      <c r="M47" s="89"/>
      <c r="N47" s="89"/>
      <c r="P47" s="199"/>
      <c r="Q47" s="199"/>
      <c r="R47" s="199"/>
      <c r="S47" s="239"/>
      <c r="T47" s="273">
        <f t="shared" si="17"/>
        <v>0</v>
      </c>
      <c r="U47" s="202"/>
      <c r="V47" s="205" t="str">
        <f t="shared" si="25"/>
        <v/>
      </c>
      <c r="W47" s="205" t="str">
        <f t="shared" si="25"/>
        <v/>
      </c>
      <c r="X47" s="299">
        <v>12</v>
      </c>
      <c r="Z47" s="332" t="str">
        <f t="shared" si="18"/>
        <v/>
      </c>
    </row>
    <row r="48" spans="1:26" x14ac:dyDescent="0.25">
      <c r="A48" s="31" t="str">
        <f>C37&amp;"x"&amp;B48</f>
        <v>x9</v>
      </c>
      <c r="B48" s="60">
        <v>9</v>
      </c>
      <c r="C48" s="84" t="str">
        <f t="shared" si="19"/>
        <v/>
      </c>
      <c r="D48" s="84" t="str">
        <f t="shared" si="20"/>
        <v/>
      </c>
      <c r="E48" s="85" t="str">
        <f t="shared" si="21"/>
        <v/>
      </c>
      <c r="F48" s="85" t="str">
        <f t="shared" si="22"/>
        <v/>
      </c>
      <c r="G48" s="86" t="str">
        <f t="shared" si="23"/>
        <v/>
      </c>
      <c r="H48" s="87" t="str">
        <f t="shared" si="24"/>
        <v/>
      </c>
      <c r="I48" s="94"/>
      <c r="J48" s="84" t="str">
        <f t="shared" si="14"/>
        <v/>
      </c>
      <c r="K48" s="84" t="str">
        <f t="shared" si="15"/>
        <v/>
      </c>
      <c r="L48" s="84" t="str">
        <f t="shared" si="16"/>
        <v/>
      </c>
      <c r="M48" s="89"/>
      <c r="N48" s="89"/>
      <c r="P48" s="199"/>
      <c r="Q48" s="199"/>
      <c r="R48" s="199"/>
      <c r="S48" s="239"/>
      <c r="T48" s="273">
        <f t="shared" si="17"/>
        <v>0</v>
      </c>
      <c r="U48" s="202"/>
      <c r="V48" s="205" t="str">
        <f t="shared" si="25"/>
        <v/>
      </c>
      <c r="W48" s="205" t="str">
        <f t="shared" si="25"/>
        <v/>
      </c>
      <c r="X48" s="299">
        <v>13</v>
      </c>
      <c r="Z48" s="332" t="str">
        <f t="shared" si="18"/>
        <v/>
      </c>
    </row>
    <row r="49" spans="1:26" x14ac:dyDescent="0.25">
      <c r="A49" s="31" t="str">
        <f>C37&amp;"x"&amp;B49</f>
        <v>x10</v>
      </c>
      <c r="B49" s="60">
        <v>10</v>
      </c>
      <c r="C49" s="84" t="str">
        <f t="shared" si="19"/>
        <v/>
      </c>
      <c r="D49" s="84" t="str">
        <f t="shared" si="20"/>
        <v/>
      </c>
      <c r="E49" s="85" t="str">
        <f t="shared" si="21"/>
        <v/>
      </c>
      <c r="F49" s="85" t="str">
        <f t="shared" si="22"/>
        <v/>
      </c>
      <c r="G49" s="86" t="str">
        <f t="shared" si="23"/>
        <v/>
      </c>
      <c r="H49" s="87" t="str">
        <f t="shared" si="24"/>
        <v/>
      </c>
      <c r="I49" s="94"/>
      <c r="J49" s="84" t="str">
        <f t="shared" si="14"/>
        <v/>
      </c>
      <c r="K49" s="84" t="str">
        <f t="shared" si="15"/>
        <v/>
      </c>
      <c r="L49" s="84" t="str">
        <f t="shared" si="16"/>
        <v/>
      </c>
      <c r="M49" s="89"/>
      <c r="N49" s="89"/>
      <c r="P49" s="199"/>
      <c r="Q49" s="199"/>
      <c r="R49" s="199"/>
      <c r="S49" s="239"/>
      <c r="T49" s="273">
        <f t="shared" si="17"/>
        <v>0</v>
      </c>
      <c r="U49" s="202"/>
      <c r="V49" s="205" t="str">
        <f t="shared" si="25"/>
        <v/>
      </c>
      <c r="W49" s="205" t="str">
        <f t="shared" si="25"/>
        <v/>
      </c>
      <c r="X49" s="299">
        <v>14</v>
      </c>
      <c r="Z49" s="332" t="str">
        <f t="shared" si="18"/>
        <v/>
      </c>
    </row>
    <row r="50" spans="1:26" x14ac:dyDescent="0.25">
      <c r="A50" s="31" t="str">
        <f>C37&amp;"x"&amp;B50</f>
        <v>x11</v>
      </c>
      <c r="B50" s="60">
        <v>11</v>
      </c>
      <c r="C50" s="84" t="str">
        <f t="shared" si="19"/>
        <v/>
      </c>
      <c r="D50" s="84" t="str">
        <f t="shared" si="20"/>
        <v/>
      </c>
      <c r="E50" s="85" t="str">
        <f t="shared" si="21"/>
        <v/>
      </c>
      <c r="F50" s="85" t="str">
        <f t="shared" si="22"/>
        <v/>
      </c>
      <c r="G50" s="86" t="str">
        <f t="shared" si="23"/>
        <v/>
      </c>
      <c r="H50" s="87" t="str">
        <f t="shared" si="24"/>
        <v/>
      </c>
      <c r="I50" s="94"/>
      <c r="J50" s="84" t="str">
        <f t="shared" si="14"/>
        <v/>
      </c>
      <c r="K50" s="84" t="str">
        <f t="shared" si="15"/>
        <v/>
      </c>
      <c r="L50" s="84" t="str">
        <f t="shared" si="16"/>
        <v/>
      </c>
      <c r="M50" s="89"/>
      <c r="N50" s="89"/>
      <c r="P50" s="199"/>
      <c r="Q50" s="199"/>
      <c r="R50" s="199"/>
      <c r="S50" s="239"/>
      <c r="T50" s="273">
        <f t="shared" si="17"/>
        <v>0</v>
      </c>
      <c r="V50" s="205" t="str">
        <f t="shared" si="25"/>
        <v/>
      </c>
      <c r="W50" s="205" t="str">
        <f t="shared" si="25"/>
        <v/>
      </c>
      <c r="X50" s="299">
        <v>15</v>
      </c>
      <c r="Z50" s="332" t="str">
        <f t="shared" si="18"/>
        <v/>
      </c>
    </row>
    <row r="51" spans="1:26" x14ac:dyDescent="0.25">
      <c r="A51" s="31" t="str">
        <f>C37&amp;"x"&amp;B51</f>
        <v>x12</v>
      </c>
      <c r="B51" s="60">
        <v>12</v>
      </c>
      <c r="C51" s="84" t="str">
        <f t="shared" si="19"/>
        <v/>
      </c>
      <c r="D51" s="84" t="str">
        <f t="shared" si="20"/>
        <v/>
      </c>
      <c r="E51" s="85" t="str">
        <f t="shared" si="21"/>
        <v/>
      </c>
      <c r="F51" s="85" t="str">
        <f t="shared" si="22"/>
        <v/>
      </c>
      <c r="G51" s="86" t="str">
        <f t="shared" si="23"/>
        <v/>
      </c>
      <c r="H51" s="87" t="str">
        <f t="shared" si="24"/>
        <v/>
      </c>
      <c r="I51" s="94"/>
      <c r="J51" s="84" t="str">
        <f t="shared" si="14"/>
        <v/>
      </c>
      <c r="K51" s="84" t="str">
        <f t="shared" si="15"/>
        <v/>
      </c>
      <c r="L51" s="84" t="str">
        <f t="shared" si="16"/>
        <v/>
      </c>
      <c r="M51" s="89"/>
      <c r="N51" s="89"/>
      <c r="P51" s="199"/>
      <c r="Q51" s="199"/>
      <c r="R51" s="199"/>
      <c r="S51" s="239"/>
      <c r="T51" s="273">
        <f t="shared" si="17"/>
        <v>0</v>
      </c>
      <c r="V51" s="205" t="str">
        <f t="shared" si="25"/>
        <v/>
      </c>
      <c r="W51" s="205" t="str">
        <f t="shared" si="25"/>
        <v/>
      </c>
      <c r="X51" s="299">
        <v>16</v>
      </c>
      <c r="Z51" s="332" t="str">
        <f t="shared" si="18"/>
        <v/>
      </c>
    </row>
    <row r="52" spans="1:26" x14ac:dyDescent="0.25">
      <c r="A52" s="31" t="str">
        <f>C37&amp;"x"&amp;B52</f>
        <v>x13</v>
      </c>
      <c r="B52" s="60">
        <v>13</v>
      </c>
      <c r="C52" s="84" t="str">
        <f t="shared" si="19"/>
        <v/>
      </c>
      <c r="D52" s="84" t="str">
        <f t="shared" si="20"/>
        <v/>
      </c>
      <c r="E52" s="85" t="str">
        <f t="shared" si="21"/>
        <v/>
      </c>
      <c r="F52" s="85" t="str">
        <f t="shared" si="22"/>
        <v/>
      </c>
      <c r="G52" s="86" t="str">
        <f t="shared" si="23"/>
        <v/>
      </c>
      <c r="H52" s="87" t="str">
        <f t="shared" si="24"/>
        <v/>
      </c>
      <c r="I52" s="94"/>
      <c r="J52" s="84" t="str">
        <f t="shared" si="14"/>
        <v/>
      </c>
      <c r="K52" s="84" t="str">
        <f t="shared" si="15"/>
        <v/>
      </c>
      <c r="L52" s="84" t="str">
        <f t="shared" si="16"/>
        <v/>
      </c>
      <c r="M52" s="89"/>
      <c r="N52" s="89"/>
      <c r="P52" s="199"/>
      <c r="Q52" s="199"/>
      <c r="R52" s="199"/>
      <c r="S52" s="239"/>
      <c r="T52" s="273">
        <f t="shared" si="17"/>
        <v>0</v>
      </c>
      <c r="V52" s="205" t="str">
        <f t="shared" si="25"/>
        <v/>
      </c>
      <c r="W52" s="205" t="str">
        <f t="shared" si="25"/>
        <v/>
      </c>
      <c r="X52" s="299">
        <v>17</v>
      </c>
      <c r="Z52" s="332" t="str">
        <f t="shared" si="18"/>
        <v/>
      </c>
    </row>
    <row r="53" spans="1:26" x14ac:dyDescent="0.25">
      <c r="A53" s="31" t="str">
        <f>C37&amp;"x"&amp;B53</f>
        <v>x14</v>
      </c>
      <c r="B53" s="60">
        <v>14</v>
      </c>
      <c r="C53" s="84" t="str">
        <f t="shared" si="19"/>
        <v/>
      </c>
      <c r="D53" s="84" t="str">
        <f t="shared" si="20"/>
        <v/>
      </c>
      <c r="E53" s="85" t="str">
        <f t="shared" si="21"/>
        <v/>
      </c>
      <c r="F53" s="85" t="str">
        <f t="shared" si="22"/>
        <v/>
      </c>
      <c r="G53" s="86" t="str">
        <f t="shared" si="23"/>
        <v/>
      </c>
      <c r="H53" s="87" t="str">
        <f t="shared" si="24"/>
        <v/>
      </c>
      <c r="I53" s="94"/>
      <c r="J53" s="84" t="str">
        <f t="shared" si="14"/>
        <v/>
      </c>
      <c r="K53" s="84" t="str">
        <f t="shared" si="15"/>
        <v/>
      </c>
      <c r="L53" s="84" t="str">
        <f t="shared" si="16"/>
        <v/>
      </c>
      <c r="M53" s="89"/>
      <c r="N53" s="89"/>
      <c r="P53" s="199"/>
      <c r="Q53" s="199"/>
      <c r="R53" s="199"/>
      <c r="S53" s="239"/>
      <c r="T53" s="273">
        <f t="shared" si="17"/>
        <v>0</v>
      </c>
      <c r="V53" s="205" t="str">
        <f t="shared" si="25"/>
        <v/>
      </c>
      <c r="W53" s="205" t="str">
        <f t="shared" si="25"/>
        <v/>
      </c>
      <c r="X53" s="299">
        <v>18</v>
      </c>
      <c r="Z53" s="332" t="str">
        <f t="shared" si="18"/>
        <v/>
      </c>
    </row>
    <row r="54" spans="1:26" x14ac:dyDescent="0.25">
      <c r="A54" s="31" t="str">
        <f>C37&amp;"x"&amp;B54</f>
        <v>x15</v>
      </c>
      <c r="B54" s="60">
        <v>15</v>
      </c>
      <c r="C54" s="84" t="str">
        <f t="shared" si="19"/>
        <v/>
      </c>
      <c r="D54" s="84" t="str">
        <f t="shared" si="20"/>
        <v/>
      </c>
      <c r="E54" s="85" t="str">
        <f t="shared" si="21"/>
        <v/>
      </c>
      <c r="F54" s="85" t="str">
        <f t="shared" si="22"/>
        <v/>
      </c>
      <c r="G54" s="86" t="str">
        <f t="shared" si="23"/>
        <v/>
      </c>
      <c r="H54" s="87" t="str">
        <f t="shared" si="24"/>
        <v/>
      </c>
      <c r="I54" s="94"/>
      <c r="J54" s="84" t="str">
        <f t="shared" si="14"/>
        <v/>
      </c>
      <c r="K54" s="84" t="str">
        <f t="shared" si="15"/>
        <v/>
      </c>
      <c r="L54" s="84" t="str">
        <f t="shared" si="16"/>
        <v/>
      </c>
      <c r="M54" s="89"/>
      <c r="N54" s="89"/>
      <c r="P54" s="199"/>
      <c r="Q54" s="199"/>
      <c r="R54" s="199"/>
      <c r="S54" s="239"/>
      <c r="T54" s="273">
        <f t="shared" si="17"/>
        <v>0</v>
      </c>
      <c r="V54" s="205" t="str">
        <f t="shared" si="25"/>
        <v/>
      </c>
      <c r="W54" s="205" t="str">
        <f t="shared" si="25"/>
        <v/>
      </c>
      <c r="X54" s="299">
        <v>19</v>
      </c>
      <c r="Z54" s="332" t="str">
        <f t="shared" si="18"/>
        <v/>
      </c>
    </row>
    <row r="55" spans="1:26" ht="6" customHeight="1" x14ac:dyDescent="0.25">
      <c r="B55" s="104"/>
      <c r="C55" s="105"/>
      <c r="D55" s="105"/>
      <c r="E55" s="105"/>
      <c r="F55" s="105"/>
      <c r="G55" s="105"/>
      <c r="H55" s="105"/>
      <c r="I55" s="105"/>
      <c r="J55" s="105"/>
      <c r="K55" s="105"/>
      <c r="L55" s="105"/>
      <c r="M55" s="89"/>
      <c r="N55" s="89"/>
      <c r="Z55" s="332" t="str">
        <f>lft(G55,Peildatum)</f>
        <v/>
      </c>
    </row>
    <row r="56" spans="1:26" x14ac:dyDescent="0.25">
      <c r="B56" s="97"/>
      <c r="C56" s="98"/>
      <c r="D56" s="97"/>
      <c r="E56" s="97"/>
      <c r="F56" s="97"/>
      <c r="G56" s="340" t="str">
        <f>Z37</f>
        <v/>
      </c>
      <c r="H56" s="106" t="s">
        <v>5723</v>
      </c>
      <c r="I56" s="99"/>
      <c r="J56" s="107">
        <f>P37</f>
        <v>0</v>
      </c>
      <c r="K56" s="107">
        <f>Q37</f>
        <v>0</v>
      </c>
      <c r="L56" s="107">
        <f>R37</f>
        <v>0</v>
      </c>
      <c r="M56" s="89"/>
      <c r="N56" s="89"/>
    </row>
    <row r="57" spans="1:26" ht="12.75" customHeight="1" x14ac:dyDescent="0.25">
      <c r="B57" s="428" t="s">
        <v>5724</v>
      </c>
      <c r="C57" s="428"/>
      <c r="D57" s="428"/>
      <c r="E57" s="428"/>
      <c r="F57" s="428"/>
      <c r="G57" s="428"/>
      <c r="H57" s="428"/>
      <c r="I57" s="428"/>
      <c r="J57" s="428"/>
      <c r="K57" s="428"/>
      <c r="L57" s="428"/>
      <c r="M57" s="89"/>
      <c r="N57" s="89"/>
    </row>
    <row r="58" spans="1:26" ht="129.9" customHeight="1" x14ac:dyDescent="0.25">
      <c r="B58" s="431"/>
      <c r="C58" s="431"/>
      <c r="D58" s="431"/>
      <c r="E58" s="431"/>
      <c r="F58" s="431"/>
      <c r="G58" s="431"/>
      <c r="H58" s="431"/>
      <c r="I58" s="431"/>
      <c r="J58" s="431"/>
      <c r="K58" s="431"/>
      <c r="L58" s="431"/>
      <c r="M58" s="108"/>
      <c r="N58" s="108"/>
    </row>
    <row r="59" spans="1:26" ht="13.8" thickBot="1" x14ac:dyDescent="0.3">
      <c r="B59" s="109"/>
      <c r="C59" s="110"/>
      <c r="D59" s="109"/>
      <c r="E59" s="109"/>
      <c r="F59" s="109"/>
      <c r="G59" s="111"/>
      <c r="H59" s="111"/>
      <c r="I59" s="111"/>
      <c r="J59" s="110"/>
      <c r="K59" s="110"/>
      <c r="L59" s="110"/>
      <c r="M59" s="89"/>
      <c r="N59" s="89"/>
      <c r="O59" s="31"/>
      <c r="P59" s="31"/>
      <c r="Q59" s="31"/>
      <c r="R59" s="31"/>
      <c r="S59" s="120"/>
      <c r="T59" s="348"/>
      <c r="U59" s="31"/>
      <c r="V59" s="31"/>
      <c r="W59" s="31"/>
      <c r="X59" s="267"/>
    </row>
    <row r="60" spans="1:26" ht="13.8" thickTop="1" x14ac:dyDescent="0.25">
      <c r="B60" s="97"/>
      <c r="C60" s="98"/>
      <c r="D60" s="97"/>
      <c r="E60" s="97"/>
      <c r="F60" s="97"/>
      <c r="G60" s="99"/>
      <c r="H60" s="99"/>
      <c r="I60" s="99"/>
      <c r="J60" s="98"/>
      <c r="K60" s="98"/>
      <c r="L60" s="98"/>
      <c r="M60" s="89"/>
      <c r="N60" s="89"/>
      <c r="O60" s="31"/>
      <c r="P60" s="121" t="str">
        <f>IF(C62="","",IF(LEFT(D62,1)="V","V",IF(LEFT(D62,1)="Z","Z","")))</f>
        <v/>
      </c>
      <c r="Q60" s="121" t="str">
        <f>IF($P60="","",LEFT(IFERROR(VLOOKUP($C62,IF(P60="V",TeamsV,TeamsZ),2,0),"")&amp;"??",2))</f>
        <v/>
      </c>
      <c r="R60" s="121" t="str">
        <f>IF(P60="","",LEFT(IFERROR(VLOOKUP(C62,IF(P60="V",TeamsV,TeamsZ),4,0),"")&amp;"?",1))</f>
        <v/>
      </c>
      <c r="S60" s="120"/>
      <c r="T60" s="348"/>
      <c r="U60" s="31"/>
      <c r="V60" s="31"/>
      <c r="W60" s="31"/>
      <c r="X60" s="267" t="s">
        <v>5714</v>
      </c>
    </row>
    <row r="61" spans="1:26" x14ac:dyDescent="0.25">
      <c r="A61" s="59"/>
      <c r="B61" s="97"/>
      <c r="C61" s="98" t="s">
        <v>3</v>
      </c>
      <c r="D61" s="98" t="s">
        <v>5722</v>
      </c>
      <c r="E61" s="429" t="s">
        <v>6100</v>
      </c>
      <c r="F61" s="429"/>
      <c r="G61" s="429"/>
      <c r="H61" s="429"/>
      <c r="I61" s="99"/>
      <c r="J61" s="98" t="s">
        <v>5711</v>
      </c>
      <c r="K61" s="98" t="s">
        <v>5712</v>
      </c>
      <c r="L61" s="98" t="s">
        <v>5713</v>
      </c>
      <c r="M61" s="66"/>
      <c r="N61" s="66"/>
      <c r="O61" s="67"/>
      <c r="P61" s="68">
        <f>COUNT(P65:P79)</f>
        <v>0</v>
      </c>
      <c r="Q61" s="68">
        <f>COUNT(Q65:Q79)</f>
        <v>0</v>
      </c>
      <c r="R61" s="68">
        <f>COUNT(R65:R79)</f>
        <v>0</v>
      </c>
      <c r="S61" s="238"/>
      <c r="T61" s="350"/>
      <c r="U61" s="67">
        <f>15-COUNTBLANK(C65:C79)</f>
        <v>0</v>
      </c>
      <c r="V61" s="100" t="str">
        <f>IFERROR(UPPER(LEFT(D62,1)),"-")</f>
        <v/>
      </c>
      <c r="W61" s="101">
        <f>IFERROR(IF(V61="V",0,IF(V61="Z",1,9)),9)</f>
        <v>9</v>
      </c>
      <c r="X61" s="301">
        <v>1</v>
      </c>
      <c r="Z61" s="335"/>
    </row>
    <row r="62" spans="1:26" x14ac:dyDescent="0.25">
      <c r="A62" s="40">
        <v>3</v>
      </c>
      <c r="B62" s="70"/>
      <c r="C62" s="102"/>
      <c r="D62" s="206"/>
      <c r="E62" s="430"/>
      <c r="F62" s="430" t="s">
        <v>17</v>
      </c>
      <c r="G62" s="430" t="s">
        <v>17</v>
      </c>
      <c r="H62" s="430" t="s">
        <v>17</v>
      </c>
      <c r="I62" s="73"/>
      <c r="J62" s="268">
        <f>COUNTIF(C65:C79,"V")</f>
        <v>0</v>
      </c>
      <c r="K62" s="268">
        <f>COUNTIF(C65:C79,"M")</f>
        <v>0</v>
      </c>
      <c r="L62" s="74" t="str">
        <f>IFERROR(AVERAGE(H65:H79),"")</f>
        <v/>
      </c>
      <c r="M62" s="75"/>
      <c r="N62" s="75"/>
      <c r="O62" s="76" t="str">
        <f>IF($C62="","",LEFT(IFERROR(VLOOKUP($C62,IF($D62="Veld",TeamsV,TeamsZ),4,0),"")&amp;"?",1))</f>
        <v/>
      </c>
      <c r="P62" s="346"/>
      <c r="Q62" s="346"/>
      <c r="R62" s="346"/>
      <c r="S62" s="239"/>
      <c r="T62" s="344">
        <f>SUM(T65:T79)</f>
        <v>0</v>
      </c>
      <c r="U62" s="201" t="str">
        <f>MID($C62,1,1)</f>
        <v/>
      </c>
      <c r="V62" s="201" t="str">
        <f>MID($C62,1,1)</f>
        <v/>
      </c>
      <c r="W62" s="201" t="str">
        <f>MID($C62,1,1)</f>
        <v/>
      </c>
      <c r="X62" s="299">
        <v>2</v>
      </c>
      <c r="Z62" s="335" t="str">
        <f>IFERROR(AVERAGE(Z65:Z79),"")</f>
        <v/>
      </c>
    </row>
    <row r="63" spans="1:26" x14ac:dyDescent="0.25">
      <c r="B63" s="60"/>
      <c r="C63" s="197"/>
      <c r="D63" s="60"/>
      <c r="E63" s="60"/>
      <c r="F63" s="60"/>
      <c r="G63" s="64"/>
      <c r="H63" s="64"/>
      <c r="I63" s="64"/>
      <c r="J63" s="208"/>
      <c r="K63" s="208"/>
      <c r="L63" s="208"/>
      <c r="M63" s="77"/>
      <c r="N63" s="77"/>
      <c r="P63" s="200"/>
      <c r="Q63" s="200"/>
      <c r="R63" s="200"/>
      <c r="T63" s="156">
        <f t="shared" ref="T63" si="26">SUM(T64:T78)</f>
        <v>0</v>
      </c>
      <c r="U63" s="202"/>
      <c r="V63" s="202"/>
      <c r="W63" s="202"/>
      <c r="X63" s="299">
        <v>3</v>
      </c>
      <c r="Z63" s="336"/>
    </row>
    <row r="64" spans="1:26" x14ac:dyDescent="0.25">
      <c r="A64" s="78"/>
      <c r="B64" s="79"/>
      <c r="C64" s="80" t="s">
        <v>5715</v>
      </c>
      <c r="D64" s="80" t="s">
        <v>5716</v>
      </c>
      <c r="E64" s="81" t="s">
        <v>5717</v>
      </c>
      <c r="F64" s="81" t="s">
        <v>5718</v>
      </c>
      <c r="G64" s="80" t="s">
        <v>5719</v>
      </c>
      <c r="H64" s="80" t="s">
        <v>5720</v>
      </c>
      <c r="I64" s="80" t="s">
        <v>5575</v>
      </c>
      <c r="J64" s="80" t="s">
        <v>7904</v>
      </c>
      <c r="K64" s="80" t="s">
        <v>7905</v>
      </c>
      <c r="L64" s="80" t="s">
        <v>8680</v>
      </c>
      <c r="M64" s="82"/>
      <c r="N64" s="82"/>
      <c r="O64" s="83"/>
      <c r="P64" s="203" t="s">
        <v>5585</v>
      </c>
      <c r="Q64" s="203" t="s">
        <v>5584</v>
      </c>
      <c r="R64" s="203" t="s">
        <v>5586</v>
      </c>
      <c r="S64" s="203"/>
      <c r="T64" s="156"/>
      <c r="U64" s="201" t="str">
        <f>IF(W62="","",VLOOKUP(W62,Leeftijdscat,2,FALSE))</f>
        <v/>
      </c>
      <c r="V64" s="201" t="str">
        <f>IF(W62="","",VLOOKUP(W62,Leeftijdscat,3,FALSE))</f>
        <v/>
      </c>
      <c r="W64" s="201" t="str">
        <f>IF(W62="","",VLOOKUP(W62,Leeftijdscat,4,FALSE))</f>
        <v/>
      </c>
      <c r="X64" s="299">
        <v>4</v>
      </c>
      <c r="Z64" s="332"/>
    </row>
    <row r="65" spans="1:26" x14ac:dyDescent="0.25">
      <c r="A65" s="31" t="str">
        <f>C62&amp;"x"&amp;B65</f>
        <v>x1</v>
      </c>
      <c r="B65" s="60">
        <v>1</v>
      </c>
      <c r="C65" s="84" t="str">
        <f t="shared" ref="C65:C79" si="27">IF(OR(LEFT($A65,1)="x",W$61=9),"",IFERROR(VLOOKUP($A65,IF(V$61="V",LedenV,LedenZ),6-W$61,0),""))</f>
        <v/>
      </c>
      <c r="D65" s="84" t="str">
        <f t="shared" ref="D65:D79" si="28">IF(OR(LEFT($A65,1)="x",W$61=9),"",IFERROR(VLOOKUP($A65,IF(V$61="V",LedenV,LedenZ),7-W$61,0),""))</f>
        <v/>
      </c>
      <c r="E65" s="85" t="str">
        <f t="shared" ref="E65:E79" si="29">IF(OR(LEFT($A65,1)="x",W$61=9),"",IFERROR(VLOOKUP($A65,IF(V$61="V",LedenV,LedenZ),8-W$61,0),""))</f>
        <v/>
      </c>
      <c r="F65" s="85" t="str">
        <f t="shared" ref="F65:F79" si="30">IF(OR(LEFT($A65,1)="x",W$61=9),"",IFERROR(VLOOKUP($A65,IF(V$61="V",LedenV,LedenZ),9-W$61,0),""))</f>
        <v/>
      </c>
      <c r="G65" s="86" t="str">
        <f t="shared" ref="G65:G79" si="31">IF(OR(LEFT($A65,1)="x",W$61=9),"",IFERROR(VLOOKUP($A65,IF(V$61="V",LedenV,LedenZ),10-W$61,0),""))</f>
        <v/>
      </c>
      <c r="H65" s="87" t="str">
        <f t="shared" ref="H65:H79" si="32">IF(AND(ISNUMBER(G65),G65&lt;&gt;0),IF(OR(MONTH(G65)&lt;MONTH(Peildatum),AND(MONTH(G65)&lt;=MONTH(Peildatum),DAY(G65)&lt;=DAY(Peildatum))),YEAR(Peildatum)-YEAR(G65),YEAR(Peildatum)-YEAR(G65)-1),"")</f>
        <v/>
      </c>
      <c r="I65" s="103"/>
      <c r="J65" s="84" t="str">
        <f t="shared" ref="J65:J79" si="33">IF(OR(LEFT($A65,1)="x",W$61=9),"",IFERROR(VLOOKUP($A65,IF(V$61="V",LedenV,LedenZ),16-W$61,0),""))</f>
        <v/>
      </c>
      <c r="K65" s="84" t="str">
        <f t="shared" ref="K65:K79" si="34">IF(OR(LEFT($A65,1)="x",W$61=9),"",IFERROR(VLOOKUP($A65,IF(V$61="V",LedenV,LedenZ),17-W$61,0),""))</f>
        <v/>
      </c>
      <c r="L65" s="84" t="str">
        <f t="shared" ref="L65:L79" si="35">IF(OR(LEFT($A65,1)="x",W$61=9),"",IFERROR(VLOOKUP($A65,IF(V$61="V",LedenV,LedenZ),18-W$61,0),""))</f>
        <v/>
      </c>
      <c r="M65" s="89"/>
      <c r="N65" s="89"/>
      <c r="P65" s="199"/>
      <c r="Q65" s="199"/>
      <c r="R65" s="199"/>
      <c r="S65" s="239"/>
      <c r="T65" s="273">
        <f t="shared" ref="T65:T79" si="36">IF(LEN(C65&amp;D65&amp;E65&amp;F65)&gt;0,1,0)</f>
        <v>0</v>
      </c>
      <c r="U65" s="202"/>
      <c r="V65" s="205" t="str">
        <f>V64</f>
        <v/>
      </c>
      <c r="W65" s="205" t="str">
        <f>W64</f>
        <v/>
      </c>
      <c r="X65" s="299">
        <v>5</v>
      </c>
      <c r="Z65" s="332" t="str">
        <f t="shared" ref="Z65:Z79" si="37">lft(G65,Peildatum)</f>
        <v/>
      </c>
    </row>
    <row r="66" spans="1:26" x14ac:dyDescent="0.25">
      <c r="A66" s="31" t="str">
        <f>C62&amp;"x"&amp;B66</f>
        <v>x2</v>
      </c>
      <c r="B66" s="60">
        <v>2</v>
      </c>
      <c r="C66" s="84" t="str">
        <f t="shared" si="27"/>
        <v/>
      </c>
      <c r="D66" s="84" t="str">
        <f t="shared" si="28"/>
        <v/>
      </c>
      <c r="E66" s="85" t="str">
        <f t="shared" si="29"/>
        <v/>
      </c>
      <c r="F66" s="85" t="str">
        <f t="shared" si="30"/>
        <v/>
      </c>
      <c r="G66" s="86" t="str">
        <f t="shared" si="31"/>
        <v/>
      </c>
      <c r="H66" s="87" t="str">
        <f t="shared" si="32"/>
        <v/>
      </c>
      <c r="I66" s="94"/>
      <c r="J66" s="84" t="str">
        <f t="shared" si="33"/>
        <v/>
      </c>
      <c r="K66" s="84" t="str">
        <f t="shared" si="34"/>
        <v/>
      </c>
      <c r="L66" s="84" t="str">
        <f t="shared" si="35"/>
        <v/>
      </c>
      <c r="M66" s="89"/>
      <c r="N66" s="89"/>
      <c r="P66" s="199"/>
      <c r="Q66" s="199"/>
      <c r="R66" s="199"/>
      <c r="S66" s="239"/>
      <c r="T66" s="273">
        <f t="shared" si="36"/>
        <v>0</v>
      </c>
      <c r="U66" s="202"/>
      <c r="V66" s="205" t="str">
        <f t="shared" ref="V66:W79" si="38">V65</f>
        <v/>
      </c>
      <c r="W66" s="205" t="str">
        <f t="shared" si="38"/>
        <v/>
      </c>
      <c r="X66" s="299">
        <v>6</v>
      </c>
      <c r="Z66" s="332" t="str">
        <f t="shared" si="37"/>
        <v/>
      </c>
    </row>
    <row r="67" spans="1:26" x14ac:dyDescent="0.25">
      <c r="A67" s="31" t="str">
        <f>C62&amp;"x"&amp;B67</f>
        <v>x3</v>
      </c>
      <c r="B67" s="60">
        <v>3</v>
      </c>
      <c r="C67" s="84" t="str">
        <f t="shared" si="27"/>
        <v/>
      </c>
      <c r="D67" s="84" t="str">
        <f t="shared" si="28"/>
        <v/>
      </c>
      <c r="E67" s="85" t="str">
        <f t="shared" si="29"/>
        <v/>
      </c>
      <c r="F67" s="85" t="str">
        <f t="shared" si="30"/>
        <v/>
      </c>
      <c r="G67" s="86" t="str">
        <f t="shared" si="31"/>
        <v/>
      </c>
      <c r="H67" s="87" t="str">
        <f t="shared" si="32"/>
        <v/>
      </c>
      <c r="I67" s="94"/>
      <c r="J67" s="84" t="str">
        <f t="shared" si="33"/>
        <v/>
      </c>
      <c r="K67" s="84" t="str">
        <f t="shared" si="34"/>
        <v/>
      </c>
      <c r="L67" s="84" t="str">
        <f t="shared" si="35"/>
        <v/>
      </c>
      <c r="M67" s="89"/>
      <c r="N67" s="89"/>
      <c r="P67" s="199"/>
      <c r="Q67" s="199"/>
      <c r="R67" s="199"/>
      <c r="S67" s="239"/>
      <c r="T67" s="273">
        <f t="shared" si="36"/>
        <v>0</v>
      </c>
      <c r="U67" s="202"/>
      <c r="V67" s="205" t="str">
        <f t="shared" si="38"/>
        <v/>
      </c>
      <c r="W67" s="205" t="str">
        <f t="shared" si="38"/>
        <v/>
      </c>
      <c r="X67" s="299">
        <v>7</v>
      </c>
      <c r="Z67" s="332" t="str">
        <f t="shared" si="37"/>
        <v/>
      </c>
    </row>
    <row r="68" spans="1:26" x14ac:dyDescent="0.25">
      <c r="A68" s="31" t="str">
        <f>C62&amp;"x"&amp;B68</f>
        <v>x4</v>
      </c>
      <c r="B68" s="60">
        <v>4</v>
      </c>
      <c r="C68" s="84" t="str">
        <f t="shared" si="27"/>
        <v/>
      </c>
      <c r="D68" s="84" t="str">
        <f t="shared" si="28"/>
        <v/>
      </c>
      <c r="E68" s="85" t="str">
        <f t="shared" si="29"/>
        <v/>
      </c>
      <c r="F68" s="85" t="str">
        <f t="shared" si="30"/>
        <v/>
      </c>
      <c r="G68" s="86" t="str">
        <f t="shared" si="31"/>
        <v/>
      </c>
      <c r="H68" s="87" t="str">
        <f t="shared" si="32"/>
        <v/>
      </c>
      <c r="I68" s="94"/>
      <c r="J68" s="84" t="str">
        <f t="shared" si="33"/>
        <v/>
      </c>
      <c r="K68" s="84" t="str">
        <f t="shared" si="34"/>
        <v/>
      </c>
      <c r="L68" s="84" t="str">
        <f t="shared" si="35"/>
        <v/>
      </c>
      <c r="M68" s="89"/>
      <c r="N68" s="89"/>
      <c r="P68" s="199"/>
      <c r="Q68" s="199"/>
      <c r="R68" s="199"/>
      <c r="S68" s="239"/>
      <c r="T68" s="273">
        <f t="shared" si="36"/>
        <v>0</v>
      </c>
      <c r="U68" s="202"/>
      <c r="V68" s="205" t="str">
        <f t="shared" si="38"/>
        <v/>
      </c>
      <c r="W68" s="205" t="str">
        <f t="shared" si="38"/>
        <v/>
      </c>
      <c r="X68" s="299">
        <v>8</v>
      </c>
      <c r="Z68" s="332" t="str">
        <f t="shared" si="37"/>
        <v/>
      </c>
    </row>
    <row r="69" spans="1:26" x14ac:dyDescent="0.25">
      <c r="A69" s="31" t="str">
        <f>C62&amp;"x"&amp;B69</f>
        <v>x5</v>
      </c>
      <c r="B69" s="60">
        <v>5</v>
      </c>
      <c r="C69" s="84" t="str">
        <f t="shared" si="27"/>
        <v/>
      </c>
      <c r="D69" s="84" t="str">
        <f t="shared" si="28"/>
        <v/>
      </c>
      <c r="E69" s="85" t="str">
        <f t="shared" si="29"/>
        <v/>
      </c>
      <c r="F69" s="85" t="str">
        <f t="shared" si="30"/>
        <v/>
      </c>
      <c r="G69" s="86" t="str">
        <f t="shared" si="31"/>
        <v/>
      </c>
      <c r="H69" s="87" t="str">
        <f t="shared" si="32"/>
        <v/>
      </c>
      <c r="I69" s="94"/>
      <c r="J69" s="84" t="str">
        <f t="shared" si="33"/>
        <v/>
      </c>
      <c r="K69" s="84" t="str">
        <f t="shared" si="34"/>
        <v/>
      </c>
      <c r="L69" s="84" t="str">
        <f t="shared" si="35"/>
        <v/>
      </c>
      <c r="M69" s="89"/>
      <c r="N69" s="89"/>
      <c r="P69" s="199"/>
      <c r="Q69" s="199"/>
      <c r="R69" s="199"/>
      <c r="S69" s="239"/>
      <c r="T69" s="273">
        <f t="shared" si="36"/>
        <v>0</v>
      </c>
      <c r="U69" s="202"/>
      <c r="V69" s="205" t="str">
        <f t="shared" si="38"/>
        <v/>
      </c>
      <c r="W69" s="205" t="str">
        <f t="shared" si="38"/>
        <v/>
      </c>
      <c r="X69" s="299">
        <v>9</v>
      </c>
      <c r="Z69" s="332" t="str">
        <f t="shared" si="37"/>
        <v/>
      </c>
    </row>
    <row r="70" spans="1:26" x14ac:dyDescent="0.25">
      <c r="A70" s="31" t="str">
        <f>C62&amp;"x"&amp;B70</f>
        <v>x6</v>
      </c>
      <c r="B70" s="60">
        <v>6</v>
      </c>
      <c r="C70" s="84" t="str">
        <f t="shared" si="27"/>
        <v/>
      </c>
      <c r="D70" s="84" t="str">
        <f t="shared" si="28"/>
        <v/>
      </c>
      <c r="E70" s="85" t="str">
        <f t="shared" si="29"/>
        <v/>
      </c>
      <c r="F70" s="85" t="str">
        <f t="shared" si="30"/>
        <v/>
      </c>
      <c r="G70" s="86" t="str">
        <f t="shared" si="31"/>
        <v/>
      </c>
      <c r="H70" s="87" t="str">
        <f t="shared" si="32"/>
        <v/>
      </c>
      <c r="I70" s="94"/>
      <c r="J70" s="84" t="str">
        <f t="shared" si="33"/>
        <v/>
      </c>
      <c r="K70" s="84" t="str">
        <f t="shared" si="34"/>
        <v/>
      </c>
      <c r="L70" s="84" t="str">
        <f t="shared" si="35"/>
        <v/>
      </c>
      <c r="M70" s="89"/>
      <c r="N70" s="89"/>
      <c r="P70" s="199"/>
      <c r="Q70" s="199"/>
      <c r="R70" s="199"/>
      <c r="S70" s="239"/>
      <c r="T70" s="273">
        <f t="shared" si="36"/>
        <v>0</v>
      </c>
      <c r="U70" s="202"/>
      <c r="V70" s="205" t="str">
        <f t="shared" si="38"/>
        <v/>
      </c>
      <c r="W70" s="205" t="str">
        <f t="shared" si="38"/>
        <v/>
      </c>
      <c r="X70" s="299">
        <v>10</v>
      </c>
      <c r="Z70" s="332" t="str">
        <f t="shared" si="37"/>
        <v/>
      </c>
    </row>
    <row r="71" spans="1:26" x14ac:dyDescent="0.25">
      <c r="A71" s="31" t="str">
        <f>C62&amp;"x"&amp;B71</f>
        <v>x7</v>
      </c>
      <c r="B71" s="60">
        <v>7</v>
      </c>
      <c r="C71" s="84" t="str">
        <f t="shared" si="27"/>
        <v/>
      </c>
      <c r="D71" s="84" t="str">
        <f t="shared" si="28"/>
        <v/>
      </c>
      <c r="E71" s="85" t="str">
        <f t="shared" si="29"/>
        <v/>
      </c>
      <c r="F71" s="85" t="str">
        <f t="shared" si="30"/>
        <v/>
      </c>
      <c r="G71" s="86" t="str">
        <f t="shared" si="31"/>
        <v/>
      </c>
      <c r="H71" s="87" t="str">
        <f t="shared" si="32"/>
        <v/>
      </c>
      <c r="I71" s="94"/>
      <c r="J71" s="84" t="str">
        <f t="shared" si="33"/>
        <v/>
      </c>
      <c r="K71" s="84" t="str">
        <f t="shared" si="34"/>
        <v/>
      </c>
      <c r="L71" s="84" t="str">
        <f t="shared" si="35"/>
        <v/>
      </c>
      <c r="M71" s="89"/>
      <c r="N71" s="89"/>
      <c r="P71" s="199"/>
      <c r="Q71" s="199"/>
      <c r="R71" s="199"/>
      <c r="S71" s="239"/>
      <c r="T71" s="273">
        <f t="shared" si="36"/>
        <v>0</v>
      </c>
      <c r="U71" s="202"/>
      <c r="V71" s="205" t="str">
        <f t="shared" si="38"/>
        <v/>
      </c>
      <c r="W71" s="205" t="str">
        <f t="shared" si="38"/>
        <v/>
      </c>
      <c r="X71" s="299">
        <v>11</v>
      </c>
      <c r="Z71" s="332" t="str">
        <f t="shared" si="37"/>
        <v/>
      </c>
    </row>
    <row r="72" spans="1:26" x14ac:dyDescent="0.25">
      <c r="A72" s="31" t="str">
        <f>C62&amp;"x"&amp;B72</f>
        <v>x8</v>
      </c>
      <c r="B72" s="60">
        <v>8</v>
      </c>
      <c r="C72" s="84" t="str">
        <f t="shared" si="27"/>
        <v/>
      </c>
      <c r="D72" s="84" t="str">
        <f t="shared" si="28"/>
        <v/>
      </c>
      <c r="E72" s="85" t="str">
        <f t="shared" si="29"/>
        <v/>
      </c>
      <c r="F72" s="85" t="str">
        <f t="shared" si="30"/>
        <v/>
      </c>
      <c r="G72" s="86" t="str">
        <f t="shared" si="31"/>
        <v/>
      </c>
      <c r="H72" s="87" t="str">
        <f t="shared" si="32"/>
        <v/>
      </c>
      <c r="I72" s="94"/>
      <c r="J72" s="84" t="str">
        <f t="shared" si="33"/>
        <v/>
      </c>
      <c r="K72" s="84" t="str">
        <f t="shared" si="34"/>
        <v/>
      </c>
      <c r="L72" s="84" t="str">
        <f t="shared" si="35"/>
        <v/>
      </c>
      <c r="M72" s="89"/>
      <c r="N72" s="89"/>
      <c r="P72" s="199"/>
      <c r="Q72" s="199"/>
      <c r="R72" s="199"/>
      <c r="S72" s="239"/>
      <c r="T72" s="273">
        <f t="shared" si="36"/>
        <v>0</v>
      </c>
      <c r="U72" s="202"/>
      <c r="V72" s="205" t="str">
        <f t="shared" si="38"/>
        <v/>
      </c>
      <c r="W72" s="205" t="str">
        <f t="shared" si="38"/>
        <v/>
      </c>
      <c r="X72" s="299">
        <v>12</v>
      </c>
      <c r="Z72" s="332" t="str">
        <f t="shared" si="37"/>
        <v/>
      </c>
    </row>
    <row r="73" spans="1:26" x14ac:dyDescent="0.25">
      <c r="A73" s="31" t="str">
        <f>C62&amp;"x"&amp;B73</f>
        <v>x9</v>
      </c>
      <c r="B73" s="60">
        <v>9</v>
      </c>
      <c r="C73" s="84" t="str">
        <f t="shared" si="27"/>
        <v/>
      </c>
      <c r="D73" s="84" t="str">
        <f t="shared" si="28"/>
        <v/>
      </c>
      <c r="E73" s="85" t="str">
        <f t="shared" si="29"/>
        <v/>
      </c>
      <c r="F73" s="85" t="str">
        <f t="shared" si="30"/>
        <v/>
      </c>
      <c r="G73" s="86" t="str">
        <f t="shared" si="31"/>
        <v/>
      </c>
      <c r="H73" s="87" t="str">
        <f t="shared" si="32"/>
        <v/>
      </c>
      <c r="I73" s="94"/>
      <c r="J73" s="84" t="str">
        <f t="shared" si="33"/>
        <v/>
      </c>
      <c r="K73" s="84" t="str">
        <f t="shared" si="34"/>
        <v/>
      </c>
      <c r="L73" s="84" t="str">
        <f t="shared" si="35"/>
        <v/>
      </c>
      <c r="M73" s="89"/>
      <c r="N73" s="89"/>
      <c r="P73" s="199"/>
      <c r="Q73" s="199"/>
      <c r="R73" s="199"/>
      <c r="S73" s="239"/>
      <c r="T73" s="273">
        <f t="shared" si="36"/>
        <v>0</v>
      </c>
      <c r="U73" s="202"/>
      <c r="V73" s="205" t="str">
        <f t="shared" si="38"/>
        <v/>
      </c>
      <c r="W73" s="205" t="str">
        <f t="shared" si="38"/>
        <v/>
      </c>
      <c r="X73" s="299">
        <v>13</v>
      </c>
      <c r="Z73" s="332" t="str">
        <f t="shared" si="37"/>
        <v/>
      </c>
    </row>
    <row r="74" spans="1:26" x14ac:dyDescent="0.25">
      <c r="A74" s="31" t="str">
        <f>C62&amp;"x"&amp;B74</f>
        <v>x10</v>
      </c>
      <c r="B74" s="60">
        <v>10</v>
      </c>
      <c r="C74" s="84" t="str">
        <f t="shared" si="27"/>
        <v/>
      </c>
      <c r="D74" s="84" t="str">
        <f t="shared" si="28"/>
        <v/>
      </c>
      <c r="E74" s="85" t="str">
        <f t="shared" si="29"/>
        <v/>
      </c>
      <c r="F74" s="85" t="str">
        <f t="shared" si="30"/>
        <v/>
      </c>
      <c r="G74" s="86" t="str">
        <f t="shared" si="31"/>
        <v/>
      </c>
      <c r="H74" s="87" t="str">
        <f t="shared" si="32"/>
        <v/>
      </c>
      <c r="I74" s="94"/>
      <c r="J74" s="84" t="str">
        <f t="shared" si="33"/>
        <v/>
      </c>
      <c r="K74" s="84" t="str">
        <f t="shared" si="34"/>
        <v/>
      </c>
      <c r="L74" s="84" t="str">
        <f t="shared" si="35"/>
        <v/>
      </c>
      <c r="M74" s="89"/>
      <c r="N74" s="89"/>
      <c r="P74" s="199"/>
      <c r="Q74" s="199"/>
      <c r="R74" s="199"/>
      <c r="S74" s="239"/>
      <c r="T74" s="273">
        <f t="shared" si="36"/>
        <v>0</v>
      </c>
      <c r="U74" s="202"/>
      <c r="V74" s="205" t="str">
        <f t="shared" si="38"/>
        <v/>
      </c>
      <c r="W74" s="205" t="str">
        <f t="shared" si="38"/>
        <v/>
      </c>
      <c r="X74" s="299">
        <v>14</v>
      </c>
      <c r="Z74" s="332" t="str">
        <f t="shared" si="37"/>
        <v/>
      </c>
    </row>
    <row r="75" spans="1:26" x14ac:dyDescent="0.25">
      <c r="A75" s="31" t="str">
        <f>C62&amp;"x"&amp;B75</f>
        <v>x11</v>
      </c>
      <c r="B75" s="60">
        <v>11</v>
      </c>
      <c r="C75" s="84" t="str">
        <f t="shared" si="27"/>
        <v/>
      </c>
      <c r="D75" s="84" t="str">
        <f t="shared" si="28"/>
        <v/>
      </c>
      <c r="E75" s="85" t="str">
        <f t="shared" si="29"/>
        <v/>
      </c>
      <c r="F75" s="85" t="str">
        <f t="shared" si="30"/>
        <v/>
      </c>
      <c r="G75" s="86" t="str">
        <f t="shared" si="31"/>
        <v/>
      </c>
      <c r="H75" s="87" t="str">
        <f t="shared" si="32"/>
        <v/>
      </c>
      <c r="I75" s="94"/>
      <c r="J75" s="84" t="str">
        <f t="shared" si="33"/>
        <v/>
      </c>
      <c r="K75" s="84" t="str">
        <f t="shared" si="34"/>
        <v/>
      </c>
      <c r="L75" s="84" t="str">
        <f t="shared" si="35"/>
        <v/>
      </c>
      <c r="M75" s="89"/>
      <c r="N75" s="89"/>
      <c r="P75" s="199"/>
      <c r="Q75" s="199"/>
      <c r="R75" s="199"/>
      <c r="S75" s="239"/>
      <c r="T75" s="273">
        <f t="shared" si="36"/>
        <v>0</v>
      </c>
      <c r="V75" s="205" t="str">
        <f t="shared" si="38"/>
        <v/>
      </c>
      <c r="W75" s="205" t="str">
        <f t="shared" si="38"/>
        <v/>
      </c>
      <c r="X75" s="299">
        <v>15</v>
      </c>
      <c r="Z75" s="332" t="str">
        <f t="shared" si="37"/>
        <v/>
      </c>
    </row>
    <row r="76" spans="1:26" x14ac:dyDescent="0.25">
      <c r="A76" s="31" t="str">
        <f>C62&amp;"x"&amp;B76</f>
        <v>x12</v>
      </c>
      <c r="B76" s="60">
        <v>12</v>
      </c>
      <c r="C76" s="84" t="str">
        <f t="shared" si="27"/>
        <v/>
      </c>
      <c r="D76" s="84" t="str">
        <f t="shared" si="28"/>
        <v/>
      </c>
      <c r="E76" s="85" t="str">
        <f t="shared" si="29"/>
        <v/>
      </c>
      <c r="F76" s="85" t="str">
        <f t="shared" si="30"/>
        <v/>
      </c>
      <c r="G76" s="86" t="str">
        <f t="shared" si="31"/>
        <v/>
      </c>
      <c r="H76" s="87" t="str">
        <f t="shared" si="32"/>
        <v/>
      </c>
      <c r="I76" s="94"/>
      <c r="J76" s="84" t="str">
        <f t="shared" si="33"/>
        <v/>
      </c>
      <c r="K76" s="84" t="str">
        <f t="shared" si="34"/>
        <v/>
      </c>
      <c r="L76" s="84" t="str">
        <f t="shared" si="35"/>
        <v/>
      </c>
      <c r="M76" s="89"/>
      <c r="N76" s="89"/>
      <c r="P76" s="199"/>
      <c r="Q76" s="199"/>
      <c r="R76" s="199"/>
      <c r="S76" s="239"/>
      <c r="T76" s="273">
        <f t="shared" si="36"/>
        <v>0</v>
      </c>
      <c r="V76" s="205" t="str">
        <f t="shared" si="38"/>
        <v/>
      </c>
      <c r="W76" s="205" t="str">
        <f t="shared" si="38"/>
        <v/>
      </c>
      <c r="X76" s="299">
        <v>16</v>
      </c>
      <c r="Z76" s="332" t="str">
        <f t="shared" si="37"/>
        <v/>
      </c>
    </row>
    <row r="77" spans="1:26" x14ac:dyDescent="0.25">
      <c r="A77" s="31" t="str">
        <f>C62&amp;"x"&amp;B77</f>
        <v>x13</v>
      </c>
      <c r="B77" s="60">
        <v>13</v>
      </c>
      <c r="C77" s="84" t="str">
        <f t="shared" si="27"/>
        <v/>
      </c>
      <c r="D77" s="84" t="str">
        <f t="shared" si="28"/>
        <v/>
      </c>
      <c r="E77" s="85" t="str">
        <f t="shared" si="29"/>
        <v/>
      </c>
      <c r="F77" s="85" t="str">
        <f t="shared" si="30"/>
        <v/>
      </c>
      <c r="G77" s="86" t="str">
        <f t="shared" si="31"/>
        <v/>
      </c>
      <c r="H77" s="87" t="str">
        <f t="shared" si="32"/>
        <v/>
      </c>
      <c r="I77" s="94"/>
      <c r="J77" s="84" t="str">
        <f t="shared" si="33"/>
        <v/>
      </c>
      <c r="K77" s="84" t="str">
        <f t="shared" si="34"/>
        <v/>
      </c>
      <c r="L77" s="84" t="str">
        <f t="shared" si="35"/>
        <v/>
      </c>
      <c r="M77" s="89"/>
      <c r="N77" s="89"/>
      <c r="P77" s="199"/>
      <c r="Q77" s="199"/>
      <c r="R77" s="199"/>
      <c r="S77" s="239"/>
      <c r="T77" s="273">
        <f t="shared" si="36"/>
        <v>0</v>
      </c>
      <c r="V77" s="205" t="str">
        <f t="shared" si="38"/>
        <v/>
      </c>
      <c r="W77" s="205" t="str">
        <f t="shared" si="38"/>
        <v/>
      </c>
      <c r="X77" s="299">
        <v>17</v>
      </c>
      <c r="Z77" s="332" t="str">
        <f t="shared" si="37"/>
        <v/>
      </c>
    </row>
    <row r="78" spans="1:26" x14ac:dyDescent="0.25">
      <c r="A78" s="31" t="str">
        <f>C62&amp;"x"&amp;B78</f>
        <v>x14</v>
      </c>
      <c r="B78" s="60">
        <v>14</v>
      </c>
      <c r="C78" s="84" t="str">
        <f t="shared" si="27"/>
        <v/>
      </c>
      <c r="D78" s="84" t="str">
        <f t="shared" si="28"/>
        <v/>
      </c>
      <c r="E78" s="85" t="str">
        <f t="shared" si="29"/>
        <v/>
      </c>
      <c r="F78" s="85" t="str">
        <f t="shared" si="30"/>
        <v/>
      </c>
      <c r="G78" s="86" t="str">
        <f t="shared" si="31"/>
        <v/>
      </c>
      <c r="H78" s="87" t="str">
        <f t="shared" si="32"/>
        <v/>
      </c>
      <c r="I78" s="94"/>
      <c r="J78" s="84" t="str">
        <f t="shared" si="33"/>
        <v/>
      </c>
      <c r="K78" s="84" t="str">
        <f t="shared" si="34"/>
        <v/>
      </c>
      <c r="L78" s="84" t="str">
        <f t="shared" si="35"/>
        <v/>
      </c>
      <c r="M78" s="89"/>
      <c r="N78" s="89"/>
      <c r="P78" s="199"/>
      <c r="Q78" s="199"/>
      <c r="R78" s="199"/>
      <c r="S78" s="239"/>
      <c r="T78" s="273">
        <f t="shared" si="36"/>
        <v>0</v>
      </c>
      <c r="V78" s="205" t="str">
        <f t="shared" si="38"/>
        <v/>
      </c>
      <c r="W78" s="205" t="str">
        <f t="shared" si="38"/>
        <v/>
      </c>
      <c r="X78" s="299">
        <v>18</v>
      </c>
      <c r="Z78" s="332" t="str">
        <f t="shared" si="37"/>
        <v/>
      </c>
    </row>
    <row r="79" spans="1:26" x14ac:dyDescent="0.25">
      <c r="A79" s="31" t="str">
        <f>C62&amp;"x"&amp;B79</f>
        <v>x15</v>
      </c>
      <c r="B79" s="60">
        <v>15</v>
      </c>
      <c r="C79" s="84" t="str">
        <f t="shared" si="27"/>
        <v/>
      </c>
      <c r="D79" s="84" t="str">
        <f t="shared" si="28"/>
        <v/>
      </c>
      <c r="E79" s="85" t="str">
        <f t="shared" si="29"/>
        <v/>
      </c>
      <c r="F79" s="85" t="str">
        <f t="shared" si="30"/>
        <v/>
      </c>
      <c r="G79" s="86" t="str">
        <f t="shared" si="31"/>
        <v/>
      </c>
      <c r="H79" s="87" t="str">
        <f t="shared" si="32"/>
        <v/>
      </c>
      <c r="I79" s="94"/>
      <c r="J79" s="84" t="str">
        <f t="shared" si="33"/>
        <v/>
      </c>
      <c r="K79" s="84" t="str">
        <f t="shared" si="34"/>
        <v/>
      </c>
      <c r="L79" s="84" t="str">
        <f t="shared" si="35"/>
        <v/>
      </c>
      <c r="M79" s="89"/>
      <c r="N79" s="89"/>
      <c r="P79" s="199"/>
      <c r="Q79" s="199"/>
      <c r="R79" s="199"/>
      <c r="S79" s="239"/>
      <c r="T79" s="273">
        <f t="shared" si="36"/>
        <v>0</v>
      </c>
      <c r="V79" s="205" t="str">
        <f t="shared" si="38"/>
        <v/>
      </c>
      <c r="W79" s="205" t="str">
        <f t="shared" si="38"/>
        <v/>
      </c>
      <c r="X79" s="299">
        <v>19</v>
      </c>
      <c r="Z79" s="332" t="str">
        <f t="shared" si="37"/>
        <v/>
      </c>
    </row>
    <row r="80" spans="1:26" ht="6" customHeight="1" x14ac:dyDescent="0.25">
      <c r="B80" s="104"/>
      <c r="C80" s="105"/>
      <c r="D80" s="105"/>
      <c r="E80" s="105"/>
      <c r="F80" s="105"/>
      <c r="G80" s="105"/>
      <c r="H80" s="105"/>
      <c r="I80" s="105"/>
      <c r="J80" s="105"/>
      <c r="K80" s="105"/>
      <c r="L80" s="105"/>
      <c r="M80" s="89"/>
      <c r="N80" s="89"/>
      <c r="Z80" s="332" t="str">
        <f>lft(G80,Peildatum)</f>
        <v/>
      </c>
    </row>
    <row r="81" spans="1:26" x14ac:dyDescent="0.25">
      <c r="B81" s="97"/>
      <c r="C81" s="98"/>
      <c r="D81" s="97"/>
      <c r="E81" s="97"/>
      <c r="F81" s="97"/>
      <c r="G81" s="340" t="str">
        <f>Z62</f>
        <v/>
      </c>
      <c r="H81" s="106" t="s">
        <v>5723</v>
      </c>
      <c r="I81" s="99"/>
      <c r="J81" s="107">
        <f>P62</f>
        <v>0</v>
      </c>
      <c r="K81" s="107">
        <f>Q62</f>
        <v>0</v>
      </c>
      <c r="L81" s="107">
        <f>R62</f>
        <v>0</v>
      </c>
      <c r="M81" s="89"/>
      <c r="N81" s="89"/>
    </row>
    <row r="82" spans="1:26" ht="12.75" customHeight="1" x14ac:dyDescent="0.25">
      <c r="B82" s="428" t="s">
        <v>5724</v>
      </c>
      <c r="C82" s="428"/>
      <c r="D82" s="428"/>
      <c r="E82" s="428"/>
      <c r="F82" s="428"/>
      <c r="G82" s="428"/>
      <c r="H82" s="428"/>
      <c r="I82" s="428"/>
      <c r="J82" s="428"/>
      <c r="K82" s="428"/>
      <c r="L82" s="428"/>
      <c r="M82" s="89"/>
      <c r="N82" s="89"/>
    </row>
    <row r="83" spans="1:26" ht="129.9" customHeight="1" x14ac:dyDescent="0.25">
      <c r="B83" s="431"/>
      <c r="C83" s="431"/>
      <c r="D83" s="431"/>
      <c r="E83" s="431"/>
      <c r="F83" s="431"/>
      <c r="G83" s="431"/>
      <c r="H83" s="431"/>
      <c r="I83" s="431"/>
      <c r="J83" s="431"/>
      <c r="K83" s="431"/>
      <c r="L83" s="431"/>
      <c r="M83" s="108"/>
      <c r="N83" s="108"/>
    </row>
    <row r="84" spans="1:26" ht="13.8" thickBot="1" x14ac:dyDescent="0.3">
      <c r="B84" s="109"/>
      <c r="C84" s="110"/>
      <c r="D84" s="109"/>
      <c r="E84" s="109"/>
      <c r="F84" s="109"/>
      <c r="G84" s="111"/>
      <c r="H84" s="111"/>
      <c r="I84" s="111"/>
      <c r="J84" s="110"/>
      <c r="K84" s="110"/>
      <c r="L84" s="110"/>
      <c r="M84" s="89"/>
      <c r="N84" s="89"/>
      <c r="O84" s="31"/>
      <c r="P84" s="31"/>
      <c r="Q84" s="31"/>
      <c r="R84" s="31"/>
      <c r="S84" s="120"/>
      <c r="T84" s="348"/>
      <c r="U84" s="31"/>
      <c r="V84" s="31"/>
      <c r="W84" s="31"/>
      <c r="X84" s="267"/>
    </row>
    <row r="85" spans="1:26" ht="13.8" thickTop="1" x14ac:dyDescent="0.25">
      <c r="B85" s="97"/>
      <c r="C85" s="98"/>
      <c r="D85" s="97"/>
      <c r="E85" s="97"/>
      <c r="F85" s="97"/>
      <c r="G85" s="99"/>
      <c r="H85" s="99"/>
      <c r="I85" s="99"/>
      <c r="J85" s="98"/>
      <c r="K85" s="98"/>
      <c r="L85" s="98"/>
      <c r="M85" s="89"/>
      <c r="N85" s="89"/>
      <c r="O85" s="31"/>
      <c r="P85" s="121" t="str">
        <f>IF(C87="","",IF(LEFT(D87,1)="V","V",IF(LEFT(D87,1)="Z","Z","")))</f>
        <v/>
      </c>
      <c r="Q85" s="121" t="str">
        <f>IF($P85="","",LEFT(IFERROR(VLOOKUP($C87,IF(P85="V",TeamsV,TeamsZ),2,0),"")&amp;"??",2))</f>
        <v/>
      </c>
      <c r="R85" s="121" t="str">
        <f>IF(P85="","",LEFT(IFERROR(VLOOKUP(C87,IF(P85="V",TeamsV,TeamsZ),4,0),"")&amp;"?",1))</f>
        <v/>
      </c>
      <c r="S85" s="120"/>
      <c r="T85" s="348"/>
      <c r="U85" s="31"/>
      <c r="V85" s="31"/>
      <c r="W85" s="31"/>
      <c r="X85" s="267" t="s">
        <v>5714</v>
      </c>
    </row>
    <row r="86" spans="1:26" x14ac:dyDescent="0.25">
      <c r="A86" s="59"/>
      <c r="B86" s="97"/>
      <c r="C86" s="98" t="s">
        <v>3</v>
      </c>
      <c r="D86" s="98" t="s">
        <v>5722</v>
      </c>
      <c r="E86" s="429" t="s">
        <v>6100</v>
      </c>
      <c r="F86" s="429"/>
      <c r="G86" s="429"/>
      <c r="H86" s="429"/>
      <c r="I86" s="99"/>
      <c r="J86" s="98" t="s">
        <v>5711</v>
      </c>
      <c r="K86" s="98" t="s">
        <v>5712</v>
      </c>
      <c r="L86" s="98" t="s">
        <v>5713</v>
      </c>
      <c r="M86" s="66"/>
      <c r="N86" s="66"/>
      <c r="O86" s="67"/>
      <c r="P86" s="68">
        <f>COUNT(P90:P104)</f>
        <v>0</v>
      </c>
      <c r="Q86" s="68">
        <f>COUNT(Q90:Q104)</f>
        <v>0</v>
      </c>
      <c r="R86" s="68">
        <f>COUNT(R90:R104)</f>
        <v>0</v>
      </c>
      <c r="S86" s="238"/>
      <c r="T86" s="350"/>
      <c r="U86" s="67">
        <f>15-COUNTBLANK(C90:C104)</f>
        <v>0</v>
      </c>
      <c r="V86" s="100" t="str">
        <f>IFERROR(UPPER(LEFT(D87,1)),"-")</f>
        <v/>
      </c>
      <c r="W86" s="101">
        <f>IFERROR(IF(V86="V",0,IF(V86="Z",1,9)),9)</f>
        <v>9</v>
      </c>
      <c r="X86" s="301">
        <v>1</v>
      </c>
      <c r="Z86" s="335"/>
    </row>
    <row r="87" spans="1:26" x14ac:dyDescent="0.25">
      <c r="A87" s="40">
        <v>4</v>
      </c>
      <c r="B87" s="70"/>
      <c r="C87" s="102"/>
      <c r="D87" s="206"/>
      <c r="E87" s="430"/>
      <c r="F87" s="430" t="s">
        <v>17</v>
      </c>
      <c r="G87" s="430" t="s">
        <v>17</v>
      </c>
      <c r="H87" s="430" t="s">
        <v>17</v>
      </c>
      <c r="I87" s="73"/>
      <c r="J87" s="268">
        <f>COUNTIF(C90:C104,"V")</f>
        <v>0</v>
      </c>
      <c r="K87" s="268">
        <f>COUNTIF(C90:C104,"M")</f>
        <v>0</v>
      </c>
      <c r="L87" s="74" t="str">
        <f>IFERROR(AVERAGE(H90:H104),"")</f>
        <v/>
      </c>
      <c r="M87" s="75"/>
      <c r="N87" s="75"/>
      <c r="O87" s="76" t="str">
        <f>IF($C87="","",LEFT(IFERROR(VLOOKUP($C87,IF($D87="Veld",TeamsV,TeamsZ),4,0),"")&amp;"?",1))</f>
        <v/>
      </c>
      <c r="P87" s="346"/>
      <c r="Q87" s="346"/>
      <c r="R87" s="346"/>
      <c r="S87" s="239"/>
      <c r="T87" s="344">
        <f>SUM(T90:T104)</f>
        <v>0</v>
      </c>
      <c r="U87" s="201" t="str">
        <f>MID($C87,1,1)</f>
        <v/>
      </c>
      <c r="V87" s="201" t="str">
        <f>MID($C87,1,1)</f>
        <v/>
      </c>
      <c r="W87" s="201" t="str">
        <f>MID($C87,1,1)</f>
        <v/>
      </c>
      <c r="X87" s="299">
        <v>2</v>
      </c>
      <c r="Z87" s="335" t="str">
        <f>IFERROR(AVERAGE(Z90:Z104),"")</f>
        <v/>
      </c>
    </row>
    <row r="88" spans="1:26" x14ac:dyDescent="0.25">
      <c r="B88" s="60"/>
      <c r="C88" s="197"/>
      <c r="D88" s="60"/>
      <c r="E88" s="60"/>
      <c r="F88" s="60"/>
      <c r="G88" s="64"/>
      <c r="H88" s="64"/>
      <c r="I88" s="64"/>
      <c r="J88" s="208"/>
      <c r="K88" s="208"/>
      <c r="L88" s="208"/>
      <c r="M88" s="77"/>
      <c r="N88" s="77"/>
      <c r="P88" s="200"/>
      <c r="Q88" s="200"/>
      <c r="R88" s="200"/>
      <c r="T88" s="156">
        <f t="shared" ref="T88" si="39">SUM(T89:T103)</f>
        <v>0</v>
      </c>
      <c r="U88" s="202"/>
      <c r="V88" s="202"/>
      <c r="W88" s="202"/>
      <c r="X88" s="299">
        <v>3</v>
      </c>
      <c r="Z88" s="336"/>
    </row>
    <row r="89" spans="1:26" x14ac:dyDescent="0.25">
      <c r="A89" s="78"/>
      <c r="B89" s="79"/>
      <c r="C89" s="80" t="s">
        <v>5715</v>
      </c>
      <c r="D89" s="80" t="s">
        <v>5716</v>
      </c>
      <c r="E89" s="81" t="s">
        <v>5717</v>
      </c>
      <c r="F89" s="81" t="s">
        <v>5718</v>
      </c>
      <c r="G89" s="80" t="s">
        <v>5719</v>
      </c>
      <c r="H89" s="80" t="s">
        <v>5720</v>
      </c>
      <c r="I89" s="80" t="s">
        <v>5575</v>
      </c>
      <c r="J89" s="80" t="s">
        <v>7904</v>
      </c>
      <c r="K89" s="80" t="s">
        <v>7905</v>
      </c>
      <c r="L89" s="80" t="s">
        <v>8680</v>
      </c>
      <c r="M89" s="82"/>
      <c r="N89" s="82"/>
      <c r="O89" s="83"/>
      <c r="P89" s="203" t="s">
        <v>5585</v>
      </c>
      <c r="Q89" s="203" t="s">
        <v>5584</v>
      </c>
      <c r="R89" s="203" t="s">
        <v>5586</v>
      </c>
      <c r="S89" s="203"/>
      <c r="T89" s="156"/>
      <c r="U89" s="201" t="str">
        <f>IF(W87="","",VLOOKUP(W87,Leeftijdscat,2,FALSE))</f>
        <v/>
      </c>
      <c r="V89" s="201" t="str">
        <f>IF(W87="","",VLOOKUP(W87,Leeftijdscat,3,FALSE))</f>
        <v/>
      </c>
      <c r="W89" s="201" t="str">
        <f>IF(W87="","",VLOOKUP(W87,Leeftijdscat,4,FALSE))</f>
        <v/>
      </c>
      <c r="X89" s="299">
        <v>4</v>
      </c>
      <c r="Z89" s="332"/>
    </row>
    <row r="90" spans="1:26" x14ac:dyDescent="0.25">
      <c r="A90" s="31" t="str">
        <f>C87&amp;"x"&amp;B90</f>
        <v>x1</v>
      </c>
      <c r="B90" s="60">
        <v>1</v>
      </c>
      <c r="C90" s="84" t="str">
        <f t="shared" ref="C90:C104" si="40">IF(OR(LEFT($A90,1)="x",W$86=9),"",IFERROR(VLOOKUP($A90,IF(V$86="V",LedenV,LedenZ),6-W$86,0),""))</f>
        <v/>
      </c>
      <c r="D90" s="84" t="str">
        <f t="shared" ref="D90:D104" si="41">IF(OR(LEFT($A90,1)="x",W$86=9),"",IFERROR(VLOOKUP($A90,IF(V$86="V",LedenV,LedenZ),7-W$86,0),""))</f>
        <v/>
      </c>
      <c r="E90" s="85" t="str">
        <f t="shared" ref="E90:E104" si="42">IF(OR(LEFT($A90,1)="x",W$86=9),"",IFERROR(VLOOKUP($A90,IF(V$86="V",LedenV,LedenZ),8-W$86,0),""))</f>
        <v/>
      </c>
      <c r="F90" s="85" t="str">
        <f t="shared" ref="F90:F104" si="43">IF(OR(LEFT($A90,1)="x",W$86=9),"",IFERROR(VLOOKUP($A90,IF(V$86="V",LedenV,LedenZ),9-W$86,0),""))</f>
        <v/>
      </c>
      <c r="G90" s="86" t="str">
        <f t="shared" ref="G90:G104" si="44">IF(OR(LEFT($A90,1)="x",W$86=9),"",IFERROR(VLOOKUP($A90,IF(V$86="V",LedenV,LedenZ),10-W$86,0),""))</f>
        <v/>
      </c>
      <c r="H90" s="87" t="str">
        <f t="shared" ref="H90:H104" si="45">IF(AND(ISNUMBER(G90),G90&lt;&gt;0),IF(OR(MONTH(G90)&lt;MONTH(Peildatum),AND(MONTH(G90)&lt;=MONTH(Peildatum),DAY(G90)&lt;=DAY(Peildatum))),YEAR(Peildatum)-YEAR(G90),YEAR(Peildatum)-YEAR(G90)-1),"")</f>
        <v/>
      </c>
      <c r="I90" s="103"/>
      <c r="J90" s="84" t="str">
        <f t="shared" ref="J90:J104" si="46">IF(OR(LEFT($A90,1)="x",W$86=9),"",IFERROR(VLOOKUP($A90,IF(V$86="V",LedenV,LedenZ),16-W$86,0),""))</f>
        <v/>
      </c>
      <c r="K90" s="84" t="str">
        <f t="shared" ref="K90:K104" si="47">IF(OR(LEFT($A90,1)="x",W$86=9),"",IFERROR(VLOOKUP($A90,IF(V$86="V",LedenV,LedenZ),17-W$86,0),""))</f>
        <v/>
      </c>
      <c r="L90" s="84" t="str">
        <f t="shared" ref="L90:L104" si="48">IF(OR(LEFT($A90,1)="x",W$86=9),"",IFERROR(VLOOKUP($A90,IF(V$86="V",LedenV,LedenZ),18-W$86,0),""))</f>
        <v/>
      </c>
      <c r="M90" s="89"/>
      <c r="N90" s="89"/>
      <c r="P90" s="199"/>
      <c r="Q90" s="199"/>
      <c r="R90" s="199"/>
      <c r="S90" s="239"/>
      <c r="T90" s="273">
        <f t="shared" ref="T90:T104" si="49">IF(LEN(C90&amp;D90&amp;E90&amp;F90)&gt;0,1,0)</f>
        <v>0</v>
      </c>
      <c r="U90" s="202"/>
      <c r="V90" s="205" t="str">
        <f>V89</f>
        <v/>
      </c>
      <c r="W90" s="205" t="str">
        <f>W89</f>
        <v/>
      </c>
      <c r="X90" s="299">
        <v>5</v>
      </c>
      <c r="Z90" s="332" t="str">
        <f t="shared" ref="Z90:Z104" si="50">lft(G90,Peildatum)</f>
        <v/>
      </c>
    </row>
    <row r="91" spans="1:26" x14ac:dyDescent="0.25">
      <c r="A91" s="31" t="str">
        <f>C87&amp;"x"&amp;B91</f>
        <v>x2</v>
      </c>
      <c r="B91" s="60">
        <v>2</v>
      </c>
      <c r="C91" s="84" t="str">
        <f t="shared" si="40"/>
        <v/>
      </c>
      <c r="D91" s="84" t="str">
        <f t="shared" si="41"/>
        <v/>
      </c>
      <c r="E91" s="85" t="str">
        <f t="shared" si="42"/>
        <v/>
      </c>
      <c r="F91" s="85" t="str">
        <f t="shared" si="43"/>
        <v/>
      </c>
      <c r="G91" s="86" t="str">
        <f t="shared" si="44"/>
        <v/>
      </c>
      <c r="H91" s="87" t="str">
        <f t="shared" si="45"/>
        <v/>
      </c>
      <c r="I91" s="94"/>
      <c r="J91" s="84" t="str">
        <f t="shared" si="46"/>
        <v/>
      </c>
      <c r="K91" s="84" t="str">
        <f t="shared" si="47"/>
        <v/>
      </c>
      <c r="L91" s="84" t="str">
        <f t="shared" si="48"/>
        <v/>
      </c>
      <c r="M91" s="89"/>
      <c r="N91" s="89"/>
      <c r="P91" s="199"/>
      <c r="Q91" s="199"/>
      <c r="R91" s="199"/>
      <c r="S91" s="239"/>
      <c r="T91" s="273">
        <f t="shared" si="49"/>
        <v>0</v>
      </c>
      <c r="U91" s="202"/>
      <c r="V91" s="205" t="str">
        <f t="shared" ref="V91:W104" si="51">V90</f>
        <v/>
      </c>
      <c r="W91" s="205" t="str">
        <f t="shared" si="51"/>
        <v/>
      </c>
      <c r="X91" s="299">
        <v>6</v>
      </c>
      <c r="Z91" s="332" t="str">
        <f t="shared" si="50"/>
        <v/>
      </c>
    </row>
    <row r="92" spans="1:26" x14ac:dyDescent="0.25">
      <c r="A92" s="31" t="str">
        <f>C87&amp;"x"&amp;B92</f>
        <v>x3</v>
      </c>
      <c r="B92" s="60">
        <v>3</v>
      </c>
      <c r="C92" s="84" t="str">
        <f t="shared" si="40"/>
        <v/>
      </c>
      <c r="D92" s="84" t="str">
        <f t="shared" si="41"/>
        <v/>
      </c>
      <c r="E92" s="85" t="str">
        <f t="shared" si="42"/>
        <v/>
      </c>
      <c r="F92" s="85" t="str">
        <f t="shared" si="43"/>
        <v/>
      </c>
      <c r="G92" s="86" t="str">
        <f t="shared" si="44"/>
        <v/>
      </c>
      <c r="H92" s="87" t="str">
        <f t="shared" si="45"/>
        <v/>
      </c>
      <c r="I92" s="94"/>
      <c r="J92" s="84" t="str">
        <f t="shared" si="46"/>
        <v/>
      </c>
      <c r="K92" s="84" t="str">
        <f t="shared" si="47"/>
        <v/>
      </c>
      <c r="L92" s="84" t="str">
        <f t="shared" si="48"/>
        <v/>
      </c>
      <c r="M92" s="89"/>
      <c r="N92" s="89"/>
      <c r="P92" s="199"/>
      <c r="Q92" s="199"/>
      <c r="R92" s="199"/>
      <c r="S92" s="239"/>
      <c r="T92" s="273">
        <f t="shared" si="49"/>
        <v>0</v>
      </c>
      <c r="U92" s="202"/>
      <c r="V92" s="205" t="str">
        <f t="shared" si="51"/>
        <v/>
      </c>
      <c r="W92" s="205" t="str">
        <f t="shared" si="51"/>
        <v/>
      </c>
      <c r="X92" s="299">
        <v>7</v>
      </c>
      <c r="Z92" s="332" t="str">
        <f t="shared" si="50"/>
        <v/>
      </c>
    </row>
    <row r="93" spans="1:26" x14ac:dyDescent="0.25">
      <c r="A93" s="31" t="str">
        <f>C87&amp;"x"&amp;B93</f>
        <v>x4</v>
      </c>
      <c r="B93" s="60">
        <v>4</v>
      </c>
      <c r="C93" s="84" t="str">
        <f t="shared" si="40"/>
        <v/>
      </c>
      <c r="D93" s="84" t="str">
        <f t="shared" si="41"/>
        <v/>
      </c>
      <c r="E93" s="85" t="str">
        <f t="shared" si="42"/>
        <v/>
      </c>
      <c r="F93" s="85" t="str">
        <f t="shared" si="43"/>
        <v/>
      </c>
      <c r="G93" s="86" t="str">
        <f t="shared" si="44"/>
        <v/>
      </c>
      <c r="H93" s="87" t="str">
        <f t="shared" si="45"/>
        <v/>
      </c>
      <c r="I93" s="94"/>
      <c r="J93" s="84" t="str">
        <f t="shared" si="46"/>
        <v/>
      </c>
      <c r="K93" s="84" t="str">
        <f t="shared" si="47"/>
        <v/>
      </c>
      <c r="L93" s="84" t="str">
        <f t="shared" si="48"/>
        <v/>
      </c>
      <c r="M93" s="89"/>
      <c r="N93" s="89"/>
      <c r="P93" s="199"/>
      <c r="Q93" s="199"/>
      <c r="R93" s="199"/>
      <c r="S93" s="239"/>
      <c r="T93" s="273">
        <f t="shared" si="49"/>
        <v>0</v>
      </c>
      <c r="U93" s="202"/>
      <c r="V93" s="205" t="str">
        <f t="shared" si="51"/>
        <v/>
      </c>
      <c r="W93" s="205" t="str">
        <f t="shared" si="51"/>
        <v/>
      </c>
      <c r="X93" s="299">
        <v>8</v>
      </c>
      <c r="Z93" s="332" t="str">
        <f t="shared" si="50"/>
        <v/>
      </c>
    </row>
    <row r="94" spans="1:26" x14ac:dyDescent="0.25">
      <c r="A94" s="31" t="str">
        <f>C87&amp;"x"&amp;B94</f>
        <v>x5</v>
      </c>
      <c r="B94" s="60">
        <v>5</v>
      </c>
      <c r="C94" s="84" t="str">
        <f t="shared" si="40"/>
        <v/>
      </c>
      <c r="D94" s="84" t="str">
        <f t="shared" si="41"/>
        <v/>
      </c>
      <c r="E94" s="85" t="str">
        <f t="shared" si="42"/>
        <v/>
      </c>
      <c r="F94" s="85" t="str">
        <f t="shared" si="43"/>
        <v/>
      </c>
      <c r="G94" s="86" t="str">
        <f t="shared" si="44"/>
        <v/>
      </c>
      <c r="H94" s="87" t="str">
        <f t="shared" si="45"/>
        <v/>
      </c>
      <c r="I94" s="94"/>
      <c r="J94" s="84" t="str">
        <f t="shared" si="46"/>
        <v/>
      </c>
      <c r="K94" s="84" t="str">
        <f t="shared" si="47"/>
        <v/>
      </c>
      <c r="L94" s="84" t="str">
        <f t="shared" si="48"/>
        <v/>
      </c>
      <c r="M94" s="89"/>
      <c r="N94" s="89"/>
      <c r="P94" s="199"/>
      <c r="Q94" s="199"/>
      <c r="R94" s="199"/>
      <c r="S94" s="239"/>
      <c r="T94" s="273">
        <f t="shared" si="49"/>
        <v>0</v>
      </c>
      <c r="U94" s="202"/>
      <c r="V94" s="205" t="str">
        <f t="shared" si="51"/>
        <v/>
      </c>
      <c r="W94" s="205" t="str">
        <f t="shared" si="51"/>
        <v/>
      </c>
      <c r="X94" s="299">
        <v>9</v>
      </c>
      <c r="Z94" s="332" t="str">
        <f t="shared" si="50"/>
        <v/>
      </c>
    </row>
    <row r="95" spans="1:26" x14ac:dyDescent="0.25">
      <c r="A95" s="31" t="str">
        <f>C87&amp;"x"&amp;B95</f>
        <v>x6</v>
      </c>
      <c r="B95" s="60">
        <v>6</v>
      </c>
      <c r="C95" s="84" t="str">
        <f t="shared" si="40"/>
        <v/>
      </c>
      <c r="D95" s="84" t="str">
        <f t="shared" si="41"/>
        <v/>
      </c>
      <c r="E95" s="85" t="str">
        <f t="shared" si="42"/>
        <v/>
      </c>
      <c r="F95" s="85" t="str">
        <f t="shared" si="43"/>
        <v/>
      </c>
      <c r="G95" s="86" t="str">
        <f t="shared" si="44"/>
        <v/>
      </c>
      <c r="H95" s="87" t="str">
        <f t="shared" si="45"/>
        <v/>
      </c>
      <c r="I95" s="94"/>
      <c r="J95" s="84" t="str">
        <f t="shared" si="46"/>
        <v/>
      </c>
      <c r="K95" s="84" t="str">
        <f t="shared" si="47"/>
        <v/>
      </c>
      <c r="L95" s="84" t="str">
        <f t="shared" si="48"/>
        <v/>
      </c>
      <c r="M95" s="89"/>
      <c r="N95" s="89"/>
      <c r="P95" s="199"/>
      <c r="Q95" s="199"/>
      <c r="R95" s="199"/>
      <c r="S95" s="239"/>
      <c r="T95" s="273">
        <f t="shared" si="49"/>
        <v>0</v>
      </c>
      <c r="U95" s="202"/>
      <c r="V95" s="205" t="str">
        <f t="shared" si="51"/>
        <v/>
      </c>
      <c r="W95" s="205" t="str">
        <f t="shared" si="51"/>
        <v/>
      </c>
      <c r="X95" s="299">
        <v>10</v>
      </c>
      <c r="Z95" s="332" t="str">
        <f t="shared" si="50"/>
        <v/>
      </c>
    </row>
    <row r="96" spans="1:26" x14ac:dyDescent="0.25">
      <c r="A96" s="31" t="str">
        <f>C87&amp;"x"&amp;B96</f>
        <v>x7</v>
      </c>
      <c r="B96" s="60">
        <v>7</v>
      </c>
      <c r="C96" s="84" t="str">
        <f t="shared" si="40"/>
        <v/>
      </c>
      <c r="D96" s="84" t="str">
        <f t="shared" si="41"/>
        <v/>
      </c>
      <c r="E96" s="85" t="str">
        <f t="shared" si="42"/>
        <v/>
      </c>
      <c r="F96" s="85" t="str">
        <f t="shared" si="43"/>
        <v/>
      </c>
      <c r="G96" s="86" t="str">
        <f t="shared" si="44"/>
        <v/>
      </c>
      <c r="H96" s="87" t="str">
        <f t="shared" si="45"/>
        <v/>
      </c>
      <c r="I96" s="94"/>
      <c r="J96" s="84" t="str">
        <f t="shared" si="46"/>
        <v/>
      </c>
      <c r="K96" s="84" t="str">
        <f t="shared" si="47"/>
        <v/>
      </c>
      <c r="L96" s="84" t="str">
        <f t="shared" si="48"/>
        <v/>
      </c>
      <c r="M96" s="89"/>
      <c r="N96" s="89"/>
      <c r="P96" s="199"/>
      <c r="Q96" s="199"/>
      <c r="R96" s="199"/>
      <c r="S96" s="239"/>
      <c r="T96" s="273">
        <f t="shared" si="49"/>
        <v>0</v>
      </c>
      <c r="U96" s="202"/>
      <c r="V96" s="205" t="str">
        <f t="shared" si="51"/>
        <v/>
      </c>
      <c r="W96" s="205" t="str">
        <f t="shared" si="51"/>
        <v/>
      </c>
      <c r="X96" s="299">
        <v>11</v>
      </c>
      <c r="Z96" s="332" t="str">
        <f t="shared" si="50"/>
        <v/>
      </c>
    </row>
    <row r="97" spans="1:26" x14ac:dyDescent="0.25">
      <c r="A97" s="31" t="str">
        <f>C87&amp;"x"&amp;B97</f>
        <v>x8</v>
      </c>
      <c r="B97" s="60">
        <v>8</v>
      </c>
      <c r="C97" s="84" t="str">
        <f t="shared" si="40"/>
        <v/>
      </c>
      <c r="D97" s="84" t="str">
        <f t="shared" si="41"/>
        <v/>
      </c>
      <c r="E97" s="85" t="str">
        <f t="shared" si="42"/>
        <v/>
      </c>
      <c r="F97" s="85" t="str">
        <f t="shared" si="43"/>
        <v/>
      </c>
      <c r="G97" s="86" t="str">
        <f t="shared" si="44"/>
        <v/>
      </c>
      <c r="H97" s="87" t="str">
        <f t="shared" si="45"/>
        <v/>
      </c>
      <c r="I97" s="94"/>
      <c r="J97" s="84" t="str">
        <f t="shared" si="46"/>
        <v/>
      </c>
      <c r="K97" s="84" t="str">
        <f t="shared" si="47"/>
        <v/>
      </c>
      <c r="L97" s="84" t="str">
        <f t="shared" si="48"/>
        <v/>
      </c>
      <c r="M97" s="89"/>
      <c r="N97" s="89"/>
      <c r="P97" s="199"/>
      <c r="Q97" s="199"/>
      <c r="R97" s="199"/>
      <c r="S97" s="239"/>
      <c r="T97" s="273">
        <f t="shared" si="49"/>
        <v>0</v>
      </c>
      <c r="U97" s="202"/>
      <c r="V97" s="205" t="str">
        <f t="shared" si="51"/>
        <v/>
      </c>
      <c r="W97" s="205" t="str">
        <f t="shared" si="51"/>
        <v/>
      </c>
      <c r="X97" s="299">
        <v>12</v>
      </c>
      <c r="Z97" s="332" t="str">
        <f t="shared" si="50"/>
        <v/>
      </c>
    </row>
    <row r="98" spans="1:26" x14ac:dyDescent="0.25">
      <c r="A98" s="31" t="str">
        <f>C87&amp;"x"&amp;B98</f>
        <v>x9</v>
      </c>
      <c r="B98" s="60">
        <v>9</v>
      </c>
      <c r="C98" s="84" t="str">
        <f t="shared" si="40"/>
        <v/>
      </c>
      <c r="D98" s="84" t="str">
        <f t="shared" si="41"/>
        <v/>
      </c>
      <c r="E98" s="85" t="str">
        <f t="shared" si="42"/>
        <v/>
      </c>
      <c r="F98" s="85" t="str">
        <f t="shared" si="43"/>
        <v/>
      </c>
      <c r="G98" s="86" t="str">
        <f t="shared" si="44"/>
        <v/>
      </c>
      <c r="H98" s="87" t="str">
        <f t="shared" si="45"/>
        <v/>
      </c>
      <c r="I98" s="94"/>
      <c r="J98" s="84" t="str">
        <f t="shared" si="46"/>
        <v/>
      </c>
      <c r="K98" s="84" t="str">
        <f t="shared" si="47"/>
        <v/>
      </c>
      <c r="L98" s="84" t="str">
        <f t="shared" si="48"/>
        <v/>
      </c>
      <c r="M98" s="89"/>
      <c r="N98" s="89"/>
      <c r="P98" s="199"/>
      <c r="Q98" s="199"/>
      <c r="R98" s="199"/>
      <c r="S98" s="239"/>
      <c r="T98" s="273">
        <f t="shared" si="49"/>
        <v>0</v>
      </c>
      <c r="U98" s="202"/>
      <c r="V98" s="205" t="str">
        <f t="shared" si="51"/>
        <v/>
      </c>
      <c r="W98" s="205" t="str">
        <f t="shared" si="51"/>
        <v/>
      </c>
      <c r="X98" s="299">
        <v>13</v>
      </c>
      <c r="Z98" s="332" t="str">
        <f t="shared" si="50"/>
        <v/>
      </c>
    </row>
    <row r="99" spans="1:26" x14ac:dyDescent="0.25">
      <c r="A99" s="31" t="str">
        <f>C87&amp;"x"&amp;B99</f>
        <v>x10</v>
      </c>
      <c r="B99" s="60">
        <v>10</v>
      </c>
      <c r="C99" s="84" t="str">
        <f t="shared" si="40"/>
        <v/>
      </c>
      <c r="D99" s="84" t="str">
        <f t="shared" si="41"/>
        <v/>
      </c>
      <c r="E99" s="85" t="str">
        <f t="shared" si="42"/>
        <v/>
      </c>
      <c r="F99" s="85" t="str">
        <f t="shared" si="43"/>
        <v/>
      </c>
      <c r="G99" s="86" t="str">
        <f t="shared" si="44"/>
        <v/>
      </c>
      <c r="H99" s="87" t="str">
        <f t="shared" si="45"/>
        <v/>
      </c>
      <c r="I99" s="94"/>
      <c r="J99" s="84" t="str">
        <f t="shared" si="46"/>
        <v/>
      </c>
      <c r="K99" s="84" t="str">
        <f t="shared" si="47"/>
        <v/>
      </c>
      <c r="L99" s="84" t="str">
        <f t="shared" si="48"/>
        <v/>
      </c>
      <c r="M99" s="89"/>
      <c r="N99" s="89"/>
      <c r="P99" s="199"/>
      <c r="Q99" s="199"/>
      <c r="R99" s="199"/>
      <c r="S99" s="239"/>
      <c r="T99" s="273">
        <f t="shared" si="49"/>
        <v>0</v>
      </c>
      <c r="U99" s="202"/>
      <c r="V99" s="205" t="str">
        <f t="shared" si="51"/>
        <v/>
      </c>
      <c r="W99" s="205" t="str">
        <f t="shared" si="51"/>
        <v/>
      </c>
      <c r="X99" s="299">
        <v>14</v>
      </c>
      <c r="Z99" s="332" t="str">
        <f t="shared" si="50"/>
        <v/>
      </c>
    </row>
    <row r="100" spans="1:26" x14ac:dyDescent="0.25">
      <c r="A100" s="31" t="str">
        <f>C87&amp;"x"&amp;B100</f>
        <v>x11</v>
      </c>
      <c r="B100" s="60">
        <v>11</v>
      </c>
      <c r="C100" s="84" t="str">
        <f t="shared" si="40"/>
        <v/>
      </c>
      <c r="D100" s="84" t="str">
        <f t="shared" si="41"/>
        <v/>
      </c>
      <c r="E100" s="85" t="str">
        <f t="shared" si="42"/>
        <v/>
      </c>
      <c r="F100" s="85" t="str">
        <f t="shared" si="43"/>
        <v/>
      </c>
      <c r="G100" s="86" t="str">
        <f t="shared" si="44"/>
        <v/>
      </c>
      <c r="H100" s="87" t="str">
        <f t="shared" si="45"/>
        <v/>
      </c>
      <c r="I100" s="94"/>
      <c r="J100" s="84" t="str">
        <f t="shared" si="46"/>
        <v/>
      </c>
      <c r="K100" s="84" t="str">
        <f t="shared" si="47"/>
        <v/>
      </c>
      <c r="L100" s="84" t="str">
        <f t="shared" si="48"/>
        <v/>
      </c>
      <c r="M100" s="89"/>
      <c r="N100" s="89"/>
      <c r="P100" s="199"/>
      <c r="Q100" s="199"/>
      <c r="R100" s="199"/>
      <c r="S100" s="239"/>
      <c r="T100" s="273">
        <f t="shared" si="49"/>
        <v>0</v>
      </c>
      <c r="V100" s="205" t="str">
        <f t="shared" si="51"/>
        <v/>
      </c>
      <c r="W100" s="205" t="str">
        <f t="shared" si="51"/>
        <v/>
      </c>
      <c r="X100" s="299">
        <v>15</v>
      </c>
      <c r="Z100" s="332" t="str">
        <f t="shared" si="50"/>
        <v/>
      </c>
    </row>
    <row r="101" spans="1:26" x14ac:dyDescent="0.25">
      <c r="A101" s="31" t="str">
        <f>C87&amp;"x"&amp;B101</f>
        <v>x12</v>
      </c>
      <c r="B101" s="60">
        <v>12</v>
      </c>
      <c r="C101" s="84" t="str">
        <f t="shared" si="40"/>
        <v/>
      </c>
      <c r="D101" s="84" t="str">
        <f t="shared" si="41"/>
        <v/>
      </c>
      <c r="E101" s="85" t="str">
        <f t="shared" si="42"/>
        <v/>
      </c>
      <c r="F101" s="85" t="str">
        <f t="shared" si="43"/>
        <v/>
      </c>
      <c r="G101" s="86" t="str">
        <f t="shared" si="44"/>
        <v/>
      </c>
      <c r="H101" s="87" t="str">
        <f t="shared" si="45"/>
        <v/>
      </c>
      <c r="I101" s="94"/>
      <c r="J101" s="84" t="str">
        <f t="shared" si="46"/>
        <v/>
      </c>
      <c r="K101" s="84" t="str">
        <f t="shared" si="47"/>
        <v/>
      </c>
      <c r="L101" s="84" t="str">
        <f t="shared" si="48"/>
        <v/>
      </c>
      <c r="M101" s="89"/>
      <c r="N101" s="89"/>
      <c r="P101" s="199"/>
      <c r="Q101" s="199"/>
      <c r="R101" s="199"/>
      <c r="S101" s="239"/>
      <c r="T101" s="273">
        <f t="shared" si="49"/>
        <v>0</v>
      </c>
      <c r="V101" s="205" t="str">
        <f t="shared" si="51"/>
        <v/>
      </c>
      <c r="W101" s="205" t="str">
        <f t="shared" si="51"/>
        <v/>
      </c>
      <c r="X101" s="299">
        <v>16</v>
      </c>
      <c r="Z101" s="332" t="str">
        <f t="shared" si="50"/>
        <v/>
      </c>
    </row>
    <row r="102" spans="1:26" x14ac:dyDescent="0.25">
      <c r="A102" s="31" t="str">
        <f>C87&amp;"x"&amp;B102</f>
        <v>x13</v>
      </c>
      <c r="B102" s="60">
        <v>13</v>
      </c>
      <c r="C102" s="84" t="str">
        <f t="shared" si="40"/>
        <v/>
      </c>
      <c r="D102" s="84" t="str">
        <f t="shared" si="41"/>
        <v/>
      </c>
      <c r="E102" s="85" t="str">
        <f t="shared" si="42"/>
        <v/>
      </c>
      <c r="F102" s="85" t="str">
        <f t="shared" si="43"/>
        <v/>
      </c>
      <c r="G102" s="86" t="str">
        <f t="shared" si="44"/>
        <v/>
      </c>
      <c r="H102" s="87" t="str">
        <f t="shared" si="45"/>
        <v/>
      </c>
      <c r="I102" s="94"/>
      <c r="J102" s="84" t="str">
        <f t="shared" si="46"/>
        <v/>
      </c>
      <c r="K102" s="84" t="str">
        <f t="shared" si="47"/>
        <v/>
      </c>
      <c r="L102" s="84" t="str">
        <f t="shared" si="48"/>
        <v/>
      </c>
      <c r="M102" s="89"/>
      <c r="N102" s="89"/>
      <c r="P102" s="199"/>
      <c r="Q102" s="199"/>
      <c r="R102" s="199"/>
      <c r="S102" s="239"/>
      <c r="T102" s="273">
        <f t="shared" si="49"/>
        <v>0</v>
      </c>
      <c r="V102" s="205" t="str">
        <f t="shared" si="51"/>
        <v/>
      </c>
      <c r="W102" s="205" t="str">
        <f t="shared" si="51"/>
        <v/>
      </c>
      <c r="X102" s="299">
        <v>17</v>
      </c>
      <c r="Z102" s="332" t="str">
        <f t="shared" si="50"/>
        <v/>
      </c>
    </row>
    <row r="103" spans="1:26" x14ac:dyDescent="0.25">
      <c r="A103" s="31" t="str">
        <f>C87&amp;"x"&amp;B103</f>
        <v>x14</v>
      </c>
      <c r="B103" s="60">
        <v>14</v>
      </c>
      <c r="C103" s="84" t="str">
        <f t="shared" si="40"/>
        <v/>
      </c>
      <c r="D103" s="84" t="str">
        <f t="shared" si="41"/>
        <v/>
      </c>
      <c r="E103" s="85" t="str">
        <f t="shared" si="42"/>
        <v/>
      </c>
      <c r="F103" s="85" t="str">
        <f t="shared" si="43"/>
        <v/>
      </c>
      <c r="G103" s="86" t="str">
        <f t="shared" si="44"/>
        <v/>
      </c>
      <c r="H103" s="87" t="str">
        <f t="shared" si="45"/>
        <v/>
      </c>
      <c r="I103" s="94"/>
      <c r="J103" s="84" t="str">
        <f t="shared" si="46"/>
        <v/>
      </c>
      <c r="K103" s="84" t="str">
        <f t="shared" si="47"/>
        <v/>
      </c>
      <c r="L103" s="84" t="str">
        <f t="shared" si="48"/>
        <v/>
      </c>
      <c r="M103" s="89"/>
      <c r="N103" s="89"/>
      <c r="P103" s="199"/>
      <c r="Q103" s="199"/>
      <c r="R103" s="199"/>
      <c r="S103" s="239"/>
      <c r="T103" s="273">
        <f t="shared" si="49"/>
        <v>0</v>
      </c>
      <c r="V103" s="205" t="str">
        <f t="shared" si="51"/>
        <v/>
      </c>
      <c r="W103" s="205" t="str">
        <f t="shared" si="51"/>
        <v/>
      </c>
      <c r="X103" s="299">
        <v>18</v>
      </c>
      <c r="Z103" s="332" t="str">
        <f t="shared" si="50"/>
        <v/>
      </c>
    </row>
    <row r="104" spans="1:26" x14ac:dyDescent="0.25">
      <c r="A104" s="31" t="str">
        <f>C87&amp;"x"&amp;B104</f>
        <v>x15</v>
      </c>
      <c r="B104" s="60">
        <v>15</v>
      </c>
      <c r="C104" s="84" t="str">
        <f t="shared" si="40"/>
        <v/>
      </c>
      <c r="D104" s="84" t="str">
        <f t="shared" si="41"/>
        <v/>
      </c>
      <c r="E104" s="85" t="str">
        <f t="shared" si="42"/>
        <v/>
      </c>
      <c r="F104" s="85" t="str">
        <f t="shared" si="43"/>
        <v/>
      </c>
      <c r="G104" s="86" t="str">
        <f t="shared" si="44"/>
        <v/>
      </c>
      <c r="H104" s="87" t="str">
        <f t="shared" si="45"/>
        <v/>
      </c>
      <c r="I104" s="94"/>
      <c r="J104" s="84" t="str">
        <f t="shared" si="46"/>
        <v/>
      </c>
      <c r="K104" s="84" t="str">
        <f t="shared" si="47"/>
        <v/>
      </c>
      <c r="L104" s="84" t="str">
        <f t="shared" si="48"/>
        <v/>
      </c>
      <c r="M104" s="89"/>
      <c r="N104" s="89"/>
      <c r="P104" s="199"/>
      <c r="Q104" s="199"/>
      <c r="R104" s="199"/>
      <c r="S104" s="239"/>
      <c r="T104" s="273">
        <f t="shared" si="49"/>
        <v>0</v>
      </c>
      <c r="V104" s="205" t="str">
        <f t="shared" si="51"/>
        <v/>
      </c>
      <c r="W104" s="205" t="str">
        <f t="shared" si="51"/>
        <v/>
      </c>
      <c r="X104" s="299">
        <v>19</v>
      </c>
      <c r="Z104" s="332" t="str">
        <f t="shared" si="50"/>
        <v/>
      </c>
    </row>
    <row r="105" spans="1:26" ht="6" customHeight="1" x14ac:dyDescent="0.25">
      <c r="B105" s="104"/>
      <c r="C105" s="105"/>
      <c r="D105" s="105"/>
      <c r="E105" s="105"/>
      <c r="F105" s="105"/>
      <c r="G105" s="105"/>
      <c r="H105" s="105"/>
      <c r="I105" s="105"/>
      <c r="J105" s="105"/>
      <c r="K105" s="105"/>
      <c r="L105" s="105"/>
      <c r="M105" s="89"/>
      <c r="N105" s="89"/>
      <c r="Z105" s="332" t="str">
        <f>lft(G105,Peildatum)</f>
        <v/>
      </c>
    </row>
    <row r="106" spans="1:26" x14ac:dyDescent="0.25">
      <c r="B106" s="97"/>
      <c r="C106" s="98"/>
      <c r="D106" s="97"/>
      <c r="E106" s="97"/>
      <c r="F106" s="97"/>
      <c r="G106" s="340" t="str">
        <f>Z87</f>
        <v/>
      </c>
      <c r="H106" s="106" t="s">
        <v>5723</v>
      </c>
      <c r="I106" s="99"/>
      <c r="J106" s="107">
        <f>P87</f>
        <v>0</v>
      </c>
      <c r="K106" s="107">
        <f>Q87</f>
        <v>0</v>
      </c>
      <c r="L106" s="107">
        <f>R87</f>
        <v>0</v>
      </c>
      <c r="M106" s="89"/>
      <c r="N106" s="89"/>
    </row>
    <row r="107" spans="1:26" ht="12.75" customHeight="1" x14ac:dyDescent="0.25">
      <c r="B107" s="428" t="s">
        <v>5724</v>
      </c>
      <c r="C107" s="428"/>
      <c r="D107" s="428"/>
      <c r="E107" s="428"/>
      <c r="F107" s="428"/>
      <c r="G107" s="428"/>
      <c r="H107" s="428"/>
      <c r="I107" s="428"/>
      <c r="J107" s="428"/>
      <c r="K107" s="428"/>
      <c r="L107" s="428"/>
      <c r="M107" s="89"/>
      <c r="N107" s="89"/>
    </row>
    <row r="108" spans="1:26" ht="129.9" customHeight="1" x14ac:dyDescent="0.25">
      <c r="B108" s="431"/>
      <c r="C108" s="431"/>
      <c r="D108" s="431"/>
      <c r="E108" s="431"/>
      <c r="F108" s="431"/>
      <c r="G108" s="431"/>
      <c r="H108" s="431"/>
      <c r="I108" s="431"/>
      <c r="J108" s="431"/>
      <c r="K108" s="431"/>
      <c r="L108" s="431"/>
      <c r="M108" s="108"/>
      <c r="N108" s="108"/>
    </row>
    <row r="109" spans="1:26" ht="13.8" thickBot="1" x14ac:dyDescent="0.3">
      <c r="B109" s="109"/>
      <c r="C109" s="110"/>
      <c r="D109" s="109"/>
      <c r="E109" s="109"/>
      <c r="F109" s="109"/>
      <c r="G109" s="111"/>
      <c r="H109" s="111"/>
      <c r="I109" s="111"/>
      <c r="J109" s="110"/>
      <c r="K109" s="110"/>
      <c r="L109" s="110"/>
      <c r="M109" s="89"/>
      <c r="N109" s="89"/>
      <c r="O109" s="31"/>
      <c r="P109" s="31"/>
      <c r="Q109" s="31"/>
      <c r="R109" s="31"/>
      <c r="S109" s="120"/>
      <c r="T109" s="348"/>
      <c r="U109" s="31"/>
      <c r="V109" s="31"/>
      <c r="W109" s="31"/>
      <c r="X109" s="267"/>
    </row>
    <row r="110" spans="1:26" ht="13.8" thickTop="1" x14ac:dyDescent="0.25">
      <c r="B110" s="97"/>
      <c r="C110" s="98"/>
      <c r="D110" s="97"/>
      <c r="E110" s="97"/>
      <c r="F110" s="97"/>
      <c r="G110" s="99"/>
      <c r="H110" s="99"/>
      <c r="I110" s="99"/>
      <c r="J110" s="98"/>
      <c r="K110" s="98"/>
      <c r="L110" s="98"/>
      <c r="M110" s="89"/>
      <c r="N110" s="89"/>
      <c r="O110" s="31"/>
      <c r="P110" s="121" t="str">
        <f>IF(C112="","",IF(LEFT(D112,1)="V","V",IF(LEFT(D112,1)="Z","Z","")))</f>
        <v/>
      </c>
      <c r="Q110" s="121" t="str">
        <f>IF($P110="","",LEFT(IFERROR(VLOOKUP($C112,IF(P110="V",TeamsV,TeamsZ),2,0),"")&amp;"??",2))</f>
        <v/>
      </c>
      <c r="R110" s="121" t="str">
        <f>IF(P110="","",LEFT(IFERROR(VLOOKUP(C112,IF(P110="V",TeamsV,TeamsZ),4,0),"")&amp;"?",1))</f>
        <v/>
      </c>
      <c r="S110" s="120"/>
      <c r="T110" s="348"/>
      <c r="U110" s="31"/>
      <c r="V110" s="31"/>
      <c r="W110" s="31"/>
      <c r="X110" s="267" t="s">
        <v>5714</v>
      </c>
    </row>
    <row r="111" spans="1:26" x14ac:dyDescent="0.25">
      <c r="A111" s="59"/>
      <c r="B111" s="97"/>
      <c r="C111" s="98" t="s">
        <v>3</v>
      </c>
      <c r="D111" s="98" t="s">
        <v>5722</v>
      </c>
      <c r="E111" s="429" t="s">
        <v>6100</v>
      </c>
      <c r="F111" s="429"/>
      <c r="G111" s="429"/>
      <c r="H111" s="429"/>
      <c r="I111" s="99"/>
      <c r="J111" s="98" t="s">
        <v>5711</v>
      </c>
      <c r="K111" s="98" t="s">
        <v>5712</v>
      </c>
      <c r="L111" s="98" t="s">
        <v>5713</v>
      </c>
      <c r="M111" s="66"/>
      <c r="N111" s="66"/>
      <c r="O111" s="67"/>
      <c r="P111" s="68">
        <f>COUNT(P115:P129)</f>
        <v>0</v>
      </c>
      <c r="Q111" s="68">
        <f>COUNT(Q115:Q129)</f>
        <v>0</v>
      </c>
      <c r="R111" s="68">
        <f>COUNT(R115:R129)</f>
        <v>0</v>
      </c>
      <c r="S111" s="238"/>
      <c r="T111" s="350"/>
      <c r="U111" s="67">
        <f>15-COUNTBLANK(C115:C129)</f>
        <v>0</v>
      </c>
      <c r="V111" s="100" t="str">
        <f>IFERROR(UPPER(LEFT(D112,1)),"-")</f>
        <v/>
      </c>
      <c r="W111" s="101">
        <f>IFERROR(IF(V111="V",0,IF(V111="Z",1,9)),9)</f>
        <v>9</v>
      </c>
      <c r="X111" s="301">
        <v>1</v>
      </c>
      <c r="Z111" s="335"/>
    </row>
    <row r="112" spans="1:26" x14ac:dyDescent="0.25">
      <c r="A112" s="40">
        <v>5</v>
      </c>
      <c r="B112" s="70"/>
      <c r="C112" s="102"/>
      <c r="D112" s="206"/>
      <c r="E112" s="430"/>
      <c r="F112" s="430" t="s">
        <v>17</v>
      </c>
      <c r="G112" s="430" t="s">
        <v>17</v>
      </c>
      <c r="H112" s="430" t="s">
        <v>17</v>
      </c>
      <c r="I112" s="73"/>
      <c r="J112" s="268">
        <f>COUNTIF(C115:C129,"V")</f>
        <v>0</v>
      </c>
      <c r="K112" s="268">
        <f>COUNTIF(C115:C129,"M")</f>
        <v>0</v>
      </c>
      <c r="L112" s="74" t="str">
        <f>IFERROR(AVERAGE(H115:H129),"")</f>
        <v/>
      </c>
      <c r="M112" s="75"/>
      <c r="N112" s="75"/>
      <c r="O112" s="76" t="str">
        <f>IF($C112="","",LEFT(IFERROR(VLOOKUP($C112,IF($D112="Veld",TeamsV,TeamsZ),4,0),"")&amp;"?",1))</f>
        <v/>
      </c>
      <c r="P112" s="346"/>
      <c r="Q112" s="346"/>
      <c r="R112" s="346"/>
      <c r="S112" s="239"/>
      <c r="T112" s="344">
        <f>SUM(T115:T129)</f>
        <v>0</v>
      </c>
      <c r="U112" s="201" t="str">
        <f>MID($C112,1,1)</f>
        <v/>
      </c>
      <c r="V112" s="201" t="str">
        <f>MID($C112,1,1)</f>
        <v/>
      </c>
      <c r="W112" s="201" t="str">
        <f>MID($C112,1,1)</f>
        <v/>
      </c>
      <c r="X112" s="299">
        <v>2</v>
      </c>
      <c r="Z112" s="335" t="str">
        <f>IFERROR(AVERAGE(Z115:Z129),"")</f>
        <v/>
      </c>
    </row>
    <row r="113" spans="1:26" x14ac:dyDescent="0.25">
      <c r="B113" s="60"/>
      <c r="C113" s="197"/>
      <c r="D113" s="60"/>
      <c r="E113" s="60"/>
      <c r="F113" s="60"/>
      <c r="G113" s="64"/>
      <c r="H113" s="64"/>
      <c r="I113" s="64"/>
      <c r="J113" s="208"/>
      <c r="K113" s="208"/>
      <c r="L113" s="208"/>
      <c r="M113" s="77"/>
      <c r="N113" s="77"/>
      <c r="P113" s="200"/>
      <c r="Q113" s="200"/>
      <c r="R113" s="200"/>
      <c r="T113" s="156">
        <f t="shared" ref="T113" si="52">SUM(T114:T128)</f>
        <v>0</v>
      </c>
      <c r="U113" s="202"/>
      <c r="V113" s="202"/>
      <c r="W113" s="202"/>
      <c r="X113" s="299">
        <v>3</v>
      </c>
      <c r="Z113" s="336"/>
    </row>
    <row r="114" spans="1:26" x14ac:dyDescent="0.25">
      <c r="A114" s="78"/>
      <c r="B114" s="79"/>
      <c r="C114" s="80" t="s">
        <v>5715</v>
      </c>
      <c r="D114" s="80" t="s">
        <v>5716</v>
      </c>
      <c r="E114" s="81" t="s">
        <v>5717</v>
      </c>
      <c r="F114" s="81" t="s">
        <v>5718</v>
      </c>
      <c r="G114" s="80" t="s">
        <v>5719</v>
      </c>
      <c r="H114" s="80" t="s">
        <v>5720</v>
      </c>
      <c r="I114" s="80" t="s">
        <v>5575</v>
      </c>
      <c r="J114" s="80" t="s">
        <v>7904</v>
      </c>
      <c r="K114" s="80" t="s">
        <v>7905</v>
      </c>
      <c r="L114" s="80" t="s">
        <v>8680</v>
      </c>
      <c r="M114" s="82"/>
      <c r="N114" s="82"/>
      <c r="O114" s="83"/>
      <c r="P114" s="203" t="s">
        <v>5585</v>
      </c>
      <c r="Q114" s="203" t="s">
        <v>5584</v>
      </c>
      <c r="R114" s="203" t="s">
        <v>5586</v>
      </c>
      <c r="S114" s="203"/>
      <c r="T114" s="156"/>
      <c r="U114" s="201" t="str">
        <f>IF(W112="","",VLOOKUP(W112,Leeftijdscat,2,FALSE))</f>
        <v/>
      </c>
      <c r="V114" s="201" t="str">
        <f>IF(W112="","",VLOOKUP(W112,Leeftijdscat,3,FALSE))</f>
        <v/>
      </c>
      <c r="W114" s="201" t="str">
        <f>IF(W112="","",VLOOKUP(W112,Leeftijdscat,4,FALSE))</f>
        <v/>
      </c>
      <c r="X114" s="299">
        <v>4</v>
      </c>
      <c r="Z114" s="332"/>
    </row>
    <row r="115" spans="1:26" x14ac:dyDescent="0.25">
      <c r="A115" s="31" t="str">
        <f>C112&amp;"x"&amp;B115</f>
        <v>x1</v>
      </c>
      <c r="B115" s="60">
        <v>1</v>
      </c>
      <c r="C115" s="84" t="str">
        <f t="shared" ref="C115:C129" si="53">IF(OR(LEFT($A115,1)="x",W$111=9),"",IFERROR(VLOOKUP($A115,IF(V$111="V",LedenV,LedenZ),6-W$111,0),""))</f>
        <v/>
      </c>
      <c r="D115" s="84" t="str">
        <f t="shared" ref="D115:D129" si="54">IF(OR(LEFT($A115,1)="x",W$111=9),"",IFERROR(VLOOKUP($A115,IF(V$111="V",LedenV,LedenZ),7-W$111,0),""))</f>
        <v/>
      </c>
      <c r="E115" s="85" t="str">
        <f t="shared" ref="E115:E129" si="55">IF(OR(LEFT($A115,1)="x",W$111=9),"",IFERROR(VLOOKUP($A115,IF(V$111="V",LedenV,LedenZ),8-W$111,0),""))</f>
        <v/>
      </c>
      <c r="F115" s="85" t="str">
        <f t="shared" ref="F115:F129" si="56">IF(OR(LEFT($A115,1)="x",W$111=9),"",IFERROR(VLOOKUP($A115,IF(V$111="V",LedenV,LedenZ),9-W$111,0),""))</f>
        <v/>
      </c>
      <c r="G115" s="86" t="str">
        <f t="shared" ref="G115:G129" si="57">IF(OR(LEFT($A115,1)="x",W$111=9),"",IFERROR(VLOOKUP($A115,IF(V$111="V",LedenV,LedenZ),10-W$111,0),""))</f>
        <v/>
      </c>
      <c r="H115" s="87" t="str">
        <f t="shared" ref="H115:H129" si="58">IF(AND(ISNUMBER(G115),G115&lt;&gt;0),IF(OR(MONTH(G115)&lt;MONTH(Peildatum),AND(MONTH(G115)&lt;=MONTH(Peildatum),DAY(G115)&lt;=DAY(Peildatum))),YEAR(Peildatum)-YEAR(G115),YEAR(Peildatum)-YEAR(G115)-1),"")</f>
        <v/>
      </c>
      <c r="I115" s="103"/>
      <c r="J115" s="84" t="str">
        <f t="shared" ref="J115:J129" si="59">IF(OR(LEFT($A115,1)="x",W$111=9),"",IFERROR(VLOOKUP($A115,IF(V$111="V",LedenV,LedenZ),16-W$111,0),""))</f>
        <v/>
      </c>
      <c r="K115" s="84" t="str">
        <f t="shared" ref="K115:K129" si="60">IF(OR(LEFT($A115,1)="x",W$111=9),"",IFERROR(VLOOKUP($A115,IF(V$111="V",LedenV,LedenZ),17-W$111,0),""))</f>
        <v/>
      </c>
      <c r="L115" s="84" t="str">
        <f t="shared" ref="L115:L129" si="61">IF(OR(LEFT($A115,1)="x",W$111=9),"",IFERROR(VLOOKUP($A115,IF(V$111="V",LedenV,LedenZ),18-W$111,0),""))</f>
        <v/>
      </c>
      <c r="M115" s="89"/>
      <c r="N115" s="89"/>
      <c r="P115" s="199"/>
      <c r="Q115" s="199"/>
      <c r="R115" s="199"/>
      <c r="S115" s="239"/>
      <c r="T115" s="273">
        <f t="shared" ref="T115:T129" si="62">IF(LEN(C115&amp;D115&amp;E115&amp;F115)&gt;0,1,0)</f>
        <v>0</v>
      </c>
      <c r="U115" s="202"/>
      <c r="V115" s="205" t="str">
        <f>V114</f>
        <v/>
      </c>
      <c r="W115" s="205" t="str">
        <f>W114</f>
        <v/>
      </c>
      <c r="X115" s="299">
        <v>5</v>
      </c>
      <c r="Z115" s="332" t="str">
        <f t="shared" ref="Z115:Z129" si="63">lft(G115,Peildatum)</f>
        <v/>
      </c>
    </row>
    <row r="116" spans="1:26" x14ac:dyDescent="0.25">
      <c r="A116" s="31" t="str">
        <f>C112&amp;"x"&amp;B116</f>
        <v>x2</v>
      </c>
      <c r="B116" s="60">
        <v>2</v>
      </c>
      <c r="C116" s="84" t="str">
        <f t="shared" si="53"/>
        <v/>
      </c>
      <c r="D116" s="84" t="str">
        <f t="shared" si="54"/>
        <v/>
      </c>
      <c r="E116" s="85" t="str">
        <f t="shared" si="55"/>
        <v/>
      </c>
      <c r="F116" s="85" t="str">
        <f t="shared" si="56"/>
        <v/>
      </c>
      <c r="G116" s="86" t="str">
        <f t="shared" si="57"/>
        <v/>
      </c>
      <c r="H116" s="87" t="str">
        <f t="shared" si="58"/>
        <v/>
      </c>
      <c r="I116" s="94"/>
      <c r="J116" s="84" t="str">
        <f t="shared" si="59"/>
        <v/>
      </c>
      <c r="K116" s="84" t="str">
        <f t="shared" si="60"/>
        <v/>
      </c>
      <c r="L116" s="84" t="str">
        <f t="shared" si="61"/>
        <v/>
      </c>
      <c r="M116" s="89"/>
      <c r="N116" s="89"/>
      <c r="P116" s="199"/>
      <c r="Q116" s="199"/>
      <c r="R116" s="199"/>
      <c r="S116" s="239"/>
      <c r="T116" s="273">
        <f t="shared" si="62"/>
        <v>0</v>
      </c>
      <c r="U116" s="202"/>
      <c r="V116" s="205" t="str">
        <f t="shared" ref="V116:W129" si="64">V115</f>
        <v/>
      </c>
      <c r="W116" s="205" t="str">
        <f t="shared" si="64"/>
        <v/>
      </c>
      <c r="X116" s="299">
        <v>6</v>
      </c>
      <c r="Z116" s="332" t="str">
        <f t="shared" si="63"/>
        <v/>
      </c>
    </row>
    <row r="117" spans="1:26" x14ac:dyDescent="0.25">
      <c r="A117" s="31" t="str">
        <f>C112&amp;"x"&amp;B117</f>
        <v>x3</v>
      </c>
      <c r="B117" s="60">
        <v>3</v>
      </c>
      <c r="C117" s="84" t="str">
        <f t="shared" si="53"/>
        <v/>
      </c>
      <c r="D117" s="84" t="str">
        <f t="shared" si="54"/>
        <v/>
      </c>
      <c r="E117" s="85" t="str">
        <f t="shared" si="55"/>
        <v/>
      </c>
      <c r="F117" s="85" t="str">
        <f t="shared" si="56"/>
        <v/>
      </c>
      <c r="G117" s="86" t="str">
        <f t="shared" si="57"/>
        <v/>
      </c>
      <c r="H117" s="87" t="str">
        <f t="shared" si="58"/>
        <v/>
      </c>
      <c r="I117" s="94"/>
      <c r="J117" s="84" t="str">
        <f t="shared" si="59"/>
        <v/>
      </c>
      <c r="K117" s="84" t="str">
        <f t="shared" si="60"/>
        <v/>
      </c>
      <c r="L117" s="84" t="str">
        <f t="shared" si="61"/>
        <v/>
      </c>
      <c r="M117" s="89"/>
      <c r="N117" s="89"/>
      <c r="P117" s="199"/>
      <c r="Q117" s="199"/>
      <c r="R117" s="199"/>
      <c r="S117" s="239"/>
      <c r="T117" s="273">
        <f t="shared" si="62"/>
        <v>0</v>
      </c>
      <c r="U117" s="202"/>
      <c r="V117" s="205" t="str">
        <f t="shared" si="64"/>
        <v/>
      </c>
      <c r="W117" s="205" t="str">
        <f t="shared" si="64"/>
        <v/>
      </c>
      <c r="X117" s="299">
        <v>7</v>
      </c>
      <c r="Z117" s="332" t="str">
        <f t="shared" si="63"/>
        <v/>
      </c>
    </row>
    <row r="118" spans="1:26" x14ac:dyDescent="0.25">
      <c r="A118" s="31" t="str">
        <f>C112&amp;"x"&amp;B118</f>
        <v>x4</v>
      </c>
      <c r="B118" s="60">
        <v>4</v>
      </c>
      <c r="C118" s="84" t="str">
        <f t="shared" si="53"/>
        <v/>
      </c>
      <c r="D118" s="84" t="str">
        <f t="shared" si="54"/>
        <v/>
      </c>
      <c r="E118" s="85" t="str">
        <f t="shared" si="55"/>
        <v/>
      </c>
      <c r="F118" s="85" t="str">
        <f t="shared" si="56"/>
        <v/>
      </c>
      <c r="G118" s="86" t="str">
        <f t="shared" si="57"/>
        <v/>
      </c>
      <c r="H118" s="87" t="str">
        <f t="shared" si="58"/>
        <v/>
      </c>
      <c r="I118" s="94"/>
      <c r="J118" s="84" t="str">
        <f t="shared" si="59"/>
        <v/>
      </c>
      <c r="K118" s="84" t="str">
        <f t="shared" si="60"/>
        <v/>
      </c>
      <c r="L118" s="84" t="str">
        <f t="shared" si="61"/>
        <v/>
      </c>
      <c r="M118" s="89"/>
      <c r="N118" s="89"/>
      <c r="P118" s="199"/>
      <c r="Q118" s="199"/>
      <c r="R118" s="199"/>
      <c r="S118" s="239"/>
      <c r="T118" s="273">
        <f t="shared" si="62"/>
        <v>0</v>
      </c>
      <c r="U118" s="202"/>
      <c r="V118" s="205" t="str">
        <f t="shared" si="64"/>
        <v/>
      </c>
      <c r="W118" s="205" t="str">
        <f t="shared" si="64"/>
        <v/>
      </c>
      <c r="X118" s="299">
        <v>8</v>
      </c>
      <c r="Z118" s="332" t="str">
        <f t="shared" si="63"/>
        <v/>
      </c>
    </row>
    <row r="119" spans="1:26" x14ac:dyDescent="0.25">
      <c r="A119" s="31" t="str">
        <f>C112&amp;"x"&amp;B119</f>
        <v>x5</v>
      </c>
      <c r="B119" s="60">
        <v>5</v>
      </c>
      <c r="C119" s="84" t="str">
        <f t="shared" si="53"/>
        <v/>
      </c>
      <c r="D119" s="84" t="str">
        <f t="shared" si="54"/>
        <v/>
      </c>
      <c r="E119" s="85" t="str">
        <f t="shared" si="55"/>
        <v/>
      </c>
      <c r="F119" s="85" t="str">
        <f t="shared" si="56"/>
        <v/>
      </c>
      <c r="G119" s="86" t="str">
        <f t="shared" si="57"/>
        <v/>
      </c>
      <c r="H119" s="87" t="str">
        <f t="shared" si="58"/>
        <v/>
      </c>
      <c r="I119" s="94"/>
      <c r="J119" s="84" t="str">
        <f t="shared" si="59"/>
        <v/>
      </c>
      <c r="K119" s="84" t="str">
        <f t="shared" si="60"/>
        <v/>
      </c>
      <c r="L119" s="84" t="str">
        <f t="shared" si="61"/>
        <v/>
      </c>
      <c r="M119" s="89"/>
      <c r="N119" s="89"/>
      <c r="P119" s="199"/>
      <c r="Q119" s="199"/>
      <c r="R119" s="199"/>
      <c r="S119" s="239"/>
      <c r="T119" s="273">
        <f t="shared" si="62"/>
        <v>0</v>
      </c>
      <c r="U119" s="202"/>
      <c r="V119" s="205" t="str">
        <f t="shared" si="64"/>
        <v/>
      </c>
      <c r="W119" s="205" t="str">
        <f t="shared" si="64"/>
        <v/>
      </c>
      <c r="X119" s="299">
        <v>9</v>
      </c>
      <c r="Z119" s="332" t="str">
        <f t="shared" si="63"/>
        <v/>
      </c>
    </row>
    <row r="120" spans="1:26" x14ac:dyDescent="0.25">
      <c r="A120" s="31" t="str">
        <f>C112&amp;"x"&amp;B120</f>
        <v>x6</v>
      </c>
      <c r="B120" s="60">
        <v>6</v>
      </c>
      <c r="C120" s="84" t="str">
        <f t="shared" si="53"/>
        <v/>
      </c>
      <c r="D120" s="84" t="str">
        <f t="shared" si="54"/>
        <v/>
      </c>
      <c r="E120" s="85" t="str">
        <f t="shared" si="55"/>
        <v/>
      </c>
      <c r="F120" s="85" t="str">
        <f t="shared" si="56"/>
        <v/>
      </c>
      <c r="G120" s="86" t="str">
        <f t="shared" si="57"/>
        <v/>
      </c>
      <c r="H120" s="87" t="str">
        <f t="shared" si="58"/>
        <v/>
      </c>
      <c r="I120" s="94"/>
      <c r="J120" s="84" t="str">
        <f t="shared" si="59"/>
        <v/>
      </c>
      <c r="K120" s="84" t="str">
        <f t="shared" si="60"/>
        <v/>
      </c>
      <c r="L120" s="84" t="str">
        <f t="shared" si="61"/>
        <v/>
      </c>
      <c r="M120" s="89"/>
      <c r="N120" s="89"/>
      <c r="P120" s="199"/>
      <c r="Q120" s="199"/>
      <c r="R120" s="199"/>
      <c r="S120" s="239"/>
      <c r="T120" s="273">
        <f t="shared" si="62"/>
        <v>0</v>
      </c>
      <c r="U120" s="202"/>
      <c r="V120" s="205" t="str">
        <f t="shared" si="64"/>
        <v/>
      </c>
      <c r="W120" s="205" t="str">
        <f t="shared" si="64"/>
        <v/>
      </c>
      <c r="X120" s="299">
        <v>10</v>
      </c>
      <c r="Z120" s="332" t="str">
        <f t="shared" si="63"/>
        <v/>
      </c>
    </row>
    <row r="121" spans="1:26" x14ac:dyDescent="0.25">
      <c r="A121" s="31" t="str">
        <f>C112&amp;"x"&amp;B121</f>
        <v>x7</v>
      </c>
      <c r="B121" s="60">
        <v>7</v>
      </c>
      <c r="C121" s="84" t="str">
        <f t="shared" si="53"/>
        <v/>
      </c>
      <c r="D121" s="84" t="str">
        <f t="shared" si="54"/>
        <v/>
      </c>
      <c r="E121" s="85" t="str">
        <f t="shared" si="55"/>
        <v/>
      </c>
      <c r="F121" s="85" t="str">
        <f t="shared" si="56"/>
        <v/>
      </c>
      <c r="G121" s="86" t="str">
        <f t="shared" si="57"/>
        <v/>
      </c>
      <c r="H121" s="87" t="str">
        <f t="shared" si="58"/>
        <v/>
      </c>
      <c r="I121" s="94"/>
      <c r="J121" s="84" t="str">
        <f t="shared" si="59"/>
        <v/>
      </c>
      <c r="K121" s="84" t="str">
        <f t="shared" si="60"/>
        <v/>
      </c>
      <c r="L121" s="84" t="str">
        <f t="shared" si="61"/>
        <v/>
      </c>
      <c r="M121" s="89"/>
      <c r="N121" s="89"/>
      <c r="P121" s="199"/>
      <c r="Q121" s="199"/>
      <c r="R121" s="199"/>
      <c r="S121" s="239"/>
      <c r="T121" s="273">
        <f t="shared" si="62"/>
        <v>0</v>
      </c>
      <c r="U121" s="202"/>
      <c r="V121" s="205" t="str">
        <f t="shared" si="64"/>
        <v/>
      </c>
      <c r="W121" s="205" t="str">
        <f t="shared" si="64"/>
        <v/>
      </c>
      <c r="X121" s="299">
        <v>11</v>
      </c>
      <c r="Z121" s="332" t="str">
        <f t="shared" si="63"/>
        <v/>
      </c>
    </row>
    <row r="122" spans="1:26" x14ac:dyDescent="0.25">
      <c r="A122" s="31" t="str">
        <f>C112&amp;"x"&amp;B122</f>
        <v>x8</v>
      </c>
      <c r="B122" s="60">
        <v>8</v>
      </c>
      <c r="C122" s="84" t="str">
        <f t="shared" si="53"/>
        <v/>
      </c>
      <c r="D122" s="84" t="str">
        <f t="shared" si="54"/>
        <v/>
      </c>
      <c r="E122" s="85" t="str">
        <f t="shared" si="55"/>
        <v/>
      </c>
      <c r="F122" s="85" t="str">
        <f t="shared" si="56"/>
        <v/>
      </c>
      <c r="G122" s="86" t="str">
        <f t="shared" si="57"/>
        <v/>
      </c>
      <c r="H122" s="87" t="str">
        <f t="shared" si="58"/>
        <v/>
      </c>
      <c r="I122" s="94"/>
      <c r="J122" s="84" t="str">
        <f t="shared" si="59"/>
        <v/>
      </c>
      <c r="K122" s="84" t="str">
        <f t="shared" si="60"/>
        <v/>
      </c>
      <c r="L122" s="84" t="str">
        <f t="shared" si="61"/>
        <v/>
      </c>
      <c r="M122" s="89"/>
      <c r="N122" s="89"/>
      <c r="P122" s="199"/>
      <c r="Q122" s="199"/>
      <c r="R122" s="199"/>
      <c r="S122" s="239"/>
      <c r="T122" s="273">
        <f t="shared" si="62"/>
        <v>0</v>
      </c>
      <c r="U122" s="202"/>
      <c r="V122" s="205" t="str">
        <f t="shared" si="64"/>
        <v/>
      </c>
      <c r="W122" s="205" t="str">
        <f t="shared" si="64"/>
        <v/>
      </c>
      <c r="X122" s="299">
        <v>12</v>
      </c>
      <c r="Z122" s="332" t="str">
        <f t="shared" si="63"/>
        <v/>
      </c>
    </row>
    <row r="123" spans="1:26" x14ac:dyDescent="0.25">
      <c r="A123" s="31" t="str">
        <f>C112&amp;"x"&amp;B123</f>
        <v>x9</v>
      </c>
      <c r="B123" s="60">
        <v>9</v>
      </c>
      <c r="C123" s="84" t="str">
        <f t="shared" si="53"/>
        <v/>
      </c>
      <c r="D123" s="84" t="str">
        <f t="shared" si="54"/>
        <v/>
      </c>
      <c r="E123" s="85" t="str">
        <f t="shared" si="55"/>
        <v/>
      </c>
      <c r="F123" s="85" t="str">
        <f t="shared" si="56"/>
        <v/>
      </c>
      <c r="G123" s="86" t="str">
        <f t="shared" si="57"/>
        <v/>
      </c>
      <c r="H123" s="87" t="str">
        <f t="shared" si="58"/>
        <v/>
      </c>
      <c r="I123" s="94"/>
      <c r="J123" s="84" t="str">
        <f t="shared" si="59"/>
        <v/>
      </c>
      <c r="K123" s="84" t="str">
        <f t="shared" si="60"/>
        <v/>
      </c>
      <c r="L123" s="84" t="str">
        <f t="shared" si="61"/>
        <v/>
      </c>
      <c r="M123" s="89"/>
      <c r="N123" s="89"/>
      <c r="P123" s="199"/>
      <c r="Q123" s="199"/>
      <c r="R123" s="199"/>
      <c r="S123" s="239"/>
      <c r="T123" s="273">
        <f t="shared" si="62"/>
        <v>0</v>
      </c>
      <c r="U123" s="202"/>
      <c r="V123" s="205" t="str">
        <f t="shared" si="64"/>
        <v/>
      </c>
      <c r="W123" s="205" t="str">
        <f t="shared" si="64"/>
        <v/>
      </c>
      <c r="X123" s="299">
        <v>13</v>
      </c>
      <c r="Z123" s="332" t="str">
        <f t="shared" si="63"/>
        <v/>
      </c>
    </row>
    <row r="124" spans="1:26" x14ac:dyDescent="0.25">
      <c r="A124" s="31" t="str">
        <f>C112&amp;"x"&amp;B124</f>
        <v>x10</v>
      </c>
      <c r="B124" s="60">
        <v>10</v>
      </c>
      <c r="C124" s="84" t="str">
        <f t="shared" si="53"/>
        <v/>
      </c>
      <c r="D124" s="84" t="str">
        <f t="shared" si="54"/>
        <v/>
      </c>
      <c r="E124" s="85" t="str">
        <f t="shared" si="55"/>
        <v/>
      </c>
      <c r="F124" s="85" t="str">
        <f t="shared" si="56"/>
        <v/>
      </c>
      <c r="G124" s="86" t="str">
        <f t="shared" si="57"/>
        <v/>
      </c>
      <c r="H124" s="87" t="str">
        <f t="shared" si="58"/>
        <v/>
      </c>
      <c r="I124" s="94"/>
      <c r="J124" s="84" t="str">
        <f t="shared" si="59"/>
        <v/>
      </c>
      <c r="K124" s="84" t="str">
        <f t="shared" si="60"/>
        <v/>
      </c>
      <c r="L124" s="84" t="str">
        <f t="shared" si="61"/>
        <v/>
      </c>
      <c r="M124" s="89"/>
      <c r="N124" s="89"/>
      <c r="P124" s="199"/>
      <c r="Q124" s="199"/>
      <c r="R124" s="199"/>
      <c r="S124" s="239"/>
      <c r="T124" s="273">
        <f t="shared" si="62"/>
        <v>0</v>
      </c>
      <c r="U124" s="202"/>
      <c r="V124" s="205" t="str">
        <f t="shared" si="64"/>
        <v/>
      </c>
      <c r="W124" s="205" t="str">
        <f t="shared" si="64"/>
        <v/>
      </c>
      <c r="X124" s="299">
        <v>14</v>
      </c>
      <c r="Z124" s="332" t="str">
        <f t="shared" si="63"/>
        <v/>
      </c>
    </row>
    <row r="125" spans="1:26" x14ac:dyDescent="0.25">
      <c r="A125" s="31" t="str">
        <f>C112&amp;"x"&amp;B125</f>
        <v>x11</v>
      </c>
      <c r="B125" s="60">
        <v>11</v>
      </c>
      <c r="C125" s="84" t="str">
        <f t="shared" si="53"/>
        <v/>
      </c>
      <c r="D125" s="84" t="str">
        <f t="shared" si="54"/>
        <v/>
      </c>
      <c r="E125" s="85" t="str">
        <f t="shared" si="55"/>
        <v/>
      </c>
      <c r="F125" s="85" t="str">
        <f t="shared" si="56"/>
        <v/>
      </c>
      <c r="G125" s="86" t="str">
        <f t="shared" si="57"/>
        <v/>
      </c>
      <c r="H125" s="87" t="str">
        <f t="shared" si="58"/>
        <v/>
      </c>
      <c r="I125" s="94"/>
      <c r="J125" s="84" t="str">
        <f t="shared" si="59"/>
        <v/>
      </c>
      <c r="K125" s="84" t="str">
        <f t="shared" si="60"/>
        <v/>
      </c>
      <c r="L125" s="84" t="str">
        <f t="shared" si="61"/>
        <v/>
      </c>
      <c r="M125" s="89"/>
      <c r="N125" s="89"/>
      <c r="P125" s="199"/>
      <c r="Q125" s="199"/>
      <c r="R125" s="199"/>
      <c r="S125" s="239"/>
      <c r="T125" s="273">
        <f t="shared" si="62"/>
        <v>0</v>
      </c>
      <c r="V125" s="205" t="str">
        <f t="shared" si="64"/>
        <v/>
      </c>
      <c r="W125" s="205" t="str">
        <f t="shared" si="64"/>
        <v/>
      </c>
      <c r="X125" s="299">
        <v>15</v>
      </c>
      <c r="Z125" s="332" t="str">
        <f t="shared" si="63"/>
        <v/>
      </c>
    </row>
    <row r="126" spans="1:26" x14ac:dyDescent="0.25">
      <c r="A126" s="31" t="str">
        <f>C112&amp;"x"&amp;B126</f>
        <v>x12</v>
      </c>
      <c r="B126" s="60">
        <v>12</v>
      </c>
      <c r="C126" s="84" t="str">
        <f t="shared" si="53"/>
        <v/>
      </c>
      <c r="D126" s="84" t="str">
        <f t="shared" si="54"/>
        <v/>
      </c>
      <c r="E126" s="85" t="str">
        <f t="shared" si="55"/>
        <v/>
      </c>
      <c r="F126" s="85" t="str">
        <f t="shared" si="56"/>
        <v/>
      </c>
      <c r="G126" s="86" t="str">
        <f t="shared" si="57"/>
        <v/>
      </c>
      <c r="H126" s="87" t="str">
        <f t="shared" si="58"/>
        <v/>
      </c>
      <c r="I126" s="94"/>
      <c r="J126" s="84" t="str">
        <f t="shared" si="59"/>
        <v/>
      </c>
      <c r="K126" s="84" t="str">
        <f t="shared" si="60"/>
        <v/>
      </c>
      <c r="L126" s="84" t="str">
        <f t="shared" si="61"/>
        <v/>
      </c>
      <c r="M126" s="89"/>
      <c r="N126" s="89"/>
      <c r="P126" s="199"/>
      <c r="Q126" s="199"/>
      <c r="R126" s="199"/>
      <c r="S126" s="239"/>
      <c r="T126" s="273">
        <f t="shared" si="62"/>
        <v>0</v>
      </c>
      <c r="V126" s="205" t="str">
        <f t="shared" si="64"/>
        <v/>
      </c>
      <c r="W126" s="205" t="str">
        <f t="shared" si="64"/>
        <v/>
      </c>
      <c r="X126" s="299">
        <v>16</v>
      </c>
      <c r="Z126" s="332" t="str">
        <f t="shared" si="63"/>
        <v/>
      </c>
    </row>
    <row r="127" spans="1:26" x14ac:dyDescent="0.25">
      <c r="A127" s="31" t="str">
        <f>C112&amp;"x"&amp;B127</f>
        <v>x13</v>
      </c>
      <c r="B127" s="60">
        <v>13</v>
      </c>
      <c r="C127" s="84" t="str">
        <f t="shared" si="53"/>
        <v/>
      </c>
      <c r="D127" s="84" t="str">
        <f t="shared" si="54"/>
        <v/>
      </c>
      <c r="E127" s="85" t="str">
        <f t="shared" si="55"/>
        <v/>
      </c>
      <c r="F127" s="85" t="str">
        <f t="shared" si="56"/>
        <v/>
      </c>
      <c r="G127" s="86" t="str">
        <f t="shared" si="57"/>
        <v/>
      </c>
      <c r="H127" s="87" t="str">
        <f t="shared" si="58"/>
        <v/>
      </c>
      <c r="I127" s="94"/>
      <c r="J127" s="84" t="str">
        <f t="shared" si="59"/>
        <v/>
      </c>
      <c r="K127" s="84" t="str">
        <f t="shared" si="60"/>
        <v/>
      </c>
      <c r="L127" s="84" t="str">
        <f t="shared" si="61"/>
        <v/>
      </c>
      <c r="M127" s="89"/>
      <c r="N127" s="89"/>
      <c r="P127" s="199"/>
      <c r="Q127" s="199"/>
      <c r="R127" s="199"/>
      <c r="S127" s="239"/>
      <c r="T127" s="273">
        <f t="shared" si="62"/>
        <v>0</v>
      </c>
      <c r="V127" s="205" t="str">
        <f t="shared" si="64"/>
        <v/>
      </c>
      <c r="W127" s="205" t="str">
        <f t="shared" si="64"/>
        <v/>
      </c>
      <c r="X127" s="299">
        <v>17</v>
      </c>
      <c r="Z127" s="332" t="str">
        <f t="shared" si="63"/>
        <v/>
      </c>
    </row>
    <row r="128" spans="1:26" x14ac:dyDescent="0.25">
      <c r="A128" s="31" t="str">
        <f>C112&amp;"x"&amp;B128</f>
        <v>x14</v>
      </c>
      <c r="B128" s="60">
        <v>14</v>
      </c>
      <c r="C128" s="84" t="str">
        <f t="shared" si="53"/>
        <v/>
      </c>
      <c r="D128" s="84" t="str">
        <f t="shared" si="54"/>
        <v/>
      </c>
      <c r="E128" s="85" t="str">
        <f t="shared" si="55"/>
        <v/>
      </c>
      <c r="F128" s="85" t="str">
        <f t="shared" si="56"/>
        <v/>
      </c>
      <c r="G128" s="86" t="str">
        <f t="shared" si="57"/>
        <v/>
      </c>
      <c r="H128" s="87" t="str">
        <f t="shared" si="58"/>
        <v/>
      </c>
      <c r="I128" s="94"/>
      <c r="J128" s="84" t="str">
        <f t="shared" si="59"/>
        <v/>
      </c>
      <c r="K128" s="84" t="str">
        <f t="shared" si="60"/>
        <v/>
      </c>
      <c r="L128" s="84" t="str">
        <f t="shared" si="61"/>
        <v/>
      </c>
      <c r="M128" s="89"/>
      <c r="N128" s="89"/>
      <c r="P128" s="199"/>
      <c r="Q128" s="199"/>
      <c r="R128" s="199"/>
      <c r="S128" s="239"/>
      <c r="T128" s="273">
        <f t="shared" si="62"/>
        <v>0</v>
      </c>
      <c r="V128" s="205" t="str">
        <f t="shared" si="64"/>
        <v/>
      </c>
      <c r="W128" s="205" t="str">
        <f t="shared" si="64"/>
        <v/>
      </c>
      <c r="X128" s="299">
        <v>18</v>
      </c>
      <c r="Z128" s="332" t="str">
        <f t="shared" si="63"/>
        <v/>
      </c>
    </row>
    <row r="129" spans="1:26" x14ac:dyDescent="0.25">
      <c r="A129" s="31" t="str">
        <f>C112&amp;"x"&amp;B129</f>
        <v>x15</v>
      </c>
      <c r="B129" s="60">
        <v>15</v>
      </c>
      <c r="C129" s="84" t="str">
        <f t="shared" si="53"/>
        <v/>
      </c>
      <c r="D129" s="84" t="str">
        <f t="shared" si="54"/>
        <v/>
      </c>
      <c r="E129" s="85" t="str">
        <f t="shared" si="55"/>
        <v/>
      </c>
      <c r="F129" s="85" t="str">
        <f t="shared" si="56"/>
        <v/>
      </c>
      <c r="G129" s="86" t="str">
        <f t="shared" si="57"/>
        <v/>
      </c>
      <c r="H129" s="87" t="str">
        <f t="shared" si="58"/>
        <v/>
      </c>
      <c r="I129" s="94"/>
      <c r="J129" s="84" t="str">
        <f t="shared" si="59"/>
        <v/>
      </c>
      <c r="K129" s="84" t="str">
        <f t="shared" si="60"/>
        <v/>
      </c>
      <c r="L129" s="84" t="str">
        <f t="shared" si="61"/>
        <v/>
      </c>
      <c r="M129" s="89"/>
      <c r="N129" s="89"/>
      <c r="P129" s="199"/>
      <c r="Q129" s="199"/>
      <c r="R129" s="199"/>
      <c r="S129" s="239"/>
      <c r="T129" s="273">
        <f t="shared" si="62"/>
        <v>0</v>
      </c>
      <c r="V129" s="205" t="str">
        <f t="shared" si="64"/>
        <v/>
      </c>
      <c r="W129" s="205" t="str">
        <f t="shared" si="64"/>
        <v/>
      </c>
      <c r="X129" s="299">
        <v>19</v>
      </c>
      <c r="Z129" s="332" t="str">
        <f t="shared" si="63"/>
        <v/>
      </c>
    </row>
    <row r="130" spans="1:26" ht="6" customHeight="1" x14ac:dyDescent="0.25">
      <c r="B130" s="104"/>
      <c r="C130" s="105"/>
      <c r="D130" s="105"/>
      <c r="E130" s="105"/>
      <c r="F130" s="105"/>
      <c r="G130" s="105"/>
      <c r="H130" s="105"/>
      <c r="I130" s="105"/>
      <c r="J130" s="105"/>
      <c r="K130" s="105"/>
      <c r="L130" s="105"/>
      <c r="M130" s="89"/>
      <c r="N130" s="89"/>
      <c r="Z130" s="332" t="str">
        <f>lft(G130,Peildatum)</f>
        <v/>
      </c>
    </row>
    <row r="131" spans="1:26" x14ac:dyDescent="0.25">
      <c r="B131" s="97"/>
      <c r="C131" s="98"/>
      <c r="D131" s="97"/>
      <c r="E131" s="97"/>
      <c r="F131" s="97"/>
      <c r="G131" s="340" t="str">
        <f>Z112</f>
        <v/>
      </c>
      <c r="H131" s="106" t="s">
        <v>5723</v>
      </c>
      <c r="I131" s="99"/>
      <c r="J131" s="107">
        <f>P112</f>
        <v>0</v>
      </c>
      <c r="K131" s="107">
        <f>Q112</f>
        <v>0</v>
      </c>
      <c r="L131" s="107">
        <f>R112</f>
        <v>0</v>
      </c>
      <c r="M131" s="89"/>
      <c r="N131" s="89"/>
    </row>
    <row r="132" spans="1:26" ht="12.75" customHeight="1" x14ac:dyDescent="0.25">
      <c r="B132" s="428" t="s">
        <v>5724</v>
      </c>
      <c r="C132" s="428"/>
      <c r="D132" s="428"/>
      <c r="E132" s="428"/>
      <c r="F132" s="428"/>
      <c r="G132" s="428"/>
      <c r="H132" s="428"/>
      <c r="I132" s="428"/>
      <c r="J132" s="428"/>
      <c r="K132" s="428"/>
      <c r="L132" s="428"/>
      <c r="M132" s="89"/>
      <c r="N132" s="89"/>
    </row>
    <row r="133" spans="1:26" ht="129.9" customHeight="1" x14ac:dyDescent="0.25">
      <c r="B133" s="431"/>
      <c r="C133" s="431"/>
      <c r="D133" s="431"/>
      <c r="E133" s="431"/>
      <c r="F133" s="431"/>
      <c r="G133" s="431"/>
      <c r="H133" s="431"/>
      <c r="I133" s="431"/>
      <c r="J133" s="431"/>
      <c r="K133" s="431"/>
      <c r="L133" s="431"/>
      <c r="M133" s="108"/>
      <c r="N133" s="108"/>
    </row>
    <row r="134" spans="1:26" ht="13.8" thickBot="1" x14ac:dyDescent="0.3">
      <c r="B134" s="109"/>
      <c r="C134" s="110"/>
      <c r="D134" s="109"/>
      <c r="E134" s="109"/>
      <c r="F134" s="109"/>
      <c r="G134" s="111"/>
      <c r="H134" s="111"/>
      <c r="I134" s="111"/>
      <c r="J134" s="110"/>
      <c r="K134" s="110"/>
      <c r="L134" s="110"/>
      <c r="M134" s="89"/>
      <c r="N134" s="89"/>
      <c r="O134" s="31"/>
      <c r="P134" s="31"/>
      <c r="Q134" s="31"/>
      <c r="R134" s="31"/>
      <c r="S134" s="120"/>
      <c r="T134" s="348"/>
      <c r="U134" s="31"/>
      <c r="V134" s="31"/>
      <c r="W134" s="31"/>
      <c r="X134" s="267"/>
    </row>
    <row r="135" spans="1:26" ht="13.8" thickTop="1" x14ac:dyDescent="0.25">
      <c r="B135" s="97"/>
      <c r="C135" s="98"/>
      <c r="D135" s="97"/>
      <c r="E135" s="97"/>
      <c r="F135" s="97"/>
      <c r="G135" s="99"/>
      <c r="H135" s="99"/>
      <c r="I135" s="99"/>
      <c r="J135" s="98"/>
      <c r="K135" s="98"/>
      <c r="L135" s="98"/>
      <c r="M135" s="89"/>
      <c r="N135" s="89"/>
      <c r="O135" s="31"/>
      <c r="P135" s="121" t="str">
        <f>IF(C137="","",IF(LEFT(D137,1)="V","V",IF(LEFT(D137,1)="Z","Z","")))</f>
        <v/>
      </c>
      <c r="Q135" s="121" t="str">
        <f>IF($P135="","",LEFT(IFERROR(VLOOKUP($C137,IF(P135="V",TeamsV,TeamsZ),2,0),"")&amp;"??",2))</f>
        <v/>
      </c>
      <c r="R135" s="121" t="str">
        <f>IF(P135="","",LEFT(IFERROR(VLOOKUP(C137,IF(P135="V",TeamsV,TeamsZ),4,0),"")&amp;"?",1))</f>
        <v/>
      </c>
      <c r="S135" s="120"/>
      <c r="T135" s="348"/>
      <c r="U135" s="31"/>
      <c r="V135" s="31"/>
      <c r="W135" s="31"/>
      <c r="X135" s="267" t="s">
        <v>5714</v>
      </c>
    </row>
    <row r="136" spans="1:26" x14ac:dyDescent="0.25">
      <c r="A136" s="59"/>
      <c r="B136" s="97"/>
      <c r="C136" s="98" t="s">
        <v>3</v>
      </c>
      <c r="D136" s="98" t="s">
        <v>5722</v>
      </c>
      <c r="E136" s="429" t="s">
        <v>6100</v>
      </c>
      <c r="F136" s="429"/>
      <c r="G136" s="429"/>
      <c r="H136" s="429"/>
      <c r="I136" s="99"/>
      <c r="J136" s="98" t="s">
        <v>5711</v>
      </c>
      <c r="K136" s="98" t="s">
        <v>5712</v>
      </c>
      <c r="L136" s="98" t="s">
        <v>5713</v>
      </c>
      <c r="M136" s="66"/>
      <c r="N136" s="66"/>
      <c r="O136" s="67"/>
      <c r="P136" s="68">
        <f>COUNT(P140:P154)</f>
        <v>0</v>
      </c>
      <c r="Q136" s="68">
        <f>COUNT(Q140:Q154)</f>
        <v>0</v>
      </c>
      <c r="R136" s="68">
        <f>COUNT(R140:R154)</f>
        <v>0</v>
      </c>
      <c r="S136" s="238"/>
      <c r="T136" s="350"/>
      <c r="U136" s="67">
        <f>15-COUNTBLANK(C140:C154)</f>
        <v>0</v>
      </c>
      <c r="V136" s="100" t="str">
        <f>IFERROR(UPPER(LEFT(D137,1)),"-")</f>
        <v/>
      </c>
      <c r="W136" s="101">
        <f>IFERROR(IF(V136="V",0,IF(V136="Z",1,9)),9)</f>
        <v>9</v>
      </c>
      <c r="X136" s="301">
        <v>1</v>
      </c>
      <c r="Z136" s="335"/>
    </row>
    <row r="137" spans="1:26" x14ac:dyDescent="0.25">
      <c r="A137" s="40">
        <v>6</v>
      </c>
      <c r="B137" s="70"/>
      <c r="C137" s="102"/>
      <c r="D137" s="206"/>
      <c r="E137" s="430"/>
      <c r="F137" s="430" t="s">
        <v>17</v>
      </c>
      <c r="G137" s="430" t="s">
        <v>17</v>
      </c>
      <c r="H137" s="430" t="s">
        <v>17</v>
      </c>
      <c r="I137" s="73"/>
      <c r="J137" s="268">
        <f>COUNTIF(C140:C154,"V")</f>
        <v>0</v>
      </c>
      <c r="K137" s="268">
        <f>COUNTIF(C140:C154,"M")</f>
        <v>0</v>
      </c>
      <c r="L137" s="74" t="str">
        <f>IFERROR(AVERAGE(H140:H154),"")</f>
        <v/>
      </c>
      <c r="M137" s="75"/>
      <c r="N137" s="75"/>
      <c r="O137" s="76" t="str">
        <f>IF($C137="","",LEFT(IFERROR(VLOOKUP($C137,IF($D137="Veld",TeamsV,TeamsZ),4,0),"")&amp;"?",1))</f>
        <v/>
      </c>
      <c r="P137" s="346"/>
      <c r="Q137" s="346"/>
      <c r="R137" s="346"/>
      <c r="S137" s="239"/>
      <c r="T137" s="344">
        <f>SUM(T140:T154)</f>
        <v>0</v>
      </c>
      <c r="U137" s="201" t="str">
        <f>MID($C137,1,1)</f>
        <v/>
      </c>
      <c r="V137" s="201" t="str">
        <f>MID($C137,1,1)</f>
        <v/>
      </c>
      <c r="W137" s="201" t="str">
        <f>MID($C137,1,1)</f>
        <v/>
      </c>
      <c r="X137" s="299">
        <v>2</v>
      </c>
      <c r="Z137" s="335" t="str">
        <f>IFERROR(AVERAGE(Z140:Z154),"")</f>
        <v/>
      </c>
    </row>
    <row r="138" spans="1:26" x14ac:dyDescent="0.25">
      <c r="B138" s="60"/>
      <c r="C138" s="197"/>
      <c r="D138" s="60"/>
      <c r="E138" s="60"/>
      <c r="F138" s="60"/>
      <c r="G138" s="64"/>
      <c r="H138" s="64"/>
      <c r="I138" s="64"/>
      <c r="J138" s="208"/>
      <c r="K138" s="208"/>
      <c r="L138" s="208"/>
      <c r="M138" s="77"/>
      <c r="N138" s="77"/>
      <c r="P138" s="200"/>
      <c r="Q138" s="200"/>
      <c r="R138" s="200"/>
      <c r="T138" s="156">
        <f t="shared" ref="T138" si="65">SUM(T139:T153)</f>
        <v>0</v>
      </c>
      <c r="U138" s="202"/>
      <c r="V138" s="202"/>
      <c r="W138" s="202"/>
      <c r="X138" s="299">
        <v>3</v>
      </c>
      <c r="Z138" s="336"/>
    </row>
    <row r="139" spans="1:26" x14ac:dyDescent="0.25">
      <c r="A139" s="78"/>
      <c r="B139" s="79"/>
      <c r="C139" s="80" t="s">
        <v>5715</v>
      </c>
      <c r="D139" s="80" t="s">
        <v>5716</v>
      </c>
      <c r="E139" s="81" t="s">
        <v>5717</v>
      </c>
      <c r="F139" s="81" t="s">
        <v>5718</v>
      </c>
      <c r="G139" s="80" t="s">
        <v>5719</v>
      </c>
      <c r="H139" s="80" t="s">
        <v>5720</v>
      </c>
      <c r="I139" s="80" t="s">
        <v>5575</v>
      </c>
      <c r="J139" s="80" t="s">
        <v>7904</v>
      </c>
      <c r="K139" s="80" t="s">
        <v>7905</v>
      </c>
      <c r="L139" s="80" t="s">
        <v>8680</v>
      </c>
      <c r="M139" s="82"/>
      <c r="N139" s="82"/>
      <c r="O139" s="83"/>
      <c r="P139" s="203" t="s">
        <v>5585</v>
      </c>
      <c r="Q139" s="203" t="s">
        <v>5584</v>
      </c>
      <c r="R139" s="203" t="s">
        <v>5586</v>
      </c>
      <c r="S139" s="203"/>
      <c r="T139" s="156"/>
      <c r="U139" s="201" t="str">
        <f>IF(W137="","",VLOOKUP(W137,Leeftijdscat,2,FALSE))</f>
        <v/>
      </c>
      <c r="V139" s="201" t="str">
        <f>IF(W137="","",VLOOKUP(W137,Leeftijdscat,3,FALSE))</f>
        <v/>
      </c>
      <c r="W139" s="201" t="str">
        <f>IF(W137="","",VLOOKUP(W137,Leeftijdscat,4,FALSE))</f>
        <v/>
      </c>
      <c r="X139" s="299">
        <v>4</v>
      </c>
      <c r="Z139" s="332"/>
    </row>
    <row r="140" spans="1:26" x14ac:dyDescent="0.25">
      <c r="A140" s="31" t="str">
        <f>C137&amp;"x"&amp;B140</f>
        <v>x1</v>
      </c>
      <c r="B140" s="60">
        <v>1</v>
      </c>
      <c r="C140" s="84" t="str">
        <f t="shared" ref="C140:C154" si="66">IF(OR(LEFT($A140,1)="x",W$136=9),"",IFERROR(VLOOKUP($A140,IF(V$136="V",LedenV,LedenZ),6-W$136,0),""))</f>
        <v/>
      </c>
      <c r="D140" s="84" t="str">
        <f t="shared" ref="D140:D154" si="67">IF(OR(LEFT($A140,1)="x",W$136=9),"",IFERROR(VLOOKUP($A140,IF(V$136="V",LedenV,LedenZ),7-W$136,0),""))</f>
        <v/>
      </c>
      <c r="E140" s="85" t="str">
        <f t="shared" ref="E140:E154" si="68">IF(OR(LEFT($A140,1)="x",W$136=9),"",IFERROR(VLOOKUP($A140,IF(V$136="V",LedenV,LedenZ),8-W$136,0),""))</f>
        <v/>
      </c>
      <c r="F140" s="85" t="str">
        <f t="shared" ref="F140:F154" si="69">IF(OR(LEFT($A140,1)="x",W$136=9),"",IFERROR(VLOOKUP($A140,IF(V$136="V",LedenV,LedenZ),9-W$136,0),""))</f>
        <v/>
      </c>
      <c r="G140" s="86" t="str">
        <f t="shared" ref="G140:G154" si="70">IF(OR(LEFT($A140,1)="x",W$136=9),"",IFERROR(VLOOKUP($A140,IF(V$136="V",LedenV,LedenZ),10-W$136,0),""))</f>
        <v/>
      </c>
      <c r="H140" s="87" t="str">
        <f t="shared" ref="H140:H154" si="71">IF(AND(ISNUMBER(G140),G140&lt;&gt;0),IF(OR(MONTH(G140)&lt;MONTH(Peildatum),AND(MONTH(G140)&lt;=MONTH(Peildatum),DAY(G140)&lt;=DAY(Peildatum))),YEAR(Peildatum)-YEAR(G140),YEAR(Peildatum)-YEAR(G140)-1),"")</f>
        <v/>
      </c>
      <c r="I140" s="103"/>
      <c r="J140" s="84" t="str">
        <f t="shared" ref="J140:J154" si="72">IF(OR(LEFT($A140,1)="x",W$136=9),"",IFERROR(VLOOKUP($A140,IF(V$136="V",LedenV,LedenZ),16-W$136,0),""))</f>
        <v/>
      </c>
      <c r="K140" s="84" t="str">
        <f t="shared" ref="K140:K154" si="73">IF(OR(LEFT($A140,1)="x",W$136=9),"",IFERROR(VLOOKUP($A140,IF(V$136="V",LedenV,LedenZ),17-W$136,0),""))</f>
        <v/>
      </c>
      <c r="L140" s="84" t="str">
        <f t="shared" ref="L140:L154" si="74">IF(OR(LEFT($A140,1)="x",W$136=9),"",IFERROR(VLOOKUP($A140,IF(V$136="V",LedenV,LedenZ),18-W$136,0),""))</f>
        <v/>
      </c>
      <c r="M140" s="89"/>
      <c r="N140" s="89"/>
      <c r="P140" s="199"/>
      <c r="Q140" s="199"/>
      <c r="R140" s="199"/>
      <c r="S140" s="239"/>
      <c r="T140" s="273">
        <f t="shared" ref="T140:T154" si="75">IF(LEN(C140&amp;D140&amp;E140&amp;F140)&gt;0,1,0)</f>
        <v>0</v>
      </c>
      <c r="U140" s="202"/>
      <c r="V140" s="205" t="str">
        <f>V139</f>
        <v/>
      </c>
      <c r="W140" s="205" t="str">
        <f>W139</f>
        <v/>
      </c>
      <c r="X140" s="299">
        <v>5</v>
      </c>
      <c r="Z140" s="332" t="str">
        <f t="shared" ref="Z140:Z154" si="76">lft(G140,Peildatum)</f>
        <v/>
      </c>
    </row>
    <row r="141" spans="1:26" x14ac:dyDescent="0.25">
      <c r="A141" s="31" t="str">
        <f>C137&amp;"x"&amp;B141</f>
        <v>x2</v>
      </c>
      <c r="B141" s="60">
        <v>2</v>
      </c>
      <c r="C141" s="84" t="str">
        <f t="shared" si="66"/>
        <v/>
      </c>
      <c r="D141" s="84" t="str">
        <f t="shared" si="67"/>
        <v/>
      </c>
      <c r="E141" s="85" t="str">
        <f t="shared" si="68"/>
        <v/>
      </c>
      <c r="F141" s="85" t="str">
        <f t="shared" si="69"/>
        <v/>
      </c>
      <c r="G141" s="86" t="str">
        <f t="shared" si="70"/>
        <v/>
      </c>
      <c r="H141" s="87" t="str">
        <f t="shared" si="71"/>
        <v/>
      </c>
      <c r="I141" s="94"/>
      <c r="J141" s="84" t="str">
        <f t="shared" si="72"/>
        <v/>
      </c>
      <c r="K141" s="84" t="str">
        <f t="shared" si="73"/>
        <v/>
      </c>
      <c r="L141" s="84" t="str">
        <f t="shared" si="74"/>
        <v/>
      </c>
      <c r="M141" s="89"/>
      <c r="N141" s="89"/>
      <c r="P141" s="199"/>
      <c r="Q141" s="199"/>
      <c r="R141" s="199"/>
      <c r="S141" s="239"/>
      <c r="T141" s="273">
        <f t="shared" si="75"/>
        <v>0</v>
      </c>
      <c r="U141" s="202"/>
      <c r="V141" s="205" t="str">
        <f t="shared" ref="V141:W154" si="77">V140</f>
        <v/>
      </c>
      <c r="W141" s="205" t="str">
        <f t="shared" si="77"/>
        <v/>
      </c>
      <c r="X141" s="299">
        <v>6</v>
      </c>
      <c r="Z141" s="332" t="str">
        <f t="shared" si="76"/>
        <v/>
      </c>
    </row>
    <row r="142" spans="1:26" x14ac:dyDescent="0.25">
      <c r="A142" s="31" t="str">
        <f>C137&amp;"x"&amp;B142</f>
        <v>x3</v>
      </c>
      <c r="B142" s="60">
        <v>3</v>
      </c>
      <c r="C142" s="84" t="str">
        <f t="shared" si="66"/>
        <v/>
      </c>
      <c r="D142" s="84" t="str">
        <f t="shared" si="67"/>
        <v/>
      </c>
      <c r="E142" s="85" t="str">
        <f t="shared" si="68"/>
        <v/>
      </c>
      <c r="F142" s="85" t="str">
        <f t="shared" si="69"/>
        <v/>
      </c>
      <c r="G142" s="86" t="str">
        <f t="shared" si="70"/>
        <v/>
      </c>
      <c r="H142" s="87" t="str">
        <f t="shared" si="71"/>
        <v/>
      </c>
      <c r="I142" s="94"/>
      <c r="J142" s="84" t="str">
        <f t="shared" si="72"/>
        <v/>
      </c>
      <c r="K142" s="84" t="str">
        <f t="shared" si="73"/>
        <v/>
      </c>
      <c r="L142" s="84" t="str">
        <f t="shared" si="74"/>
        <v/>
      </c>
      <c r="M142" s="89"/>
      <c r="N142" s="89"/>
      <c r="P142" s="199"/>
      <c r="Q142" s="199"/>
      <c r="R142" s="199"/>
      <c r="S142" s="239"/>
      <c r="T142" s="273">
        <f t="shared" si="75"/>
        <v>0</v>
      </c>
      <c r="U142" s="202"/>
      <c r="V142" s="205" t="str">
        <f t="shared" si="77"/>
        <v/>
      </c>
      <c r="W142" s="205" t="str">
        <f t="shared" si="77"/>
        <v/>
      </c>
      <c r="X142" s="299">
        <v>7</v>
      </c>
      <c r="Z142" s="332" t="str">
        <f t="shared" si="76"/>
        <v/>
      </c>
    </row>
    <row r="143" spans="1:26" x14ac:dyDescent="0.25">
      <c r="A143" s="31" t="str">
        <f>C137&amp;"x"&amp;B143</f>
        <v>x4</v>
      </c>
      <c r="B143" s="60">
        <v>4</v>
      </c>
      <c r="C143" s="84" t="str">
        <f t="shared" si="66"/>
        <v/>
      </c>
      <c r="D143" s="84" t="str">
        <f t="shared" si="67"/>
        <v/>
      </c>
      <c r="E143" s="85" t="str">
        <f t="shared" si="68"/>
        <v/>
      </c>
      <c r="F143" s="85" t="str">
        <f t="shared" si="69"/>
        <v/>
      </c>
      <c r="G143" s="86" t="str">
        <f t="shared" si="70"/>
        <v/>
      </c>
      <c r="H143" s="87" t="str">
        <f t="shared" si="71"/>
        <v/>
      </c>
      <c r="I143" s="94"/>
      <c r="J143" s="84" t="str">
        <f t="shared" si="72"/>
        <v/>
      </c>
      <c r="K143" s="84" t="str">
        <f t="shared" si="73"/>
        <v/>
      </c>
      <c r="L143" s="84" t="str">
        <f t="shared" si="74"/>
        <v/>
      </c>
      <c r="M143" s="89"/>
      <c r="N143" s="89"/>
      <c r="P143" s="199"/>
      <c r="Q143" s="199"/>
      <c r="R143" s="199"/>
      <c r="S143" s="239"/>
      <c r="T143" s="273">
        <f t="shared" si="75"/>
        <v>0</v>
      </c>
      <c r="U143" s="202"/>
      <c r="V143" s="205" t="str">
        <f t="shared" si="77"/>
        <v/>
      </c>
      <c r="W143" s="205" t="str">
        <f t="shared" si="77"/>
        <v/>
      </c>
      <c r="X143" s="299">
        <v>8</v>
      </c>
      <c r="Z143" s="332" t="str">
        <f t="shared" si="76"/>
        <v/>
      </c>
    </row>
    <row r="144" spans="1:26" x14ac:dyDescent="0.25">
      <c r="A144" s="31" t="str">
        <f>C137&amp;"x"&amp;B144</f>
        <v>x5</v>
      </c>
      <c r="B144" s="60">
        <v>5</v>
      </c>
      <c r="C144" s="84" t="str">
        <f t="shared" si="66"/>
        <v/>
      </c>
      <c r="D144" s="84" t="str">
        <f t="shared" si="67"/>
        <v/>
      </c>
      <c r="E144" s="85" t="str">
        <f t="shared" si="68"/>
        <v/>
      </c>
      <c r="F144" s="85" t="str">
        <f t="shared" si="69"/>
        <v/>
      </c>
      <c r="G144" s="86" t="str">
        <f t="shared" si="70"/>
        <v/>
      </c>
      <c r="H144" s="87" t="str">
        <f t="shared" si="71"/>
        <v/>
      </c>
      <c r="I144" s="94"/>
      <c r="J144" s="84" t="str">
        <f t="shared" si="72"/>
        <v/>
      </c>
      <c r="K144" s="84" t="str">
        <f t="shared" si="73"/>
        <v/>
      </c>
      <c r="L144" s="84" t="str">
        <f t="shared" si="74"/>
        <v/>
      </c>
      <c r="M144" s="89"/>
      <c r="N144" s="89"/>
      <c r="P144" s="199"/>
      <c r="Q144" s="199"/>
      <c r="R144" s="199"/>
      <c r="S144" s="239"/>
      <c r="T144" s="273">
        <f t="shared" si="75"/>
        <v>0</v>
      </c>
      <c r="U144" s="202"/>
      <c r="V144" s="205" t="str">
        <f t="shared" si="77"/>
        <v/>
      </c>
      <c r="W144" s="205" t="str">
        <f t="shared" si="77"/>
        <v/>
      </c>
      <c r="X144" s="299">
        <v>9</v>
      </c>
      <c r="Z144" s="332" t="str">
        <f t="shared" si="76"/>
        <v/>
      </c>
    </row>
    <row r="145" spans="1:26" x14ac:dyDescent="0.25">
      <c r="A145" s="31" t="str">
        <f>C137&amp;"x"&amp;B145</f>
        <v>x6</v>
      </c>
      <c r="B145" s="60">
        <v>6</v>
      </c>
      <c r="C145" s="84" t="str">
        <f t="shared" si="66"/>
        <v/>
      </c>
      <c r="D145" s="84" t="str">
        <f t="shared" si="67"/>
        <v/>
      </c>
      <c r="E145" s="85" t="str">
        <f t="shared" si="68"/>
        <v/>
      </c>
      <c r="F145" s="85" t="str">
        <f t="shared" si="69"/>
        <v/>
      </c>
      <c r="G145" s="86" t="str">
        <f t="shared" si="70"/>
        <v/>
      </c>
      <c r="H145" s="87" t="str">
        <f t="shared" si="71"/>
        <v/>
      </c>
      <c r="I145" s="94"/>
      <c r="J145" s="84" t="str">
        <f t="shared" si="72"/>
        <v/>
      </c>
      <c r="K145" s="84" t="str">
        <f t="shared" si="73"/>
        <v/>
      </c>
      <c r="L145" s="84" t="str">
        <f t="shared" si="74"/>
        <v/>
      </c>
      <c r="M145" s="89"/>
      <c r="N145" s="89"/>
      <c r="P145" s="199"/>
      <c r="Q145" s="199"/>
      <c r="R145" s="199"/>
      <c r="S145" s="239"/>
      <c r="T145" s="273">
        <f t="shared" si="75"/>
        <v>0</v>
      </c>
      <c r="U145" s="202"/>
      <c r="V145" s="205" t="str">
        <f t="shared" si="77"/>
        <v/>
      </c>
      <c r="W145" s="205" t="str">
        <f t="shared" si="77"/>
        <v/>
      </c>
      <c r="X145" s="299">
        <v>10</v>
      </c>
      <c r="Z145" s="332" t="str">
        <f t="shared" si="76"/>
        <v/>
      </c>
    </row>
    <row r="146" spans="1:26" x14ac:dyDescent="0.25">
      <c r="A146" s="31" t="str">
        <f>C137&amp;"x"&amp;B146</f>
        <v>x7</v>
      </c>
      <c r="B146" s="60">
        <v>7</v>
      </c>
      <c r="C146" s="84" t="str">
        <f t="shared" si="66"/>
        <v/>
      </c>
      <c r="D146" s="84" t="str">
        <f t="shared" si="67"/>
        <v/>
      </c>
      <c r="E146" s="85" t="str">
        <f t="shared" si="68"/>
        <v/>
      </c>
      <c r="F146" s="85" t="str">
        <f t="shared" si="69"/>
        <v/>
      </c>
      <c r="G146" s="86" t="str">
        <f t="shared" si="70"/>
        <v/>
      </c>
      <c r="H146" s="87" t="str">
        <f t="shared" si="71"/>
        <v/>
      </c>
      <c r="I146" s="94"/>
      <c r="J146" s="84" t="str">
        <f t="shared" si="72"/>
        <v/>
      </c>
      <c r="K146" s="84" t="str">
        <f t="shared" si="73"/>
        <v/>
      </c>
      <c r="L146" s="84" t="str">
        <f t="shared" si="74"/>
        <v/>
      </c>
      <c r="M146" s="89"/>
      <c r="N146" s="89"/>
      <c r="P146" s="199"/>
      <c r="Q146" s="199"/>
      <c r="R146" s="199"/>
      <c r="S146" s="239"/>
      <c r="T146" s="273">
        <f t="shared" si="75"/>
        <v>0</v>
      </c>
      <c r="U146" s="202"/>
      <c r="V146" s="205" t="str">
        <f t="shared" si="77"/>
        <v/>
      </c>
      <c r="W146" s="205" t="str">
        <f t="shared" si="77"/>
        <v/>
      </c>
      <c r="X146" s="299">
        <v>11</v>
      </c>
      <c r="Z146" s="332" t="str">
        <f t="shared" si="76"/>
        <v/>
      </c>
    </row>
    <row r="147" spans="1:26" x14ac:dyDescent="0.25">
      <c r="A147" s="31" t="str">
        <f>C137&amp;"x"&amp;B147</f>
        <v>x8</v>
      </c>
      <c r="B147" s="60">
        <v>8</v>
      </c>
      <c r="C147" s="84" t="str">
        <f t="shared" si="66"/>
        <v/>
      </c>
      <c r="D147" s="84" t="str">
        <f t="shared" si="67"/>
        <v/>
      </c>
      <c r="E147" s="85" t="str">
        <f t="shared" si="68"/>
        <v/>
      </c>
      <c r="F147" s="85" t="str">
        <f t="shared" si="69"/>
        <v/>
      </c>
      <c r="G147" s="86" t="str">
        <f t="shared" si="70"/>
        <v/>
      </c>
      <c r="H147" s="87" t="str">
        <f t="shared" si="71"/>
        <v/>
      </c>
      <c r="I147" s="94"/>
      <c r="J147" s="84" t="str">
        <f t="shared" si="72"/>
        <v/>
      </c>
      <c r="K147" s="84" t="str">
        <f t="shared" si="73"/>
        <v/>
      </c>
      <c r="L147" s="84" t="str">
        <f t="shared" si="74"/>
        <v/>
      </c>
      <c r="M147" s="89"/>
      <c r="N147" s="89"/>
      <c r="P147" s="199"/>
      <c r="Q147" s="199"/>
      <c r="R147" s="199"/>
      <c r="S147" s="239"/>
      <c r="T147" s="273">
        <f t="shared" si="75"/>
        <v>0</v>
      </c>
      <c r="U147" s="202"/>
      <c r="V147" s="205" t="str">
        <f t="shared" si="77"/>
        <v/>
      </c>
      <c r="W147" s="205" t="str">
        <f t="shared" si="77"/>
        <v/>
      </c>
      <c r="X147" s="299">
        <v>12</v>
      </c>
      <c r="Z147" s="332" t="str">
        <f t="shared" si="76"/>
        <v/>
      </c>
    </row>
    <row r="148" spans="1:26" x14ac:dyDescent="0.25">
      <c r="A148" s="31" t="str">
        <f>C137&amp;"x"&amp;B148</f>
        <v>x9</v>
      </c>
      <c r="B148" s="60">
        <v>9</v>
      </c>
      <c r="C148" s="84" t="str">
        <f t="shared" si="66"/>
        <v/>
      </c>
      <c r="D148" s="84" t="str">
        <f t="shared" si="67"/>
        <v/>
      </c>
      <c r="E148" s="85" t="str">
        <f t="shared" si="68"/>
        <v/>
      </c>
      <c r="F148" s="85" t="str">
        <f t="shared" si="69"/>
        <v/>
      </c>
      <c r="G148" s="86" t="str">
        <f t="shared" si="70"/>
        <v/>
      </c>
      <c r="H148" s="87" t="str">
        <f t="shared" si="71"/>
        <v/>
      </c>
      <c r="I148" s="94"/>
      <c r="J148" s="84" t="str">
        <f t="shared" si="72"/>
        <v/>
      </c>
      <c r="K148" s="84" t="str">
        <f t="shared" si="73"/>
        <v/>
      </c>
      <c r="L148" s="84" t="str">
        <f t="shared" si="74"/>
        <v/>
      </c>
      <c r="M148" s="89"/>
      <c r="N148" s="89"/>
      <c r="P148" s="199"/>
      <c r="Q148" s="199"/>
      <c r="R148" s="199"/>
      <c r="S148" s="239"/>
      <c r="T148" s="273">
        <f t="shared" si="75"/>
        <v>0</v>
      </c>
      <c r="U148" s="202"/>
      <c r="V148" s="205" t="str">
        <f t="shared" si="77"/>
        <v/>
      </c>
      <c r="W148" s="205" t="str">
        <f t="shared" si="77"/>
        <v/>
      </c>
      <c r="X148" s="299">
        <v>13</v>
      </c>
      <c r="Z148" s="332" t="str">
        <f t="shared" si="76"/>
        <v/>
      </c>
    </row>
    <row r="149" spans="1:26" x14ac:dyDescent="0.25">
      <c r="A149" s="31" t="str">
        <f>C137&amp;"x"&amp;B149</f>
        <v>x10</v>
      </c>
      <c r="B149" s="60">
        <v>10</v>
      </c>
      <c r="C149" s="84" t="str">
        <f t="shared" si="66"/>
        <v/>
      </c>
      <c r="D149" s="84" t="str">
        <f t="shared" si="67"/>
        <v/>
      </c>
      <c r="E149" s="85" t="str">
        <f t="shared" si="68"/>
        <v/>
      </c>
      <c r="F149" s="85" t="str">
        <f t="shared" si="69"/>
        <v/>
      </c>
      <c r="G149" s="86" t="str">
        <f t="shared" si="70"/>
        <v/>
      </c>
      <c r="H149" s="87" t="str">
        <f t="shared" si="71"/>
        <v/>
      </c>
      <c r="I149" s="94"/>
      <c r="J149" s="84" t="str">
        <f t="shared" si="72"/>
        <v/>
      </c>
      <c r="K149" s="84" t="str">
        <f t="shared" si="73"/>
        <v/>
      </c>
      <c r="L149" s="84" t="str">
        <f t="shared" si="74"/>
        <v/>
      </c>
      <c r="M149" s="89"/>
      <c r="N149" s="89"/>
      <c r="P149" s="199"/>
      <c r="Q149" s="199"/>
      <c r="R149" s="199"/>
      <c r="S149" s="239"/>
      <c r="T149" s="273">
        <f t="shared" si="75"/>
        <v>0</v>
      </c>
      <c r="U149" s="202"/>
      <c r="V149" s="205" t="str">
        <f t="shared" si="77"/>
        <v/>
      </c>
      <c r="W149" s="205" t="str">
        <f t="shared" si="77"/>
        <v/>
      </c>
      <c r="X149" s="299">
        <v>14</v>
      </c>
      <c r="Z149" s="332" t="str">
        <f t="shared" si="76"/>
        <v/>
      </c>
    </row>
    <row r="150" spans="1:26" x14ac:dyDescent="0.25">
      <c r="A150" s="31" t="str">
        <f>C137&amp;"x"&amp;B150</f>
        <v>x11</v>
      </c>
      <c r="B150" s="60">
        <v>11</v>
      </c>
      <c r="C150" s="84" t="str">
        <f t="shared" si="66"/>
        <v/>
      </c>
      <c r="D150" s="84" t="str">
        <f t="shared" si="67"/>
        <v/>
      </c>
      <c r="E150" s="85" t="str">
        <f t="shared" si="68"/>
        <v/>
      </c>
      <c r="F150" s="85" t="str">
        <f t="shared" si="69"/>
        <v/>
      </c>
      <c r="G150" s="86" t="str">
        <f t="shared" si="70"/>
        <v/>
      </c>
      <c r="H150" s="87" t="str">
        <f t="shared" si="71"/>
        <v/>
      </c>
      <c r="I150" s="94"/>
      <c r="J150" s="84" t="str">
        <f t="shared" si="72"/>
        <v/>
      </c>
      <c r="K150" s="84" t="str">
        <f t="shared" si="73"/>
        <v/>
      </c>
      <c r="L150" s="84" t="str">
        <f t="shared" si="74"/>
        <v/>
      </c>
      <c r="M150" s="89"/>
      <c r="N150" s="89"/>
      <c r="P150" s="199"/>
      <c r="Q150" s="199"/>
      <c r="R150" s="199"/>
      <c r="S150" s="239"/>
      <c r="T150" s="273">
        <f t="shared" si="75"/>
        <v>0</v>
      </c>
      <c r="V150" s="205" t="str">
        <f t="shared" si="77"/>
        <v/>
      </c>
      <c r="W150" s="205" t="str">
        <f t="shared" si="77"/>
        <v/>
      </c>
      <c r="X150" s="299">
        <v>15</v>
      </c>
      <c r="Z150" s="332" t="str">
        <f t="shared" si="76"/>
        <v/>
      </c>
    </row>
    <row r="151" spans="1:26" x14ac:dyDescent="0.25">
      <c r="A151" s="31" t="str">
        <f>C137&amp;"x"&amp;B151</f>
        <v>x12</v>
      </c>
      <c r="B151" s="60">
        <v>12</v>
      </c>
      <c r="C151" s="84" t="str">
        <f t="shared" si="66"/>
        <v/>
      </c>
      <c r="D151" s="84" t="str">
        <f t="shared" si="67"/>
        <v/>
      </c>
      <c r="E151" s="85" t="str">
        <f t="shared" si="68"/>
        <v/>
      </c>
      <c r="F151" s="85" t="str">
        <f t="shared" si="69"/>
        <v/>
      </c>
      <c r="G151" s="86" t="str">
        <f t="shared" si="70"/>
        <v/>
      </c>
      <c r="H151" s="87" t="str">
        <f t="shared" si="71"/>
        <v/>
      </c>
      <c r="I151" s="94"/>
      <c r="J151" s="84" t="str">
        <f t="shared" si="72"/>
        <v/>
      </c>
      <c r="K151" s="84" t="str">
        <f t="shared" si="73"/>
        <v/>
      </c>
      <c r="L151" s="84" t="str">
        <f t="shared" si="74"/>
        <v/>
      </c>
      <c r="M151" s="89"/>
      <c r="N151" s="89"/>
      <c r="P151" s="199"/>
      <c r="Q151" s="199"/>
      <c r="R151" s="199"/>
      <c r="S151" s="239"/>
      <c r="T151" s="273">
        <f t="shared" si="75"/>
        <v>0</v>
      </c>
      <c r="V151" s="205" t="str">
        <f t="shared" si="77"/>
        <v/>
      </c>
      <c r="W151" s="205" t="str">
        <f t="shared" si="77"/>
        <v/>
      </c>
      <c r="X151" s="299">
        <v>16</v>
      </c>
      <c r="Z151" s="332" t="str">
        <f t="shared" si="76"/>
        <v/>
      </c>
    </row>
    <row r="152" spans="1:26" x14ac:dyDescent="0.25">
      <c r="A152" s="31" t="str">
        <f>C137&amp;"x"&amp;B152</f>
        <v>x13</v>
      </c>
      <c r="B152" s="60">
        <v>13</v>
      </c>
      <c r="C152" s="84" t="str">
        <f t="shared" si="66"/>
        <v/>
      </c>
      <c r="D152" s="84" t="str">
        <f t="shared" si="67"/>
        <v/>
      </c>
      <c r="E152" s="85" t="str">
        <f t="shared" si="68"/>
        <v/>
      </c>
      <c r="F152" s="85" t="str">
        <f t="shared" si="69"/>
        <v/>
      </c>
      <c r="G152" s="86" t="str">
        <f t="shared" si="70"/>
        <v/>
      </c>
      <c r="H152" s="87" t="str">
        <f t="shared" si="71"/>
        <v/>
      </c>
      <c r="I152" s="94"/>
      <c r="J152" s="84" t="str">
        <f t="shared" si="72"/>
        <v/>
      </c>
      <c r="K152" s="84" t="str">
        <f t="shared" si="73"/>
        <v/>
      </c>
      <c r="L152" s="84" t="str">
        <f t="shared" si="74"/>
        <v/>
      </c>
      <c r="M152" s="89"/>
      <c r="N152" s="89"/>
      <c r="P152" s="199"/>
      <c r="Q152" s="199"/>
      <c r="R152" s="199"/>
      <c r="S152" s="239"/>
      <c r="T152" s="273">
        <f t="shared" si="75"/>
        <v>0</v>
      </c>
      <c r="V152" s="205" t="str">
        <f t="shared" si="77"/>
        <v/>
      </c>
      <c r="W152" s="205" t="str">
        <f t="shared" si="77"/>
        <v/>
      </c>
      <c r="X152" s="299">
        <v>17</v>
      </c>
      <c r="Z152" s="332" t="str">
        <f t="shared" si="76"/>
        <v/>
      </c>
    </row>
    <row r="153" spans="1:26" x14ac:dyDescent="0.25">
      <c r="A153" s="31" t="str">
        <f>C137&amp;"x"&amp;B153</f>
        <v>x14</v>
      </c>
      <c r="B153" s="60">
        <v>14</v>
      </c>
      <c r="C153" s="84" t="str">
        <f t="shared" si="66"/>
        <v/>
      </c>
      <c r="D153" s="84" t="str">
        <f t="shared" si="67"/>
        <v/>
      </c>
      <c r="E153" s="85" t="str">
        <f t="shared" si="68"/>
        <v/>
      </c>
      <c r="F153" s="85" t="str">
        <f t="shared" si="69"/>
        <v/>
      </c>
      <c r="G153" s="86" t="str">
        <f t="shared" si="70"/>
        <v/>
      </c>
      <c r="H153" s="87" t="str">
        <f t="shared" si="71"/>
        <v/>
      </c>
      <c r="I153" s="94"/>
      <c r="J153" s="84" t="str">
        <f t="shared" si="72"/>
        <v/>
      </c>
      <c r="K153" s="84" t="str">
        <f t="shared" si="73"/>
        <v/>
      </c>
      <c r="L153" s="84" t="str">
        <f t="shared" si="74"/>
        <v/>
      </c>
      <c r="M153" s="89"/>
      <c r="N153" s="89"/>
      <c r="P153" s="199"/>
      <c r="Q153" s="199"/>
      <c r="R153" s="199"/>
      <c r="S153" s="239"/>
      <c r="T153" s="273">
        <f t="shared" si="75"/>
        <v>0</v>
      </c>
      <c r="V153" s="205" t="str">
        <f t="shared" si="77"/>
        <v/>
      </c>
      <c r="W153" s="205" t="str">
        <f t="shared" si="77"/>
        <v/>
      </c>
      <c r="X153" s="299">
        <v>18</v>
      </c>
      <c r="Z153" s="332" t="str">
        <f t="shared" si="76"/>
        <v/>
      </c>
    </row>
    <row r="154" spans="1:26" x14ac:dyDescent="0.25">
      <c r="A154" s="31" t="str">
        <f>C137&amp;"x"&amp;B154</f>
        <v>x15</v>
      </c>
      <c r="B154" s="60">
        <v>15</v>
      </c>
      <c r="C154" s="84" t="str">
        <f t="shared" si="66"/>
        <v/>
      </c>
      <c r="D154" s="84" t="str">
        <f t="shared" si="67"/>
        <v/>
      </c>
      <c r="E154" s="85" t="str">
        <f t="shared" si="68"/>
        <v/>
      </c>
      <c r="F154" s="85" t="str">
        <f t="shared" si="69"/>
        <v/>
      </c>
      <c r="G154" s="86" t="str">
        <f t="shared" si="70"/>
        <v/>
      </c>
      <c r="H154" s="87" t="str">
        <f t="shared" si="71"/>
        <v/>
      </c>
      <c r="I154" s="94"/>
      <c r="J154" s="84" t="str">
        <f t="shared" si="72"/>
        <v/>
      </c>
      <c r="K154" s="84" t="str">
        <f t="shared" si="73"/>
        <v/>
      </c>
      <c r="L154" s="84" t="str">
        <f t="shared" si="74"/>
        <v/>
      </c>
      <c r="M154" s="89"/>
      <c r="N154" s="89"/>
      <c r="P154" s="199"/>
      <c r="Q154" s="199"/>
      <c r="R154" s="199"/>
      <c r="S154" s="239"/>
      <c r="T154" s="273">
        <f t="shared" si="75"/>
        <v>0</v>
      </c>
      <c r="V154" s="205" t="str">
        <f t="shared" si="77"/>
        <v/>
      </c>
      <c r="W154" s="205" t="str">
        <f t="shared" si="77"/>
        <v/>
      </c>
      <c r="X154" s="299">
        <v>19</v>
      </c>
      <c r="Z154" s="332" t="str">
        <f t="shared" si="76"/>
        <v/>
      </c>
    </row>
    <row r="155" spans="1:26" ht="6" customHeight="1" x14ac:dyDescent="0.25">
      <c r="B155" s="104"/>
      <c r="C155" s="105"/>
      <c r="D155" s="105"/>
      <c r="E155" s="105"/>
      <c r="F155" s="105"/>
      <c r="G155" s="105"/>
      <c r="H155" s="105"/>
      <c r="I155" s="105"/>
      <c r="J155" s="105"/>
      <c r="K155" s="105"/>
      <c r="L155" s="105"/>
      <c r="M155" s="89"/>
      <c r="N155" s="89"/>
      <c r="Z155" s="332" t="str">
        <f>lft(G155,Peildatum)</f>
        <v/>
      </c>
    </row>
    <row r="156" spans="1:26" x14ac:dyDescent="0.25">
      <c r="B156" s="97"/>
      <c r="C156" s="98"/>
      <c r="D156" s="97"/>
      <c r="E156" s="97"/>
      <c r="F156" s="97"/>
      <c r="G156" s="340" t="str">
        <f>Z137</f>
        <v/>
      </c>
      <c r="H156" s="106" t="s">
        <v>5723</v>
      </c>
      <c r="I156" s="99"/>
      <c r="J156" s="107">
        <f>P137</f>
        <v>0</v>
      </c>
      <c r="K156" s="107">
        <f>Q137</f>
        <v>0</v>
      </c>
      <c r="L156" s="107">
        <f>R137</f>
        <v>0</v>
      </c>
      <c r="M156" s="89"/>
      <c r="N156" s="89"/>
    </row>
    <row r="157" spans="1:26" ht="12.75" customHeight="1" x14ac:dyDescent="0.25">
      <c r="B157" s="428" t="s">
        <v>5724</v>
      </c>
      <c r="C157" s="428"/>
      <c r="D157" s="428"/>
      <c r="E157" s="428"/>
      <c r="F157" s="428"/>
      <c r="G157" s="428"/>
      <c r="H157" s="428"/>
      <c r="I157" s="428"/>
      <c r="J157" s="428"/>
      <c r="K157" s="428"/>
      <c r="L157" s="428"/>
      <c r="M157" s="89"/>
      <c r="N157" s="89"/>
    </row>
    <row r="158" spans="1:26" ht="129.9" customHeight="1" x14ac:dyDescent="0.25">
      <c r="B158" s="431"/>
      <c r="C158" s="431"/>
      <c r="D158" s="431"/>
      <c r="E158" s="431"/>
      <c r="F158" s="431"/>
      <c r="G158" s="431"/>
      <c r="H158" s="431"/>
      <c r="I158" s="431"/>
      <c r="J158" s="431"/>
      <c r="K158" s="431"/>
      <c r="L158" s="431"/>
      <c r="M158" s="108"/>
      <c r="N158" s="108"/>
    </row>
    <row r="159" spans="1:26" ht="13.8" thickBot="1" x14ac:dyDescent="0.3">
      <c r="B159" s="109"/>
      <c r="C159" s="110"/>
      <c r="D159" s="109"/>
      <c r="E159" s="109"/>
      <c r="F159" s="109"/>
      <c r="G159" s="111"/>
      <c r="H159" s="111"/>
      <c r="I159" s="111"/>
      <c r="J159" s="110"/>
      <c r="K159" s="110"/>
      <c r="L159" s="110"/>
      <c r="M159" s="89"/>
      <c r="N159" s="89"/>
      <c r="O159" s="31"/>
      <c r="P159" s="31"/>
      <c r="Q159" s="31"/>
      <c r="R159" s="31"/>
      <c r="S159" s="120"/>
      <c r="T159" s="348"/>
      <c r="U159" s="31"/>
      <c r="V159" s="31"/>
      <c r="W159" s="31"/>
      <c r="X159" s="267"/>
    </row>
    <row r="160" spans="1:26" ht="13.8" thickTop="1" x14ac:dyDescent="0.25">
      <c r="B160" s="97"/>
      <c r="C160" s="98"/>
      <c r="D160" s="97"/>
      <c r="E160" s="97"/>
      <c r="F160" s="97"/>
      <c r="G160" s="99"/>
      <c r="H160" s="99"/>
      <c r="I160" s="99"/>
      <c r="J160" s="98"/>
      <c r="K160" s="98"/>
      <c r="L160" s="98"/>
      <c r="M160" s="89"/>
      <c r="N160" s="89"/>
      <c r="O160" s="31"/>
      <c r="P160" s="121" t="str">
        <f>IF(C162="","",IF(LEFT(D162,1)="V","V",IF(LEFT(D162,1)="Z","Z","")))</f>
        <v/>
      </c>
      <c r="Q160" s="121" t="str">
        <f>IF($P160="","",LEFT(IFERROR(VLOOKUP($C162,IF(P160="V",TeamsV,TeamsZ),2,0),"")&amp;"??",2))</f>
        <v/>
      </c>
      <c r="R160" s="121" t="str">
        <f>IF(P160="","",LEFT(IFERROR(VLOOKUP(C162,IF(P160="V",TeamsV,TeamsZ),4,0),"")&amp;"?",1))</f>
        <v/>
      </c>
      <c r="S160" s="120"/>
      <c r="T160" s="348"/>
      <c r="U160" s="31"/>
      <c r="V160" s="31"/>
      <c r="W160" s="31"/>
      <c r="X160" s="267" t="s">
        <v>5714</v>
      </c>
    </row>
    <row r="161" spans="1:26" x14ac:dyDescent="0.25">
      <c r="A161" s="59"/>
      <c r="B161" s="97"/>
      <c r="C161" s="98" t="s">
        <v>3</v>
      </c>
      <c r="D161" s="98" t="s">
        <v>5722</v>
      </c>
      <c r="E161" s="429" t="s">
        <v>6100</v>
      </c>
      <c r="F161" s="429"/>
      <c r="G161" s="429"/>
      <c r="H161" s="429"/>
      <c r="I161" s="99"/>
      <c r="J161" s="98" t="s">
        <v>5711</v>
      </c>
      <c r="K161" s="98" t="s">
        <v>5712</v>
      </c>
      <c r="L161" s="98" t="s">
        <v>5713</v>
      </c>
      <c r="M161" s="66"/>
      <c r="N161" s="66"/>
      <c r="O161" s="67"/>
      <c r="P161" s="68">
        <f>COUNT(P165:P179)</f>
        <v>0</v>
      </c>
      <c r="Q161" s="68">
        <f>COUNT(Q165:Q179)</f>
        <v>0</v>
      </c>
      <c r="R161" s="68">
        <f>COUNT(R165:R179)</f>
        <v>0</v>
      </c>
      <c r="S161" s="238"/>
      <c r="T161" s="350"/>
      <c r="U161" s="67">
        <f>15-COUNTBLANK(C165:C179)</f>
        <v>0</v>
      </c>
      <c r="V161" s="100" t="str">
        <f>IFERROR(UPPER(LEFT(D162,1)),"-")</f>
        <v/>
      </c>
      <c r="W161" s="101">
        <f>IFERROR(IF(V161="V",0,IF(V161="Z",1,9)),9)</f>
        <v>9</v>
      </c>
      <c r="X161" s="301">
        <v>1</v>
      </c>
      <c r="Z161" s="335"/>
    </row>
    <row r="162" spans="1:26" x14ac:dyDescent="0.25">
      <c r="A162" s="40">
        <v>7</v>
      </c>
      <c r="B162" s="70"/>
      <c r="C162" s="102"/>
      <c r="D162" s="206"/>
      <c r="E162" s="430"/>
      <c r="F162" s="430" t="s">
        <v>17</v>
      </c>
      <c r="G162" s="430" t="s">
        <v>17</v>
      </c>
      <c r="H162" s="430" t="s">
        <v>17</v>
      </c>
      <c r="I162" s="73"/>
      <c r="J162" s="268">
        <f>COUNTIF(C165:C179,"V")</f>
        <v>0</v>
      </c>
      <c r="K162" s="268">
        <f>COUNTIF(C165:C179,"M")</f>
        <v>0</v>
      </c>
      <c r="L162" s="74" t="str">
        <f>IFERROR(AVERAGE(H165:H179),"")</f>
        <v/>
      </c>
      <c r="M162" s="75"/>
      <c r="N162" s="75"/>
      <c r="O162" s="76" t="str">
        <f>IF($C162="","",LEFT(IFERROR(VLOOKUP($C162,IF($D162="Veld",TeamsV,TeamsZ),4,0),"")&amp;"?",1))</f>
        <v/>
      </c>
      <c r="P162" s="346"/>
      <c r="Q162" s="346"/>
      <c r="R162" s="346"/>
      <c r="S162" s="239"/>
      <c r="T162" s="344">
        <f>SUM(T165:T179)</f>
        <v>0</v>
      </c>
      <c r="U162" s="201" t="str">
        <f>MID($C162,1,1)</f>
        <v/>
      </c>
      <c r="V162" s="201" t="str">
        <f>MID($C162,1,1)</f>
        <v/>
      </c>
      <c r="W162" s="201" t="str">
        <f>MID($C162,1,1)</f>
        <v/>
      </c>
      <c r="X162" s="299">
        <v>2</v>
      </c>
      <c r="Z162" s="335" t="str">
        <f>IFERROR(AVERAGE(Z165:Z179),"")</f>
        <v/>
      </c>
    </row>
    <row r="163" spans="1:26" x14ac:dyDescent="0.25">
      <c r="B163" s="60"/>
      <c r="C163" s="197"/>
      <c r="D163" s="60"/>
      <c r="E163" s="60"/>
      <c r="F163" s="60"/>
      <c r="G163" s="64"/>
      <c r="H163" s="64"/>
      <c r="I163" s="64"/>
      <c r="J163" s="208"/>
      <c r="K163" s="208"/>
      <c r="L163" s="208"/>
      <c r="M163" s="77"/>
      <c r="N163" s="77"/>
      <c r="P163" s="200"/>
      <c r="Q163" s="200"/>
      <c r="R163" s="200"/>
      <c r="T163" s="156">
        <f t="shared" ref="T163" si="78">SUM(T164:T178)</f>
        <v>0</v>
      </c>
      <c r="U163" s="202"/>
      <c r="V163" s="202"/>
      <c r="W163" s="202"/>
      <c r="X163" s="299">
        <v>3</v>
      </c>
      <c r="Z163" s="336"/>
    </row>
    <row r="164" spans="1:26" x14ac:dyDescent="0.25">
      <c r="A164" s="78"/>
      <c r="B164" s="79"/>
      <c r="C164" s="80" t="s">
        <v>5715</v>
      </c>
      <c r="D164" s="80" t="s">
        <v>5716</v>
      </c>
      <c r="E164" s="81" t="s">
        <v>5717</v>
      </c>
      <c r="F164" s="81" t="s">
        <v>5718</v>
      </c>
      <c r="G164" s="80" t="s">
        <v>5719</v>
      </c>
      <c r="H164" s="80" t="s">
        <v>5720</v>
      </c>
      <c r="I164" s="80" t="s">
        <v>5575</v>
      </c>
      <c r="J164" s="80" t="s">
        <v>7904</v>
      </c>
      <c r="K164" s="80" t="s">
        <v>7905</v>
      </c>
      <c r="L164" s="80" t="s">
        <v>8680</v>
      </c>
      <c r="M164" s="82"/>
      <c r="N164" s="82"/>
      <c r="O164" s="83"/>
      <c r="P164" s="203" t="s">
        <v>5585</v>
      </c>
      <c r="Q164" s="203" t="s">
        <v>5584</v>
      </c>
      <c r="R164" s="203" t="s">
        <v>5586</v>
      </c>
      <c r="S164" s="203"/>
      <c r="T164" s="156"/>
      <c r="U164" s="201" t="str">
        <f>IF(W162="","",VLOOKUP(W162,Leeftijdscat,2,FALSE))</f>
        <v/>
      </c>
      <c r="V164" s="201" t="str">
        <f>IF(W162="","",VLOOKUP(W162,Leeftijdscat,3,FALSE))</f>
        <v/>
      </c>
      <c r="W164" s="201" t="str">
        <f>IF(W162="","",VLOOKUP(W162,Leeftijdscat,4,FALSE))</f>
        <v/>
      </c>
      <c r="X164" s="299">
        <v>4</v>
      </c>
      <c r="Z164" s="332"/>
    </row>
    <row r="165" spans="1:26" x14ac:dyDescent="0.25">
      <c r="A165" s="31" t="str">
        <f>C162&amp;"x"&amp;B165</f>
        <v>x1</v>
      </c>
      <c r="B165" s="60">
        <v>1</v>
      </c>
      <c r="C165" s="84" t="str">
        <f t="shared" ref="C165:C179" si="79">IF(OR(LEFT($A165,1)="x",W$161=9),"",IFERROR(VLOOKUP($A165,IF(V$161="V",LedenV,LedenZ),6-W$161,0),""))</f>
        <v/>
      </c>
      <c r="D165" s="84" t="str">
        <f t="shared" ref="D165:D179" si="80">IF(OR(LEFT($A165,1)="x",W$161=9),"",IFERROR(VLOOKUP($A165,IF(V$161="V",LedenV,LedenZ),7-W$161,0),""))</f>
        <v/>
      </c>
      <c r="E165" s="85" t="str">
        <f t="shared" ref="E165:E179" si="81">IF(OR(LEFT($A165,1)="x",W$161=9),"",IFERROR(VLOOKUP($A165,IF(V$161="V",LedenV,LedenZ),8-W$161,0),""))</f>
        <v/>
      </c>
      <c r="F165" s="85" t="str">
        <f t="shared" ref="F165:F179" si="82">IF(OR(LEFT($A165,1)="x",W$161=9),"",IFERROR(VLOOKUP($A165,IF(V$161="V",LedenV,LedenZ),9-W$161,0),""))</f>
        <v/>
      </c>
      <c r="G165" s="86" t="str">
        <f t="shared" ref="G165:G179" si="83">IF(OR(LEFT($A165,1)="x",W$161=9),"",IFERROR(VLOOKUP($A165,IF(V$161="V",LedenV,LedenZ),10-W$161,0),""))</f>
        <v/>
      </c>
      <c r="H165" s="87" t="str">
        <f t="shared" ref="H165:H179" si="84">IF(AND(ISNUMBER(G165),G165&lt;&gt;0),IF(OR(MONTH(G165)&lt;MONTH(Peildatum),AND(MONTH(G165)&lt;=MONTH(Peildatum),DAY(G165)&lt;=DAY(Peildatum))),YEAR(Peildatum)-YEAR(G165),YEAR(Peildatum)-YEAR(G165)-1),"")</f>
        <v/>
      </c>
      <c r="I165" s="103"/>
      <c r="J165" s="84" t="str">
        <f t="shared" ref="J165:J179" si="85">IF(OR(LEFT($A165,1)="x",W$161=9),"",IFERROR(VLOOKUP($A165,IF(V$161="V",LedenV,LedenZ),16-W$161,0),""))</f>
        <v/>
      </c>
      <c r="K165" s="84" t="str">
        <f t="shared" ref="K165:K179" si="86">IF(OR(LEFT($A165,1)="x",W$161=9),"",IFERROR(VLOOKUP($A165,IF(V$161="V",LedenV,LedenZ),17-W$161,0),""))</f>
        <v/>
      </c>
      <c r="L165" s="84" t="str">
        <f t="shared" ref="L165:L179" si="87">IF(OR(LEFT($A165,1)="x",W$161=9),"",IFERROR(VLOOKUP($A165,IF(V$161="V",LedenV,LedenZ),18-W$161,0),""))</f>
        <v/>
      </c>
      <c r="M165" s="89"/>
      <c r="N165" s="89"/>
      <c r="P165" s="199"/>
      <c r="Q165" s="199"/>
      <c r="R165" s="199"/>
      <c r="S165" s="239"/>
      <c r="T165" s="273">
        <f t="shared" ref="T165:T179" si="88">IF(LEN(C165&amp;D165&amp;E165&amp;F165)&gt;0,1,0)</f>
        <v>0</v>
      </c>
      <c r="U165" s="202"/>
      <c r="V165" s="205" t="str">
        <f>V164</f>
        <v/>
      </c>
      <c r="W165" s="205" t="str">
        <f>W164</f>
        <v/>
      </c>
      <c r="X165" s="299">
        <v>5</v>
      </c>
      <c r="Z165" s="332" t="str">
        <f t="shared" ref="Z165:Z179" si="89">lft(G165,Peildatum)</f>
        <v/>
      </c>
    </row>
    <row r="166" spans="1:26" x14ac:dyDescent="0.25">
      <c r="A166" s="31" t="str">
        <f>C162&amp;"x"&amp;B166</f>
        <v>x2</v>
      </c>
      <c r="B166" s="60">
        <v>2</v>
      </c>
      <c r="C166" s="84" t="str">
        <f t="shared" si="79"/>
        <v/>
      </c>
      <c r="D166" s="84" t="str">
        <f t="shared" si="80"/>
        <v/>
      </c>
      <c r="E166" s="85" t="str">
        <f t="shared" si="81"/>
        <v/>
      </c>
      <c r="F166" s="85" t="str">
        <f t="shared" si="82"/>
        <v/>
      </c>
      <c r="G166" s="86" t="str">
        <f t="shared" si="83"/>
        <v/>
      </c>
      <c r="H166" s="87" t="str">
        <f t="shared" si="84"/>
        <v/>
      </c>
      <c r="I166" s="94"/>
      <c r="J166" s="84" t="str">
        <f t="shared" si="85"/>
        <v/>
      </c>
      <c r="K166" s="84" t="str">
        <f t="shared" si="86"/>
        <v/>
      </c>
      <c r="L166" s="84" t="str">
        <f t="shared" si="87"/>
        <v/>
      </c>
      <c r="M166" s="89"/>
      <c r="N166" s="89"/>
      <c r="P166" s="199"/>
      <c r="Q166" s="199"/>
      <c r="R166" s="199"/>
      <c r="S166" s="239"/>
      <c r="T166" s="273">
        <f t="shared" si="88"/>
        <v>0</v>
      </c>
      <c r="U166" s="202"/>
      <c r="V166" s="205" t="str">
        <f t="shared" ref="V166:W179" si="90">V165</f>
        <v/>
      </c>
      <c r="W166" s="205" t="str">
        <f t="shared" si="90"/>
        <v/>
      </c>
      <c r="X166" s="299">
        <v>6</v>
      </c>
      <c r="Z166" s="332" t="str">
        <f t="shared" si="89"/>
        <v/>
      </c>
    </row>
    <row r="167" spans="1:26" x14ac:dyDescent="0.25">
      <c r="A167" s="31" t="str">
        <f>C162&amp;"x"&amp;B167</f>
        <v>x3</v>
      </c>
      <c r="B167" s="60">
        <v>3</v>
      </c>
      <c r="C167" s="84" t="str">
        <f t="shared" si="79"/>
        <v/>
      </c>
      <c r="D167" s="84" t="str">
        <f t="shared" si="80"/>
        <v/>
      </c>
      <c r="E167" s="85" t="str">
        <f t="shared" si="81"/>
        <v/>
      </c>
      <c r="F167" s="85" t="str">
        <f t="shared" si="82"/>
        <v/>
      </c>
      <c r="G167" s="86" t="str">
        <f t="shared" si="83"/>
        <v/>
      </c>
      <c r="H167" s="87" t="str">
        <f t="shared" si="84"/>
        <v/>
      </c>
      <c r="I167" s="94"/>
      <c r="J167" s="84" t="str">
        <f t="shared" si="85"/>
        <v/>
      </c>
      <c r="K167" s="84" t="str">
        <f t="shared" si="86"/>
        <v/>
      </c>
      <c r="L167" s="84" t="str">
        <f t="shared" si="87"/>
        <v/>
      </c>
      <c r="M167" s="89"/>
      <c r="N167" s="89"/>
      <c r="P167" s="199"/>
      <c r="Q167" s="199"/>
      <c r="R167" s="199"/>
      <c r="S167" s="239"/>
      <c r="T167" s="273">
        <f t="shared" si="88"/>
        <v>0</v>
      </c>
      <c r="U167" s="202"/>
      <c r="V167" s="205" t="str">
        <f t="shared" si="90"/>
        <v/>
      </c>
      <c r="W167" s="205" t="str">
        <f t="shared" si="90"/>
        <v/>
      </c>
      <c r="X167" s="299">
        <v>7</v>
      </c>
      <c r="Z167" s="332" t="str">
        <f t="shared" si="89"/>
        <v/>
      </c>
    </row>
    <row r="168" spans="1:26" x14ac:dyDescent="0.25">
      <c r="A168" s="31" t="str">
        <f>C162&amp;"x"&amp;B168</f>
        <v>x4</v>
      </c>
      <c r="B168" s="60">
        <v>4</v>
      </c>
      <c r="C168" s="84" t="str">
        <f t="shared" si="79"/>
        <v/>
      </c>
      <c r="D168" s="84" t="str">
        <f t="shared" si="80"/>
        <v/>
      </c>
      <c r="E168" s="85" t="str">
        <f t="shared" si="81"/>
        <v/>
      </c>
      <c r="F168" s="85" t="str">
        <f t="shared" si="82"/>
        <v/>
      </c>
      <c r="G168" s="86" t="str">
        <f t="shared" si="83"/>
        <v/>
      </c>
      <c r="H168" s="87" t="str">
        <f t="shared" si="84"/>
        <v/>
      </c>
      <c r="I168" s="94"/>
      <c r="J168" s="84" t="str">
        <f t="shared" si="85"/>
        <v/>
      </c>
      <c r="K168" s="84" t="str">
        <f t="shared" si="86"/>
        <v/>
      </c>
      <c r="L168" s="84" t="str">
        <f t="shared" si="87"/>
        <v/>
      </c>
      <c r="M168" s="89"/>
      <c r="N168" s="89"/>
      <c r="P168" s="199"/>
      <c r="Q168" s="199"/>
      <c r="R168" s="199"/>
      <c r="S168" s="239"/>
      <c r="T168" s="273">
        <f t="shared" si="88"/>
        <v>0</v>
      </c>
      <c r="U168" s="202"/>
      <c r="V168" s="205" t="str">
        <f t="shared" si="90"/>
        <v/>
      </c>
      <c r="W168" s="205" t="str">
        <f t="shared" si="90"/>
        <v/>
      </c>
      <c r="X168" s="299">
        <v>8</v>
      </c>
      <c r="Z168" s="332" t="str">
        <f t="shared" si="89"/>
        <v/>
      </c>
    </row>
    <row r="169" spans="1:26" x14ac:dyDescent="0.25">
      <c r="A169" s="31" t="str">
        <f>C162&amp;"x"&amp;B169</f>
        <v>x5</v>
      </c>
      <c r="B169" s="60">
        <v>5</v>
      </c>
      <c r="C169" s="84" t="str">
        <f t="shared" si="79"/>
        <v/>
      </c>
      <c r="D169" s="84" t="str">
        <f t="shared" si="80"/>
        <v/>
      </c>
      <c r="E169" s="85" t="str">
        <f t="shared" si="81"/>
        <v/>
      </c>
      <c r="F169" s="85" t="str">
        <f t="shared" si="82"/>
        <v/>
      </c>
      <c r="G169" s="86" t="str">
        <f t="shared" si="83"/>
        <v/>
      </c>
      <c r="H169" s="87" t="str">
        <f t="shared" si="84"/>
        <v/>
      </c>
      <c r="I169" s="94"/>
      <c r="J169" s="84" t="str">
        <f t="shared" si="85"/>
        <v/>
      </c>
      <c r="K169" s="84" t="str">
        <f t="shared" si="86"/>
        <v/>
      </c>
      <c r="L169" s="84" t="str">
        <f t="shared" si="87"/>
        <v/>
      </c>
      <c r="M169" s="89"/>
      <c r="N169" s="89"/>
      <c r="P169" s="199"/>
      <c r="Q169" s="199"/>
      <c r="R169" s="199"/>
      <c r="S169" s="239"/>
      <c r="T169" s="273">
        <f t="shared" si="88"/>
        <v>0</v>
      </c>
      <c r="U169" s="202"/>
      <c r="V169" s="205" t="str">
        <f t="shared" si="90"/>
        <v/>
      </c>
      <c r="W169" s="205" t="str">
        <f t="shared" si="90"/>
        <v/>
      </c>
      <c r="X169" s="299">
        <v>9</v>
      </c>
      <c r="Z169" s="332" t="str">
        <f t="shared" si="89"/>
        <v/>
      </c>
    </row>
    <row r="170" spans="1:26" x14ac:dyDescent="0.25">
      <c r="A170" s="31" t="str">
        <f>C162&amp;"x"&amp;B170</f>
        <v>x6</v>
      </c>
      <c r="B170" s="60">
        <v>6</v>
      </c>
      <c r="C170" s="84" t="str">
        <f t="shared" si="79"/>
        <v/>
      </c>
      <c r="D170" s="84" t="str">
        <f t="shared" si="80"/>
        <v/>
      </c>
      <c r="E170" s="85" t="str">
        <f t="shared" si="81"/>
        <v/>
      </c>
      <c r="F170" s="85" t="str">
        <f t="shared" si="82"/>
        <v/>
      </c>
      <c r="G170" s="86" t="str">
        <f t="shared" si="83"/>
        <v/>
      </c>
      <c r="H170" s="87" t="str">
        <f t="shared" si="84"/>
        <v/>
      </c>
      <c r="I170" s="94"/>
      <c r="J170" s="84" t="str">
        <f t="shared" si="85"/>
        <v/>
      </c>
      <c r="K170" s="84" t="str">
        <f t="shared" si="86"/>
        <v/>
      </c>
      <c r="L170" s="84" t="str">
        <f t="shared" si="87"/>
        <v/>
      </c>
      <c r="M170" s="89"/>
      <c r="N170" s="89"/>
      <c r="P170" s="199"/>
      <c r="Q170" s="199"/>
      <c r="R170" s="199"/>
      <c r="S170" s="239"/>
      <c r="T170" s="273">
        <f t="shared" si="88"/>
        <v>0</v>
      </c>
      <c r="U170" s="202"/>
      <c r="V170" s="205" t="str">
        <f t="shared" si="90"/>
        <v/>
      </c>
      <c r="W170" s="205" t="str">
        <f t="shared" si="90"/>
        <v/>
      </c>
      <c r="X170" s="299">
        <v>10</v>
      </c>
      <c r="Z170" s="332" t="str">
        <f t="shared" si="89"/>
        <v/>
      </c>
    </row>
    <row r="171" spans="1:26" x14ac:dyDescent="0.25">
      <c r="A171" s="31" t="str">
        <f>C162&amp;"x"&amp;B171</f>
        <v>x7</v>
      </c>
      <c r="B171" s="60">
        <v>7</v>
      </c>
      <c r="C171" s="84" t="str">
        <f t="shared" si="79"/>
        <v/>
      </c>
      <c r="D171" s="84" t="str">
        <f t="shared" si="80"/>
        <v/>
      </c>
      <c r="E171" s="85" t="str">
        <f t="shared" si="81"/>
        <v/>
      </c>
      <c r="F171" s="85" t="str">
        <f t="shared" si="82"/>
        <v/>
      </c>
      <c r="G171" s="86" t="str">
        <f t="shared" si="83"/>
        <v/>
      </c>
      <c r="H171" s="87" t="str">
        <f t="shared" si="84"/>
        <v/>
      </c>
      <c r="I171" s="94"/>
      <c r="J171" s="84" t="str">
        <f t="shared" si="85"/>
        <v/>
      </c>
      <c r="K171" s="84" t="str">
        <f t="shared" si="86"/>
        <v/>
      </c>
      <c r="L171" s="84" t="str">
        <f t="shared" si="87"/>
        <v/>
      </c>
      <c r="M171" s="89"/>
      <c r="N171" s="89"/>
      <c r="P171" s="199"/>
      <c r="Q171" s="199"/>
      <c r="R171" s="199"/>
      <c r="S171" s="239"/>
      <c r="T171" s="273">
        <f t="shared" si="88"/>
        <v>0</v>
      </c>
      <c r="U171" s="202"/>
      <c r="V171" s="205" t="str">
        <f t="shared" si="90"/>
        <v/>
      </c>
      <c r="W171" s="205" t="str">
        <f t="shared" si="90"/>
        <v/>
      </c>
      <c r="X171" s="299">
        <v>11</v>
      </c>
      <c r="Z171" s="332" t="str">
        <f t="shared" si="89"/>
        <v/>
      </c>
    </row>
    <row r="172" spans="1:26" x14ac:dyDescent="0.25">
      <c r="A172" s="31" t="str">
        <f>C162&amp;"x"&amp;B172</f>
        <v>x8</v>
      </c>
      <c r="B172" s="60">
        <v>8</v>
      </c>
      <c r="C172" s="84" t="str">
        <f t="shared" si="79"/>
        <v/>
      </c>
      <c r="D172" s="84" t="str">
        <f t="shared" si="80"/>
        <v/>
      </c>
      <c r="E172" s="85" t="str">
        <f t="shared" si="81"/>
        <v/>
      </c>
      <c r="F172" s="85" t="str">
        <f t="shared" si="82"/>
        <v/>
      </c>
      <c r="G172" s="86" t="str">
        <f t="shared" si="83"/>
        <v/>
      </c>
      <c r="H172" s="87" t="str">
        <f t="shared" si="84"/>
        <v/>
      </c>
      <c r="I172" s="94"/>
      <c r="J172" s="84" t="str">
        <f t="shared" si="85"/>
        <v/>
      </c>
      <c r="K172" s="84" t="str">
        <f t="shared" si="86"/>
        <v/>
      </c>
      <c r="L172" s="84" t="str">
        <f t="shared" si="87"/>
        <v/>
      </c>
      <c r="M172" s="89"/>
      <c r="N172" s="89"/>
      <c r="P172" s="199"/>
      <c r="Q172" s="199"/>
      <c r="R172" s="199"/>
      <c r="S172" s="239"/>
      <c r="T172" s="273">
        <f t="shared" si="88"/>
        <v>0</v>
      </c>
      <c r="U172" s="202"/>
      <c r="V172" s="205" t="str">
        <f t="shared" si="90"/>
        <v/>
      </c>
      <c r="W172" s="205" t="str">
        <f t="shared" si="90"/>
        <v/>
      </c>
      <c r="X172" s="299">
        <v>12</v>
      </c>
      <c r="Z172" s="332" t="str">
        <f t="shared" si="89"/>
        <v/>
      </c>
    </row>
    <row r="173" spans="1:26" x14ac:dyDescent="0.25">
      <c r="A173" s="31" t="str">
        <f>C162&amp;"x"&amp;B173</f>
        <v>x9</v>
      </c>
      <c r="B173" s="60">
        <v>9</v>
      </c>
      <c r="C173" s="84" t="str">
        <f t="shared" si="79"/>
        <v/>
      </c>
      <c r="D173" s="84" t="str">
        <f t="shared" si="80"/>
        <v/>
      </c>
      <c r="E173" s="85" t="str">
        <f t="shared" si="81"/>
        <v/>
      </c>
      <c r="F173" s="85" t="str">
        <f t="shared" si="82"/>
        <v/>
      </c>
      <c r="G173" s="86" t="str">
        <f t="shared" si="83"/>
        <v/>
      </c>
      <c r="H173" s="87" t="str">
        <f t="shared" si="84"/>
        <v/>
      </c>
      <c r="I173" s="94"/>
      <c r="J173" s="84" t="str">
        <f t="shared" si="85"/>
        <v/>
      </c>
      <c r="K173" s="84" t="str">
        <f t="shared" si="86"/>
        <v/>
      </c>
      <c r="L173" s="84" t="str">
        <f t="shared" si="87"/>
        <v/>
      </c>
      <c r="M173" s="89"/>
      <c r="N173" s="89"/>
      <c r="P173" s="199"/>
      <c r="Q173" s="199"/>
      <c r="R173" s="199"/>
      <c r="S173" s="239"/>
      <c r="T173" s="273">
        <f t="shared" si="88"/>
        <v>0</v>
      </c>
      <c r="U173" s="202"/>
      <c r="V173" s="205" t="str">
        <f t="shared" si="90"/>
        <v/>
      </c>
      <c r="W173" s="205" t="str">
        <f t="shared" si="90"/>
        <v/>
      </c>
      <c r="X173" s="299">
        <v>13</v>
      </c>
      <c r="Z173" s="332" t="str">
        <f t="shared" si="89"/>
        <v/>
      </c>
    </row>
    <row r="174" spans="1:26" x14ac:dyDescent="0.25">
      <c r="A174" s="31" t="str">
        <f>C162&amp;"x"&amp;B174</f>
        <v>x10</v>
      </c>
      <c r="B174" s="60">
        <v>10</v>
      </c>
      <c r="C174" s="84" t="str">
        <f t="shared" si="79"/>
        <v/>
      </c>
      <c r="D174" s="84" t="str">
        <f t="shared" si="80"/>
        <v/>
      </c>
      <c r="E174" s="85" t="str">
        <f t="shared" si="81"/>
        <v/>
      </c>
      <c r="F174" s="85" t="str">
        <f t="shared" si="82"/>
        <v/>
      </c>
      <c r="G174" s="86" t="str">
        <f t="shared" si="83"/>
        <v/>
      </c>
      <c r="H174" s="87" t="str">
        <f t="shared" si="84"/>
        <v/>
      </c>
      <c r="I174" s="94"/>
      <c r="J174" s="84" t="str">
        <f t="shared" si="85"/>
        <v/>
      </c>
      <c r="K174" s="84" t="str">
        <f t="shared" si="86"/>
        <v/>
      </c>
      <c r="L174" s="84" t="str">
        <f t="shared" si="87"/>
        <v/>
      </c>
      <c r="M174" s="89"/>
      <c r="N174" s="89"/>
      <c r="P174" s="199"/>
      <c r="Q174" s="199"/>
      <c r="R174" s="199"/>
      <c r="S174" s="239"/>
      <c r="T174" s="273">
        <f t="shared" si="88"/>
        <v>0</v>
      </c>
      <c r="U174" s="202"/>
      <c r="V174" s="205" t="str">
        <f t="shared" si="90"/>
        <v/>
      </c>
      <c r="W174" s="205" t="str">
        <f t="shared" si="90"/>
        <v/>
      </c>
      <c r="X174" s="299">
        <v>14</v>
      </c>
      <c r="Z174" s="332" t="str">
        <f t="shared" si="89"/>
        <v/>
      </c>
    </row>
    <row r="175" spans="1:26" x14ac:dyDescent="0.25">
      <c r="A175" s="31" t="str">
        <f>C162&amp;"x"&amp;B175</f>
        <v>x11</v>
      </c>
      <c r="B175" s="60">
        <v>11</v>
      </c>
      <c r="C175" s="84" t="str">
        <f t="shared" si="79"/>
        <v/>
      </c>
      <c r="D175" s="84" t="str">
        <f t="shared" si="80"/>
        <v/>
      </c>
      <c r="E175" s="85" t="str">
        <f t="shared" si="81"/>
        <v/>
      </c>
      <c r="F175" s="85" t="str">
        <f t="shared" si="82"/>
        <v/>
      </c>
      <c r="G175" s="86" t="str">
        <f t="shared" si="83"/>
        <v/>
      </c>
      <c r="H175" s="87" t="str">
        <f t="shared" si="84"/>
        <v/>
      </c>
      <c r="I175" s="94"/>
      <c r="J175" s="84" t="str">
        <f t="shared" si="85"/>
        <v/>
      </c>
      <c r="K175" s="84" t="str">
        <f t="shared" si="86"/>
        <v/>
      </c>
      <c r="L175" s="84" t="str">
        <f t="shared" si="87"/>
        <v/>
      </c>
      <c r="M175" s="89"/>
      <c r="N175" s="89"/>
      <c r="P175" s="199"/>
      <c r="Q175" s="199"/>
      <c r="R175" s="199"/>
      <c r="S175" s="239"/>
      <c r="T175" s="273">
        <f t="shared" si="88"/>
        <v>0</v>
      </c>
      <c r="V175" s="205" t="str">
        <f t="shared" si="90"/>
        <v/>
      </c>
      <c r="W175" s="205" t="str">
        <f t="shared" si="90"/>
        <v/>
      </c>
      <c r="X175" s="299">
        <v>15</v>
      </c>
      <c r="Z175" s="332" t="str">
        <f t="shared" si="89"/>
        <v/>
      </c>
    </row>
    <row r="176" spans="1:26" x14ac:dyDescent="0.25">
      <c r="A176" s="31" t="str">
        <f>C162&amp;"x"&amp;B176</f>
        <v>x12</v>
      </c>
      <c r="B176" s="60">
        <v>12</v>
      </c>
      <c r="C176" s="84" t="str">
        <f t="shared" si="79"/>
        <v/>
      </c>
      <c r="D176" s="84" t="str">
        <f t="shared" si="80"/>
        <v/>
      </c>
      <c r="E176" s="85" t="str">
        <f t="shared" si="81"/>
        <v/>
      </c>
      <c r="F176" s="85" t="str">
        <f t="shared" si="82"/>
        <v/>
      </c>
      <c r="G176" s="86" t="str">
        <f t="shared" si="83"/>
        <v/>
      </c>
      <c r="H176" s="87" t="str">
        <f t="shared" si="84"/>
        <v/>
      </c>
      <c r="I176" s="94"/>
      <c r="J176" s="84" t="str">
        <f t="shared" si="85"/>
        <v/>
      </c>
      <c r="K176" s="84" t="str">
        <f t="shared" si="86"/>
        <v/>
      </c>
      <c r="L176" s="84" t="str">
        <f t="shared" si="87"/>
        <v/>
      </c>
      <c r="M176" s="89"/>
      <c r="N176" s="89"/>
      <c r="P176" s="199"/>
      <c r="Q176" s="199"/>
      <c r="R176" s="199"/>
      <c r="S176" s="239"/>
      <c r="T176" s="273">
        <f t="shared" si="88"/>
        <v>0</v>
      </c>
      <c r="V176" s="205" t="str">
        <f t="shared" si="90"/>
        <v/>
      </c>
      <c r="W176" s="205" t="str">
        <f t="shared" si="90"/>
        <v/>
      </c>
      <c r="X176" s="299">
        <v>16</v>
      </c>
      <c r="Z176" s="332" t="str">
        <f t="shared" si="89"/>
        <v/>
      </c>
    </row>
    <row r="177" spans="1:26" x14ac:dyDescent="0.25">
      <c r="A177" s="31" t="str">
        <f>C162&amp;"x"&amp;B177</f>
        <v>x13</v>
      </c>
      <c r="B177" s="60">
        <v>13</v>
      </c>
      <c r="C177" s="84" t="str">
        <f t="shared" si="79"/>
        <v/>
      </c>
      <c r="D177" s="84" t="str">
        <f t="shared" si="80"/>
        <v/>
      </c>
      <c r="E177" s="85" t="str">
        <f t="shared" si="81"/>
        <v/>
      </c>
      <c r="F177" s="85" t="str">
        <f t="shared" si="82"/>
        <v/>
      </c>
      <c r="G177" s="86" t="str">
        <f t="shared" si="83"/>
        <v/>
      </c>
      <c r="H177" s="87" t="str">
        <f t="shared" si="84"/>
        <v/>
      </c>
      <c r="I177" s="94"/>
      <c r="J177" s="84" t="str">
        <f t="shared" si="85"/>
        <v/>
      </c>
      <c r="K177" s="84" t="str">
        <f t="shared" si="86"/>
        <v/>
      </c>
      <c r="L177" s="84" t="str">
        <f t="shared" si="87"/>
        <v/>
      </c>
      <c r="M177" s="89"/>
      <c r="N177" s="89"/>
      <c r="P177" s="199"/>
      <c r="Q177" s="199"/>
      <c r="R177" s="199"/>
      <c r="S177" s="239"/>
      <c r="T177" s="273">
        <f t="shared" si="88"/>
        <v>0</v>
      </c>
      <c r="V177" s="205" t="str">
        <f t="shared" si="90"/>
        <v/>
      </c>
      <c r="W177" s="205" t="str">
        <f t="shared" si="90"/>
        <v/>
      </c>
      <c r="X177" s="299">
        <v>17</v>
      </c>
      <c r="Z177" s="332" t="str">
        <f t="shared" si="89"/>
        <v/>
      </c>
    </row>
    <row r="178" spans="1:26" x14ac:dyDescent="0.25">
      <c r="A178" s="31" t="str">
        <f>C162&amp;"x"&amp;B178</f>
        <v>x14</v>
      </c>
      <c r="B178" s="60">
        <v>14</v>
      </c>
      <c r="C178" s="84" t="str">
        <f t="shared" si="79"/>
        <v/>
      </c>
      <c r="D178" s="84" t="str">
        <f t="shared" si="80"/>
        <v/>
      </c>
      <c r="E178" s="85" t="str">
        <f t="shared" si="81"/>
        <v/>
      </c>
      <c r="F178" s="85" t="str">
        <f t="shared" si="82"/>
        <v/>
      </c>
      <c r="G178" s="86" t="str">
        <f t="shared" si="83"/>
        <v/>
      </c>
      <c r="H178" s="87" t="str">
        <f t="shared" si="84"/>
        <v/>
      </c>
      <c r="I178" s="94"/>
      <c r="J178" s="84" t="str">
        <f t="shared" si="85"/>
        <v/>
      </c>
      <c r="K178" s="84" t="str">
        <f t="shared" si="86"/>
        <v/>
      </c>
      <c r="L178" s="84" t="str">
        <f t="shared" si="87"/>
        <v/>
      </c>
      <c r="M178" s="89"/>
      <c r="N178" s="89"/>
      <c r="P178" s="199"/>
      <c r="Q178" s="199"/>
      <c r="R178" s="199"/>
      <c r="S178" s="239"/>
      <c r="T178" s="273">
        <f t="shared" si="88"/>
        <v>0</v>
      </c>
      <c r="V178" s="205" t="str">
        <f t="shared" si="90"/>
        <v/>
      </c>
      <c r="W178" s="205" t="str">
        <f t="shared" si="90"/>
        <v/>
      </c>
      <c r="X178" s="299">
        <v>18</v>
      </c>
      <c r="Z178" s="332" t="str">
        <f t="shared" si="89"/>
        <v/>
      </c>
    </row>
    <row r="179" spans="1:26" x14ac:dyDescent="0.25">
      <c r="A179" s="31" t="str">
        <f>C162&amp;"x"&amp;B179</f>
        <v>x15</v>
      </c>
      <c r="B179" s="60">
        <v>15</v>
      </c>
      <c r="C179" s="84" t="str">
        <f t="shared" si="79"/>
        <v/>
      </c>
      <c r="D179" s="84" t="str">
        <f t="shared" si="80"/>
        <v/>
      </c>
      <c r="E179" s="85" t="str">
        <f t="shared" si="81"/>
        <v/>
      </c>
      <c r="F179" s="85" t="str">
        <f t="shared" si="82"/>
        <v/>
      </c>
      <c r="G179" s="86" t="str">
        <f t="shared" si="83"/>
        <v/>
      </c>
      <c r="H179" s="87" t="str">
        <f t="shared" si="84"/>
        <v/>
      </c>
      <c r="I179" s="94"/>
      <c r="J179" s="84" t="str">
        <f t="shared" si="85"/>
        <v/>
      </c>
      <c r="K179" s="84" t="str">
        <f t="shared" si="86"/>
        <v/>
      </c>
      <c r="L179" s="84" t="str">
        <f t="shared" si="87"/>
        <v/>
      </c>
      <c r="M179" s="89"/>
      <c r="N179" s="89"/>
      <c r="P179" s="199"/>
      <c r="Q179" s="199"/>
      <c r="R179" s="199"/>
      <c r="S179" s="239"/>
      <c r="T179" s="273">
        <f t="shared" si="88"/>
        <v>0</v>
      </c>
      <c r="V179" s="205" t="str">
        <f t="shared" si="90"/>
        <v/>
      </c>
      <c r="W179" s="205" t="str">
        <f t="shared" si="90"/>
        <v/>
      </c>
      <c r="X179" s="299">
        <v>19</v>
      </c>
      <c r="Z179" s="332" t="str">
        <f t="shared" si="89"/>
        <v/>
      </c>
    </row>
    <row r="180" spans="1:26" ht="6" customHeight="1" x14ac:dyDescent="0.25">
      <c r="B180" s="104"/>
      <c r="C180" s="105"/>
      <c r="D180" s="105"/>
      <c r="E180" s="105"/>
      <c r="F180" s="105"/>
      <c r="G180" s="105"/>
      <c r="H180" s="105"/>
      <c r="I180" s="105"/>
      <c r="J180" s="105"/>
      <c r="K180" s="105"/>
      <c r="L180" s="105"/>
      <c r="M180" s="89"/>
      <c r="N180" s="89"/>
      <c r="Z180" s="332" t="str">
        <f>lft(G180,Peildatum)</f>
        <v/>
      </c>
    </row>
    <row r="181" spans="1:26" x14ac:dyDescent="0.25">
      <c r="B181" s="97"/>
      <c r="C181" s="98"/>
      <c r="D181" s="97"/>
      <c r="E181" s="97"/>
      <c r="F181" s="97"/>
      <c r="G181" s="340" t="str">
        <f>Z162</f>
        <v/>
      </c>
      <c r="H181" s="106" t="s">
        <v>5723</v>
      </c>
      <c r="I181" s="99"/>
      <c r="J181" s="107">
        <f>P162</f>
        <v>0</v>
      </c>
      <c r="K181" s="107">
        <f>Q162</f>
        <v>0</v>
      </c>
      <c r="L181" s="107">
        <f>R162</f>
        <v>0</v>
      </c>
      <c r="M181" s="89"/>
      <c r="N181" s="89"/>
    </row>
    <row r="182" spans="1:26" ht="12.75" customHeight="1" x14ac:dyDescent="0.25">
      <c r="B182" s="428" t="s">
        <v>5724</v>
      </c>
      <c r="C182" s="428"/>
      <c r="D182" s="428"/>
      <c r="E182" s="428"/>
      <c r="F182" s="428"/>
      <c r="G182" s="428"/>
      <c r="H182" s="428"/>
      <c r="I182" s="428"/>
      <c r="J182" s="428"/>
      <c r="K182" s="428"/>
      <c r="L182" s="428"/>
      <c r="M182" s="89"/>
      <c r="N182" s="89"/>
    </row>
    <row r="183" spans="1:26" ht="129.9" customHeight="1" x14ac:dyDescent="0.25">
      <c r="B183" s="431"/>
      <c r="C183" s="431"/>
      <c r="D183" s="431"/>
      <c r="E183" s="431"/>
      <c r="F183" s="431"/>
      <c r="G183" s="431"/>
      <c r="H183" s="431"/>
      <c r="I183" s="431"/>
      <c r="J183" s="431"/>
      <c r="K183" s="431"/>
      <c r="L183" s="431"/>
      <c r="M183" s="108"/>
      <c r="N183" s="108"/>
    </row>
    <row r="184" spans="1:26" ht="13.8" thickBot="1" x14ac:dyDescent="0.3">
      <c r="B184" s="109"/>
      <c r="C184" s="110"/>
      <c r="D184" s="109"/>
      <c r="E184" s="109"/>
      <c r="F184" s="109"/>
      <c r="G184" s="111"/>
      <c r="H184" s="111"/>
      <c r="I184" s="111"/>
      <c r="J184" s="110"/>
      <c r="K184" s="110"/>
      <c r="L184" s="110"/>
      <c r="M184" s="89"/>
      <c r="N184" s="89"/>
      <c r="O184" s="31"/>
      <c r="P184" s="31"/>
      <c r="Q184" s="31"/>
      <c r="R184" s="31"/>
      <c r="S184" s="120"/>
      <c r="T184" s="348"/>
      <c r="U184" s="31"/>
      <c r="V184" s="31"/>
      <c r="W184" s="31"/>
      <c r="X184" s="267"/>
    </row>
    <row r="185" spans="1:26" ht="13.8" thickTop="1" x14ac:dyDescent="0.25">
      <c r="B185" s="97"/>
      <c r="C185" s="98"/>
      <c r="D185" s="97"/>
      <c r="E185" s="97"/>
      <c r="F185" s="97"/>
      <c r="G185" s="99"/>
      <c r="H185" s="99"/>
      <c r="I185" s="99"/>
      <c r="J185" s="98"/>
      <c r="K185" s="98"/>
      <c r="L185" s="98"/>
      <c r="M185" s="89"/>
      <c r="N185" s="89"/>
      <c r="O185" s="31"/>
      <c r="P185" s="121" t="str">
        <f>IF(C187="","",IF(LEFT(D187,1)="V","V",IF(LEFT(D187,1)="Z","Z","")))</f>
        <v/>
      </c>
      <c r="Q185" s="121" t="str">
        <f>IF($P185="","",LEFT(IFERROR(VLOOKUP($C187,IF(P185="V",TeamsV,TeamsZ),2,0),"")&amp;"??",2))</f>
        <v/>
      </c>
      <c r="R185" s="121" t="str">
        <f>IF(P185="","",LEFT(IFERROR(VLOOKUP(C187,IF(P185="V",TeamsV,TeamsZ),4,0),"")&amp;"?",1))</f>
        <v/>
      </c>
      <c r="S185" s="120"/>
      <c r="T185" s="348"/>
      <c r="U185" s="31"/>
      <c r="V185" s="31"/>
      <c r="W185" s="31"/>
      <c r="X185" s="267" t="s">
        <v>5714</v>
      </c>
    </row>
    <row r="186" spans="1:26" x14ac:dyDescent="0.25">
      <c r="A186" s="59"/>
      <c r="B186" s="97"/>
      <c r="C186" s="98" t="s">
        <v>3</v>
      </c>
      <c r="D186" s="98" t="s">
        <v>5722</v>
      </c>
      <c r="E186" s="429" t="s">
        <v>6100</v>
      </c>
      <c r="F186" s="429"/>
      <c r="G186" s="429"/>
      <c r="H186" s="429"/>
      <c r="I186" s="99"/>
      <c r="J186" s="98" t="s">
        <v>5711</v>
      </c>
      <c r="K186" s="98" t="s">
        <v>5712</v>
      </c>
      <c r="L186" s="98" t="s">
        <v>5713</v>
      </c>
      <c r="M186" s="66"/>
      <c r="N186" s="66"/>
      <c r="O186" s="67"/>
      <c r="P186" s="68">
        <f>COUNT(P190:P204)</f>
        <v>0</v>
      </c>
      <c r="Q186" s="68">
        <f>COUNT(Q190:Q204)</f>
        <v>0</v>
      </c>
      <c r="R186" s="68">
        <f>COUNT(R190:R204)</f>
        <v>0</v>
      </c>
      <c r="S186" s="238"/>
      <c r="T186" s="350"/>
      <c r="U186" s="67">
        <f>15-COUNTBLANK(C190:C204)</f>
        <v>0</v>
      </c>
      <c r="V186" s="100" t="str">
        <f>IFERROR(UPPER(LEFT(D187,1)),"-")</f>
        <v/>
      </c>
      <c r="W186" s="101">
        <f>IFERROR(IF(V186="V",0,IF(V186="Z",1,9)),9)</f>
        <v>9</v>
      </c>
      <c r="X186" s="301">
        <v>1</v>
      </c>
      <c r="Z186" s="335"/>
    </row>
    <row r="187" spans="1:26" x14ac:dyDescent="0.25">
      <c r="A187" s="40">
        <v>8</v>
      </c>
      <c r="B187" s="70"/>
      <c r="C187" s="102"/>
      <c r="D187" s="206"/>
      <c r="E187" s="430"/>
      <c r="F187" s="430" t="s">
        <v>17</v>
      </c>
      <c r="G187" s="430" t="s">
        <v>17</v>
      </c>
      <c r="H187" s="430" t="s">
        <v>17</v>
      </c>
      <c r="I187" s="73"/>
      <c r="J187" s="268">
        <f>COUNTIF(C190:C204,"V")</f>
        <v>0</v>
      </c>
      <c r="K187" s="268">
        <f>COUNTIF(C190:C204,"M")</f>
        <v>0</v>
      </c>
      <c r="L187" s="74" t="str">
        <f>IFERROR(AVERAGE(H190:H204),"")</f>
        <v/>
      </c>
      <c r="M187" s="75"/>
      <c r="N187" s="75"/>
      <c r="O187" s="76" t="str">
        <f>IF($C187="","",LEFT(IFERROR(VLOOKUP($C187,IF($D187="Veld",TeamsV,TeamsZ),4,0),"")&amp;"?",1))</f>
        <v/>
      </c>
      <c r="P187" s="346"/>
      <c r="Q187" s="346"/>
      <c r="R187" s="346"/>
      <c r="S187" s="239"/>
      <c r="T187" s="344">
        <f>SUM(T190:T204)</f>
        <v>0</v>
      </c>
      <c r="U187" s="201" t="str">
        <f>MID($C187,1,1)</f>
        <v/>
      </c>
      <c r="V187" s="201" t="str">
        <f>MID($C187,1,1)</f>
        <v/>
      </c>
      <c r="W187" s="201" t="str">
        <f>MID($C187,1,1)</f>
        <v/>
      </c>
      <c r="X187" s="299">
        <v>2</v>
      </c>
      <c r="Z187" s="335" t="str">
        <f>IFERROR(AVERAGE(Z190:Z204),"")</f>
        <v/>
      </c>
    </row>
    <row r="188" spans="1:26" x14ac:dyDescent="0.25">
      <c r="B188" s="60"/>
      <c r="C188" s="197"/>
      <c r="D188" s="60"/>
      <c r="E188" s="60"/>
      <c r="F188" s="60"/>
      <c r="G188" s="64"/>
      <c r="H188" s="64"/>
      <c r="I188" s="64"/>
      <c r="J188" s="208"/>
      <c r="K188" s="208"/>
      <c r="L188" s="208"/>
      <c r="M188" s="77"/>
      <c r="N188" s="77"/>
      <c r="P188" s="200"/>
      <c r="Q188" s="200"/>
      <c r="R188" s="200"/>
      <c r="T188" s="156">
        <f t="shared" ref="T188" si="91">SUM(T189:T203)</f>
        <v>0</v>
      </c>
      <c r="U188" s="202"/>
      <c r="V188" s="202"/>
      <c r="W188" s="202"/>
      <c r="X188" s="299">
        <v>3</v>
      </c>
      <c r="Z188" s="336"/>
    </row>
    <row r="189" spans="1:26" x14ac:dyDescent="0.25">
      <c r="A189" s="78"/>
      <c r="B189" s="79"/>
      <c r="C189" s="80" t="s">
        <v>5715</v>
      </c>
      <c r="D189" s="80" t="s">
        <v>5716</v>
      </c>
      <c r="E189" s="81" t="s">
        <v>5717</v>
      </c>
      <c r="F189" s="81" t="s">
        <v>5718</v>
      </c>
      <c r="G189" s="80" t="s">
        <v>5719</v>
      </c>
      <c r="H189" s="80" t="s">
        <v>5720</v>
      </c>
      <c r="I189" s="80" t="s">
        <v>5575</v>
      </c>
      <c r="J189" s="80" t="s">
        <v>7904</v>
      </c>
      <c r="K189" s="80" t="s">
        <v>7905</v>
      </c>
      <c r="L189" s="80" t="s">
        <v>8680</v>
      </c>
      <c r="M189" s="82"/>
      <c r="N189" s="82"/>
      <c r="O189" s="83"/>
      <c r="P189" s="203" t="s">
        <v>5585</v>
      </c>
      <c r="Q189" s="203" t="s">
        <v>5584</v>
      </c>
      <c r="R189" s="203" t="s">
        <v>5586</v>
      </c>
      <c r="S189" s="203"/>
      <c r="T189" s="156"/>
      <c r="U189" s="201" t="str">
        <f>IF(W187="","",VLOOKUP(W187,Leeftijdscat,2,FALSE))</f>
        <v/>
      </c>
      <c r="V189" s="201" t="str">
        <f>IF(W187="","",VLOOKUP(W187,Leeftijdscat,3,FALSE))</f>
        <v/>
      </c>
      <c r="W189" s="201" t="str">
        <f>IF(W187="","",VLOOKUP(W187,Leeftijdscat,4,FALSE))</f>
        <v/>
      </c>
      <c r="X189" s="299">
        <v>4</v>
      </c>
      <c r="Z189" s="332"/>
    </row>
    <row r="190" spans="1:26" x14ac:dyDescent="0.25">
      <c r="A190" s="31" t="str">
        <f>C187&amp;"x"&amp;B190</f>
        <v>x1</v>
      </c>
      <c r="B190" s="60">
        <v>1</v>
      </c>
      <c r="C190" s="84" t="str">
        <f t="shared" ref="C190:C204" si="92">IF(OR(LEFT($A190,1)="x",W$186=9),"",IFERROR(VLOOKUP($A190,IF(V$186="V",LedenV,LedenZ),6-W$186,0),""))</f>
        <v/>
      </c>
      <c r="D190" s="84" t="str">
        <f t="shared" ref="D190:D204" si="93">IF(OR(LEFT($A190,1)="x",W$186=9),"",IFERROR(VLOOKUP($A190,IF(V$186="V",LedenV,LedenZ),7-W$186,0),""))</f>
        <v/>
      </c>
      <c r="E190" s="85" t="str">
        <f t="shared" ref="E190:E204" si="94">IF(OR(LEFT($A190,1)="x",W$186=9),"",IFERROR(VLOOKUP($A190,IF(V$186="V",LedenV,LedenZ),8-W$186,0),""))</f>
        <v/>
      </c>
      <c r="F190" s="85" t="str">
        <f t="shared" ref="F190:F204" si="95">IF(OR(LEFT($A190,1)="x",W$186=9),"",IFERROR(VLOOKUP($A190,IF(V$186="V",LedenV,LedenZ),9-W$186,0),""))</f>
        <v/>
      </c>
      <c r="G190" s="86" t="str">
        <f t="shared" ref="G190:G204" si="96">IF(OR(LEFT($A190,1)="x",W$186=9),"",IFERROR(VLOOKUP($A190,IF(V$186="V",LedenV,LedenZ),10-W$186,0),""))</f>
        <v/>
      </c>
      <c r="H190" s="87" t="str">
        <f t="shared" ref="H190:H204" si="97">IF(AND(ISNUMBER(G190),G190&lt;&gt;0),IF(OR(MONTH(G190)&lt;MONTH(Peildatum),AND(MONTH(G190)&lt;=MONTH(Peildatum),DAY(G190)&lt;=DAY(Peildatum))),YEAR(Peildatum)-YEAR(G190),YEAR(Peildatum)-YEAR(G190)-1),"")</f>
        <v/>
      </c>
      <c r="I190" s="103"/>
      <c r="J190" s="84" t="str">
        <f t="shared" ref="J190:J204" si="98">IF(OR(LEFT($A190,1)="x",W$186=9),"",IFERROR(VLOOKUP($A190,IF(V$186="V",LedenV,LedenZ),16-W$186,0),""))</f>
        <v/>
      </c>
      <c r="K190" s="84" t="str">
        <f t="shared" ref="K190:K204" si="99">IF(OR(LEFT($A190,1)="x",W$186=9),"",IFERROR(VLOOKUP($A190,IF(V$186="V",LedenV,LedenZ),17-W$186,0),""))</f>
        <v/>
      </c>
      <c r="L190" s="84" t="str">
        <f t="shared" ref="L190:L204" si="100">IF(OR(LEFT($A190,1)="x",W$186=9),"",IFERROR(VLOOKUP($A190,IF(V$186="V",LedenV,LedenZ),18-W$186,0),""))</f>
        <v/>
      </c>
      <c r="M190" s="89"/>
      <c r="N190" s="89"/>
      <c r="P190" s="199"/>
      <c r="Q190" s="199"/>
      <c r="R190" s="199"/>
      <c r="S190" s="239"/>
      <c r="T190" s="273">
        <f t="shared" ref="T190:T204" si="101">IF(LEN(C190&amp;D190&amp;E190&amp;F190)&gt;0,1,0)</f>
        <v>0</v>
      </c>
      <c r="U190" s="202"/>
      <c r="V190" s="205" t="str">
        <f>V189</f>
        <v/>
      </c>
      <c r="W190" s="205" t="str">
        <f>W189</f>
        <v/>
      </c>
      <c r="X190" s="299">
        <v>5</v>
      </c>
      <c r="Z190" s="332" t="str">
        <f t="shared" ref="Z190:Z204" si="102">lft(G190,Peildatum)</f>
        <v/>
      </c>
    </row>
    <row r="191" spans="1:26" x14ac:dyDescent="0.25">
      <c r="A191" s="31" t="str">
        <f>C187&amp;"x"&amp;B191</f>
        <v>x2</v>
      </c>
      <c r="B191" s="60">
        <v>2</v>
      </c>
      <c r="C191" s="84" t="str">
        <f t="shared" si="92"/>
        <v/>
      </c>
      <c r="D191" s="84" t="str">
        <f t="shared" si="93"/>
        <v/>
      </c>
      <c r="E191" s="85" t="str">
        <f t="shared" si="94"/>
        <v/>
      </c>
      <c r="F191" s="85" t="str">
        <f t="shared" si="95"/>
        <v/>
      </c>
      <c r="G191" s="86" t="str">
        <f t="shared" si="96"/>
        <v/>
      </c>
      <c r="H191" s="87" t="str">
        <f t="shared" si="97"/>
        <v/>
      </c>
      <c r="I191" s="94"/>
      <c r="J191" s="84" t="str">
        <f t="shared" si="98"/>
        <v/>
      </c>
      <c r="K191" s="84" t="str">
        <f t="shared" si="99"/>
        <v/>
      </c>
      <c r="L191" s="84" t="str">
        <f t="shared" si="100"/>
        <v/>
      </c>
      <c r="M191" s="89"/>
      <c r="N191" s="89"/>
      <c r="P191" s="199"/>
      <c r="Q191" s="199"/>
      <c r="R191" s="199"/>
      <c r="S191" s="239"/>
      <c r="T191" s="273">
        <f t="shared" si="101"/>
        <v>0</v>
      </c>
      <c r="U191" s="202"/>
      <c r="V191" s="205" t="str">
        <f t="shared" ref="V191:W204" si="103">V190</f>
        <v/>
      </c>
      <c r="W191" s="205" t="str">
        <f t="shared" si="103"/>
        <v/>
      </c>
      <c r="X191" s="299">
        <v>6</v>
      </c>
      <c r="Z191" s="332" t="str">
        <f t="shared" si="102"/>
        <v/>
      </c>
    </row>
    <row r="192" spans="1:26" x14ac:dyDescent="0.25">
      <c r="A192" s="31" t="str">
        <f>C187&amp;"x"&amp;B192</f>
        <v>x3</v>
      </c>
      <c r="B192" s="60">
        <v>3</v>
      </c>
      <c r="C192" s="84" t="str">
        <f t="shared" si="92"/>
        <v/>
      </c>
      <c r="D192" s="84" t="str">
        <f t="shared" si="93"/>
        <v/>
      </c>
      <c r="E192" s="85" t="str">
        <f t="shared" si="94"/>
        <v/>
      </c>
      <c r="F192" s="85" t="str">
        <f t="shared" si="95"/>
        <v/>
      </c>
      <c r="G192" s="86" t="str">
        <f t="shared" si="96"/>
        <v/>
      </c>
      <c r="H192" s="87" t="str">
        <f t="shared" si="97"/>
        <v/>
      </c>
      <c r="I192" s="94"/>
      <c r="J192" s="84" t="str">
        <f t="shared" si="98"/>
        <v/>
      </c>
      <c r="K192" s="84" t="str">
        <f t="shared" si="99"/>
        <v/>
      </c>
      <c r="L192" s="84" t="str">
        <f t="shared" si="100"/>
        <v/>
      </c>
      <c r="M192" s="89"/>
      <c r="N192" s="89"/>
      <c r="P192" s="199"/>
      <c r="Q192" s="199"/>
      <c r="R192" s="199"/>
      <c r="S192" s="239"/>
      <c r="T192" s="273">
        <f t="shared" si="101"/>
        <v>0</v>
      </c>
      <c r="U192" s="202"/>
      <c r="V192" s="205" t="str">
        <f t="shared" si="103"/>
        <v/>
      </c>
      <c r="W192" s="205" t="str">
        <f t="shared" si="103"/>
        <v/>
      </c>
      <c r="X192" s="299">
        <v>7</v>
      </c>
      <c r="Z192" s="332" t="str">
        <f t="shared" si="102"/>
        <v/>
      </c>
    </row>
    <row r="193" spans="1:26" x14ac:dyDescent="0.25">
      <c r="A193" s="31" t="str">
        <f>C187&amp;"x"&amp;B193</f>
        <v>x4</v>
      </c>
      <c r="B193" s="60">
        <v>4</v>
      </c>
      <c r="C193" s="84" t="str">
        <f t="shared" si="92"/>
        <v/>
      </c>
      <c r="D193" s="84" t="str">
        <f t="shared" si="93"/>
        <v/>
      </c>
      <c r="E193" s="85" t="str">
        <f t="shared" si="94"/>
        <v/>
      </c>
      <c r="F193" s="85" t="str">
        <f t="shared" si="95"/>
        <v/>
      </c>
      <c r="G193" s="86" t="str">
        <f t="shared" si="96"/>
        <v/>
      </c>
      <c r="H193" s="87" t="str">
        <f t="shared" si="97"/>
        <v/>
      </c>
      <c r="I193" s="94"/>
      <c r="J193" s="84" t="str">
        <f t="shared" si="98"/>
        <v/>
      </c>
      <c r="K193" s="84" t="str">
        <f t="shared" si="99"/>
        <v/>
      </c>
      <c r="L193" s="84" t="str">
        <f t="shared" si="100"/>
        <v/>
      </c>
      <c r="M193" s="89"/>
      <c r="N193" s="89"/>
      <c r="P193" s="199"/>
      <c r="Q193" s="199"/>
      <c r="R193" s="199"/>
      <c r="S193" s="239"/>
      <c r="T193" s="273">
        <f t="shared" si="101"/>
        <v>0</v>
      </c>
      <c r="U193" s="202"/>
      <c r="V193" s="205" t="str">
        <f t="shared" si="103"/>
        <v/>
      </c>
      <c r="W193" s="205" t="str">
        <f t="shared" si="103"/>
        <v/>
      </c>
      <c r="X193" s="299">
        <v>8</v>
      </c>
      <c r="Z193" s="332" t="str">
        <f t="shared" si="102"/>
        <v/>
      </c>
    </row>
    <row r="194" spans="1:26" x14ac:dyDescent="0.25">
      <c r="A194" s="31" t="str">
        <f>C187&amp;"x"&amp;B194</f>
        <v>x5</v>
      </c>
      <c r="B194" s="60">
        <v>5</v>
      </c>
      <c r="C194" s="84" t="str">
        <f t="shared" si="92"/>
        <v/>
      </c>
      <c r="D194" s="84" t="str">
        <f t="shared" si="93"/>
        <v/>
      </c>
      <c r="E194" s="85" t="str">
        <f t="shared" si="94"/>
        <v/>
      </c>
      <c r="F194" s="85" t="str">
        <f t="shared" si="95"/>
        <v/>
      </c>
      <c r="G194" s="86" t="str">
        <f t="shared" si="96"/>
        <v/>
      </c>
      <c r="H194" s="87" t="str">
        <f t="shared" si="97"/>
        <v/>
      </c>
      <c r="I194" s="94"/>
      <c r="J194" s="84" t="str">
        <f t="shared" si="98"/>
        <v/>
      </c>
      <c r="K194" s="84" t="str">
        <f t="shared" si="99"/>
        <v/>
      </c>
      <c r="L194" s="84" t="str">
        <f t="shared" si="100"/>
        <v/>
      </c>
      <c r="M194" s="89"/>
      <c r="N194" s="89"/>
      <c r="P194" s="199"/>
      <c r="Q194" s="199"/>
      <c r="R194" s="199"/>
      <c r="S194" s="239"/>
      <c r="T194" s="273">
        <f t="shared" si="101"/>
        <v>0</v>
      </c>
      <c r="U194" s="202"/>
      <c r="V194" s="205" t="str">
        <f t="shared" si="103"/>
        <v/>
      </c>
      <c r="W194" s="205" t="str">
        <f t="shared" si="103"/>
        <v/>
      </c>
      <c r="X194" s="299">
        <v>9</v>
      </c>
      <c r="Z194" s="332" t="str">
        <f t="shared" si="102"/>
        <v/>
      </c>
    </row>
    <row r="195" spans="1:26" x14ac:dyDescent="0.25">
      <c r="A195" s="31" t="str">
        <f>C187&amp;"x"&amp;B195</f>
        <v>x6</v>
      </c>
      <c r="B195" s="60">
        <v>6</v>
      </c>
      <c r="C195" s="84" t="str">
        <f t="shared" si="92"/>
        <v/>
      </c>
      <c r="D195" s="84" t="str">
        <f t="shared" si="93"/>
        <v/>
      </c>
      <c r="E195" s="85" t="str">
        <f t="shared" si="94"/>
        <v/>
      </c>
      <c r="F195" s="85" t="str">
        <f t="shared" si="95"/>
        <v/>
      </c>
      <c r="G195" s="86" t="str">
        <f t="shared" si="96"/>
        <v/>
      </c>
      <c r="H195" s="87" t="str">
        <f t="shared" si="97"/>
        <v/>
      </c>
      <c r="I195" s="94"/>
      <c r="J195" s="84" t="str">
        <f t="shared" si="98"/>
        <v/>
      </c>
      <c r="K195" s="84" t="str">
        <f t="shared" si="99"/>
        <v/>
      </c>
      <c r="L195" s="84" t="str">
        <f t="shared" si="100"/>
        <v/>
      </c>
      <c r="M195" s="89"/>
      <c r="N195" s="89"/>
      <c r="P195" s="199"/>
      <c r="Q195" s="199"/>
      <c r="R195" s="199"/>
      <c r="S195" s="239"/>
      <c r="T195" s="273">
        <f t="shared" si="101"/>
        <v>0</v>
      </c>
      <c r="U195" s="202"/>
      <c r="V195" s="205" t="str">
        <f t="shared" si="103"/>
        <v/>
      </c>
      <c r="W195" s="205" t="str">
        <f t="shared" si="103"/>
        <v/>
      </c>
      <c r="X195" s="299">
        <v>10</v>
      </c>
      <c r="Z195" s="332" t="str">
        <f t="shared" si="102"/>
        <v/>
      </c>
    </row>
    <row r="196" spans="1:26" x14ac:dyDescent="0.25">
      <c r="A196" s="31" t="str">
        <f>C187&amp;"x"&amp;B196</f>
        <v>x7</v>
      </c>
      <c r="B196" s="60">
        <v>7</v>
      </c>
      <c r="C196" s="84" t="str">
        <f t="shared" si="92"/>
        <v/>
      </c>
      <c r="D196" s="84" t="str">
        <f t="shared" si="93"/>
        <v/>
      </c>
      <c r="E196" s="85" t="str">
        <f t="shared" si="94"/>
        <v/>
      </c>
      <c r="F196" s="85" t="str">
        <f t="shared" si="95"/>
        <v/>
      </c>
      <c r="G196" s="86" t="str">
        <f t="shared" si="96"/>
        <v/>
      </c>
      <c r="H196" s="87" t="str">
        <f t="shared" si="97"/>
        <v/>
      </c>
      <c r="I196" s="94"/>
      <c r="J196" s="84" t="str">
        <f t="shared" si="98"/>
        <v/>
      </c>
      <c r="K196" s="84" t="str">
        <f t="shared" si="99"/>
        <v/>
      </c>
      <c r="L196" s="84" t="str">
        <f t="shared" si="100"/>
        <v/>
      </c>
      <c r="M196" s="89"/>
      <c r="N196" s="89"/>
      <c r="P196" s="199"/>
      <c r="Q196" s="199"/>
      <c r="R196" s="199"/>
      <c r="S196" s="239"/>
      <c r="T196" s="273">
        <f t="shared" si="101"/>
        <v>0</v>
      </c>
      <c r="U196" s="202"/>
      <c r="V196" s="205" t="str">
        <f t="shared" si="103"/>
        <v/>
      </c>
      <c r="W196" s="205" t="str">
        <f t="shared" si="103"/>
        <v/>
      </c>
      <c r="X196" s="299">
        <v>11</v>
      </c>
      <c r="Z196" s="332" t="str">
        <f t="shared" si="102"/>
        <v/>
      </c>
    </row>
    <row r="197" spans="1:26" x14ac:dyDescent="0.25">
      <c r="A197" s="31" t="str">
        <f>C187&amp;"x"&amp;B197</f>
        <v>x8</v>
      </c>
      <c r="B197" s="60">
        <v>8</v>
      </c>
      <c r="C197" s="84" t="str">
        <f t="shared" si="92"/>
        <v/>
      </c>
      <c r="D197" s="84" t="str">
        <f t="shared" si="93"/>
        <v/>
      </c>
      <c r="E197" s="85" t="str">
        <f t="shared" si="94"/>
        <v/>
      </c>
      <c r="F197" s="85" t="str">
        <f t="shared" si="95"/>
        <v/>
      </c>
      <c r="G197" s="86" t="str">
        <f t="shared" si="96"/>
        <v/>
      </c>
      <c r="H197" s="87" t="str">
        <f t="shared" si="97"/>
        <v/>
      </c>
      <c r="I197" s="94"/>
      <c r="J197" s="84" t="str">
        <f t="shared" si="98"/>
        <v/>
      </c>
      <c r="K197" s="84" t="str">
        <f t="shared" si="99"/>
        <v/>
      </c>
      <c r="L197" s="84" t="str">
        <f t="shared" si="100"/>
        <v/>
      </c>
      <c r="M197" s="89"/>
      <c r="N197" s="89"/>
      <c r="P197" s="199"/>
      <c r="Q197" s="199"/>
      <c r="R197" s="199"/>
      <c r="S197" s="239"/>
      <c r="T197" s="273">
        <f t="shared" si="101"/>
        <v>0</v>
      </c>
      <c r="U197" s="202"/>
      <c r="V197" s="205" t="str">
        <f t="shared" si="103"/>
        <v/>
      </c>
      <c r="W197" s="205" t="str">
        <f t="shared" si="103"/>
        <v/>
      </c>
      <c r="X197" s="299">
        <v>12</v>
      </c>
      <c r="Z197" s="332" t="str">
        <f t="shared" si="102"/>
        <v/>
      </c>
    </row>
    <row r="198" spans="1:26" x14ac:dyDescent="0.25">
      <c r="A198" s="31" t="str">
        <f>C187&amp;"x"&amp;B198</f>
        <v>x9</v>
      </c>
      <c r="B198" s="60">
        <v>9</v>
      </c>
      <c r="C198" s="84" t="str">
        <f t="shared" si="92"/>
        <v/>
      </c>
      <c r="D198" s="84" t="str">
        <f t="shared" si="93"/>
        <v/>
      </c>
      <c r="E198" s="85" t="str">
        <f t="shared" si="94"/>
        <v/>
      </c>
      <c r="F198" s="85" t="str">
        <f t="shared" si="95"/>
        <v/>
      </c>
      <c r="G198" s="86" t="str">
        <f t="shared" si="96"/>
        <v/>
      </c>
      <c r="H198" s="87" t="str">
        <f t="shared" si="97"/>
        <v/>
      </c>
      <c r="I198" s="94"/>
      <c r="J198" s="84" t="str">
        <f t="shared" si="98"/>
        <v/>
      </c>
      <c r="K198" s="84" t="str">
        <f t="shared" si="99"/>
        <v/>
      </c>
      <c r="L198" s="84" t="str">
        <f t="shared" si="100"/>
        <v/>
      </c>
      <c r="M198" s="89"/>
      <c r="N198" s="89"/>
      <c r="P198" s="199"/>
      <c r="Q198" s="199"/>
      <c r="R198" s="199"/>
      <c r="S198" s="239"/>
      <c r="T198" s="273">
        <f t="shared" si="101"/>
        <v>0</v>
      </c>
      <c r="U198" s="202"/>
      <c r="V198" s="205" t="str">
        <f t="shared" si="103"/>
        <v/>
      </c>
      <c r="W198" s="205" t="str">
        <f t="shared" si="103"/>
        <v/>
      </c>
      <c r="X198" s="299">
        <v>13</v>
      </c>
      <c r="Z198" s="332" t="str">
        <f t="shared" si="102"/>
        <v/>
      </c>
    </row>
    <row r="199" spans="1:26" x14ac:dyDescent="0.25">
      <c r="A199" s="31" t="str">
        <f>C187&amp;"x"&amp;B199</f>
        <v>x10</v>
      </c>
      <c r="B199" s="60">
        <v>10</v>
      </c>
      <c r="C199" s="84" t="str">
        <f t="shared" si="92"/>
        <v/>
      </c>
      <c r="D199" s="84" t="str">
        <f t="shared" si="93"/>
        <v/>
      </c>
      <c r="E199" s="85" t="str">
        <f t="shared" si="94"/>
        <v/>
      </c>
      <c r="F199" s="85" t="str">
        <f t="shared" si="95"/>
        <v/>
      </c>
      <c r="G199" s="86" t="str">
        <f t="shared" si="96"/>
        <v/>
      </c>
      <c r="H199" s="87" t="str">
        <f t="shared" si="97"/>
        <v/>
      </c>
      <c r="I199" s="94"/>
      <c r="J199" s="84" t="str">
        <f t="shared" si="98"/>
        <v/>
      </c>
      <c r="K199" s="84" t="str">
        <f t="shared" si="99"/>
        <v/>
      </c>
      <c r="L199" s="84" t="str">
        <f t="shared" si="100"/>
        <v/>
      </c>
      <c r="M199" s="89"/>
      <c r="N199" s="89"/>
      <c r="P199" s="199"/>
      <c r="Q199" s="199"/>
      <c r="R199" s="199"/>
      <c r="S199" s="239"/>
      <c r="T199" s="273">
        <f t="shared" si="101"/>
        <v>0</v>
      </c>
      <c r="U199" s="202"/>
      <c r="V199" s="205" t="str">
        <f t="shared" si="103"/>
        <v/>
      </c>
      <c r="W199" s="205" t="str">
        <f t="shared" si="103"/>
        <v/>
      </c>
      <c r="X199" s="299">
        <v>14</v>
      </c>
      <c r="Z199" s="332" t="str">
        <f t="shared" si="102"/>
        <v/>
      </c>
    </row>
    <row r="200" spans="1:26" x14ac:dyDescent="0.25">
      <c r="A200" s="31" t="str">
        <f>C187&amp;"x"&amp;B200</f>
        <v>x11</v>
      </c>
      <c r="B200" s="60">
        <v>11</v>
      </c>
      <c r="C200" s="84" t="str">
        <f t="shared" si="92"/>
        <v/>
      </c>
      <c r="D200" s="84" t="str">
        <f t="shared" si="93"/>
        <v/>
      </c>
      <c r="E200" s="85" t="str">
        <f t="shared" si="94"/>
        <v/>
      </c>
      <c r="F200" s="85" t="str">
        <f t="shared" si="95"/>
        <v/>
      </c>
      <c r="G200" s="86" t="str">
        <f t="shared" si="96"/>
        <v/>
      </c>
      <c r="H200" s="87" t="str">
        <f t="shared" si="97"/>
        <v/>
      </c>
      <c r="I200" s="94"/>
      <c r="J200" s="84" t="str">
        <f t="shared" si="98"/>
        <v/>
      </c>
      <c r="K200" s="84" t="str">
        <f t="shared" si="99"/>
        <v/>
      </c>
      <c r="L200" s="84" t="str">
        <f t="shared" si="100"/>
        <v/>
      </c>
      <c r="M200" s="89"/>
      <c r="N200" s="89"/>
      <c r="P200" s="199"/>
      <c r="Q200" s="199"/>
      <c r="R200" s="199"/>
      <c r="S200" s="239"/>
      <c r="T200" s="273">
        <f t="shared" si="101"/>
        <v>0</v>
      </c>
      <c r="V200" s="205" t="str">
        <f t="shared" si="103"/>
        <v/>
      </c>
      <c r="W200" s="205" t="str">
        <f t="shared" si="103"/>
        <v/>
      </c>
      <c r="X200" s="299">
        <v>15</v>
      </c>
      <c r="Z200" s="332" t="str">
        <f t="shared" si="102"/>
        <v/>
      </c>
    </row>
    <row r="201" spans="1:26" x14ac:dyDescent="0.25">
      <c r="A201" s="31" t="str">
        <f>C187&amp;"x"&amp;B201</f>
        <v>x12</v>
      </c>
      <c r="B201" s="60">
        <v>12</v>
      </c>
      <c r="C201" s="84" t="str">
        <f t="shared" si="92"/>
        <v/>
      </c>
      <c r="D201" s="84" t="str">
        <f t="shared" si="93"/>
        <v/>
      </c>
      <c r="E201" s="85" t="str">
        <f t="shared" si="94"/>
        <v/>
      </c>
      <c r="F201" s="85" t="str">
        <f t="shared" si="95"/>
        <v/>
      </c>
      <c r="G201" s="86" t="str">
        <f t="shared" si="96"/>
        <v/>
      </c>
      <c r="H201" s="87" t="str">
        <f t="shared" si="97"/>
        <v/>
      </c>
      <c r="I201" s="94"/>
      <c r="J201" s="84" t="str">
        <f t="shared" si="98"/>
        <v/>
      </c>
      <c r="K201" s="84" t="str">
        <f t="shared" si="99"/>
        <v/>
      </c>
      <c r="L201" s="84" t="str">
        <f t="shared" si="100"/>
        <v/>
      </c>
      <c r="M201" s="89"/>
      <c r="N201" s="89"/>
      <c r="P201" s="199"/>
      <c r="Q201" s="199"/>
      <c r="R201" s="199"/>
      <c r="S201" s="239"/>
      <c r="T201" s="273">
        <f t="shared" si="101"/>
        <v>0</v>
      </c>
      <c r="V201" s="205" t="str">
        <f t="shared" si="103"/>
        <v/>
      </c>
      <c r="W201" s="205" t="str">
        <f t="shared" si="103"/>
        <v/>
      </c>
      <c r="X201" s="299">
        <v>16</v>
      </c>
      <c r="Z201" s="332" t="str">
        <f t="shared" si="102"/>
        <v/>
      </c>
    </row>
    <row r="202" spans="1:26" x14ac:dyDescent="0.25">
      <c r="A202" s="31" t="str">
        <f>C187&amp;"x"&amp;B202</f>
        <v>x13</v>
      </c>
      <c r="B202" s="60">
        <v>13</v>
      </c>
      <c r="C202" s="84" t="str">
        <f t="shared" si="92"/>
        <v/>
      </c>
      <c r="D202" s="84" t="str">
        <f t="shared" si="93"/>
        <v/>
      </c>
      <c r="E202" s="85" t="str">
        <f t="shared" si="94"/>
        <v/>
      </c>
      <c r="F202" s="85" t="str">
        <f t="shared" si="95"/>
        <v/>
      </c>
      <c r="G202" s="86" t="str">
        <f t="shared" si="96"/>
        <v/>
      </c>
      <c r="H202" s="87" t="str">
        <f t="shared" si="97"/>
        <v/>
      </c>
      <c r="I202" s="94"/>
      <c r="J202" s="84" t="str">
        <f t="shared" si="98"/>
        <v/>
      </c>
      <c r="K202" s="84" t="str">
        <f t="shared" si="99"/>
        <v/>
      </c>
      <c r="L202" s="84" t="str">
        <f t="shared" si="100"/>
        <v/>
      </c>
      <c r="M202" s="89"/>
      <c r="N202" s="89"/>
      <c r="P202" s="199"/>
      <c r="Q202" s="199"/>
      <c r="R202" s="199"/>
      <c r="S202" s="239"/>
      <c r="T202" s="273">
        <f t="shared" si="101"/>
        <v>0</v>
      </c>
      <c r="V202" s="205" t="str">
        <f t="shared" si="103"/>
        <v/>
      </c>
      <c r="W202" s="205" t="str">
        <f t="shared" si="103"/>
        <v/>
      </c>
      <c r="X202" s="299">
        <v>17</v>
      </c>
      <c r="Z202" s="332" t="str">
        <f t="shared" si="102"/>
        <v/>
      </c>
    </row>
    <row r="203" spans="1:26" x14ac:dyDescent="0.25">
      <c r="A203" s="31" t="str">
        <f>C187&amp;"x"&amp;B203</f>
        <v>x14</v>
      </c>
      <c r="B203" s="60">
        <v>14</v>
      </c>
      <c r="C203" s="84" t="str">
        <f t="shared" si="92"/>
        <v/>
      </c>
      <c r="D203" s="84" t="str">
        <f t="shared" si="93"/>
        <v/>
      </c>
      <c r="E203" s="85" t="str">
        <f t="shared" si="94"/>
        <v/>
      </c>
      <c r="F203" s="85" t="str">
        <f t="shared" si="95"/>
        <v/>
      </c>
      <c r="G203" s="86" t="str">
        <f t="shared" si="96"/>
        <v/>
      </c>
      <c r="H203" s="87" t="str">
        <f t="shared" si="97"/>
        <v/>
      </c>
      <c r="I203" s="94"/>
      <c r="J203" s="84" t="str">
        <f t="shared" si="98"/>
        <v/>
      </c>
      <c r="K203" s="84" t="str">
        <f t="shared" si="99"/>
        <v/>
      </c>
      <c r="L203" s="84" t="str">
        <f t="shared" si="100"/>
        <v/>
      </c>
      <c r="M203" s="89"/>
      <c r="N203" s="89"/>
      <c r="P203" s="199"/>
      <c r="Q203" s="199"/>
      <c r="R203" s="199"/>
      <c r="S203" s="239"/>
      <c r="T203" s="273">
        <f t="shared" si="101"/>
        <v>0</v>
      </c>
      <c r="V203" s="205" t="str">
        <f t="shared" si="103"/>
        <v/>
      </c>
      <c r="W203" s="205" t="str">
        <f t="shared" si="103"/>
        <v/>
      </c>
      <c r="X203" s="299">
        <v>18</v>
      </c>
      <c r="Z203" s="332" t="str">
        <f t="shared" si="102"/>
        <v/>
      </c>
    </row>
    <row r="204" spans="1:26" x14ac:dyDescent="0.25">
      <c r="A204" s="31" t="str">
        <f>C187&amp;"x"&amp;B204</f>
        <v>x15</v>
      </c>
      <c r="B204" s="60">
        <v>15</v>
      </c>
      <c r="C204" s="84" t="str">
        <f t="shared" si="92"/>
        <v/>
      </c>
      <c r="D204" s="84" t="str">
        <f t="shared" si="93"/>
        <v/>
      </c>
      <c r="E204" s="85" t="str">
        <f t="shared" si="94"/>
        <v/>
      </c>
      <c r="F204" s="85" t="str">
        <f t="shared" si="95"/>
        <v/>
      </c>
      <c r="G204" s="86" t="str">
        <f t="shared" si="96"/>
        <v/>
      </c>
      <c r="H204" s="87" t="str">
        <f t="shared" si="97"/>
        <v/>
      </c>
      <c r="I204" s="94"/>
      <c r="J204" s="84" t="str">
        <f t="shared" si="98"/>
        <v/>
      </c>
      <c r="K204" s="84" t="str">
        <f t="shared" si="99"/>
        <v/>
      </c>
      <c r="L204" s="84" t="str">
        <f t="shared" si="100"/>
        <v/>
      </c>
      <c r="M204" s="89"/>
      <c r="N204" s="89"/>
      <c r="P204" s="199"/>
      <c r="Q204" s="199"/>
      <c r="R204" s="199"/>
      <c r="S204" s="239"/>
      <c r="T204" s="273">
        <f t="shared" si="101"/>
        <v>0</v>
      </c>
      <c r="V204" s="205" t="str">
        <f t="shared" si="103"/>
        <v/>
      </c>
      <c r="W204" s="205" t="str">
        <f t="shared" si="103"/>
        <v/>
      </c>
      <c r="X204" s="299">
        <v>19</v>
      </c>
      <c r="Z204" s="332" t="str">
        <f t="shared" si="102"/>
        <v/>
      </c>
    </row>
    <row r="205" spans="1:26" ht="6" customHeight="1" x14ac:dyDescent="0.25">
      <c r="B205" s="104"/>
      <c r="C205" s="105"/>
      <c r="D205" s="105"/>
      <c r="E205" s="105"/>
      <c r="F205" s="105"/>
      <c r="G205" s="105"/>
      <c r="H205" s="105"/>
      <c r="I205" s="105"/>
      <c r="J205" s="105"/>
      <c r="K205" s="105"/>
      <c r="L205" s="105"/>
      <c r="M205" s="89"/>
      <c r="N205" s="89"/>
      <c r="Z205" s="332" t="str">
        <f>lft(G205,Peildatum)</f>
        <v/>
      </c>
    </row>
    <row r="206" spans="1:26" x14ac:dyDescent="0.25">
      <c r="B206" s="97"/>
      <c r="C206" s="98"/>
      <c r="D206" s="97"/>
      <c r="E206" s="97"/>
      <c r="F206" s="97"/>
      <c r="G206" s="340" t="str">
        <f>Z187</f>
        <v/>
      </c>
      <c r="H206" s="106" t="s">
        <v>5723</v>
      </c>
      <c r="I206" s="99"/>
      <c r="J206" s="107">
        <f>P187</f>
        <v>0</v>
      </c>
      <c r="K206" s="107">
        <f>Q187</f>
        <v>0</v>
      </c>
      <c r="L206" s="107">
        <f>R187</f>
        <v>0</v>
      </c>
      <c r="M206" s="89"/>
      <c r="N206" s="89"/>
    </row>
    <row r="207" spans="1:26" ht="12.75" customHeight="1" x14ac:dyDescent="0.25">
      <c r="B207" s="428" t="s">
        <v>5724</v>
      </c>
      <c r="C207" s="428"/>
      <c r="D207" s="428"/>
      <c r="E207" s="428"/>
      <c r="F207" s="428"/>
      <c r="G207" s="428"/>
      <c r="H207" s="428"/>
      <c r="I207" s="428"/>
      <c r="J207" s="428"/>
      <c r="K207" s="428"/>
      <c r="L207" s="428"/>
      <c r="M207" s="89"/>
      <c r="N207" s="89"/>
    </row>
    <row r="208" spans="1:26" ht="129.9" customHeight="1" x14ac:dyDescent="0.25">
      <c r="B208" s="431"/>
      <c r="C208" s="431"/>
      <c r="D208" s="431"/>
      <c r="E208" s="431"/>
      <c r="F208" s="431"/>
      <c r="G208" s="431"/>
      <c r="H208" s="431"/>
      <c r="I208" s="431"/>
      <c r="J208" s="431"/>
      <c r="K208" s="431"/>
      <c r="L208" s="431"/>
      <c r="M208" s="108"/>
      <c r="N208" s="108"/>
    </row>
    <row r="209" spans="1:26" ht="13.8" thickBot="1" x14ac:dyDescent="0.3">
      <c r="B209" s="109"/>
      <c r="C209" s="110"/>
      <c r="D209" s="109"/>
      <c r="E209" s="109"/>
      <c r="F209" s="109"/>
      <c r="G209" s="111"/>
      <c r="H209" s="111"/>
      <c r="I209" s="111"/>
      <c r="J209" s="110"/>
      <c r="K209" s="110"/>
      <c r="L209" s="110"/>
      <c r="M209" s="89"/>
      <c r="N209" s="89"/>
      <c r="O209" s="31"/>
      <c r="P209" s="31"/>
      <c r="Q209" s="31"/>
      <c r="R209" s="31"/>
      <c r="S209" s="120"/>
      <c r="T209" s="348"/>
      <c r="U209" s="31"/>
      <c r="V209" s="31"/>
      <c r="W209" s="31"/>
      <c r="X209" s="267"/>
    </row>
    <row r="210" spans="1:26" ht="13.8" thickTop="1" x14ac:dyDescent="0.25">
      <c r="B210" s="97"/>
      <c r="C210" s="98"/>
      <c r="D210" s="97"/>
      <c r="E210" s="97"/>
      <c r="F210" s="97"/>
      <c r="G210" s="99"/>
      <c r="H210" s="99"/>
      <c r="I210" s="99"/>
      <c r="J210" s="98"/>
      <c r="K210" s="98"/>
      <c r="L210" s="98"/>
      <c r="M210" s="89"/>
      <c r="N210" s="89"/>
      <c r="O210" s="31"/>
      <c r="P210" s="121" t="str">
        <f>IF(C212="","",IF(LEFT(D212,1)="V","V",IF(LEFT(D212,1)="Z","Z","")))</f>
        <v/>
      </c>
      <c r="Q210" s="121" t="str">
        <f>IF($P210="","",LEFT(IFERROR(VLOOKUP($C212,IF(P210="V",TeamsV,TeamsZ),2,0),"")&amp;"??",2))</f>
        <v/>
      </c>
      <c r="R210" s="121" t="str">
        <f>IF(P210="","",LEFT(IFERROR(VLOOKUP(C212,IF(P210="V",TeamsV,TeamsZ),4,0),"")&amp;"?",1))</f>
        <v/>
      </c>
      <c r="S210" s="120"/>
      <c r="T210" s="348"/>
      <c r="U210" s="31"/>
      <c r="V210" s="31"/>
      <c r="W210" s="31"/>
      <c r="X210" s="267" t="s">
        <v>5714</v>
      </c>
    </row>
    <row r="211" spans="1:26" x14ac:dyDescent="0.25">
      <c r="A211" s="59"/>
      <c r="B211" s="97"/>
      <c r="C211" s="98" t="s">
        <v>3</v>
      </c>
      <c r="D211" s="98" t="s">
        <v>5722</v>
      </c>
      <c r="E211" s="429" t="s">
        <v>6100</v>
      </c>
      <c r="F211" s="429"/>
      <c r="G211" s="429"/>
      <c r="H211" s="429"/>
      <c r="I211" s="99"/>
      <c r="J211" s="98" t="s">
        <v>5711</v>
      </c>
      <c r="K211" s="98" t="s">
        <v>5712</v>
      </c>
      <c r="L211" s="98" t="s">
        <v>5713</v>
      </c>
      <c r="M211" s="66"/>
      <c r="N211" s="66"/>
      <c r="O211" s="67"/>
      <c r="P211" s="68">
        <f>COUNT(P215:P229)</f>
        <v>0</v>
      </c>
      <c r="Q211" s="68">
        <f>COUNT(Q215:Q229)</f>
        <v>0</v>
      </c>
      <c r="R211" s="68">
        <f>COUNT(R215:R229)</f>
        <v>0</v>
      </c>
      <c r="S211" s="238"/>
      <c r="T211" s="350"/>
      <c r="U211" s="67">
        <f>15-COUNTBLANK(C215:C229)</f>
        <v>0</v>
      </c>
      <c r="V211" s="100" t="str">
        <f>IFERROR(UPPER(LEFT(D212,1)),"-")</f>
        <v/>
      </c>
      <c r="W211" s="101">
        <f>IFERROR(IF(V211="V",0,IF(V211="Z",1,9)),9)</f>
        <v>9</v>
      </c>
      <c r="X211" s="301">
        <v>1</v>
      </c>
      <c r="Z211" s="335"/>
    </row>
    <row r="212" spans="1:26" x14ac:dyDescent="0.25">
      <c r="A212" s="40">
        <v>9</v>
      </c>
      <c r="B212" s="70"/>
      <c r="C212" s="102"/>
      <c r="D212" s="206"/>
      <c r="E212" s="430"/>
      <c r="F212" s="430" t="s">
        <v>17</v>
      </c>
      <c r="G212" s="430" t="s">
        <v>17</v>
      </c>
      <c r="H212" s="430" t="s">
        <v>17</v>
      </c>
      <c r="I212" s="73"/>
      <c r="J212" s="268">
        <f>COUNTIF(C215:C229,"V")</f>
        <v>0</v>
      </c>
      <c r="K212" s="268">
        <f>COUNTIF(C215:C229,"M")</f>
        <v>0</v>
      </c>
      <c r="L212" s="74" t="str">
        <f>IFERROR(AVERAGE(H215:H229),"")</f>
        <v/>
      </c>
      <c r="M212" s="75"/>
      <c r="N212" s="75"/>
      <c r="O212" s="76" t="str">
        <f>IF($C212="","",LEFT(IFERROR(VLOOKUP($C212,IF($D212="Veld",TeamsV,TeamsZ),4,0),"")&amp;"?",1))</f>
        <v/>
      </c>
      <c r="P212" s="346"/>
      <c r="Q212" s="346"/>
      <c r="R212" s="346"/>
      <c r="S212" s="239"/>
      <c r="T212" s="344">
        <f>SUM(T215:T229)</f>
        <v>0</v>
      </c>
      <c r="U212" s="201" t="str">
        <f>MID($C212,1,1)</f>
        <v/>
      </c>
      <c r="V212" s="201" t="str">
        <f>MID($C212,1,1)</f>
        <v/>
      </c>
      <c r="W212" s="201" t="str">
        <f>MID($C212,1,1)</f>
        <v/>
      </c>
      <c r="X212" s="299">
        <v>2</v>
      </c>
      <c r="Z212" s="335" t="str">
        <f>IFERROR(AVERAGE(Z215:Z229),"")</f>
        <v/>
      </c>
    </row>
    <row r="213" spans="1:26" x14ac:dyDescent="0.25">
      <c r="B213" s="60"/>
      <c r="C213" s="197"/>
      <c r="D213" s="60"/>
      <c r="E213" s="60"/>
      <c r="F213" s="60"/>
      <c r="G213" s="64"/>
      <c r="H213" s="64"/>
      <c r="I213" s="64"/>
      <c r="J213" s="208"/>
      <c r="K213" s="208"/>
      <c r="L213" s="208"/>
      <c r="M213" s="77"/>
      <c r="N213" s="77"/>
      <c r="P213" s="200"/>
      <c r="Q213" s="200"/>
      <c r="R213" s="200"/>
      <c r="T213" s="156">
        <f t="shared" ref="T213" si="104">SUM(T214:T228)</f>
        <v>0</v>
      </c>
      <c r="U213" s="202"/>
      <c r="V213" s="202"/>
      <c r="W213" s="202"/>
      <c r="X213" s="299">
        <v>3</v>
      </c>
      <c r="Z213" s="336"/>
    </row>
    <row r="214" spans="1:26" x14ac:dyDescent="0.25">
      <c r="A214" s="78"/>
      <c r="B214" s="79"/>
      <c r="C214" s="80" t="s">
        <v>5715</v>
      </c>
      <c r="D214" s="80" t="s">
        <v>5716</v>
      </c>
      <c r="E214" s="81" t="s">
        <v>5717</v>
      </c>
      <c r="F214" s="81" t="s">
        <v>5718</v>
      </c>
      <c r="G214" s="80" t="s">
        <v>5719</v>
      </c>
      <c r="H214" s="80" t="s">
        <v>5720</v>
      </c>
      <c r="I214" s="80" t="s">
        <v>5575</v>
      </c>
      <c r="J214" s="80" t="s">
        <v>7904</v>
      </c>
      <c r="K214" s="80" t="s">
        <v>7905</v>
      </c>
      <c r="L214" s="80" t="s">
        <v>8680</v>
      </c>
      <c r="M214" s="82"/>
      <c r="N214" s="82"/>
      <c r="O214" s="83"/>
      <c r="P214" s="203" t="s">
        <v>5585</v>
      </c>
      <c r="Q214" s="203" t="s">
        <v>5584</v>
      </c>
      <c r="R214" s="203" t="s">
        <v>5586</v>
      </c>
      <c r="S214" s="203"/>
      <c r="T214" s="156"/>
      <c r="U214" s="201" t="str">
        <f>IF(W212="","",VLOOKUP(W212,Leeftijdscat,2,FALSE))</f>
        <v/>
      </c>
      <c r="V214" s="201" t="str">
        <f>IF(W212="","",VLOOKUP(W212,Leeftijdscat,3,FALSE))</f>
        <v/>
      </c>
      <c r="W214" s="201" t="str">
        <f>IF(W212="","",VLOOKUP(W212,Leeftijdscat,4,FALSE))</f>
        <v/>
      </c>
      <c r="X214" s="299">
        <v>4</v>
      </c>
      <c r="Z214" s="332"/>
    </row>
    <row r="215" spans="1:26" x14ac:dyDescent="0.25">
      <c r="A215" s="31" t="str">
        <f>C212&amp;"x"&amp;B215</f>
        <v>x1</v>
      </c>
      <c r="B215" s="60">
        <v>1</v>
      </c>
      <c r="C215" s="84" t="str">
        <f t="shared" ref="C215:C229" si="105">IF(OR(LEFT($A215,1)="x",W$211=9),"",IFERROR(VLOOKUP($A215,IF(V$211="V",LedenV,LedenZ),6-W$211,0),""))</f>
        <v/>
      </c>
      <c r="D215" s="84" t="str">
        <f t="shared" ref="D215:D229" si="106">IF(OR(LEFT($A215,1)="x",W$211=9),"",IFERROR(VLOOKUP($A215,IF(V$211="V",LedenV,LedenZ),7-W$211,0),""))</f>
        <v/>
      </c>
      <c r="E215" s="85" t="str">
        <f t="shared" ref="E215:E229" si="107">IF(OR(LEFT($A215,1)="x",W$211=9),"",IFERROR(VLOOKUP($A215,IF(V$211="V",LedenV,LedenZ),8-W$211,0),""))</f>
        <v/>
      </c>
      <c r="F215" s="85" t="str">
        <f t="shared" ref="F215:F229" si="108">IF(OR(LEFT($A215,1)="x",W$211=9),"",IFERROR(VLOOKUP($A215,IF(V$211="V",LedenV,LedenZ),9-W$211,0),""))</f>
        <v/>
      </c>
      <c r="G215" s="86" t="str">
        <f t="shared" ref="G215:G229" si="109">IF(OR(LEFT($A215,1)="x",W$211=9),"",IFERROR(VLOOKUP($A215,IF(V$211="V",LedenV,LedenZ),10-W$211,0),""))</f>
        <v/>
      </c>
      <c r="H215" s="87" t="str">
        <f t="shared" ref="H215:H229" si="110">IF(AND(ISNUMBER(G215),G215&lt;&gt;0),IF(OR(MONTH(G215)&lt;MONTH(Peildatum),AND(MONTH(G215)&lt;=MONTH(Peildatum),DAY(G215)&lt;=DAY(Peildatum))),YEAR(Peildatum)-YEAR(G215),YEAR(Peildatum)-YEAR(G215)-1),"")</f>
        <v/>
      </c>
      <c r="I215" s="103"/>
      <c r="J215" s="84" t="str">
        <f t="shared" ref="J215:J229" si="111">IF(OR(LEFT($A215,1)="x",W$211=9),"",IFERROR(VLOOKUP($A215,IF(V$211="V",LedenV,LedenZ),16-W$211,0),""))</f>
        <v/>
      </c>
      <c r="K215" s="84" t="str">
        <f t="shared" ref="K215:K229" si="112">IF(OR(LEFT($A215,1)="x",W$211=9),"",IFERROR(VLOOKUP($A215,IF(V$211="V",LedenV,LedenZ),17-W$211,0),""))</f>
        <v/>
      </c>
      <c r="L215" s="84" t="str">
        <f t="shared" ref="L215:L229" si="113">IF(OR(LEFT($A215,1)="x",W$211=9),"",IFERROR(VLOOKUP($A215,IF(V$211="V",LedenV,LedenZ),18-W$211,0),""))</f>
        <v/>
      </c>
      <c r="M215" s="89"/>
      <c r="N215" s="89"/>
      <c r="P215" s="199"/>
      <c r="Q215" s="199"/>
      <c r="R215" s="199"/>
      <c r="S215" s="239"/>
      <c r="T215" s="273">
        <f t="shared" ref="T215:T229" si="114">IF(LEN(C215&amp;D215&amp;E215&amp;F215)&gt;0,1,0)</f>
        <v>0</v>
      </c>
      <c r="U215" s="202"/>
      <c r="V215" s="205" t="str">
        <f>V214</f>
        <v/>
      </c>
      <c r="W215" s="205" t="str">
        <f>W214</f>
        <v/>
      </c>
      <c r="X215" s="299">
        <v>5</v>
      </c>
      <c r="Z215" s="332" t="str">
        <f t="shared" ref="Z215:Z229" si="115">lft(G215,Peildatum)</f>
        <v/>
      </c>
    </row>
    <row r="216" spans="1:26" x14ac:dyDescent="0.25">
      <c r="A216" s="31" t="str">
        <f>C212&amp;"x"&amp;B216</f>
        <v>x2</v>
      </c>
      <c r="B216" s="60">
        <v>2</v>
      </c>
      <c r="C216" s="84" t="str">
        <f t="shared" si="105"/>
        <v/>
      </c>
      <c r="D216" s="84" t="str">
        <f t="shared" si="106"/>
        <v/>
      </c>
      <c r="E216" s="85" t="str">
        <f t="shared" si="107"/>
        <v/>
      </c>
      <c r="F216" s="85" t="str">
        <f t="shared" si="108"/>
        <v/>
      </c>
      <c r="G216" s="86" t="str">
        <f t="shared" si="109"/>
        <v/>
      </c>
      <c r="H216" s="87" t="str">
        <f t="shared" si="110"/>
        <v/>
      </c>
      <c r="I216" s="94"/>
      <c r="J216" s="84" t="str">
        <f t="shared" si="111"/>
        <v/>
      </c>
      <c r="K216" s="84" t="str">
        <f t="shared" si="112"/>
        <v/>
      </c>
      <c r="L216" s="84" t="str">
        <f t="shared" si="113"/>
        <v/>
      </c>
      <c r="M216" s="89"/>
      <c r="N216" s="89"/>
      <c r="P216" s="199"/>
      <c r="Q216" s="199"/>
      <c r="R216" s="199"/>
      <c r="S216" s="239"/>
      <c r="T216" s="273">
        <f t="shared" si="114"/>
        <v>0</v>
      </c>
      <c r="U216" s="202"/>
      <c r="V216" s="205" t="str">
        <f t="shared" ref="V216:W229" si="116">V215</f>
        <v/>
      </c>
      <c r="W216" s="205" t="str">
        <f t="shared" si="116"/>
        <v/>
      </c>
      <c r="X216" s="299">
        <v>6</v>
      </c>
      <c r="Z216" s="332" t="str">
        <f t="shared" si="115"/>
        <v/>
      </c>
    </row>
    <row r="217" spans="1:26" x14ac:dyDescent="0.25">
      <c r="A217" s="31" t="str">
        <f>C212&amp;"x"&amp;B217</f>
        <v>x3</v>
      </c>
      <c r="B217" s="60">
        <v>3</v>
      </c>
      <c r="C217" s="84" t="str">
        <f t="shared" si="105"/>
        <v/>
      </c>
      <c r="D217" s="84" t="str">
        <f t="shared" si="106"/>
        <v/>
      </c>
      <c r="E217" s="85" t="str">
        <f t="shared" si="107"/>
        <v/>
      </c>
      <c r="F217" s="85" t="str">
        <f t="shared" si="108"/>
        <v/>
      </c>
      <c r="G217" s="86" t="str">
        <f t="shared" si="109"/>
        <v/>
      </c>
      <c r="H217" s="87" t="str">
        <f t="shared" si="110"/>
        <v/>
      </c>
      <c r="I217" s="94"/>
      <c r="J217" s="84" t="str">
        <f t="shared" si="111"/>
        <v/>
      </c>
      <c r="K217" s="84" t="str">
        <f t="shared" si="112"/>
        <v/>
      </c>
      <c r="L217" s="84" t="str">
        <f t="shared" si="113"/>
        <v/>
      </c>
      <c r="M217" s="89"/>
      <c r="N217" s="89"/>
      <c r="P217" s="199"/>
      <c r="Q217" s="199"/>
      <c r="R217" s="199"/>
      <c r="S217" s="239"/>
      <c r="T217" s="273">
        <f t="shared" si="114"/>
        <v>0</v>
      </c>
      <c r="U217" s="202"/>
      <c r="V217" s="205" t="str">
        <f t="shared" si="116"/>
        <v/>
      </c>
      <c r="W217" s="205" t="str">
        <f t="shared" si="116"/>
        <v/>
      </c>
      <c r="X217" s="299">
        <v>7</v>
      </c>
      <c r="Z217" s="332" t="str">
        <f t="shared" si="115"/>
        <v/>
      </c>
    </row>
    <row r="218" spans="1:26" x14ac:dyDescent="0.25">
      <c r="A218" s="31" t="str">
        <f>C212&amp;"x"&amp;B218</f>
        <v>x4</v>
      </c>
      <c r="B218" s="60">
        <v>4</v>
      </c>
      <c r="C218" s="84" t="str">
        <f t="shared" si="105"/>
        <v/>
      </c>
      <c r="D218" s="84" t="str">
        <f t="shared" si="106"/>
        <v/>
      </c>
      <c r="E218" s="85" t="str">
        <f t="shared" si="107"/>
        <v/>
      </c>
      <c r="F218" s="85" t="str">
        <f t="shared" si="108"/>
        <v/>
      </c>
      <c r="G218" s="86" t="str">
        <f t="shared" si="109"/>
        <v/>
      </c>
      <c r="H218" s="87" t="str">
        <f t="shared" si="110"/>
        <v/>
      </c>
      <c r="I218" s="94"/>
      <c r="J218" s="84" t="str">
        <f t="shared" si="111"/>
        <v/>
      </c>
      <c r="K218" s="84" t="str">
        <f t="shared" si="112"/>
        <v/>
      </c>
      <c r="L218" s="84" t="str">
        <f t="shared" si="113"/>
        <v/>
      </c>
      <c r="M218" s="89"/>
      <c r="N218" s="89"/>
      <c r="P218" s="199"/>
      <c r="Q218" s="199"/>
      <c r="R218" s="199"/>
      <c r="S218" s="239"/>
      <c r="T218" s="273">
        <f t="shared" si="114"/>
        <v>0</v>
      </c>
      <c r="U218" s="202"/>
      <c r="V218" s="205" t="str">
        <f t="shared" si="116"/>
        <v/>
      </c>
      <c r="W218" s="205" t="str">
        <f t="shared" si="116"/>
        <v/>
      </c>
      <c r="X218" s="299">
        <v>8</v>
      </c>
      <c r="Z218" s="332" t="str">
        <f t="shared" si="115"/>
        <v/>
      </c>
    </row>
    <row r="219" spans="1:26" x14ac:dyDescent="0.25">
      <c r="A219" s="31" t="str">
        <f>C212&amp;"x"&amp;B219</f>
        <v>x5</v>
      </c>
      <c r="B219" s="60">
        <v>5</v>
      </c>
      <c r="C219" s="84" t="str">
        <f t="shared" si="105"/>
        <v/>
      </c>
      <c r="D219" s="84" t="str">
        <f t="shared" si="106"/>
        <v/>
      </c>
      <c r="E219" s="85" t="str">
        <f t="shared" si="107"/>
        <v/>
      </c>
      <c r="F219" s="85" t="str">
        <f t="shared" si="108"/>
        <v/>
      </c>
      <c r="G219" s="86" t="str">
        <f t="shared" si="109"/>
        <v/>
      </c>
      <c r="H219" s="87" t="str">
        <f t="shared" si="110"/>
        <v/>
      </c>
      <c r="I219" s="94"/>
      <c r="J219" s="84" t="str">
        <f t="shared" si="111"/>
        <v/>
      </c>
      <c r="K219" s="84" t="str">
        <f t="shared" si="112"/>
        <v/>
      </c>
      <c r="L219" s="84" t="str">
        <f t="shared" si="113"/>
        <v/>
      </c>
      <c r="M219" s="89"/>
      <c r="N219" s="89"/>
      <c r="P219" s="199"/>
      <c r="Q219" s="199"/>
      <c r="R219" s="199"/>
      <c r="S219" s="239"/>
      <c r="T219" s="273">
        <f t="shared" si="114"/>
        <v>0</v>
      </c>
      <c r="U219" s="202"/>
      <c r="V219" s="205" t="str">
        <f t="shared" si="116"/>
        <v/>
      </c>
      <c r="W219" s="205" t="str">
        <f t="shared" si="116"/>
        <v/>
      </c>
      <c r="X219" s="299">
        <v>9</v>
      </c>
      <c r="Z219" s="332" t="str">
        <f t="shared" si="115"/>
        <v/>
      </c>
    </row>
    <row r="220" spans="1:26" x14ac:dyDescent="0.25">
      <c r="A220" s="31" t="str">
        <f>C212&amp;"x"&amp;B220</f>
        <v>x6</v>
      </c>
      <c r="B220" s="60">
        <v>6</v>
      </c>
      <c r="C220" s="84" t="str">
        <f t="shared" si="105"/>
        <v/>
      </c>
      <c r="D220" s="84" t="str">
        <f t="shared" si="106"/>
        <v/>
      </c>
      <c r="E220" s="85" t="str">
        <f t="shared" si="107"/>
        <v/>
      </c>
      <c r="F220" s="85" t="str">
        <f t="shared" si="108"/>
        <v/>
      </c>
      <c r="G220" s="86" t="str">
        <f t="shared" si="109"/>
        <v/>
      </c>
      <c r="H220" s="87" t="str">
        <f t="shared" si="110"/>
        <v/>
      </c>
      <c r="I220" s="94"/>
      <c r="J220" s="84" t="str">
        <f t="shared" si="111"/>
        <v/>
      </c>
      <c r="K220" s="84" t="str">
        <f t="shared" si="112"/>
        <v/>
      </c>
      <c r="L220" s="84" t="str">
        <f t="shared" si="113"/>
        <v/>
      </c>
      <c r="M220" s="89"/>
      <c r="N220" s="89"/>
      <c r="P220" s="199"/>
      <c r="Q220" s="199"/>
      <c r="R220" s="199"/>
      <c r="S220" s="239"/>
      <c r="T220" s="273">
        <f t="shared" si="114"/>
        <v>0</v>
      </c>
      <c r="U220" s="202"/>
      <c r="V220" s="205" t="str">
        <f t="shared" si="116"/>
        <v/>
      </c>
      <c r="W220" s="205" t="str">
        <f t="shared" si="116"/>
        <v/>
      </c>
      <c r="X220" s="299">
        <v>10</v>
      </c>
      <c r="Z220" s="332" t="str">
        <f t="shared" si="115"/>
        <v/>
      </c>
    </row>
    <row r="221" spans="1:26" x14ac:dyDescent="0.25">
      <c r="A221" s="31" t="str">
        <f>C212&amp;"x"&amp;B221</f>
        <v>x7</v>
      </c>
      <c r="B221" s="60">
        <v>7</v>
      </c>
      <c r="C221" s="84" t="str">
        <f t="shared" si="105"/>
        <v/>
      </c>
      <c r="D221" s="84" t="str">
        <f t="shared" si="106"/>
        <v/>
      </c>
      <c r="E221" s="85" t="str">
        <f t="shared" si="107"/>
        <v/>
      </c>
      <c r="F221" s="85" t="str">
        <f t="shared" si="108"/>
        <v/>
      </c>
      <c r="G221" s="86" t="str">
        <f t="shared" si="109"/>
        <v/>
      </c>
      <c r="H221" s="87" t="str">
        <f t="shared" si="110"/>
        <v/>
      </c>
      <c r="I221" s="94"/>
      <c r="J221" s="84" t="str">
        <f t="shared" si="111"/>
        <v/>
      </c>
      <c r="K221" s="84" t="str">
        <f t="shared" si="112"/>
        <v/>
      </c>
      <c r="L221" s="84" t="str">
        <f t="shared" si="113"/>
        <v/>
      </c>
      <c r="M221" s="89"/>
      <c r="N221" s="89"/>
      <c r="P221" s="199"/>
      <c r="Q221" s="199"/>
      <c r="R221" s="199"/>
      <c r="S221" s="239"/>
      <c r="T221" s="273">
        <f t="shared" si="114"/>
        <v>0</v>
      </c>
      <c r="U221" s="202"/>
      <c r="V221" s="205" t="str">
        <f t="shared" si="116"/>
        <v/>
      </c>
      <c r="W221" s="205" t="str">
        <f t="shared" si="116"/>
        <v/>
      </c>
      <c r="X221" s="299">
        <v>11</v>
      </c>
      <c r="Z221" s="332" t="str">
        <f t="shared" si="115"/>
        <v/>
      </c>
    </row>
    <row r="222" spans="1:26" x14ac:dyDescent="0.25">
      <c r="A222" s="31" t="str">
        <f>C212&amp;"x"&amp;B222</f>
        <v>x8</v>
      </c>
      <c r="B222" s="60">
        <v>8</v>
      </c>
      <c r="C222" s="84" t="str">
        <f t="shared" si="105"/>
        <v/>
      </c>
      <c r="D222" s="84" t="str">
        <f t="shared" si="106"/>
        <v/>
      </c>
      <c r="E222" s="85" t="str">
        <f t="shared" si="107"/>
        <v/>
      </c>
      <c r="F222" s="85" t="str">
        <f t="shared" si="108"/>
        <v/>
      </c>
      <c r="G222" s="86" t="str">
        <f t="shared" si="109"/>
        <v/>
      </c>
      <c r="H222" s="87" t="str">
        <f t="shared" si="110"/>
        <v/>
      </c>
      <c r="I222" s="94"/>
      <c r="J222" s="84" t="str">
        <f t="shared" si="111"/>
        <v/>
      </c>
      <c r="K222" s="84" t="str">
        <f t="shared" si="112"/>
        <v/>
      </c>
      <c r="L222" s="84" t="str">
        <f t="shared" si="113"/>
        <v/>
      </c>
      <c r="M222" s="89"/>
      <c r="N222" s="89"/>
      <c r="P222" s="199"/>
      <c r="Q222" s="199"/>
      <c r="R222" s="199"/>
      <c r="S222" s="239"/>
      <c r="T222" s="273">
        <f t="shared" si="114"/>
        <v>0</v>
      </c>
      <c r="U222" s="202"/>
      <c r="V222" s="205" t="str">
        <f t="shared" si="116"/>
        <v/>
      </c>
      <c r="W222" s="205" t="str">
        <f t="shared" si="116"/>
        <v/>
      </c>
      <c r="X222" s="299">
        <v>12</v>
      </c>
      <c r="Z222" s="332" t="str">
        <f t="shared" si="115"/>
        <v/>
      </c>
    </row>
    <row r="223" spans="1:26" x14ac:dyDescent="0.25">
      <c r="A223" s="31" t="str">
        <f>C212&amp;"x"&amp;B223</f>
        <v>x9</v>
      </c>
      <c r="B223" s="60">
        <v>9</v>
      </c>
      <c r="C223" s="84" t="str">
        <f t="shared" si="105"/>
        <v/>
      </c>
      <c r="D223" s="84" t="str">
        <f t="shared" si="106"/>
        <v/>
      </c>
      <c r="E223" s="85" t="str">
        <f t="shared" si="107"/>
        <v/>
      </c>
      <c r="F223" s="85" t="str">
        <f t="shared" si="108"/>
        <v/>
      </c>
      <c r="G223" s="86" t="str">
        <f t="shared" si="109"/>
        <v/>
      </c>
      <c r="H223" s="87" t="str">
        <f t="shared" si="110"/>
        <v/>
      </c>
      <c r="I223" s="94"/>
      <c r="J223" s="84" t="str">
        <f t="shared" si="111"/>
        <v/>
      </c>
      <c r="K223" s="84" t="str">
        <f t="shared" si="112"/>
        <v/>
      </c>
      <c r="L223" s="84" t="str">
        <f t="shared" si="113"/>
        <v/>
      </c>
      <c r="M223" s="89"/>
      <c r="N223" s="89"/>
      <c r="P223" s="199"/>
      <c r="Q223" s="199"/>
      <c r="R223" s="199"/>
      <c r="S223" s="239"/>
      <c r="T223" s="273">
        <f t="shared" si="114"/>
        <v>0</v>
      </c>
      <c r="U223" s="202"/>
      <c r="V223" s="205" t="str">
        <f t="shared" si="116"/>
        <v/>
      </c>
      <c r="W223" s="205" t="str">
        <f t="shared" si="116"/>
        <v/>
      </c>
      <c r="X223" s="299">
        <v>13</v>
      </c>
      <c r="Z223" s="332" t="str">
        <f t="shared" si="115"/>
        <v/>
      </c>
    </row>
    <row r="224" spans="1:26" x14ac:dyDescent="0.25">
      <c r="A224" s="31" t="str">
        <f>C212&amp;"x"&amp;B224</f>
        <v>x10</v>
      </c>
      <c r="B224" s="60">
        <v>10</v>
      </c>
      <c r="C224" s="84" t="str">
        <f t="shared" si="105"/>
        <v/>
      </c>
      <c r="D224" s="84" t="str">
        <f t="shared" si="106"/>
        <v/>
      </c>
      <c r="E224" s="85" t="str">
        <f t="shared" si="107"/>
        <v/>
      </c>
      <c r="F224" s="85" t="str">
        <f t="shared" si="108"/>
        <v/>
      </c>
      <c r="G224" s="86" t="str">
        <f t="shared" si="109"/>
        <v/>
      </c>
      <c r="H224" s="87" t="str">
        <f t="shared" si="110"/>
        <v/>
      </c>
      <c r="I224" s="94"/>
      <c r="J224" s="84" t="str">
        <f t="shared" si="111"/>
        <v/>
      </c>
      <c r="K224" s="84" t="str">
        <f t="shared" si="112"/>
        <v/>
      </c>
      <c r="L224" s="84" t="str">
        <f t="shared" si="113"/>
        <v/>
      </c>
      <c r="M224" s="89"/>
      <c r="N224" s="89"/>
      <c r="P224" s="199"/>
      <c r="Q224" s="199"/>
      <c r="R224" s="199"/>
      <c r="S224" s="239"/>
      <c r="T224" s="273">
        <f t="shared" si="114"/>
        <v>0</v>
      </c>
      <c r="U224" s="202"/>
      <c r="V224" s="205" t="str">
        <f t="shared" si="116"/>
        <v/>
      </c>
      <c r="W224" s="205" t="str">
        <f t="shared" si="116"/>
        <v/>
      </c>
      <c r="X224" s="299">
        <v>14</v>
      </c>
      <c r="Z224" s="332" t="str">
        <f t="shared" si="115"/>
        <v/>
      </c>
    </row>
    <row r="225" spans="1:26" x14ac:dyDescent="0.25">
      <c r="A225" s="31" t="str">
        <f>C212&amp;"x"&amp;B225</f>
        <v>x11</v>
      </c>
      <c r="B225" s="60">
        <v>11</v>
      </c>
      <c r="C225" s="84" t="str">
        <f t="shared" si="105"/>
        <v/>
      </c>
      <c r="D225" s="84" t="str">
        <f t="shared" si="106"/>
        <v/>
      </c>
      <c r="E225" s="85" t="str">
        <f t="shared" si="107"/>
        <v/>
      </c>
      <c r="F225" s="85" t="str">
        <f t="shared" si="108"/>
        <v/>
      </c>
      <c r="G225" s="86" t="str">
        <f t="shared" si="109"/>
        <v/>
      </c>
      <c r="H225" s="87" t="str">
        <f t="shared" si="110"/>
        <v/>
      </c>
      <c r="I225" s="94"/>
      <c r="J225" s="84" t="str">
        <f t="shared" si="111"/>
        <v/>
      </c>
      <c r="K225" s="84" t="str">
        <f t="shared" si="112"/>
        <v/>
      </c>
      <c r="L225" s="84" t="str">
        <f t="shared" si="113"/>
        <v/>
      </c>
      <c r="M225" s="89"/>
      <c r="N225" s="89"/>
      <c r="P225" s="199"/>
      <c r="Q225" s="199"/>
      <c r="R225" s="199"/>
      <c r="S225" s="239"/>
      <c r="T225" s="273">
        <f t="shared" si="114"/>
        <v>0</v>
      </c>
      <c r="V225" s="205" t="str">
        <f t="shared" si="116"/>
        <v/>
      </c>
      <c r="W225" s="205" t="str">
        <f t="shared" si="116"/>
        <v/>
      </c>
      <c r="X225" s="299">
        <v>15</v>
      </c>
      <c r="Z225" s="332" t="str">
        <f t="shared" si="115"/>
        <v/>
      </c>
    </row>
    <row r="226" spans="1:26" x14ac:dyDescent="0.25">
      <c r="A226" s="31" t="str">
        <f>C212&amp;"x"&amp;B226</f>
        <v>x12</v>
      </c>
      <c r="B226" s="60">
        <v>12</v>
      </c>
      <c r="C226" s="84" t="str">
        <f t="shared" si="105"/>
        <v/>
      </c>
      <c r="D226" s="84" t="str">
        <f t="shared" si="106"/>
        <v/>
      </c>
      <c r="E226" s="85" t="str">
        <f t="shared" si="107"/>
        <v/>
      </c>
      <c r="F226" s="85" t="str">
        <f t="shared" si="108"/>
        <v/>
      </c>
      <c r="G226" s="86" t="str">
        <f t="shared" si="109"/>
        <v/>
      </c>
      <c r="H226" s="87" t="str">
        <f t="shared" si="110"/>
        <v/>
      </c>
      <c r="I226" s="94"/>
      <c r="J226" s="84" t="str">
        <f t="shared" si="111"/>
        <v/>
      </c>
      <c r="K226" s="84" t="str">
        <f t="shared" si="112"/>
        <v/>
      </c>
      <c r="L226" s="84" t="str">
        <f t="shared" si="113"/>
        <v/>
      </c>
      <c r="M226" s="89"/>
      <c r="N226" s="89"/>
      <c r="P226" s="199"/>
      <c r="Q226" s="199"/>
      <c r="R226" s="199"/>
      <c r="S226" s="239"/>
      <c r="T226" s="273">
        <f t="shared" si="114"/>
        <v>0</v>
      </c>
      <c r="V226" s="205" t="str">
        <f t="shared" si="116"/>
        <v/>
      </c>
      <c r="W226" s="205" t="str">
        <f t="shared" si="116"/>
        <v/>
      </c>
      <c r="X226" s="299">
        <v>16</v>
      </c>
      <c r="Z226" s="332" t="str">
        <f t="shared" si="115"/>
        <v/>
      </c>
    </row>
    <row r="227" spans="1:26" x14ac:dyDescent="0.25">
      <c r="A227" s="31" t="str">
        <f>C212&amp;"x"&amp;B227</f>
        <v>x13</v>
      </c>
      <c r="B227" s="60">
        <v>13</v>
      </c>
      <c r="C227" s="84" t="str">
        <f t="shared" si="105"/>
        <v/>
      </c>
      <c r="D227" s="84" t="str">
        <f t="shared" si="106"/>
        <v/>
      </c>
      <c r="E227" s="85" t="str">
        <f t="shared" si="107"/>
        <v/>
      </c>
      <c r="F227" s="85" t="str">
        <f t="shared" si="108"/>
        <v/>
      </c>
      <c r="G227" s="86" t="str">
        <f t="shared" si="109"/>
        <v/>
      </c>
      <c r="H227" s="87" t="str">
        <f t="shared" si="110"/>
        <v/>
      </c>
      <c r="I227" s="94"/>
      <c r="J227" s="84" t="str">
        <f t="shared" si="111"/>
        <v/>
      </c>
      <c r="K227" s="84" t="str">
        <f t="shared" si="112"/>
        <v/>
      </c>
      <c r="L227" s="84" t="str">
        <f t="shared" si="113"/>
        <v/>
      </c>
      <c r="M227" s="89"/>
      <c r="N227" s="89"/>
      <c r="P227" s="199"/>
      <c r="Q227" s="199"/>
      <c r="R227" s="199"/>
      <c r="S227" s="239"/>
      <c r="T227" s="273">
        <f t="shared" si="114"/>
        <v>0</v>
      </c>
      <c r="V227" s="205" t="str">
        <f t="shared" si="116"/>
        <v/>
      </c>
      <c r="W227" s="205" t="str">
        <f t="shared" si="116"/>
        <v/>
      </c>
      <c r="X227" s="299">
        <v>17</v>
      </c>
      <c r="Z227" s="332" t="str">
        <f t="shared" si="115"/>
        <v/>
      </c>
    </row>
    <row r="228" spans="1:26" x14ac:dyDescent="0.25">
      <c r="A228" s="31" t="str">
        <f>C212&amp;"x"&amp;B228</f>
        <v>x14</v>
      </c>
      <c r="B228" s="60">
        <v>14</v>
      </c>
      <c r="C228" s="84" t="str">
        <f t="shared" si="105"/>
        <v/>
      </c>
      <c r="D228" s="84" t="str">
        <f t="shared" si="106"/>
        <v/>
      </c>
      <c r="E228" s="85" t="str">
        <f t="shared" si="107"/>
        <v/>
      </c>
      <c r="F228" s="85" t="str">
        <f t="shared" si="108"/>
        <v/>
      </c>
      <c r="G228" s="86" t="str">
        <f t="shared" si="109"/>
        <v/>
      </c>
      <c r="H228" s="87" t="str">
        <f t="shared" si="110"/>
        <v/>
      </c>
      <c r="I228" s="94"/>
      <c r="J228" s="84" t="str">
        <f t="shared" si="111"/>
        <v/>
      </c>
      <c r="K228" s="84" t="str">
        <f t="shared" si="112"/>
        <v/>
      </c>
      <c r="L228" s="84" t="str">
        <f t="shared" si="113"/>
        <v/>
      </c>
      <c r="M228" s="89"/>
      <c r="N228" s="89"/>
      <c r="P228" s="199"/>
      <c r="Q228" s="199"/>
      <c r="R228" s="199"/>
      <c r="S228" s="239"/>
      <c r="T228" s="273">
        <f t="shared" si="114"/>
        <v>0</v>
      </c>
      <c r="V228" s="205" t="str">
        <f t="shared" si="116"/>
        <v/>
      </c>
      <c r="W228" s="205" t="str">
        <f t="shared" si="116"/>
        <v/>
      </c>
      <c r="X228" s="299">
        <v>18</v>
      </c>
      <c r="Z228" s="332" t="str">
        <f t="shared" si="115"/>
        <v/>
      </c>
    </row>
    <row r="229" spans="1:26" x14ac:dyDescent="0.25">
      <c r="A229" s="31" t="str">
        <f>C212&amp;"x"&amp;B229</f>
        <v>x15</v>
      </c>
      <c r="B229" s="60">
        <v>15</v>
      </c>
      <c r="C229" s="84" t="str">
        <f t="shared" si="105"/>
        <v/>
      </c>
      <c r="D229" s="84" t="str">
        <f t="shared" si="106"/>
        <v/>
      </c>
      <c r="E229" s="85" t="str">
        <f t="shared" si="107"/>
        <v/>
      </c>
      <c r="F229" s="85" t="str">
        <f t="shared" si="108"/>
        <v/>
      </c>
      <c r="G229" s="86" t="str">
        <f t="shared" si="109"/>
        <v/>
      </c>
      <c r="H229" s="87" t="str">
        <f t="shared" si="110"/>
        <v/>
      </c>
      <c r="I229" s="94"/>
      <c r="J229" s="84" t="str">
        <f t="shared" si="111"/>
        <v/>
      </c>
      <c r="K229" s="84" t="str">
        <f t="shared" si="112"/>
        <v/>
      </c>
      <c r="L229" s="84" t="str">
        <f t="shared" si="113"/>
        <v/>
      </c>
      <c r="M229" s="89"/>
      <c r="N229" s="89"/>
      <c r="P229" s="199"/>
      <c r="Q229" s="199"/>
      <c r="R229" s="199"/>
      <c r="S229" s="239"/>
      <c r="T229" s="273">
        <f t="shared" si="114"/>
        <v>0</v>
      </c>
      <c r="V229" s="205" t="str">
        <f t="shared" si="116"/>
        <v/>
      </c>
      <c r="W229" s="205" t="str">
        <f t="shared" si="116"/>
        <v/>
      </c>
      <c r="X229" s="299">
        <v>19</v>
      </c>
      <c r="Z229" s="332" t="str">
        <f t="shared" si="115"/>
        <v/>
      </c>
    </row>
    <row r="230" spans="1:26" ht="6" customHeight="1" x14ac:dyDescent="0.25">
      <c r="B230" s="104"/>
      <c r="C230" s="105"/>
      <c r="D230" s="105"/>
      <c r="E230" s="105"/>
      <c r="F230" s="105"/>
      <c r="G230" s="105"/>
      <c r="H230" s="105"/>
      <c r="I230" s="105"/>
      <c r="J230" s="105"/>
      <c r="K230" s="105"/>
      <c r="L230" s="105"/>
      <c r="M230" s="89"/>
      <c r="N230" s="89"/>
      <c r="Z230" s="332" t="str">
        <f>lft(G230,Peildatum)</f>
        <v/>
      </c>
    </row>
    <row r="231" spans="1:26" x14ac:dyDescent="0.25">
      <c r="B231" s="97"/>
      <c r="C231" s="98"/>
      <c r="D231" s="97"/>
      <c r="E231" s="97"/>
      <c r="F231" s="97"/>
      <c r="G231" s="340" t="str">
        <f>Z212</f>
        <v/>
      </c>
      <c r="H231" s="106" t="s">
        <v>5723</v>
      </c>
      <c r="I231" s="99"/>
      <c r="J231" s="107">
        <f>P212</f>
        <v>0</v>
      </c>
      <c r="K231" s="107">
        <f>Q212</f>
        <v>0</v>
      </c>
      <c r="L231" s="107">
        <f>R212</f>
        <v>0</v>
      </c>
      <c r="M231" s="89"/>
      <c r="N231" s="89"/>
    </row>
    <row r="232" spans="1:26" ht="12.75" customHeight="1" x14ac:dyDescent="0.25">
      <c r="B232" s="428" t="s">
        <v>5724</v>
      </c>
      <c r="C232" s="428"/>
      <c r="D232" s="428"/>
      <c r="E232" s="428"/>
      <c r="F232" s="428"/>
      <c r="G232" s="428"/>
      <c r="H232" s="428"/>
      <c r="I232" s="428"/>
      <c r="J232" s="428"/>
      <c r="K232" s="428"/>
      <c r="L232" s="428"/>
      <c r="M232" s="89"/>
      <c r="N232" s="89"/>
    </row>
    <row r="233" spans="1:26" ht="129.9" customHeight="1" x14ac:dyDescent="0.25">
      <c r="B233" s="431"/>
      <c r="C233" s="431"/>
      <c r="D233" s="431"/>
      <c r="E233" s="431"/>
      <c r="F233" s="431"/>
      <c r="G233" s="431"/>
      <c r="H233" s="431"/>
      <c r="I233" s="431"/>
      <c r="J233" s="431"/>
      <c r="K233" s="431"/>
      <c r="L233" s="431"/>
      <c r="M233" s="108"/>
      <c r="N233" s="108"/>
    </row>
    <row r="234" spans="1:26" ht="13.8" thickBot="1" x14ac:dyDescent="0.3">
      <c r="B234" s="109"/>
      <c r="C234" s="110"/>
      <c r="D234" s="109"/>
      <c r="E234" s="109"/>
      <c r="F234" s="109"/>
      <c r="G234" s="111"/>
      <c r="H234" s="111"/>
      <c r="I234" s="111"/>
      <c r="J234" s="110"/>
      <c r="K234" s="110"/>
      <c r="L234" s="110"/>
      <c r="M234" s="89"/>
      <c r="N234" s="89"/>
      <c r="O234" s="31"/>
      <c r="P234" s="31"/>
      <c r="Q234" s="31"/>
      <c r="R234" s="31"/>
      <c r="S234" s="120"/>
      <c r="T234" s="348"/>
      <c r="U234" s="31"/>
      <c r="V234" s="31"/>
      <c r="W234" s="31"/>
      <c r="X234" s="267"/>
    </row>
    <row r="235" spans="1:26" ht="13.8" thickTop="1" x14ac:dyDescent="0.25">
      <c r="B235" s="97"/>
      <c r="C235" s="98"/>
      <c r="D235" s="97"/>
      <c r="E235" s="97"/>
      <c r="F235" s="97"/>
      <c r="G235" s="99"/>
      <c r="H235" s="99"/>
      <c r="I235" s="99"/>
      <c r="J235" s="98"/>
      <c r="K235" s="98"/>
      <c r="L235" s="98"/>
      <c r="M235" s="89"/>
      <c r="N235" s="89"/>
      <c r="O235" s="31"/>
      <c r="P235" s="121" t="str">
        <f>IF(C237="","",IF(LEFT(D237,1)="V","V",IF(LEFT(D237,1)="Z","Z","")))</f>
        <v/>
      </c>
      <c r="Q235" s="121" t="str">
        <f>IF($P235="","",LEFT(IFERROR(VLOOKUP($C237,IF(P235="V",TeamsV,TeamsZ),2,0),"")&amp;"??",2))</f>
        <v/>
      </c>
      <c r="R235" s="121" t="str">
        <f>IF(P235="","",LEFT(IFERROR(VLOOKUP(C237,IF(P235="V",TeamsV,TeamsZ),4,0),"")&amp;"?",1))</f>
        <v/>
      </c>
      <c r="S235" s="120"/>
      <c r="T235" s="348"/>
      <c r="U235" s="31"/>
      <c r="V235" s="31"/>
      <c r="W235" s="31"/>
      <c r="X235" s="267" t="s">
        <v>5714</v>
      </c>
    </row>
    <row r="236" spans="1:26" x14ac:dyDescent="0.25">
      <c r="A236" s="59"/>
      <c r="B236" s="97"/>
      <c r="C236" s="98" t="s">
        <v>3</v>
      </c>
      <c r="D236" s="98" t="s">
        <v>5722</v>
      </c>
      <c r="E236" s="429" t="s">
        <v>6100</v>
      </c>
      <c r="F236" s="429"/>
      <c r="G236" s="429"/>
      <c r="H236" s="429"/>
      <c r="I236" s="99"/>
      <c r="J236" s="98" t="s">
        <v>5711</v>
      </c>
      <c r="K236" s="98" t="s">
        <v>5712</v>
      </c>
      <c r="L236" s="98" t="s">
        <v>5713</v>
      </c>
      <c r="M236" s="66"/>
      <c r="N236" s="66"/>
      <c r="O236" s="67"/>
      <c r="P236" s="68">
        <f>COUNT(P240:P254)</f>
        <v>0</v>
      </c>
      <c r="Q236" s="68">
        <f>COUNT(Q240:Q254)</f>
        <v>0</v>
      </c>
      <c r="R236" s="68">
        <f>COUNT(R240:R254)</f>
        <v>0</v>
      </c>
      <c r="S236" s="238"/>
      <c r="T236" s="350"/>
      <c r="U236" s="67">
        <f>15-COUNTBLANK(C240:C254)</f>
        <v>0</v>
      </c>
      <c r="V236" s="100" t="str">
        <f>IFERROR(UPPER(LEFT(D237,1)),"-")</f>
        <v/>
      </c>
      <c r="W236" s="101">
        <f>IFERROR(IF(V236="V",0,IF(V236="Z",1,9)),9)</f>
        <v>9</v>
      </c>
      <c r="X236" s="301">
        <v>1</v>
      </c>
      <c r="Z236" s="335"/>
    </row>
    <row r="237" spans="1:26" x14ac:dyDescent="0.25">
      <c r="A237" s="40">
        <v>10</v>
      </c>
      <c r="B237" s="70"/>
      <c r="C237" s="102"/>
      <c r="D237" s="206"/>
      <c r="E237" s="430"/>
      <c r="F237" s="430" t="s">
        <v>17</v>
      </c>
      <c r="G237" s="430" t="s">
        <v>17</v>
      </c>
      <c r="H237" s="430" t="s">
        <v>17</v>
      </c>
      <c r="I237" s="73"/>
      <c r="J237" s="268">
        <f>COUNTIF(C240:C254,"V")</f>
        <v>0</v>
      </c>
      <c r="K237" s="268">
        <f>COUNTIF(C240:C254,"M")</f>
        <v>0</v>
      </c>
      <c r="L237" s="74" t="str">
        <f>IFERROR(AVERAGE(H240:H254),"")</f>
        <v/>
      </c>
      <c r="M237" s="75"/>
      <c r="N237" s="75"/>
      <c r="O237" s="76" t="str">
        <f>IF($C237="","",LEFT(IFERROR(VLOOKUP($C237,IF($D237="Veld",TeamsV,TeamsZ),4,0),"")&amp;"?",1))</f>
        <v/>
      </c>
      <c r="P237" s="346"/>
      <c r="Q237" s="346"/>
      <c r="R237" s="346"/>
      <c r="S237" s="239"/>
      <c r="T237" s="344">
        <f>SUM(T240:T254)</f>
        <v>0</v>
      </c>
      <c r="U237" s="201" t="str">
        <f>MID($C237,1,1)</f>
        <v/>
      </c>
      <c r="V237" s="201" t="str">
        <f>MID($C237,1,1)</f>
        <v/>
      </c>
      <c r="W237" s="201" t="str">
        <f>MID($C237,1,1)</f>
        <v/>
      </c>
      <c r="X237" s="299">
        <v>2</v>
      </c>
      <c r="Z237" s="335" t="str">
        <f>IFERROR(AVERAGE(Z240:Z254),"")</f>
        <v/>
      </c>
    </row>
    <row r="238" spans="1:26" x14ac:dyDescent="0.25">
      <c r="B238" s="60"/>
      <c r="C238" s="197"/>
      <c r="D238" s="60"/>
      <c r="E238" s="60"/>
      <c r="F238" s="60"/>
      <c r="G238" s="64"/>
      <c r="H238" s="64"/>
      <c r="I238" s="64"/>
      <c r="J238" s="208"/>
      <c r="K238" s="208"/>
      <c r="L238" s="208"/>
      <c r="M238" s="77"/>
      <c r="N238" s="77"/>
      <c r="P238" s="200"/>
      <c r="Q238" s="200"/>
      <c r="R238" s="200"/>
      <c r="T238" s="156">
        <f t="shared" ref="T238" si="117">SUM(T239:T253)</f>
        <v>0</v>
      </c>
      <c r="U238" s="202"/>
      <c r="V238" s="202"/>
      <c r="W238" s="202"/>
      <c r="X238" s="299">
        <v>3</v>
      </c>
      <c r="Z238" s="336"/>
    </row>
    <row r="239" spans="1:26" x14ac:dyDescent="0.25">
      <c r="A239" s="78"/>
      <c r="B239" s="79"/>
      <c r="C239" s="80" t="s">
        <v>5715</v>
      </c>
      <c r="D239" s="80" t="s">
        <v>5716</v>
      </c>
      <c r="E239" s="81" t="s">
        <v>5717</v>
      </c>
      <c r="F239" s="81" t="s">
        <v>5718</v>
      </c>
      <c r="G239" s="80" t="s">
        <v>5719</v>
      </c>
      <c r="H239" s="80" t="s">
        <v>5720</v>
      </c>
      <c r="I239" s="80" t="s">
        <v>5575</v>
      </c>
      <c r="J239" s="80" t="s">
        <v>7904</v>
      </c>
      <c r="K239" s="80" t="s">
        <v>7905</v>
      </c>
      <c r="L239" s="80" t="s">
        <v>8680</v>
      </c>
      <c r="M239" s="82"/>
      <c r="N239" s="82"/>
      <c r="O239" s="83"/>
      <c r="P239" s="203" t="s">
        <v>5585</v>
      </c>
      <c r="Q239" s="203" t="s">
        <v>5584</v>
      </c>
      <c r="R239" s="203" t="s">
        <v>5586</v>
      </c>
      <c r="S239" s="203"/>
      <c r="T239" s="156"/>
      <c r="U239" s="201" t="str">
        <f>IF(W237="","",VLOOKUP(W237,Leeftijdscat,2,FALSE))</f>
        <v/>
      </c>
      <c r="V239" s="201" t="str">
        <f>IF(W237="","",VLOOKUP(W237,Leeftijdscat,3,FALSE))</f>
        <v/>
      </c>
      <c r="W239" s="201" t="str">
        <f>IF(W237="","",VLOOKUP(W237,Leeftijdscat,4,FALSE))</f>
        <v/>
      </c>
      <c r="X239" s="299">
        <v>4</v>
      </c>
      <c r="Z239" s="332"/>
    </row>
    <row r="240" spans="1:26" x14ac:dyDescent="0.25">
      <c r="A240" s="31" t="str">
        <f>C237&amp;"x"&amp;B240</f>
        <v>x1</v>
      </c>
      <c r="B240" s="60">
        <v>1</v>
      </c>
      <c r="C240" s="84" t="str">
        <f t="shared" ref="C240:C254" si="118">IF(OR(LEFT($A240,1)="x",W$236=9),"",IFERROR(VLOOKUP($A240,IF(V$236="V",LedenV,LedenZ),6-W$236,0),""))</f>
        <v/>
      </c>
      <c r="D240" s="84" t="str">
        <f t="shared" ref="D240:D254" si="119">IF(OR(LEFT($A240,1)="x",W$236=9),"",IFERROR(VLOOKUP($A240,IF(V$236="V",LedenV,LedenZ),7-W$236,0),""))</f>
        <v/>
      </c>
      <c r="E240" s="85" t="str">
        <f t="shared" ref="E240:E254" si="120">IF(OR(LEFT($A240,1)="x",W$236=9),"",IFERROR(VLOOKUP($A240,IF(V$236="V",LedenV,LedenZ),8-W$236,0),""))</f>
        <v/>
      </c>
      <c r="F240" s="85" t="str">
        <f t="shared" ref="F240:F254" si="121">IF(OR(LEFT($A240,1)="x",W$236=9),"",IFERROR(VLOOKUP($A240,IF(V$236="V",LedenV,LedenZ),9-W$236,0),""))</f>
        <v/>
      </c>
      <c r="G240" s="86" t="str">
        <f t="shared" ref="G240:G254" si="122">IF(OR(LEFT($A240,1)="x",W$236=9),"",IFERROR(VLOOKUP($A240,IF(V$236="V",LedenV,LedenZ),10-W$236,0),""))</f>
        <v/>
      </c>
      <c r="H240" s="87" t="str">
        <f t="shared" ref="H240:H254" si="123">IF(AND(ISNUMBER(G240),G240&lt;&gt;0),IF(OR(MONTH(G240)&lt;MONTH(Peildatum),AND(MONTH(G240)&lt;=MONTH(Peildatum),DAY(G240)&lt;=DAY(Peildatum))),YEAR(Peildatum)-YEAR(G240),YEAR(Peildatum)-YEAR(G240)-1),"")</f>
        <v/>
      </c>
      <c r="I240" s="103"/>
      <c r="J240" s="84" t="str">
        <f t="shared" ref="J240:J254" si="124">IF(OR(LEFT($A240,1)="x",W$236=9),"",IFERROR(VLOOKUP($A240,IF(V$236="V",LedenV,LedenZ),16-W$236,0),""))</f>
        <v/>
      </c>
      <c r="K240" s="84" t="str">
        <f t="shared" ref="K240:K254" si="125">IF(OR(LEFT($A240,1)="x",W$236=9),"",IFERROR(VLOOKUP($A240,IF(V$236="V",LedenV,LedenZ),17-W$236,0),""))</f>
        <v/>
      </c>
      <c r="L240" s="84" t="str">
        <f t="shared" ref="L240:L254" si="126">IF(OR(LEFT($A240,1)="x",W$236=9),"",IFERROR(VLOOKUP($A240,IF(V$236="V",LedenV,LedenZ),18-W$236,0),""))</f>
        <v/>
      </c>
      <c r="M240" s="89"/>
      <c r="N240" s="89"/>
      <c r="P240" s="199"/>
      <c r="Q240" s="199"/>
      <c r="R240" s="199"/>
      <c r="S240" s="239"/>
      <c r="T240" s="273">
        <f t="shared" ref="T240:T254" si="127">IF(LEN(C240&amp;D240&amp;E240&amp;F240)&gt;0,1,0)</f>
        <v>0</v>
      </c>
      <c r="U240" s="202"/>
      <c r="V240" s="205" t="str">
        <f>V239</f>
        <v/>
      </c>
      <c r="W240" s="205" t="str">
        <f>W239</f>
        <v/>
      </c>
      <c r="X240" s="299">
        <v>5</v>
      </c>
      <c r="Z240" s="332" t="str">
        <f t="shared" ref="Z240:Z254" si="128">lft(G240,Peildatum)</f>
        <v/>
      </c>
    </row>
    <row r="241" spans="1:26" x14ac:dyDescent="0.25">
      <c r="A241" s="31" t="str">
        <f>C237&amp;"x"&amp;B241</f>
        <v>x2</v>
      </c>
      <c r="B241" s="60">
        <v>2</v>
      </c>
      <c r="C241" s="84" t="str">
        <f t="shared" si="118"/>
        <v/>
      </c>
      <c r="D241" s="84" t="str">
        <f t="shared" si="119"/>
        <v/>
      </c>
      <c r="E241" s="85" t="str">
        <f t="shared" si="120"/>
        <v/>
      </c>
      <c r="F241" s="85" t="str">
        <f t="shared" si="121"/>
        <v/>
      </c>
      <c r="G241" s="86" t="str">
        <f t="shared" si="122"/>
        <v/>
      </c>
      <c r="H241" s="87" t="str">
        <f t="shared" si="123"/>
        <v/>
      </c>
      <c r="I241" s="94"/>
      <c r="J241" s="84" t="str">
        <f t="shared" si="124"/>
        <v/>
      </c>
      <c r="K241" s="84" t="str">
        <f t="shared" si="125"/>
        <v/>
      </c>
      <c r="L241" s="84" t="str">
        <f t="shared" si="126"/>
        <v/>
      </c>
      <c r="M241" s="89"/>
      <c r="N241" s="89"/>
      <c r="P241" s="199"/>
      <c r="Q241" s="199"/>
      <c r="R241" s="199"/>
      <c r="S241" s="239"/>
      <c r="T241" s="273">
        <f t="shared" si="127"/>
        <v>0</v>
      </c>
      <c r="U241" s="202"/>
      <c r="V241" s="205" t="str">
        <f t="shared" ref="V241:W254" si="129">V240</f>
        <v/>
      </c>
      <c r="W241" s="205" t="str">
        <f t="shared" si="129"/>
        <v/>
      </c>
      <c r="X241" s="299">
        <v>6</v>
      </c>
      <c r="Z241" s="332" t="str">
        <f t="shared" si="128"/>
        <v/>
      </c>
    </row>
    <row r="242" spans="1:26" x14ac:dyDescent="0.25">
      <c r="A242" s="31" t="str">
        <f>C237&amp;"x"&amp;B242</f>
        <v>x3</v>
      </c>
      <c r="B242" s="60">
        <v>3</v>
      </c>
      <c r="C242" s="84" t="str">
        <f t="shared" si="118"/>
        <v/>
      </c>
      <c r="D242" s="84" t="str">
        <f t="shared" si="119"/>
        <v/>
      </c>
      <c r="E242" s="85" t="str">
        <f t="shared" si="120"/>
        <v/>
      </c>
      <c r="F242" s="85" t="str">
        <f t="shared" si="121"/>
        <v/>
      </c>
      <c r="G242" s="86" t="str">
        <f t="shared" si="122"/>
        <v/>
      </c>
      <c r="H242" s="87" t="str">
        <f t="shared" si="123"/>
        <v/>
      </c>
      <c r="I242" s="94"/>
      <c r="J242" s="84" t="str">
        <f t="shared" si="124"/>
        <v/>
      </c>
      <c r="K242" s="84" t="str">
        <f t="shared" si="125"/>
        <v/>
      </c>
      <c r="L242" s="84" t="str">
        <f t="shared" si="126"/>
        <v/>
      </c>
      <c r="M242" s="89"/>
      <c r="N242" s="89"/>
      <c r="P242" s="199"/>
      <c r="Q242" s="199"/>
      <c r="R242" s="199"/>
      <c r="S242" s="239"/>
      <c r="T242" s="273">
        <f t="shared" si="127"/>
        <v>0</v>
      </c>
      <c r="U242" s="202"/>
      <c r="V242" s="205" t="str">
        <f t="shared" si="129"/>
        <v/>
      </c>
      <c r="W242" s="205" t="str">
        <f t="shared" si="129"/>
        <v/>
      </c>
      <c r="X242" s="299">
        <v>7</v>
      </c>
      <c r="Z242" s="332" t="str">
        <f t="shared" si="128"/>
        <v/>
      </c>
    </row>
    <row r="243" spans="1:26" x14ac:dyDescent="0.25">
      <c r="A243" s="31" t="str">
        <f>C237&amp;"x"&amp;B243</f>
        <v>x4</v>
      </c>
      <c r="B243" s="60">
        <v>4</v>
      </c>
      <c r="C243" s="84" t="str">
        <f t="shared" si="118"/>
        <v/>
      </c>
      <c r="D243" s="84" t="str">
        <f t="shared" si="119"/>
        <v/>
      </c>
      <c r="E243" s="85" t="str">
        <f t="shared" si="120"/>
        <v/>
      </c>
      <c r="F243" s="85" t="str">
        <f t="shared" si="121"/>
        <v/>
      </c>
      <c r="G243" s="86" t="str">
        <f t="shared" si="122"/>
        <v/>
      </c>
      <c r="H243" s="87" t="str">
        <f t="shared" si="123"/>
        <v/>
      </c>
      <c r="I243" s="94"/>
      <c r="J243" s="84" t="str">
        <f t="shared" si="124"/>
        <v/>
      </c>
      <c r="K243" s="84" t="str">
        <f t="shared" si="125"/>
        <v/>
      </c>
      <c r="L243" s="84" t="str">
        <f t="shared" si="126"/>
        <v/>
      </c>
      <c r="M243" s="89"/>
      <c r="N243" s="89"/>
      <c r="P243" s="199"/>
      <c r="Q243" s="199"/>
      <c r="R243" s="199"/>
      <c r="S243" s="239"/>
      <c r="T243" s="273">
        <f t="shared" si="127"/>
        <v>0</v>
      </c>
      <c r="U243" s="202"/>
      <c r="V243" s="205" t="str">
        <f t="shared" si="129"/>
        <v/>
      </c>
      <c r="W243" s="205" t="str">
        <f t="shared" si="129"/>
        <v/>
      </c>
      <c r="X243" s="299">
        <v>8</v>
      </c>
      <c r="Z243" s="332" t="str">
        <f t="shared" si="128"/>
        <v/>
      </c>
    </row>
    <row r="244" spans="1:26" x14ac:dyDescent="0.25">
      <c r="A244" s="31" t="str">
        <f>C237&amp;"x"&amp;B244</f>
        <v>x5</v>
      </c>
      <c r="B244" s="60">
        <v>5</v>
      </c>
      <c r="C244" s="84" t="str">
        <f t="shared" si="118"/>
        <v/>
      </c>
      <c r="D244" s="84" t="str">
        <f t="shared" si="119"/>
        <v/>
      </c>
      <c r="E244" s="85" t="str">
        <f t="shared" si="120"/>
        <v/>
      </c>
      <c r="F244" s="85" t="str">
        <f t="shared" si="121"/>
        <v/>
      </c>
      <c r="G244" s="86" t="str">
        <f t="shared" si="122"/>
        <v/>
      </c>
      <c r="H244" s="87" t="str">
        <f t="shared" si="123"/>
        <v/>
      </c>
      <c r="I244" s="94"/>
      <c r="J244" s="84" t="str">
        <f t="shared" si="124"/>
        <v/>
      </c>
      <c r="K244" s="84" t="str">
        <f t="shared" si="125"/>
        <v/>
      </c>
      <c r="L244" s="84" t="str">
        <f t="shared" si="126"/>
        <v/>
      </c>
      <c r="M244" s="89"/>
      <c r="N244" s="89"/>
      <c r="P244" s="199"/>
      <c r="Q244" s="199"/>
      <c r="R244" s="199"/>
      <c r="S244" s="239"/>
      <c r="T244" s="273">
        <f t="shared" si="127"/>
        <v>0</v>
      </c>
      <c r="U244" s="202"/>
      <c r="V244" s="205" t="str">
        <f t="shared" si="129"/>
        <v/>
      </c>
      <c r="W244" s="205" t="str">
        <f t="shared" si="129"/>
        <v/>
      </c>
      <c r="X244" s="299">
        <v>9</v>
      </c>
      <c r="Z244" s="332" t="str">
        <f t="shared" si="128"/>
        <v/>
      </c>
    </row>
    <row r="245" spans="1:26" x14ac:dyDescent="0.25">
      <c r="A245" s="31" t="str">
        <f>C237&amp;"x"&amp;B245</f>
        <v>x6</v>
      </c>
      <c r="B245" s="60">
        <v>6</v>
      </c>
      <c r="C245" s="84" t="str">
        <f t="shared" si="118"/>
        <v/>
      </c>
      <c r="D245" s="84" t="str">
        <f t="shared" si="119"/>
        <v/>
      </c>
      <c r="E245" s="85" t="str">
        <f t="shared" si="120"/>
        <v/>
      </c>
      <c r="F245" s="85" t="str">
        <f t="shared" si="121"/>
        <v/>
      </c>
      <c r="G245" s="86" t="str">
        <f t="shared" si="122"/>
        <v/>
      </c>
      <c r="H245" s="87" t="str">
        <f t="shared" si="123"/>
        <v/>
      </c>
      <c r="I245" s="94"/>
      <c r="J245" s="84" t="str">
        <f t="shared" si="124"/>
        <v/>
      </c>
      <c r="K245" s="84" t="str">
        <f t="shared" si="125"/>
        <v/>
      </c>
      <c r="L245" s="84" t="str">
        <f t="shared" si="126"/>
        <v/>
      </c>
      <c r="M245" s="89"/>
      <c r="N245" s="89"/>
      <c r="P245" s="199"/>
      <c r="Q245" s="199"/>
      <c r="R245" s="199"/>
      <c r="S245" s="239"/>
      <c r="T245" s="273">
        <f t="shared" si="127"/>
        <v>0</v>
      </c>
      <c r="U245" s="202"/>
      <c r="V245" s="205" t="str">
        <f t="shared" si="129"/>
        <v/>
      </c>
      <c r="W245" s="205" t="str">
        <f t="shared" si="129"/>
        <v/>
      </c>
      <c r="X245" s="299">
        <v>10</v>
      </c>
      <c r="Z245" s="332" t="str">
        <f t="shared" si="128"/>
        <v/>
      </c>
    </row>
    <row r="246" spans="1:26" x14ac:dyDescent="0.25">
      <c r="A246" s="31" t="str">
        <f>C237&amp;"x"&amp;B246</f>
        <v>x7</v>
      </c>
      <c r="B246" s="60">
        <v>7</v>
      </c>
      <c r="C246" s="84" t="str">
        <f t="shared" si="118"/>
        <v/>
      </c>
      <c r="D246" s="84" t="str">
        <f t="shared" si="119"/>
        <v/>
      </c>
      <c r="E246" s="85" t="str">
        <f t="shared" si="120"/>
        <v/>
      </c>
      <c r="F246" s="85" t="str">
        <f t="shared" si="121"/>
        <v/>
      </c>
      <c r="G246" s="86" t="str">
        <f t="shared" si="122"/>
        <v/>
      </c>
      <c r="H246" s="87" t="str">
        <f t="shared" si="123"/>
        <v/>
      </c>
      <c r="I246" s="94"/>
      <c r="J246" s="84" t="str">
        <f t="shared" si="124"/>
        <v/>
      </c>
      <c r="K246" s="84" t="str">
        <f t="shared" si="125"/>
        <v/>
      </c>
      <c r="L246" s="84" t="str">
        <f t="shared" si="126"/>
        <v/>
      </c>
      <c r="M246" s="89"/>
      <c r="N246" s="89"/>
      <c r="P246" s="199"/>
      <c r="Q246" s="199"/>
      <c r="R246" s="199"/>
      <c r="S246" s="239"/>
      <c r="T246" s="273">
        <f t="shared" si="127"/>
        <v>0</v>
      </c>
      <c r="U246" s="202"/>
      <c r="V246" s="205" t="str">
        <f t="shared" si="129"/>
        <v/>
      </c>
      <c r="W246" s="205" t="str">
        <f t="shared" si="129"/>
        <v/>
      </c>
      <c r="X246" s="299">
        <v>11</v>
      </c>
      <c r="Z246" s="332" t="str">
        <f t="shared" si="128"/>
        <v/>
      </c>
    </row>
    <row r="247" spans="1:26" x14ac:dyDescent="0.25">
      <c r="A247" s="31" t="str">
        <f>C237&amp;"x"&amp;B247</f>
        <v>x8</v>
      </c>
      <c r="B247" s="60">
        <v>8</v>
      </c>
      <c r="C247" s="84" t="str">
        <f t="shared" si="118"/>
        <v/>
      </c>
      <c r="D247" s="84" t="str">
        <f t="shared" si="119"/>
        <v/>
      </c>
      <c r="E247" s="85" t="str">
        <f t="shared" si="120"/>
        <v/>
      </c>
      <c r="F247" s="85" t="str">
        <f t="shared" si="121"/>
        <v/>
      </c>
      <c r="G247" s="86" t="str">
        <f t="shared" si="122"/>
        <v/>
      </c>
      <c r="H247" s="87" t="str">
        <f t="shared" si="123"/>
        <v/>
      </c>
      <c r="I247" s="94"/>
      <c r="J247" s="84" t="str">
        <f t="shared" si="124"/>
        <v/>
      </c>
      <c r="K247" s="84" t="str">
        <f t="shared" si="125"/>
        <v/>
      </c>
      <c r="L247" s="84" t="str">
        <f t="shared" si="126"/>
        <v/>
      </c>
      <c r="M247" s="89"/>
      <c r="N247" s="89"/>
      <c r="P247" s="199"/>
      <c r="Q247" s="199"/>
      <c r="R247" s="199"/>
      <c r="S247" s="239"/>
      <c r="T247" s="273">
        <f t="shared" si="127"/>
        <v>0</v>
      </c>
      <c r="U247" s="202"/>
      <c r="V247" s="205" t="str">
        <f t="shared" si="129"/>
        <v/>
      </c>
      <c r="W247" s="205" t="str">
        <f t="shared" si="129"/>
        <v/>
      </c>
      <c r="X247" s="299">
        <v>12</v>
      </c>
      <c r="Z247" s="332" t="str">
        <f t="shared" si="128"/>
        <v/>
      </c>
    </row>
    <row r="248" spans="1:26" x14ac:dyDescent="0.25">
      <c r="A248" s="31" t="str">
        <f>C237&amp;"x"&amp;B248</f>
        <v>x9</v>
      </c>
      <c r="B248" s="60">
        <v>9</v>
      </c>
      <c r="C248" s="84" t="str">
        <f t="shared" si="118"/>
        <v/>
      </c>
      <c r="D248" s="84" t="str">
        <f t="shared" si="119"/>
        <v/>
      </c>
      <c r="E248" s="85" t="str">
        <f t="shared" si="120"/>
        <v/>
      </c>
      <c r="F248" s="85" t="str">
        <f t="shared" si="121"/>
        <v/>
      </c>
      <c r="G248" s="86" t="str">
        <f t="shared" si="122"/>
        <v/>
      </c>
      <c r="H248" s="87" t="str">
        <f t="shared" si="123"/>
        <v/>
      </c>
      <c r="I248" s="94"/>
      <c r="J248" s="84" t="str">
        <f t="shared" si="124"/>
        <v/>
      </c>
      <c r="K248" s="84" t="str">
        <f t="shared" si="125"/>
        <v/>
      </c>
      <c r="L248" s="84" t="str">
        <f t="shared" si="126"/>
        <v/>
      </c>
      <c r="M248" s="89"/>
      <c r="N248" s="89"/>
      <c r="P248" s="199"/>
      <c r="Q248" s="199"/>
      <c r="R248" s="199"/>
      <c r="S248" s="239"/>
      <c r="T248" s="273">
        <f t="shared" si="127"/>
        <v>0</v>
      </c>
      <c r="U248" s="202"/>
      <c r="V248" s="205" t="str">
        <f t="shared" si="129"/>
        <v/>
      </c>
      <c r="W248" s="205" t="str">
        <f t="shared" si="129"/>
        <v/>
      </c>
      <c r="X248" s="299">
        <v>13</v>
      </c>
      <c r="Z248" s="332" t="str">
        <f t="shared" si="128"/>
        <v/>
      </c>
    </row>
    <row r="249" spans="1:26" x14ac:dyDescent="0.25">
      <c r="A249" s="31" t="str">
        <f>C237&amp;"x"&amp;B249</f>
        <v>x10</v>
      </c>
      <c r="B249" s="60">
        <v>10</v>
      </c>
      <c r="C249" s="84" t="str">
        <f t="shared" si="118"/>
        <v/>
      </c>
      <c r="D249" s="84" t="str">
        <f t="shared" si="119"/>
        <v/>
      </c>
      <c r="E249" s="85" t="str">
        <f t="shared" si="120"/>
        <v/>
      </c>
      <c r="F249" s="85" t="str">
        <f t="shared" si="121"/>
        <v/>
      </c>
      <c r="G249" s="86" t="str">
        <f t="shared" si="122"/>
        <v/>
      </c>
      <c r="H249" s="87" t="str">
        <f t="shared" si="123"/>
        <v/>
      </c>
      <c r="I249" s="94"/>
      <c r="J249" s="84" t="str">
        <f t="shared" si="124"/>
        <v/>
      </c>
      <c r="K249" s="84" t="str">
        <f t="shared" si="125"/>
        <v/>
      </c>
      <c r="L249" s="84" t="str">
        <f t="shared" si="126"/>
        <v/>
      </c>
      <c r="M249" s="89"/>
      <c r="N249" s="89"/>
      <c r="P249" s="199"/>
      <c r="Q249" s="199"/>
      <c r="R249" s="199"/>
      <c r="S249" s="239"/>
      <c r="T249" s="273">
        <f t="shared" si="127"/>
        <v>0</v>
      </c>
      <c r="U249" s="202"/>
      <c r="V249" s="205" t="str">
        <f t="shared" si="129"/>
        <v/>
      </c>
      <c r="W249" s="205" t="str">
        <f t="shared" si="129"/>
        <v/>
      </c>
      <c r="X249" s="299">
        <v>14</v>
      </c>
      <c r="Z249" s="332" t="str">
        <f t="shared" si="128"/>
        <v/>
      </c>
    </row>
    <row r="250" spans="1:26" x14ac:dyDescent="0.25">
      <c r="A250" s="31" t="str">
        <f>C237&amp;"x"&amp;B250</f>
        <v>x11</v>
      </c>
      <c r="B250" s="60">
        <v>11</v>
      </c>
      <c r="C250" s="84" t="str">
        <f t="shared" si="118"/>
        <v/>
      </c>
      <c r="D250" s="84" t="str">
        <f t="shared" si="119"/>
        <v/>
      </c>
      <c r="E250" s="85" t="str">
        <f t="shared" si="120"/>
        <v/>
      </c>
      <c r="F250" s="85" t="str">
        <f t="shared" si="121"/>
        <v/>
      </c>
      <c r="G250" s="86" t="str">
        <f t="shared" si="122"/>
        <v/>
      </c>
      <c r="H250" s="87" t="str">
        <f t="shared" si="123"/>
        <v/>
      </c>
      <c r="I250" s="94"/>
      <c r="J250" s="84" t="str">
        <f t="shared" si="124"/>
        <v/>
      </c>
      <c r="K250" s="84" t="str">
        <f t="shared" si="125"/>
        <v/>
      </c>
      <c r="L250" s="84" t="str">
        <f t="shared" si="126"/>
        <v/>
      </c>
      <c r="M250" s="89"/>
      <c r="N250" s="89"/>
      <c r="P250" s="199"/>
      <c r="Q250" s="199"/>
      <c r="R250" s="199"/>
      <c r="S250" s="239"/>
      <c r="T250" s="273">
        <f t="shared" si="127"/>
        <v>0</v>
      </c>
      <c r="V250" s="205" t="str">
        <f t="shared" si="129"/>
        <v/>
      </c>
      <c r="W250" s="205" t="str">
        <f t="shared" si="129"/>
        <v/>
      </c>
      <c r="X250" s="299">
        <v>15</v>
      </c>
      <c r="Z250" s="332" t="str">
        <f t="shared" si="128"/>
        <v/>
      </c>
    </row>
    <row r="251" spans="1:26" x14ac:dyDescent="0.25">
      <c r="A251" s="31" t="str">
        <f>C237&amp;"x"&amp;B251</f>
        <v>x12</v>
      </c>
      <c r="B251" s="60">
        <v>12</v>
      </c>
      <c r="C251" s="84" t="str">
        <f t="shared" si="118"/>
        <v/>
      </c>
      <c r="D251" s="84" t="str">
        <f t="shared" si="119"/>
        <v/>
      </c>
      <c r="E251" s="85" t="str">
        <f t="shared" si="120"/>
        <v/>
      </c>
      <c r="F251" s="85" t="str">
        <f t="shared" si="121"/>
        <v/>
      </c>
      <c r="G251" s="86" t="str">
        <f t="shared" si="122"/>
        <v/>
      </c>
      <c r="H251" s="87" t="str">
        <f t="shared" si="123"/>
        <v/>
      </c>
      <c r="I251" s="94"/>
      <c r="J251" s="84" t="str">
        <f t="shared" si="124"/>
        <v/>
      </c>
      <c r="K251" s="84" t="str">
        <f t="shared" si="125"/>
        <v/>
      </c>
      <c r="L251" s="84" t="str">
        <f t="shared" si="126"/>
        <v/>
      </c>
      <c r="M251" s="89"/>
      <c r="N251" s="89"/>
      <c r="P251" s="199"/>
      <c r="Q251" s="199"/>
      <c r="R251" s="199"/>
      <c r="S251" s="239"/>
      <c r="T251" s="273">
        <f t="shared" si="127"/>
        <v>0</v>
      </c>
      <c r="V251" s="205" t="str">
        <f t="shared" si="129"/>
        <v/>
      </c>
      <c r="W251" s="205" t="str">
        <f t="shared" si="129"/>
        <v/>
      </c>
      <c r="X251" s="299">
        <v>16</v>
      </c>
      <c r="Z251" s="332" t="str">
        <f t="shared" si="128"/>
        <v/>
      </c>
    </row>
    <row r="252" spans="1:26" x14ac:dyDescent="0.25">
      <c r="A252" s="31" t="str">
        <f>C237&amp;"x"&amp;B252</f>
        <v>x13</v>
      </c>
      <c r="B252" s="60">
        <v>13</v>
      </c>
      <c r="C252" s="84" t="str">
        <f t="shared" si="118"/>
        <v/>
      </c>
      <c r="D252" s="84" t="str">
        <f t="shared" si="119"/>
        <v/>
      </c>
      <c r="E252" s="85" t="str">
        <f t="shared" si="120"/>
        <v/>
      </c>
      <c r="F252" s="85" t="str">
        <f t="shared" si="121"/>
        <v/>
      </c>
      <c r="G252" s="86" t="str">
        <f t="shared" si="122"/>
        <v/>
      </c>
      <c r="H252" s="87" t="str">
        <f t="shared" si="123"/>
        <v/>
      </c>
      <c r="I252" s="94"/>
      <c r="J252" s="84" t="str">
        <f t="shared" si="124"/>
        <v/>
      </c>
      <c r="K252" s="84" t="str">
        <f t="shared" si="125"/>
        <v/>
      </c>
      <c r="L252" s="84" t="str">
        <f t="shared" si="126"/>
        <v/>
      </c>
      <c r="M252" s="89"/>
      <c r="N252" s="89"/>
      <c r="P252" s="199"/>
      <c r="Q252" s="199"/>
      <c r="R252" s="199"/>
      <c r="S252" s="239"/>
      <c r="T252" s="273">
        <f t="shared" si="127"/>
        <v>0</v>
      </c>
      <c r="V252" s="205" t="str">
        <f t="shared" si="129"/>
        <v/>
      </c>
      <c r="W252" s="205" t="str">
        <f t="shared" si="129"/>
        <v/>
      </c>
      <c r="X252" s="299">
        <v>17</v>
      </c>
      <c r="Z252" s="332" t="str">
        <f t="shared" si="128"/>
        <v/>
      </c>
    </row>
    <row r="253" spans="1:26" x14ac:dyDescent="0.25">
      <c r="A253" s="31" t="str">
        <f>C237&amp;"x"&amp;B253</f>
        <v>x14</v>
      </c>
      <c r="B253" s="60">
        <v>14</v>
      </c>
      <c r="C253" s="84" t="str">
        <f t="shared" si="118"/>
        <v/>
      </c>
      <c r="D253" s="84" t="str">
        <f t="shared" si="119"/>
        <v/>
      </c>
      <c r="E253" s="85" t="str">
        <f t="shared" si="120"/>
        <v/>
      </c>
      <c r="F253" s="85" t="str">
        <f t="shared" si="121"/>
        <v/>
      </c>
      <c r="G253" s="86" t="str">
        <f t="shared" si="122"/>
        <v/>
      </c>
      <c r="H253" s="87" t="str">
        <f t="shared" si="123"/>
        <v/>
      </c>
      <c r="I253" s="94"/>
      <c r="J253" s="84" t="str">
        <f t="shared" si="124"/>
        <v/>
      </c>
      <c r="K253" s="84" t="str">
        <f t="shared" si="125"/>
        <v/>
      </c>
      <c r="L253" s="84" t="str">
        <f t="shared" si="126"/>
        <v/>
      </c>
      <c r="M253" s="89"/>
      <c r="N253" s="89"/>
      <c r="P253" s="199"/>
      <c r="Q253" s="199"/>
      <c r="R253" s="199"/>
      <c r="S253" s="239"/>
      <c r="T253" s="273">
        <f t="shared" si="127"/>
        <v>0</v>
      </c>
      <c r="V253" s="205" t="str">
        <f t="shared" si="129"/>
        <v/>
      </c>
      <c r="W253" s="205" t="str">
        <f t="shared" si="129"/>
        <v/>
      </c>
      <c r="X253" s="299">
        <v>18</v>
      </c>
      <c r="Z253" s="332" t="str">
        <f t="shared" si="128"/>
        <v/>
      </c>
    </row>
    <row r="254" spans="1:26" x14ac:dyDescent="0.25">
      <c r="A254" s="31" t="str">
        <f>C237&amp;"x"&amp;B254</f>
        <v>x15</v>
      </c>
      <c r="B254" s="60">
        <v>15</v>
      </c>
      <c r="C254" s="84" t="str">
        <f t="shared" si="118"/>
        <v/>
      </c>
      <c r="D254" s="84" t="str">
        <f t="shared" si="119"/>
        <v/>
      </c>
      <c r="E254" s="85" t="str">
        <f t="shared" si="120"/>
        <v/>
      </c>
      <c r="F254" s="85" t="str">
        <f t="shared" si="121"/>
        <v/>
      </c>
      <c r="G254" s="86" t="str">
        <f t="shared" si="122"/>
        <v/>
      </c>
      <c r="H254" s="87" t="str">
        <f t="shared" si="123"/>
        <v/>
      </c>
      <c r="I254" s="94"/>
      <c r="J254" s="84" t="str">
        <f t="shared" si="124"/>
        <v/>
      </c>
      <c r="K254" s="84" t="str">
        <f t="shared" si="125"/>
        <v/>
      </c>
      <c r="L254" s="84" t="str">
        <f t="shared" si="126"/>
        <v/>
      </c>
      <c r="M254" s="89"/>
      <c r="N254" s="89"/>
      <c r="P254" s="199"/>
      <c r="Q254" s="199"/>
      <c r="R254" s="199"/>
      <c r="S254" s="239"/>
      <c r="T254" s="273">
        <f t="shared" si="127"/>
        <v>0</v>
      </c>
      <c r="V254" s="205" t="str">
        <f t="shared" si="129"/>
        <v/>
      </c>
      <c r="W254" s="205" t="str">
        <f t="shared" si="129"/>
        <v/>
      </c>
      <c r="X254" s="299">
        <v>19</v>
      </c>
      <c r="Z254" s="332" t="str">
        <f t="shared" si="128"/>
        <v/>
      </c>
    </row>
    <row r="255" spans="1:26" ht="6" customHeight="1" x14ac:dyDescent="0.25">
      <c r="B255" s="104"/>
      <c r="C255" s="105"/>
      <c r="D255" s="105"/>
      <c r="E255" s="105"/>
      <c r="F255" s="105"/>
      <c r="G255" s="105"/>
      <c r="H255" s="105"/>
      <c r="I255" s="105"/>
      <c r="J255" s="105"/>
      <c r="K255" s="105"/>
      <c r="L255" s="105"/>
      <c r="M255" s="89"/>
      <c r="N255" s="89"/>
      <c r="Z255" s="332" t="str">
        <f>lft(G255,Peildatum)</f>
        <v/>
      </c>
    </row>
    <row r="256" spans="1:26" x14ac:dyDescent="0.25">
      <c r="B256" s="97"/>
      <c r="C256" s="98"/>
      <c r="D256" s="97"/>
      <c r="E256" s="97"/>
      <c r="F256" s="97"/>
      <c r="G256" s="340" t="str">
        <f>Z237</f>
        <v/>
      </c>
      <c r="H256" s="106" t="s">
        <v>5723</v>
      </c>
      <c r="I256" s="99"/>
      <c r="J256" s="107">
        <f>P237</f>
        <v>0</v>
      </c>
      <c r="K256" s="107">
        <f>Q237</f>
        <v>0</v>
      </c>
      <c r="L256" s="107">
        <f>R237</f>
        <v>0</v>
      </c>
      <c r="M256" s="89"/>
      <c r="N256" s="89"/>
    </row>
    <row r="257" spans="1:24" ht="12.75" customHeight="1" x14ac:dyDescent="0.25">
      <c r="B257" s="428" t="s">
        <v>5724</v>
      </c>
      <c r="C257" s="428"/>
      <c r="D257" s="428"/>
      <c r="E257" s="428"/>
      <c r="F257" s="428"/>
      <c r="G257" s="428"/>
      <c r="H257" s="428"/>
      <c r="I257" s="428"/>
      <c r="J257" s="428"/>
      <c r="K257" s="428"/>
      <c r="L257" s="428"/>
      <c r="M257" s="89"/>
      <c r="N257" s="89"/>
    </row>
    <row r="258" spans="1:24" ht="129.9" customHeight="1" x14ac:dyDescent="0.25">
      <c r="B258" s="431"/>
      <c r="C258" s="431"/>
      <c r="D258" s="431"/>
      <c r="E258" s="431"/>
      <c r="F258" s="431"/>
      <c r="G258" s="431"/>
      <c r="H258" s="431"/>
      <c r="I258" s="431"/>
      <c r="J258" s="431"/>
      <c r="K258" s="431"/>
      <c r="L258" s="431"/>
      <c r="M258" s="108"/>
      <c r="N258" s="108"/>
    </row>
    <row r="259" spans="1:24" ht="13.8" thickBot="1" x14ac:dyDescent="0.3">
      <c r="B259" s="109"/>
      <c r="C259" s="110"/>
      <c r="D259" s="109"/>
      <c r="E259" s="109"/>
      <c r="F259" s="109"/>
      <c r="G259" s="111"/>
      <c r="H259" s="111"/>
      <c r="I259" s="111"/>
      <c r="J259" s="110"/>
      <c r="K259" s="110"/>
      <c r="L259" s="110"/>
      <c r="M259" s="89"/>
      <c r="N259" s="89"/>
      <c r="O259" s="31"/>
      <c r="P259" s="31"/>
      <c r="Q259" s="31"/>
      <c r="R259" s="31"/>
      <c r="S259" s="120"/>
      <c r="T259" s="348"/>
      <c r="U259" s="31"/>
      <c r="V259" s="31"/>
      <c r="W259" s="31"/>
      <c r="X259" s="267"/>
    </row>
    <row r="260" spans="1:24" ht="13.8" thickTop="1" x14ac:dyDescent="0.25"/>
    <row r="261" spans="1:24" hidden="1" x14ac:dyDescent="0.25">
      <c r="A261" s="31">
        <v>12</v>
      </c>
      <c r="C261" s="432" t="str">
        <f>UPPER(C12&amp;D12)</f>
        <v>D1VELD</v>
      </c>
      <c r="D261" s="432"/>
      <c r="E261" s="432" t="str">
        <f>IF(C261="","",E12)</f>
        <v>Wildcard</v>
      </c>
      <c r="F261" s="432"/>
      <c r="G261" s="432"/>
      <c r="H261" s="432"/>
      <c r="J261" s="112">
        <f>LEN(B33)</f>
        <v>97</v>
      </c>
    </row>
    <row r="262" spans="1:24" hidden="1" x14ac:dyDescent="0.25">
      <c r="A262" s="31">
        <v>37</v>
      </c>
      <c r="C262" s="432" t="str">
        <f>UPPER(C37&amp;D37)</f>
        <v/>
      </c>
      <c r="D262" s="432"/>
      <c r="E262" s="432" t="str">
        <f>IF(C262="","",E37)</f>
        <v/>
      </c>
      <c r="F262" s="432"/>
      <c r="G262" s="432"/>
      <c r="H262" s="432"/>
      <c r="J262" s="112">
        <f>LEN(B58)</f>
        <v>0</v>
      </c>
    </row>
    <row r="263" spans="1:24" hidden="1" x14ac:dyDescent="0.25">
      <c r="A263" s="31">
        <v>62</v>
      </c>
      <c r="C263" s="432" t="str">
        <f>UPPER(C62&amp;D62)</f>
        <v/>
      </c>
      <c r="D263" s="432"/>
      <c r="E263" s="432" t="str">
        <f>IF(C263="","",E62)</f>
        <v/>
      </c>
      <c r="F263" s="432"/>
      <c r="G263" s="432"/>
      <c r="H263" s="432"/>
      <c r="J263" s="112">
        <f>LEN(B83)</f>
        <v>0</v>
      </c>
    </row>
    <row r="264" spans="1:24" hidden="1" x14ac:dyDescent="0.25">
      <c r="A264" s="31">
        <v>87</v>
      </c>
      <c r="C264" s="432" t="str">
        <f>UPPER(C87&amp;D87)</f>
        <v/>
      </c>
      <c r="D264" s="432"/>
      <c r="E264" s="432" t="str">
        <f>IF(C264="","",E87)</f>
        <v/>
      </c>
      <c r="F264" s="432"/>
      <c r="G264" s="432"/>
      <c r="H264" s="432"/>
      <c r="J264" s="112">
        <f>LEN(B108)</f>
        <v>0</v>
      </c>
    </row>
    <row r="265" spans="1:24" hidden="1" x14ac:dyDescent="0.25">
      <c r="A265" s="31">
        <v>112</v>
      </c>
      <c r="C265" s="432" t="str">
        <f>UPPER(C112&amp;D112)</f>
        <v/>
      </c>
      <c r="D265" s="432"/>
      <c r="E265" s="432" t="str">
        <f>IF(C265="","",E112)</f>
        <v/>
      </c>
      <c r="F265" s="432"/>
      <c r="G265" s="432"/>
      <c r="H265" s="432"/>
      <c r="J265" s="112">
        <f>LEN(B133)</f>
        <v>0</v>
      </c>
    </row>
    <row r="266" spans="1:24" hidden="1" x14ac:dyDescent="0.25">
      <c r="A266" s="31">
        <v>137</v>
      </c>
      <c r="C266" s="432" t="str">
        <f>UPPER(C137&amp;D137)</f>
        <v/>
      </c>
      <c r="D266" s="432"/>
      <c r="E266" s="432" t="str">
        <f>IF(C266="","",E137)</f>
        <v/>
      </c>
      <c r="F266" s="432"/>
      <c r="G266" s="432"/>
      <c r="H266" s="432"/>
      <c r="J266" s="112">
        <f>LEN(B158)</f>
        <v>0</v>
      </c>
    </row>
    <row r="267" spans="1:24" hidden="1" x14ac:dyDescent="0.25">
      <c r="A267" s="31">
        <v>162</v>
      </c>
      <c r="C267" s="432" t="str">
        <f>UPPER(C162&amp;D162)</f>
        <v/>
      </c>
      <c r="D267" s="432"/>
      <c r="E267" s="432" t="str">
        <f>IF(C267="","",E162)</f>
        <v/>
      </c>
      <c r="F267" s="432"/>
      <c r="G267" s="432"/>
      <c r="H267" s="432"/>
      <c r="J267" s="112">
        <f>LEN(B183)</f>
        <v>0</v>
      </c>
    </row>
    <row r="268" spans="1:24" hidden="1" x14ac:dyDescent="0.25">
      <c r="A268" s="31">
        <v>187</v>
      </c>
      <c r="C268" s="432" t="str">
        <f>UPPER(C187&amp;D187)</f>
        <v/>
      </c>
      <c r="D268" s="432"/>
      <c r="E268" s="432" t="str">
        <f>IF(C268="","",E187)</f>
        <v/>
      </c>
      <c r="F268" s="432"/>
      <c r="G268" s="432"/>
      <c r="H268" s="432"/>
      <c r="J268" s="112">
        <f>LEN(B208)</f>
        <v>0</v>
      </c>
    </row>
    <row r="269" spans="1:24" hidden="1" x14ac:dyDescent="0.25">
      <c r="A269" s="31">
        <v>212</v>
      </c>
      <c r="C269" s="432" t="str">
        <f>UPPER(C212&amp;D212)</f>
        <v/>
      </c>
      <c r="D269" s="432"/>
      <c r="E269" s="432" t="str">
        <f>IF(C269="","",E212)</f>
        <v/>
      </c>
      <c r="F269" s="432"/>
      <c r="G269" s="432"/>
      <c r="H269" s="432"/>
      <c r="J269" s="112">
        <f>LEN(B233)</f>
        <v>0</v>
      </c>
    </row>
    <row r="270" spans="1:24" hidden="1" x14ac:dyDescent="0.25">
      <c r="A270" s="31">
        <v>237</v>
      </c>
      <c r="C270" s="432" t="str">
        <f>UPPER(C237&amp;D237)</f>
        <v/>
      </c>
      <c r="D270" s="432"/>
      <c r="E270" s="432" t="str">
        <f>IF(C270="","",E237)</f>
        <v/>
      </c>
      <c r="F270" s="432"/>
      <c r="G270" s="432"/>
      <c r="H270" s="432"/>
      <c r="J270" s="112">
        <f>LEN(B258)</f>
        <v>0</v>
      </c>
    </row>
    <row r="271" spans="1:24" hidden="1" x14ac:dyDescent="0.25"/>
    <row r="272" spans="1:24" hidden="1" x14ac:dyDescent="0.25">
      <c r="C272" s="425" t="str">
        <f>UPPER(CONCATENATE(LEFT(E12,1)&amp;LEFT(D12,1)&amp;C12,LEFT(E37,1)&amp;LEFT(D37,1)&amp;C37,LEFT(E62,1)&amp;LEFT(D62,1)&amp;C62,LEFT(E87,1)&amp;LEFT(D87,1)&amp;C87,LEFT(E112,1)&amp;LEFT(D112,1)&amp;C112,LEFT(E137,1)&amp;LEFT(D137,1)&amp;C137,LEFT(E162,1)&amp;LEFT(D162,1)&amp;C162,LEFT(E187,1)&amp;LEFT(D187,1)&amp;C187,LEFT(E212,1)&amp;LEFT(D212,1)&amp;C212,LEFT(E237,1)&amp;LEFT(D237,1)&amp;C237))</f>
        <v>WVD1</v>
      </c>
      <c r="D272" s="426"/>
      <c r="E272" s="426"/>
      <c r="F272" s="426"/>
      <c r="G272" s="426"/>
      <c r="H272" s="426"/>
      <c r="I272" s="426"/>
      <c r="J272" s="426"/>
      <c r="K272" s="426"/>
      <c r="L272" s="427"/>
    </row>
    <row r="273" hidden="1" x14ac:dyDescent="0.25"/>
  </sheetData>
  <sheetProtection algorithmName="SHA-512" hashValue="+ePSN5V1Ix9/MJ8eh4UNMlZw1+1Ae/U3Wy16pbaCS+pe+NKVOjzHzeYpjsMPQZv80SfQIWon1SxT4p1J84xSoA==" saltValue="d2e4GUCSNO3WfxgJOta+6Q==" spinCount="100000" sheet="1" objects="1" scenarios="1"/>
  <customSheetViews>
    <customSheetView guid="{180B6EB0-564F-4AF7-BBE8-865BB1B70D35}" scale="80" zeroValues="0">
      <pane ySplit="9" topLeftCell="A10" activePane="bottomLeft" state="frozen"/>
      <selection pane="bottomLeft" activeCell="C12" sqref="C12"/>
      <pageMargins left="0.7" right="0.7" top="0.75" bottom="0.75" header="0.3" footer="0.3"/>
    </customSheetView>
    <customSheetView guid="{E3BEB053-94E4-4F1C-B75C-4CE8A148716A}" scale="80" zeroValues="0" hiddenRows="1" hiddenColumns="1" topLeftCell="B1">
      <pane ySplit="9" topLeftCell="A10" activePane="bottomLeft" state="frozen"/>
      <selection pane="bottomLeft" activeCell="C12" sqref="C12"/>
      <pageMargins left="0.7" right="0.7" top="0.75" bottom="0.75" header="0.3" footer="0.3"/>
    </customSheetView>
    <customSheetView guid="{E88D2F88-6FF8-4DA8-8CF2-43C73E40C24A}" scale="80" zeroValues="0" hiddenRows="1" hiddenColumns="1" topLeftCell="B1">
      <pane ySplit="9" topLeftCell="A10" activePane="bottomLeft" state="frozen"/>
      <selection pane="bottomLeft" activeCell="C12" sqref="C12"/>
      <pageMargins left="0.7" right="0.7" top="0.75" bottom="0.75" header="0.3" footer="0.3"/>
    </customSheetView>
  </customSheetViews>
  <mergeCells count="77">
    <mergeCell ref="C1:D1"/>
    <mergeCell ref="G1:L1"/>
    <mergeCell ref="C7:D7"/>
    <mergeCell ref="G7:L7"/>
    <mergeCell ref="C9:L9"/>
    <mergeCell ref="C269:D269"/>
    <mergeCell ref="E269:H269"/>
    <mergeCell ref="C270:D270"/>
    <mergeCell ref="E270:H270"/>
    <mergeCell ref="C266:D266"/>
    <mergeCell ref="E266:H266"/>
    <mergeCell ref="C267:D267"/>
    <mergeCell ref="E267:H267"/>
    <mergeCell ref="C268:D268"/>
    <mergeCell ref="E268:H268"/>
    <mergeCell ref="C263:D263"/>
    <mergeCell ref="E263:H263"/>
    <mergeCell ref="C264:D264"/>
    <mergeCell ref="E264:H264"/>
    <mergeCell ref="C265:D265"/>
    <mergeCell ref="E265:H265"/>
    <mergeCell ref="C262:D262"/>
    <mergeCell ref="E262:H262"/>
    <mergeCell ref="B208:L208"/>
    <mergeCell ref="E211:H211"/>
    <mergeCell ref="E212:H212"/>
    <mergeCell ref="B232:L232"/>
    <mergeCell ref="B233:L233"/>
    <mergeCell ref="E236:H236"/>
    <mergeCell ref="E237:H237"/>
    <mergeCell ref="B257:L257"/>
    <mergeCell ref="B258:L258"/>
    <mergeCell ref="C261:D261"/>
    <mergeCell ref="E261:H261"/>
    <mergeCell ref="B207:L207"/>
    <mergeCell ref="B133:L133"/>
    <mergeCell ref="E136:H136"/>
    <mergeCell ref="E137:H137"/>
    <mergeCell ref="B157:L157"/>
    <mergeCell ref="B158:L158"/>
    <mergeCell ref="E161:H161"/>
    <mergeCell ref="E162:H162"/>
    <mergeCell ref="B182:L182"/>
    <mergeCell ref="B183:L183"/>
    <mergeCell ref="E186:H186"/>
    <mergeCell ref="E187:H187"/>
    <mergeCell ref="B33:L33"/>
    <mergeCell ref="E36:H36"/>
    <mergeCell ref="E37:H37"/>
    <mergeCell ref="B132:L132"/>
    <mergeCell ref="B58:L58"/>
    <mergeCell ref="E61:H61"/>
    <mergeCell ref="E62:H62"/>
    <mergeCell ref="B82:L82"/>
    <mergeCell ref="B83:L83"/>
    <mergeCell ref="E86:H86"/>
    <mergeCell ref="E87:H87"/>
    <mergeCell ref="B107:L107"/>
    <mergeCell ref="B108:L108"/>
    <mergeCell ref="E111:H111"/>
    <mergeCell ref="E112:H112"/>
    <mergeCell ref="C272:L272"/>
    <mergeCell ref="C2:D2"/>
    <mergeCell ref="G2:K2"/>
    <mergeCell ref="C3:D3"/>
    <mergeCell ref="G3:L3"/>
    <mergeCell ref="C4:D4"/>
    <mergeCell ref="G4:L4"/>
    <mergeCell ref="B57:L57"/>
    <mergeCell ref="C5:D5"/>
    <mergeCell ref="G5:L5"/>
    <mergeCell ref="C6:D6"/>
    <mergeCell ref="G6:L6"/>
    <mergeCell ref="C8:L8"/>
    <mergeCell ref="E11:H11"/>
    <mergeCell ref="E12:H12"/>
    <mergeCell ref="B32:L32"/>
  </mergeCells>
  <conditionalFormatting sqref="D12 D37 D62 D87 D112 D137 D162 D187 D212 D237">
    <cfRule type="expression" dxfId="55" priority="241">
      <formula>AND(C12&lt;&gt;"",D12="")</formula>
    </cfRule>
  </conditionalFormatting>
  <conditionalFormatting sqref="B33 B58 B83 B108 B133 B158 B183 B208 B233 B258">
    <cfRule type="expression" dxfId="54" priority="240">
      <formula>AND(C12&lt;&gt;"",B33="")</formula>
    </cfRule>
  </conditionalFormatting>
  <conditionalFormatting sqref="E12 E37 E62 E87 E112 E137 E162 E187 E212 E237">
    <cfRule type="expression" dxfId="53" priority="239">
      <formula>AND(C12&lt;&gt;"",E12="")</formula>
    </cfRule>
  </conditionalFormatting>
  <conditionalFormatting sqref="H15:H29">
    <cfRule type="expression" dxfId="52" priority="197" stopIfTrue="1">
      <formula>AND(H15&gt;$W15,H15&lt;&gt;"")</formula>
    </cfRule>
    <cfRule type="expression" dxfId="51" priority="198">
      <formula>AND(H15&gt;$V15,H15&lt;&gt;"")</formula>
    </cfRule>
  </conditionalFormatting>
  <conditionalFormatting sqref="H41:H54">
    <cfRule type="expression" dxfId="50" priority="195" stopIfTrue="1">
      <formula>AND(H41&gt;$W41,H41&lt;&gt;"")</formula>
    </cfRule>
    <cfRule type="expression" dxfId="49" priority="196">
      <formula>AND(H41&gt;$V41,H41&lt;&gt;"")</formula>
    </cfRule>
  </conditionalFormatting>
  <conditionalFormatting sqref="H65:H79">
    <cfRule type="expression" dxfId="48" priority="193" stopIfTrue="1">
      <formula>AND(H65&gt;$W65,H65&lt;&gt;"")</formula>
    </cfRule>
    <cfRule type="expression" dxfId="47" priority="194">
      <formula>AND(H65&gt;$V65,H65&lt;&gt;"")</formula>
    </cfRule>
  </conditionalFormatting>
  <conditionalFormatting sqref="H90:H104">
    <cfRule type="expression" dxfId="46" priority="191" stopIfTrue="1">
      <formula>AND(H90&gt;$W90,H90&lt;&gt;"")</formula>
    </cfRule>
    <cfRule type="expression" dxfId="45" priority="192">
      <formula>AND(H90&gt;$V90,H90&lt;&gt;"")</formula>
    </cfRule>
  </conditionalFormatting>
  <conditionalFormatting sqref="H115:H129">
    <cfRule type="expression" dxfId="44" priority="189" stopIfTrue="1">
      <formula>AND(H115&gt;$W115,H115&lt;&gt;"")</formula>
    </cfRule>
    <cfRule type="expression" dxfId="43" priority="190">
      <formula>AND(H115&gt;$V115,H115&lt;&gt;"")</formula>
    </cfRule>
  </conditionalFormatting>
  <conditionalFormatting sqref="H140:H154">
    <cfRule type="expression" dxfId="42" priority="187" stopIfTrue="1">
      <formula>AND(H140&gt;$W140,H140&lt;&gt;"")</formula>
    </cfRule>
    <cfRule type="expression" dxfId="41" priority="188">
      <formula>AND(H140&gt;$V140,H140&lt;&gt;"")</formula>
    </cfRule>
  </conditionalFormatting>
  <conditionalFormatting sqref="H165:H179">
    <cfRule type="expression" dxfId="40" priority="185" stopIfTrue="1">
      <formula>AND(H165&gt;$W165,H165&lt;&gt;"")</formula>
    </cfRule>
    <cfRule type="expression" dxfId="39" priority="186">
      <formula>AND(H165&gt;$V165,H165&lt;&gt;"")</formula>
    </cfRule>
  </conditionalFormatting>
  <conditionalFormatting sqref="H190:H204">
    <cfRule type="expression" dxfId="38" priority="183" stopIfTrue="1">
      <formula>AND(H190&gt;$W190,H190&lt;&gt;"")</formula>
    </cfRule>
    <cfRule type="expression" dxfId="37" priority="184">
      <formula>AND(H190&gt;$V190,H190&lt;&gt;"")</formula>
    </cfRule>
  </conditionalFormatting>
  <conditionalFormatting sqref="H215:H229">
    <cfRule type="expression" dxfId="36" priority="181" stopIfTrue="1">
      <formula>AND(H215&gt;$W215,H215&lt;&gt;"")</formula>
    </cfRule>
    <cfRule type="expression" dxfId="35" priority="182">
      <formula>AND(H215&gt;$V215,H215&lt;&gt;"")</formula>
    </cfRule>
  </conditionalFormatting>
  <conditionalFormatting sqref="H240:H254">
    <cfRule type="expression" dxfId="34" priority="179" stopIfTrue="1">
      <formula>AND(H240&gt;$W240,H240&lt;&gt;"")</formula>
    </cfRule>
    <cfRule type="expression" dxfId="33" priority="180">
      <formula>AND(H240&gt;$V240,H240&lt;&gt;"")</formula>
    </cfRule>
  </conditionalFormatting>
  <conditionalFormatting sqref="E3:E6">
    <cfRule type="expression" dxfId="32" priority="168">
      <formula>AND(E3="",E$2&lt;&gt;"")</formula>
    </cfRule>
  </conditionalFormatting>
  <conditionalFormatting sqref="J15:K29">
    <cfRule type="expression" dxfId="31" priority="103" stopIfTrue="1">
      <formula>AND($D15&lt;&gt;"",$H15&gt;11,LEN(J15)&lt;2)</formula>
    </cfRule>
  </conditionalFormatting>
  <conditionalFormatting sqref="H40">
    <cfRule type="expression" dxfId="30" priority="36" stopIfTrue="1">
      <formula>AND(H40&gt;$W40,H40&lt;&gt;"")</formula>
    </cfRule>
    <cfRule type="expression" dxfId="29" priority="37">
      <formula>AND(H40&gt;$V40,H40&lt;&gt;"")</formula>
    </cfRule>
  </conditionalFormatting>
  <conditionalFormatting sqref="J40:K54">
    <cfRule type="expression" dxfId="28" priority="35" stopIfTrue="1">
      <formula>AND($D40&lt;&gt;"",$H40&gt;11,LEN(J40)&lt;2)</formula>
    </cfRule>
  </conditionalFormatting>
  <conditionalFormatting sqref="J65:K79">
    <cfRule type="expression" dxfId="27" priority="34" stopIfTrue="1">
      <formula>AND($D65&lt;&gt;"",$H65&gt;11,LEN(J65)&lt;2)</formula>
    </cfRule>
  </conditionalFormatting>
  <conditionalFormatting sqref="J90:K104">
    <cfRule type="expression" dxfId="26" priority="33" stopIfTrue="1">
      <formula>AND($D90&lt;&gt;"",$H90&gt;11,LEN(J90)&lt;2)</formula>
    </cfRule>
  </conditionalFormatting>
  <conditionalFormatting sqref="J115:K129">
    <cfRule type="expression" dxfId="25" priority="32" stopIfTrue="1">
      <formula>AND($D115&lt;&gt;"",$H115&gt;11,LEN(J115)&lt;2)</formula>
    </cfRule>
  </conditionalFormatting>
  <conditionalFormatting sqref="J140:K154">
    <cfRule type="expression" dxfId="24" priority="31" stopIfTrue="1">
      <formula>AND($D140&lt;&gt;"",$H140&gt;11,LEN(J140)&lt;2)</formula>
    </cfRule>
  </conditionalFormatting>
  <conditionalFormatting sqref="J165:K179">
    <cfRule type="expression" dxfId="23" priority="30" stopIfTrue="1">
      <formula>AND($D165&lt;&gt;"",$H165&gt;11,LEN(J165)&lt;2)</formula>
    </cfRule>
  </conditionalFormatting>
  <conditionalFormatting sqref="J190:K204">
    <cfRule type="expression" dxfId="22" priority="29" stopIfTrue="1">
      <formula>AND($D190&lt;&gt;"",$H190&gt;11,LEN(J190)&lt;2)</formula>
    </cfRule>
  </conditionalFormatting>
  <conditionalFormatting sqref="J215:K229">
    <cfRule type="expression" dxfId="21" priority="28" stopIfTrue="1">
      <formula>AND($D215&lt;&gt;"",$H215&gt;11,LEN(J215)&lt;2)</formula>
    </cfRule>
  </conditionalFormatting>
  <conditionalFormatting sqref="J240:K254">
    <cfRule type="expression" dxfId="20" priority="27" stopIfTrue="1">
      <formula>AND($D240&lt;&gt;"",$H240&gt;11,LEN(J240)&lt;2)</formula>
    </cfRule>
  </conditionalFormatting>
  <conditionalFormatting sqref="L12 L37 L62 L87 L112 L137 L162 L187 L212 L237">
    <cfRule type="expression" dxfId="19" priority="20">
      <formula>AND(J12+K12&gt;0,L12&gt;V14)</formula>
    </cfRule>
  </conditionalFormatting>
  <conditionalFormatting sqref="J12 J37 J62 J87 J112 J137 J162 J187 J212 J237">
    <cfRule type="expression" priority="15" stopIfTrue="1">
      <formula>$W12=""</formula>
    </cfRule>
    <cfRule type="expression" dxfId="18" priority="16" stopIfTrue="1">
      <formula>($J12+$K12)&lt;IF($R10="?",8,(1*$R10))</formula>
    </cfRule>
    <cfRule type="expression" dxfId="17" priority="17" stopIfTrue="1">
      <formula>AND($L$2="Nee",$Q10="WK",$J12&lt;IF($R10="?",8,(1*$R10))/2)</formula>
    </cfRule>
    <cfRule type="expression" dxfId="16" priority="18" stopIfTrue="1">
      <formula>AND($L$2="Ja",$Q10="WK",$J12&lt;IF($R10="?",8,(1*$R10)))</formula>
    </cfRule>
    <cfRule type="expression" dxfId="15" priority="19" stopIfTrue="1">
      <formula>AND(OR($W12="E",$W12="F"),$J12=0)</formula>
    </cfRule>
  </conditionalFormatting>
  <conditionalFormatting sqref="K12 K37 K62 K87 K112 K137 K162 K187 K212 K237">
    <cfRule type="expression" priority="11" stopIfTrue="1">
      <formula>$W12=""</formula>
    </cfRule>
    <cfRule type="expression" dxfId="14" priority="12" stopIfTrue="1">
      <formula>($J12+$K12)&lt;IF($R10="?",8,(1*$R10))</formula>
    </cfRule>
    <cfRule type="expression" dxfId="13" priority="13" stopIfTrue="1">
      <formula>AND($L$2="Nee",$Q10="WK",$K12&lt;IF($R10="?",8,(1*$R10))/2)</formula>
    </cfRule>
    <cfRule type="expression" dxfId="12" priority="14">
      <formula>AND($L$2="Ja",$K12&gt;0,IFERROR(SEARCH(U12,"SMABCG"),0)&gt;0)</formula>
    </cfRule>
  </conditionalFormatting>
  <conditionalFormatting sqref="G31">
    <cfRule type="expression" dxfId="11" priority="10">
      <formula>AND(E31+F31&gt;0,G31&gt;Q33)</formula>
    </cfRule>
  </conditionalFormatting>
  <conditionalFormatting sqref="G56">
    <cfRule type="expression" dxfId="10" priority="9">
      <formula>AND(E56+F56&gt;0,G56&gt;Q58)</formula>
    </cfRule>
  </conditionalFormatting>
  <conditionalFormatting sqref="G81">
    <cfRule type="expression" dxfId="9" priority="8">
      <formula>AND(E81+F81&gt;0,G81&gt;Q83)</formula>
    </cfRule>
  </conditionalFormatting>
  <conditionalFormatting sqref="G256">
    <cfRule type="expression" dxfId="8" priority="1">
      <formula>AND(E256+F256&gt;0,G256&gt;Q258)</formula>
    </cfRule>
  </conditionalFormatting>
  <conditionalFormatting sqref="G106">
    <cfRule type="expression" dxfId="7" priority="7">
      <formula>AND(E106+F106&gt;0,G106&gt;Q108)</formula>
    </cfRule>
  </conditionalFormatting>
  <conditionalFormatting sqref="G131">
    <cfRule type="expression" dxfId="6" priority="6">
      <formula>AND(E131+F131&gt;0,G131&gt;Q133)</formula>
    </cfRule>
  </conditionalFormatting>
  <conditionalFormatting sqref="G156">
    <cfRule type="expression" dxfId="5" priority="5">
      <formula>AND(E156+F156&gt;0,G156&gt;Q158)</formula>
    </cfRule>
  </conditionalFormatting>
  <conditionalFormatting sqref="G181">
    <cfRule type="expression" dxfId="4" priority="4">
      <formula>AND(E181+F181&gt;0,G181&gt;Q183)</formula>
    </cfRule>
  </conditionalFormatting>
  <conditionalFormatting sqref="G206">
    <cfRule type="expression" dxfId="3" priority="3">
      <formula>AND(E206+F206&gt;0,G206&gt;Q208)</formula>
    </cfRule>
  </conditionalFormatting>
  <conditionalFormatting sqref="G231">
    <cfRule type="expression" dxfId="2" priority="2">
      <formula>AND(E231+F231&gt;0,G231&gt;Q233)</formula>
    </cfRule>
  </conditionalFormatting>
  <dataValidations count="2">
    <dataValidation type="list" allowBlank="1" showInputMessage="1" showErrorMessage="1" sqref="E12:H12 E212:H212 E187:H187 E37:H37 E62:H62 E87:H87 E112:H112 E137:H137 E162:H162 E237:H237" xr:uid="{00000000-0002-0000-0500-000000000000}">
      <formula1>WC_Disp</formula1>
    </dataValidation>
    <dataValidation type="list" allowBlank="1" showInputMessage="1" showErrorMessage="1" sqref="D12 D212 D187 D37 D62 D87 D112 D137 D162 D237" xr:uid="{00000000-0002-0000-0500-000001000000}">
      <formula1>Seizoen</formula1>
    </dataValidation>
  </dataValidations>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dimension ref="A1:M44"/>
  <sheetViews>
    <sheetView showZeros="0" zoomScale="80" zoomScaleNormal="80" workbookViewId="0">
      <pane ySplit="8" topLeftCell="A9" activePane="bottomLeft" state="frozen"/>
      <selection pane="bottomLeft" activeCell="T18" sqref="T18"/>
    </sheetView>
  </sheetViews>
  <sheetFormatPr defaultRowHeight="13.2" x14ac:dyDescent="0.25"/>
  <cols>
    <col min="1" max="1" width="1.109375" customWidth="1"/>
    <col min="2" max="2" width="12.88671875" customWidth="1"/>
    <col min="3" max="6" width="11.6640625" customWidth="1"/>
    <col min="7" max="7" width="6.5546875" customWidth="1"/>
    <col min="8" max="8" width="12.6640625" customWidth="1"/>
    <col min="9" max="12" width="11.6640625" customWidth="1"/>
    <col min="13" max="13" width="1.88671875" style="36" customWidth="1"/>
  </cols>
  <sheetData>
    <row r="1" spans="1:13" ht="9" customHeight="1" x14ac:dyDescent="0.25">
      <c r="B1" s="8"/>
      <c r="C1" s="462"/>
      <c r="D1" s="462"/>
      <c r="E1" s="462"/>
      <c r="F1" s="462"/>
      <c r="G1" s="8"/>
      <c r="H1" s="8"/>
      <c r="I1" s="461"/>
      <c r="J1" s="461"/>
      <c r="K1" s="461"/>
      <c r="L1" s="461"/>
    </row>
    <row r="2" spans="1:13" ht="15" x14ac:dyDescent="0.25">
      <c r="B2" s="157" t="s">
        <v>5725</v>
      </c>
      <c r="C2" s="434" t="str">
        <f>IF(ISBLANK(Basis!C5),"",Basis!C5)</f>
        <v>Oranje Wit (D)</v>
      </c>
      <c r="D2" s="434"/>
      <c r="E2" s="434"/>
      <c r="F2" s="434"/>
      <c r="G2" s="31"/>
      <c r="H2" s="157"/>
      <c r="I2" s="435" t="s">
        <v>5562</v>
      </c>
      <c r="J2" s="435"/>
      <c r="K2" s="436"/>
      <c r="L2" s="164" t="str">
        <f>Basis!E5</f>
        <v>Nee</v>
      </c>
    </row>
    <row r="3" spans="1:13" x14ac:dyDescent="0.25">
      <c r="B3" s="157" t="s">
        <v>5726</v>
      </c>
      <c r="C3" s="437" t="str">
        <f>IF(ISBLANK(Basis!C6),"",Basis!C6)</f>
        <v>PE Wolff</v>
      </c>
      <c r="D3" s="437"/>
      <c r="E3" s="437"/>
      <c r="F3" s="437"/>
      <c r="G3" s="31"/>
      <c r="H3" s="157" t="s">
        <v>5727</v>
      </c>
      <c r="I3" s="438" t="str">
        <f>Basis!E6</f>
        <v>NCX19J3</v>
      </c>
      <c r="J3" s="438"/>
      <c r="K3" s="438"/>
      <c r="L3" s="438"/>
      <c r="M3" s="54"/>
    </row>
    <row r="4" spans="1:13" x14ac:dyDescent="0.25">
      <c r="B4" s="157" t="s">
        <v>5728</v>
      </c>
      <c r="C4" s="437" t="str">
        <f>IF(ISBLANK(Basis!C7),"",Basis!C7)</f>
        <v>Technische Commissie</v>
      </c>
      <c r="D4" s="437"/>
      <c r="E4" s="437"/>
      <c r="F4" s="437"/>
      <c r="G4" s="31"/>
      <c r="H4" s="160" t="s">
        <v>5729</v>
      </c>
      <c r="I4" s="438" t="str">
        <f>Basis!E7</f>
        <v>DORDRECHT</v>
      </c>
      <c r="J4" s="438"/>
      <c r="K4" s="438"/>
      <c r="L4" s="438"/>
      <c r="M4" s="54"/>
    </row>
    <row r="5" spans="1:13" x14ac:dyDescent="0.25">
      <c r="B5" s="157" t="s">
        <v>5730</v>
      </c>
      <c r="C5" s="437" t="str">
        <f>IF(ISBLANK(Basis!C8),"",Basis!C8)</f>
        <v>0645650818</v>
      </c>
      <c r="D5" s="437"/>
      <c r="E5" s="437"/>
      <c r="F5" s="437"/>
      <c r="G5" s="31"/>
      <c r="H5" s="160" t="s">
        <v>8706</v>
      </c>
      <c r="I5" s="438" t="str">
        <f>Basis!E8</f>
        <v>E</v>
      </c>
      <c r="J5" s="438"/>
      <c r="K5" s="438"/>
      <c r="L5" s="438"/>
      <c r="M5" s="54"/>
    </row>
    <row r="6" spans="1:13" x14ac:dyDescent="0.25">
      <c r="B6" s="157" t="s">
        <v>5731</v>
      </c>
      <c r="C6" s="437" t="str">
        <f>IF(ISBLANK(Basis!C9),"",Basis!C9)</f>
        <v>pewolff@gmail.com</v>
      </c>
      <c r="D6" s="437"/>
      <c r="E6" s="437"/>
      <c r="F6" s="437"/>
      <c r="G6" s="31"/>
      <c r="H6" s="160" t="s">
        <v>5732</v>
      </c>
      <c r="I6" s="438" t="str">
        <f>Basis!E9</f>
        <v>Zuid Hollands Zuid</v>
      </c>
      <c r="J6" s="438"/>
      <c r="K6" s="438"/>
      <c r="L6" s="438"/>
      <c r="M6" s="54"/>
    </row>
    <row r="7" spans="1:13" ht="13.8" thickBot="1" x14ac:dyDescent="0.3">
      <c r="A7" s="8"/>
      <c r="B7" s="113"/>
      <c r="C7" s="444"/>
      <c r="D7" s="444"/>
      <c r="E7" s="444"/>
      <c r="F7" s="444"/>
      <c r="G7" s="113"/>
      <c r="H7" s="113"/>
      <c r="I7" s="444"/>
      <c r="J7" s="444"/>
      <c r="K7" s="444"/>
      <c r="L7" s="444"/>
    </row>
    <row r="8" spans="1:13" ht="13.8" thickTop="1" x14ac:dyDescent="0.25">
      <c r="B8" s="445"/>
      <c r="C8" s="445"/>
      <c r="D8" s="445"/>
      <c r="E8" s="445"/>
      <c r="F8" s="445"/>
      <c r="G8" s="445"/>
      <c r="H8" s="445"/>
      <c r="I8" s="445"/>
      <c r="J8" s="445"/>
      <c r="K8" s="445"/>
      <c r="L8" s="445"/>
    </row>
    <row r="9" spans="1:13" ht="91.5" customHeight="1" x14ac:dyDescent="0.25">
      <c r="B9" s="440" t="s">
        <v>8714</v>
      </c>
      <c r="C9" s="441"/>
      <c r="D9" s="441"/>
      <c r="E9" s="441"/>
      <c r="F9" s="441"/>
      <c r="G9" s="441"/>
      <c r="H9" s="441"/>
      <c r="I9" s="441"/>
      <c r="J9" s="441"/>
      <c r="K9" s="441"/>
      <c r="L9" s="442"/>
      <c r="M9"/>
    </row>
    <row r="10" spans="1:13" ht="12.75" customHeight="1" x14ac:dyDescent="0.25">
      <c r="B10" s="114" t="s">
        <v>1216</v>
      </c>
      <c r="C10" s="114" t="s">
        <v>5733</v>
      </c>
      <c r="D10" s="443" t="s">
        <v>5734</v>
      </c>
      <c r="E10" s="443"/>
      <c r="F10" s="443"/>
      <c r="G10" s="443"/>
      <c r="H10" s="443"/>
      <c r="I10" s="443"/>
      <c r="J10" s="443"/>
      <c r="K10" s="443"/>
      <c r="L10" s="443"/>
    </row>
    <row r="11" spans="1:13" x14ac:dyDescent="0.25">
      <c r="B11" s="115"/>
      <c r="C11" s="116"/>
      <c r="D11" s="439"/>
      <c r="E11" s="439"/>
      <c r="F11" s="439"/>
      <c r="G11" s="439"/>
      <c r="H11" s="439"/>
      <c r="I11" s="439"/>
      <c r="J11" s="439"/>
      <c r="K11" s="439"/>
      <c r="L11" s="439"/>
    </row>
    <row r="12" spans="1:13" x14ac:dyDescent="0.25">
      <c r="B12" s="115"/>
      <c r="C12" s="117"/>
      <c r="D12" s="439"/>
      <c r="E12" s="439"/>
      <c r="F12" s="439"/>
      <c r="G12" s="439"/>
      <c r="H12" s="439"/>
      <c r="I12" s="439"/>
      <c r="J12" s="439"/>
      <c r="K12" s="439"/>
      <c r="L12" s="439"/>
    </row>
    <row r="13" spans="1:13" x14ac:dyDescent="0.25">
      <c r="B13" s="115"/>
      <c r="C13" s="117"/>
      <c r="D13" s="439"/>
      <c r="E13" s="439"/>
      <c r="F13" s="439"/>
      <c r="G13" s="439"/>
      <c r="H13" s="439"/>
      <c r="I13" s="439"/>
      <c r="J13" s="439"/>
      <c r="K13" s="439"/>
      <c r="L13" s="439"/>
    </row>
    <row r="14" spans="1:13" x14ac:dyDescent="0.25">
      <c r="B14" s="115"/>
      <c r="C14" s="117"/>
      <c r="D14" s="439"/>
      <c r="E14" s="439"/>
      <c r="F14" s="439"/>
      <c r="G14" s="439"/>
      <c r="H14" s="439"/>
      <c r="I14" s="439"/>
      <c r="J14" s="439"/>
      <c r="K14" s="439"/>
      <c r="L14" s="439"/>
    </row>
    <row r="15" spans="1:13" x14ac:dyDescent="0.25">
      <c r="B15" s="115"/>
      <c r="C15" s="117"/>
      <c r="D15" s="439"/>
      <c r="E15" s="439"/>
      <c r="F15" s="439"/>
      <c r="G15" s="439"/>
      <c r="H15" s="439"/>
      <c r="I15" s="439"/>
      <c r="J15" s="439"/>
      <c r="K15" s="439"/>
      <c r="L15" s="439"/>
    </row>
    <row r="16" spans="1:13" x14ac:dyDescent="0.25">
      <c r="B16" s="115"/>
      <c r="C16" s="117"/>
      <c r="D16" s="439"/>
      <c r="E16" s="439"/>
      <c r="F16" s="439"/>
      <c r="G16" s="439"/>
      <c r="H16" s="439"/>
      <c r="I16" s="439"/>
      <c r="J16" s="439"/>
      <c r="K16" s="439"/>
      <c r="L16" s="439"/>
    </row>
    <row r="17" spans="2:13" x14ac:dyDescent="0.25">
      <c r="B17" s="8"/>
      <c r="C17" s="8"/>
      <c r="D17" s="8"/>
      <c r="E17" s="8"/>
      <c r="F17" s="8"/>
      <c r="G17" s="8"/>
      <c r="H17" s="8"/>
      <c r="I17" s="8"/>
      <c r="J17" s="8"/>
      <c r="K17" s="8"/>
      <c r="L17" s="8"/>
    </row>
    <row r="18" spans="2:13" ht="105.75" customHeight="1" x14ac:dyDescent="0.25">
      <c r="B18" s="440" t="s">
        <v>8713</v>
      </c>
      <c r="C18" s="446"/>
      <c r="D18" s="446"/>
      <c r="E18" s="446"/>
      <c r="F18" s="446"/>
      <c r="G18" s="446"/>
      <c r="H18" s="446"/>
      <c r="I18" s="446"/>
      <c r="J18" s="446"/>
      <c r="K18" s="446"/>
      <c r="L18" s="447"/>
      <c r="M18"/>
    </row>
    <row r="19" spans="2:13" ht="12.75" customHeight="1" x14ac:dyDescent="0.25">
      <c r="B19" s="448" t="s">
        <v>5735</v>
      </c>
      <c r="C19" s="449"/>
      <c r="D19" s="449"/>
      <c r="E19" s="448" t="s">
        <v>5736</v>
      </c>
      <c r="F19" s="450"/>
      <c r="G19" s="450"/>
      <c r="H19" s="450"/>
      <c r="I19" s="450"/>
      <c r="J19" s="450"/>
      <c r="K19" s="450"/>
      <c r="L19" s="451"/>
    </row>
    <row r="20" spans="2:13" x14ac:dyDescent="0.25">
      <c r="B20" s="448" t="s">
        <v>5737</v>
      </c>
      <c r="C20" s="449"/>
      <c r="D20" s="449"/>
      <c r="E20" s="448" t="s">
        <v>5738</v>
      </c>
      <c r="F20" s="450"/>
      <c r="G20" s="450"/>
      <c r="H20" s="450"/>
      <c r="I20" s="450"/>
      <c r="J20" s="450"/>
      <c r="K20" s="450"/>
      <c r="L20" s="451"/>
    </row>
    <row r="21" spans="2:13" x14ac:dyDescent="0.25">
      <c r="B21" s="448" t="s">
        <v>5739</v>
      </c>
      <c r="C21" s="449"/>
      <c r="D21" s="449"/>
      <c r="E21" s="448" t="s">
        <v>5740</v>
      </c>
      <c r="F21" s="450"/>
      <c r="G21" s="450"/>
      <c r="H21" s="450"/>
      <c r="I21" s="450"/>
      <c r="J21" s="450"/>
      <c r="K21" s="450"/>
      <c r="L21" s="451"/>
    </row>
    <row r="22" spans="2:13" x14ac:dyDescent="0.25">
      <c r="B22" s="448" t="s">
        <v>5741</v>
      </c>
      <c r="C22" s="449"/>
      <c r="D22" s="449"/>
      <c r="E22" s="448" t="s">
        <v>5742</v>
      </c>
      <c r="F22" s="450"/>
      <c r="G22" s="450"/>
      <c r="H22" s="450"/>
      <c r="I22" s="450"/>
      <c r="J22" s="450"/>
      <c r="K22" s="450"/>
      <c r="L22" s="451"/>
    </row>
    <row r="23" spans="2:13" x14ac:dyDescent="0.25">
      <c r="B23" s="455" t="s">
        <v>5743</v>
      </c>
      <c r="C23" s="456"/>
      <c r="D23" s="456"/>
      <c r="E23" s="455" t="s">
        <v>5744</v>
      </c>
      <c r="F23" s="446"/>
      <c r="G23" s="446"/>
      <c r="H23" s="446"/>
      <c r="I23" s="446"/>
      <c r="J23" s="446"/>
      <c r="K23" s="446"/>
      <c r="L23" s="447"/>
    </row>
    <row r="24" spans="2:13" ht="13.8" x14ac:dyDescent="0.25">
      <c r="B24" s="114" t="s">
        <v>27</v>
      </c>
      <c r="C24" s="457" t="s">
        <v>5745</v>
      </c>
      <c r="D24" s="458"/>
      <c r="E24" s="458"/>
      <c r="F24" s="458"/>
      <c r="G24" s="458"/>
      <c r="H24" s="458"/>
      <c r="I24" s="458"/>
      <c r="J24" s="458"/>
      <c r="K24" s="458"/>
      <c r="L24" s="459"/>
    </row>
    <row r="25" spans="2:13" x14ac:dyDescent="0.25">
      <c r="B25" s="118" t="s">
        <v>6105</v>
      </c>
      <c r="C25" s="460" t="s">
        <v>9691</v>
      </c>
      <c r="D25" s="453"/>
      <c r="E25" s="453"/>
      <c r="F25" s="453"/>
      <c r="G25" s="453"/>
      <c r="H25" s="453"/>
      <c r="I25" s="453"/>
      <c r="J25" s="453"/>
      <c r="K25" s="453"/>
      <c r="L25" s="454"/>
    </row>
    <row r="26" spans="2:13" x14ac:dyDescent="0.25">
      <c r="B26" s="118" t="s">
        <v>35</v>
      </c>
      <c r="C26" s="452" t="s">
        <v>9692</v>
      </c>
      <c r="D26" s="453"/>
      <c r="E26" s="453"/>
      <c r="F26" s="453"/>
      <c r="G26" s="453"/>
      <c r="H26" s="453"/>
      <c r="I26" s="453"/>
      <c r="J26" s="453"/>
      <c r="K26" s="453"/>
      <c r="L26" s="454"/>
    </row>
    <row r="27" spans="2:13" x14ac:dyDescent="0.25">
      <c r="B27" s="118"/>
      <c r="C27" s="452"/>
      <c r="D27" s="453"/>
      <c r="E27" s="453"/>
      <c r="F27" s="453"/>
      <c r="G27" s="453"/>
      <c r="H27" s="453"/>
      <c r="I27" s="453"/>
      <c r="J27" s="453"/>
      <c r="K27" s="453"/>
      <c r="L27" s="454"/>
    </row>
    <row r="28" spans="2:13" x14ac:dyDescent="0.25">
      <c r="B28" s="118"/>
      <c r="C28" s="452"/>
      <c r="D28" s="453"/>
      <c r="E28" s="453"/>
      <c r="F28" s="453"/>
      <c r="G28" s="453"/>
      <c r="H28" s="453"/>
      <c r="I28" s="453"/>
      <c r="J28" s="453"/>
      <c r="K28" s="453"/>
      <c r="L28" s="454"/>
    </row>
    <row r="29" spans="2:13" x14ac:dyDescent="0.25">
      <c r="B29" s="118"/>
      <c r="C29" s="452"/>
      <c r="D29" s="453"/>
      <c r="E29" s="453"/>
      <c r="F29" s="453"/>
      <c r="G29" s="453"/>
      <c r="H29" s="453"/>
      <c r="I29" s="453"/>
      <c r="J29" s="453"/>
      <c r="K29" s="453"/>
      <c r="L29" s="454"/>
    </row>
    <row r="30" spans="2:13" x14ac:dyDescent="0.25">
      <c r="B30" s="118"/>
      <c r="C30" s="452"/>
      <c r="D30" s="453"/>
      <c r="E30" s="453"/>
      <c r="F30" s="453"/>
      <c r="G30" s="453"/>
      <c r="H30" s="453"/>
      <c r="I30" s="453"/>
      <c r="J30" s="453"/>
      <c r="K30" s="453"/>
      <c r="L30" s="454"/>
    </row>
    <row r="31" spans="2:13" x14ac:dyDescent="0.25">
      <c r="B31" s="118"/>
      <c r="C31" s="452"/>
      <c r="D31" s="453"/>
      <c r="E31" s="453"/>
      <c r="F31" s="453"/>
      <c r="G31" s="453"/>
      <c r="H31" s="453"/>
      <c r="I31" s="453"/>
      <c r="J31" s="453"/>
      <c r="K31" s="453"/>
      <c r="L31" s="454"/>
    </row>
    <row r="32" spans="2:13" x14ac:dyDescent="0.25">
      <c r="B32" s="118"/>
      <c r="C32" s="452"/>
      <c r="D32" s="453"/>
      <c r="E32" s="453"/>
      <c r="F32" s="453"/>
      <c r="G32" s="453"/>
      <c r="H32" s="453"/>
      <c r="I32" s="453"/>
      <c r="J32" s="453"/>
      <c r="K32" s="453"/>
      <c r="L32" s="454"/>
    </row>
    <row r="33" spans="2:13" x14ac:dyDescent="0.25">
      <c r="B33" s="118"/>
      <c r="C33" s="452"/>
      <c r="D33" s="453"/>
      <c r="E33" s="453"/>
      <c r="F33" s="453"/>
      <c r="G33" s="453"/>
      <c r="H33" s="453"/>
      <c r="I33" s="453"/>
      <c r="J33" s="453"/>
      <c r="K33" s="453"/>
      <c r="L33" s="454"/>
    </row>
    <row r="34" spans="2:13" x14ac:dyDescent="0.25">
      <c r="B34" s="118"/>
      <c r="C34" s="452"/>
      <c r="D34" s="453"/>
      <c r="E34" s="453"/>
      <c r="F34" s="453"/>
      <c r="G34" s="453"/>
      <c r="H34" s="453"/>
      <c r="I34" s="453"/>
      <c r="J34" s="453"/>
      <c r="K34" s="453"/>
      <c r="L34" s="454"/>
    </row>
    <row r="35" spans="2:13" x14ac:dyDescent="0.25">
      <c r="B35" s="8"/>
      <c r="C35" s="8"/>
      <c r="D35" s="8"/>
      <c r="E35" s="8"/>
      <c r="F35" s="8"/>
      <c r="G35" s="8"/>
      <c r="H35" s="8"/>
      <c r="I35" s="8"/>
      <c r="J35" s="8"/>
      <c r="K35" s="8"/>
      <c r="L35" s="8"/>
    </row>
    <row r="36" spans="2:13" ht="42.75" customHeight="1" x14ac:dyDescent="0.25">
      <c r="B36" s="440" t="s">
        <v>5746</v>
      </c>
      <c r="C36" s="446"/>
      <c r="D36" s="446"/>
      <c r="E36" s="446"/>
      <c r="F36" s="446"/>
      <c r="G36" s="446"/>
      <c r="H36" s="446"/>
      <c r="I36" s="446"/>
      <c r="J36" s="446"/>
      <c r="K36" s="446"/>
      <c r="L36" s="447"/>
      <c r="M36"/>
    </row>
    <row r="37" spans="2:13" ht="12.75" customHeight="1" x14ac:dyDescent="0.25">
      <c r="B37" s="114" t="s">
        <v>1216</v>
      </c>
      <c r="C37" s="443" t="s">
        <v>5734</v>
      </c>
      <c r="D37" s="443"/>
      <c r="E37" s="443"/>
      <c r="F37" s="443"/>
      <c r="G37" s="443"/>
      <c r="H37" s="443"/>
      <c r="I37" s="443"/>
      <c r="J37" s="443"/>
      <c r="K37" s="443"/>
      <c r="L37" s="443"/>
    </row>
    <row r="38" spans="2:13" x14ac:dyDescent="0.25">
      <c r="B38" s="115"/>
      <c r="C38" s="439"/>
      <c r="D38" s="439"/>
      <c r="E38" s="439"/>
      <c r="F38" s="439"/>
      <c r="G38" s="439"/>
      <c r="H38" s="439"/>
      <c r="I38" s="439"/>
      <c r="J38" s="439"/>
      <c r="K38" s="439"/>
      <c r="L38" s="439"/>
    </row>
    <row r="39" spans="2:13" x14ac:dyDescent="0.25">
      <c r="B39" s="115"/>
      <c r="C39" s="439"/>
      <c r="D39" s="439"/>
      <c r="E39" s="439"/>
      <c r="F39" s="439"/>
      <c r="G39" s="439"/>
      <c r="H39" s="439"/>
      <c r="I39" s="439"/>
      <c r="J39" s="439"/>
      <c r="K39" s="439"/>
      <c r="L39" s="439"/>
    </row>
    <row r="40" spans="2:13" x14ac:dyDescent="0.25">
      <c r="B40" s="115"/>
      <c r="C40" s="439"/>
      <c r="D40" s="439"/>
      <c r="E40" s="439"/>
      <c r="F40" s="439"/>
      <c r="G40" s="439"/>
      <c r="H40" s="439"/>
      <c r="I40" s="439"/>
      <c r="J40" s="439"/>
      <c r="K40" s="439"/>
      <c r="L40" s="439"/>
    </row>
    <row r="41" spans="2:13" x14ac:dyDescent="0.25">
      <c r="B41" s="115"/>
      <c r="C41" s="439"/>
      <c r="D41" s="439"/>
      <c r="E41" s="439"/>
      <c r="F41" s="439"/>
      <c r="G41" s="439"/>
      <c r="H41" s="439"/>
      <c r="I41" s="439"/>
      <c r="J41" s="439"/>
      <c r="K41" s="439"/>
      <c r="L41" s="439"/>
    </row>
    <row r="42" spans="2:13" x14ac:dyDescent="0.25">
      <c r="B42" s="115"/>
      <c r="C42" s="439"/>
      <c r="D42" s="439"/>
      <c r="E42" s="439"/>
      <c r="F42" s="439"/>
      <c r="G42" s="439"/>
      <c r="H42" s="439"/>
      <c r="I42" s="439"/>
      <c r="J42" s="439"/>
      <c r="K42" s="439"/>
      <c r="L42" s="439"/>
    </row>
    <row r="43" spans="2:13" x14ac:dyDescent="0.25">
      <c r="B43" s="115"/>
      <c r="C43" s="439"/>
      <c r="D43" s="439"/>
      <c r="E43" s="439"/>
      <c r="F43" s="439"/>
      <c r="G43" s="439"/>
      <c r="H43" s="439"/>
      <c r="I43" s="439"/>
      <c r="J43" s="439"/>
      <c r="K43" s="439"/>
      <c r="L43" s="439"/>
    </row>
    <row r="44" spans="2:13" x14ac:dyDescent="0.25">
      <c r="B44" s="463" t="s">
        <v>5747</v>
      </c>
      <c r="C44" s="464"/>
      <c r="D44" s="464"/>
      <c r="E44" s="464"/>
      <c r="F44" s="464"/>
      <c r="G44" s="464"/>
      <c r="H44" s="464"/>
      <c r="I44" s="464"/>
      <c r="J44" s="464"/>
      <c r="K44" s="464"/>
      <c r="L44" s="464"/>
      <c r="M44"/>
    </row>
  </sheetData>
  <sheetProtection algorithmName="SHA-512" hashValue="0vMLNY1wqkUYf4ALybjIIRc4JoCXPmhq2nXPd4iPdVZD4HgrtmrfVD1QLw4JYpf0SFwqnfripSBYqxd0mMZLwA==" saltValue="BxyYIhu/Yr1NjbxFV8PCzQ==" spinCount="100000" sheet="1" objects="1" scenarios="1"/>
  <customSheetViews>
    <customSheetView guid="{180B6EB0-564F-4AF7-BBE8-865BB1B70D35}" scale="80" zeroValues="0">
      <pane ySplit="8" topLeftCell="A9" activePane="bottomLeft" state="frozen"/>
      <selection pane="bottomLeft" activeCell="B11" sqref="B11"/>
      <pageMargins left="0.7" right="0.7" top="0.75" bottom="0.75" header="0.3" footer="0.3"/>
    </customSheetView>
    <customSheetView guid="{E3BEB053-94E4-4F1C-B75C-4CE8A148716A}" scale="80" zeroValues="0">
      <pane ySplit="8" topLeftCell="A9" activePane="bottomLeft" state="frozen"/>
      <selection pane="bottomLeft" activeCell="B11" sqref="B11"/>
      <pageMargins left="0.7" right="0.7" top="0.75" bottom="0.75" header="0.3" footer="0.3"/>
    </customSheetView>
    <customSheetView guid="{E88D2F88-6FF8-4DA8-8CF2-43C73E40C24A}" scale="80" zeroValues="0">
      <pane ySplit="8" topLeftCell="A9" activePane="bottomLeft" state="frozen"/>
      <selection pane="bottomLeft" activeCell="B11" sqref="B11"/>
      <pageMargins left="0.7" right="0.7" top="0.75" bottom="0.75" header="0.3" footer="0.3"/>
    </customSheetView>
  </customSheetViews>
  <mergeCells count="54">
    <mergeCell ref="I1:L1"/>
    <mergeCell ref="C1:F1"/>
    <mergeCell ref="I7:L7"/>
    <mergeCell ref="C43:L43"/>
    <mergeCell ref="B44:L44"/>
    <mergeCell ref="C42:L42"/>
    <mergeCell ref="C30:L30"/>
    <mergeCell ref="C31:L31"/>
    <mergeCell ref="C32:L32"/>
    <mergeCell ref="C33:L33"/>
    <mergeCell ref="C34:L34"/>
    <mergeCell ref="B36:L36"/>
    <mergeCell ref="C37:L37"/>
    <mergeCell ref="C38:L38"/>
    <mergeCell ref="C39:L39"/>
    <mergeCell ref="C40:L40"/>
    <mergeCell ref="C41:L41"/>
    <mergeCell ref="C29:L29"/>
    <mergeCell ref="B21:D21"/>
    <mergeCell ref="E21:L21"/>
    <mergeCell ref="B22:D22"/>
    <mergeCell ref="E22:L22"/>
    <mergeCell ref="B23:D23"/>
    <mergeCell ref="E23:L23"/>
    <mergeCell ref="C24:L24"/>
    <mergeCell ref="C25:L25"/>
    <mergeCell ref="C26:L26"/>
    <mergeCell ref="C27:L27"/>
    <mergeCell ref="C28:L28"/>
    <mergeCell ref="D16:L16"/>
    <mergeCell ref="B18:L18"/>
    <mergeCell ref="B19:D19"/>
    <mergeCell ref="E19:L19"/>
    <mergeCell ref="B20:D20"/>
    <mergeCell ref="E20:L20"/>
    <mergeCell ref="D15:L15"/>
    <mergeCell ref="C5:F5"/>
    <mergeCell ref="I5:L5"/>
    <mergeCell ref="C6:F6"/>
    <mergeCell ref="I6:L6"/>
    <mergeCell ref="B9:L9"/>
    <mergeCell ref="D10:L10"/>
    <mergeCell ref="D11:L11"/>
    <mergeCell ref="D12:L12"/>
    <mergeCell ref="D13:L13"/>
    <mergeCell ref="D14:L14"/>
    <mergeCell ref="C7:F7"/>
    <mergeCell ref="B8:L8"/>
    <mergeCell ref="C2:F2"/>
    <mergeCell ref="I2:K2"/>
    <mergeCell ref="C3:F3"/>
    <mergeCell ref="I3:L3"/>
    <mergeCell ref="C4:F4"/>
    <mergeCell ref="I4:L4"/>
  </mergeCells>
  <conditionalFormatting sqref="B25:B34">
    <cfRule type="expression" dxfId="1" priority="5">
      <formula>AND(B25="",C25&lt;&gt;"")</formula>
    </cfRule>
  </conditionalFormatting>
  <conditionalFormatting sqref="C11:L16 C38:L43">
    <cfRule type="expression" dxfId="0" priority="4">
      <formula>AND($B11&lt;&gt;"",C11="")</formula>
    </cfRule>
  </conditionalFormatting>
  <dataValidations count="1">
    <dataValidation type="list" allowBlank="1" showInputMessage="1" showErrorMessage="1" sqref="B25:B34" xr:uid="{00000000-0002-0000-0600-000000000000}">
      <formula1>"Veld,Zaal"</formula1>
    </dataValidation>
  </dataValidations>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dimension ref="A1:K6295"/>
  <sheetViews>
    <sheetView workbookViewId="0">
      <pane ySplit="1" topLeftCell="A2" activePane="bottomLeft" state="frozen"/>
      <selection pane="bottomLeft" sqref="A1:K1048576"/>
    </sheetView>
  </sheetViews>
  <sheetFormatPr defaultRowHeight="13.2" x14ac:dyDescent="0.25"/>
  <cols>
    <col min="1" max="1" width="15" style="6" bestFit="1" customWidth="1"/>
    <col min="2" max="2" width="7.44140625" style="235" bestFit="1" customWidth="1"/>
    <col min="3" max="3" width="2.88671875" customWidth="1"/>
    <col min="4" max="4" width="15" style="6" bestFit="1" customWidth="1"/>
    <col min="5" max="5" width="7.44140625" style="235" bestFit="1" customWidth="1"/>
    <col min="6" max="6" width="2.88671875" customWidth="1"/>
    <col min="7" max="7" width="15" style="6" bestFit="1" customWidth="1"/>
    <col min="8" max="8" width="7.44140625" style="235" bestFit="1" customWidth="1"/>
    <col min="9" max="9" width="2.88671875" customWidth="1"/>
    <col min="10" max="10" width="15" style="6" bestFit="1" customWidth="1"/>
    <col min="11" max="11" width="7.44140625" style="235" bestFit="1" customWidth="1"/>
  </cols>
  <sheetData>
    <row r="1" spans="1:11" s="16" customFormat="1" x14ac:dyDescent="0.25">
      <c r="A1" s="41" t="s">
        <v>7910</v>
      </c>
      <c r="B1" s="41" t="s">
        <v>1217</v>
      </c>
      <c r="D1" s="41" t="s">
        <v>8003</v>
      </c>
      <c r="E1" s="41" t="s">
        <v>1217</v>
      </c>
      <c r="G1" s="41" t="s">
        <v>8926</v>
      </c>
      <c r="H1" s="41" t="s">
        <v>1217</v>
      </c>
      <c r="J1" s="41" t="s">
        <v>8735</v>
      </c>
      <c r="K1" s="41" t="s">
        <v>1217</v>
      </c>
    </row>
    <row r="2" spans="1:11" x14ac:dyDescent="0.25">
      <c r="A2" s="6" t="s">
        <v>4527</v>
      </c>
      <c r="D2" s="6" t="s">
        <v>4527</v>
      </c>
      <c r="G2" s="6" t="s">
        <v>4527</v>
      </c>
    </row>
    <row r="3" spans="1:11" x14ac:dyDescent="0.25">
      <c r="A3" s="6" t="s">
        <v>4553</v>
      </c>
      <c r="D3" s="6" t="s">
        <v>4553</v>
      </c>
      <c r="G3" s="6" t="s">
        <v>4553</v>
      </c>
    </row>
    <row r="4" spans="1:11" x14ac:dyDescent="0.25">
      <c r="A4" s="6" t="s">
        <v>4613</v>
      </c>
      <c r="D4" s="6" t="s">
        <v>4613</v>
      </c>
      <c r="G4" s="6" t="s">
        <v>4613</v>
      </c>
    </row>
    <row r="5" spans="1:11" x14ac:dyDescent="0.25">
      <c r="A5" s="6" t="s">
        <v>4645</v>
      </c>
      <c r="D5" s="6" t="s">
        <v>4645</v>
      </c>
      <c r="G5" s="6" t="s">
        <v>4645</v>
      </c>
    </row>
    <row r="6" spans="1:11" x14ac:dyDescent="0.25">
      <c r="A6" s="6" t="s">
        <v>7838</v>
      </c>
      <c r="D6" s="6" t="s">
        <v>7345</v>
      </c>
      <c r="G6" s="6" t="s">
        <v>1325</v>
      </c>
    </row>
    <row r="7" spans="1:11" x14ac:dyDescent="0.25">
      <c r="A7" s="6" t="s">
        <v>7345</v>
      </c>
      <c r="D7" s="6" t="s">
        <v>8015</v>
      </c>
      <c r="G7" s="6" t="s">
        <v>4548</v>
      </c>
    </row>
    <row r="8" spans="1:11" x14ac:dyDescent="0.25">
      <c r="A8" s="6" t="s">
        <v>6679</v>
      </c>
      <c r="D8" s="6" t="s">
        <v>6109</v>
      </c>
      <c r="G8" s="6" t="s">
        <v>1657</v>
      </c>
    </row>
    <row r="9" spans="1:11" x14ac:dyDescent="0.25">
      <c r="A9" s="6" t="s">
        <v>6109</v>
      </c>
      <c r="D9" s="6" t="s">
        <v>6680</v>
      </c>
      <c r="G9" s="6" t="s">
        <v>4636</v>
      </c>
    </row>
    <row r="10" spans="1:11" x14ac:dyDescent="0.25">
      <c r="A10" s="6" t="s">
        <v>2354</v>
      </c>
      <c r="D10" s="6" t="s">
        <v>2354</v>
      </c>
      <c r="G10" s="6" t="s">
        <v>4708</v>
      </c>
    </row>
    <row r="11" spans="1:11" x14ac:dyDescent="0.25">
      <c r="A11" s="6" t="s">
        <v>4889</v>
      </c>
      <c r="D11" s="6" t="s">
        <v>4889</v>
      </c>
      <c r="G11" s="6" t="s">
        <v>3152</v>
      </c>
    </row>
    <row r="12" spans="1:11" x14ac:dyDescent="0.25">
      <c r="A12" s="6" t="s">
        <v>7249</v>
      </c>
      <c r="D12" s="6" t="s">
        <v>7249</v>
      </c>
      <c r="G12" s="6" t="s">
        <v>3178</v>
      </c>
    </row>
    <row r="13" spans="1:11" x14ac:dyDescent="0.25">
      <c r="A13" s="6" t="s">
        <v>1325</v>
      </c>
      <c r="D13" s="6" t="s">
        <v>1325</v>
      </c>
      <c r="G13" s="6" t="s">
        <v>6467</v>
      </c>
    </row>
    <row r="14" spans="1:11" x14ac:dyDescent="0.25">
      <c r="A14" s="6" t="s">
        <v>4509</v>
      </c>
      <c r="D14" s="6" t="s">
        <v>4548</v>
      </c>
      <c r="G14" s="6" t="s">
        <v>6468</v>
      </c>
    </row>
    <row r="15" spans="1:11" x14ac:dyDescent="0.25">
      <c r="A15" s="6" t="s">
        <v>4548</v>
      </c>
      <c r="D15" s="6" t="s">
        <v>7346</v>
      </c>
      <c r="G15" s="6" t="s">
        <v>8752</v>
      </c>
    </row>
    <row r="16" spans="1:11" x14ac:dyDescent="0.25">
      <c r="A16" s="6" t="s">
        <v>7346</v>
      </c>
      <c r="D16" s="6" t="s">
        <v>1657</v>
      </c>
      <c r="G16" s="6" t="s">
        <v>5838</v>
      </c>
    </row>
    <row r="17" spans="1:7" x14ac:dyDescent="0.25">
      <c r="A17" s="6" t="s">
        <v>1657</v>
      </c>
      <c r="D17" s="6" t="s">
        <v>4636</v>
      </c>
      <c r="G17" s="6" t="s">
        <v>6469</v>
      </c>
    </row>
    <row r="18" spans="1:7" x14ac:dyDescent="0.25">
      <c r="A18" s="6" t="s">
        <v>4636</v>
      </c>
      <c r="D18" s="6" t="s">
        <v>4708</v>
      </c>
      <c r="G18" s="6" t="s">
        <v>6681</v>
      </c>
    </row>
    <row r="19" spans="1:7" x14ac:dyDescent="0.25">
      <c r="A19" s="6" t="s">
        <v>4708</v>
      </c>
      <c r="D19" s="6" t="s">
        <v>5525</v>
      </c>
      <c r="G19" s="6" t="s">
        <v>3356</v>
      </c>
    </row>
    <row r="20" spans="1:7" x14ac:dyDescent="0.25">
      <c r="A20" s="6" t="s">
        <v>2519</v>
      </c>
      <c r="D20" s="6" t="s">
        <v>2519</v>
      </c>
      <c r="G20" s="6" t="s">
        <v>6470</v>
      </c>
    </row>
    <row r="21" spans="1:7" x14ac:dyDescent="0.25">
      <c r="A21" s="6" t="s">
        <v>2118</v>
      </c>
      <c r="D21" s="6" t="s">
        <v>2118</v>
      </c>
      <c r="G21" s="6" t="s">
        <v>6471</v>
      </c>
    </row>
    <row r="22" spans="1:7" x14ac:dyDescent="0.25">
      <c r="A22" s="6" t="s">
        <v>5559</v>
      </c>
      <c r="D22" s="6" t="s">
        <v>5559</v>
      </c>
      <c r="G22" s="6" t="s">
        <v>6472</v>
      </c>
    </row>
    <row r="23" spans="1:7" x14ac:dyDescent="0.25">
      <c r="A23" s="6" t="s">
        <v>3152</v>
      </c>
      <c r="D23" s="6" t="s">
        <v>3152</v>
      </c>
      <c r="G23" s="6" t="s">
        <v>3519</v>
      </c>
    </row>
    <row r="24" spans="1:7" x14ac:dyDescent="0.25">
      <c r="A24" s="6" t="s">
        <v>3178</v>
      </c>
      <c r="D24" s="6" t="s">
        <v>3178</v>
      </c>
      <c r="G24" s="6" t="s">
        <v>3531</v>
      </c>
    </row>
    <row r="25" spans="1:7" x14ac:dyDescent="0.25">
      <c r="A25" s="6" t="s">
        <v>6467</v>
      </c>
      <c r="D25" s="6" t="s">
        <v>6467</v>
      </c>
      <c r="G25" s="6" t="s">
        <v>6473</v>
      </c>
    </row>
    <row r="26" spans="1:7" x14ac:dyDescent="0.25">
      <c r="A26" s="6" t="s">
        <v>6468</v>
      </c>
      <c r="D26" s="6" t="s">
        <v>6468</v>
      </c>
      <c r="G26" s="6" t="s">
        <v>6478</v>
      </c>
    </row>
    <row r="27" spans="1:7" x14ac:dyDescent="0.25">
      <c r="A27" s="6" t="s">
        <v>5838</v>
      </c>
      <c r="D27" s="6" t="s">
        <v>5838</v>
      </c>
      <c r="G27" s="6" t="s">
        <v>6479</v>
      </c>
    </row>
    <row r="28" spans="1:7" x14ac:dyDescent="0.25">
      <c r="A28" s="6" t="s">
        <v>6469</v>
      </c>
      <c r="D28" s="6" t="s">
        <v>6469</v>
      </c>
      <c r="G28" s="6" t="s">
        <v>7348</v>
      </c>
    </row>
    <row r="29" spans="1:7" x14ac:dyDescent="0.25">
      <c r="A29" s="6" t="s">
        <v>6681</v>
      </c>
      <c r="D29" s="6" t="s">
        <v>6681</v>
      </c>
      <c r="G29" s="6" t="s">
        <v>6425</v>
      </c>
    </row>
    <row r="30" spans="1:7" x14ac:dyDescent="0.25">
      <c r="A30" s="6" t="s">
        <v>7347</v>
      </c>
      <c r="D30" s="6" t="s">
        <v>7347</v>
      </c>
      <c r="G30" s="6" t="s">
        <v>8016</v>
      </c>
    </row>
    <row r="31" spans="1:7" x14ac:dyDescent="0.25">
      <c r="A31" s="6" t="s">
        <v>3356</v>
      </c>
      <c r="D31" s="6" t="s">
        <v>3356</v>
      </c>
      <c r="G31" s="6" t="s">
        <v>8017</v>
      </c>
    </row>
    <row r="32" spans="1:7" x14ac:dyDescent="0.25">
      <c r="A32" s="6" t="s">
        <v>6470</v>
      </c>
      <c r="D32" s="6" t="s">
        <v>6470</v>
      </c>
      <c r="G32" s="6" t="s">
        <v>4014</v>
      </c>
    </row>
    <row r="33" spans="1:7" x14ac:dyDescent="0.25">
      <c r="A33" s="6" t="s">
        <v>6471</v>
      </c>
      <c r="D33" s="6" t="s">
        <v>6471</v>
      </c>
      <c r="G33" s="6" t="s">
        <v>6683</v>
      </c>
    </row>
    <row r="34" spans="1:7" x14ac:dyDescent="0.25">
      <c r="A34" s="6" t="s">
        <v>6472</v>
      </c>
      <c r="D34" s="6" t="s">
        <v>6472</v>
      </c>
      <c r="G34" s="6" t="s">
        <v>4238</v>
      </c>
    </row>
    <row r="35" spans="1:7" x14ac:dyDescent="0.25">
      <c r="A35" s="6" t="s">
        <v>3519</v>
      </c>
      <c r="D35" s="6" t="s">
        <v>3519</v>
      </c>
      <c r="G35" s="6" t="s">
        <v>4239</v>
      </c>
    </row>
    <row r="36" spans="1:7" x14ac:dyDescent="0.25">
      <c r="A36" s="6" t="s">
        <v>3531</v>
      </c>
      <c r="D36" s="6" t="s">
        <v>3531</v>
      </c>
      <c r="G36" s="6" t="s">
        <v>8018</v>
      </c>
    </row>
    <row r="37" spans="1:7" x14ac:dyDescent="0.25">
      <c r="A37" s="6" t="s">
        <v>6473</v>
      </c>
      <c r="D37" s="6" t="s">
        <v>6473</v>
      </c>
      <c r="G37" s="6" t="s">
        <v>3314</v>
      </c>
    </row>
    <row r="38" spans="1:7" x14ac:dyDescent="0.25">
      <c r="A38" s="6" t="s">
        <v>6474</v>
      </c>
      <c r="D38" s="6" t="s">
        <v>6474</v>
      </c>
      <c r="G38" s="6" t="s">
        <v>1333</v>
      </c>
    </row>
    <row r="39" spans="1:7" x14ac:dyDescent="0.25">
      <c r="A39" s="6" t="s">
        <v>6475</v>
      </c>
      <c r="D39" s="6" t="s">
        <v>6475</v>
      </c>
      <c r="G39" s="6" t="s">
        <v>8753</v>
      </c>
    </row>
    <row r="40" spans="1:7" x14ac:dyDescent="0.25">
      <c r="A40" s="6" t="s">
        <v>6476</v>
      </c>
      <c r="D40" s="6" t="s">
        <v>6478</v>
      </c>
      <c r="G40" s="6" t="s">
        <v>5839</v>
      </c>
    </row>
    <row r="41" spans="1:7" x14ac:dyDescent="0.25">
      <c r="A41" s="6" t="s">
        <v>6477</v>
      </c>
      <c r="D41" s="6" t="s">
        <v>6479</v>
      </c>
      <c r="G41" s="6" t="s">
        <v>3266</v>
      </c>
    </row>
    <row r="42" spans="1:7" x14ac:dyDescent="0.25">
      <c r="A42" s="6" t="s">
        <v>6478</v>
      </c>
      <c r="D42" s="6" t="s">
        <v>2531</v>
      </c>
      <c r="G42" s="6" t="s">
        <v>6687</v>
      </c>
    </row>
    <row r="43" spans="1:7" x14ac:dyDescent="0.25">
      <c r="A43" s="6" t="s">
        <v>6479</v>
      </c>
      <c r="D43" s="6" t="s">
        <v>1917</v>
      </c>
      <c r="G43" s="6" t="s">
        <v>3405</v>
      </c>
    </row>
    <row r="44" spans="1:7" x14ac:dyDescent="0.25">
      <c r="A44" s="6" t="s">
        <v>2531</v>
      </c>
      <c r="D44" s="6" t="s">
        <v>2046</v>
      </c>
      <c r="G44" s="6" t="s">
        <v>3509</v>
      </c>
    </row>
    <row r="45" spans="1:7" x14ac:dyDescent="0.25">
      <c r="A45" s="6" t="s">
        <v>1917</v>
      </c>
      <c r="D45" s="6" t="s">
        <v>2260</v>
      </c>
      <c r="G45" s="6" t="s">
        <v>6491</v>
      </c>
    </row>
    <row r="46" spans="1:7" x14ac:dyDescent="0.25">
      <c r="A46" s="6" t="s">
        <v>2046</v>
      </c>
      <c r="D46" s="6" t="s">
        <v>6480</v>
      </c>
      <c r="G46" s="6" t="s">
        <v>3621</v>
      </c>
    </row>
    <row r="47" spans="1:7" x14ac:dyDescent="0.25">
      <c r="A47" s="6" t="s">
        <v>2260</v>
      </c>
      <c r="D47" s="6" t="s">
        <v>6481</v>
      </c>
      <c r="G47" s="6" t="s">
        <v>8032</v>
      </c>
    </row>
    <row r="48" spans="1:7" x14ac:dyDescent="0.25">
      <c r="A48" s="6" t="s">
        <v>6480</v>
      </c>
      <c r="D48" s="6" t="s">
        <v>6482</v>
      </c>
      <c r="G48" s="6" t="s">
        <v>8754</v>
      </c>
    </row>
    <row r="49" spans="1:7" x14ac:dyDescent="0.25">
      <c r="A49" s="6" t="s">
        <v>6481</v>
      </c>
      <c r="D49" s="6" t="s">
        <v>6483</v>
      </c>
      <c r="G49" s="6" t="s">
        <v>4057</v>
      </c>
    </row>
    <row r="50" spans="1:7" x14ac:dyDescent="0.25">
      <c r="A50" s="6" t="s">
        <v>6482</v>
      </c>
      <c r="D50" s="6" t="s">
        <v>6682</v>
      </c>
      <c r="G50" s="6" t="s">
        <v>4245</v>
      </c>
    </row>
    <row r="51" spans="1:7" x14ac:dyDescent="0.25">
      <c r="A51" s="6" t="s">
        <v>6483</v>
      </c>
      <c r="D51" s="6" t="s">
        <v>7348</v>
      </c>
      <c r="G51" s="6" t="s">
        <v>1369</v>
      </c>
    </row>
    <row r="52" spans="1:7" x14ac:dyDescent="0.25">
      <c r="A52" s="6" t="s">
        <v>6682</v>
      </c>
      <c r="D52" s="6" t="s">
        <v>6425</v>
      </c>
      <c r="G52" s="6" t="s">
        <v>1389</v>
      </c>
    </row>
    <row r="53" spans="1:7" x14ac:dyDescent="0.25">
      <c r="A53" s="6" t="s">
        <v>7348</v>
      </c>
      <c r="D53" s="6" t="s">
        <v>8016</v>
      </c>
      <c r="G53" s="6" t="s">
        <v>2793</v>
      </c>
    </row>
    <row r="54" spans="1:7" x14ac:dyDescent="0.25">
      <c r="A54" s="6" t="s">
        <v>6425</v>
      </c>
      <c r="D54" s="6" t="s">
        <v>8017</v>
      </c>
      <c r="G54" s="6" t="s">
        <v>8034</v>
      </c>
    </row>
    <row r="55" spans="1:7" x14ac:dyDescent="0.25">
      <c r="A55" s="6" t="s">
        <v>4014</v>
      </c>
      <c r="D55" s="6" t="s">
        <v>4014</v>
      </c>
      <c r="G55" s="6" t="s">
        <v>1539</v>
      </c>
    </row>
    <row r="56" spans="1:7" x14ac:dyDescent="0.25">
      <c r="A56" s="6" t="s">
        <v>6683</v>
      </c>
      <c r="D56" s="6" t="s">
        <v>6683</v>
      </c>
      <c r="G56" s="6" t="s">
        <v>2806</v>
      </c>
    </row>
    <row r="57" spans="1:7" x14ac:dyDescent="0.25">
      <c r="A57" s="6" t="s">
        <v>6684</v>
      </c>
      <c r="D57" s="6" t="s">
        <v>4238</v>
      </c>
      <c r="G57" s="6" t="s">
        <v>2827</v>
      </c>
    </row>
    <row r="58" spans="1:7" x14ac:dyDescent="0.25">
      <c r="A58" s="6" t="s">
        <v>7349</v>
      </c>
      <c r="D58" s="6" t="s">
        <v>8018</v>
      </c>
      <c r="G58" s="6" t="s">
        <v>1582</v>
      </c>
    </row>
    <row r="59" spans="1:7" x14ac:dyDescent="0.25">
      <c r="A59" s="6" t="s">
        <v>4238</v>
      </c>
      <c r="D59" s="6" t="s">
        <v>7150</v>
      </c>
      <c r="G59" s="6" t="s">
        <v>2841</v>
      </c>
    </row>
    <row r="60" spans="1:7" x14ac:dyDescent="0.25">
      <c r="A60" s="6" t="s">
        <v>4239</v>
      </c>
      <c r="D60" s="6" t="s">
        <v>6426</v>
      </c>
      <c r="G60" s="6" t="s">
        <v>1725</v>
      </c>
    </row>
    <row r="61" spans="1:7" x14ac:dyDescent="0.25">
      <c r="A61" s="6" t="s">
        <v>7150</v>
      </c>
      <c r="D61" s="6" t="s">
        <v>8019</v>
      </c>
      <c r="G61" s="6" t="s">
        <v>8755</v>
      </c>
    </row>
    <row r="62" spans="1:7" x14ac:dyDescent="0.25">
      <c r="A62" s="6" t="s">
        <v>2522</v>
      </c>
      <c r="D62" s="6" t="s">
        <v>6686</v>
      </c>
      <c r="G62" s="6" t="s">
        <v>2955</v>
      </c>
    </row>
    <row r="63" spans="1:7" x14ac:dyDescent="0.25">
      <c r="A63" s="6" t="s">
        <v>6426</v>
      </c>
      <c r="D63" s="6" t="s">
        <v>8020</v>
      </c>
      <c r="G63" s="6" t="s">
        <v>2976</v>
      </c>
    </row>
    <row r="64" spans="1:7" x14ac:dyDescent="0.25">
      <c r="A64" s="6" t="s">
        <v>6685</v>
      </c>
      <c r="D64" s="6" t="s">
        <v>3314</v>
      </c>
      <c r="G64" s="6" t="s">
        <v>2996</v>
      </c>
    </row>
    <row r="65" spans="1:7" x14ac:dyDescent="0.25">
      <c r="A65" s="6" t="s">
        <v>6686</v>
      </c>
      <c r="D65" s="6" t="s">
        <v>2684</v>
      </c>
      <c r="G65" s="6" t="s">
        <v>8035</v>
      </c>
    </row>
    <row r="66" spans="1:7" x14ac:dyDescent="0.25">
      <c r="A66" s="6" t="s">
        <v>3314</v>
      </c>
      <c r="D66" s="6" t="s">
        <v>3732</v>
      </c>
      <c r="G66" s="6" t="s">
        <v>3021</v>
      </c>
    </row>
    <row r="67" spans="1:7" x14ac:dyDescent="0.25">
      <c r="A67" s="6" t="s">
        <v>7151</v>
      </c>
      <c r="D67" s="6" t="s">
        <v>7839</v>
      </c>
      <c r="G67" s="6" t="s">
        <v>6693</v>
      </c>
    </row>
    <row r="68" spans="1:7" x14ac:dyDescent="0.25">
      <c r="A68" s="6" t="s">
        <v>7911</v>
      </c>
      <c r="D68" s="6" t="s">
        <v>7840</v>
      </c>
      <c r="G68" s="6" t="s">
        <v>1236</v>
      </c>
    </row>
    <row r="69" spans="1:7" x14ac:dyDescent="0.25">
      <c r="A69" s="6" t="s">
        <v>2684</v>
      </c>
      <c r="D69" s="6" t="s">
        <v>7841</v>
      </c>
      <c r="G69" s="6" t="s">
        <v>6183</v>
      </c>
    </row>
    <row r="70" spans="1:7" x14ac:dyDescent="0.25">
      <c r="A70" s="6" t="s">
        <v>3732</v>
      </c>
      <c r="D70" s="6" t="s">
        <v>7842</v>
      </c>
      <c r="G70" s="6" t="s">
        <v>3831</v>
      </c>
    </row>
    <row r="71" spans="1:7" x14ac:dyDescent="0.25">
      <c r="A71" s="6" t="s">
        <v>7839</v>
      </c>
      <c r="D71" s="6" t="s">
        <v>1333</v>
      </c>
      <c r="G71" s="6" t="s">
        <v>3951</v>
      </c>
    </row>
    <row r="72" spans="1:7" x14ac:dyDescent="0.25">
      <c r="A72" s="6" t="s">
        <v>7840</v>
      </c>
      <c r="D72" s="6" t="s">
        <v>8021</v>
      </c>
      <c r="G72" s="6" t="s">
        <v>3976</v>
      </c>
    </row>
    <row r="73" spans="1:7" x14ac:dyDescent="0.25">
      <c r="A73" s="6" t="s">
        <v>7841</v>
      </c>
      <c r="D73" s="6" t="s">
        <v>5839</v>
      </c>
      <c r="G73" s="6" t="s">
        <v>8037</v>
      </c>
    </row>
    <row r="74" spans="1:7" x14ac:dyDescent="0.25">
      <c r="A74" s="6" t="s">
        <v>7842</v>
      </c>
      <c r="D74" s="6" t="s">
        <v>3266</v>
      </c>
      <c r="G74" s="6" t="s">
        <v>6184</v>
      </c>
    </row>
    <row r="75" spans="1:7" x14ac:dyDescent="0.25">
      <c r="A75" s="6" t="s">
        <v>1333</v>
      </c>
      <c r="D75" s="6" t="s">
        <v>6687</v>
      </c>
      <c r="G75" s="6" t="s">
        <v>6185</v>
      </c>
    </row>
    <row r="76" spans="1:7" x14ac:dyDescent="0.25">
      <c r="A76" s="6" t="s">
        <v>5839</v>
      </c>
      <c r="D76" s="6" t="s">
        <v>3405</v>
      </c>
      <c r="G76" s="6" t="s">
        <v>7354</v>
      </c>
    </row>
    <row r="77" spans="1:7" x14ac:dyDescent="0.25">
      <c r="A77" s="6" t="s">
        <v>3266</v>
      </c>
      <c r="D77" s="6" t="s">
        <v>3370</v>
      </c>
      <c r="G77" s="6" t="s">
        <v>8039</v>
      </c>
    </row>
    <row r="78" spans="1:7" x14ac:dyDescent="0.25">
      <c r="A78" s="6" t="s">
        <v>6687</v>
      </c>
      <c r="D78" s="6" t="s">
        <v>3509</v>
      </c>
      <c r="G78" s="6" t="s">
        <v>1449</v>
      </c>
    </row>
    <row r="79" spans="1:7" x14ac:dyDescent="0.25">
      <c r="A79" s="6" t="s">
        <v>3405</v>
      </c>
      <c r="D79" s="6" t="s">
        <v>3621</v>
      </c>
      <c r="G79" s="6" t="s">
        <v>1658</v>
      </c>
    </row>
    <row r="80" spans="1:7" x14ac:dyDescent="0.25">
      <c r="A80" s="6" t="s">
        <v>3370</v>
      </c>
      <c r="D80" s="6" t="s">
        <v>2601</v>
      </c>
      <c r="G80" s="6" t="s">
        <v>3933</v>
      </c>
    </row>
    <row r="81" spans="1:7" x14ac:dyDescent="0.25">
      <c r="A81" s="6" t="s">
        <v>3509</v>
      </c>
      <c r="D81" s="6" t="s">
        <v>2032</v>
      </c>
      <c r="G81" s="6" t="s">
        <v>4007</v>
      </c>
    </row>
    <row r="82" spans="1:7" x14ac:dyDescent="0.25">
      <c r="A82" s="6" t="s">
        <v>6491</v>
      </c>
      <c r="D82" s="6" t="s">
        <v>5556</v>
      </c>
      <c r="G82" s="6" t="s">
        <v>7355</v>
      </c>
    </row>
    <row r="83" spans="1:7" x14ac:dyDescent="0.25">
      <c r="A83" s="6" t="s">
        <v>6688</v>
      </c>
      <c r="D83" s="6" t="s">
        <v>3670</v>
      </c>
      <c r="G83" s="6" t="s">
        <v>4194</v>
      </c>
    </row>
    <row r="84" spans="1:7" x14ac:dyDescent="0.25">
      <c r="A84" s="6" t="s">
        <v>3621</v>
      </c>
      <c r="D84" s="6" t="s">
        <v>8022</v>
      </c>
      <c r="G84" s="6" t="s">
        <v>4204</v>
      </c>
    </row>
    <row r="85" spans="1:7" x14ac:dyDescent="0.25">
      <c r="A85" s="6" t="s">
        <v>2601</v>
      </c>
      <c r="D85" s="6" t="s">
        <v>2670</v>
      </c>
      <c r="G85" s="6" t="s">
        <v>6493</v>
      </c>
    </row>
    <row r="86" spans="1:7" x14ac:dyDescent="0.25">
      <c r="A86" s="6" t="s">
        <v>2032</v>
      </c>
      <c r="D86" s="6" t="s">
        <v>4504</v>
      </c>
      <c r="G86" s="6" t="s">
        <v>8042</v>
      </c>
    </row>
    <row r="87" spans="1:7" x14ac:dyDescent="0.25">
      <c r="A87" s="6" t="s">
        <v>5556</v>
      </c>
      <c r="D87" s="6" t="s">
        <v>8023</v>
      </c>
      <c r="G87" s="6" t="s">
        <v>6186</v>
      </c>
    </row>
    <row r="88" spans="1:7" x14ac:dyDescent="0.25">
      <c r="A88" s="6" t="s">
        <v>3670</v>
      </c>
      <c r="D88" s="6" t="s">
        <v>6690</v>
      </c>
      <c r="G88" s="6" t="s">
        <v>5773</v>
      </c>
    </row>
    <row r="89" spans="1:7" x14ac:dyDescent="0.25">
      <c r="A89" s="6" t="s">
        <v>3728</v>
      </c>
      <c r="D89" s="6" t="s">
        <v>7350</v>
      </c>
      <c r="G89" s="6" t="s">
        <v>8044</v>
      </c>
    </row>
    <row r="90" spans="1:7" x14ac:dyDescent="0.25">
      <c r="A90" s="6" t="s">
        <v>6689</v>
      </c>
      <c r="D90" s="6" t="s">
        <v>8024</v>
      </c>
      <c r="G90" s="6" t="s">
        <v>2813</v>
      </c>
    </row>
    <row r="91" spans="1:7" x14ac:dyDescent="0.25">
      <c r="A91" s="6" t="s">
        <v>4334</v>
      </c>
      <c r="D91" s="6" t="s">
        <v>6691</v>
      </c>
      <c r="G91" s="6" t="s">
        <v>6698</v>
      </c>
    </row>
    <row r="92" spans="1:7" x14ac:dyDescent="0.25">
      <c r="A92" s="6" t="s">
        <v>2670</v>
      </c>
      <c r="D92" s="6" t="s">
        <v>2690</v>
      </c>
      <c r="G92" s="6" t="s">
        <v>7357</v>
      </c>
    </row>
    <row r="93" spans="1:7" x14ac:dyDescent="0.25">
      <c r="A93" s="6" t="s">
        <v>4504</v>
      </c>
      <c r="D93" s="6" t="s">
        <v>3717</v>
      </c>
      <c r="G93" s="6" t="s">
        <v>8046</v>
      </c>
    </row>
    <row r="94" spans="1:7" x14ac:dyDescent="0.25">
      <c r="A94" s="6" t="s">
        <v>7250</v>
      </c>
      <c r="D94" s="6" t="s">
        <v>6180</v>
      </c>
      <c r="G94" s="6" t="s">
        <v>8047</v>
      </c>
    </row>
    <row r="95" spans="1:7" x14ac:dyDescent="0.25">
      <c r="A95" s="6" t="s">
        <v>6690</v>
      </c>
      <c r="D95" s="6" t="s">
        <v>7843</v>
      </c>
      <c r="G95" s="6" t="s">
        <v>6699</v>
      </c>
    </row>
    <row r="96" spans="1:7" x14ac:dyDescent="0.25">
      <c r="A96" s="6" t="s">
        <v>6179</v>
      </c>
      <c r="D96" s="6" t="s">
        <v>5869</v>
      </c>
      <c r="G96" s="6" t="s">
        <v>1386</v>
      </c>
    </row>
    <row r="97" spans="1:7" x14ac:dyDescent="0.25">
      <c r="A97" s="6" t="s">
        <v>7350</v>
      </c>
      <c r="D97" s="6" t="s">
        <v>8025</v>
      </c>
      <c r="G97" s="6" t="s">
        <v>1288</v>
      </c>
    </row>
    <row r="98" spans="1:7" x14ac:dyDescent="0.25">
      <c r="A98" s="6" t="s">
        <v>4155</v>
      </c>
      <c r="D98" s="6" t="s">
        <v>6181</v>
      </c>
      <c r="G98" s="6" t="s">
        <v>1541</v>
      </c>
    </row>
    <row r="99" spans="1:7" x14ac:dyDescent="0.25">
      <c r="A99" s="6" t="s">
        <v>6492</v>
      </c>
      <c r="D99" s="6" t="s">
        <v>8026</v>
      </c>
      <c r="G99" s="6" t="s">
        <v>2805</v>
      </c>
    </row>
    <row r="100" spans="1:7" x14ac:dyDescent="0.25">
      <c r="A100" s="6" t="s">
        <v>6691</v>
      </c>
      <c r="D100" s="6" t="s">
        <v>8027</v>
      </c>
      <c r="G100" s="6" t="s">
        <v>1575</v>
      </c>
    </row>
    <row r="101" spans="1:7" x14ac:dyDescent="0.25">
      <c r="A101" s="6" t="s">
        <v>2690</v>
      </c>
      <c r="D101" s="6" t="s">
        <v>2937</v>
      </c>
      <c r="G101" s="6" t="s">
        <v>2838</v>
      </c>
    </row>
    <row r="102" spans="1:7" x14ac:dyDescent="0.25">
      <c r="A102" s="6" t="s">
        <v>3717</v>
      </c>
      <c r="D102" s="6" t="s">
        <v>8028</v>
      </c>
      <c r="G102" s="6" t="s">
        <v>1726</v>
      </c>
    </row>
    <row r="103" spans="1:7" x14ac:dyDescent="0.25">
      <c r="A103" s="6" t="s">
        <v>4462</v>
      </c>
      <c r="D103" s="6" t="s">
        <v>2988</v>
      </c>
      <c r="G103" s="6" t="s">
        <v>2938</v>
      </c>
    </row>
    <row r="104" spans="1:7" x14ac:dyDescent="0.25">
      <c r="A104" s="6" t="s">
        <v>6180</v>
      </c>
      <c r="D104" s="6" t="s">
        <v>7351</v>
      </c>
      <c r="G104" s="6" t="s">
        <v>1384</v>
      </c>
    </row>
    <row r="105" spans="1:7" x14ac:dyDescent="0.25">
      <c r="A105" s="6" t="s">
        <v>7843</v>
      </c>
      <c r="D105" s="6" t="s">
        <v>8029</v>
      </c>
      <c r="G105" s="6" t="s">
        <v>1323</v>
      </c>
    </row>
    <row r="106" spans="1:7" x14ac:dyDescent="0.25">
      <c r="A106" s="6" t="s">
        <v>7844</v>
      </c>
      <c r="D106" s="6" t="s">
        <v>3030</v>
      </c>
      <c r="G106" s="6" t="s">
        <v>8049</v>
      </c>
    </row>
    <row r="107" spans="1:7" x14ac:dyDescent="0.25">
      <c r="A107" s="6" t="s">
        <v>5869</v>
      </c>
      <c r="D107" s="6" t="s">
        <v>5771</v>
      </c>
      <c r="G107" s="6" t="s">
        <v>8050</v>
      </c>
    </row>
    <row r="108" spans="1:7" x14ac:dyDescent="0.25">
      <c r="A108" s="6" t="s">
        <v>6181</v>
      </c>
      <c r="D108" s="6" t="s">
        <v>5772</v>
      </c>
      <c r="G108" s="6" t="s">
        <v>1546</v>
      </c>
    </row>
    <row r="109" spans="1:7" x14ac:dyDescent="0.25">
      <c r="A109" s="6" t="s">
        <v>2937</v>
      </c>
      <c r="D109" s="6" t="s">
        <v>7251</v>
      </c>
      <c r="G109" s="6" t="s">
        <v>1509</v>
      </c>
    </row>
    <row r="110" spans="1:7" x14ac:dyDescent="0.25">
      <c r="A110" s="6" t="s">
        <v>2988</v>
      </c>
      <c r="D110" s="6" t="s">
        <v>8030</v>
      </c>
      <c r="G110" s="6" t="s">
        <v>4546</v>
      </c>
    </row>
    <row r="111" spans="1:7" x14ac:dyDescent="0.25">
      <c r="A111" s="6" t="s">
        <v>7351</v>
      </c>
      <c r="D111" s="6" t="s">
        <v>8031</v>
      </c>
      <c r="G111" s="6" t="s">
        <v>1712</v>
      </c>
    </row>
    <row r="112" spans="1:7" x14ac:dyDescent="0.25">
      <c r="A112" s="6" t="s">
        <v>3030</v>
      </c>
      <c r="D112" s="6" t="s">
        <v>8032</v>
      </c>
      <c r="G112" s="6" t="s">
        <v>4586</v>
      </c>
    </row>
    <row r="113" spans="1:7" x14ac:dyDescent="0.25">
      <c r="A113" s="6" t="s">
        <v>5771</v>
      </c>
      <c r="D113" s="6" t="s">
        <v>4057</v>
      </c>
      <c r="G113" s="6" t="s">
        <v>1760</v>
      </c>
    </row>
    <row r="114" spans="1:7" x14ac:dyDescent="0.25">
      <c r="A114" s="6" t="s">
        <v>5772</v>
      </c>
      <c r="D114" s="6" t="s">
        <v>4245</v>
      </c>
      <c r="G114" s="6" t="s">
        <v>4634</v>
      </c>
    </row>
    <row r="115" spans="1:7" x14ac:dyDescent="0.25">
      <c r="A115" s="6" t="s">
        <v>7251</v>
      </c>
      <c r="D115" s="6" t="s">
        <v>8033</v>
      </c>
      <c r="G115" s="6" t="s">
        <v>4701</v>
      </c>
    </row>
    <row r="116" spans="1:7" x14ac:dyDescent="0.25">
      <c r="A116" s="6" t="s">
        <v>6182</v>
      </c>
      <c r="D116" s="6" t="s">
        <v>7254</v>
      </c>
      <c r="G116" s="6" t="s">
        <v>3185</v>
      </c>
    </row>
    <row r="117" spans="1:7" x14ac:dyDescent="0.25">
      <c r="A117" s="6" t="s">
        <v>4057</v>
      </c>
      <c r="D117" s="6" t="s">
        <v>2520</v>
      </c>
      <c r="G117" s="6" t="s">
        <v>7361</v>
      </c>
    </row>
    <row r="118" spans="1:7" x14ac:dyDescent="0.25">
      <c r="A118" s="6" t="s">
        <v>7352</v>
      </c>
      <c r="D118" s="6" t="s">
        <v>1881</v>
      </c>
      <c r="G118" s="6" t="s">
        <v>6188</v>
      </c>
    </row>
    <row r="119" spans="1:7" x14ac:dyDescent="0.25">
      <c r="A119" s="6" t="s">
        <v>4245</v>
      </c>
      <c r="D119" s="6" t="s">
        <v>2182</v>
      </c>
      <c r="G119" s="6" t="s">
        <v>6703</v>
      </c>
    </row>
    <row r="120" spans="1:7" x14ac:dyDescent="0.25">
      <c r="A120" s="6" t="s">
        <v>7252</v>
      </c>
      <c r="D120" s="6" t="s">
        <v>4414</v>
      </c>
      <c r="G120" s="6" t="s">
        <v>3346</v>
      </c>
    </row>
    <row r="121" spans="1:7" x14ac:dyDescent="0.25">
      <c r="A121" s="6" t="s">
        <v>7253</v>
      </c>
      <c r="D121" s="6" t="s">
        <v>1369</v>
      </c>
      <c r="G121" s="6" t="s">
        <v>3553</v>
      </c>
    </row>
    <row r="122" spans="1:7" x14ac:dyDescent="0.25">
      <c r="A122" s="6" t="s">
        <v>7254</v>
      </c>
      <c r="D122" s="6" t="s">
        <v>1389</v>
      </c>
      <c r="G122" s="6" t="s">
        <v>4920</v>
      </c>
    </row>
    <row r="123" spans="1:7" x14ac:dyDescent="0.25">
      <c r="A123" s="6" t="s">
        <v>2520</v>
      </c>
      <c r="D123" s="6" t="s">
        <v>2793</v>
      </c>
      <c r="G123" s="6" t="s">
        <v>8053</v>
      </c>
    </row>
    <row r="124" spans="1:7" x14ac:dyDescent="0.25">
      <c r="A124" s="6" t="s">
        <v>1881</v>
      </c>
      <c r="D124" s="6" t="s">
        <v>8034</v>
      </c>
      <c r="G124" s="6" t="s">
        <v>4957</v>
      </c>
    </row>
    <row r="125" spans="1:7" x14ac:dyDescent="0.25">
      <c r="A125" s="6" t="s">
        <v>2182</v>
      </c>
      <c r="D125" s="6" t="s">
        <v>1539</v>
      </c>
      <c r="G125" s="6" t="s">
        <v>6705</v>
      </c>
    </row>
    <row r="126" spans="1:7" x14ac:dyDescent="0.25">
      <c r="A126" s="6" t="s">
        <v>4414</v>
      </c>
      <c r="D126" s="6" t="s">
        <v>2806</v>
      </c>
      <c r="G126" s="6" t="s">
        <v>8756</v>
      </c>
    </row>
    <row r="127" spans="1:7" x14ac:dyDescent="0.25">
      <c r="A127" s="6" t="s">
        <v>1369</v>
      </c>
      <c r="D127" s="6" t="s">
        <v>2827</v>
      </c>
      <c r="G127" s="6" t="s">
        <v>4995</v>
      </c>
    </row>
    <row r="128" spans="1:7" x14ac:dyDescent="0.25">
      <c r="A128" s="6" t="s">
        <v>1389</v>
      </c>
      <c r="D128" s="6" t="s">
        <v>1582</v>
      </c>
      <c r="G128" s="6" t="s">
        <v>5074</v>
      </c>
    </row>
    <row r="129" spans="1:7" x14ac:dyDescent="0.25">
      <c r="A129" s="6" t="s">
        <v>2793</v>
      </c>
      <c r="D129" s="6" t="s">
        <v>2841</v>
      </c>
      <c r="G129" s="6" t="s">
        <v>5161</v>
      </c>
    </row>
    <row r="130" spans="1:7" x14ac:dyDescent="0.25">
      <c r="A130" s="6" t="s">
        <v>1539</v>
      </c>
      <c r="D130" s="6" t="s">
        <v>2858</v>
      </c>
      <c r="G130" s="6" t="s">
        <v>5160</v>
      </c>
    </row>
    <row r="131" spans="1:7" x14ac:dyDescent="0.25">
      <c r="A131" s="6" t="s">
        <v>2806</v>
      </c>
      <c r="D131" s="6" t="s">
        <v>1725</v>
      </c>
      <c r="G131" s="6" t="s">
        <v>8055</v>
      </c>
    </row>
    <row r="132" spans="1:7" x14ac:dyDescent="0.25">
      <c r="A132" s="6" t="s">
        <v>2827</v>
      </c>
      <c r="D132" s="6" t="s">
        <v>2955</v>
      </c>
      <c r="G132" s="6" t="s">
        <v>8057</v>
      </c>
    </row>
    <row r="133" spans="1:7" x14ac:dyDescent="0.25">
      <c r="A133" s="6" t="s">
        <v>6692</v>
      </c>
      <c r="D133" s="6" t="s">
        <v>2976</v>
      </c>
      <c r="G133" s="6" t="s">
        <v>6708</v>
      </c>
    </row>
    <row r="134" spans="1:7" x14ac:dyDescent="0.25">
      <c r="A134" s="6" t="s">
        <v>1582</v>
      </c>
      <c r="D134" s="6" t="s">
        <v>2996</v>
      </c>
      <c r="G134" s="6" t="s">
        <v>8757</v>
      </c>
    </row>
    <row r="135" spans="1:7" x14ac:dyDescent="0.25">
      <c r="A135" s="6" t="s">
        <v>2841</v>
      </c>
      <c r="D135" s="6" t="s">
        <v>8035</v>
      </c>
      <c r="G135" s="6" t="s">
        <v>8058</v>
      </c>
    </row>
    <row r="136" spans="1:7" x14ac:dyDescent="0.25">
      <c r="A136" s="6" t="s">
        <v>2858</v>
      </c>
      <c r="D136" s="6" t="s">
        <v>3021</v>
      </c>
      <c r="G136" s="6" t="s">
        <v>8758</v>
      </c>
    </row>
    <row r="137" spans="1:7" x14ac:dyDescent="0.25">
      <c r="A137" s="6" t="s">
        <v>7353</v>
      </c>
      <c r="D137" s="6" t="s">
        <v>6693</v>
      </c>
      <c r="G137" s="6" t="s">
        <v>2865</v>
      </c>
    </row>
    <row r="138" spans="1:7" x14ac:dyDescent="0.25">
      <c r="A138" s="6" t="s">
        <v>1725</v>
      </c>
      <c r="D138" s="6" t="s">
        <v>3089</v>
      </c>
      <c r="G138" s="6" t="s">
        <v>2914</v>
      </c>
    </row>
    <row r="139" spans="1:7" x14ac:dyDescent="0.25">
      <c r="A139" s="6" t="s">
        <v>2955</v>
      </c>
      <c r="D139" s="6" t="s">
        <v>2737</v>
      </c>
      <c r="G139" s="6" t="s">
        <v>2997</v>
      </c>
    </row>
    <row r="140" spans="1:7" x14ac:dyDescent="0.25">
      <c r="A140" s="6" t="s">
        <v>2976</v>
      </c>
      <c r="D140" s="6" t="s">
        <v>2299</v>
      </c>
      <c r="G140" s="6" t="s">
        <v>3043</v>
      </c>
    </row>
    <row r="141" spans="1:7" x14ac:dyDescent="0.25">
      <c r="A141" s="6" t="s">
        <v>2996</v>
      </c>
      <c r="D141" s="6" t="s">
        <v>2318</v>
      </c>
      <c r="G141" s="6" t="s">
        <v>7367</v>
      </c>
    </row>
    <row r="142" spans="1:7" x14ac:dyDescent="0.25">
      <c r="A142" s="6" t="s">
        <v>3021</v>
      </c>
      <c r="D142" s="6" t="s">
        <v>8036</v>
      </c>
      <c r="G142" s="6" t="s">
        <v>3202</v>
      </c>
    </row>
    <row r="143" spans="1:7" x14ac:dyDescent="0.25">
      <c r="A143" s="6" t="s">
        <v>6693</v>
      </c>
      <c r="D143" s="6" t="s">
        <v>2136</v>
      </c>
      <c r="G143" s="6" t="s">
        <v>7368</v>
      </c>
    </row>
    <row r="144" spans="1:7" x14ac:dyDescent="0.25">
      <c r="A144" s="6" t="s">
        <v>6694</v>
      </c>
      <c r="D144" s="6" t="s">
        <v>1392</v>
      </c>
      <c r="G144" s="6" t="s">
        <v>8759</v>
      </c>
    </row>
    <row r="145" spans="1:7" x14ac:dyDescent="0.25">
      <c r="A145" s="6" t="s">
        <v>3089</v>
      </c>
      <c r="D145" s="6" t="s">
        <v>3807</v>
      </c>
      <c r="G145" s="6" t="s">
        <v>2787</v>
      </c>
    </row>
    <row r="146" spans="1:7" x14ac:dyDescent="0.25">
      <c r="A146" s="6" t="s">
        <v>2737</v>
      </c>
      <c r="D146" s="6" t="s">
        <v>5870</v>
      </c>
      <c r="G146" s="6" t="s">
        <v>7369</v>
      </c>
    </row>
    <row r="147" spans="1:7" x14ac:dyDescent="0.25">
      <c r="A147" s="6" t="s">
        <v>2299</v>
      </c>
      <c r="D147" s="6" t="s">
        <v>1497</v>
      </c>
      <c r="G147" s="6" t="s">
        <v>2837</v>
      </c>
    </row>
    <row r="148" spans="1:7" x14ac:dyDescent="0.25">
      <c r="A148" s="6" t="s">
        <v>2318</v>
      </c>
      <c r="D148" s="6" t="s">
        <v>3837</v>
      </c>
      <c r="G148" s="6" t="s">
        <v>2939</v>
      </c>
    </row>
    <row r="149" spans="1:7" x14ac:dyDescent="0.25">
      <c r="A149" s="6" t="s">
        <v>2136</v>
      </c>
      <c r="D149" s="6" t="s">
        <v>3867</v>
      </c>
      <c r="G149" s="6" t="s">
        <v>3006</v>
      </c>
    </row>
    <row r="150" spans="1:7" x14ac:dyDescent="0.25">
      <c r="A150" s="6" t="s">
        <v>1392</v>
      </c>
      <c r="D150" s="6" t="s">
        <v>1586</v>
      </c>
      <c r="G150" s="6" t="s">
        <v>8062</v>
      </c>
    </row>
    <row r="151" spans="1:7" x14ac:dyDescent="0.25">
      <c r="A151" s="6" t="s">
        <v>3807</v>
      </c>
      <c r="D151" s="6" t="s">
        <v>3934</v>
      </c>
      <c r="G151" s="6" t="s">
        <v>8063</v>
      </c>
    </row>
    <row r="152" spans="1:7" x14ac:dyDescent="0.25">
      <c r="A152" s="6" t="s">
        <v>5870</v>
      </c>
      <c r="D152" s="6" t="s">
        <v>3985</v>
      </c>
      <c r="G152" s="6" t="s">
        <v>8760</v>
      </c>
    </row>
    <row r="153" spans="1:7" x14ac:dyDescent="0.25">
      <c r="A153" s="6" t="s">
        <v>1497</v>
      </c>
      <c r="D153" s="6" t="s">
        <v>3992</v>
      </c>
      <c r="G153" s="6" t="s">
        <v>6710</v>
      </c>
    </row>
    <row r="154" spans="1:7" x14ac:dyDescent="0.25">
      <c r="A154" s="6" t="s">
        <v>3837</v>
      </c>
      <c r="D154" s="6" t="s">
        <v>4106</v>
      </c>
      <c r="G154" s="6" t="s">
        <v>7845</v>
      </c>
    </row>
    <row r="155" spans="1:7" x14ac:dyDescent="0.25">
      <c r="A155" s="6" t="s">
        <v>3867</v>
      </c>
      <c r="D155" s="6" t="s">
        <v>4177</v>
      </c>
      <c r="G155" s="6" t="s">
        <v>5874</v>
      </c>
    </row>
    <row r="156" spans="1:7" x14ac:dyDescent="0.25">
      <c r="A156" s="6" t="s">
        <v>1586</v>
      </c>
      <c r="D156" s="6" t="s">
        <v>4273</v>
      </c>
      <c r="G156" s="6" t="s">
        <v>8064</v>
      </c>
    </row>
    <row r="157" spans="1:7" x14ac:dyDescent="0.25">
      <c r="A157" s="6" t="s">
        <v>3934</v>
      </c>
      <c r="D157" s="6" t="s">
        <v>7913</v>
      </c>
      <c r="G157" s="6" t="s">
        <v>8065</v>
      </c>
    </row>
    <row r="158" spans="1:7" x14ac:dyDescent="0.25">
      <c r="A158" s="6" t="s">
        <v>3917</v>
      </c>
      <c r="D158" s="6" t="s">
        <v>4340</v>
      </c>
      <c r="G158" s="6" t="s">
        <v>8761</v>
      </c>
    </row>
    <row r="159" spans="1:7" x14ac:dyDescent="0.25">
      <c r="A159" s="6" t="s">
        <v>3985</v>
      </c>
      <c r="D159" s="6" t="s">
        <v>2752</v>
      </c>
      <c r="G159" s="6" t="s">
        <v>3335</v>
      </c>
    </row>
    <row r="160" spans="1:7" x14ac:dyDescent="0.25">
      <c r="A160" s="6" t="s">
        <v>3992</v>
      </c>
      <c r="D160" s="6" t="s">
        <v>2321</v>
      </c>
      <c r="G160" s="6" t="s">
        <v>6190</v>
      </c>
    </row>
    <row r="161" spans="1:7" x14ac:dyDescent="0.25">
      <c r="A161" s="6" t="s">
        <v>7912</v>
      </c>
      <c r="D161" s="6" t="s">
        <v>1989</v>
      </c>
      <c r="G161" s="6" t="s">
        <v>8066</v>
      </c>
    </row>
    <row r="162" spans="1:7" x14ac:dyDescent="0.25">
      <c r="A162" s="6" t="s">
        <v>4106</v>
      </c>
      <c r="D162" s="6" t="s">
        <v>4439</v>
      </c>
      <c r="G162" s="6" t="s">
        <v>8067</v>
      </c>
    </row>
    <row r="163" spans="1:7" x14ac:dyDescent="0.25">
      <c r="A163" s="6" t="s">
        <v>4177</v>
      </c>
      <c r="D163" s="6" t="s">
        <v>6695</v>
      </c>
      <c r="G163" s="6" t="s">
        <v>3452</v>
      </c>
    </row>
    <row r="164" spans="1:7" x14ac:dyDescent="0.25">
      <c r="A164" s="6" t="s">
        <v>4273</v>
      </c>
      <c r="D164" s="6" t="s">
        <v>1236</v>
      </c>
      <c r="G164" s="6" t="s">
        <v>3574</v>
      </c>
    </row>
    <row r="165" spans="1:7" x14ac:dyDescent="0.25">
      <c r="A165" s="6" t="s">
        <v>7913</v>
      </c>
      <c r="D165" s="6" t="s">
        <v>6183</v>
      </c>
      <c r="G165" s="6" t="s">
        <v>8068</v>
      </c>
    </row>
    <row r="166" spans="1:7" x14ac:dyDescent="0.25">
      <c r="A166" s="6" t="s">
        <v>4340</v>
      </c>
      <c r="D166" s="6" t="s">
        <v>3831</v>
      </c>
      <c r="G166" s="6" t="s">
        <v>3594</v>
      </c>
    </row>
    <row r="167" spans="1:7" x14ac:dyDescent="0.25">
      <c r="A167" s="6" t="s">
        <v>2752</v>
      </c>
      <c r="D167" s="6" t="s">
        <v>3951</v>
      </c>
      <c r="G167" s="6" t="s">
        <v>3796</v>
      </c>
    </row>
    <row r="168" spans="1:7" x14ac:dyDescent="0.25">
      <c r="A168" s="6" t="s">
        <v>2321</v>
      </c>
      <c r="D168" s="6" t="s">
        <v>3976</v>
      </c>
      <c r="G168" s="6" t="s">
        <v>1504</v>
      </c>
    </row>
    <row r="169" spans="1:7" x14ac:dyDescent="0.25">
      <c r="A169" s="6" t="s">
        <v>1989</v>
      </c>
      <c r="D169" s="6" t="s">
        <v>8037</v>
      </c>
      <c r="G169" s="6" t="s">
        <v>3929</v>
      </c>
    </row>
    <row r="170" spans="1:7" x14ac:dyDescent="0.25">
      <c r="A170" s="6" t="s">
        <v>4439</v>
      </c>
      <c r="D170" s="6" t="s">
        <v>6184</v>
      </c>
      <c r="G170" s="6" t="s">
        <v>8070</v>
      </c>
    </row>
    <row r="171" spans="1:7" x14ac:dyDescent="0.25">
      <c r="A171" s="6" t="s">
        <v>6695</v>
      </c>
      <c r="D171" s="6" t="s">
        <v>8038</v>
      </c>
      <c r="G171" s="6" t="s">
        <v>7370</v>
      </c>
    </row>
    <row r="172" spans="1:7" x14ac:dyDescent="0.25">
      <c r="A172" s="6" t="s">
        <v>1236</v>
      </c>
      <c r="D172" s="6" t="s">
        <v>2577</v>
      </c>
      <c r="G172" s="6" t="s">
        <v>1380</v>
      </c>
    </row>
    <row r="173" spans="1:7" x14ac:dyDescent="0.25">
      <c r="A173" s="6" t="s">
        <v>6183</v>
      </c>
      <c r="D173" s="6" t="s">
        <v>1862</v>
      </c>
      <c r="G173" s="6" t="s">
        <v>1246</v>
      </c>
    </row>
    <row r="174" spans="1:7" x14ac:dyDescent="0.25">
      <c r="A174" s="6" t="s">
        <v>3831</v>
      </c>
      <c r="D174" s="6" t="s">
        <v>2006</v>
      </c>
      <c r="G174" s="6" t="s">
        <v>1243</v>
      </c>
    </row>
    <row r="175" spans="1:7" x14ac:dyDescent="0.25">
      <c r="A175" s="6" t="s">
        <v>3951</v>
      </c>
      <c r="D175" s="6" t="s">
        <v>4388</v>
      </c>
      <c r="G175" s="6" t="s">
        <v>3816</v>
      </c>
    </row>
    <row r="176" spans="1:7" x14ac:dyDescent="0.25">
      <c r="A176" s="6" t="s">
        <v>5871</v>
      </c>
      <c r="D176" s="6" t="s">
        <v>6185</v>
      </c>
      <c r="G176" s="6" t="s">
        <v>8762</v>
      </c>
    </row>
    <row r="177" spans="1:7" x14ac:dyDescent="0.25">
      <c r="A177" s="6" t="s">
        <v>3976</v>
      </c>
      <c r="D177" s="6" t="s">
        <v>7354</v>
      </c>
      <c r="G177" s="6" t="s">
        <v>1549</v>
      </c>
    </row>
    <row r="178" spans="1:7" x14ac:dyDescent="0.25">
      <c r="A178" s="6" t="s">
        <v>6184</v>
      </c>
      <c r="D178" s="6" t="s">
        <v>8039</v>
      </c>
      <c r="G178" s="6" t="s">
        <v>1441</v>
      </c>
    </row>
    <row r="179" spans="1:7" x14ac:dyDescent="0.25">
      <c r="A179" s="6" t="s">
        <v>6696</v>
      </c>
      <c r="D179" s="6" t="s">
        <v>1449</v>
      </c>
      <c r="G179" s="6" t="s">
        <v>3848</v>
      </c>
    </row>
    <row r="180" spans="1:7" x14ac:dyDescent="0.25">
      <c r="A180" s="6" t="s">
        <v>2577</v>
      </c>
      <c r="D180" s="6" t="s">
        <v>1658</v>
      </c>
      <c r="G180" s="6" t="s">
        <v>6712</v>
      </c>
    </row>
    <row r="181" spans="1:7" x14ac:dyDescent="0.25">
      <c r="A181" s="6" t="s">
        <v>1862</v>
      </c>
      <c r="D181" s="6" t="s">
        <v>3933</v>
      </c>
      <c r="G181" s="6" t="s">
        <v>1686</v>
      </c>
    </row>
    <row r="182" spans="1:7" x14ac:dyDescent="0.25">
      <c r="A182" s="6" t="s">
        <v>2006</v>
      </c>
      <c r="D182" s="6" t="s">
        <v>4007</v>
      </c>
      <c r="G182" s="6" t="s">
        <v>1597</v>
      </c>
    </row>
    <row r="183" spans="1:7" x14ac:dyDescent="0.25">
      <c r="A183" s="6" t="s">
        <v>4388</v>
      </c>
      <c r="D183" s="6" t="s">
        <v>4194</v>
      </c>
      <c r="G183" s="6" t="s">
        <v>3898</v>
      </c>
    </row>
    <row r="184" spans="1:7" x14ac:dyDescent="0.25">
      <c r="A184" s="6" t="s">
        <v>6185</v>
      </c>
      <c r="D184" s="6" t="s">
        <v>4204</v>
      </c>
      <c r="G184" s="6" t="s">
        <v>3932</v>
      </c>
    </row>
    <row r="185" spans="1:7" x14ac:dyDescent="0.25">
      <c r="A185" s="6" t="s">
        <v>7354</v>
      </c>
      <c r="D185" s="6" t="s">
        <v>6697</v>
      </c>
      <c r="G185" s="6" t="s">
        <v>5875</v>
      </c>
    </row>
    <row r="186" spans="1:7" x14ac:dyDescent="0.25">
      <c r="A186" s="6" t="s">
        <v>1449</v>
      </c>
      <c r="D186" s="6" t="s">
        <v>8040</v>
      </c>
      <c r="G186" s="6" t="s">
        <v>1736</v>
      </c>
    </row>
    <row r="187" spans="1:7" x14ac:dyDescent="0.25">
      <c r="A187" s="6" t="s">
        <v>1658</v>
      </c>
      <c r="D187" s="6" t="s">
        <v>8041</v>
      </c>
      <c r="G187" s="6" t="s">
        <v>4041</v>
      </c>
    </row>
    <row r="188" spans="1:7" x14ac:dyDescent="0.25">
      <c r="A188" s="6" t="s">
        <v>3933</v>
      </c>
      <c r="D188" s="6" t="s">
        <v>4271</v>
      </c>
      <c r="G188" s="6" t="s">
        <v>4036</v>
      </c>
    </row>
    <row r="189" spans="1:7" x14ac:dyDescent="0.25">
      <c r="A189" s="6" t="s">
        <v>4007</v>
      </c>
      <c r="D189" s="6" t="s">
        <v>4352</v>
      </c>
      <c r="G189" s="6" t="s">
        <v>5876</v>
      </c>
    </row>
    <row r="190" spans="1:7" x14ac:dyDescent="0.25">
      <c r="A190" s="6" t="s">
        <v>7355</v>
      </c>
      <c r="D190" s="6" t="s">
        <v>2516</v>
      </c>
      <c r="G190" s="6" t="s">
        <v>4138</v>
      </c>
    </row>
    <row r="191" spans="1:7" x14ac:dyDescent="0.25">
      <c r="A191" s="6" t="s">
        <v>4194</v>
      </c>
      <c r="D191" s="6" t="s">
        <v>1851</v>
      </c>
      <c r="G191" s="6" t="s">
        <v>4131</v>
      </c>
    </row>
    <row r="192" spans="1:7" x14ac:dyDescent="0.25">
      <c r="A192" s="6" t="s">
        <v>4204</v>
      </c>
      <c r="D192" s="6" t="s">
        <v>2115</v>
      </c>
      <c r="G192" s="6" t="s">
        <v>4183</v>
      </c>
    </row>
    <row r="193" spans="1:7" x14ac:dyDescent="0.25">
      <c r="A193" s="6" t="s">
        <v>6697</v>
      </c>
      <c r="D193" s="6" t="s">
        <v>4426</v>
      </c>
      <c r="G193" s="6" t="s">
        <v>4202</v>
      </c>
    </row>
    <row r="194" spans="1:7" x14ac:dyDescent="0.25">
      <c r="A194" s="6" t="s">
        <v>4271</v>
      </c>
      <c r="D194" s="6" t="s">
        <v>4475</v>
      </c>
      <c r="G194" s="6" t="s">
        <v>4214</v>
      </c>
    </row>
    <row r="195" spans="1:7" x14ac:dyDescent="0.25">
      <c r="A195" s="6" t="s">
        <v>6493</v>
      </c>
      <c r="D195" s="6" t="s">
        <v>8042</v>
      </c>
      <c r="G195" s="6" t="s">
        <v>4205</v>
      </c>
    </row>
    <row r="196" spans="1:7" x14ac:dyDescent="0.25">
      <c r="A196" s="6" t="s">
        <v>4352</v>
      </c>
      <c r="D196" s="6" t="s">
        <v>6186</v>
      </c>
      <c r="G196" s="6" t="s">
        <v>4241</v>
      </c>
    </row>
    <row r="197" spans="1:7" x14ac:dyDescent="0.25">
      <c r="A197" s="6" t="s">
        <v>2516</v>
      </c>
      <c r="D197" s="6" t="s">
        <v>4809</v>
      </c>
      <c r="G197" s="6" t="s">
        <v>8072</v>
      </c>
    </row>
    <row r="198" spans="1:7" x14ac:dyDescent="0.25">
      <c r="A198" s="6" t="s">
        <v>1851</v>
      </c>
      <c r="D198" s="6" t="s">
        <v>2388</v>
      </c>
      <c r="G198" s="6" t="s">
        <v>4269</v>
      </c>
    </row>
    <row r="199" spans="1:7" x14ac:dyDescent="0.25">
      <c r="A199" s="6" t="s">
        <v>2115</v>
      </c>
      <c r="D199" s="6" t="s">
        <v>8043</v>
      </c>
      <c r="G199" s="6" t="s">
        <v>4295</v>
      </c>
    </row>
    <row r="200" spans="1:7" x14ac:dyDescent="0.25">
      <c r="A200" s="6" t="s">
        <v>4426</v>
      </c>
      <c r="D200" s="6" t="s">
        <v>5773</v>
      </c>
      <c r="G200" s="6" t="s">
        <v>4291</v>
      </c>
    </row>
    <row r="201" spans="1:7" x14ac:dyDescent="0.25">
      <c r="A201" s="6" t="s">
        <v>4475</v>
      </c>
      <c r="D201" s="6" t="s">
        <v>8044</v>
      </c>
      <c r="G201" s="6" t="s">
        <v>3799</v>
      </c>
    </row>
    <row r="202" spans="1:7" x14ac:dyDescent="0.25">
      <c r="A202" s="6" t="s">
        <v>7356</v>
      </c>
      <c r="D202" s="6" t="s">
        <v>8045</v>
      </c>
      <c r="G202" s="6" t="s">
        <v>3884</v>
      </c>
    </row>
    <row r="203" spans="1:7" x14ac:dyDescent="0.25">
      <c r="A203" s="6" t="s">
        <v>4679</v>
      </c>
      <c r="D203" s="6" t="s">
        <v>2813</v>
      </c>
      <c r="G203" s="6" t="s">
        <v>3945</v>
      </c>
    </row>
    <row r="204" spans="1:7" x14ac:dyDescent="0.25">
      <c r="A204" s="6" t="s">
        <v>4809</v>
      </c>
      <c r="D204" s="6" t="s">
        <v>7357</v>
      </c>
      <c r="G204" s="6" t="s">
        <v>3998</v>
      </c>
    </row>
    <row r="205" spans="1:7" x14ac:dyDescent="0.25">
      <c r="A205" s="6" t="s">
        <v>2388</v>
      </c>
      <c r="D205" s="6" t="s">
        <v>8046</v>
      </c>
      <c r="G205" s="6" t="s">
        <v>1352</v>
      </c>
    </row>
    <row r="206" spans="1:7" x14ac:dyDescent="0.25">
      <c r="A206" s="6" t="s">
        <v>5773</v>
      </c>
      <c r="D206" s="6" t="s">
        <v>8047</v>
      </c>
      <c r="G206" s="6" t="s">
        <v>8076</v>
      </c>
    </row>
    <row r="207" spans="1:7" x14ac:dyDescent="0.25">
      <c r="A207" s="6" t="s">
        <v>2813</v>
      </c>
      <c r="D207" s="6" t="s">
        <v>8048</v>
      </c>
      <c r="G207" s="6" t="s">
        <v>8763</v>
      </c>
    </row>
    <row r="208" spans="1:7" x14ac:dyDescent="0.25">
      <c r="A208" s="6" t="s">
        <v>6698</v>
      </c>
      <c r="D208" s="6" t="s">
        <v>6699</v>
      </c>
      <c r="G208" s="6" t="s">
        <v>1528</v>
      </c>
    </row>
    <row r="209" spans="1:7" x14ac:dyDescent="0.25">
      <c r="A209" s="6" t="s">
        <v>7357</v>
      </c>
      <c r="D209" s="6" t="s">
        <v>6700</v>
      </c>
      <c r="G209" s="6" t="s">
        <v>6715</v>
      </c>
    </row>
    <row r="210" spans="1:7" x14ac:dyDescent="0.25">
      <c r="A210" s="6" t="s">
        <v>6699</v>
      </c>
      <c r="D210" s="6" t="s">
        <v>5774</v>
      </c>
      <c r="G210" s="6" t="s">
        <v>1674</v>
      </c>
    </row>
    <row r="211" spans="1:7" x14ac:dyDescent="0.25">
      <c r="A211" s="6" t="s">
        <v>6700</v>
      </c>
      <c r="D211" s="6" t="s">
        <v>5775</v>
      </c>
      <c r="G211" s="6" t="s">
        <v>7377</v>
      </c>
    </row>
    <row r="212" spans="1:7" x14ac:dyDescent="0.25">
      <c r="A212" s="6" t="s">
        <v>7914</v>
      </c>
      <c r="D212" s="6" t="s">
        <v>5776</v>
      </c>
      <c r="G212" s="6" t="s">
        <v>3384</v>
      </c>
    </row>
    <row r="213" spans="1:7" x14ac:dyDescent="0.25">
      <c r="A213" s="6" t="s">
        <v>5774</v>
      </c>
      <c r="D213" s="6" t="s">
        <v>5777</v>
      </c>
      <c r="G213" s="6" t="s">
        <v>3482</v>
      </c>
    </row>
    <row r="214" spans="1:7" x14ac:dyDescent="0.25">
      <c r="A214" s="6" t="s">
        <v>5775</v>
      </c>
      <c r="D214" s="6" t="s">
        <v>5778</v>
      </c>
      <c r="G214" s="6" t="s">
        <v>3573</v>
      </c>
    </row>
    <row r="215" spans="1:7" x14ac:dyDescent="0.25">
      <c r="A215" s="6" t="s">
        <v>5776</v>
      </c>
      <c r="D215" s="6" t="s">
        <v>5558</v>
      </c>
      <c r="G215" s="6" t="s">
        <v>6716</v>
      </c>
    </row>
    <row r="216" spans="1:7" x14ac:dyDescent="0.25">
      <c r="A216" s="6" t="s">
        <v>5777</v>
      </c>
      <c r="D216" s="6" t="s">
        <v>1386</v>
      </c>
      <c r="G216" s="6" t="s">
        <v>3643</v>
      </c>
    </row>
    <row r="217" spans="1:7" x14ac:dyDescent="0.25">
      <c r="A217" s="6" t="s">
        <v>5778</v>
      </c>
      <c r="D217" s="6" t="s">
        <v>1288</v>
      </c>
      <c r="G217" s="6" t="s">
        <v>8080</v>
      </c>
    </row>
    <row r="218" spans="1:7" x14ac:dyDescent="0.25">
      <c r="A218" s="6" t="s">
        <v>5779</v>
      </c>
      <c r="D218" s="6" t="s">
        <v>5872</v>
      </c>
      <c r="G218" s="6" t="s">
        <v>6720</v>
      </c>
    </row>
    <row r="219" spans="1:7" x14ac:dyDescent="0.25">
      <c r="A219" s="6" t="s">
        <v>5558</v>
      </c>
      <c r="D219" s="6" t="s">
        <v>1541</v>
      </c>
      <c r="G219" s="6" t="s">
        <v>8764</v>
      </c>
    </row>
    <row r="220" spans="1:7" x14ac:dyDescent="0.25">
      <c r="A220" s="6" t="s">
        <v>6427</v>
      </c>
      <c r="D220" s="6" t="s">
        <v>2805</v>
      </c>
      <c r="G220" s="6" t="s">
        <v>6112</v>
      </c>
    </row>
    <row r="221" spans="1:7" x14ac:dyDescent="0.25">
      <c r="A221" s="6" t="s">
        <v>1386</v>
      </c>
      <c r="D221" s="6" t="s">
        <v>7358</v>
      </c>
      <c r="G221" s="6" t="s">
        <v>8765</v>
      </c>
    </row>
    <row r="222" spans="1:7" x14ac:dyDescent="0.25">
      <c r="A222" s="6" t="s">
        <v>1288</v>
      </c>
      <c r="D222" s="6" t="s">
        <v>1575</v>
      </c>
      <c r="G222" s="6" t="s">
        <v>8766</v>
      </c>
    </row>
    <row r="223" spans="1:7" x14ac:dyDescent="0.25">
      <c r="A223" s="6" t="s">
        <v>5872</v>
      </c>
      <c r="D223" s="6" t="s">
        <v>2838</v>
      </c>
      <c r="G223" s="6" t="s">
        <v>8083</v>
      </c>
    </row>
    <row r="224" spans="1:7" x14ac:dyDescent="0.25">
      <c r="A224" s="6" t="s">
        <v>1541</v>
      </c>
      <c r="D224" s="6" t="s">
        <v>2884</v>
      </c>
      <c r="G224" s="6" t="s">
        <v>8767</v>
      </c>
    </row>
    <row r="225" spans="1:7" x14ac:dyDescent="0.25">
      <c r="A225" s="6" t="s">
        <v>2805</v>
      </c>
      <c r="D225" s="6" t="s">
        <v>1726</v>
      </c>
      <c r="G225" s="6" t="s">
        <v>5881</v>
      </c>
    </row>
    <row r="226" spans="1:7" x14ac:dyDescent="0.25">
      <c r="A226" s="6" t="s">
        <v>7358</v>
      </c>
      <c r="D226" s="6" t="s">
        <v>2938</v>
      </c>
      <c r="G226" s="6" t="s">
        <v>4195</v>
      </c>
    </row>
    <row r="227" spans="1:7" x14ac:dyDescent="0.25">
      <c r="A227" s="6" t="s">
        <v>1575</v>
      </c>
      <c r="D227" s="6" t="s">
        <v>2925</v>
      </c>
      <c r="G227" s="6" t="s">
        <v>7380</v>
      </c>
    </row>
    <row r="228" spans="1:7" x14ac:dyDescent="0.25">
      <c r="A228" s="6" t="s">
        <v>2838</v>
      </c>
      <c r="D228" s="6" t="s">
        <v>2979</v>
      </c>
      <c r="G228" s="6" t="s">
        <v>4289</v>
      </c>
    </row>
    <row r="229" spans="1:7" x14ac:dyDescent="0.25">
      <c r="A229" s="6" t="s">
        <v>2884</v>
      </c>
      <c r="D229" s="6" t="s">
        <v>2987</v>
      </c>
      <c r="G229" s="6" t="s">
        <v>8768</v>
      </c>
    </row>
    <row r="230" spans="1:7" x14ac:dyDescent="0.25">
      <c r="A230" s="6" t="s">
        <v>7359</v>
      </c>
      <c r="D230" s="6" t="s">
        <v>3041</v>
      </c>
      <c r="G230" s="6" t="s">
        <v>1428</v>
      </c>
    </row>
    <row r="231" spans="1:7" x14ac:dyDescent="0.25">
      <c r="A231" s="6" t="s">
        <v>1726</v>
      </c>
      <c r="D231" s="6" t="s">
        <v>7152</v>
      </c>
      <c r="G231" s="6" t="s">
        <v>4541</v>
      </c>
    </row>
    <row r="232" spans="1:7" x14ac:dyDescent="0.25">
      <c r="A232" s="6" t="s">
        <v>2938</v>
      </c>
      <c r="D232" s="6" t="s">
        <v>6187</v>
      </c>
      <c r="G232" s="6" t="s">
        <v>4565</v>
      </c>
    </row>
    <row r="233" spans="1:7" x14ac:dyDescent="0.25">
      <c r="A233" s="6" t="s">
        <v>2925</v>
      </c>
      <c r="D233" s="6" t="s">
        <v>2755</v>
      </c>
      <c r="G233" s="6" t="s">
        <v>6725</v>
      </c>
    </row>
    <row r="234" spans="1:7" x14ac:dyDescent="0.25">
      <c r="A234" s="6" t="s">
        <v>2979</v>
      </c>
      <c r="D234" s="6" t="s">
        <v>2317</v>
      </c>
      <c r="G234" s="6" t="s">
        <v>4610</v>
      </c>
    </row>
    <row r="235" spans="1:7" x14ac:dyDescent="0.25">
      <c r="A235" s="6" t="s">
        <v>2987</v>
      </c>
      <c r="D235" s="6" t="s">
        <v>1778</v>
      </c>
      <c r="G235" s="6" t="s">
        <v>6053</v>
      </c>
    </row>
    <row r="236" spans="1:7" x14ac:dyDescent="0.25">
      <c r="A236" s="6" t="s">
        <v>3009</v>
      </c>
      <c r="D236" s="6" t="s">
        <v>5873</v>
      </c>
      <c r="G236" s="6" t="s">
        <v>8091</v>
      </c>
    </row>
    <row r="237" spans="1:7" x14ac:dyDescent="0.25">
      <c r="A237" s="6" t="s">
        <v>3041</v>
      </c>
      <c r="D237" s="6" t="s">
        <v>1829</v>
      </c>
      <c r="G237" s="6" t="s">
        <v>4689</v>
      </c>
    </row>
    <row r="238" spans="1:7" x14ac:dyDescent="0.25">
      <c r="A238" s="6" t="s">
        <v>7152</v>
      </c>
      <c r="D238" s="6" t="s">
        <v>1384</v>
      </c>
      <c r="G238" s="6" t="s">
        <v>4697</v>
      </c>
    </row>
    <row r="239" spans="1:7" x14ac:dyDescent="0.25">
      <c r="A239" s="6" t="s">
        <v>6187</v>
      </c>
      <c r="D239" s="6" t="s">
        <v>1323</v>
      </c>
      <c r="G239" s="6" t="s">
        <v>4759</v>
      </c>
    </row>
    <row r="240" spans="1:7" x14ac:dyDescent="0.25">
      <c r="A240" s="6" t="s">
        <v>2755</v>
      </c>
      <c r="D240" s="6" t="s">
        <v>8049</v>
      </c>
      <c r="G240" s="6" t="s">
        <v>4758</v>
      </c>
    </row>
    <row r="241" spans="1:7" x14ac:dyDescent="0.25">
      <c r="A241" s="6" t="s">
        <v>2317</v>
      </c>
      <c r="D241" s="6" t="s">
        <v>8050</v>
      </c>
      <c r="G241" s="6" t="s">
        <v>6194</v>
      </c>
    </row>
    <row r="242" spans="1:7" x14ac:dyDescent="0.25">
      <c r="A242" s="6" t="s">
        <v>1778</v>
      </c>
      <c r="D242" s="6" t="s">
        <v>1546</v>
      </c>
      <c r="G242" s="6" t="s">
        <v>6726</v>
      </c>
    </row>
    <row r="243" spans="1:7" x14ac:dyDescent="0.25">
      <c r="A243" s="6" t="s">
        <v>5873</v>
      </c>
      <c r="D243" s="6" t="s">
        <v>1509</v>
      </c>
      <c r="G243" s="6" t="s">
        <v>7389</v>
      </c>
    </row>
    <row r="244" spans="1:7" x14ac:dyDescent="0.25">
      <c r="A244" s="6" t="s">
        <v>1829</v>
      </c>
      <c r="D244" s="6" t="s">
        <v>4546</v>
      </c>
      <c r="G244" s="6" t="s">
        <v>4778</v>
      </c>
    </row>
    <row r="245" spans="1:7" x14ac:dyDescent="0.25">
      <c r="A245" s="6" t="s">
        <v>1384</v>
      </c>
      <c r="D245" s="6" t="s">
        <v>1712</v>
      </c>
      <c r="G245" s="6" t="s">
        <v>8092</v>
      </c>
    </row>
    <row r="246" spans="1:7" x14ac:dyDescent="0.25">
      <c r="A246" s="6" t="s">
        <v>1323</v>
      </c>
      <c r="D246" s="6" t="s">
        <v>4586</v>
      </c>
      <c r="G246" s="6" t="s">
        <v>8093</v>
      </c>
    </row>
    <row r="247" spans="1:7" x14ac:dyDescent="0.25">
      <c r="A247" s="6" t="s">
        <v>1546</v>
      </c>
      <c r="D247" s="6" t="s">
        <v>4591</v>
      </c>
      <c r="G247" s="6" t="s">
        <v>8094</v>
      </c>
    </row>
    <row r="248" spans="1:7" x14ac:dyDescent="0.25">
      <c r="A248" s="6" t="s">
        <v>1509</v>
      </c>
      <c r="D248" s="6" t="s">
        <v>1760</v>
      </c>
      <c r="G248" s="6" t="s">
        <v>6727</v>
      </c>
    </row>
    <row r="249" spans="1:7" x14ac:dyDescent="0.25">
      <c r="A249" s="6" t="s">
        <v>4546</v>
      </c>
      <c r="D249" s="6" t="s">
        <v>4701</v>
      </c>
      <c r="G249" s="6" t="s">
        <v>4598</v>
      </c>
    </row>
    <row r="250" spans="1:7" x14ac:dyDescent="0.25">
      <c r="A250" s="6" t="s">
        <v>7360</v>
      </c>
      <c r="D250" s="6" t="s">
        <v>4711</v>
      </c>
      <c r="G250" s="6" t="s">
        <v>7390</v>
      </c>
    </row>
    <row r="251" spans="1:7" x14ac:dyDescent="0.25">
      <c r="A251" s="6" t="s">
        <v>1712</v>
      </c>
      <c r="D251" s="6" t="s">
        <v>4771</v>
      </c>
      <c r="G251" s="6" t="s">
        <v>4694</v>
      </c>
    </row>
    <row r="252" spans="1:7" x14ac:dyDescent="0.25">
      <c r="A252" s="6" t="s">
        <v>4586</v>
      </c>
      <c r="D252" s="6" t="s">
        <v>6701</v>
      </c>
      <c r="G252" s="6" t="s">
        <v>7391</v>
      </c>
    </row>
    <row r="253" spans="1:7" x14ac:dyDescent="0.25">
      <c r="A253" s="6" t="s">
        <v>4591</v>
      </c>
      <c r="D253" s="6" t="s">
        <v>6702</v>
      </c>
      <c r="G253" s="6" t="s">
        <v>6728</v>
      </c>
    </row>
    <row r="254" spans="1:7" x14ac:dyDescent="0.25">
      <c r="A254" s="6" t="s">
        <v>1760</v>
      </c>
      <c r="D254" s="6" t="s">
        <v>2716</v>
      </c>
      <c r="G254" s="6" t="s">
        <v>7157</v>
      </c>
    </row>
    <row r="255" spans="1:7" x14ac:dyDescent="0.25">
      <c r="A255" s="6" t="s">
        <v>4634</v>
      </c>
      <c r="D255" s="6" t="s">
        <v>2280</v>
      </c>
      <c r="G255" s="6" t="s">
        <v>3182</v>
      </c>
    </row>
    <row r="256" spans="1:7" x14ac:dyDescent="0.25">
      <c r="A256" s="6" t="s">
        <v>4701</v>
      </c>
      <c r="D256" s="6" t="s">
        <v>1847</v>
      </c>
      <c r="G256" s="6" t="s">
        <v>3243</v>
      </c>
    </row>
    <row r="257" spans="1:7" x14ac:dyDescent="0.25">
      <c r="A257" s="6" t="s">
        <v>4711</v>
      </c>
      <c r="D257" s="6" t="s">
        <v>1934</v>
      </c>
      <c r="G257" s="6" t="s">
        <v>3272</v>
      </c>
    </row>
    <row r="258" spans="1:7" x14ac:dyDescent="0.25">
      <c r="A258" s="6" t="s">
        <v>4771</v>
      </c>
      <c r="D258" s="6" t="s">
        <v>4839</v>
      </c>
      <c r="G258" s="6" t="s">
        <v>8769</v>
      </c>
    </row>
    <row r="259" spans="1:7" x14ac:dyDescent="0.25">
      <c r="A259" s="6" t="s">
        <v>2716</v>
      </c>
      <c r="D259" s="6" t="s">
        <v>3185</v>
      </c>
      <c r="G259" s="6" t="s">
        <v>3495</v>
      </c>
    </row>
    <row r="260" spans="1:7" x14ac:dyDescent="0.25">
      <c r="A260" s="6" t="s">
        <v>2280</v>
      </c>
      <c r="D260" s="6" t="s">
        <v>7361</v>
      </c>
      <c r="G260" s="6" t="s">
        <v>8770</v>
      </c>
    </row>
    <row r="261" spans="1:7" x14ac:dyDescent="0.25">
      <c r="A261" s="6" t="s">
        <v>1847</v>
      </c>
      <c r="D261" s="6" t="s">
        <v>8051</v>
      </c>
      <c r="G261" s="6" t="s">
        <v>6634</v>
      </c>
    </row>
    <row r="262" spans="1:7" x14ac:dyDescent="0.25">
      <c r="A262" s="6" t="s">
        <v>1934</v>
      </c>
      <c r="D262" s="6" t="s">
        <v>6188</v>
      </c>
      <c r="G262" s="6" t="s">
        <v>8771</v>
      </c>
    </row>
    <row r="263" spans="1:7" x14ac:dyDescent="0.25">
      <c r="A263" s="6" t="s">
        <v>4839</v>
      </c>
      <c r="D263" s="6" t="s">
        <v>3346</v>
      </c>
      <c r="G263" s="6" t="s">
        <v>8772</v>
      </c>
    </row>
    <row r="264" spans="1:7" x14ac:dyDescent="0.25">
      <c r="A264" s="6" t="s">
        <v>3185</v>
      </c>
      <c r="D264" s="6" t="s">
        <v>6704</v>
      </c>
      <c r="G264" s="6" t="s">
        <v>1262</v>
      </c>
    </row>
    <row r="265" spans="1:7" x14ac:dyDescent="0.25">
      <c r="A265" s="6" t="s">
        <v>7361</v>
      </c>
      <c r="D265" s="6" t="s">
        <v>3553</v>
      </c>
      <c r="G265" s="6" t="s">
        <v>3165</v>
      </c>
    </row>
    <row r="266" spans="1:7" x14ac:dyDescent="0.25">
      <c r="A266" s="6" t="s">
        <v>6188</v>
      </c>
      <c r="D266" s="6" t="s">
        <v>8052</v>
      </c>
      <c r="G266" s="6" t="s">
        <v>1471</v>
      </c>
    </row>
    <row r="267" spans="1:7" x14ac:dyDescent="0.25">
      <c r="A267" s="6" t="s">
        <v>6703</v>
      </c>
      <c r="D267" s="6" t="s">
        <v>6110</v>
      </c>
      <c r="G267" s="6" t="s">
        <v>3206</v>
      </c>
    </row>
    <row r="268" spans="1:7" x14ac:dyDescent="0.25">
      <c r="A268" s="6" t="s">
        <v>3346</v>
      </c>
      <c r="D268" s="6" t="s">
        <v>2610</v>
      </c>
      <c r="G268" s="6" t="s">
        <v>8773</v>
      </c>
    </row>
    <row r="269" spans="1:7" x14ac:dyDescent="0.25">
      <c r="A269" s="6" t="s">
        <v>6704</v>
      </c>
      <c r="D269" s="6" t="s">
        <v>2056</v>
      </c>
      <c r="G269" s="6" t="s">
        <v>3278</v>
      </c>
    </row>
    <row r="270" spans="1:7" x14ac:dyDescent="0.25">
      <c r="A270" s="6" t="s">
        <v>7915</v>
      </c>
      <c r="D270" s="6" t="s">
        <v>6494</v>
      </c>
      <c r="G270" s="6" t="s">
        <v>6198</v>
      </c>
    </row>
    <row r="271" spans="1:7" x14ac:dyDescent="0.25">
      <c r="A271" s="6" t="s">
        <v>3553</v>
      </c>
      <c r="D271" s="6" t="s">
        <v>4920</v>
      </c>
      <c r="G271" s="6" t="s">
        <v>6734</v>
      </c>
    </row>
    <row r="272" spans="1:7" x14ac:dyDescent="0.25">
      <c r="A272" s="6" t="s">
        <v>6110</v>
      </c>
      <c r="D272" s="6" t="s">
        <v>8053</v>
      </c>
      <c r="G272" s="6" t="s">
        <v>3393</v>
      </c>
    </row>
    <row r="273" spans="1:7" x14ac:dyDescent="0.25">
      <c r="A273" s="6" t="s">
        <v>2610</v>
      </c>
      <c r="D273" s="6" t="s">
        <v>8054</v>
      </c>
      <c r="G273" s="6" t="s">
        <v>5887</v>
      </c>
    </row>
    <row r="274" spans="1:7" x14ac:dyDescent="0.25">
      <c r="A274" s="6" t="s">
        <v>2056</v>
      </c>
      <c r="D274" s="6" t="s">
        <v>4957</v>
      </c>
      <c r="G274" s="6" t="s">
        <v>6199</v>
      </c>
    </row>
    <row r="275" spans="1:7" x14ac:dyDescent="0.25">
      <c r="A275" s="6" t="s">
        <v>6494</v>
      </c>
      <c r="D275" s="6" t="s">
        <v>4995</v>
      </c>
      <c r="G275" s="6" t="s">
        <v>6200</v>
      </c>
    </row>
    <row r="276" spans="1:7" x14ac:dyDescent="0.25">
      <c r="A276" s="6" t="s">
        <v>4920</v>
      </c>
      <c r="D276" s="6" t="s">
        <v>7362</v>
      </c>
      <c r="G276" s="6" t="s">
        <v>3466</v>
      </c>
    </row>
    <row r="277" spans="1:7" x14ac:dyDescent="0.25">
      <c r="A277" s="6" t="s">
        <v>4957</v>
      </c>
      <c r="D277" s="6" t="s">
        <v>5074</v>
      </c>
      <c r="G277" s="6" t="s">
        <v>3546</v>
      </c>
    </row>
    <row r="278" spans="1:7" x14ac:dyDescent="0.25">
      <c r="A278" s="6" t="s">
        <v>6705</v>
      </c>
      <c r="D278" s="6" t="s">
        <v>5120</v>
      </c>
      <c r="G278" s="6" t="s">
        <v>3520</v>
      </c>
    </row>
    <row r="279" spans="1:7" x14ac:dyDescent="0.25">
      <c r="A279" s="6" t="s">
        <v>4995</v>
      </c>
      <c r="D279" s="6" t="s">
        <v>5161</v>
      </c>
      <c r="G279" s="6" t="s">
        <v>3593</v>
      </c>
    </row>
    <row r="280" spans="1:7" x14ac:dyDescent="0.25">
      <c r="A280" s="6" t="s">
        <v>7362</v>
      </c>
      <c r="D280" s="6" t="s">
        <v>5160</v>
      </c>
      <c r="G280" s="6" t="s">
        <v>3656</v>
      </c>
    </row>
    <row r="281" spans="1:7" x14ac:dyDescent="0.25">
      <c r="A281" s="6" t="s">
        <v>5074</v>
      </c>
      <c r="D281" s="6" t="s">
        <v>8055</v>
      </c>
      <c r="G281" s="6" t="s">
        <v>3803</v>
      </c>
    </row>
    <row r="282" spans="1:7" x14ac:dyDescent="0.25">
      <c r="A282" s="6" t="s">
        <v>5120</v>
      </c>
      <c r="D282" s="6" t="s">
        <v>5335</v>
      </c>
      <c r="G282" s="6" t="s">
        <v>3861</v>
      </c>
    </row>
    <row r="283" spans="1:7" x14ac:dyDescent="0.25">
      <c r="A283" s="6" t="s">
        <v>5161</v>
      </c>
      <c r="D283" s="6" t="s">
        <v>5534</v>
      </c>
      <c r="G283" s="6" t="s">
        <v>3888</v>
      </c>
    </row>
    <row r="284" spans="1:7" x14ac:dyDescent="0.25">
      <c r="A284" s="6" t="s">
        <v>5160</v>
      </c>
      <c r="D284" s="6" t="s">
        <v>2629</v>
      </c>
      <c r="G284" s="6" t="s">
        <v>4031</v>
      </c>
    </row>
    <row r="285" spans="1:7" x14ac:dyDescent="0.25">
      <c r="A285" s="6" t="s">
        <v>5335</v>
      </c>
      <c r="D285" s="6" t="s">
        <v>2089</v>
      </c>
      <c r="G285" s="6" t="s">
        <v>4095</v>
      </c>
    </row>
    <row r="286" spans="1:7" x14ac:dyDescent="0.25">
      <c r="A286" s="6" t="s">
        <v>5339</v>
      </c>
      <c r="D286" s="6" t="s">
        <v>2084</v>
      </c>
      <c r="G286" s="6" t="s">
        <v>6207</v>
      </c>
    </row>
    <row r="287" spans="1:7" x14ac:dyDescent="0.25">
      <c r="A287" s="6" t="s">
        <v>7916</v>
      </c>
      <c r="D287" s="6" t="s">
        <v>5438</v>
      </c>
      <c r="G287" s="6" t="s">
        <v>1402</v>
      </c>
    </row>
    <row r="288" spans="1:7" x14ac:dyDescent="0.25">
      <c r="A288" s="6" t="s">
        <v>2629</v>
      </c>
      <c r="D288" s="6" t="s">
        <v>5457</v>
      </c>
      <c r="G288" s="6" t="s">
        <v>1344</v>
      </c>
    </row>
    <row r="289" spans="1:7" x14ac:dyDescent="0.25">
      <c r="A289" s="6" t="s">
        <v>2089</v>
      </c>
      <c r="D289" s="6" t="s">
        <v>6706</v>
      </c>
      <c r="G289" s="6" t="s">
        <v>1564</v>
      </c>
    </row>
    <row r="290" spans="1:7" x14ac:dyDescent="0.25">
      <c r="A290" s="6" t="s">
        <v>2084</v>
      </c>
      <c r="D290" s="6" t="s">
        <v>7255</v>
      </c>
      <c r="G290" s="6" t="s">
        <v>1525</v>
      </c>
    </row>
    <row r="291" spans="1:7" x14ac:dyDescent="0.25">
      <c r="A291" s="6" t="s">
        <v>5438</v>
      </c>
      <c r="D291" s="6" t="s">
        <v>4516</v>
      </c>
      <c r="G291" s="6" t="s">
        <v>7400</v>
      </c>
    </row>
    <row r="292" spans="1:7" x14ac:dyDescent="0.25">
      <c r="A292" s="6" t="s">
        <v>5457</v>
      </c>
      <c r="D292" s="6" t="s">
        <v>6052</v>
      </c>
      <c r="G292" s="6" t="s">
        <v>1702</v>
      </c>
    </row>
    <row r="293" spans="1:7" x14ac:dyDescent="0.25">
      <c r="A293" s="6" t="s">
        <v>6706</v>
      </c>
      <c r="D293" s="6" t="s">
        <v>4618</v>
      </c>
      <c r="G293" s="6" t="s">
        <v>1612</v>
      </c>
    </row>
    <row r="294" spans="1:7" x14ac:dyDescent="0.25">
      <c r="A294" s="6" t="s">
        <v>7255</v>
      </c>
      <c r="D294" s="6" t="s">
        <v>8056</v>
      </c>
      <c r="G294" s="6" t="s">
        <v>3317</v>
      </c>
    </row>
    <row r="295" spans="1:7" x14ac:dyDescent="0.25">
      <c r="A295" s="6" t="s">
        <v>4516</v>
      </c>
      <c r="D295" s="6" t="s">
        <v>4682</v>
      </c>
      <c r="G295" s="6" t="s">
        <v>3412</v>
      </c>
    </row>
    <row r="296" spans="1:7" x14ac:dyDescent="0.25">
      <c r="A296" s="6" t="s">
        <v>6052</v>
      </c>
      <c r="D296" s="6" t="s">
        <v>4747</v>
      </c>
      <c r="G296" s="6" t="s">
        <v>6208</v>
      </c>
    </row>
    <row r="297" spans="1:7" x14ac:dyDescent="0.25">
      <c r="A297" s="6" t="s">
        <v>4559</v>
      </c>
      <c r="D297" s="6" t="s">
        <v>4748</v>
      </c>
      <c r="G297" s="6" t="s">
        <v>3453</v>
      </c>
    </row>
    <row r="298" spans="1:7" x14ac:dyDescent="0.25">
      <c r="A298" s="6" t="s">
        <v>4618</v>
      </c>
      <c r="D298" s="6" t="s">
        <v>6189</v>
      </c>
      <c r="G298" s="6" t="s">
        <v>3524</v>
      </c>
    </row>
    <row r="299" spans="1:7" x14ac:dyDescent="0.25">
      <c r="A299" s="6" t="s">
        <v>4682</v>
      </c>
      <c r="D299" s="6" t="s">
        <v>4821</v>
      </c>
      <c r="G299" s="6" t="s">
        <v>3570</v>
      </c>
    </row>
    <row r="300" spans="1:7" x14ac:dyDescent="0.25">
      <c r="A300" s="6" t="s">
        <v>7363</v>
      </c>
      <c r="D300" s="6" t="s">
        <v>4827</v>
      </c>
      <c r="G300" s="6" t="s">
        <v>6736</v>
      </c>
    </row>
    <row r="301" spans="1:7" x14ac:dyDescent="0.25">
      <c r="A301" s="6" t="s">
        <v>4747</v>
      </c>
      <c r="D301" s="6" t="s">
        <v>2384</v>
      </c>
      <c r="G301" s="6" t="s">
        <v>8100</v>
      </c>
    </row>
    <row r="302" spans="1:7" x14ac:dyDescent="0.25">
      <c r="A302" s="6" t="s">
        <v>4748</v>
      </c>
      <c r="D302" s="6" t="s">
        <v>2431</v>
      </c>
      <c r="G302" s="6" t="s">
        <v>3598</v>
      </c>
    </row>
    <row r="303" spans="1:7" x14ac:dyDescent="0.25">
      <c r="A303" s="6" t="s">
        <v>6189</v>
      </c>
      <c r="D303" s="6" t="s">
        <v>4884</v>
      </c>
      <c r="G303" s="6" t="s">
        <v>6738</v>
      </c>
    </row>
    <row r="304" spans="1:7" x14ac:dyDescent="0.25">
      <c r="A304" s="6" t="s">
        <v>4821</v>
      </c>
      <c r="D304" s="6" t="s">
        <v>8057</v>
      </c>
      <c r="G304" s="6" t="s">
        <v>7402</v>
      </c>
    </row>
    <row r="305" spans="1:7" x14ac:dyDescent="0.25">
      <c r="A305" s="6" t="s">
        <v>4827</v>
      </c>
      <c r="D305" s="6" t="s">
        <v>6708</v>
      </c>
      <c r="G305" s="6" t="s">
        <v>8774</v>
      </c>
    </row>
    <row r="306" spans="1:7" x14ac:dyDescent="0.25">
      <c r="A306" s="6" t="s">
        <v>6707</v>
      </c>
      <c r="D306" s="6" t="s">
        <v>7365</v>
      </c>
      <c r="G306" s="6" t="s">
        <v>4937</v>
      </c>
    </row>
    <row r="307" spans="1:7" x14ac:dyDescent="0.25">
      <c r="A307" s="6" t="s">
        <v>2384</v>
      </c>
      <c r="D307" s="6" t="s">
        <v>2502</v>
      </c>
      <c r="G307" s="6" t="s">
        <v>4973</v>
      </c>
    </row>
    <row r="308" spans="1:7" x14ac:dyDescent="0.25">
      <c r="A308" s="6" t="s">
        <v>2431</v>
      </c>
      <c r="D308" s="6" t="s">
        <v>1974</v>
      </c>
      <c r="G308" s="6" t="s">
        <v>7403</v>
      </c>
    </row>
    <row r="309" spans="1:7" x14ac:dyDescent="0.25">
      <c r="A309" s="6" t="s">
        <v>4884</v>
      </c>
      <c r="D309" s="6" t="s">
        <v>3116</v>
      </c>
      <c r="G309" s="6" t="s">
        <v>1684</v>
      </c>
    </row>
    <row r="310" spans="1:7" x14ac:dyDescent="0.25">
      <c r="A310" s="6" t="s">
        <v>6708</v>
      </c>
      <c r="D310" s="6" t="s">
        <v>8058</v>
      </c>
      <c r="G310" s="6" t="s">
        <v>5016</v>
      </c>
    </row>
    <row r="311" spans="1:7" x14ac:dyDescent="0.25">
      <c r="A311" s="6" t="s">
        <v>7364</v>
      </c>
      <c r="D311" s="6" t="s">
        <v>2865</v>
      </c>
      <c r="G311" s="6" t="s">
        <v>5037</v>
      </c>
    </row>
    <row r="312" spans="1:7" x14ac:dyDescent="0.25">
      <c r="A312" s="6" t="s">
        <v>7365</v>
      </c>
      <c r="D312" s="6" t="s">
        <v>2914</v>
      </c>
      <c r="G312" s="6" t="s">
        <v>1764</v>
      </c>
    </row>
    <row r="313" spans="1:7" x14ac:dyDescent="0.25">
      <c r="A313" s="6" t="s">
        <v>2502</v>
      </c>
      <c r="D313" s="6" t="s">
        <v>8059</v>
      </c>
      <c r="G313" s="6" t="s">
        <v>5122</v>
      </c>
    </row>
    <row r="314" spans="1:7" x14ac:dyDescent="0.25">
      <c r="A314" s="6" t="s">
        <v>1974</v>
      </c>
      <c r="D314" s="6" t="s">
        <v>2997</v>
      </c>
      <c r="G314" s="6" t="s">
        <v>5207</v>
      </c>
    </row>
    <row r="315" spans="1:7" x14ac:dyDescent="0.25">
      <c r="A315" s="6" t="s">
        <v>3116</v>
      </c>
      <c r="D315" s="6" t="s">
        <v>3043</v>
      </c>
      <c r="G315" s="6" t="s">
        <v>5271</v>
      </c>
    </row>
    <row r="316" spans="1:7" x14ac:dyDescent="0.25">
      <c r="A316" s="6" t="s">
        <v>2865</v>
      </c>
      <c r="D316" s="6" t="s">
        <v>2501</v>
      </c>
      <c r="G316" s="6" t="s">
        <v>5266</v>
      </c>
    </row>
    <row r="317" spans="1:7" x14ac:dyDescent="0.25">
      <c r="A317" s="6" t="s">
        <v>7366</v>
      </c>
      <c r="D317" s="6" t="s">
        <v>2121</v>
      </c>
      <c r="G317" s="6" t="s">
        <v>5320</v>
      </c>
    </row>
    <row r="318" spans="1:7" x14ac:dyDescent="0.25">
      <c r="A318" s="6" t="s">
        <v>2914</v>
      </c>
      <c r="D318" s="6" t="s">
        <v>7367</v>
      </c>
      <c r="G318" s="6" t="s">
        <v>6054</v>
      </c>
    </row>
    <row r="319" spans="1:7" x14ac:dyDescent="0.25">
      <c r="A319" s="6" t="s">
        <v>2997</v>
      </c>
      <c r="D319" s="6" t="s">
        <v>7368</v>
      </c>
      <c r="G319" s="6" t="s">
        <v>5888</v>
      </c>
    </row>
    <row r="320" spans="1:7" x14ac:dyDescent="0.25">
      <c r="A320" s="6" t="s">
        <v>3010</v>
      </c>
      <c r="D320" s="6" t="s">
        <v>2618</v>
      </c>
      <c r="G320" s="6" t="s">
        <v>3971</v>
      </c>
    </row>
    <row r="321" spans="1:7" x14ac:dyDescent="0.25">
      <c r="A321" s="6" t="s">
        <v>3043</v>
      </c>
      <c r="D321" s="6" t="s">
        <v>3697</v>
      </c>
      <c r="G321" s="6" t="s">
        <v>8107</v>
      </c>
    </row>
    <row r="322" spans="1:7" x14ac:dyDescent="0.25">
      <c r="A322" s="6" t="s">
        <v>2501</v>
      </c>
      <c r="D322" s="6" t="s">
        <v>2787</v>
      </c>
      <c r="G322" s="6" t="s">
        <v>6084</v>
      </c>
    </row>
    <row r="323" spans="1:7" x14ac:dyDescent="0.25">
      <c r="A323" s="6" t="s">
        <v>2121</v>
      </c>
      <c r="D323" s="6" t="s">
        <v>2837</v>
      </c>
      <c r="G323" s="6" t="s">
        <v>1414</v>
      </c>
    </row>
    <row r="324" spans="1:7" x14ac:dyDescent="0.25">
      <c r="A324" s="6" t="s">
        <v>2128</v>
      </c>
      <c r="D324" s="6" t="s">
        <v>2939</v>
      </c>
      <c r="G324" s="6" t="s">
        <v>1359</v>
      </c>
    </row>
    <row r="325" spans="1:7" x14ac:dyDescent="0.25">
      <c r="A325" s="6" t="s">
        <v>7367</v>
      </c>
      <c r="D325" s="6" t="s">
        <v>3006</v>
      </c>
      <c r="G325" s="6" t="s">
        <v>4895</v>
      </c>
    </row>
    <row r="326" spans="1:7" x14ac:dyDescent="0.25">
      <c r="A326" s="6" t="s">
        <v>3202</v>
      </c>
      <c r="D326" s="6" t="s">
        <v>8060</v>
      </c>
      <c r="G326" s="6" t="s">
        <v>4922</v>
      </c>
    </row>
    <row r="327" spans="1:7" x14ac:dyDescent="0.25">
      <c r="A327" s="6" t="s">
        <v>7368</v>
      </c>
      <c r="D327" s="6" t="s">
        <v>5840</v>
      </c>
      <c r="G327" s="6" t="s">
        <v>1532</v>
      </c>
    </row>
    <row r="328" spans="1:7" x14ac:dyDescent="0.25">
      <c r="A328" s="6" t="s">
        <v>2618</v>
      </c>
      <c r="D328" s="6" t="s">
        <v>2573</v>
      </c>
      <c r="G328" s="6" t="s">
        <v>4934</v>
      </c>
    </row>
    <row r="329" spans="1:7" x14ac:dyDescent="0.25">
      <c r="A329" s="6" t="s">
        <v>3697</v>
      </c>
      <c r="D329" s="6" t="s">
        <v>1970</v>
      </c>
      <c r="G329" s="6" t="s">
        <v>4963</v>
      </c>
    </row>
    <row r="330" spans="1:7" x14ac:dyDescent="0.25">
      <c r="A330" s="6" t="s">
        <v>2787</v>
      </c>
      <c r="D330" s="6" t="s">
        <v>3095</v>
      </c>
      <c r="G330" s="6" t="s">
        <v>1681</v>
      </c>
    </row>
    <row r="331" spans="1:7" x14ac:dyDescent="0.25">
      <c r="A331" s="6" t="s">
        <v>6709</v>
      </c>
      <c r="D331" s="6" t="s">
        <v>8061</v>
      </c>
      <c r="G331" s="6" t="s">
        <v>5013</v>
      </c>
    </row>
    <row r="332" spans="1:7" x14ac:dyDescent="0.25">
      <c r="A332" s="6" t="s">
        <v>7369</v>
      </c>
      <c r="D332" s="6" t="s">
        <v>8062</v>
      </c>
      <c r="G332" s="6" t="s">
        <v>5035</v>
      </c>
    </row>
    <row r="333" spans="1:7" x14ac:dyDescent="0.25">
      <c r="A333" s="6" t="s">
        <v>2837</v>
      </c>
      <c r="D333" s="6" t="s">
        <v>8063</v>
      </c>
      <c r="G333" s="6" t="s">
        <v>6432</v>
      </c>
    </row>
    <row r="334" spans="1:7" x14ac:dyDescent="0.25">
      <c r="A334" s="6" t="s">
        <v>2939</v>
      </c>
      <c r="D334" s="6" t="s">
        <v>6710</v>
      </c>
      <c r="G334" s="6" t="s">
        <v>1752</v>
      </c>
    </row>
    <row r="335" spans="1:7" x14ac:dyDescent="0.25">
      <c r="A335" s="6" t="s">
        <v>3006</v>
      </c>
      <c r="D335" s="6" t="s">
        <v>7845</v>
      </c>
      <c r="G335" s="6" t="s">
        <v>5056</v>
      </c>
    </row>
    <row r="336" spans="1:7" x14ac:dyDescent="0.25">
      <c r="A336" s="6" t="s">
        <v>3027</v>
      </c>
      <c r="D336" s="6" t="s">
        <v>5874</v>
      </c>
      <c r="G336" s="6" t="s">
        <v>5085</v>
      </c>
    </row>
    <row r="337" spans="1:7" x14ac:dyDescent="0.25">
      <c r="A337" s="6" t="s">
        <v>5840</v>
      </c>
      <c r="D337" s="6" t="s">
        <v>8064</v>
      </c>
      <c r="G337" s="6" t="s">
        <v>5134</v>
      </c>
    </row>
    <row r="338" spans="1:7" x14ac:dyDescent="0.25">
      <c r="A338" s="6" t="s">
        <v>2573</v>
      </c>
      <c r="D338" s="6" t="s">
        <v>8065</v>
      </c>
      <c r="G338" s="6" t="s">
        <v>5163</v>
      </c>
    </row>
    <row r="339" spans="1:7" x14ac:dyDescent="0.25">
      <c r="A339" s="6" t="s">
        <v>1970</v>
      </c>
      <c r="D339" s="6" t="s">
        <v>3335</v>
      </c>
      <c r="G339" s="6" t="s">
        <v>5199</v>
      </c>
    </row>
    <row r="340" spans="1:7" x14ac:dyDescent="0.25">
      <c r="A340" s="6" t="s">
        <v>3095</v>
      </c>
      <c r="D340" s="6" t="s">
        <v>6190</v>
      </c>
      <c r="G340" s="6" t="s">
        <v>5262</v>
      </c>
    </row>
    <row r="341" spans="1:7" x14ac:dyDescent="0.25">
      <c r="A341" s="6" t="s">
        <v>6710</v>
      </c>
      <c r="D341" s="6" t="s">
        <v>8066</v>
      </c>
      <c r="G341" s="6" t="s">
        <v>5268</v>
      </c>
    </row>
    <row r="342" spans="1:7" x14ac:dyDescent="0.25">
      <c r="A342" s="6" t="s">
        <v>7845</v>
      </c>
      <c r="D342" s="6" t="s">
        <v>8067</v>
      </c>
      <c r="G342" s="6" t="s">
        <v>5274</v>
      </c>
    </row>
    <row r="343" spans="1:7" x14ac:dyDescent="0.25">
      <c r="A343" s="6" t="s">
        <v>5874</v>
      </c>
      <c r="D343" s="6" t="s">
        <v>3452</v>
      </c>
      <c r="G343" s="6" t="s">
        <v>5280</v>
      </c>
    </row>
    <row r="344" spans="1:7" x14ac:dyDescent="0.25">
      <c r="A344" s="6" t="s">
        <v>3335</v>
      </c>
      <c r="D344" s="6" t="s">
        <v>3574</v>
      </c>
      <c r="G344" s="6" t="s">
        <v>5296</v>
      </c>
    </row>
    <row r="345" spans="1:7" x14ac:dyDescent="0.25">
      <c r="A345" s="6" t="s">
        <v>6190</v>
      </c>
      <c r="D345" s="6" t="s">
        <v>8068</v>
      </c>
      <c r="G345" s="6" t="s">
        <v>5319</v>
      </c>
    </row>
    <row r="346" spans="1:7" x14ac:dyDescent="0.25">
      <c r="A346" s="6" t="s">
        <v>3452</v>
      </c>
      <c r="D346" s="6" t="s">
        <v>3594</v>
      </c>
      <c r="G346" s="6" t="s">
        <v>3180</v>
      </c>
    </row>
    <row r="347" spans="1:7" x14ac:dyDescent="0.25">
      <c r="A347" s="6" t="s">
        <v>3574</v>
      </c>
      <c r="D347" s="6" t="s">
        <v>8069</v>
      </c>
      <c r="G347" s="6" t="s">
        <v>5889</v>
      </c>
    </row>
    <row r="348" spans="1:7" x14ac:dyDescent="0.25">
      <c r="A348" s="6" t="s">
        <v>3594</v>
      </c>
      <c r="D348" s="6" t="s">
        <v>2598</v>
      </c>
      <c r="G348" s="6" t="s">
        <v>1679</v>
      </c>
    </row>
    <row r="349" spans="1:7" x14ac:dyDescent="0.25">
      <c r="A349" s="6" t="s">
        <v>2598</v>
      </c>
      <c r="D349" s="6" t="s">
        <v>2261</v>
      </c>
      <c r="G349" s="6" t="s">
        <v>8775</v>
      </c>
    </row>
    <row r="350" spans="1:7" x14ac:dyDescent="0.25">
      <c r="A350" s="6" t="s">
        <v>2261</v>
      </c>
      <c r="D350" s="6" t="s">
        <v>2271</v>
      </c>
      <c r="G350" s="6" t="s">
        <v>8776</v>
      </c>
    </row>
    <row r="351" spans="1:7" x14ac:dyDescent="0.25">
      <c r="A351" s="6" t="s">
        <v>2271</v>
      </c>
      <c r="D351" s="6" t="s">
        <v>7846</v>
      </c>
      <c r="G351" s="6" t="s">
        <v>7410</v>
      </c>
    </row>
    <row r="352" spans="1:7" x14ac:dyDescent="0.25">
      <c r="A352" s="6" t="s">
        <v>7846</v>
      </c>
      <c r="D352" s="6" t="s">
        <v>7847</v>
      </c>
      <c r="G352" s="6" t="s">
        <v>3448</v>
      </c>
    </row>
    <row r="353" spans="1:7" x14ac:dyDescent="0.25">
      <c r="A353" s="6" t="s">
        <v>7847</v>
      </c>
      <c r="D353" s="6" t="s">
        <v>7848</v>
      </c>
      <c r="G353" s="6" t="s">
        <v>3548</v>
      </c>
    </row>
    <row r="354" spans="1:7" x14ac:dyDescent="0.25">
      <c r="A354" s="6" t="s">
        <v>7848</v>
      </c>
      <c r="D354" s="6" t="s">
        <v>3796</v>
      </c>
      <c r="G354" s="6" t="s">
        <v>3625</v>
      </c>
    </row>
    <row r="355" spans="1:7" x14ac:dyDescent="0.25">
      <c r="A355" s="6" t="s">
        <v>3796</v>
      </c>
      <c r="D355" s="6" t="s">
        <v>1504</v>
      </c>
      <c r="G355" s="6" t="s">
        <v>1232</v>
      </c>
    </row>
    <row r="356" spans="1:7" x14ac:dyDescent="0.25">
      <c r="A356" s="6" t="s">
        <v>1504</v>
      </c>
      <c r="D356" s="6" t="s">
        <v>6711</v>
      </c>
      <c r="G356" s="6" t="s">
        <v>3806</v>
      </c>
    </row>
    <row r="357" spans="1:7" x14ac:dyDescent="0.25">
      <c r="A357" s="6" t="s">
        <v>6711</v>
      </c>
      <c r="D357" s="6" t="s">
        <v>3929</v>
      </c>
      <c r="G357" s="6" t="s">
        <v>7413</v>
      </c>
    </row>
    <row r="358" spans="1:7" x14ac:dyDescent="0.25">
      <c r="A358" s="6" t="s">
        <v>3929</v>
      </c>
      <c r="D358" s="6" t="s">
        <v>8070</v>
      </c>
      <c r="G358" s="6" t="s">
        <v>1442</v>
      </c>
    </row>
    <row r="359" spans="1:7" x14ac:dyDescent="0.25">
      <c r="A359" s="6" t="s">
        <v>7370</v>
      </c>
      <c r="D359" s="6" t="s">
        <v>7370</v>
      </c>
      <c r="G359" s="6" t="s">
        <v>3832</v>
      </c>
    </row>
    <row r="360" spans="1:7" x14ac:dyDescent="0.25">
      <c r="A360" s="6" t="s">
        <v>4335</v>
      </c>
      <c r="D360" s="6" t="s">
        <v>4350</v>
      </c>
      <c r="G360" s="6" t="s">
        <v>1645</v>
      </c>
    </row>
    <row r="361" spans="1:7" x14ac:dyDescent="0.25">
      <c r="A361" s="6" t="s">
        <v>4350</v>
      </c>
      <c r="D361" s="6" t="s">
        <v>2518</v>
      </c>
      <c r="G361" s="6" t="s">
        <v>3922</v>
      </c>
    </row>
    <row r="362" spans="1:7" x14ac:dyDescent="0.25">
      <c r="A362" s="6" t="s">
        <v>2518</v>
      </c>
      <c r="D362" s="6" t="s">
        <v>2012</v>
      </c>
      <c r="G362" s="6" t="s">
        <v>3975</v>
      </c>
    </row>
    <row r="363" spans="1:7" x14ac:dyDescent="0.25">
      <c r="A363" s="6" t="s">
        <v>2012</v>
      </c>
      <c r="D363" s="6" t="s">
        <v>2151</v>
      </c>
      <c r="G363" s="6" t="s">
        <v>4032</v>
      </c>
    </row>
    <row r="364" spans="1:7" x14ac:dyDescent="0.25">
      <c r="A364" s="6" t="s">
        <v>2151</v>
      </c>
      <c r="D364" s="6" t="s">
        <v>1380</v>
      </c>
      <c r="G364" s="6" t="s">
        <v>7414</v>
      </c>
    </row>
    <row r="365" spans="1:7" x14ac:dyDescent="0.25">
      <c r="A365" s="6" t="s">
        <v>1380</v>
      </c>
      <c r="D365" s="6" t="s">
        <v>1246</v>
      </c>
      <c r="G365" s="6" t="s">
        <v>4094</v>
      </c>
    </row>
    <row r="366" spans="1:7" x14ac:dyDescent="0.25">
      <c r="A366" s="6" t="s">
        <v>1246</v>
      </c>
      <c r="D366" s="6" t="s">
        <v>1243</v>
      </c>
      <c r="G366" s="6" t="s">
        <v>4157</v>
      </c>
    </row>
    <row r="367" spans="1:7" x14ac:dyDescent="0.25">
      <c r="A367" s="6" t="s">
        <v>1243</v>
      </c>
      <c r="D367" s="6" t="s">
        <v>3816</v>
      </c>
      <c r="G367" s="6" t="s">
        <v>4103</v>
      </c>
    </row>
    <row r="368" spans="1:7" x14ac:dyDescent="0.25">
      <c r="A368" s="6" t="s">
        <v>1549</v>
      </c>
      <c r="D368" s="6" t="s">
        <v>1549</v>
      </c>
      <c r="G368" s="6" t="s">
        <v>4304</v>
      </c>
    </row>
    <row r="369" spans="1:7" x14ac:dyDescent="0.25">
      <c r="A369" s="6" t="s">
        <v>1441</v>
      </c>
      <c r="D369" s="6" t="s">
        <v>1441</v>
      </c>
      <c r="G369" s="6" t="s">
        <v>8113</v>
      </c>
    </row>
    <row r="370" spans="1:7" x14ac:dyDescent="0.25">
      <c r="A370" s="6" t="s">
        <v>3848</v>
      </c>
      <c r="D370" s="6" t="s">
        <v>3848</v>
      </c>
      <c r="G370" s="6" t="s">
        <v>1321</v>
      </c>
    </row>
    <row r="371" spans="1:7" x14ac:dyDescent="0.25">
      <c r="A371" s="6" t="s">
        <v>6712</v>
      </c>
      <c r="D371" s="6" t="s">
        <v>6712</v>
      </c>
      <c r="G371" s="6" t="s">
        <v>3820</v>
      </c>
    </row>
    <row r="372" spans="1:7" x14ac:dyDescent="0.25">
      <c r="A372" s="6" t="s">
        <v>7371</v>
      </c>
      <c r="D372" s="6" t="s">
        <v>7371</v>
      </c>
      <c r="G372" s="6" t="s">
        <v>3828</v>
      </c>
    </row>
    <row r="373" spans="1:7" x14ac:dyDescent="0.25">
      <c r="A373" s="6" t="s">
        <v>1686</v>
      </c>
      <c r="D373" s="6" t="s">
        <v>8071</v>
      </c>
      <c r="G373" s="6" t="s">
        <v>1448</v>
      </c>
    </row>
    <row r="374" spans="1:7" x14ac:dyDescent="0.25">
      <c r="A374" s="6" t="s">
        <v>1597</v>
      </c>
      <c r="D374" s="6" t="s">
        <v>1686</v>
      </c>
      <c r="G374" s="6" t="s">
        <v>3856</v>
      </c>
    </row>
    <row r="375" spans="1:7" x14ac:dyDescent="0.25">
      <c r="A375" s="6" t="s">
        <v>3898</v>
      </c>
      <c r="D375" s="6" t="s">
        <v>1597</v>
      </c>
      <c r="G375" s="6" t="s">
        <v>1661</v>
      </c>
    </row>
    <row r="376" spans="1:7" x14ac:dyDescent="0.25">
      <c r="A376" s="6" t="s">
        <v>3932</v>
      </c>
      <c r="D376" s="6" t="s">
        <v>3898</v>
      </c>
      <c r="G376" s="6" t="s">
        <v>4019</v>
      </c>
    </row>
    <row r="377" spans="1:7" x14ac:dyDescent="0.25">
      <c r="A377" s="6" t="s">
        <v>5875</v>
      </c>
      <c r="D377" s="6" t="s">
        <v>3932</v>
      </c>
      <c r="G377" s="6" t="s">
        <v>4154</v>
      </c>
    </row>
    <row r="378" spans="1:7" x14ac:dyDescent="0.25">
      <c r="A378" s="6" t="s">
        <v>1736</v>
      </c>
      <c r="D378" s="6" t="s">
        <v>1736</v>
      </c>
      <c r="G378" s="6" t="s">
        <v>4207</v>
      </c>
    </row>
    <row r="379" spans="1:7" x14ac:dyDescent="0.25">
      <c r="A379" s="6" t="s">
        <v>4041</v>
      </c>
      <c r="D379" s="6" t="s">
        <v>4041</v>
      </c>
      <c r="G379" s="6" t="s">
        <v>6635</v>
      </c>
    </row>
    <row r="380" spans="1:7" x14ac:dyDescent="0.25">
      <c r="A380" s="6" t="s">
        <v>4036</v>
      </c>
      <c r="D380" s="6" t="s">
        <v>4036</v>
      </c>
      <c r="G380" s="6" t="s">
        <v>6747</v>
      </c>
    </row>
    <row r="381" spans="1:7" x14ac:dyDescent="0.25">
      <c r="A381" s="6" t="s">
        <v>5876</v>
      </c>
      <c r="D381" s="6" t="s">
        <v>5876</v>
      </c>
      <c r="G381" s="6" t="s">
        <v>8118</v>
      </c>
    </row>
    <row r="382" spans="1:7" x14ac:dyDescent="0.25">
      <c r="A382" s="6" t="s">
        <v>6111</v>
      </c>
      <c r="D382" s="6" t="s">
        <v>6111</v>
      </c>
      <c r="G382" s="6" t="s">
        <v>5511</v>
      </c>
    </row>
    <row r="383" spans="1:7" x14ac:dyDescent="0.25">
      <c r="A383" s="6" t="s">
        <v>4138</v>
      </c>
      <c r="D383" s="6" t="s">
        <v>4138</v>
      </c>
      <c r="G383" s="6" t="s">
        <v>6214</v>
      </c>
    </row>
    <row r="384" spans="1:7" x14ac:dyDescent="0.25">
      <c r="A384" s="6" t="s">
        <v>4131</v>
      </c>
      <c r="D384" s="6" t="s">
        <v>4131</v>
      </c>
      <c r="G384" s="6" t="s">
        <v>8777</v>
      </c>
    </row>
    <row r="385" spans="1:7" x14ac:dyDescent="0.25">
      <c r="A385" s="6" t="s">
        <v>4183</v>
      </c>
      <c r="D385" s="6" t="s">
        <v>4183</v>
      </c>
      <c r="G385" s="6" t="s">
        <v>8120</v>
      </c>
    </row>
    <row r="386" spans="1:7" x14ac:dyDescent="0.25">
      <c r="A386" s="6" t="s">
        <v>4202</v>
      </c>
      <c r="D386" s="6" t="s">
        <v>4202</v>
      </c>
      <c r="G386" s="6" t="s">
        <v>7849</v>
      </c>
    </row>
    <row r="387" spans="1:7" x14ac:dyDescent="0.25">
      <c r="A387" s="6" t="s">
        <v>4214</v>
      </c>
      <c r="D387" s="6" t="s">
        <v>4214</v>
      </c>
      <c r="G387" s="6" t="s">
        <v>7850</v>
      </c>
    </row>
    <row r="388" spans="1:7" x14ac:dyDescent="0.25">
      <c r="A388" s="6" t="s">
        <v>4205</v>
      </c>
      <c r="D388" s="6" t="s">
        <v>4205</v>
      </c>
      <c r="G388" s="6" t="s">
        <v>7423</v>
      </c>
    </row>
    <row r="389" spans="1:7" x14ac:dyDescent="0.25">
      <c r="A389" s="6" t="s">
        <v>4241</v>
      </c>
      <c r="D389" s="6" t="s">
        <v>4241</v>
      </c>
      <c r="G389" s="6" t="s">
        <v>5895</v>
      </c>
    </row>
    <row r="390" spans="1:7" x14ac:dyDescent="0.25">
      <c r="A390" s="6" t="s">
        <v>4269</v>
      </c>
      <c r="D390" s="6" t="s">
        <v>8072</v>
      </c>
      <c r="G390" s="6" t="s">
        <v>8123</v>
      </c>
    </row>
    <row r="391" spans="1:7" x14ac:dyDescent="0.25">
      <c r="A391" s="6" t="s">
        <v>4295</v>
      </c>
      <c r="D391" s="6" t="s">
        <v>4269</v>
      </c>
      <c r="G391" s="6" t="s">
        <v>6055</v>
      </c>
    </row>
    <row r="392" spans="1:7" x14ac:dyDescent="0.25">
      <c r="A392" s="6" t="s">
        <v>4291</v>
      </c>
      <c r="D392" s="6" t="s">
        <v>4295</v>
      </c>
      <c r="G392" s="6" t="s">
        <v>6085</v>
      </c>
    </row>
    <row r="393" spans="1:7" x14ac:dyDescent="0.25">
      <c r="A393" s="6" t="s">
        <v>6631</v>
      </c>
      <c r="D393" s="6" t="s">
        <v>4291</v>
      </c>
      <c r="G393" s="6" t="s">
        <v>6497</v>
      </c>
    </row>
    <row r="394" spans="1:7" x14ac:dyDescent="0.25">
      <c r="A394" s="6" t="s">
        <v>7153</v>
      </c>
      <c r="D394" s="6" t="s">
        <v>4361</v>
      </c>
      <c r="G394" s="6" t="s">
        <v>3869</v>
      </c>
    </row>
    <row r="395" spans="1:7" x14ac:dyDescent="0.25">
      <c r="A395" s="6" t="s">
        <v>7917</v>
      </c>
      <c r="D395" s="6" t="s">
        <v>4354</v>
      </c>
      <c r="G395" s="6" t="s">
        <v>6086</v>
      </c>
    </row>
    <row r="396" spans="1:7" x14ac:dyDescent="0.25">
      <c r="A396" s="6" t="s">
        <v>4322</v>
      </c>
      <c r="D396" s="6" t="s">
        <v>5555</v>
      </c>
      <c r="G396" s="6" t="s">
        <v>1590</v>
      </c>
    </row>
    <row r="397" spans="1:7" x14ac:dyDescent="0.25">
      <c r="A397" s="6" t="s">
        <v>5877</v>
      </c>
      <c r="D397" s="6" t="s">
        <v>2738</v>
      </c>
      <c r="G397" s="6" t="s">
        <v>3991</v>
      </c>
    </row>
    <row r="398" spans="1:7" x14ac:dyDescent="0.25">
      <c r="A398" s="6" t="s">
        <v>4361</v>
      </c>
      <c r="D398" s="6" t="s">
        <v>4441</v>
      </c>
      <c r="G398" s="6" t="s">
        <v>4074</v>
      </c>
    </row>
    <row r="399" spans="1:7" x14ac:dyDescent="0.25">
      <c r="A399" s="6" t="s">
        <v>4354</v>
      </c>
      <c r="D399" s="6" t="s">
        <v>7256</v>
      </c>
      <c r="G399" s="6" t="s">
        <v>4108</v>
      </c>
    </row>
    <row r="400" spans="1:7" x14ac:dyDescent="0.25">
      <c r="A400" s="6" t="s">
        <v>2738</v>
      </c>
      <c r="D400" s="6" t="s">
        <v>7257</v>
      </c>
      <c r="G400" s="6" t="s">
        <v>4171</v>
      </c>
    </row>
    <row r="401" spans="1:7" x14ac:dyDescent="0.25">
      <c r="A401" s="6" t="s">
        <v>4441</v>
      </c>
      <c r="D401" s="6" t="s">
        <v>2305</v>
      </c>
      <c r="G401" s="6" t="s">
        <v>4255</v>
      </c>
    </row>
    <row r="402" spans="1:7" x14ac:dyDescent="0.25">
      <c r="A402" s="6" t="s">
        <v>7256</v>
      </c>
      <c r="D402" s="6" t="s">
        <v>2294</v>
      </c>
      <c r="G402" s="6" t="s">
        <v>1339</v>
      </c>
    </row>
    <row r="403" spans="1:7" x14ac:dyDescent="0.25">
      <c r="A403" s="6" t="s">
        <v>7257</v>
      </c>
      <c r="D403" s="6" t="s">
        <v>1848</v>
      </c>
      <c r="G403" s="6" t="s">
        <v>3201</v>
      </c>
    </row>
    <row r="404" spans="1:7" x14ac:dyDescent="0.25">
      <c r="A404" s="6" t="s">
        <v>2305</v>
      </c>
      <c r="D404" s="6" t="s">
        <v>1864</v>
      </c>
      <c r="G404" s="6" t="s">
        <v>6753</v>
      </c>
    </row>
    <row r="405" spans="1:7" x14ac:dyDescent="0.25">
      <c r="A405" s="6" t="s">
        <v>2294</v>
      </c>
      <c r="D405" s="6" t="s">
        <v>1874</v>
      </c>
      <c r="G405" s="6" t="s">
        <v>3263</v>
      </c>
    </row>
    <row r="406" spans="1:7" x14ac:dyDescent="0.25">
      <c r="A406" s="6" t="s">
        <v>1848</v>
      </c>
      <c r="D406" s="6" t="s">
        <v>2159</v>
      </c>
      <c r="G406" s="6" t="s">
        <v>8126</v>
      </c>
    </row>
    <row r="407" spans="1:7" x14ac:dyDescent="0.25">
      <c r="A407" s="6" t="s">
        <v>1864</v>
      </c>
      <c r="D407" s="6" t="s">
        <v>4419</v>
      </c>
      <c r="G407" s="6" t="s">
        <v>6756</v>
      </c>
    </row>
    <row r="408" spans="1:7" x14ac:dyDescent="0.25">
      <c r="A408" s="6" t="s">
        <v>1874</v>
      </c>
      <c r="D408" s="6" t="s">
        <v>4398</v>
      </c>
      <c r="G408" s="6" t="s">
        <v>7425</v>
      </c>
    </row>
    <row r="409" spans="1:7" x14ac:dyDescent="0.25">
      <c r="A409" s="6" t="s">
        <v>2159</v>
      </c>
      <c r="D409" s="6" t="s">
        <v>1358</v>
      </c>
      <c r="G409" s="6" t="s">
        <v>6215</v>
      </c>
    </row>
    <row r="410" spans="1:7" x14ac:dyDescent="0.25">
      <c r="A410" s="6" t="s">
        <v>4419</v>
      </c>
      <c r="D410" s="6" t="s">
        <v>7372</v>
      </c>
      <c r="G410" s="6" t="s">
        <v>1254</v>
      </c>
    </row>
    <row r="411" spans="1:7" x14ac:dyDescent="0.25">
      <c r="A411" s="6" t="s">
        <v>4398</v>
      </c>
      <c r="D411" s="6" t="s">
        <v>8073</v>
      </c>
      <c r="G411" s="6" t="s">
        <v>1266</v>
      </c>
    </row>
    <row r="412" spans="1:7" x14ac:dyDescent="0.25">
      <c r="A412" s="6" t="s">
        <v>1358</v>
      </c>
      <c r="D412" s="6" t="s">
        <v>4985</v>
      </c>
      <c r="G412" s="6" t="s">
        <v>3167</v>
      </c>
    </row>
    <row r="413" spans="1:7" x14ac:dyDescent="0.25">
      <c r="A413" s="6" t="s">
        <v>7372</v>
      </c>
      <c r="D413" s="6" t="s">
        <v>7374</v>
      </c>
      <c r="G413" s="6" t="s">
        <v>3176</v>
      </c>
    </row>
    <row r="414" spans="1:7" x14ac:dyDescent="0.25">
      <c r="A414" s="6" t="s">
        <v>7373</v>
      </c>
      <c r="D414" s="6" t="s">
        <v>8074</v>
      </c>
      <c r="G414" s="6" t="s">
        <v>3194</v>
      </c>
    </row>
    <row r="415" spans="1:7" x14ac:dyDescent="0.25">
      <c r="A415" s="6" t="s">
        <v>4985</v>
      </c>
      <c r="D415" s="6" t="s">
        <v>5094</v>
      </c>
      <c r="G415" s="6" t="s">
        <v>1470</v>
      </c>
    </row>
    <row r="416" spans="1:7" x14ac:dyDescent="0.25">
      <c r="A416" s="6" t="s">
        <v>7374</v>
      </c>
      <c r="D416" s="6" t="s">
        <v>6191</v>
      </c>
      <c r="G416" s="6" t="s">
        <v>1529</v>
      </c>
    </row>
    <row r="417" spans="1:7" x14ac:dyDescent="0.25">
      <c r="A417" s="6" t="s">
        <v>5094</v>
      </c>
      <c r="D417" s="6" t="s">
        <v>5198</v>
      </c>
      <c r="G417" s="6" t="s">
        <v>3210</v>
      </c>
    </row>
    <row r="418" spans="1:7" x14ac:dyDescent="0.25">
      <c r="A418" s="6" t="s">
        <v>6191</v>
      </c>
      <c r="D418" s="6" t="s">
        <v>5265</v>
      </c>
      <c r="G418" s="6" t="s">
        <v>3233</v>
      </c>
    </row>
    <row r="419" spans="1:7" x14ac:dyDescent="0.25">
      <c r="A419" s="6" t="s">
        <v>7154</v>
      </c>
      <c r="D419" s="6" t="s">
        <v>6192</v>
      </c>
      <c r="G419" s="6" t="s">
        <v>8131</v>
      </c>
    </row>
    <row r="420" spans="1:7" x14ac:dyDescent="0.25">
      <c r="A420" s="6" t="s">
        <v>5198</v>
      </c>
      <c r="D420" s="6" t="s">
        <v>7375</v>
      </c>
      <c r="G420" s="6" t="s">
        <v>1607</v>
      </c>
    </row>
    <row r="421" spans="1:7" x14ac:dyDescent="0.25">
      <c r="A421" s="6" t="s">
        <v>5265</v>
      </c>
      <c r="D421" s="6" t="s">
        <v>5358</v>
      </c>
      <c r="G421" s="6" t="s">
        <v>1677</v>
      </c>
    </row>
    <row r="422" spans="1:7" x14ac:dyDescent="0.25">
      <c r="A422" s="6" t="s">
        <v>6192</v>
      </c>
      <c r="D422" s="6" t="s">
        <v>2628</v>
      </c>
      <c r="G422" s="6" t="s">
        <v>3270</v>
      </c>
    </row>
    <row r="423" spans="1:7" x14ac:dyDescent="0.25">
      <c r="A423" s="6" t="s">
        <v>7375</v>
      </c>
      <c r="D423" s="6" t="s">
        <v>2087</v>
      </c>
      <c r="G423" s="6" t="s">
        <v>3308</v>
      </c>
    </row>
    <row r="424" spans="1:7" x14ac:dyDescent="0.25">
      <c r="A424" s="6" t="s">
        <v>5358</v>
      </c>
      <c r="D424" s="6" t="s">
        <v>5407</v>
      </c>
      <c r="G424" s="6" t="s">
        <v>3315</v>
      </c>
    </row>
    <row r="425" spans="1:7" x14ac:dyDescent="0.25">
      <c r="A425" s="6" t="s">
        <v>6632</v>
      </c>
      <c r="D425" s="6" t="s">
        <v>2774</v>
      </c>
      <c r="G425" s="6" t="s">
        <v>3353</v>
      </c>
    </row>
    <row r="426" spans="1:7" x14ac:dyDescent="0.25">
      <c r="A426" s="6" t="s">
        <v>2628</v>
      </c>
      <c r="D426" s="6" t="s">
        <v>6713</v>
      </c>
      <c r="G426" s="6" t="s">
        <v>3385</v>
      </c>
    </row>
    <row r="427" spans="1:7" x14ac:dyDescent="0.25">
      <c r="A427" s="6" t="s">
        <v>2087</v>
      </c>
      <c r="D427" s="6" t="s">
        <v>8075</v>
      </c>
      <c r="G427" s="6" t="s">
        <v>3408</v>
      </c>
    </row>
    <row r="428" spans="1:7" x14ac:dyDescent="0.25">
      <c r="A428" s="6" t="s">
        <v>5407</v>
      </c>
      <c r="D428" s="6" t="s">
        <v>5878</v>
      </c>
      <c r="G428" s="6" t="s">
        <v>3449</v>
      </c>
    </row>
    <row r="429" spans="1:7" x14ac:dyDescent="0.25">
      <c r="A429" s="6" t="s">
        <v>2774</v>
      </c>
      <c r="D429" s="6" t="s">
        <v>6428</v>
      </c>
      <c r="G429" s="6" t="s">
        <v>3454</v>
      </c>
    </row>
    <row r="430" spans="1:7" x14ac:dyDescent="0.25">
      <c r="A430" s="6" t="s">
        <v>6713</v>
      </c>
      <c r="D430" s="6" t="s">
        <v>2928</v>
      </c>
      <c r="G430" s="6" t="s">
        <v>3480</v>
      </c>
    </row>
    <row r="431" spans="1:7" x14ac:dyDescent="0.25">
      <c r="A431" s="6" t="s">
        <v>5878</v>
      </c>
      <c r="D431" s="6" t="s">
        <v>3012</v>
      </c>
      <c r="G431" s="6" t="s">
        <v>3521</v>
      </c>
    </row>
    <row r="432" spans="1:7" x14ac:dyDescent="0.25">
      <c r="A432" s="6" t="s">
        <v>6428</v>
      </c>
      <c r="D432" s="6" t="s">
        <v>2570</v>
      </c>
      <c r="G432" s="6" t="s">
        <v>3530</v>
      </c>
    </row>
    <row r="433" spans="1:7" x14ac:dyDescent="0.25">
      <c r="A433" s="6" t="s">
        <v>6429</v>
      </c>
      <c r="D433" s="6" t="s">
        <v>1964</v>
      </c>
      <c r="G433" s="6" t="s">
        <v>3501</v>
      </c>
    </row>
    <row r="434" spans="1:7" x14ac:dyDescent="0.25">
      <c r="A434" s="6" t="s">
        <v>2928</v>
      </c>
      <c r="D434" s="6" t="s">
        <v>3097</v>
      </c>
      <c r="G434" s="6" t="s">
        <v>3592</v>
      </c>
    </row>
    <row r="435" spans="1:7" x14ac:dyDescent="0.25">
      <c r="A435" s="6" t="s">
        <v>3012</v>
      </c>
      <c r="D435" s="6" t="s">
        <v>3799</v>
      </c>
      <c r="G435" s="6" t="s">
        <v>7431</v>
      </c>
    </row>
    <row r="436" spans="1:7" x14ac:dyDescent="0.25">
      <c r="A436" s="6" t="s">
        <v>3059</v>
      </c>
      <c r="D436" s="6" t="s">
        <v>3884</v>
      </c>
      <c r="G436" s="6" t="s">
        <v>6762</v>
      </c>
    </row>
    <row r="437" spans="1:7" x14ac:dyDescent="0.25">
      <c r="A437" s="6" t="s">
        <v>2570</v>
      </c>
      <c r="D437" s="6" t="s">
        <v>3945</v>
      </c>
      <c r="G437" s="6" t="s">
        <v>1372</v>
      </c>
    </row>
    <row r="438" spans="1:7" x14ac:dyDescent="0.25">
      <c r="A438" s="6" t="s">
        <v>1964</v>
      </c>
      <c r="D438" s="6" t="s">
        <v>3998</v>
      </c>
      <c r="G438" s="6" t="s">
        <v>3159</v>
      </c>
    </row>
    <row r="439" spans="1:7" x14ac:dyDescent="0.25">
      <c r="A439" s="6" t="s">
        <v>3097</v>
      </c>
      <c r="D439" s="6" t="s">
        <v>4232</v>
      </c>
      <c r="G439" s="6" t="s">
        <v>8136</v>
      </c>
    </row>
    <row r="440" spans="1:7" x14ac:dyDescent="0.25">
      <c r="A440" s="6" t="s">
        <v>3799</v>
      </c>
      <c r="D440" s="6" t="s">
        <v>6633</v>
      </c>
      <c r="G440" s="6" t="s">
        <v>1518</v>
      </c>
    </row>
    <row r="441" spans="1:7" x14ac:dyDescent="0.25">
      <c r="A441" s="6" t="s">
        <v>3884</v>
      </c>
      <c r="D441" s="6" t="s">
        <v>2526</v>
      </c>
      <c r="G441" s="6" t="s">
        <v>3343</v>
      </c>
    </row>
    <row r="442" spans="1:7" x14ac:dyDescent="0.25">
      <c r="A442" s="6" t="s">
        <v>6714</v>
      </c>
      <c r="D442" s="6" t="s">
        <v>2168</v>
      </c>
      <c r="G442" s="6" t="s">
        <v>6436</v>
      </c>
    </row>
    <row r="443" spans="1:7" x14ac:dyDescent="0.25">
      <c r="A443" s="6" t="s">
        <v>3945</v>
      </c>
      <c r="D443" s="6" t="s">
        <v>4460</v>
      </c>
      <c r="G443" s="6" t="s">
        <v>8137</v>
      </c>
    </row>
    <row r="444" spans="1:7" x14ac:dyDescent="0.25">
      <c r="A444" s="6" t="s">
        <v>5879</v>
      </c>
      <c r="D444" s="6" t="s">
        <v>4406</v>
      </c>
      <c r="G444" s="6" t="s">
        <v>3397</v>
      </c>
    </row>
    <row r="445" spans="1:7" x14ac:dyDescent="0.25">
      <c r="A445" s="6" t="s">
        <v>3998</v>
      </c>
      <c r="D445" s="6" t="s">
        <v>1352</v>
      </c>
      <c r="G445" s="6" t="s">
        <v>6217</v>
      </c>
    </row>
    <row r="446" spans="1:7" x14ac:dyDescent="0.25">
      <c r="A446" s="6" t="s">
        <v>4232</v>
      </c>
      <c r="D446" s="6" t="s">
        <v>8076</v>
      </c>
      <c r="G446" s="6" t="s">
        <v>7435</v>
      </c>
    </row>
    <row r="447" spans="1:7" x14ac:dyDescent="0.25">
      <c r="A447" s="6" t="s">
        <v>7376</v>
      </c>
      <c r="D447" s="6" t="s">
        <v>1528</v>
      </c>
      <c r="G447" s="6" t="s">
        <v>8141</v>
      </c>
    </row>
    <row r="448" spans="1:7" x14ac:dyDescent="0.25">
      <c r="A448" s="6" t="s">
        <v>7155</v>
      </c>
      <c r="D448" s="6" t="s">
        <v>6715</v>
      </c>
      <c r="G448" s="6" t="s">
        <v>8778</v>
      </c>
    </row>
    <row r="449" spans="1:7" x14ac:dyDescent="0.25">
      <c r="A449" s="6" t="s">
        <v>6633</v>
      </c>
      <c r="D449" s="6" t="s">
        <v>1674</v>
      </c>
      <c r="G449" s="6" t="s">
        <v>4764</v>
      </c>
    </row>
    <row r="450" spans="1:7" x14ac:dyDescent="0.25">
      <c r="A450" s="6" t="s">
        <v>2526</v>
      </c>
      <c r="D450" s="6" t="s">
        <v>7377</v>
      </c>
      <c r="G450" s="6" t="s">
        <v>7436</v>
      </c>
    </row>
    <row r="451" spans="1:7" x14ac:dyDescent="0.25">
      <c r="A451" s="6" t="s">
        <v>2168</v>
      </c>
      <c r="D451" s="6" t="s">
        <v>3384</v>
      </c>
      <c r="G451" s="6" t="s">
        <v>8142</v>
      </c>
    </row>
    <row r="452" spans="1:7" x14ac:dyDescent="0.25">
      <c r="A452" s="6" t="s">
        <v>4460</v>
      </c>
      <c r="D452" s="6" t="s">
        <v>3392</v>
      </c>
      <c r="G452" s="6" t="s">
        <v>5109</v>
      </c>
    </row>
    <row r="453" spans="1:7" x14ac:dyDescent="0.25">
      <c r="A453" s="6" t="s">
        <v>4406</v>
      </c>
      <c r="D453" s="6" t="s">
        <v>3482</v>
      </c>
      <c r="G453" s="6" t="s">
        <v>5283</v>
      </c>
    </row>
    <row r="454" spans="1:7" x14ac:dyDescent="0.25">
      <c r="A454" s="6" t="s">
        <v>1352</v>
      </c>
      <c r="D454" s="6" t="s">
        <v>3573</v>
      </c>
      <c r="G454" s="6" t="s">
        <v>8144</v>
      </c>
    </row>
    <row r="455" spans="1:7" x14ac:dyDescent="0.25">
      <c r="A455" s="6" t="s">
        <v>1528</v>
      </c>
      <c r="D455" s="6" t="s">
        <v>6716</v>
      </c>
      <c r="G455" s="6" t="s">
        <v>1516</v>
      </c>
    </row>
    <row r="456" spans="1:7" x14ac:dyDescent="0.25">
      <c r="A456" s="6" t="s">
        <v>6715</v>
      </c>
      <c r="D456" s="6" t="s">
        <v>3643</v>
      </c>
      <c r="G456" s="6" t="s">
        <v>1671</v>
      </c>
    </row>
    <row r="457" spans="1:7" x14ac:dyDescent="0.25">
      <c r="A457" s="6" t="s">
        <v>1674</v>
      </c>
      <c r="D457" s="6" t="s">
        <v>2621</v>
      </c>
      <c r="G457" s="6" t="s">
        <v>7440</v>
      </c>
    </row>
    <row r="458" spans="1:7" x14ac:dyDescent="0.25">
      <c r="A458" s="6" t="s">
        <v>7377</v>
      </c>
      <c r="D458" s="6" t="s">
        <v>1900</v>
      </c>
      <c r="G458" s="6" t="s">
        <v>3325</v>
      </c>
    </row>
    <row r="459" spans="1:7" x14ac:dyDescent="0.25">
      <c r="A459" s="6" t="s">
        <v>3384</v>
      </c>
      <c r="D459" s="6" t="s">
        <v>2075</v>
      </c>
      <c r="G459" s="6" t="s">
        <v>3345</v>
      </c>
    </row>
    <row r="460" spans="1:7" x14ac:dyDescent="0.25">
      <c r="A460" s="6" t="s">
        <v>3392</v>
      </c>
      <c r="D460" s="6" t="s">
        <v>3780</v>
      </c>
      <c r="G460" s="6" t="s">
        <v>3439</v>
      </c>
    </row>
    <row r="461" spans="1:7" x14ac:dyDescent="0.25">
      <c r="A461" s="6" t="s">
        <v>7918</v>
      </c>
      <c r="D461" s="6" t="s">
        <v>7258</v>
      </c>
      <c r="G461" s="6" t="s">
        <v>3510</v>
      </c>
    </row>
    <row r="462" spans="1:7" x14ac:dyDescent="0.25">
      <c r="A462" s="6" t="s">
        <v>3482</v>
      </c>
      <c r="D462" s="6" t="s">
        <v>3818</v>
      </c>
      <c r="G462" s="6" t="s">
        <v>7443</v>
      </c>
    </row>
    <row r="463" spans="1:7" x14ac:dyDescent="0.25">
      <c r="A463" s="6" t="s">
        <v>3573</v>
      </c>
      <c r="D463" s="6" t="s">
        <v>8077</v>
      </c>
      <c r="G463" s="6" t="s">
        <v>8779</v>
      </c>
    </row>
    <row r="464" spans="1:7" x14ac:dyDescent="0.25">
      <c r="A464" s="6" t="s">
        <v>6717</v>
      </c>
      <c r="D464" s="6" t="s">
        <v>3852</v>
      </c>
      <c r="G464" s="6" t="s">
        <v>5029</v>
      </c>
    </row>
    <row r="465" spans="1:7" x14ac:dyDescent="0.25">
      <c r="A465" s="6" t="s">
        <v>3643</v>
      </c>
      <c r="D465" s="6" t="s">
        <v>3974</v>
      </c>
      <c r="G465" s="6" t="s">
        <v>6767</v>
      </c>
    </row>
    <row r="466" spans="1:7" x14ac:dyDescent="0.25">
      <c r="A466" s="6" t="s">
        <v>5880</v>
      </c>
      <c r="D466" s="6" t="s">
        <v>6719</v>
      </c>
      <c r="G466" s="6" t="s">
        <v>5900</v>
      </c>
    </row>
    <row r="467" spans="1:7" x14ac:dyDescent="0.25">
      <c r="A467" s="6" t="s">
        <v>5374</v>
      </c>
      <c r="D467" s="6" t="s">
        <v>8078</v>
      </c>
      <c r="G467" s="6" t="s">
        <v>8780</v>
      </c>
    </row>
    <row r="468" spans="1:7" x14ac:dyDescent="0.25">
      <c r="A468" s="6" t="s">
        <v>5388</v>
      </c>
      <c r="D468" s="6" t="s">
        <v>2612</v>
      </c>
      <c r="G468" s="6" t="s">
        <v>7931</v>
      </c>
    </row>
    <row r="469" spans="1:7" x14ac:dyDescent="0.25">
      <c r="A469" s="6" t="s">
        <v>6465</v>
      </c>
      <c r="D469" s="6" t="s">
        <v>4454</v>
      </c>
      <c r="G469" s="6" t="s">
        <v>1225</v>
      </c>
    </row>
    <row r="470" spans="1:7" x14ac:dyDescent="0.25">
      <c r="A470" s="6" t="s">
        <v>6718</v>
      </c>
      <c r="D470" s="6" t="s">
        <v>4495</v>
      </c>
      <c r="G470" s="6" t="s">
        <v>8150</v>
      </c>
    </row>
    <row r="471" spans="1:7" x14ac:dyDescent="0.25">
      <c r="A471" s="6" t="s">
        <v>2621</v>
      </c>
      <c r="D471" s="6" t="s">
        <v>8079</v>
      </c>
      <c r="G471" s="6" t="s">
        <v>6222</v>
      </c>
    </row>
    <row r="472" spans="1:7" x14ac:dyDescent="0.25">
      <c r="A472" s="6" t="s">
        <v>1900</v>
      </c>
      <c r="D472" s="6" t="s">
        <v>8080</v>
      </c>
      <c r="G472" s="6" t="s">
        <v>6223</v>
      </c>
    </row>
    <row r="473" spans="1:7" x14ac:dyDescent="0.25">
      <c r="A473" s="6" t="s">
        <v>2075</v>
      </c>
      <c r="D473" s="6" t="s">
        <v>6720</v>
      </c>
      <c r="G473" s="6" t="s">
        <v>8151</v>
      </c>
    </row>
    <row r="474" spans="1:7" x14ac:dyDescent="0.25">
      <c r="A474" s="6" t="s">
        <v>3780</v>
      </c>
      <c r="D474" s="6" t="s">
        <v>6112</v>
      </c>
      <c r="G474" s="6" t="s">
        <v>1578</v>
      </c>
    </row>
    <row r="475" spans="1:7" x14ac:dyDescent="0.25">
      <c r="A475" s="6" t="s">
        <v>7258</v>
      </c>
      <c r="D475" s="6" t="s">
        <v>4853</v>
      </c>
      <c r="G475" s="6" t="s">
        <v>2851</v>
      </c>
    </row>
    <row r="476" spans="1:7" x14ac:dyDescent="0.25">
      <c r="A476" s="6" t="s">
        <v>3818</v>
      </c>
      <c r="D476" s="6" t="s">
        <v>6721</v>
      </c>
      <c r="G476" s="6" t="s">
        <v>1724</v>
      </c>
    </row>
    <row r="477" spans="1:7" x14ac:dyDescent="0.25">
      <c r="A477" s="6" t="s">
        <v>3852</v>
      </c>
      <c r="D477" s="6" t="s">
        <v>4073</v>
      </c>
      <c r="G477" s="6" t="s">
        <v>2908</v>
      </c>
    </row>
    <row r="478" spans="1:7" x14ac:dyDescent="0.25">
      <c r="A478" s="6" t="s">
        <v>3967</v>
      </c>
      <c r="D478" s="6" t="s">
        <v>2671</v>
      </c>
      <c r="G478" s="6" t="s">
        <v>2952</v>
      </c>
    </row>
    <row r="479" spans="1:7" x14ac:dyDescent="0.25">
      <c r="A479" s="6" t="s">
        <v>3974</v>
      </c>
      <c r="D479" s="6" t="s">
        <v>4445</v>
      </c>
      <c r="G479" s="6" t="s">
        <v>2959</v>
      </c>
    </row>
    <row r="480" spans="1:7" x14ac:dyDescent="0.25">
      <c r="A480" s="6" t="s">
        <v>6719</v>
      </c>
      <c r="D480" s="6" t="s">
        <v>4429</v>
      </c>
      <c r="G480" s="6" t="s">
        <v>5513</v>
      </c>
    </row>
    <row r="481" spans="1:7" x14ac:dyDescent="0.25">
      <c r="A481" s="6" t="s">
        <v>2612</v>
      </c>
      <c r="D481" s="6" t="s">
        <v>1298</v>
      </c>
      <c r="G481" s="6" t="s">
        <v>2983</v>
      </c>
    </row>
    <row r="482" spans="1:7" x14ac:dyDescent="0.25">
      <c r="A482" s="6" t="s">
        <v>4454</v>
      </c>
      <c r="D482" s="6" t="s">
        <v>8081</v>
      </c>
      <c r="G482" s="6" t="s">
        <v>3019</v>
      </c>
    </row>
    <row r="483" spans="1:7" x14ac:dyDescent="0.25">
      <c r="A483" s="6" t="s">
        <v>4495</v>
      </c>
      <c r="D483" s="6" t="s">
        <v>1439</v>
      </c>
      <c r="G483" s="6" t="s">
        <v>8152</v>
      </c>
    </row>
    <row r="484" spans="1:7" x14ac:dyDescent="0.25">
      <c r="A484" s="6" t="s">
        <v>6720</v>
      </c>
      <c r="D484" s="6" t="s">
        <v>1636</v>
      </c>
      <c r="G484" s="6" t="s">
        <v>4584</v>
      </c>
    </row>
    <row r="485" spans="1:7" x14ac:dyDescent="0.25">
      <c r="A485" s="6" t="s">
        <v>6112</v>
      </c>
      <c r="D485" s="6" t="s">
        <v>7378</v>
      </c>
      <c r="G485" s="6" t="s">
        <v>8153</v>
      </c>
    </row>
    <row r="486" spans="1:7" x14ac:dyDescent="0.25">
      <c r="A486" s="6" t="s">
        <v>4853</v>
      </c>
      <c r="D486" s="6" t="s">
        <v>2900</v>
      </c>
      <c r="G486" s="6" t="s">
        <v>7445</v>
      </c>
    </row>
    <row r="487" spans="1:7" x14ac:dyDescent="0.25">
      <c r="A487" s="6" t="s">
        <v>6721</v>
      </c>
      <c r="D487" s="6" t="s">
        <v>8082</v>
      </c>
      <c r="G487" s="6" t="s">
        <v>7446</v>
      </c>
    </row>
    <row r="488" spans="1:7" x14ac:dyDescent="0.25">
      <c r="A488" s="6" t="s">
        <v>4073</v>
      </c>
      <c r="D488" s="6" t="s">
        <v>6193</v>
      </c>
      <c r="G488" s="6" t="s">
        <v>8154</v>
      </c>
    </row>
    <row r="489" spans="1:7" x14ac:dyDescent="0.25">
      <c r="A489" s="6" t="s">
        <v>2671</v>
      </c>
      <c r="D489" s="6" t="s">
        <v>2506</v>
      </c>
      <c r="G489" s="6" t="s">
        <v>6770</v>
      </c>
    </row>
    <row r="490" spans="1:7" x14ac:dyDescent="0.25">
      <c r="A490" s="6" t="s">
        <v>4445</v>
      </c>
      <c r="D490" s="6" t="s">
        <v>1988</v>
      </c>
      <c r="G490" s="6" t="s">
        <v>8781</v>
      </c>
    </row>
    <row r="491" spans="1:7" x14ac:dyDescent="0.25">
      <c r="A491" s="6" t="s">
        <v>4429</v>
      </c>
      <c r="D491" s="6" t="s">
        <v>8083</v>
      </c>
      <c r="G491" s="6" t="s">
        <v>6224</v>
      </c>
    </row>
    <row r="492" spans="1:7" x14ac:dyDescent="0.25">
      <c r="A492" s="6" t="s">
        <v>4476</v>
      </c>
      <c r="D492" s="6" t="s">
        <v>5881</v>
      </c>
      <c r="G492" s="6" t="s">
        <v>6226</v>
      </c>
    </row>
    <row r="493" spans="1:7" x14ac:dyDescent="0.25">
      <c r="A493" s="6" t="s">
        <v>4506</v>
      </c>
      <c r="D493" s="6" t="s">
        <v>8084</v>
      </c>
      <c r="G493" s="6" t="s">
        <v>4547</v>
      </c>
    </row>
    <row r="494" spans="1:7" x14ac:dyDescent="0.25">
      <c r="A494" s="6" t="s">
        <v>1298</v>
      </c>
      <c r="D494" s="6" t="s">
        <v>4195</v>
      </c>
      <c r="G494" s="6" t="s">
        <v>4588</v>
      </c>
    </row>
    <row r="495" spans="1:7" x14ac:dyDescent="0.25">
      <c r="A495" s="6" t="s">
        <v>1439</v>
      </c>
      <c r="D495" s="6" t="s">
        <v>4289</v>
      </c>
      <c r="G495" s="6" t="s">
        <v>4639</v>
      </c>
    </row>
    <row r="496" spans="1:7" x14ac:dyDescent="0.25">
      <c r="A496" s="6" t="s">
        <v>1636</v>
      </c>
      <c r="D496" s="6" t="s">
        <v>2587</v>
      </c>
      <c r="G496" s="6" t="s">
        <v>4715</v>
      </c>
    </row>
    <row r="497" spans="1:7" x14ac:dyDescent="0.25">
      <c r="A497" s="6" t="s">
        <v>7378</v>
      </c>
      <c r="D497" s="6" t="s">
        <v>2007</v>
      </c>
      <c r="G497" s="6" t="s">
        <v>8158</v>
      </c>
    </row>
    <row r="498" spans="1:7" x14ac:dyDescent="0.25">
      <c r="A498" s="6" t="s">
        <v>2900</v>
      </c>
      <c r="D498" s="6" t="s">
        <v>4427</v>
      </c>
      <c r="G498" s="6" t="s">
        <v>1413</v>
      </c>
    </row>
    <row r="499" spans="1:7" x14ac:dyDescent="0.25">
      <c r="A499" s="6" t="s">
        <v>7156</v>
      </c>
      <c r="D499" s="6" t="s">
        <v>4507</v>
      </c>
      <c r="G499" s="6" t="s">
        <v>1354</v>
      </c>
    </row>
    <row r="500" spans="1:7" x14ac:dyDescent="0.25">
      <c r="A500" s="6" t="s">
        <v>2506</v>
      </c>
      <c r="D500" s="6" t="s">
        <v>1309</v>
      </c>
      <c r="G500" s="6" t="s">
        <v>4906</v>
      </c>
    </row>
    <row r="501" spans="1:7" x14ac:dyDescent="0.25">
      <c r="A501" s="6" t="s">
        <v>1988</v>
      </c>
      <c r="D501" s="6" t="s">
        <v>1334</v>
      </c>
      <c r="G501" s="6" t="s">
        <v>1475</v>
      </c>
    </row>
    <row r="502" spans="1:7" x14ac:dyDescent="0.25">
      <c r="A502" s="6" t="s">
        <v>7259</v>
      </c>
      <c r="D502" s="6" t="s">
        <v>1454</v>
      </c>
      <c r="G502" s="6" t="s">
        <v>1536</v>
      </c>
    </row>
    <row r="503" spans="1:7" x14ac:dyDescent="0.25">
      <c r="A503" s="6" t="s">
        <v>7379</v>
      </c>
      <c r="D503" s="6" t="s">
        <v>8085</v>
      </c>
      <c r="G503" s="6" t="s">
        <v>4959</v>
      </c>
    </row>
    <row r="504" spans="1:7" x14ac:dyDescent="0.25">
      <c r="A504" s="6" t="s">
        <v>5881</v>
      </c>
      <c r="D504" s="6" t="s">
        <v>1602</v>
      </c>
      <c r="G504" s="6" t="s">
        <v>8782</v>
      </c>
    </row>
    <row r="505" spans="1:7" x14ac:dyDescent="0.25">
      <c r="A505" s="6" t="s">
        <v>4195</v>
      </c>
      <c r="D505" s="6" t="s">
        <v>3327</v>
      </c>
      <c r="G505" s="6" t="s">
        <v>1714</v>
      </c>
    </row>
    <row r="506" spans="1:7" x14ac:dyDescent="0.25">
      <c r="A506" s="6" t="s">
        <v>7380</v>
      </c>
      <c r="D506" s="6" t="s">
        <v>3372</v>
      </c>
      <c r="G506" s="6" t="s">
        <v>1680</v>
      </c>
    </row>
    <row r="507" spans="1:7" x14ac:dyDescent="0.25">
      <c r="A507" s="6" t="s">
        <v>4289</v>
      </c>
      <c r="D507" s="6" t="s">
        <v>3437</v>
      </c>
      <c r="G507" s="6" t="s">
        <v>4991</v>
      </c>
    </row>
    <row r="508" spans="1:7" x14ac:dyDescent="0.25">
      <c r="A508" s="6" t="s">
        <v>2587</v>
      </c>
      <c r="D508" s="6" t="s">
        <v>3646</v>
      </c>
      <c r="G508" s="6" t="s">
        <v>7448</v>
      </c>
    </row>
    <row r="509" spans="1:7" x14ac:dyDescent="0.25">
      <c r="A509" s="6" t="s">
        <v>2007</v>
      </c>
      <c r="D509" s="6" t="s">
        <v>2521</v>
      </c>
      <c r="G509" s="6" t="s">
        <v>5052</v>
      </c>
    </row>
    <row r="510" spans="1:7" x14ac:dyDescent="0.25">
      <c r="A510" s="6" t="s">
        <v>4427</v>
      </c>
      <c r="D510" s="6" t="s">
        <v>1883</v>
      </c>
      <c r="G510" s="6" t="s">
        <v>5100</v>
      </c>
    </row>
    <row r="511" spans="1:7" x14ac:dyDescent="0.25">
      <c r="A511" s="6" t="s">
        <v>4474</v>
      </c>
      <c r="D511" s="6" t="s">
        <v>1875</v>
      </c>
      <c r="G511" s="6" t="s">
        <v>5124</v>
      </c>
    </row>
    <row r="512" spans="1:7" x14ac:dyDescent="0.25">
      <c r="A512" s="6" t="s">
        <v>4507</v>
      </c>
      <c r="D512" s="6" t="s">
        <v>2202</v>
      </c>
      <c r="G512" s="6" t="s">
        <v>5155</v>
      </c>
    </row>
    <row r="513" spans="1:7" x14ac:dyDescent="0.25">
      <c r="A513" s="6" t="s">
        <v>1309</v>
      </c>
      <c r="D513" s="6" t="s">
        <v>3700</v>
      </c>
      <c r="G513" s="6" t="s">
        <v>5195</v>
      </c>
    </row>
    <row r="514" spans="1:7" x14ac:dyDescent="0.25">
      <c r="A514" s="6" t="s">
        <v>1334</v>
      </c>
      <c r="D514" s="6" t="s">
        <v>8086</v>
      </c>
      <c r="G514" s="6" t="s">
        <v>5253</v>
      </c>
    </row>
    <row r="515" spans="1:7" x14ac:dyDescent="0.25">
      <c r="A515" s="6" t="s">
        <v>1454</v>
      </c>
      <c r="D515" s="6" t="s">
        <v>3786</v>
      </c>
      <c r="G515" s="6" t="s">
        <v>5201</v>
      </c>
    </row>
    <row r="516" spans="1:7" x14ac:dyDescent="0.25">
      <c r="A516" s="6" t="s">
        <v>1602</v>
      </c>
      <c r="D516" s="6" t="s">
        <v>5841</v>
      </c>
      <c r="G516" s="6" t="s">
        <v>8783</v>
      </c>
    </row>
    <row r="517" spans="1:7" x14ac:dyDescent="0.25">
      <c r="A517" s="6" t="s">
        <v>3265</v>
      </c>
      <c r="D517" s="6" t="s">
        <v>6430</v>
      </c>
      <c r="G517" s="6" t="s">
        <v>5299</v>
      </c>
    </row>
    <row r="518" spans="1:7" x14ac:dyDescent="0.25">
      <c r="A518" s="6" t="s">
        <v>6722</v>
      </c>
      <c r="D518" s="6" t="s">
        <v>3881</v>
      </c>
      <c r="G518" s="6" t="s">
        <v>5318</v>
      </c>
    </row>
    <row r="519" spans="1:7" x14ac:dyDescent="0.25">
      <c r="A519" s="6" t="s">
        <v>3327</v>
      </c>
      <c r="D519" s="6" t="s">
        <v>5882</v>
      </c>
      <c r="G519" s="6" t="s">
        <v>5351</v>
      </c>
    </row>
    <row r="520" spans="1:7" x14ac:dyDescent="0.25">
      <c r="A520" s="6" t="s">
        <v>3372</v>
      </c>
      <c r="D520" s="6" t="s">
        <v>3912</v>
      </c>
      <c r="G520" s="6" t="s">
        <v>8784</v>
      </c>
    </row>
    <row r="521" spans="1:7" x14ac:dyDescent="0.25">
      <c r="A521" s="6" t="s">
        <v>3437</v>
      </c>
      <c r="D521" s="6" t="s">
        <v>3908</v>
      </c>
      <c r="G521" s="6" t="s">
        <v>8785</v>
      </c>
    </row>
    <row r="522" spans="1:7" x14ac:dyDescent="0.25">
      <c r="A522" s="6" t="s">
        <v>3575</v>
      </c>
      <c r="D522" s="6" t="s">
        <v>3982</v>
      </c>
      <c r="G522" s="6" t="s">
        <v>3192</v>
      </c>
    </row>
    <row r="523" spans="1:7" x14ac:dyDescent="0.25">
      <c r="A523" s="6" t="s">
        <v>6723</v>
      </c>
      <c r="D523" s="6" t="s">
        <v>3993</v>
      </c>
      <c r="G523" s="6" t="s">
        <v>7452</v>
      </c>
    </row>
    <row r="524" spans="1:7" x14ac:dyDescent="0.25">
      <c r="A524" s="6" t="s">
        <v>3646</v>
      </c>
      <c r="D524" s="6" t="s">
        <v>7381</v>
      </c>
      <c r="G524" s="6" t="s">
        <v>8786</v>
      </c>
    </row>
    <row r="525" spans="1:7" x14ac:dyDescent="0.25">
      <c r="A525" s="6" t="s">
        <v>7260</v>
      </c>
      <c r="D525" s="6" t="s">
        <v>4120</v>
      </c>
      <c r="G525" s="6" t="s">
        <v>8787</v>
      </c>
    </row>
    <row r="526" spans="1:7" x14ac:dyDescent="0.25">
      <c r="A526" s="6" t="s">
        <v>2521</v>
      </c>
      <c r="D526" s="6" t="s">
        <v>4125</v>
      </c>
      <c r="G526" s="6" t="s">
        <v>8164</v>
      </c>
    </row>
    <row r="527" spans="1:7" x14ac:dyDescent="0.25">
      <c r="A527" s="6" t="s">
        <v>1883</v>
      </c>
      <c r="D527" s="6" t="s">
        <v>4229</v>
      </c>
      <c r="G527" s="6" t="s">
        <v>8175</v>
      </c>
    </row>
    <row r="528" spans="1:7" x14ac:dyDescent="0.25">
      <c r="A528" s="6" t="s">
        <v>1875</v>
      </c>
      <c r="D528" s="6" t="s">
        <v>4342</v>
      </c>
      <c r="G528" s="6" t="s">
        <v>4625</v>
      </c>
    </row>
    <row r="529" spans="1:7" x14ac:dyDescent="0.25">
      <c r="A529" s="6" t="s">
        <v>2202</v>
      </c>
      <c r="D529" s="6" t="s">
        <v>7261</v>
      </c>
      <c r="G529" s="6" t="s">
        <v>8176</v>
      </c>
    </row>
    <row r="530" spans="1:7" x14ac:dyDescent="0.25">
      <c r="A530" s="6" t="s">
        <v>3700</v>
      </c>
      <c r="D530" s="6" t="s">
        <v>2505</v>
      </c>
      <c r="G530" s="6" t="s">
        <v>4683</v>
      </c>
    </row>
    <row r="531" spans="1:7" x14ac:dyDescent="0.25">
      <c r="A531" s="6" t="s">
        <v>3786</v>
      </c>
      <c r="D531" s="6" t="s">
        <v>1987</v>
      </c>
      <c r="G531" s="6" t="s">
        <v>6782</v>
      </c>
    </row>
    <row r="532" spans="1:7" x14ac:dyDescent="0.25">
      <c r="A532" s="6" t="s">
        <v>5841</v>
      </c>
      <c r="D532" s="6" t="s">
        <v>8087</v>
      </c>
      <c r="G532" s="6" t="s">
        <v>4769</v>
      </c>
    </row>
    <row r="533" spans="1:7" x14ac:dyDescent="0.25">
      <c r="A533" s="6" t="s">
        <v>6430</v>
      </c>
      <c r="D533" s="6" t="s">
        <v>6431</v>
      </c>
      <c r="G533" s="6" t="s">
        <v>2800</v>
      </c>
    </row>
    <row r="534" spans="1:7" x14ac:dyDescent="0.25">
      <c r="A534" s="6" t="s">
        <v>3881</v>
      </c>
      <c r="D534" s="6" t="s">
        <v>3924</v>
      </c>
      <c r="G534" s="6" t="s">
        <v>7457</v>
      </c>
    </row>
    <row r="535" spans="1:7" x14ac:dyDescent="0.25">
      <c r="A535" s="6" t="s">
        <v>5882</v>
      </c>
      <c r="D535" s="6" t="s">
        <v>7383</v>
      </c>
      <c r="G535" s="6" t="s">
        <v>2833</v>
      </c>
    </row>
    <row r="536" spans="1:7" x14ac:dyDescent="0.25">
      <c r="A536" s="6" t="s">
        <v>3912</v>
      </c>
      <c r="D536" s="6" t="s">
        <v>4068</v>
      </c>
      <c r="G536" s="6" t="s">
        <v>1579</v>
      </c>
    </row>
    <row r="537" spans="1:7" x14ac:dyDescent="0.25">
      <c r="A537" s="6" t="s">
        <v>3908</v>
      </c>
      <c r="D537" s="6" t="s">
        <v>4097</v>
      </c>
      <c r="G537" s="6" t="s">
        <v>1730</v>
      </c>
    </row>
    <row r="538" spans="1:7" x14ac:dyDescent="0.25">
      <c r="A538" s="6" t="s">
        <v>3982</v>
      </c>
      <c r="D538" s="6" t="s">
        <v>2576</v>
      </c>
      <c r="G538" s="6" t="s">
        <v>6784</v>
      </c>
    </row>
    <row r="539" spans="1:7" x14ac:dyDescent="0.25">
      <c r="A539" s="6" t="s">
        <v>3993</v>
      </c>
      <c r="D539" s="6" t="s">
        <v>5883</v>
      </c>
      <c r="G539" s="6" t="s">
        <v>2950</v>
      </c>
    </row>
    <row r="540" spans="1:7" x14ac:dyDescent="0.25">
      <c r="A540" s="6" t="s">
        <v>7381</v>
      </c>
      <c r="D540" s="6" t="s">
        <v>8088</v>
      </c>
      <c r="G540" s="6" t="s">
        <v>3024</v>
      </c>
    </row>
    <row r="541" spans="1:7" x14ac:dyDescent="0.25">
      <c r="A541" s="6" t="s">
        <v>4120</v>
      </c>
      <c r="D541" s="6" t="s">
        <v>4949</v>
      </c>
      <c r="G541" s="6" t="s">
        <v>1393</v>
      </c>
    </row>
    <row r="542" spans="1:7" x14ac:dyDescent="0.25">
      <c r="A542" s="6" t="s">
        <v>4125</v>
      </c>
      <c r="D542" s="6" t="s">
        <v>5032</v>
      </c>
      <c r="G542" s="6" t="s">
        <v>1237</v>
      </c>
    </row>
    <row r="543" spans="1:7" x14ac:dyDescent="0.25">
      <c r="A543" s="6" t="s">
        <v>4229</v>
      </c>
      <c r="D543" s="6" t="s">
        <v>2356</v>
      </c>
      <c r="G543" s="6" t="s">
        <v>1314</v>
      </c>
    </row>
    <row r="544" spans="1:7" x14ac:dyDescent="0.25">
      <c r="A544" s="6" t="s">
        <v>6495</v>
      </c>
      <c r="D544" s="6" t="s">
        <v>5842</v>
      </c>
      <c r="G544" s="6" t="s">
        <v>3819</v>
      </c>
    </row>
    <row r="545" spans="1:7" x14ac:dyDescent="0.25">
      <c r="A545" s="6" t="s">
        <v>7382</v>
      </c>
      <c r="D545" s="6" t="s">
        <v>7384</v>
      </c>
      <c r="G545" s="6" t="s">
        <v>1542</v>
      </c>
    </row>
    <row r="546" spans="1:7" x14ac:dyDescent="0.25">
      <c r="A546" s="6" t="s">
        <v>4276</v>
      </c>
      <c r="D546" s="6" t="s">
        <v>7386</v>
      </c>
      <c r="G546" s="6" t="s">
        <v>1500</v>
      </c>
    </row>
    <row r="547" spans="1:7" x14ac:dyDescent="0.25">
      <c r="A547" s="6" t="s">
        <v>4342</v>
      </c>
      <c r="D547" s="6" t="s">
        <v>5780</v>
      </c>
      <c r="G547" s="6" t="s">
        <v>5905</v>
      </c>
    </row>
    <row r="548" spans="1:7" x14ac:dyDescent="0.25">
      <c r="A548" s="6" t="s">
        <v>7261</v>
      </c>
      <c r="D548" s="6" t="s">
        <v>8089</v>
      </c>
      <c r="G548" s="6" t="s">
        <v>1695</v>
      </c>
    </row>
    <row r="549" spans="1:7" x14ac:dyDescent="0.25">
      <c r="A549" s="6" t="s">
        <v>2505</v>
      </c>
      <c r="D549" s="6" t="s">
        <v>1283</v>
      </c>
      <c r="G549" s="6" t="s">
        <v>1651</v>
      </c>
    </row>
    <row r="550" spans="1:7" x14ac:dyDescent="0.25">
      <c r="A550" s="6" t="s">
        <v>1987</v>
      </c>
      <c r="D550" s="6" t="s">
        <v>2803</v>
      </c>
      <c r="G550" s="6" t="s">
        <v>3919</v>
      </c>
    </row>
    <row r="551" spans="1:7" x14ac:dyDescent="0.25">
      <c r="A551" s="6" t="s">
        <v>6496</v>
      </c>
      <c r="D551" s="6" t="s">
        <v>1638</v>
      </c>
      <c r="G551" s="6" t="s">
        <v>1732</v>
      </c>
    </row>
    <row r="552" spans="1:7" x14ac:dyDescent="0.25">
      <c r="A552" s="6" t="s">
        <v>6431</v>
      </c>
      <c r="D552" s="6" t="s">
        <v>2920</v>
      </c>
      <c r="G552" s="6" t="s">
        <v>4024</v>
      </c>
    </row>
    <row r="553" spans="1:7" x14ac:dyDescent="0.25">
      <c r="A553" s="6" t="s">
        <v>3924</v>
      </c>
      <c r="D553" s="6" t="s">
        <v>2974</v>
      </c>
      <c r="G553" s="6" t="s">
        <v>4039</v>
      </c>
    </row>
    <row r="554" spans="1:7" x14ac:dyDescent="0.25">
      <c r="A554" s="6" t="s">
        <v>7383</v>
      </c>
      <c r="D554" s="6" t="s">
        <v>8090</v>
      </c>
      <c r="G554" s="6" t="s">
        <v>8788</v>
      </c>
    </row>
    <row r="555" spans="1:7" x14ac:dyDescent="0.25">
      <c r="A555" s="6" t="s">
        <v>4068</v>
      </c>
      <c r="D555" s="6" t="s">
        <v>4345</v>
      </c>
      <c r="G555" s="6" t="s">
        <v>4132</v>
      </c>
    </row>
    <row r="556" spans="1:7" x14ac:dyDescent="0.25">
      <c r="A556" s="6" t="s">
        <v>4097</v>
      </c>
      <c r="D556" s="6" t="s">
        <v>2509</v>
      </c>
      <c r="G556" s="6" t="s">
        <v>4149</v>
      </c>
    </row>
    <row r="557" spans="1:7" x14ac:dyDescent="0.25">
      <c r="A557" s="6" t="s">
        <v>4162</v>
      </c>
      <c r="D557" s="6" t="s">
        <v>1991</v>
      </c>
      <c r="G557" s="6" t="s">
        <v>4244</v>
      </c>
    </row>
    <row r="558" spans="1:7" x14ac:dyDescent="0.25">
      <c r="A558" s="6" t="s">
        <v>4327</v>
      </c>
      <c r="D558" s="6" t="s">
        <v>3110</v>
      </c>
      <c r="G558" s="6" t="s">
        <v>4247</v>
      </c>
    </row>
    <row r="559" spans="1:7" x14ac:dyDescent="0.25">
      <c r="A559" s="6" t="s">
        <v>2576</v>
      </c>
      <c r="D559" s="6" t="s">
        <v>1428</v>
      </c>
      <c r="G559" s="6" t="s">
        <v>4262</v>
      </c>
    </row>
    <row r="560" spans="1:7" x14ac:dyDescent="0.25">
      <c r="A560" s="6" t="s">
        <v>1861</v>
      </c>
      <c r="D560" s="6" t="s">
        <v>4541</v>
      </c>
      <c r="G560" s="6" t="s">
        <v>1347</v>
      </c>
    </row>
    <row r="561" spans="1:7" x14ac:dyDescent="0.25">
      <c r="A561" s="6" t="s">
        <v>5883</v>
      </c>
      <c r="D561" s="6" t="s">
        <v>4565</v>
      </c>
      <c r="G561" s="6" t="s">
        <v>3158</v>
      </c>
    </row>
    <row r="562" spans="1:7" x14ac:dyDescent="0.25">
      <c r="A562" s="6" t="s">
        <v>4949</v>
      </c>
      <c r="D562" s="6" t="s">
        <v>6725</v>
      </c>
      <c r="G562" s="6" t="s">
        <v>3183</v>
      </c>
    </row>
    <row r="563" spans="1:7" x14ac:dyDescent="0.25">
      <c r="A563" s="6" t="s">
        <v>5032</v>
      </c>
      <c r="D563" s="6" t="s">
        <v>4610</v>
      </c>
      <c r="G563" s="6" t="s">
        <v>1524</v>
      </c>
    </row>
    <row r="564" spans="1:7" x14ac:dyDescent="0.25">
      <c r="A564" s="6" t="s">
        <v>5097</v>
      </c>
      <c r="D564" s="6" t="s">
        <v>6053</v>
      </c>
      <c r="G564" s="6" t="s">
        <v>3226</v>
      </c>
    </row>
    <row r="565" spans="1:7" x14ac:dyDescent="0.25">
      <c r="A565" s="6" t="s">
        <v>2356</v>
      </c>
      <c r="D565" s="6" t="s">
        <v>8091</v>
      </c>
      <c r="G565" s="6" t="s">
        <v>1599</v>
      </c>
    </row>
    <row r="566" spans="1:7" x14ac:dyDescent="0.25">
      <c r="A566" s="6" t="s">
        <v>5842</v>
      </c>
      <c r="D566" s="6" t="s">
        <v>4689</v>
      </c>
      <c r="G566" s="6" t="s">
        <v>3288</v>
      </c>
    </row>
    <row r="567" spans="1:7" x14ac:dyDescent="0.25">
      <c r="A567" s="6" t="s">
        <v>6724</v>
      </c>
      <c r="D567" s="6" t="s">
        <v>4697</v>
      </c>
      <c r="G567" s="6" t="s">
        <v>3348</v>
      </c>
    </row>
    <row r="568" spans="1:7" x14ac:dyDescent="0.25">
      <c r="A568" s="6" t="s">
        <v>7384</v>
      </c>
      <c r="D568" s="6" t="s">
        <v>4759</v>
      </c>
      <c r="G568" s="6" t="s">
        <v>3431</v>
      </c>
    </row>
    <row r="569" spans="1:7" x14ac:dyDescent="0.25">
      <c r="A569" s="6" t="s">
        <v>7385</v>
      </c>
      <c r="D569" s="6" t="s">
        <v>4758</v>
      </c>
      <c r="G569" s="6" t="s">
        <v>3502</v>
      </c>
    </row>
    <row r="570" spans="1:7" x14ac:dyDescent="0.25">
      <c r="A570" s="6" t="s">
        <v>7386</v>
      </c>
      <c r="D570" s="6" t="s">
        <v>6194</v>
      </c>
      <c r="G570" s="6" t="s">
        <v>3609</v>
      </c>
    </row>
    <row r="571" spans="1:7" x14ac:dyDescent="0.25">
      <c r="A571" s="6" t="s">
        <v>5780</v>
      </c>
      <c r="D571" s="6" t="s">
        <v>6726</v>
      </c>
      <c r="G571" s="6" t="s">
        <v>6789</v>
      </c>
    </row>
    <row r="572" spans="1:7" x14ac:dyDescent="0.25">
      <c r="A572" s="6" t="s">
        <v>1283</v>
      </c>
      <c r="D572" s="6" t="s">
        <v>7389</v>
      </c>
      <c r="G572" s="6" t="s">
        <v>1722</v>
      </c>
    </row>
    <row r="573" spans="1:7" x14ac:dyDescent="0.25">
      <c r="A573" s="6" t="s">
        <v>2803</v>
      </c>
      <c r="D573" s="6" t="s">
        <v>4778</v>
      </c>
      <c r="G573" s="6" t="s">
        <v>8182</v>
      </c>
    </row>
    <row r="574" spans="1:7" x14ac:dyDescent="0.25">
      <c r="A574" s="6" t="s">
        <v>1638</v>
      </c>
      <c r="D574" s="6" t="s">
        <v>8092</v>
      </c>
      <c r="G574" s="6" t="s">
        <v>4657</v>
      </c>
    </row>
    <row r="575" spans="1:7" x14ac:dyDescent="0.25">
      <c r="A575" s="6" t="s">
        <v>2847</v>
      </c>
      <c r="D575" s="6" t="s">
        <v>8093</v>
      </c>
      <c r="G575" s="6" t="s">
        <v>4725</v>
      </c>
    </row>
    <row r="576" spans="1:7" x14ac:dyDescent="0.25">
      <c r="A576" s="6" t="s">
        <v>2920</v>
      </c>
      <c r="D576" s="6" t="s">
        <v>4838</v>
      </c>
      <c r="G576" s="6" t="s">
        <v>8183</v>
      </c>
    </row>
    <row r="577" spans="1:7" x14ac:dyDescent="0.25">
      <c r="A577" s="6" t="s">
        <v>2974</v>
      </c>
      <c r="D577" s="6" t="s">
        <v>2386</v>
      </c>
      <c r="G577" s="6" t="s">
        <v>8184</v>
      </c>
    </row>
    <row r="578" spans="1:7" x14ac:dyDescent="0.25">
      <c r="A578" s="6" t="s">
        <v>7919</v>
      </c>
      <c r="D578" s="6" t="s">
        <v>2419</v>
      </c>
      <c r="G578" s="6" t="s">
        <v>1370</v>
      </c>
    </row>
    <row r="579" spans="1:7" x14ac:dyDescent="0.25">
      <c r="A579" s="6" t="s">
        <v>4345</v>
      </c>
      <c r="D579" s="6" t="s">
        <v>2407</v>
      </c>
      <c r="G579" s="6" t="s">
        <v>1410</v>
      </c>
    </row>
    <row r="580" spans="1:7" x14ac:dyDescent="0.25">
      <c r="A580" s="6" t="s">
        <v>2509</v>
      </c>
      <c r="D580" s="6" t="s">
        <v>4890</v>
      </c>
      <c r="G580" s="6" t="s">
        <v>4897</v>
      </c>
    </row>
    <row r="581" spans="1:7" x14ac:dyDescent="0.25">
      <c r="A581" s="6" t="s">
        <v>1991</v>
      </c>
      <c r="D581" s="6" t="s">
        <v>2704</v>
      </c>
      <c r="G581" s="6" t="s">
        <v>8789</v>
      </c>
    </row>
    <row r="582" spans="1:7" x14ac:dyDescent="0.25">
      <c r="A582" s="6" t="s">
        <v>3110</v>
      </c>
      <c r="D582" s="6" t="s">
        <v>5453</v>
      </c>
      <c r="G582" s="6" t="s">
        <v>8790</v>
      </c>
    </row>
    <row r="583" spans="1:7" x14ac:dyDescent="0.25">
      <c r="A583" s="6" t="s">
        <v>1428</v>
      </c>
      <c r="D583" s="6" t="s">
        <v>5884</v>
      </c>
      <c r="G583" s="6" t="s">
        <v>1553</v>
      </c>
    </row>
    <row r="584" spans="1:7" x14ac:dyDescent="0.25">
      <c r="A584" s="6" t="s">
        <v>4541</v>
      </c>
      <c r="D584" s="6" t="s">
        <v>6113</v>
      </c>
      <c r="G584" s="6" t="s">
        <v>1476</v>
      </c>
    </row>
    <row r="585" spans="1:7" x14ac:dyDescent="0.25">
      <c r="A585" s="6" t="s">
        <v>7387</v>
      </c>
      <c r="D585" s="6" t="s">
        <v>1429</v>
      </c>
      <c r="G585" s="6" t="s">
        <v>4946</v>
      </c>
    </row>
    <row r="586" spans="1:7" x14ac:dyDescent="0.25">
      <c r="A586" s="6" t="s">
        <v>4565</v>
      </c>
      <c r="D586" s="6" t="s">
        <v>8094</v>
      </c>
      <c r="G586" s="6" t="s">
        <v>1713</v>
      </c>
    </row>
    <row r="587" spans="1:7" x14ac:dyDescent="0.25">
      <c r="A587" s="6" t="s">
        <v>6725</v>
      </c>
      <c r="D587" s="6" t="s">
        <v>6727</v>
      </c>
      <c r="G587" s="6" t="s">
        <v>5069</v>
      </c>
    </row>
    <row r="588" spans="1:7" x14ac:dyDescent="0.25">
      <c r="A588" s="6" t="s">
        <v>7388</v>
      </c>
      <c r="D588" s="6" t="s">
        <v>4598</v>
      </c>
      <c r="G588" s="6" t="s">
        <v>5090</v>
      </c>
    </row>
    <row r="589" spans="1:7" x14ac:dyDescent="0.25">
      <c r="A589" s="6" t="s">
        <v>4610</v>
      </c>
      <c r="D589" s="6" t="s">
        <v>7390</v>
      </c>
      <c r="G589" s="6" t="s">
        <v>5165</v>
      </c>
    </row>
    <row r="590" spans="1:7" x14ac:dyDescent="0.25">
      <c r="A590" s="6" t="s">
        <v>6053</v>
      </c>
      <c r="D590" s="6" t="s">
        <v>4694</v>
      </c>
      <c r="G590" s="6" t="s">
        <v>5169</v>
      </c>
    </row>
    <row r="591" spans="1:7" x14ac:dyDescent="0.25">
      <c r="A591" s="6" t="s">
        <v>4689</v>
      </c>
      <c r="D591" s="6" t="s">
        <v>7391</v>
      </c>
      <c r="G591" s="6" t="s">
        <v>5226</v>
      </c>
    </row>
    <row r="592" spans="1:7" x14ac:dyDescent="0.25">
      <c r="A592" s="6" t="s">
        <v>4697</v>
      </c>
      <c r="D592" s="6" t="s">
        <v>6728</v>
      </c>
      <c r="G592" s="6" t="s">
        <v>5263</v>
      </c>
    </row>
    <row r="593" spans="1:7" x14ac:dyDescent="0.25">
      <c r="A593" s="6" t="s">
        <v>4759</v>
      </c>
      <c r="D593" s="6" t="s">
        <v>4807</v>
      </c>
      <c r="G593" s="6" t="s">
        <v>5305</v>
      </c>
    </row>
    <row r="594" spans="1:7" x14ac:dyDescent="0.25">
      <c r="A594" s="6" t="s">
        <v>4758</v>
      </c>
      <c r="D594" s="6" t="s">
        <v>7262</v>
      </c>
      <c r="G594" s="6" t="s">
        <v>1342</v>
      </c>
    </row>
    <row r="595" spans="1:7" x14ac:dyDescent="0.25">
      <c r="A595" s="6" t="s">
        <v>6194</v>
      </c>
      <c r="D595" s="6" t="s">
        <v>2340</v>
      </c>
      <c r="G595" s="6" t="s">
        <v>1356</v>
      </c>
    </row>
    <row r="596" spans="1:7" x14ac:dyDescent="0.25">
      <c r="A596" s="6" t="s">
        <v>6726</v>
      </c>
      <c r="D596" s="6" t="s">
        <v>4863</v>
      </c>
      <c r="G596" s="6" t="s">
        <v>3209</v>
      </c>
    </row>
    <row r="597" spans="1:7" x14ac:dyDescent="0.25">
      <c r="A597" s="6" t="s">
        <v>7389</v>
      </c>
      <c r="D597" s="6" t="s">
        <v>3182</v>
      </c>
      <c r="G597" s="6" t="s">
        <v>1675</v>
      </c>
    </row>
    <row r="598" spans="1:7" x14ac:dyDescent="0.25">
      <c r="A598" s="6" t="s">
        <v>4778</v>
      </c>
      <c r="D598" s="6" t="s">
        <v>6729</v>
      </c>
      <c r="G598" s="6" t="s">
        <v>3339</v>
      </c>
    </row>
    <row r="599" spans="1:7" x14ac:dyDescent="0.25">
      <c r="A599" s="6" t="s">
        <v>4838</v>
      </c>
      <c r="D599" s="6" t="s">
        <v>7393</v>
      </c>
      <c r="G599" s="6" t="s">
        <v>3458</v>
      </c>
    </row>
    <row r="600" spans="1:7" x14ac:dyDescent="0.25">
      <c r="A600" s="6" t="s">
        <v>2386</v>
      </c>
      <c r="D600" s="6" t="s">
        <v>3243</v>
      </c>
      <c r="G600" s="6" t="s">
        <v>3641</v>
      </c>
    </row>
    <row r="601" spans="1:7" x14ac:dyDescent="0.25">
      <c r="A601" s="6" t="s">
        <v>2419</v>
      </c>
      <c r="D601" s="6" t="s">
        <v>3272</v>
      </c>
      <c r="G601" s="6" t="s">
        <v>8791</v>
      </c>
    </row>
    <row r="602" spans="1:7" x14ac:dyDescent="0.25">
      <c r="A602" s="6" t="s">
        <v>2407</v>
      </c>
      <c r="D602" s="6" t="s">
        <v>3326</v>
      </c>
      <c r="G602" s="6" t="s">
        <v>7467</v>
      </c>
    </row>
    <row r="603" spans="1:7" x14ac:dyDescent="0.25">
      <c r="A603" s="6" t="s">
        <v>4890</v>
      </c>
      <c r="D603" s="6" t="s">
        <v>3495</v>
      </c>
      <c r="G603" s="6" t="s">
        <v>4594</v>
      </c>
    </row>
    <row r="604" spans="1:7" x14ac:dyDescent="0.25">
      <c r="A604" s="6" t="s">
        <v>2704</v>
      </c>
      <c r="D604" s="6" t="s">
        <v>6634</v>
      </c>
      <c r="G604" s="6" t="s">
        <v>4650</v>
      </c>
    </row>
    <row r="605" spans="1:7" x14ac:dyDescent="0.25">
      <c r="A605" s="6" t="s">
        <v>5453</v>
      </c>
      <c r="D605" s="6" t="s">
        <v>2627</v>
      </c>
      <c r="G605" s="6" t="s">
        <v>7468</v>
      </c>
    </row>
    <row r="606" spans="1:7" x14ac:dyDescent="0.25">
      <c r="A606" s="6" t="s">
        <v>5884</v>
      </c>
      <c r="D606" s="6" t="s">
        <v>2221</v>
      </c>
      <c r="G606" s="6" t="s">
        <v>8187</v>
      </c>
    </row>
    <row r="607" spans="1:7" x14ac:dyDescent="0.25">
      <c r="A607" s="6" t="s">
        <v>6113</v>
      </c>
      <c r="D607" s="6" t="s">
        <v>3743</v>
      </c>
      <c r="G607" s="6" t="s">
        <v>8188</v>
      </c>
    </row>
    <row r="608" spans="1:7" x14ac:dyDescent="0.25">
      <c r="A608" s="6" t="s">
        <v>1429</v>
      </c>
      <c r="D608" s="6" t="s">
        <v>7394</v>
      </c>
      <c r="G608" s="6" t="s">
        <v>6797</v>
      </c>
    </row>
    <row r="609" spans="1:7" x14ac:dyDescent="0.25">
      <c r="A609" s="6" t="s">
        <v>6727</v>
      </c>
      <c r="D609" s="6" t="s">
        <v>5885</v>
      </c>
      <c r="G609" s="6" t="s">
        <v>7168</v>
      </c>
    </row>
    <row r="610" spans="1:7" x14ac:dyDescent="0.25">
      <c r="A610" s="6" t="s">
        <v>4598</v>
      </c>
      <c r="D610" s="6" t="s">
        <v>7395</v>
      </c>
      <c r="G610" s="6" t="s">
        <v>3783</v>
      </c>
    </row>
    <row r="611" spans="1:7" x14ac:dyDescent="0.25">
      <c r="A611" s="6" t="s">
        <v>7390</v>
      </c>
      <c r="D611" s="6" t="s">
        <v>5411</v>
      </c>
      <c r="G611" s="6" t="s">
        <v>7469</v>
      </c>
    </row>
    <row r="612" spans="1:7" x14ac:dyDescent="0.25">
      <c r="A612" s="6" t="s">
        <v>4694</v>
      </c>
      <c r="D612" s="6" t="s">
        <v>5461</v>
      </c>
      <c r="G612" s="6" t="s">
        <v>7470</v>
      </c>
    </row>
    <row r="613" spans="1:7" x14ac:dyDescent="0.25">
      <c r="A613" s="6" t="s">
        <v>7391</v>
      </c>
      <c r="D613" s="6" t="s">
        <v>4536</v>
      </c>
      <c r="G613" s="6" t="s">
        <v>3833</v>
      </c>
    </row>
    <row r="614" spans="1:7" x14ac:dyDescent="0.25">
      <c r="A614" s="6" t="s">
        <v>7392</v>
      </c>
      <c r="D614" s="6" t="s">
        <v>8095</v>
      </c>
      <c r="G614" s="6" t="s">
        <v>6239</v>
      </c>
    </row>
    <row r="615" spans="1:7" x14ac:dyDescent="0.25">
      <c r="A615" s="6" t="s">
        <v>6728</v>
      </c>
      <c r="D615" s="6" t="s">
        <v>8096</v>
      </c>
      <c r="G615" s="6" t="s">
        <v>3894</v>
      </c>
    </row>
    <row r="616" spans="1:7" x14ac:dyDescent="0.25">
      <c r="A616" s="6" t="s">
        <v>7157</v>
      </c>
      <c r="D616" s="6" t="s">
        <v>6731</v>
      </c>
      <c r="G616" s="6" t="s">
        <v>3990</v>
      </c>
    </row>
    <row r="617" spans="1:7" x14ac:dyDescent="0.25">
      <c r="A617" s="6" t="s">
        <v>4807</v>
      </c>
      <c r="D617" s="6" t="s">
        <v>1312</v>
      </c>
      <c r="G617" s="6" t="s">
        <v>4071</v>
      </c>
    </row>
    <row r="618" spans="1:7" x14ac:dyDescent="0.25">
      <c r="A618" s="6" t="s">
        <v>7262</v>
      </c>
      <c r="D618" s="6" t="s">
        <v>3808</v>
      </c>
      <c r="G618" s="6" t="s">
        <v>4109</v>
      </c>
    </row>
    <row r="619" spans="1:7" x14ac:dyDescent="0.25">
      <c r="A619" s="6" t="s">
        <v>2340</v>
      </c>
      <c r="D619" s="6" t="s">
        <v>8097</v>
      </c>
      <c r="G619" s="6" t="s">
        <v>4169</v>
      </c>
    </row>
    <row r="620" spans="1:7" x14ac:dyDescent="0.25">
      <c r="A620" s="6" t="s">
        <v>4863</v>
      </c>
      <c r="D620" s="6" t="s">
        <v>1498</v>
      </c>
      <c r="G620" s="6" t="s">
        <v>8190</v>
      </c>
    </row>
    <row r="621" spans="1:7" x14ac:dyDescent="0.25">
      <c r="A621" s="6" t="s">
        <v>3182</v>
      </c>
      <c r="D621" s="6" t="s">
        <v>3839</v>
      </c>
      <c r="G621" s="6" t="s">
        <v>4254</v>
      </c>
    </row>
    <row r="622" spans="1:7" x14ac:dyDescent="0.25">
      <c r="A622" s="6" t="s">
        <v>6729</v>
      </c>
      <c r="D622" s="6" t="s">
        <v>6195</v>
      </c>
      <c r="G622" s="6" t="s">
        <v>1226</v>
      </c>
    </row>
    <row r="623" spans="1:7" x14ac:dyDescent="0.25">
      <c r="A623" s="6" t="s">
        <v>7393</v>
      </c>
      <c r="D623" s="6" t="s">
        <v>7396</v>
      </c>
      <c r="G623" s="6" t="s">
        <v>2781</v>
      </c>
    </row>
    <row r="624" spans="1:7" x14ac:dyDescent="0.25">
      <c r="A624" s="6" t="s">
        <v>3243</v>
      </c>
      <c r="D624" s="6" t="s">
        <v>1655</v>
      </c>
      <c r="G624" s="6" t="s">
        <v>2788</v>
      </c>
    </row>
    <row r="625" spans="1:7" x14ac:dyDescent="0.25">
      <c r="A625" s="6" t="s">
        <v>3272</v>
      </c>
      <c r="D625" s="6" t="s">
        <v>3946</v>
      </c>
      <c r="G625" s="6" t="s">
        <v>8191</v>
      </c>
    </row>
    <row r="626" spans="1:7" x14ac:dyDescent="0.25">
      <c r="A626" s="6" t="s">
        <v>3326</v>
      </c>
      <c r="D626" s="6" t="s">
        <v>3959</v>
      </c>
      <c r="G626" s="6" t="s">
        <v>8792</v>
      </c>
    </row>
    <row r="627" spans="1:7" x14ac:dyDescent="0.25">
      <c r="A627" s="6" t="s">
        <v>3381</v>
      </c>
      <c r="D627" s="6" t="s">
        <v>6196</v>
      </c>
      <c r="G627" s="6" t="s">
        <v>8793</v>
      </c>
    </row>
    <row r="628" spans="1:7" x14ac:dyDescent="0.25">
      <c r="A628" s="6" t="s">
        <v>3495</v>
      </c>
      <c r="D628" s="6" t="s">
        <v>6197</v>
      </c>
      <c r="G628" s="6" t="s">
        <v>1491</v>
      </c>
    </row>
    <row r="629" spans="1:7" x14ac:dyDescent="0.25">
      <c r="A629" s="6" t="s">
        <v>6634</v>
      </c>
      <c r="D629" s="6" t="s">
        <v>8098</v>
      </c>
      <c r="G629" s="6" t="s">
        <v>2816</v>
      </c>
    </row>
    <row r="630" spans="1:7" x14ac:dyDescent="0.25">
      <c r="A630" s="6" t="s">
        <v>2627</v>
      </c>
      <c r="D630" s="6" t="s">
        <v>3983</v>
      </c>
      <c r="G630" s="6" t="s">
        <v>1639</v>
      </c>
    </row>
    <row r="631" spans="1:7" x14ac:dyDescent="0.25">
      <c r="A631" s="6" t="s">
        <v>2221</v>
      </c>
      <c r="D631" s="6" t="s">
        <v>4046</v>
      </c>
      <c r="G631" s="6" t="s">
        <v>2863</v>
      </c>
    </row>
    <row r="632" spans="1:7" x14ac:dyDescent="0.25">
      <c r="A632" s="6" t="s">
        <v>3743</v>
      </c>
      <c r="D632" s="6" t="s">
        <v>4052</v>
      </c>
      <c r="G632" s="6" t="s">
        <v>2897</v>
      </c>
    </row>
    <row r="633" spans="1:7" x14ac:dyDescent="0.25">
      <c r="A633" s="6" t="s">
        <v>7394</v>
      </c>
      <c r="D633" s="6" t="s">
        <v>4063</v>
      </c>
      <c r="G633" s="6" t="s">
        <v>2931</v>
      </c>
    </row>
    <row r="634" spans="1:7" x14ac:dyDescent="0.25">
      <c r="A634" s="6" t="s">
        <v>5885</v>
      </c>
      <c r="D634" s="6" t="s">
        <v>6732</v>
      </c>
      <c r="G634" s="6" t="s">
        <v>2951</v>
      </c>
    </row>
    <row r="635" spans="1:7" x14ac:dyDescent="0.25">
      <c r="A635" s="6" t="s">
        <v>7920</v>
      </c>
      <c r="D635" s="6" t="s">
        <v>4118</v>
      </c>
      <c r="G635" s="6" t="s">
        <v>2980</v>
      </c>
    </row>
    <row r="636" spans="1:7" x14ac:dyDescent="0.25">
      <c r="A636" s="6" t="s">
        <v>7395</v>
      </c>
      <c r="D636" s="6" t="s">
        <v>4127</v>
      </c>
      <c r="G636" s="6" t="s">
        <v>2964</v>
      </c>
    </row>
    <row r="637" spans="1:7" x14ac:dyDescent="0.25">
      <c r="A637" s="6" t="s">
        <v>5411</v>
      </c>
      <c r="D637" s="6" t="s">
        <v>4231</v>
      </c>
      <c r="G637" s="6" t="s">
        <v>3005</v>
      </c>
    </row>
    <row r="638" spans="1:7" x14ac:dyDescent="0.25">
      <c r="A638" s="6" t="s">
        <v>5461</v>
      </c>
      <c r="D638" s="6" t="s">
        <v>5843</v>
      </c>
      <c r="G638" s="6" t="s">
        <v>7472</v>
      </c>
    </row>
    <row r="639" spans="1:7" x14ac:dyDescent="0.25">
      <c r="A639" s="6" t="s">
        <v>4536</v>
      </c>
      <c r="D639" s="6" t="s">
        <v>5886</v>
      </c>
      <c r="G639" s="6" t="s">
        <v>3044</v>
      </c>
    </row>
    <row r="640" spans="1:7" x14ac:dyDescent="0.25">
      <c r="A640" s="6" t="s">
        <v>6730</v>
      </c>
      <c r="D640" s="6" t="s">
        <v>4277</v>
      </c>
      <c r="G640" s="6" t="s">
        <v>3046</v>
      </c>
    </row>
    <row r="641" spans="1:7" x14ac:dyDescent="0.25">
      <c r="A641" s="6" t="s">
        <v>4696</v>
      </c>
      <c r="D641" s="6" t="s">
        <v>4302</v>
      </c>
      <c r="G641" s="6" t="s">
        <v>1269</v>
      </c>
    </row>
    <row r="642" spans="1:7" x14ac:dyDescent="0.25">
      <c r="A642" s="6" t="s">
        <v>6731</v>
      </c>
      <c r="D642" s="6" t="s">
        <v>2445</v>
      </c>
      <c r="G642" s="6" t="s">
        <v>6812</v>
      </c>
    </row>
    <row r="643" spans="1:7" x14ac:dyDescent="0.25">
      <c r="A643" s="6" t="s">
        <v>1312</v>
      </c>
      <c r="D643" s="6" t="s">
        <v>1858</v>
      </c>
      <c r="G643" s="6" t="s">
        <v>1672</v>
      </c>
    </row>
    <row r="644" spans="1:7" x14ac:dyDescent="0.25">
      <c r="A644" s="6" t="s">
        <v>3808</v>
      </c>
      <c r="D644" s="6" t="s">
        <v>4437</v>
      </c>
      <c r="G644" s="6" t="s">
        <v>8211</v>
      </c>
    </row>
    <row r="645" spans="1:7" x14ac:dyDescent="0.25">
      <c r="A645" s="6" t="s">
        <v>1498</v>
      </c>
      <c r="D645" s="6" t="s">
        <v>4411</v>
      </c>
      <c r="G645" s="6" t="s">
        <v>5051</v>
      </c>
    </row>
    <row r="646" spans="1:7" x14ac:dyDescent="0.25">
      <c r="A646" s="6" t="s">
        <v>3839</v>
      </c>
      <c r="D646" s="6" t="s">
        <v>1262</v>
      </c>
      <c r="G646" s="6" t="s">
        <v>6813</v>
      </c>
    </row>
    <row r="647" spans="1:7" x14ac:dyDescent="0.25">
      <c r="A647" s="6" t="s">
        <v>6195</v>
      </c>
      <c r="D647" s="6" t="s">
        <v>3165</v>
      </c>
      <c r="G647" s="6" t="s">
        <v>5250</v>
      </c>
    </row>
    <row r="648" spans="1:7" x14ac:dyDescent="0.25">
      <c r="A648" s="6" t="s">
        <v>7396</v>
      </c>
      <c r="D648" s="6" t="s">
        <v>1471</v>
      </c>
      <c r="G648" s="6" t="s">
        <v>5291</v>
      </c>
    </row>
    <row r="649" spans="1:7" x14ac:dyDescent="0.25">
      <c r="A649" s="6" t="s">
        <v>1655</v>
      </c>
      <c r="D649" s="6" t="s">
        <v>3206</v>
      </c>
      <c r="G649" s="6" t="s">
        <v>2783</v>
      </c>
    </row>
    <row r="650" spans="1:7" x14ac:dyDescent="0.25">
      <c r="A650" s="6" t="s">
        <v>3946</v>
      </c>
      <c r="D650" s="6" t="s">
        <v>3278</v>
      </c>
      <c r="G650" s="6" t="s">
        <v>1326</v>
      </c>
    </row>
    <row r="651" spans="1:7" x14ac:dyDescent="0.25">
      <c r="A651" s="6" t="s">
        <v>3959</v>
      </c>
      <c r="D651" s="6" t="s">
        <v>6198</v>
      </c>
      <c r="G651" s="6" t="s">
        <v>1450</v>
      </c>
    </row>
    <row r="652" spans="1:7" x14ac:dyDescent="0.25">
      <c r="A652" s="6" t="s">
        <v>6196</v>
      </c>
      <c r="D652" s="6" t="s">
        <v>6734</v>
      </c>
      <c r="G652" s="6" t="s">
        <v>1659</v>
      </c>
    </row>
    <row r="653" spans="1:7" x14ac:dyDescent="0.25">
      <c r="A653" s="6" t="s">
        <v>3983</v>
      </c>
      <c r="D653" s="6" t="s">
        <v>7398</v>
      </c>
      <c r="G653" s="6" t="s">
        <v>4635</v>
      </c>
    </row>
    <row r="654" spans="1:7" x14ac:dyDescent="0.25">
      <c r="A654" s="6" t="s">
        <v>4046</v>
      </c>
      <c r="D654" s="6" t="s">
        <v>3393</v>
      </c>
      <c r="G654" s="6" t="s">
        <v>4703</v>
      </c>
    </row>
    <row r="655" spans="1:7" x14ac:dyDescent="0.25">
      <c r="A655" s="6" t="s">
        <v>4052</v>
      </c>
      <c r="D655" s="6" t="s">
        <v>5887</v>
      </c>
      <c r="G655" s="6" t="s">
        <v>6440</v>
      </c>
    </row>
    <row r="656" spans="1:7" x14ac:dyDescent="0.25">
      <c r="A656" s="6" t="s">
        <v>4063</v>
      </c>
      <c r="D656" s="6" t="s">
        <v>6199</v>
      </c>
      <c r="G656" s="6" t="s">
        <v>7486</v>
      </c>
    </row>
    <row r="657" spans="1:7" x14ac:dyDescent="0.25">
      <c r="A657" s="6" t="s">
        <v>6732</v>
      </c>
      <c r="D657" s="6" t="s">
        <v>6200</v>
      </c>
      <c r="G657" s="6" t="s">
        <v>2810</v>
      </c>
    </row>
    <row r="658" spans="1:7" x14ac:dyDescent="0.25">
      <c r="A658" s="6" t="s">
        <v>6733</v>
      </c>
      <c r="D658" s="6" t="s">
        <v>3466</v>
      </c>
      <c r="G658" s="6" t="s">
        <v>2880</v>
      </c>
    </row>
    <row r="659" spans="1:7" x14ac:dyDescent="0.25">
      <c r="A659" s="6" t="s">
        <v>7921</v>
      </c>
      <c r="D659" s="6" t="s">
        <v>3546</v>
      </c>
      <c r="G659" s="6" t="s">
        <v>2889</v>
      </c>
    </row>
    <row r="660" spans="1:7" x14ac:dyDescent="0.25">
      <c r="A660" s="6" t="s">
        <v>4118</v>
      </c>
      <c r="D660" s="6" t="s">
        <v>3520</v>
      </c>
      <c r="G660" s="6" t="s">
        <v>7487</v>
      </c>
    </row>
    <row r="661" spans="1:7" x14ac:dyDescent="0.25">
      <c r="A661" s="6" t="s">
        <v>4127</v>
      </c>
      <c r="D661" s="6" t="s">
        <v>6114</v>
      </c>
      <c r="G661" s="6" t="s">
        <v>2966</v>
      </c>
    </row>
    <row r="662" spans="1:7" x14ac:dyDescent="0.25">
      <c r="A662" s="6" t="s">
        <v>4231</v>
      </c>
      <c r="D662" s="6" t="s">
        <v>6201</v>
      </c>
      <c r="G662" s="6" t="s">
        <v>8794</v>
      </c>
    </row>
    <row r="663" spans="1:7" x14ac:dyDescent="0.25">
      <c r="A663" s="6" t="s">
        <v>5843</v>
      </c>
      <c r="D663" s="6" t="s">
        <v>3593</v>
      </c>
      <c r="G663" s="6" t="s">
        <v>8795</v>
      </c>
    </row>
    <row r="664" spans="1:7" x14ac:dyDescent="0.25">
      <c r="A664" s="6" t="s">
        <v>5886</v>
      </c>
      <c r="D664" s="6" t="s">
        <v>3656</v>
      </c>
      <c r="G664" s="6" t="s">
        <v>8212</v>
      </c>
    </row>
    <row r="665" spans="1:7" x14ac:dyDescent="0.25">
      <c r="A665" s="6" t="s">
        <v>7397</v>
      </c>
      <c r="D665" s="6" t="s">
        <v>2475</v>
      </c>
      <c r="G665" s="6" t="s">
        <v>8213</v>
      </c>
    </row>
    <row r="666" spans="1:7" x14ac:dyDescent="0.25">
      <c r="A666" s="6" t="s">
        <v>4277</v>
      </c>
      <c r="D666" s="6" t="s">
        <v>1798</v>
      </c>
      <c r="G666" s="6" t="s">
        <v>6817</v>
      </c>
    </row>
    <row r="667" spans="1:7" x14ac:dyDescent="0.25">
      <c r="A667" s="6" t="s">
        <v>4302</v>
      </c>
      <c r="D667" s="6" t="s">
        <v>1910</v>
      </c>
      <c r="G667" s="6" t="s">
        <v>8796</v>
      </c>
    </row>
    <row r="668" spans="1:7" x14ac:dyDescent="0.25">
      <c r="A668" s="6" t="s">
        <v>2445</v>
      </c>
      <c r="D668" s="6" t="s">
        <v>2079</v>
      </c>
      <c r="G668" s="6" t="s">
        <v>4055</v>
      </c>
    </row>
    <row r="669" spans="1:7" x14ac:dyDescent="0.25">
      <c r="A669" s="6" t="s">
        <v>1858</v>
      </c>
      <c r="D669" s="6" t="s">
        <v>3759</v>
      </c>
      <c r="G669" s="6" t="s">
        <v>6242</v>
      </c>
    </row>
    <row r="670" spans="1:7" x14ac:dyDescent="0.25">
      <c r="A670" s="6" t="s">
        <v>4437</v>
      </c>
      <c r="D670" s="6" t="s">
        <v>3752</v>
      </c>
      <c r="G670" s="6" t="s">
        <v>8797</v>
      </c>
    </row>
    <row r="671" spans="1:7" x14ac:dyDescent="0.25">
      <c r="A671" s="6" t="s">
        <v>4411</v>
      </c>
      <c r="D671" s="6" t="s">
        <v>6204</v>
      </c>
      <c r="G671" s="6" t="s">
        <v>8798</v>
      </c>
    </row>
    <row r="672" spans="1:7" x14ac:dyDescent="0.25">
      <c r="A672" s="6" t="s">
        <v>1262</v>
      </c>
      <c r="D672" s="6" t="s">
        <v>6205</v>
      </c>
      <c r="G672" s="6" t="s">
        <v>4309</v>
      </c>
    </row>
    <row r="673" spans="1:7" x14ac:dyDescent="0.25">
      <c r="A673" s="6" t="s">
        <v>3165</v>
      </c>
      <c r="D673" s="6" t="s">
        <v>6735</v>
      </c>
      <c r="G673" s="6" t="s">
        <v>5915</v>
      </c>
    </row>
    <row r="674" spans="1:7" x14ac:dyDescent="0.25">
      <c r="A674" s="6" t="s">
        <v>1471</v>
      </c>
      <c r="D674" s="6" t="s">
        <v>6206</v>
      </c>
      <c r="G674" s="6" t="s">
        <v>7490</v>
      </c>
    </row>
    <row r="675" spans="1:7" x14ac:dyDescent="0.25">
      <c r="A675" s="6" t="s">
        <v>3206</v>
      </c>
      <c r="D675" s="6" t="s">
        <v>7399</v>
      </c>
      <c r="G675" s="6" t="s">
        <v>2860</v>
      </c>
    </row>
    <row r="676" spans="1:7" x14ac:dyDescent="0.25">
      <c r="A676" s="6" t="s">
        <v>3278</v>
      </c>
      <c r="D676" s="6" t="s">
        <v>2349</v>
      </c>
      <c r="G676" s="6" t="s">
        <v>8215</v>
      </c>
    </row>
    <row r="677" spans="1:7" x14ac:dyDescent="0.25">
      <c r="A677" s="6" t="s">
        <v>6198</v>
      </c>
      <c r="D677" s="6" t="s">
        <v>4867</v>
      </c>
      <c r="G677" s="6" t="s">
        <v>2929</v>
      </c>
    </row>
    <row r="678" spans="1:7" x14ac:dyDescent="0.25">
      <c r="A678" s="6" t="s">
        <v>6734</v>
      </c>
      <c r="D678" s="6" t="s">
        <v>3861</v>
      </c>
      <c r="G678" s="6" t="s">
        <v>6639</v>
      </c>
    </row>
    <row r="679" spans="1:7" x14ac:dyDescent="0.25">
      <c r="A679" s="6" t="s">
        <v>7398</v>
      </c>
      <c r="D679" s="6" t="s">
        <v>3888</v>
      </c>
      <c r="G679" s="6" t="s">
        <v>2999</v>
      </c>
    </row>
    <row r="680" spans="1:7" x14ac:dyDescent="0.25">
      <c r="A680" s="6" t="s">
        <v>3393</v>
      </c>
      <c r="D680" s="6" t="s">
        <v>8099</v>
      </c>
      <c r="G680" s="6" t="s">
        <v>3013</v>
      </c>
    </row>
    <row r="681" spans="1:7" x14ac:dyDescent="0.25">
      <c r="A681" s="6" t="s">
        <v>5887</v>
      </c>
      <c r="D681" s="6" t="s">
        <v>4031</v>
      </c>
      <c r="G681" s="6" t="s">
        <v>3050</v>
      </c>
    </row>
    <row r="682" spans="1:7" x14ac:dyDescent="0.25">
      <c r="A682" s="6" t="s">
        <v>6199</v>
      </c>
      <c r="D682" s="6" t="s">
        <v>4095</v>
      </c>
      <c r="G682" s="6" t="s">
        <v>6243</v>
      </c>
    </row>
    <row r="683" spans="1:7" x14ac:dyDescent="0.25">
      <c r="A683" s="6" t="s">
        <v>6200</v>
      </c>
      <c r="D683" s="6" t="s">
        <v>6207</v>
      </c>
      <c r="G683" s="6" t="s">
        <v>5916</v>
      </c>
    </row>
    <row r="684" spans="1:7" x14ac:dyDescent="0.25">
      <c r="A684" s="6" t="s">
        <v>3466</v>
      </c>
      <c r="D684" s="6" t="s">
        <v>4325</v>
      </c>
      <c r="G684" s="6" t="s">
        <v>3897</v>
      </c>
    </row>
    <row r="685" spans="1:7" x14ac:dyDescent="0.25">
      <c r="A685" s="6" t="s">
        <v>3546</v>
      </c>
      <c r="D685" s="6" t="s">
        <v>2578</v>
      </c>
      <c r="G685" s="6" t="s">
        <v>6820</v>
      </c>
    </row>
    <row r="686" spans="1:7" x14ac:dyDescent="0.25">
      <c r="A686" s="6" t="s">
        <v>3520</v>
      </c>
      <c r="D686" s="6" t="s">
        <v>2160</v>
      </c>
      <c r="G686" s="6" t="s">
        <v>4079</v>
      </c>
    </row>
    <row r="687" spans="1:7" x14ac:dyDescent="0.25">
      <c r="A687" s="6" t="s">
        <v>6114</v>
      </c>
      <c r="D687" s="6" t="s">
        <v>4387</v>
      </c>
      <c r="G687" s="6" t="s">
        <v>8799</v>
      </c>
    </row>
    <row r="688" spans="1:7" x14ac:dyDescent="0.25">
      <c r="A688" s="6" t="s">
        <v>6201</v>
      </c>
      <c r="D688" s="6" t="s">
        <v>1402</v>
      </c>
      <c r="G688" s="6" t="s">
        <v>4197</v>
      </c>
    </row>
    <row r="689" spans="1:7" x14ac:dyDescent="0.25">
      <c r="A689" s="6" t="s">
        <v>6202</v>
      </c>
      <c r="D689" s="6" t="s">
        <v>1344</v>
      </c>
      <c r="G689" s="6" t="s">
        <v>8800</v>
      </c>
    </row>
    <row r="690" spans="1:7" x14ac:dyDescent="0.25">
      <c r="A690" s="6" t="s">
        <v>6203</v>
      </c>
      <c r="D690" s="6" t="s">
        <v>3172</v>
      </c>
      <c r="G690" s="6" t="s">
        <v>8801</v>
      </c>
    </row>
    <row r="691" spans="1:7" x14ac:dyDescent="0.25">
      <c r="A691" s="6" t="s">
        <v>3593</v>
      </c>
      <c r="D691" s="6" t="s">
        <v>1564</v>
      </c>
      <c r="G691" s="6" t="s">
        <v>2795</v>
      </c>
    </row>
    <row r="692" spans="1:7" x14ac:dyDescent="0.25">
      <c r="A692" s="6" t="s">
        <v>3656</v>
      </c>
      <c r="D692" s="6" t="s">
        <v>1525</v>
      </c>
      <c r="G692" s="6" t="s">
        <v>8216</v>
      </c>
    </row>
    <row r="693" spans="1:7" x14ac:dyDescent="0.25">
      <c r="A693" s="6" t="s">
        <v>2475</v>
      </c>
      <c r="D693" s="6" t="s">
        <v>1702</v>
      </c>
      <c r="G693" s="6" t="s">
        <v>2839</v>
      </c>
    </row>
    <row r="694" spans="1:7" x14ac:dyDescent="0.25">
      <c r="A694" s="6" t="s">
        <v>1798</v>
      </c>
      <c r="D694" s="6" t="s">
        <v>1612</v>
      </c>
      <c r="G694" s="6" t="s">
        <v>2935</v>
      </c>
    </row>
    <row r="695" spans="1:7" x14ac:dyDescent="0.25">
      <c r="A695" s="6" t="s">
        <v>1910</v>
      </c>
      <c r="D695" s="6" t="s">
        <v>3317</v>
      </c>
      <c r="G695" s="6" t="s">
        <v>3008</v>
      </c>
    </row>
    <row r="696" spans="1:7" x14ac:dyDescent="0.25">
      <c r="A696" s="6" t="s">
        <v>2079</v>
      </c>
      <c r="D696" s="6" t="s">
        <v>3412</v>
      </c>
      <c r="G696" s="6" t="s">
        <v>1303</v>
      </c>
    </row>
    <row r="697" spans="1:7" x14ac:dyDescent="0.25">
      <c r="A697" s="6" t="s">
        <v>3759</v>
      </c>
      <c r="D697" s="6" t="s">
        <v>6208</v>
      </c>
      <c r="G697" s="6" t="s">
        <v>3790</v>
      </c>
    </row>
    <row r="698" spans="1:7" x14ac:dyDescent="0.25">
      <c r="A698" s="6" t="s">
        <v>3752</v>
      </c>
      <c r="D698" s="6" t="s">
        <v>3453</v>
      </c>
      <c r="G698" s="6" t="s">
        <v>1437</v>
      </c>
    </row>
    <row r="699" spans="1:7" x14ac:dyDescent="0.25">
      <c r="A699" s="6" t="s">
        <v>6204</v>
      </c>
      <c r="D699" s="6" t="s">
        <v>3524</v>
      </c>
      <c r="G699" s="6" t="s">
        <v>7493</v>
      </c>
    </row>
    <row r="700" spans="1:7" x14ac:dyDescent="0.25">
      <c r="A700" s="6" t="s">
        <v>6205</v>
      </c>
      <c r="D700" s="6" t="s">
        <v>3570</v>
      </c>
      <c r="G700" s="6" t="s">
        <v>1596</v>
      </c>
    </row>
    <row r="701" spans="1:7" x14ac:dyDescent="0.25">
      <c r="A701" s="6" t="s">
        <v>6735</v>
      </c>
      <c r="D701" s="6" t="s">
        <v>6736</v>
      </c>
      <c r="G701" s="6" t="s">
        <v>6244</v>
      </c>
    </row>
    <row r="702" spans="1:7" x14ac:dyDescent="0.25">
      <c r="A702" s="6" t="s">
        <v>6206</v>
      </c>
      <c r="D702" s="6" t="s">
        <v>8100</v>
      </c>
      <c r="G702" s="6" t="s">
        <v>4013</v>
      </c>
    </row>
    <row r="703" spans="1:7" x14ac:dyDescent="0.25">
      <c r="A703" s="6" t="s">
        <v>7399</v>
      </c>
      <c r="D703" s="6" t="s">
        <v>3598</v>
      </c>
      <c r="G703" s="6" t="s">
        <v>4111</v>
      </c>
    </row>
    <row r="704" spans="1:7" x14ac:dyDescent="0.25">
      <c r="A704" s="6" t="s">
        <v>2349</v>
      </c>
      <c r="D704" s="6" t="s">
        <v>3632</v>
      </c>
      <c r="G704" s="6" t="s">
        <v>7494</v>
      </c>
    </row>
    <row r="705" spans="1:7" x14ac:dyDescent="0.25">
      <c r="A705" s="6" t="s">
        <v>4867</v>
      </c>
      <c r="D705" s="6" t="s">
        <v>2472</v>
      </c>
      <c r="G705" s="6" t="s">
        <v>5022</v>
      </c>
    </row>
    <row r="706" spans="1:7" x14ac:dyDescent="0.25">
      <c r="A706" s="6" t="s">
        <v>3803</v>
      </c>
      <c r="D706" s="6" t="s">
        <v>1895</v>
      </c>
      <c r="G706" s="6" t="s">
        <v>5099</v>
      </c>
    </row>
    <row r="707" spans="1:7" x14ac:dyDescent="0.25">
      <c r="A707" s="6" t="s">
        <v>3861</v>
      </c>
      <c r="D707" s="6" t="s">
        <v>2059</v>
      </c>
      <c r="G707" s="6" t="s">
        <v>8802</v>
      </c>
    </row>
    <row r="708" spans="1:7" x14ac:dyDescent="0.25">
      <c r="A708" s="6" t="s">
        <v>3888</v>
      </c>
      <c r="D708" s="6" t="s">
        <v>2224</v>
      </c>
      <c r="G708" s="6" t="s">
        <v>1241</v>
      </c>
    </row>
    <row r="709" spans="1:7" x14ac:dyDescent="0.25">
      <c r="A709" s="6" t="s">
        <v>4031</v>
      </c>
      <c r="D709" s="6" t="s">
        <v>2263</v>
      </c>
      <c r="G709" s="6" t="s">
        <v>3815</v>
      </c>
    </row>
    <row r="710" spans="1:7" x14ac:dyDescent="0.25">
      <c r="A710" s="6" t="s">
        <v>4095</v>
      </c>
      <c r="D710" s="6" t="s">
        <v>2219</v>
      </c>
      <c r="G710" s="6" t="s">
        <v>8221</v>
      </c>
    </row>
    <row r="711" spans="1:7" x14ac:dyDescent="0.25">
      <c r="A711" s="6" t="s">
        <v>6207</v>
      </c>
      <c r="D711" s="6" t="s">
        <v>3668</v>
      </c>
      <c r="G711" s="6" t="s">
        <v>3851</v>
      </c>
    </row>
    <row r="712" spans="1:7" x14ac:dyDescent="0.25">
      <c r="A712" s="6" t="s">
        <v>4325</v>
      </c>
      <c r="D712" s="6" t="s">
        <v>3680</v>
      </c>
      <c r="G712" s="6" t="s">
        <v>3906</v>
      </c>
    </row>
    <row r="713" spans="1:7" x14ac:dyDescent="0.25">
      <c r="A713" s="6" t="s">
        <v>2578</v>
      </c>
      <c r="D713" s="6" t="s">
        <v>6738</v>
      </c>
      <c r="G713" s="6" t="s">
        <v>8222</v>
      </c>
    </row>
    <row r="714" spans="1:7" x14ac:dyDescent="0.25">
      <c r="A714" s="6" t="s">
        <v>2160</v>
      </c>
      <c r="D714" s="6" t="s">
        <v>4937</v>
      </c>
      <c r="G714" s="6" t="s">
        <v>4002</v>
      </c>
    </row>
    <row r="715" spans="1:7" x14ac:dyDescent="0.25">
      <c r="A715" s="6" t="s">
        <v>4387</v>
      </c>
      <c r="D715" s="6" t="s">
        <v>4973</v>
      </c>
      <c r="G715" s="6" t="s">
        <v>4064</v>
      </c>
    </row>
    <row r="716" spans="1:7" x14ac:dyDescent="0.25">
      <c r="A716" s="6" t="s">
        <v>7263</v>
      </c>
      <c r="D716" s="6" t="s">
        <v>7403</v>
      </c>
      <c r="G716" s="6" t="s">
        <v>6826</v>
      </c>
    </row>
    <row r="717" spans="1:7" x14ac:dyDescent="0.25">
      <c r="A717" s="6" t="s">
        <v>1402</v>
      </c>
      <c r="D717" s="6" t="s">
        <v>1684</v>
      </c>
      <c r="G717" s="6" t="s">
        <v>7496</v>
      </c>
    </row>
    <row r="718" spans="1:7" x14ac:dyDescent="0.25">
      <c r="A718" s="6" t="s">
        <v>1344</v>
      </c>
      <c r="D718" s="6" t="s">
        <v>5016</v>
      </c>
      <c r="G718" s="6" t="s">
        <v>4186</v>
      </c>
    </row>
    <row r="719" spans="1:7" x14ac:dyDescent="0.25">
      <c r="A719" s="6" t="s">
        <v>3172</v>
      </c>
      <c r="D719" s="6" t="s">
        <v>5037</v>
      </c>
      <c r="G719" s="6" t="s">
        <v>4236</v>
      </c>
    </row>
    <row r="720" spans="1:7" x14ac:dyDescent="0.25">
      <c r="A720" s="6" t="s">
        <v>1564</v>
      </c>
      <c r="D720" s="6" t="s">
        <v>8101</v>
      </c>
      <c r="G720" s="6" t="s">
        <v>6119</v>
      </c>
    </row>
    <row r="721" spans="1:7" x14ac:dyDescent="0.25">
      <c r="A721" s="6" t="s">
        <v>1525</v>
      </c>
      <c r="D721" s="6" t="s">
        <v>1764</v>
      </c>
      <c r="G721" s="6" t="s">
        <v>6245</v>
      </c>
    </row>
    <row r="722" spans="1:7" x14ac:dyDescent="0.25">
      <c r="A722" s="6" t="s">
        <v>7400</v>
      </c>
      <c r="D722" s="6" t="s">
        <v>5122</v>
      </c>
      <c r="G722" s="6" t="s">
        <v>8803</v>
      </c>
    </row>
    <row r="723" spans="1:7" x14ac:dyDescent="0.25">
      <c r="A723" s="6" t="s">
        <v>1702</v>
      </c>
      <c r="D723" s="6" t="s">
        <v>5207</v>
      </c>
      <c r="G723" s="6" t="s">
        <v>4294</v>
      </c>
    </row>
    <row r="724" spans="1:7" x14ac:dyDescent="0.25">
      <c r="A724" s="6" t="s">
        <v>1612</v>
      </c>
      <c r="D724" s="6" t="s">
        <v>5271</v>
      </c>
      <c r="G724" s="6" t="s">
        <v>4310</v>
      </c>
    </row>
    <row r="725" spans="1:7" x14ac:dyDescent="0.25">
      <c r="A725" s="6" t="s">
        <v>7401</v>
      </c>
      <c r="D725" s="6" t="s">
        <v>5266</v>
      </c>
      <c r="G725" s="6" t="s">
        <v>7497</v>
      </c>
    </row>
    <row r="726" spans="1:7" x14ac:dyDescent="0.25">
      <c r="A726" s="6" t="s">
        <v>3317</v>
      </c>
      <c r="D726" s="6" t="s">
        <v>7404</v>
      </c>
      <c r="G726" s="6" t="s">
        <v>4612</v>
      </c>
    </row>
    <row r="727" spans="1:7" x14ac:dyDescent="0.25">
      <c r="A727" s="6" t="s">
        <v>3412</v>
      </c>
      <c r="D727" s="6" t="s">
        <v>5320</v>
      </c>
      <c r="G727" s="6" t="s">
        <v>8223</v>
      </c>
    </row>
    <row r="728" spans="1:7" x14ac:dyDescent="0.25">
      <c r="A728" s="6" t="s">
        <v>6208</v>
      </c>
      <c r="D728" s="6" t="s">
        <v>5531</v>
      </c>
      <c r="G728" s="6" t="s">
        <v>4743</v>
      </c>
    </row>
    <row r="729" spans="1:7" x14ac:dyDescent="0.25">
      <c r="A729" s="6" t="s">
        <v>3453</v>
      </c>
      <c r="D729" s="6" t="s">
        <v>2557</v>
      </c>
      <c r="G729" s="6" t="s">
        <v>4783</v>
      </c>
    </row>
    <row r="730" spans="1:7" x14ac:dyDescent="0.25">
      <c r="A730" s="6" t="s">
        <v>3524</v>
      </c>
      <c r="D730" s="6" t="s">
        <v>2098</v>
      </c>
      <c r="G730" s="6" t="s">
        <v>1263</v>
      </c>
    </row>
    <row r="731" spans="1:7" x14ac:dyDescent="0.25">
      <c r="A731" s="6" t="s">
        <v>3570</v>
      </c>
      <c r="D731" s="6" t="s">
        <v>5414</v>
      </c>
      <c r="G731" s="6" t="s">
        <v>3153</v>
      </c>
    </row>
    <row r="732" spans="1:7" x14ac:dyDescent="0.25">
      <c r="A732" s="6" t="s">
        <v>6736</v>
      </c>
      <c r="D732" s="6" t="s">
        <v>8102</v>
      </c>
      <c r="G732" s="6" t="s">
        <v>7501</v>
      </c>
    </row>
    <row r="733" spans="1:7" x14ac:dyDescent="0.25">
      <c r="A733" s="6" t="s">
        <v>3598</v>
      </c>
      <c r="D733" s="6" t="s">
        <v>7405</v>
      </c>
      <c r="G733" s="6" t="s">
        <v>3205</v>
      </c>
    </row>
    <row r="734" spans="1:7" x14ac:dyDescent="0.25">
      <c r="A734" s="6" t="s">
        <v>3632</v>
      </c>
      <c r="D734" s="6" t="s">
        <v>8103</v>
      </c>
      <c r="G734" s="6" t="s">
        <v>8804</v>
      </c>
    </row>
    <row r="735" spans="1:7" x14ac:dyDescent="0.25">
      <c r="A735" s="6" t="s">
        <v>6737</v>
      </c>
      <c r="D735" s="6" t="s">
        <v>4080</v>
      </c>
      <c r="G735" s="6" t="s">
        <v>8805</v>
      </c>
    </row>
    <row r="736" spans="1:7" x14ac:dyDescent="0.25">
      <c r="A736" s="6" t="s">
        <v>2472</v>
      </c>
      <c r="D736" s="6" t="s">
        <v>7406</v>
      </c>
      <c r="G736" s="6" t="s">
        <v>3253</v>
      </c>
    </row>
    <row r="737" spans="1:7" x14ac:dyDescent="0.25">
      <c r="A737" s="6" t="s">
        <v>1895</v>
      </c>
      <c r="D737" s="6" t="s">
        <v>1361</v>
      </c>
      <c r="G737" s="6" t="s">
        <v>3341</v>
      </c>
    </row>
    <row r="738" spans="1:7" x14ac:dyDescent="0.25">
      <c r="A738" s="6" t="s">
        <v>2059</v>
      </c>
      <c r="D738" s="6" t="s">
        <v>4923</v>
      </c>
      <c r="G738" s="6" t="s">
        <v>3387</v>
      </c>
    </row>
    <row r="739" spans="1:7" x14ac:dyDescent="0.25">
      <c r="A739" s="6" t="s">
        <v>2224</v>
      </c>
      <c r="D739" s="6" t="s">
        <v>8104</v>
      </c>
      <c r="G739" s="6" t="s">
        <v>8806</v>
      </c>
    </row>
    <row r="740" spans="1:7" x14ac:dyDescent="0.25">
      <c r="A740" s="6" t="s">
        <v>2263</v>
      </c>
      <c r="D740" s="6" t="s">
        <v>4939</v>
      </c>
      <c r="G740" s="6" t="s">
        <v>8807</v>
      </c>
    </row>
    <row r="741" spans="1:7" x14ac:dyDescent="0.25">
      <c r="A741" s="6" t="s">
        <v>2219</v>
      </c>
      <c r="D741" s="6" t="s">
        <v>4972</v>
      </c>
      <c r="G741" s="6" t="s">
        <v>3472</v>
      </c>
    </row>
    <row r="742" spans="1:7" x14ac:dyDescent="0.25">
      <c r="A742" s="6" t="s">
        <v>3668</v>
      </c>
      <c r="D742" s="6" t="s">
        <v>4986</v>
      </c>
      <c r="G742" s="6" t="s">
        <v>3522</v>
      </c>
    </row>
    <row r="743" spans="1:7" x14ac:dyDescent="0.25">
      <c r="A743" s="6" t="s">
        <v>3680</v>
      </c>
      <c r="D743" s="6" t="s">
        <v>5007</v>
      </c>
      <c r="G743" s="6" t="s">
        <v>3485</v>
      </c>
    </row>
    <row r="744" spans="1:7" x14ac:dyDescent="0.25">
      <c r="A744" s="6" t="s">
        <v>6738</v>
      </c>
      <c r="D744" s="6" t="s">
        <v>5062</v>
      </c>
      <c r="G744" s="6" t="s">
        <v>3633</v>
      </c>
    </row>
    <row r="745" spans="1:7" x14ac:dyDescent="0.25">
      <c r="A745" s="6" t="s">
        <v>7402</v>
      </c>
      <c r="D745" s="6" t="s">
        <v>8105</v>
      </c>
      <c r="G745" s="6" t="s">
        <v>3647</v>
      </c>
    </row>
    <row r="746" spans="1:7" x14ac:dyDescent="0.25">
      <c r="A746" s="6" t="s">
        <v>4937</v>
      </c>
      <c r="D746" s="6" t="s">
        <v>5227</v>
      </c>
      <c r="G746" s="6" t="s">
        <v>3655</v>
      </c>
    </row>
    <row r="747" spans="1:7" x14ac:dyDescent="0.25">
      <c r="A747" s="6" t="s">
        <v>4973</v>
      </c>
      <c r="D747" s="6" t="s">
        <v>5334</v>
      </c>
      <c r="G747" s="6" t="s">
        <v>4510</v>
      </c>
    </row>
    <row r="748" spans="1:7" x14ac:dyDescent="0.25">
      <c r="A748" s="6" t="s">
        <v>7403</v>
      </c>
      <c r="D748" s="6" t="s">
        <v>2558</v>
      </c>
      <c r="G748" s="6" t="s">
        <v>6831</v>
      </c>
    </row>
    <row r="749" spans="1:7" x14ac:dyDescent="0.25">
      <c r="A749" s="6" t="s">
        <v>1684</v>
      </c>
      <c r="D749" s="6" t="s">
        <v>2096</v>
      </c>
      <c r="G749" s="6" t="s">
        <v>4717</v>
      </c>
    </row>
    <row r="750" spans="1:7" x14ac:dyDescent="0.25">
      <c r="A750" s="6" t="s">
        <v>5016</v>
      </c>
      <c r="D750" s="6" t="s">
        <v>2092</v>
      </c>
      <c r="G750" s="6" t="s">
        <v>4774</v>
      </c>
    </row>
    <row r="751" spans="1:7" x14ac:dyDescent="0.25">
      <c r="A751" s="6" t="s">
        <v>5037</v>
      </c>
      <c r="D751" s="6" t="s">
        <v>5415</v>
      </c>
      <c r="G751" s="6" t="s">
        <v>6247</v>
      </c>
    </row>
    <row r="752" spans="1:7" x14ac:dyDescent="0.25">
      <c r="A752" s="6" t="s">
        <v>1764</v>
      </c>
      <c r="D752" s="6" t="s">
        <v>5464</v>
      </c>
      <c r="G752" s="6" t="s">
        <v>8239</v>
      </c>
    </row>
    <row r="753" spans="1:7" x14ac:dyDescent="0.25">
      <c r="A753" s="6" t="s">
        <v>5122</v>
      </c>
      <c r="D753" s="6" t="s">
        <v>3196</v>
      </c>
      <c r="G753" s="6" t="s">
        <v>4590</v>
      </c>
    </row>
    <row r="754" spans="1:7" x14ac:dyDescent="0.25">
      <c r="A754" s="6" t="s">
        <v>5128</v>
      </c>
      <c r="D754" s="6" t="s">
        <v>7407</v>
      </c>
      <c r="G754" s="6" t="s">
        <v>5919</v>
      </c>
    </row>
    <row r="755" spans="1:7" x14ac:dyDescent="0.25">
      <c r="A755" s="6" t="s">
        <v>5207</v>
      </c>
      <c r="D755" s="6" t="s">
        <v>3256</v>
      </c>
      <c r="G755" s="6" t="s">
        <v>6121</v>
      </c>
    </row>
    <row r="756" spans="1:7" x14ac:dyDescent="0.25">
      <c r="A756" s="6" t="s">
        <v>5271</v>
      </c>
      <c r="D756" s="6" t="s">
        <v>2529</v>
      </c>
      <c r="G756" s="6" t="s">
        <v>8808</v>
      </c>
    </row>
    <row r="757" spans="1:7" x14ac:dyDescent="0.25">
      <c r="A757" s="6" t="s">
        <v>5266</v>
      </c>
      <c r="D757" s="6" t="s">
        <v>1916</v>
      </c>
      <c r="G757" s="6" t="s">
        <v>1641</v>
      </c>
    </row>
    <row r="758" spans="1:7" x14ac:dyDescent="0.25">
      <c r="A758" s="6" t="s">
        <v>7404</v>
      </c>
      <c r="D758" s="6" t="s">
        <v>2189</v>
      </c>
      <c r="G758" s="6" t="s">
        <v>2949</v>
      </c>
    </row>
    <row r="759" spans="1:7" x14ac:dyDescent="0.25">
      <c r="A759" s="6" t="s">
        <v>5320</v>
      </c>
      <c r="D759" s="6" t="s">
        <v>6524</v>
      </c>
      <c r="G759" s="6" t="s">
        <v>1331</v>
      </c>
    </row>
    <row r="760" spans="1:7" x14ac:dyDescent="0.25">
      <c r="A760" s="6" t="s">
        <v>7158</v>
      </c>
      <c r="D760" s="6" t="s">
        <v>8106</v>
      </c>
      <c r="G760" s="6" t="s">
        <v>8809</v>
      </c>
    </row>
    <row r="761" spans="1:7" x14ac:dyDescent="0.25">
      <c r="A761" s="6" t="s">
        <v>2557</v>
      </c>
      <c r="D761" s="6" t="s">
        <v>4630</v>
      </c>
      <c r="G761" s="6" t="s">
        <v>3199</v>
      </c>
    </row>
    <row r="762" spans="1:7" x14ac:dyDescent="0.25">
      <c r="A762" s="6" t="s">
        <v>2098</v>
      </c>
      <c r="D762" s="6" t="s">
        <v>4803</v>
      </c>
      <c r="G762" s="6" t="s">
        <v>3260</v>
      </c>
    </row>
    <row r="763" spans="1:7" x14ac:dyDescent="0.25">
      <c r="A763" s="6" t="s">
        <v>5414</v>
      </c>
      <c r="D763" s="6" t="s">
        <v>4797</v>
      </c>
      <c r="G763" s="6" t="s">
        <v>3295</v>
      </c>
    </row>
    <row r="764" spans="1:7" x14ac:dyDescent="0.25">
      <c r="A764" s="6" t="s">
        <v>7405</v>
      </c>
      <c r="D764" s="6" t="s">
        <v>2364</v>
      </c>
      <c r="G764" s="6" t="s">
        <v>3330</v>
      </c>
    </row>
    <row r="765" spans="1:7" x14ac:dyDescent="0.25">
      <c r="A765" s="6" t="s">
        <v>6739</v>
      </c>
      <c r="D765" s="6" t="s">
        <v>5888</v>
      </c>
      <c r="G765" s="6" t="s">
        <v>6835</v>
      </c>
    </row>
    <row r="766" spans="1:7" x14ac:dyDescent="0.25">
      <c r="A766" s="6" t="s">
        <v>4080</v>
      </c>
      <c r="D766" s="6" t="s">
        <v>7408</v>
      </c>
      <c r="G766" s="6" t="s">
        <v>3436</v>
      </c>
    </row>
    <row r="767" spans="1:7" x14ac:dyDescent="0.25">
      <c r="A767" s="6" t="s">
        <v>7406</v>
      </c>
      <c r="D767" s="6" t="s">
        <v>3971</v>
      </c>
      <c r="G767" s="6" t="s">
        <v>3443</v>
      </c>
    </row>
    <row r="768" spans="1:7" x14ac:dyDescent="0.25">
      <c r="A768" s="6" t="s">
        <v>4490</v>
      </c>
      <c r="D768" s="6" t="s">
        <v>8107</v>
      </c>
      <c r="G768" s="6" t="s">
        <v>1421</v>
      </c>
    </row>
    <row r="769" spans="1:7" x14ac:dyDescent="0.25">
      <c r="A769" s="6" t="s">
        <v>1361</v>
      </c>
      <c r="D769" s="6" t="s">
        <v>2744</v>
      </c>
      <c r="G769" s="6" t="s">
        <v>4556</v>
      </c>
    </row>
    <row r="770" spans="1:7" x14ac:dyDescent="0.25">
      <c r="A770" s="6" t="s">
        <v>4923</v>
      </c>
      <c r="D770" s="6" t="s">
        <v>1767</v>
      </c>
      <c r="G770" s="6" t="s">
        <v>4681</v>
      </c>
    </row>
    <row r="771" spans="1:7" x14ac:dyDescent="0.25">
      <c r="A771" s="6" t="s">
        <v>4939</v>
      </c>
      <c r="D771" s="6" t="s">
        <v>1852</v>
      </c>
      <c r="G771" s="6" t="s">
        <v>5847</v>
      </c>
    </row>
    <row r="772" spans="1:7" x14ac:dyDescent="0.25">
      <c r="A772" s="6" t="s">
        <v>4972</v>
      </c>
      <c r="D772" s="6" t="s">
        <v>4470</v>
      </c>
      <c r="G772" s="6" t="s">
        <v>4899</v>
      </c>
    </row>
    <row r="773" spans="1:7" x14ac:dyDescent="0.25">
      <c r="A773" s="6" t="s">
        <v>6740</v>
      </c>
      <c r="D773" s="6" t="s">
        <v>3138</v>
      </c>
      <c r="G773" s="6" t="s">
        <v>8810</v>
      </c>
    </row>
    <row r="774" spans="1:7" x14ac:dyDescent="0.25">
      <c r="A774" s="6" t="s">
        <v>4986</v>
      </c>
      <c r="D774" s="6" t="s">
        <v>4501</v>
      </c>
      <c r="G774" s="6" t="s">
        <v>4962</v>
      </c>
    </row>
    <row r="775" spans="1:7" x14ac:dyDescent="0.25">
      <c r="A775" s="6" t="s">
        <v>5007</v>
      </c>
      <c r="D775" s="6" t="s">
        <v>1414</v>
      </c>
      <c r="G775" s="6" t="s">
        <v>4997</v>
      </c>
    </row>
    <row r="776" spans="1:7" x14ac:dyDescent="0.25">
      <c r="A776" s="6" t="s">
        <v>5062</v>
      </c>
      <c r="D776" s="6" t="s">
        <v>1359</v>
      </c>
      <c r="G776" s="6" t="s">
        <v>5024</v>
      </c>
    </row>
    <row r="777" spans="1:7" x14ac:dyDescent="0.25">
      <c r="A777" s="6" t="s">
        <v>5227</v>
      </c>
      <c r="D777" s="6" t="s">
        <v>4895</v>
      </c>
      <c r="G777" s="6" t="s">
        <v>7508</v>
      </c>
    </row>
    <row r="778" spans="1:7" x14ac:dyDescent="0.25">
      <c r="A778" s="6" t="s">
        <v>5224</v>
      </c>
      <c r="D778" s="6" t="s">
        <v>4922</v>
      </c>
      <c r="G778" s="6" t="s">
        <v>5057</v>
      </c>
    </row>
    <row r="779" spans="1:7" x14ac:dyDescent="0.25">
      <c r="A779" s="6" t="s">
        <v>7922</v>
      </c>
      <c r="D779" s="6" t="s">
        <v>1532</v>
      </c>
      <c r="G779" s="6" t="s">
        <v>5098</v>
      </c>
    </row>
    <row r="780" spans="1:7" x14ac:dyDescent="0.25">
      <c r="A780" s="6" t="s">
        <v>5334</v>
      </c>
      <c r="D780" s="6" t="s">
        <v>4934</v>
      </c>
      <c r="G780" s="6" t="s">
        <v>5154</v>
      </c>
    </row>
    <row r="781" spans="1:7" x14ac:dyDescent="0.25">
      <c r="A781" s="6" t="s">
        <v>2558</v>
      </c>
      <c r="D781" s="6" t="s">
        <v>4963</v>
      </c>
      <c r="G781" s="6" t="s">
        <v>5191</v>
      </c>
    </row>
    <row r="782" spans="1:7" x14ac:dyDescent="0.25">
      <c r="A782" s="6" t="s">
        <v>2096</v>
      </c>
      <c r="D782" s="6" t="s">
        <v>7409</v>
      </c>
      <c r="G782" s="6" t="s">
        <v>2802</v>
      </c>
    </row>
    <row r="783" spans="1:7" x14ac:dyDescent="0.25">
      <c r="A783" s="6" t="s">
        <v>2092</v>
      </c>
      <c r="D783" s="6" t="s">
        <v>1681</v>
      </c>
      <c r="G783" s="6" t="s">
        <v>8811</v>
      </c>
    </row>
    <row r="784" spans="1:7" x14ac:dyDescent="0.25">
      <c r="A784" s="6" t="s">
        <v>5415</v>
      </c>
      <c r="D784" s="6" t="s">
        <v>5013</v>
      </c>
      <c r="G784" s="6" t="s">
        <v>8244</v>
      </c>
    </row>
    <row r="785" spans="1:7" x14ac:dyDescent="0.25">
      <c r="A785" s="6" t="s">
        <v>5464</v>
      </c>
      <c r="D785" s="6" t="s">
        <v>5035</v>
      </c>
      <c r="G785" s="6" t="s">
        <v>2943</v>
      </c>
    </row>
    <row r="786" spans="1:7" x14ac:dyDescent="0.25">
      <c r="A786" s="6" t="s">
        <v>3196</v>
      </c>
      <c r="D786" s="6" t="s">
        <v>6432</v>
      </c>
      <c r="G786" s="6" t="s">
        <v>7511</v>
      </c>
    </row>
    <row r="787" spans="1:7" x14ac:dyDescent="0.25">
      <c r="A787" s="6" t="s">
        <v>7407</v>
      </c>
      <c r="D787" s="6" t="s">
        <v>1752</v>
      </c>
      <c r="G787" s="6" t="s">
        <v>3825</v>
      </c>
    </row>
    <row r="788" spans="1:7" x14ac:dyDescent="0.25">
      <c r="A788" s="6" t="s">
        <v>3256</v>
      </c>
      <c r="D788" s="6" t="s">
        <v>5056</v>
      </c>
      <c r="G788" s="6" t="s">
        <v>7512</v>
      </c>
    </row>
    <row r="789" spans="1:7" x14ac:dyDescent="0.25">
      <c r="A789" s="6" t="s">
        <v>3416</v>
      </c>
      <c r="D789" s="6" t="s">
        <v>5085</v>
      </c>
      <c r="G789" s="6" t="s">
        <v>4072</v>
      </c>
    </row>
    <row r="790" spans="1:7" x14ac:dyDescent="0.25">
      <c r="A790" s="6" t="s">
        <v>2529</v>
      </c>
      <c r="D790" s="6" t="s">
        <v>5134</v>
      </c>
      <c r="G790" s="6" t="s">
        <v>8812</v>
      </c>
    </row>
    <row r="791" spans="1:7" x14ac:dyDescent="0.25">
      <c r="A791" s="6" t="s">
        <v>1916</v>
      </c>
      <c r="D791" s="6" t="s">
        <v>8108</v>
      </c>
      <c r="G791" s="6" t="s">
        <v>5921</v>
      </c>
    </row>
    <row r="792" spans="1:7" x14ac:dyDescent="0.25">
      <c r="A792" s="6" t="s">
        <v>2189</v>
      </c>
      <c r="D792" s="6" t="s">
        <v>5163</v>
      </c>
      <c r="G792" s="6" t="s">
        <v>4284</v>
      </c>
    </row>
    <row r="793" spans="1:7" x14ac:dyDescent="0.25">
      <c r="A793" s="6" t="s">
        <v>6524</v>
      </c>
      <c r="D793" s="6" t="s">
        <v>5199</v>
      </c>
      <c r="G793" s="6" t="s">
        <v>6838</v>
      </c>
    </row>
    <row r="794" spans="1:7" x14ac:dyDescent="0.25">
      <c r="A794" s="6" t="s">
        <v>6054</v>
      </c>
      <c r="D794" s="6" t="s">
        <v>5262</v>
      </c>
      <c r="G794" s="6" t="s">
        <v>7514</v>
      </c>
    </row>
    <row r="795" spans="1:7" x14ac:dyDescent="0.25">
      <c r="A795" s="6" t="s">
        <v>4630</v>
      </c>
      <c r="D795" s="6" t="s">
        <v>5268</v>
      </c>
      <c r="G795" s="6" t="s">
        <v>8813</v>
      </c>
    </row>
    <row r="796" spans="1:7" x14ac:dyDescent="0.25">
      <c r="A796" s="6" t="s">
        <v>6209</v>
      </c>
      <c r="D796" s="6" t="s">
        <v>5274</v>
      </c>
      <c r="G796" s="6" t="s">
        <v>4078</v>
      </c>
    </row>
    <row r="797" spans="1:7" x14ac:dyDescent="0.25">
      <c r="A797" s="6" t="s">
        <v>4803</v>
      </c>
      <c r="D797" s="6" t="s">
        <v>5280</v>
      </c>
      <c r="G797" s="6" t="s">
        <v>4175</v>
      </c>
    </row>
    <row r="798" spans="1:7" x14ac:dyDescent="0.25">
      <c r="A798" s="6" t="s">
        <v>4797</v>
      </c>
      <c r="D798" s="6" t="s">
        <v>5844</v>
      </c>
      <c r="G798" s="6" t="s">
        <v>7516</v>
      </c>
    </row>
    <row r="799" spans="1:7" x14ac:dyDescent="0.25">
      <c r="A799" s="6" t="s">
        <v>2364</v>
      </c>
      <c r="D799" s="6" t="s">
        <v>5296</v>
      </c>
      <c r="G799" s="6" t="s">
        <v>7517</v>
      </c>
    </row>
    <row r="800" spans="1:7" x14ac:dyDescent="0.25">
      <c r="A800" s="6" t="s">
        <v>2413</v>
      </c>
      <c r="D800" s="6" t="s">
        <v>5319</v>
      </c>
      <c r="G800" s="6" t="s">
        <v>8814</v>
      </c>
    </row>
    <row r="801" spans="1:7" x14ac:dyDescent="0.25">
      <c r="A801" s="6" t="s">
        <v>5888</v>
      </c>
      <c r="D801" s="6" t="s">
        <v>5316</v>
      </c>
      <c r="G801" s="6" t="s">
        <v>8247</v>
      </c>
    </row>
    <row r="802" spans="1:7" x14ac:dyDescent="0.25">
      <c r="A802" s="6" t="s">
        <v>7408</v>
      </c>
      <c r="D802" s="6" t="s">
        <v>5533</v>
      </c>
      <c r="G802" s="6" t="s">
        <v>6839</v>
      </c>
    </row>
    <row r="803" spans="1:7" x14ac:dyDescent="0.25">
      <c r="A803" s="6" t="s">
        <v>3971</v>
      </c>
      <c r="D803" s="6" t="s">
        <v>2771</v>
      </c>
      <c r="G803" s="6" t="s">
        <v>6252</v>
      </c>
    </row>
    <row r="804" spans="1:7" x14ac:dyDescent="0.25">
      <c r="A804" s="6" t="s">
        <v>6084</v>
      </c>
      <c r="D804" s="6" t="s">
        <v>1803</v>
      </c>
      <c r="G804" s="6" t="s">
        <v>1265</v>
      </c>
    </row>
    <row r="805" spans="1:7" x14ac:dyDescent="0.25">
      <c r="A805" s="6" t="s">
        <v>2744</v>
      </c>
      <c r="D805" s="6" t="s">
        <v>1913</v>
      </c>
      <c r="G805" s="6" t="s">
        <v>3151</v>
      </c>
    </row>
    <row r="806" spans="1:7" x14ac:dyDescent="0.25">
      <c r="A806" s="6" t="s">
        <v>1767</v>
      </c>
      <c r="D806" s="6" t="s">
        <v>2082</v>
      </c>
      <c r="G806" s="6" t="s">
        <v>3193</v>
      </c>
    </row>
    <row r="807" spans="1:7" x14ac:dyDescent="0.25">
      <c r="A807" s="6" t="s">
        <v>1852</v>
      </c>
      <c r="D807" s="6" t="s">
        <v>5404</v>
      </c>
      <c r="G807" s="6" t="s">
        <v>1468</v>
      </c>
    </row>
    <row r="808" spans="1:7" x14ac:dyDescent="0.25">
      <c r="A808" s="6" t="s">
        <v>4470</v>
      </c>
      <c r="D808" s="6" t="s">
        <v>5418</v>
      </c>
      <c r="G808" s="6" t="s">
        <v>3222</v>
      </c>
    </row>
    <row r="809" spans="1:7" x14ac:dyDescent="0.25">
      <c r="A809" s="6" t="s">
        <v>3138</v>
      </c>
      <c r="D809" s="6" t="s">
        <v>5398</v>
      </c>
      <c r="G809" s="6" t="s">
        <v>3234</v>
      </c>
    </row>
    <row r="810" spans="1:7" x14ac:dyDescent="0.25">
      <c r="A810" s="6" t="s">
        <v>6741</v>
      </c>
      <c r="D810" s="6" t="s">
        <v>5463</v>
      </c>
      <c r="G810" s="6" t="s">
        <v>3247</v>
      </c>
    </row>
    <row r="811" spans="1:7" x14ac:dyDescent="0.25">
      <c r="A811" s="6" t="s">
        <v>4501</v>
      </c>
      <c r="D811" s="6" t="s">
        <v>5452</v>
      </c>
      <c r="G811" s="6" t="s">
        <v>1707</v>
      </c>
    </row>
    <row r="812" spans="1:7" x14ac:dyDescent="0.25">
      <c r="A812" s="6" t="s">
        <v>1414</v>
      </c>
      <c r="D812" s="6" t="s">
        <v>3180</v>
      </c>
      <c r="G812" s="6" t="s">
        <v>3252</v>
      </c>
    </row>
    <row r="813" spans="1:7" x14ac:dyDescent="0.25">
      <c r="A813" s="6" t="s">
        <v>1359</v>
      </c>
      <c r="D813" s="6" t="s">
        <v>5889</v>
      </c>
      <c r="G813" s="6" t="s">
        <v>3280</v>
      </c>
    </row>
    <row r="814" spans="1:7" x14ac:dyDescent="0.25">
      <c r="A814" s="6" t="s">
        <v>4895</v>
      </c>
      <c r="D814" s="6" t="s">
        <v>8109</v>
      </c>
      <c r="G814" s="6" t="s">
        <v>7520</v>
      </c>
    </row>
    <row r="815" spans="1:7" x14ac:dyDescent="0.25">
      <c r="A815" s="6" t="s">
        <v>4922</v>
      </c>
      <c r="D815" s="6" t="s">
        <v>1526</v>
      </c>
      <c r="G815" s="6" t="s">
        <v>8248</v>
      </c>
    </row>
    <row r="816" spans="1:7" x14ac:dyDescent="0.25">
      <c r="A816" s="6" t="s">
        <v>1532</v>
      </c>
      <c r="D816" s="6" t="s">
        <v>1679</v>
      </c>
      <c r="G816" s="6" t="s">
        <v>8249</v>
      </c>
    </row>
    <row r="817" spans="1:7" x14ac:dyDescent="0.25">
      <c r="A817" s="6" t="s">
        <v>4934</v>
      </c>
      <c r="D817" s="6" t="s">
        <v>7410</v>
      </c>
      <c r="G817" s="6" t="s">
        <v>1746</v>
      </c>
    </row>
    <row r="818" spans="1:7" x14ac:dyDescent="0.25">
      <c r="A818" s="6" t="s">
        <v>4963</v>
      </c>
      <c r="D818" s="6" t="s">
        <v>7411</v>
      </c>
      <c r="G818" s="6" t="s">
        <v>3340</v>
      </c>
    </row>
    <row r="819" spans="1:7" x14ac:dyDescent="0.25">
      <c r="A819" s="6" t="s">
        <v>7409</v>
      </c>
      <c r="D819" s="6" t="s">
        <v>3448</v>
      </c>
      <c r="G819" s="6" t="s">
        <v>3388</v>
      </c>
    </row>
    <row r="820" spans="1:7" x14ac:dyDescent="0.25">
      <c r="A820" s="6" t="s">
        <v>1681</v>
      </c>
      <c r="D820" s="6" t="s">
        <v>3548</v>
      </c>
      <c r="G820" s="6" t="s">
        <v>3415</v>
      </c>
    </row>
    <row r="821" spans="1:7" x14ac:dyDescent="0.25">
      <c r="A821" s="6" t="s">
        <v>5013</v>
      </c>
      <c r="D821" s="6" t="s">
        <v>8110</v>
      </c>
      <c r="G821" s="6" t="s">
        <v>6840</v>
      </c>
    </row>
    <row r="822" spans="1:7" x14ac:dyDescent="0.25">
      <c r="A822" s="6" t="s">
        <v>5035</v>
      </c>
      <c r="D822" s="6" t="s">
        <v>3625</v>
      </c>
      <c r="G822" s="6" t="s">
        <v>6841</v>
      </c>
    </row>
    <row r="823" spans="1:7" x14ac:dyDescent="0.25">
      <c r="A823" s="6" t="s">
        <v>6432</v>
      </c>
      <c r="D823" s="6" t="s">
        <v>2469</v>
      </c>
      <c r="G823" s="6" t="s">
        <v>3430</v>
      </c>
    </row>
    <row r="824" spans="1:7" x14ac:dyDescent="0.25">
      <c r="A824" s="6" t="s">
        <v>1752</v>
      </c>
      <c r="D824" s="6" t="s">
        <v>1887</v>
      </c>
      <c r="G824" s="6" t="s">
        <v>3451</v>
      </c>
    </row>
    <row r="825" spans="1:7" x14ac:dyDescent="0.25">
      <c r="A825" s="6" t="s">
        <v>5056</v>
      </c>
      <c r="D825" s="6" t="s">
        <v>2220</v>
      </c>
      <c r="G825" s="6" t="s">
        <v>3457</v>
      </c>
    </row>
    <row r="826" spans="1:7" x14ac:dyDescent="0.25">
      <c r="A826" s="6" t="s">
        <v>5085</v>
      </c>
      <c r="D826" s="6" t="s">
        <v>2262</v>
      </c>
      <c r="G826" s="6" t="s">
        <v>3470</v>
      </c>
    </row>
    <row r="827" spans="1:7" x14ac:dyDescent="0.25">
      <c r="A827" s="6" t="s">
        <v>5134</v>
      </c>
      <c r="D827" s="6" t="s">
        <v>3721</v>
      </c>
      <c r="G827" s="6" t="s">
        <v>3532</v>
      </c>
    </row>
    <row r="828" spans="1:7" x14ac:dyDescent="0.25">
      <c r="A828" s="6" t="s">
        <v>5163</v>
      </c>
      <c r="D828" s="6" t="s">
        <v>3762</v>
      </c>
      <c r="G828" s="6" t="s">
        <v>3549</v>
      </c>
    </row>
    <row r="829" spans="1:7" x14ac:dyDescent="0.25">
      <c r="A829" s="6" t="s">
        <v>5199</v>
      </c>
      <c r="D829" s="6" t="s">
        <v>4523</v>
      </c>
      <c r="G829" s="6" t="s">
        <v>3590</v>
      </c>
    </row>
    <row r="830" spans="1:7" x14ac:dyDescent="0.25">
      <c r="A830" s="6" t="s">
        <v>5262</v>
      </c>
      <c r="D830" s="6" t="s">
        <v>1574</v>
      </c>
      <c r="G830" s="6" t="s">
        <v>3622</v>
      </c>
    </row>
    <row r="831" spans="1:7" x14ac:dyDescent="0.25">
      <c r="A831" s="6" t="s">
        <v>5268</v>
      </c>
      <c r="D831" s="6" t="s">
        <v>4576</v>
      </c>
      <c r="G831" s="6" t="s">
        <v>3630</v>
      </c>
    </row>
    <row r="832" spans="1:7" x14ac:dyDescent="0.25">
      <c r="A832" s="6" t="s">
        <v>5274</v>
      </c>
      <c r="D832" s="6" t="s">
        <v>7412</v>
      </c>
      <c r="G832" s="6" t="s">
        <v>1364</v>
      </c>
    </row>
    <row r="833" spans="1:7" x14ac:dyDescent="0.25">
      <c r="A833" s="6" t="s">
        <v>5280</v>
      </c>
      <c r="D833" s="6" t="s">
        <v>1717</v>
      </c>
      <c r="G833" s="6" t="s">
        <v>1490</v>
      </c>
    </row>
    <row r="834" spans="1:7" x14ac:dyDescent="0.25">
      <c r="A834" s="6" t="s">
        <v>5844</v>
      </c>
      <c r="D834" s="6" t="s">
        <v>4621</v>
      </c>
      <c r="G834" s="6" t="s">
        <v>6846</v>
      </c>
    </row>
    <row r="835" spans="1:7" x14ac:dyDescent="0.25">
      <c r="A835" s="6" t="s">
        <v>6742</v>
      </c>
      <c r="D835" s="6" t="s">
        <v>4665</v>
      </c>
      <c r="G835" s="6" t="s">
        <v>5003</v>
      </c>
    </row>
    <row r="836" spans="1:7" x14ac:dyDescent="0.25">
      <c r="A836" s="6" t="s">
        <v>7923</v>
      </c>
      <c r="D836" s="6" t="s">
        <v>4688</v>
      </c>
      <c r="G836" s="6" t="s">
        <v>5078</v>
      </c>
    </row>
    <row r="837" spans="1:7" x14ac:dyDescent="0.25">
      <c r="A837" s="6" t="s">
        <v>5296</v>
      </c>
      <c r="D837" s="6" t="s">
        <v>4733</v>
      </c>
      <c r="G837" s="6" t="s">
        <v>8250</v>
      </c>
    </row>
    <row r="838" spans="1:7" x14ac:dyDescent="0.25">
      <c r="A838" s="6" t="s">
        <v>5319</v>
      </c>
      <c r="D838" s="6" t="s">
        <v>4754</v>
      </c>
      <c r="G838" s="6" t="s">
        <v>5178</v>
      </c>
    </row>
    <row r="839" spans="1:7" x14ac:dyDescent="0.25">
      <c r="A839" s="6" t="s">
        <v>5316</v>
      </c>
      <c r="D839" s="6" t="s">
        <v>7265</v>
      </c>
      <c r="G839" s="6" t="s">
        <v>5239</v>
      </c>
    </row>
    <row r="840" spans="1:7" x14ac:dyDescent="0.25">
      <c r="A840" s="6" t="s">
        <v>5353</v>
      </c>
      <c r="D840" s="6" t="s">
        <v>8111</v>
      </c>
      <c r="G840" s="6" t="s">
        <v>5244</v>
      </c>
    </row>
    <row r="841" spans="1:7" x14ac:dyDescent="0.25">
      <c r="A841" s="6" t="s">
        <v>5381</v>
      </c>
      <c r="D841" s="6" t="s">
        <v>4836</v>
      </c>
      <c r="G841" s="6" t="s">
        <v>5307</v>
      </c>
    </row>
    <row r="842" spans="1:7" x14ac:dyDescent="0.25">
      <c r="A842" s="6" t="s">
        <v>2771</v>
      </c>
      <c r="D842" s="6" t="s">
        <v>2439</v>
      </c>
      <c r="G842" s="6" t="s">
        <v>6849</v>
      </c>
    </row>
    <row r="843" spans="1:7" x14ac:dyDescent="0.25">
      <c r="A843" s="6" t="s">
        <v>1803</v>
      </c>
      <c r="D843" s="6" t="s">
        <v>2429</v>
      </c>
      <c r="G843" s="6" t="s">
        <v>6253</v>
      </c>
    </row>
    <row r="844" spans="1:7" x14ac:dyDescent="0.25">
      <c r="A844" s="6" t="s">
        <v>1913</v>
      </c>
      <c r="D844" s="6" t="s">
        <v>2421</v>
      </c>
      <c r="G844" s="6" t="s">
        <v>7522</v>
      </c>
    </row>
    <row r="845" spans="1:7" x14ac:dyDescent="0.25">
      <c r="A845" s="6" t="s">
        <v>2082</v>
      </c>
      <c r="D845" s="6" t="s">
        <v>2400</v>
      </c>
      <c r="G845" s="6" t="s">
        <v>8252</v>
      </c>
    </row>
    <row r="846" spans="1:7" x14ac:dyDescent="0.25">
      <c r="A846" s="6" t="s">
        <v>5404</v>
      </c>
      <c r="D846" s="6" t="s">
        <v>7266</v>
      </c>
      <c r="G846" s="6" t="s">
        <v>6850</v>
      </c>
    </row>
    <row r="847" spans="1:7" x14ac:dyDescent="0.25">
      <c r="A847" s="6" t="s">
        <v>5418</v>
      </c>
      <c r="D847" s="6" t="s">
        <v>3064</v>
      </c>
      <c r="G847" s="6" t="s">
        <v>8253</v>
      </c>
    </row>
    <row r="848" spans="1:7" x14ac:dyDescent="0.25">
      <c r="A848" s="6" t="s">
        <v>5398</v>
      </c>
      <c r="D848" s="6" t="s">
        <v>5890</v>
      </c>
      <c r="G848" s="6" t="s">
        <v>7286</v>
      </c>
    </row>
    <row r="849" spans="1:7" x14ac:dyDescent="0.25">
      <c r="A849" s="6" t="s">
        <v>5463</v>
      </c>
      <c r="D849" s="6" t="s">
        <v>1232</v>
      </c>
      <c r="G849" s="6" t="s">
        <v>8815</v>
      </c>
    </row>
    <row r="850" spans="1:7" x14ac:dyDescent="0.25">
      <c r="A850" s="6" t="s">
        <v>5452</v>
      </c>
      <c r="D850" s="6" t="s">
        <v>3806</v>
      </c>
      <c r="G850" s="6" t="s">
        <v>8816</v>
      </c>
    </row>
    <row r="851" spans="1:7" x14ac:dyDescent="0.25">
      <c r="A851" s="6" t="s">
        <v>3180</v>
      </c>
      <c r="D851" s="6" t="s">
        <v>7413</v>
      </c>
      <c r="G851" s="6" t="s">
        <v>7946</v>
      </c>
    </row>
    <row r="852" spans="1:7" x14ac:dyDescent="0.25">
      <c r="A852" s="6" t="s">
        <v>5889</v>
      </c>
      <c r="D852" s="6" t="s">
        <v>1442</v>
      </c>
      <c r="G852" s="6" t="s">
        <v>8817</v>
      </c>
    </row>
    <row r="853" spans="1:7" x14ac:dyDescent="0.25">
      <c r="A853" s="6" t="s">
        <v>1526</v>
      </c>
      <c r="D853" s="6" t="s">
        <v>3832</v>
      </c>
      <c r="G853" s="6" t="s">
        <v>5922</v>
      </c>
    </row>
    <row r="854" spans="1:7" x14ac:dyDescent="0.25">
      <c r="A854" s="6" t="s">
        <v>6210</v>
      </c>
      <c r="D854" s="6" t="s">
        <v>1645</v>
      </c>
      <c r="G854" s="6" t="s">
        <v>3644</v>
      </c>
    </row>
    <row r="855" spans="1:7" x14ac:dyDescent="0.25">
      <c r="A855" s="6" t="s">
        <v>1679</v>
      </c>
      <c r="D855" s="6" t="s">
        <v>3922</v>
      </c>
      <c r="G855" s="6" t="s">
        <v>4936</v>
      </c>
    </row>
    <row r="856" spans="1:7" x14ac:dyDescent="0.25">
      <c r="A856" s="6" t="s">
        <v>7410</v>
      </c>
      <c r="D856" s="6" t="s">
        <v>3975</v>
      </c>
      <c r="G856" s="6" t="s">
        <v>8818</v>
      </c>
    </row>
    <row r="857" spans="1:7" x14ac:dyDescent="0.25">
      <c r="A857" s="6" t="s">
        <v>7411</v>
      </c>
      <c r="D857" s="6" t="s">
        <v>4032</v>
      </c>
      <c r="G857" s="6" t="s">
        <v>4987</v>
      </c>
    </row>
    <row r="858" spans="1:7" x14ac:dyDescent="0.25">
      <c r="A858" s="6" t="s">
        <v>3448</v>
      </c>
      <c r="D858" s="6" t="s">
        <v>7414</v>
      </c>
      <c r="G858" s="6" t="s">
        <v>5021</v>
      </c>
    </row>
    <row r="859" spans="1:7" x14ac:dyDescent="0.25">
      <c r="A859" s="6" t="s">
        <v>3548</v>
      </c>
      <c r="D859" s="6" t="s">
        <v>8112</v>
      </c>
      <c r="G859" s="6" t="s">
        <v>5131</v>
      </c>
    </row>
    <row r="860" spans="1:7" x14ac:dyDescent="0.25">
      <c r="A860" s="6" t="s">
        <v>3625</v>
      </c>
      <c r="D860" s="6" t="s">
        <v>4094</v>
      </c>
      <c r="G860" s="6" t="s">
        <v>5926</v>
      </c>
    </row>
    <row r="861" spans="1:7" x14ac:dyDescent="0.25">
      <c r="A861" s="6" t="s">
        <v>5845</v>
      </c>
      <c r="D861" s="6" t="s">
        <v>4157</v>
      </c>
      <c r="G861" s="6" t="s">
        <v>5187</v>
      </c>
    </row>
    <row r="862" spans="1:7" x14ac:dyDescent="0.25">
      <c r="A862" s="6" t="s">
        <v>2469</v>
      </c>
      <c r="D862" s="6" t="s">
        <v>4304</v>
      </c>
      <c r="G862" s="6" t="s">
        <v>5367</v>
      </c>
    </row>
    <row r="863" spans="1:7" x14ac:dyDescent="0.25">
      <c r="A863" s="6" t="s">
        <v>1887</v>
      </c>
      <c r="D863" s="6" t="s">
        <v>8113</v>
      </c>
      <c r="G863" s="6" t="s">
        <v>8260</v>
      </c>
    </row>
    <row r="864" spans="1:7" x14ac:dyDescent="0.25">
      <c r="A864" s="6" t="s">
        <v>2220</v>
      </c>
      <c r="D864" s="6" t="s">
        <v>5552</v>
      </c>
      <c r="G864" s="6" t="s">
        <v>1373</v>
      </c>
    </row>
    <row r="865" spans="1:7" x14ac:dyDescent="0.25">
      <c r="A865" s="6" t="s">
        <v>2262</v>
      </c>
      <c r="D865" s="6" t="s">
        <v>2747</v>
      </c>
      <c r="G865" s="6" t="s">
        <v>1277</v>
      </c>
    </row>
    <row r="866" spans="1:7" x14ac:dyDescent="0.25">
      <c r="A866" s="6" t="s">
        <v>3721</v>
      </c>
      <c r="D866" s="6" t="s">
        <v>1770</v>
      </c>
      <c r="G866" s="6" t="s">
        <v>4898</v>
      </c>
    </row>
    <row r="867" spans="1:7" x14ac:dyDescent="0.25">
      <c r="A867" s="6" t="s">
        <v>3762</v>
      </c>
      <c r="D867" s="6" t="s">
        <v>1855</v>
      </c>
      <c r="G867" s="6" t="s">
        <v>6126</v>
      </c>
    </row>
    <row r="868" spans="1:7" x14ac:dyDescent="0.25">
      <c r="A868" s="6" t="s">
        <v>7264</v>
      </c>
      <c r="D868" s="6" t="s">
        <v>4477</v>
      </c>
      <c r="G868" s="6" t="s">
        <v>1550</v>
      </c>
    </row>
    <row r="869" spans="1:7" x14ac:dyDescent="0.25">
      <c r="A869" s="6" t="s">
        <v>4523</v>
      </c>
      <c r="D869" s="6" t="s">
        <v>6745</v>
      </c>
      <c r="G869" s="6" t="s">
        <v>1486</v>
      </c>
    </row>
    <row r="870" spans="1:7" x14ac:dyDescent="0.25">
      <c r="A870" s="6" t="s">
        <v>6211</v>
      </c>
      <c r="D870" s="6" t="s">
        <v>2685</v>
      </c>
      <c r="G870" s="6" t="s">
        <v>4942</v>
      </c>
    </row>
    <row r="871" spans="1:7" x14ac:dyDescent="0.25">
      <c r="A871" s="6" t="s">
        <v>1574</v>
      </c>
      <c r="D871" s="6" t="s">
        <v>1321</v>
      </c>
      <c r="G871" s="6" t="s">
        <v>1708</v>
      </c>
    </row>
    <row r="872" spans="1:7" x14ac:dyDescent="0.25">
      <c r="A872" s="6" t="s">
        <v>4576</v>
      </c>
      <c r="D872" s="6" t="s">
        <v>3820</v>
      </c>
      <c r="G872" s="6" t="s">
        <v>1634</v>
      </c>
    </row>
    <row r="873" spans="1:7" x14ac:dyDescent="0.25">
      <c r="A873" s="6" t="s">
        <v>7412</v>
      </c>
      <c r="D873" s="6" t="s">
        <v>3828</v>
      </c>
      <c r="G873" s="6" t="s">
        <v>5005</v>
      </c>
    </row>
    <row r="874" spans="1:7" x14ac:dyDescent="0.25">
      <c r="A874" s="6" t="s">
        <v>1717</v>
      </c>
      <c r="D874" s="6" t="s">
        <v>1448</v>
      </c>
      <c r="G874" s="6" t="s">
        <v>1754</v>
      </c>
    </row>
    <row r="875" spans="1:7" x14ac:dyDescent="0.25">
      <c r="A875" s="6" t="s">
        <v>4621</v>
      </c>
      <c r="D875" s="6" t="s">
        <v>3856</v>
      </c>
      <c r="G875" s="6" t="s">
        <v>5063</v>
      </c>
    </row>
    <row r="876" spans="1:7" x14ac:dyDescent="0.25">
      <c r="A876" s="6" t="s">
        <v>4665</v>
      </c>
      <c r="D876" s="6" t="s">
        <v>1661</v>
      </c>
      <c r="G876" s="6" t="s">
        <v>5082</v>
      </c>
    </row>
    <row r="877" spans="1:7" x14ac:dyDescent="0.25">
      <c r="A877" s="6" t="s">
        <v>4688</v>
      </c>
      <c r="D877" s="6" t="s">
        <v>3939</v>
      </c>
      <c r="G877" s="6" t="s">
        <v>8263</v>
      </c>
    </row>
    <row r="878" spans="1:7" x14ac:dyDescent="0.25">
      <c r="A878" s="6" t="s">
        <v>4733</v>
      </c>
      <c r="D878" s="6" t="s">
        <v>4019</v>
      </c>
      <c r="G878" s="6" t="s">
        <v>5152</v>
      </c>
    </row>
    <row r="879" spans="1:7" x14ac:dyDescent="0.25">
      <c r="A879" s="6" t="s">
        <v>4754</v>
      </c>
      <c r="D879" s="6" t="s">
        <v>4058</v>
      </c>
      <c r="G879" s="6" t="s">
        <v>5158</v>
      </c>
    </row>
    <row r="880" spans="1:7" x14ac:dyDescent="0.25">
      <c r="A880" s="6" t="s">
        <v>7265</v>
      </c>
      <c r="D880" s="6" t="s">
        <v>8114</v>
      </c>
      <c r="G880" s="6" t="s">
        <v>5213</v>
      </c>
    </row>
    <row r="881" spans="1:7" x14ac:dyDescent="0.25">
      <c r="A881" s="6" t="s">
        <v>4836</v>
      </c>
      <c r="D881" s="6" t="s">
        <v>4154</v>
      </c>
      <c r="G881" s="6" t="s">
        <v>5230</v>
      </c>
    </row>
    <row r="882" spans="1:7" x14ac:dyDescent="0.25">
      <c r="A882" s="6" t="s">
        <v>2439</v>
      </c>
      <c r="D882" s="6" t="s">
        <v>6635</v>
      </c>
      <c r="G882" s="6" t="s">
        <v>5234</v>
      </c>
    </row>
    <row r="883" spans="1:7" x14ac:dyDescent="0.25">
      <c r="A883" s="6" t="s">
        <v>2429</v>
      </c>
      <c r="D883" s="6" t="s">
        <v>5891</v>
      </c>
      <c r="G883" s="6" t="s">
        <v>5302</v>
      </c>
    </row>
    <row r="884" spans="1:7" x14ac:dyDescent="0.25">
      <c r="A884" s="6" t="s">
        <v>2421</v>
      </c>
      <c r="D884" s="6" t="s">
        <v>2592</v>
      </c>
      <c r="G884" s="6" t="s">
        <v>5330</v>
      </c>
    </row>
    <row r="885" spans="1:7" x14ac:dyDescent="0.25">
      <c r="A885" s="6" t="s">
        <v>2400</v>
      </c>
      <c r="D885" s="6" t="s">
        <v>1878</v>
      </c>
      <c r="G885" s="6" t="s">
        <v>4570</v>
      </c>
    </row>
    <row r="886" spans="1:7" x14ac:dyDescent="0.25">
      <c r="A886" s="6" t="s">
        <v>7266</v>
      </c>
      <c r="D886" s="6" t="s">
        <v>2020</v>
      </c>
      <c r="G886" s="6" t="s">
        <v>4614</v>
      </c>
    </row>
    <row r="887" spans="1:7" x14ac:dyDescent="0.25">
      <c r="A887" s="6" t="s">
        <v>3064</v>
      </c>
      <c r="D887" s="6" t="s">
        <v>4449</v>
      </c>
      <c r="G887" s="6" t="s">
        <v>4677</v>
      </c>
    </row>
    <row r="888" spans="1:7" x14ac:dyDescent="0.25">
      <c r="A888" s="6" t="s">
        <v>5890</v>
      </c>
      <c r="D888" s="6" t="s">
        <v>4496</v>
      </c>
      <c r="G888" s="6" t="s">
        <v>6254</v>
      </c>
    </row>
    <row r="889" spans="1:7" x14ac:dyDescent="0.25">
      <c r="A889" s="6" t="s">
        <v>1232</v>
      </c>
      <c r="D889" s="6" t="s">
        <v>7159</v>
      </c>
      <c r="G889" s="6" t="s">
        <v>6854</v>
      </c>
    </row>
    <row r="890" spans="1:7" x14ac:dyDescent="0.25">
      <c r="A890" s="6" t="s">
        <v>3806</v>
      </c>
      <c r="D890" s="6" t="s">
        <v>1240</v>
      </c>
      <c r="G890" s="6" t="s">
        <v>6855</v>
      </c>
    </row>
    <row r="891" spans="1:7" x14ac:dyDescent="0.25">
      <c r="A891" s="6" t="s">
        <v>7413</v>
      </c>
      <c r="D891" s="6" t="s">
        <v>1320</v>
      </c>
      <c r="G891" s="6" t="s">
        <v>8819</v>
      </c>
    </row>
    <row r="892" spans="1:7" x14ac:dyDescent="0.25">
      <c r="A892" s="6" t="s">
        <v>1442</v>
      </c>
      <c r="D892" s="6" t="s">
        <v>7415</v>
      </c>
      <c r="G892" s="6" t="s">
        <v>3787</v>
      </c>
    </row>
    <row r="893" spans="1:7" x14ac:dyDescent="0.25">
      <c r="A893" s="6" t="s">
        <v>3832</v>
      </c>
      <c r="D893" s="6" t="s">
        <v>1451</v>
      </c>
      <c r="G893" s="6" t="s">
        <v>8820</v>
      </c>
    </row>
    <row r="894" spans="1:7" x14ac:dyDescent="0.25">
      <c r="A894" s="6" t="s">
        <v>1645</v>
      </c>
      <c r="D894" s="6" t="s">
        <v>1507</v>
      </c>
      <c r="G894" s="6" t="s">
        <v>3835</v>
      </c>
    </row>
    <row r="895" spans="1:7" x14ac:dyDescent="0.25">
      <c r="A895" s="6" t="s">
        <v>3922</v>
      </c>
      <c r="D895" s="6" t="s">
        <v>8115</v>
      </c>
      <c r="G895" s="6" t="s">
        <v>3953</v>
      </c>
    </row>
    <row r="896" spans="1:7" x14ac:dyDescent="0.25">
      <c r="A896" s="6" t="s">
        <v>6743</v>
      </c>
      <c r="D896" s="6" t="s">
        <v>1696</v>
      </c>
      <c r="G896" s="6" t="s">
        <v>6255</v>
      </c>
    </row>
    <row r="897" spans="1:7" x14ac:dyDescent="0.25">
      <c r="A897" s="6" t="s">
        <v>3975</v>
      </c>
      <c r="D897" s="6" t="s">
        <v>3914</v>
      </c>
      <c r="G897" s="6" t="s">
        <v>4049</v>
      </c>
    </row>
    <row r="898" spans="1:7" x14ac:dyDescent="0.25">
      <c r="A898" s="6" t="s">
        <v>4032</v>
      </c>
      <c r="D898" s="6" t="s">
        <v>7417</v>
      </c>
      <c r="G898" s="6" t="s">
        <v>7529</v>
      </c>
    </row>
    <row r="899" spans="1:7" x14ac:dyDescent="0.25">
      <c r="A899" s="6" t="s">
        <v>7414</v>
      </c>
      <c r="D899" s="6" t="s">
        <v>3996</v>
      </c>
      <c r="G899" s="6" t="s">
        <v>4161</v>
      </c>
    </row>
    <row r="900" spans="1:7" x14ac:dyDescent="0.25">
      <c r="A900" s="6" t="s">
        <v>4094</v>
      </c>
      <c r="D900" s="6" t="s">
        <v>4043</v>
      </c>
      <c r="G900" s="6" t="s">
        <v>6091</v>
      </c>
    </row>
    <row r="901" spans="1:7" x14ac:dyDescent="0.25">
      <c r="A901" s="6" t="s">
        <v>4157</v>
      </c>
      <c r="D901" s="6" t="s">
        <v>6212</v>
      </c>
      <c r="G901" s="6" t="s">
        <v>6641</v>
      </c>
    </row>
    <row r="902" spans="1:7" x14ac:dyDescent="0.25">
      <c r="A902" s="6" t="s">
        <v>4103</v>
      </c>
      <c r="D902" s="6" t="s">
        <v>4143</v>
      </c>
      <c r="G902" s="6" t="s">
        <v>4301</v>
      </c>
    </row>
    <row r="903" spans="1:7" x14ac:dyDescent="0.25">
      <c r="A903" s="6" t="s">
        <v>6744</v>
      </c>
      <c r="D903" s="6" t="s">
        <v>8116</v>
      </c>
      <c r="G903" s="6" t="s">
        <v>6256</v>
      </c>
    </row>
    <row r="904" spans="1:7" x14ac:dyDescent="0.25">
      <c r="A904" s="6" t="s">
        <v>4304</v>
      </c>
      <c r="D904" s="6" t="s">
        <v>8117</v>
      </c>
      <c r="G904" s="6" t="s">
        <v>4686</v>
      </c>
    </row>
    <row r="905" spans="1:7" x14ac:dyDescent="0.25">
      <c r="A905" s="6" t="s">
        <v>2747</v>
      </c>
      <c r="D905" s="6" t="s">
        <v>4292</v>
      </c>
      <c r="G905" s="6" t="s">
        <v>8821</v>
      </c>
    </row>
    <row r="906" spans="1:7" x14ac:dyDescent="0.25">
      <c r="A906" s="6" t="s">
        <v>1770</v>
      </c>
      <c r="D906" s="6" t="s">
        <v>7267</v>
      </c>
      <c r="G906" s="6" t="s">
        <v>5930</v>
      </c>
    </row>
    <row r="907" spans="1:7" x14ac:dyDescent="0.25">
      <c r="A907" s="6" t="s">
        <v>1855</v>
      </c>
      <c r="D907" s="6" t="s">
        <v>2761</v>
      </c>
      <c r="G907" s="6" t="s">
        <v>6259</v>
      </c>
    </row>
    <row r="908" spans="1:7" x14ac:dyDescent="0.25">
      <c r="A908" s="6" t="s">
        <v>4477</v>
      </c>
      <c r="D908" s="6" t="s">
        <v>1795</v>
      </c>
      <c r="G908" s="6" t="s">
        <v>8822</v>
      </c>
    </row>
    <row r="909" spans="1:7" x14ac:dyDescent="0.25">
      <c r="A909" s="6" t="s">
        <v>4386</v>
      </c>
      <c r="D909" s="6" t="s">
        <v>2183</v>
      </c>
      <c r="G909" s="6" t="s">
        <v>2852</v>
      </c>
    </row>
    <row r="910" spans="1:7" x14ac:dyDescent="0.25">
      <c r="A910" s="6" t="s">
        <v>6745</v>
      </c>
      <c r="D910" s="6" t="s">
        <v>2199</v>
      </c>
      <c r="G910" s="6" t="s">
        <v>2890</v>
      </c>
    </row>
    <row r="911" spans="1:7" x14ac:dyDescent="0.25">
      <c r="A911" s="6" t="s">
        <v>2685</v>
      </c>
      <c r="D911" s="6" t="s">
        <v>2172</v>
      </c>
      <c r="G911" s="6" t="s">
        <v>6260</v>
      </c>
    </row>
    <row r="912" spans="1:7" x14ac:dyDescent="0.25">
      <c r="A912" s="6" t="s">
        <v>1321</v>
      </c>
      <c r="D912" s="6" t="s">
        <v>4456</v>
      </c>
      <c r="G912" s="6" t="s">
        <v>8823</v>
      </c>
    </row>
    <row r="913" spans="1:7" x14ac:dyDescent="0.25">
      <c r="A913" s="6" t="s">
        <v>3820</v>
      </c>
      <c r="D913" s="6" t="s">
        <v>4486</v>
      </c>
      <c r="G913" s="6" t="s">
        <v>5931</v>
      </c>
    </row>
    <row r="914" spans="1:7" x14ac:dyDescent="0.25">
      <c r="A914" s="6" t="s">
        <v>3828</v>
      </c>
      <c r="D914" s="6" t="s">
        <v>1332</v>
      </c>
      <c r="G914" s="6" t="s">
        <v>5020</v>
      </c>
    </row>
    <row r="915" spans="1:7" x14ac:dyDescent="0.25">
      <c r="A915" s="6" t="s">
        <v>1448</v>
      </c>
      <c r="D915" s="6" t="s">
        <v>3232</v>
      </c>
      <c r="G915" s="6" t="s">
        <v>5071</v>
      </c>
    </row>
    <row r="916" spans="1:7" x14ac:dyDescent="0.25">
      <c r="A916" s="6" t="s">
        <v>3856</v>
      </c>
      <c r="D916" s="6" t="s">
        <v>7418</v>
      </c>
      <c r="G916" s="6" t="s">
        <v>8268</v>
      </c>
    </row>
    <row r="917" spans="1:7" x14ac:dyDescent="0.25">
      <c r="A917" s="6" t="s">
        <v>5506</v>
      </c>
      <c r="D917" s="6" t="s">
        <v>3283</v>
      </c>
      <c r="G917" s="6" t="s">
        <v>5222</v>
      </c>
    </row>
    <row r="918" spans="1:7" x14ac:dyDescent="0.25">
      <c r="A918" s="6" t="s">
        <v>1661</v>
      </c>
      <c r="D918" s="6" t="s">
        <v>6213</v>
      </c>
      <c r="G918" s="6" t="s">
        <v>5932</v>
      </c>
    </row>
    <row r="919" spans="1:7" x14ac:dyDescent="0.25">
      <c r="A919" s="6" t="s">
        <v>3939</v>
      </c>
      <c r="D919" s="6" t="s">
        <v>3396</v>
      </c>
      <c r="G919" s="6" t="s">
        <v>6506</v>
      </c>
    </row>
    <row r="920" spans="1:7" x14ac:dyDescent="0.25">
      <c r="A920" s="6" t="s">
        <v>4019</v>
      </c>
      <c r="D920" s="6" t="s">
        <v>5892</v>
      </c>
      <c r="G920" s="6" t="s">
        <v>8270</v>
      </c>
    </row>
    <row r="921" spans="1:7" x14ac:dyDescent="0.25">
      <c r="A921" s="6" t="s">
        <v>4058</v>
      </c>
      <c r="D921" s="6" t="s">
        <v>3442</v>
      </c>
      <c r="G921" s="6" t="s">
        <v>4947</v>
      </c>
    </row>
    <row r="922" spans="1:7" x14ac:dyDescent="0.25">
      <c r="A922" s="6" t="s">
        <v>4154</v>
      </c>
      <c r="D922" s="6" t="s">
        <v>3479</v>
      </c>
      <c r="G922" s="6" t="s">
        <v>4988</v>
      </c>
    </row>
    <row r="923" spans="1:7" x14ac:dyDescent="0.25">
      <c r="A923" s="6" t="s">
        <v>4207</v>
      </c>
      <c r="D923" s="6" t="s">
        <v>2528</v>
      </c>
      <c r="G923" s="6" t="s">
        <v>5092</v>
      </c>
    </row>
    <row r="924" spans="1:7" x14ac:dyDescent="0.25">
      <c r="A924" s="6" t="s">
        <v>6635</v>
      </c>
      <c r="D924" s="6" t="s">
        <v>1912</v>
      </c>
      <c r="G924" s="6" t="s">
        <v>6261</v>
      </c>
    </row>
    <row r="925" spans="1:7" x14ac:dyDescent="0.25">
      <c r="A925" s="6" t="s">
        <v>2592</v>
      </c>
      <c r="D925" s="6" t="s">
        <v>1927</v>
      </c>
      <c r="G925" s="6" t="s">
        <v>5153</v>
      </c>
    </row>
    <row r="926" spans="1:7" x14ac:dyDescent="0.25">
      <c r="A926" s="6" t="s">
        <v>1878</v>
      </c>
      <c r="D926" s="6" t="s">
        <v>2052</v>
      </c>
      <c r="G926" s="6" t="s">
        <v>5849</v>
      </c>
    </row>
    <row r="927" spans="1:7" x14ac:dyDescent="0.25">
      <c r="A927" s="6" t="s">
        <v>2020</v>
      </c>
      <c r="D927" s="6" t="s">
        <v>6747</v>
      </c>
      <c r="G927" s="6" t="s">
        <v>5366</v>
      </c>
    </row>
    <row r="928" spans="1:7" x14ac:dyDescent="0.25">
      <c r="A928" s="6" t="s">
        <v>4449</v>
      </c>
      <c r="D928" s="6" t="s">
        <v>7420</v>
      </c>
      <c r="G928" s="6" t="s">
        <v>1426</v>
      </c>
    </row>
    <row r="929" spans="1:7" x14ac:dyDescent="0.25">
      <c r="A929" s="6" t="s">
        <v>4496</v>
      </c>
      <c r="D929" s="6" t="s">
        <v>8118</v>
      </c>
      <c r="G929" s="6" t="s">
        <v>4526</v>
      </c>
    </row>
    <row r="930" spans="1:7" x14ac:dyDescent="0.25">
      <c r="A930" s="6" t="s">
        <v>7159</v>
      </c>
      <c r="D930" s="6" t="s">
        <v>5511</v>
      </c>
      <c r="G930" s="6" t="s">
        <v>1573</v>
      </c>
    </row>
    <row r="931" spans="1:7" x14ac:dyDescent="0.25">
      <c r="A931" s="6" t="s">
        <v>1240</v>
      </c>
      <c r="D931" s="6" t="s">
        <v>2596</v>
      </c>
      <c r="G931" s="6" t="s">
        <v>1718</v>
      </c>
    </row>
    <row r="932" spans="1:7" x14ac:dyDescent="0.25">
      <c r="A932" s="6" t="s">
        <v>1320</v>
      </c>
      <c r="D932" s="6" t="s">
        <v>2164</v>
      </c>
      <c r="G932" s="6" t="s">
        <v>7535</v>
      </c>
    </row>
    <row r="933" spans="1:7" x14ac:dyDescent="0.25">
      <c r="A933" s="6" t="s">
        <v>7415</v>
      </c>
      <c r="D933" s="6" t="s">
        <v>6748</v>
      </c>
      <c r="G933" s="6" t="s">
        <v>1285</v>
      </c>
    </row>
    <row r="934" spans="1:7" x14ac:dyDescent="0.25">
      <c r="A934" s="6" t="s">
        <v>7416</v>
      </c>
      <c r="D934" s="6" t="s">
        <v>5781</v>
      </c>
      <c r="G934" s="6" t="s">
        <v>8272</v>
      </c>
    </row>
    <row r="935" spans="1:7" x14ac:dyDescent="0.25">
      <c r="A935" s="6" t="s">
        <v>1451</v>
      </c>
      <c r="D935" s="6" t="s">
        <v>6749</v>
      </c>
      <c r="G935" s="6" t="s">
        <v>3014</v>
      </c>
    </row>
    <row r="936" spans="1:7" x14ac:dyDescent="0.25">
      <c r="A936" s="6" t="s">
        <v>1507</v>
      </c>
      <c r="D936" s="6" t="s">
        <v>8119</v>
      </c>
      <c r="G936" s="6" t="s">
        <v>7539</v>
      </c>
    </row>
    <row r="937" spans="1:7" x14ac:dyDescent="0.25">
      <c r="A937" s="6" t="s">
        <v>1696</v>
      </c>
      <c r="D937" s="6" t="s">
        <v>5893</v>
      </c>
      <c r="G937" s="6" t="s">
        <v>7540</v>
      </c>
    </row>
    <row r="938" spans="1:7" x14ac:dyDescent="0.25">
      <c r="A938" s="6" t="s">
        <v>3914</v>
      </c>
      <c r="D938" s="6" t="s">
        <v>6433</v>
      </c>
      <c r="G938" s="6" t="s">
        <v>1338</v>
      </c>
    </row>
    <row r="939" spans="1:7" x14ac:dyDescent="0.25">
      <c r="A939" s="6" t="s">
        <v>7417</v>
      </c>
      <c r="D939" s="6" t="s">
        <v>5782</v>
      </c>
      <c r="G939" s="6" t="s">
        <v>5936</v>
      </c>
    </row>
    <row r="940" spans="1:7" x14ac:dyDescent="0.25">
      <c r="A940" s="6" t="s">
        <v>3996</v>
      </c>
      <c r="D940" s="6" t="s">
        <v>5783</v>
      </c>
      <c r="G940" s="6" t="s">
        <v>3208</v>
      </c>
    </row>
    <row r="941" spans="1:7" x14ac:dyDescent="0.25">
      <c r="A941" s="6" t="s">
        <v>4043</v>
      </c>
      <c r="D941" s="6" t="s">
        <v>5784</v>
      </c>
      <c r="G941" s="6" t="s">
        <v>3220</v>
      </c>
    </row>
    <row r="942" spans="1:7" x14ac:dyDescent="0.25">
      <c r="A942" s="6" t="s">
        <v>6212</v>
      </c>
      <c r="D942" s="6" t="s">
        <v>5785</v>
      </c>
      <c r="G942" s="6" t="s">
        <v>8274</v>
      </c>
    </row>
    <row r="943" spans="1:7" x14ac:dyDescent="0.25">
      <c r="A943" s="6" t="s">
        <v>6746</v>
      </c>
      <c r="D943" s="6" t="s">
        <v>5786</v>
      </c>
      <c r="G943" s="6" t="s">
        <v>1678</v>
      </c>
    </row>
    <row r="944" spans="1:7" x14ac:dyDescent="0.25">
      <c r="A944" s="6" t="s">
        <v>7160</v>
      </c>
      <c r="D944" s="6" t="s">
        <v>7422</v>
      </c>
      <c r="G944" s="6" t="s">
        <v>3279</v>
      </c>
    </row>
    <row r="945" spans="1:7" x14ac:dyDescent="0.25">
      <c r="A945" s="6" t="s">
        <v>4292</v>
      </c>
      <c r="D945" s="6" t="s">
        <v>8120</v>
      </c>
      <c r="G945" s="6" t="s">
        <v>6263</v>
      </c>
    </row>
    <row r="946" spans="1:7" x14ac:dyDescent="0.25">
      <c r="A946" s="6" t="s">
        <v>7161</v>
      </c>
      <c r="D946" s="6" t="s">
        <v>7849</v>
      </c>
      <c r="G946" s="6" t="s">
        <v>8824</v>
      </c>
    </row>
    <row r="947" spans="1:7" x14ac:dyDescent="0.25">
      <c r="A947" s="6" t="s">
        <v>7924</v>
      </c>
      <c r="D947" s="6" t="s">
        <v>8121</v>
      </c>
      <c r="G947" s="6" t="s">
        <v>3358</v>
      </c>
    </row>
    <row r="948" spans="1:7" x14ac:dyDescent="0.25">
      <c r="A948" s="6" t="s">
        <v>7267</v>
      </c>
      <c r="D948" s="6" t="s">
        <v>2689</v>
      </c>
      <c r="G948" s="6" t="s">
        <v>3420</v>
      </c>
    </row>
    <row r="949" spans="1:7" x14ac:dyDescent="0.25">
      <c r="A949" s="6" t="s">
        <v>2761</v>
      </c>
      <c r="D949" s="6" t="s">
        <v>6750</v>
      </c>
      <c r="G949" s="6" t="s">
        <v>5850</v>
      </c>
    </row>
    <row r="950" spans="1:7" x14ac:dyDescent="0.25">
      <c r="A950" s="6" t="s">
        <v>1795</v>
      </c>
      <c r="D950" s="6" t="s">
        <v>7423</v>
      </c>
      <c r="G950" s="6" t="s">
        <v>3447</v>
      </c>
    </row>
    <row r="951" spans="1:7" x14ac:dyDescent="0.25">
      <c r="A951" s="6" t="s">
        <v>2183</v>
      </c>
      <c r="D951" s="6" t="s">
        <v>6435</v>
      </c>
      <c r="G951" s="6" t="s">
        <v>3463</v>
      </c>
    </row>
    <row r="952" spans="1:7" x14ac:dyDescent="0.25">
      <c r="A952" s="6" t="s">
        <v>2199</v>
      </c>
      <c r="D952" s="6" t="s">
        <v>5895</v>
      </c>
      <c r="G952" s="6" t="s">
        <v>7289</v>
      </c>
    </row>
    <row r="953" spans="1:7" x14ac:dyDescent="0.25">
      <c r="A953" s="6" t="s">
        <v>2172</v>
      </c>
      <c r="D953" s="6" t="s">
        <v>8122</v>
      </c>
      <c r="G953" s="6" t="s">
        <v>1378</v>
      </c>
    </row>
    <row r="954" spans="1:7" x14ac:dyDescent="0.25">
      <c r="A954" s="6" t="s">
        <v>4456</v>
      </c>
      <c r="D954" s="6" t="s">
        <v>3772</v>
      </c>
      <c r="G954" s="6" t="s">
        <v>1412</v>
      </c>
    </row>
    <row r="955" spans="1:7" x14ac:dyDescent="0.25">
      <c r="A955" s="6" t="s">
        <v>4486</v>
      </c>
      <c r="D955" s="6" t="s">
        <v>6525</v>
      </c>
      <c r="G955" s="6" t="s">
        <v>1353</v>
      </c>
    </row>
    <row r="956" spans="1:7" x14ac:dyDescent="0.25">
      <c r="A956" s="6" t="s">
        <v>1332</v>
      </c>
      <c r="D956" s="6" t="s">
        <v>8123</v>
      </c>
      <c r="G956" s="6" t="s">
        <v>4915</v>
      </c>
    </row>
    <row r="957" spans="1:7" x14ac:dyDescent="0.25">
      <c r="A957" s="6" t="s">
        <v>3232</v>
      </c>
      <c r="D957" s="6" t="s">
        <v>6055</v>
      </c>
      <c r="G957" s="6" t="s">
        <v>4926</v>
      </c>
    </row>
    <row r="958" spans="1:7" x14ac:dyDescent="0.25">
      <c r="A958" s="6" t="s">
        <v>7418</v>
      </c>
      <c r="D958" s="6" t="s">
        <v>2378</v>
      </c>
      <c r="G958" s="6" t="s">
        <v>1548</v>
      </c>
    </row>
    <row r="959" spans="1:7" x14ac:dyDescent="0.25">
      <c r="A959" s="6" t="s">
        <v>3283</v>
      </c>
      <c r="D959" s="6" t="s">
        <v>2409</v>
      </c>
      <c r="G959" s="6" t="s">
        <v>1483</v>
      </c>
    </row>
    <row r="960" spans="1:7" x14ac:dyDescent="0.25">
      <c r="A960" s="6" t="s">
        <v>6213</v>
      </c>
      <c r="D960" s="6" t="s">
        <v>1308</v>
      </c>
      <c r="G960" s="6" t="s">
        <v>4940</v>
      </c>
    </row>
    <row r="961" spans="1:7" x14ac:dyDescent="0.25">
      <c r="A961" s="6" t="s">
        <v>3396</v>
      </c>
      <c r="D961" s="6" t="s">
        <v>3810</v>
      </c>
      <c r="G961" s="6" t="s">
        <v>4945</v>
      </c>
    </row>
    <row r="962" spans="1:7" x14ac:dyDescent="0.25">
      <c r="A962" s="6" t="s">
        <v>5892</v>
      </c>
      <c r="D962" s="6" t="s">
        <v>1543</v>
      </c>
      <c r="G962" s="6" t="s">
        <v>4954</v>
      </c>
    </row>
    <row r="963" spans="1:7" x14ac:dyDescent="0.25">
      <c r="A963" s="6" t="s">
        <v>7419</v>
      </c>
      <c r="D963" s="6" t="s">
        <v>3865</v>
      </c>
      <c r="G963" s="6" t="s">
        <v>1710</v>
      </c>
    </row>
    <row r="964" spans="1:7" x14ac:dyDescent="0.25">
      <c r="A964" s="6" t="s">
        <v>3442</v>
      </c>
      <c r="D964" s="6" t="s">
        <v>1689</v>
      </c>
      <c r="G964" s="6" t="s">
        <v>1625</v>
      </c>
    </row>
    <row r="965" spans="1:7" x14ac:dyDescent="0.25">
      <c r="A965" s="6" t="s">
        <v>3479</v>
      </c>
      <c r="D965" s="6" t="s">
        <v>3907</v>
      </c>
      <c r="G965" s="6" t="s">
        <v>4982</v>
      </c>
    </row>
    <row r="966" spans="1:7" x14ac:dyDescent="0.25">
      <c r="A966" s="6" t="s">
        <v>2528</v>
      </c>
      <c r="D966" s="6" t="s">
        <v>1729</v>
      </c>
      <c r="G966" s="6" t="s">
        <v>4992</v>
      </c>
    </row>
    <row r="967" spans="1:7" x14ac:dyDescent="0.25">
      <c r="A967" s="6" t="s">
        <v>1912</v>
      </c>
      <c r="D967" s="6" t="s">
        <v>3987</v>
      </c>
      <c r="G967" s="6" t="s">
        <v>5018</v>
      </c>
    </row>
    <row r="968" spans="1:7" x14ac:dyDescent="0.25">
      <c r="A968" s="6" t="s">
        <v>1927</v>
      </c>
      <c r="D968" s="6" t="s">
        <v>4121</v>
      </c>
      <c r="G968" s="6" t="s">
        <v>1759</v>
      </c>
    </row>
    <row r="969" spans="1:7" x14ac:dyDescent="0.25">
      <c r="A969" s="6" t="s">
        <v>2052</v>
      </c>
      <c r="D969" s="6" t="s">
        <v>4278</v>
      </c>
      <c r="G969" s="6" t="s">
        <v>5048</v>
      </c>
    </row>
    <row r="970" spans="1:7" x14ac:dyDescent="0.25">
      <c r="A970" s="6" t="s">
        <v>6747</v>
      </c>
      <c r="D970" s="6" t="s">
        <v>8124</v>
      </c>
      <c r="G970" s="6" t="s">
        <v>5075</v>
      </c>
    </row>
    <row r="971" spans="1:7" x14ac:dyDescent="0.25">
      <c r="A971" s="6" t="s">
        <v>7420</v>
      </c>
      <c r="D971" s="6" t="s">
        <v>4339</v>
      </c>
      <c r="G971" s="6" t="s">
        <v>5080</v>
      </c>
    </row>
    <row r="972" spans="1:7" x14ac:dyDescent="0.25">
      <c r="A972" s="6" t="s">
        <v>5511</v>
      </c>
      <c r="D972" s="6" t="s">
        <v>2442</v>
      </c>
      <c r="G972" s="6" t="s">
        <v>5105</v>
      </c>
    </row>
    <row r="973" spans="1:7" x14ac:dyDescent="0.25">
      <c r="A973" s="6" t="s">
        <v>7421</v>
      </c>
      <c r="D973" s="6" t="s">
        <v>1857</v>
      </c>
      <c r="G973" s="6" t="s">
        <v>5166</v>
      </c>
    </row>
    <row r="974" spans="1:7" x14ac:dyDescent="0.25">
      <c r="A974" s="6" t="s">
        <v>6214</v>
      </c>
      <c r="D974" s="6" t="s">
        <v>1986</v>
      </c>
      <c r="G974" s="6" t="s">
        <v>5173</v>
      </c>
    </row>
    <row r="975" spans="1:7" x14ac:dyDescent="0.25">
      <c r="A975" s="6" t="s">
        <v>2596</v>
      </c>
      <c r="D975" s="6" t="s">
        <v>1992</v>
      </c>
      <c r="G975" s="6" t="s">
        <v>5209</v>
      </c>
    </row>
    <row r="976" spans="1:7" x14ac:dyDescent="0.25">
      <c r="A976" s="6" t="s">
        <v>2164</v>
      </c>
      <c r="D976" s="6" t="s">
        <v>6085</v>
      </c>
      <c r="G976" s="6" t="s">
        <v>5216</v>
      </c>
    </row>
    <row r="977" spans="1:7" x14ac:dyDescent="0.25">
      <c r="A977" s="6" t="s">
        <v>6748</v>
      </c>
      <c r="D977" s="6" t="s">
        <v>6497</v>
      </c>
      <c r="G977" s="6" t="s">
        <v>5232</v>
      </c>
    </row>
    <row r="978" spans="1:7" x14ac:dyDescent="0.25">
      <c r="A978" s="6" t="s">
        <v>5781</v>
      </c>
      <c r="D978" s="6" t="s">
        <v>6752</v>
      </c>
      <c r="G978" s="6" t="s">
        <v>5218</v>
      </c>
    </row>
    <row r="979" spans="1:7" x14ac:dyDescent="0.25">
      <c r="A979" s="6" t="s">
        <v>6749</v>
      </c>
      <c r="D979" s="6" t="s">
        <v>3869</v>
      </c>
      <c r="G979" s="6" t="s">
        <v>5269</v>
      </c>
    </row>
    <row r="980" spans="1:7" x14ac:dyDescent="0.25">
      <c r="A980" s="6" t="s">
        <v>5893</v>
      </c>
      <c r="D980" s="6" t="s">
        <v>6086</v>
      </c>
      <c r="G980" s="6" t="s">
        <v>5300</v>
      </c>
    </row>
    <row r="981" spans="1:7" x14ac:dyDescent="0.25">
      <c r="A981" s="6" t="s">
        <v>6433</v>
      </c>
      <c r="D981" s="6" t="s">
        <v>1590</v>
      </c>
      <c r="G981" s="6" t="s">
        <v>5293</v>
      </c>
    </row>
    <row r="982" spans="1:7" x14ac:dyDescent="0.25">
      <c r="A982" s="6" t="s">
        <v>6434</v>
      </c>
      <c r="D982" s="6" t="s">
        <v>6088</v>
      </c>
      <c r="G982" s="6" t="s">
        <v>5324</v>
      </c>
    </row>
    <row r="983" spans="1:7" x14ac:dyDescent="0.25">
      <c r="A983" s="6" t="s">
        <v>5782</v>
      </c>
      <c r="D983" s="6" t="s">
        <v>3991</v>
      </c>
      <c r="G983" s="6" t="s">
        <v>5354</v>
      </c>
    </row>
    <row r="984" spans="1:7" x14ac:dyDescent="0.25">
      <c r="A984" s="6" t="s">
        <v>5783</v>
      </c>
      <c r="D984" s="6" t="s">
        <v>4074</v>
      </c>
      <c r="G984" s="6" t="s">
        <v>7865</v>
      </c>
    </row>
    <row r="985" spans="1:7" x14ac:dyDescent="0.25">
      <c r="A985" s="6" t="s">
        <v>5812</v>
      </c>
      <c r="D985" s="6" t="s">
        <v>4108</v>
      </c>
      <c r="G985" s="6" t="s">
        <v>1430</v>
      </c>
    </row>
    <row r="986" spans="1:7" x14ac:dyDescent="0.25">
      <c r="A986" s="6" t="s">
        <v>5784</v>
      </c>
      <c r="D986" s="6" t="s">
        <v>4171</v>
      </c>
      <c r="G986" s="6" t="s">
        <v>6872</v>
      </c>
    </row>
    <row r="987" spans="1:7" x14ac:dyDescent="0.25">
      <c r="A987" s="6" t="s">
        <v>5785</v>
      </c>
      <c r="D987" s="6" t="s">
        <v>4255</v>
      </c>
      <c r="G987" s="6" t="s">
        <v>8279</v>
      </c>
    </row>
    <row r="988" spans="1:7" x14ac:dyDescent="0.25">
      <c r="A988" s="6" t="s">
        <v>5786</v>
      </c>
      <c r="D988" s="6" t="s">
        <v>6498</v>
      </c>
      <c r="G988" s="6" t="s">
        <v>4608</v>
      </c>
    </row>
    <row r="989" spans="1:7" x14ac:dyDescent="0.25">
      <c r="A989" s="6" t="s">
        <v>7422</v>
      </c>
      <c r="D989" s="6" t="s">
        <v>2513</v>
      </c>
      <c r="G989" s="6" t="s">
        <v>7544</v>
      </c>
    </row>
    <row r="990" spans="1:7" x14ac:dyDescent="0.25">
      <c r="A990" s="6" t="s">
        <v>7849</v>
      </c>
      <c r="D990" s="6" t="s">
        <v>2150</v>
      </c>
      <c r="G990" s="6" t="s">
        <v>4732</v>
      </c>
    </row>
    <row r="991" spans="1:7" x14ac:dyDescent="0.25">
      <c r="A991" s="6" t="s">
        <v>7850</v>
      </c>
      <c r="D991" s="6" t="s">
        <v>2276</v>
      </c>
      <c r="G991" s="6" t="s">
        <v>6266</v>
      </c>
    </row>
    <row r="992" spans="1:7" x14ac:dyDescent="0.25">
      <c r="A992" s="6" t="s">
        <v>2689</v>
      </c>
      <c r="D992" s="6" t="s">
        <v>4444</v>
      </c>
      <c r="G992" s="6" t="s">
        <v>6267</v>
      </c>
    </row>
    <row r="993" spans="1:7" x14ac:dyDescent="0.25">
      <c r="A993" s="6" t="s">
        <v>3739</v>
      </c>
      <c r="D993" s="6" t="s">
        <v>6499</v>
      </c>
      <c r="G993" s="6" t="s">
        <v>8825</v>
      </c>
    </row>
    <row r="994" spans="1:7" x14ac:dyDescent="0.25">
      <c r="A994" s="6" t="s">
        <v>6750</v>
      </c>
      <c r="D994" s="6" t="s">
        <v>6501</v>
      </c>
      <c r="G994" s="6" t="s">
        <v>1327</v>
      </c>
    </row>
    <row r="995" spans="1:7" x14ac:dyDescent="0.25">
      <c r="A995" s="6" t="s">
        <v>5894</v>
      </c>
      <c r="D995" s="6" t="s">
        <v>1339</v>
      </c>
      <c r="G995" s="6" t="s">
        <v>6874</v>
      </c>
    </row>
    <row r="996" spans="1:7" x14ac:dyDescent="0.25">
      <c r="A996" s="6" t="s">
        <v>6435</v>
      </c>
      <c r="D996" s="6" t="s">
        <v>3186</v>
      </c>
      <c r="G996" s="6" t="s">
        <v>5940</v>
      </c>
    </row>
    <row r="997" spans="1:7" x14ac:dyDescent="0.25">
      <c r="A997" s="6" t="s">
        <v>7925</v>
      </c>
      <c r="D997" s="6" t="s">
        <v>3201</v>
      </c>
      <c r="G997" s="6" t="s">
        <v>1662</v>
      </c>
    </row>
    <row r="998" spans="1:7" x14ac:dyDescent="0.25">
      <c r="A998" s="6" t="s">
        <v>5895</v>
      </c>
      <c r="D998" s="6" t="s">
        <v>6753</v>
      </c>
      <c r="G998" s="6" t="s">
        <v>8826</v>
      </c>
    </row>
    <row r="999" spans="1:7" x14ac:dyDescent="0.25">
      <c r="A999" s="6" t="s">
        <v>7926</v>
      </c>
      <c r="D999" s="6" t="s">
        <v>3263</v>
      </c>
      <c r="G999" s="6" t="s">
        <v>4638</v>
      </c>
    </row>
    <row r="1000" spans="1:7" x14ac:dyDescent="0.25">
      <c r="A1000" s="6" t="s">
        <v>3772</v>
      </c>
      <c r="D1000" s="6" t="s">
        <v>3304</v>
      </c>
      <c r="G1000" s="6" t="s">
        <v>7546</v>
      </c>
    </row>
    <row r="1001" spans="1:7" x14ac:dyDescent="0.25">
      <c r="A1001" s="6" t="s">
        <v>6525</v>
      </c>
      <c r="D1001" s="6" t="s">
        <v>3369</v>
      </c>
      <c r="G1001" s="6" t="s">
        <v>4710</v>
      </c>
    </row>
    <row r="1002" spans="1:7" x14ac:dyDescent="0.25">
      <c r="A1002" s="6" t="s">
        <v>6751</v>
      </c>
      <c r="D1002" s="6" t="s">
        <v>3487</v>
      </c>
      <c r="G1002" s="6" t="s">
        <v>6268</v>
      </c>
    </row>
    <row r="1003" spans="1:7" x14ac:dyDescent="0.25">
      <c r="A1003" s="6" t="s">
        <v>6055</v>
      </c>
      <c r="D1003" s="6" t="s">
        <v>8125</v>
      </c>
      <c r="G1003" s="6" t="s">
        <v>6466</v>
      </c>
    </row>
    <row r="1004" spans="1:7" x14ac:dyDescent="0.25">
      <c r="A1004" s="6" t="s">
        <v>2378</v>
      </c>
      <c r="D1004" s="6" t="s">
        <v>3602</v>
      </c>
      <c r="G1004" s="6" t="s">
        <v>3294</v>
      </c>
    </row>
    <row r="1005" spans="1:7" x14ac:dyDescent="0.25">
      <c r="A1005" s="6" t="s">
        <v>2409</v>
      </c>
      <c r="D1005" s="6" t="s">
        <v>6115</v>
      </c>
      <c r="G1005" s="6" t="s">
        <v>3364</v>
      </c>
    </row>
    <row r="1006" spans="1:7" x14ac:dyDescent="0.25">
      <c r="A1006" s="6" t="s">
        <v>1308</v>
      </c>
      <c r="D1006" s="6" t="s">
        <v>6754</v>
      </c>
      <c r="G1006" s="6" t="s">
        <v>6875</v>
      </c>
    </row>
    <row r="1007" spans="1:7" x14ac:dyDescent="0.25">
      <c r="A1007" s="6" t="s">
        <v>3810</v>
      </c>
      <c r="D1007" s="6" t="s">
        <v>2616</v>
      </c>
      <c r="G1007" s="6" t="s">
        <v>8281</v>
      </c>
    </row>
    <row r="1008" spans="1:7" x14ac:dyDescent="0.25">
      <c r="A1008" s="6" t="s">
        <v>1543</v>
      </c>
      <c r="D1008" s="6" t="s">
        <v>2218</v>
      </c>
      <c r="G1008" s="6" t="s">
        <v>5941</v>
      </c>
    </row>
    <row r="1009" spans="1:7" x14ac:dyDescent="0.25">
      <c r="A1009" s="6" t="s">
        <v>3865</v>
      </c>
      <c r="D1009" s="6" t="s">
        <v>2212</v>
      </c>
      <c r="G1009" s="6" t="s">
        <v>3876</v>
      </c>
    </row>
    <row r="1010" spans="1:7" x14ac:dyDescent="0.25">
      <c r="A1010" s="6" t="s">
        <v>1689</v>
      </c>
      <c r="D1010" s="6" t="s">
        <v>3738</v>
      </c>
      <c r="G1010" s="6" t="s">
        <v>8827</v>
      </c>
    </row>
    <row r="1011" spans="1:7" x14ac:dyDescent="0.25">
      <c r="A1011" s="6" t="s">
        <v>3907</v>
      </c>
      <c r="D1011" s="6" t="s">
        <v>6755</v>
      </c>
      <c r="G1011" s="6" t="s">
        <v>7548</v>
      </c>
    </row>
    <row r="1012" spans="1:7" x14ac:dyDescent="0.25">
      <c r="A1012" s="6" t="s">
        <v>3958</v>
      </c>
      <c r="D1012" s="6" t="s">
        <v>8126</v>
      </c>
      <c r="G1012" s="6" t="s">
        <v>4028</v>
      </c>
    </row>
    <row r="1013" spans="1:7" x14ac:dyDescent="0.25">
      <c r="A1013" s="6" t="s">
        <v>1729</v>
      </c>
      <c r="D1013" s="6" t="s">
        <v>6756</v>
      </c>
      <c r="G1013" s="6" t="s">
        <v>6879</v>
      </c>
    </row>
    <row r="1014" spans="1:7" x14ac:dyDescent="0.25">
      <c r="A1014" s="6" t="s">
        <v>3987</v>
      </c>
      <c r="D1014" s="6" t="s">
        <v>7425</v>
      </c>
      <c r="G1014" s="6" t="s">
        <v>4210</v>
      </c>
    </row>
    <row r="1015" spans="1:7" x14ac:dyDescent="0.25">
      <c r="A1015" s="6" t="s">
        <v>4121</v>
      </c>
      <c r="D1015" s="6" t="s">
        <v>6215</v>
      </c>
      <c r="G1015" s="6" t="s">
        <v>4248</v>
      </c>
    </row>
    <row r="1016" spans="1:7" x14ac:dyDescent="0.25">
      <c r="A1016" s="6" t="s">
        <v>4128</v>
      </c>
      <c r="D1016" s="6" t="s">
        <v>2638</v>
      </c>
      <c r="G1016" s="6" t="s">
        <v>6272</v>
      </c>
    </row>
    <row r="1017" spans="1:7" x14ac:dyDescent="0.25">
      <c r="A1017" s="6" t="s">
        <v>4278</v>
      </c>
      <c r="D1017" s="6" t="s">
        <v>2256</v>
      </c>
      <c r="G1017" s="6" t="s">
        <v>4589</v>
      </c>
    </row>
    <row r="1018" spans="1:7" x14ac:dyDescent="0.25">
      <c r="A1018" s="6" t="s">
        <v>4339</v>
      </c>
      <c r="D1018" s="6" t="s">
        <v>6089</v>
      </c>
      <c r="G1018" s="6" t="s">
        <v>5942</v>
      </c>
    </row>
    <row r="1019" spans="1:7" x14ac:dyDescent="0.25">
      <c r="A1019" s="6" t="s">
        <v>2442</v>
      </c>
      <c r="D1019" s="6" t="s">
        <v>6636</v>
      </c>
      <c r="G1019" s="6" t="s">
        <v>1302</v>
      </c>
    </row>
    <row r="1020" spans="1:7" x14ac:dyDescent="0.25">
      <c r="A1020" s="6" t="s">
        <v>1857</v>
      </c>
      <c r="D1020" s="6" t="s">
        <v>2714</v>
      </c>
      <c r="G1020" s="6" t="s">
        <v>1349</v>
      </c>
    </row>
    <row r="1021" spans="1:7" x14ac:dyDescent="0.25">
      <c r="A1021" s="6" t="s">
        <v>1986</v>
      </c>
      <c r="D1021" s="6" t="s">
        <v>7269</v>
      </c>
      <c r="G1021" s="6" t="s">
        <v>4955</v>
      </c>
    </row>
    <row r="1022" spans="1:7" x14ac:dyDescent="0.25">
      <c r="A1022" s="6" t="s">
        <v>1992</v>
      </c>
      <c r="D1022" s="6" t="s">
        <v>7929</v>
      </c>
      <c r="G1022" s="6" t="s">
        <v>5008</v>
      </c>
    </row>
    <row r="1023" spans="1:7" x14ac:dyDescent="0.25">
      <c r="A1023" s="6" t="s">
        <v>7927</v>
      </c>
      <c r="D1023" s="6" t="s">
        <v>1337</v>
      </c>
      <c r="G1023" s="6" t="s">
        <v>5095</v>
      </c>
    </row>
    <row r="1024" spans="1:7" x14ac:dyDescent="0.25">
      <c r="A1024" s="6" t="s">
        <v>6085</v>
      </c>
      <c r="D1024" s="6" t="s">
        <v>7427</v>
      </c>
      <c r="G1024" s="6" t="s">
        <v>7550</v>
      </c>
    </row>
    <row r="1025" spans="1:7" x14ac:dyDescent="0.25">
      <c r="A1025" s="6" t="s">
        <v>6497</v>
      </c>
      <c r="D1025" s="6" t="s">
        <v>8127</v>
      </c>
      <c r="G1025" s="6" t="s">
        <v>8828</v>
      </c>
    </row>
    <row r="1026" spans="1:7" x14ac:dyDescent="0.25">
      <c r="A1026" s="6" t="s">
        <v>6752</v>
      </c>
      <c r="D1026" s="6" t="s">
        <v>5896</v>
      </c>
      <c r="G1026" s="6" t="s">
        <v>1252</v>
      </c>
    </row>
    <row r="1027" spans="1:7" x14ac:dyDescent="0.25">
      <c r="A1027" s="6" t="s">
        <v>3869</v>
      </c>
      <c r="D1027" s="6" t="s">
        <v>8128</v>
      </c>
      <c r="G1027" s="6" t="s">
        <v>1346</v>
      </c>
    </row>
    <row r="1028" spans="1:7" x14ac:dyDescent="0.25">
      <c r="A1028" s="6" t="s">
        <v>6086</v>
      </c>
      <c r="D1028" s="6" t="s">
        <v>8129</v>
      </c>
      <c r="G1028" s="6" t="s">
        <v>7551</v>
      </c>
    </row>
    <row r="1029" spans="1:7" x14ac:dyDescent="0.25">
      <c r="A1029" s="6" t="s">
        <v>6087</v>
      </c>
      <c r="D1029" s="6" t="s">
        <v>2604</v>
      </c>
      <c r="G1029" s="6" t="s">
        <v>3219</v>
      </c>
    </row>
    <row r="1030" spans="1:7" x14ac:dyDescent="0.25">
      <c r="A1030" s="6" t="s">
        <v>1590</v>
      </c>
      <c r="D1030" s="6" t="s">
        <v>2195</v>
      </c>
      <c r="G1030" s="6" t="s">
        <v>5943</v>
      </c>
    </row>
    <row r="1031" spans="1:7" x14ac:dyDescent="0.25">
      <c r="A1031" s="6" t="s">
        <v>6088</v>
      </c>
      <c r="D1031" s="6" t="s">
        <v>3660</v>
      </c>
      <c r="G1031" s="6" t="s">
        <v>1673</v>
      </c>
    </row>
    <row r="1032" spans="1:7" x14ac:dyDescent="0.25">
      <c r="A1032" s="6" t="s">
        <v>7424</v>
      </c>
      <c r="D1032" s="6" t="s">
        <v>7852</v>
      </c>
      <c r="G1032" s="6" t="s">
        <v>3255</v>
      </c>
    </row>
    <row r="1033" spans="1:7" x14ac:dyDescent="0.25">
      <c r="A1033" s="6" t="s">
        <v>3991</v>
      </c>
      <c r="D1033" s="6" t="s">
        <v>7853</v>
      </c>
      <c r="G1033" s="6" t="s">
        <v>3354</v>
      </c>
    </row>
    <row r="1034" spans="1:7" x14ac:dyDescent="0.25">
      <c r="A1034" s="6" t="s">
        <v>4074</v>
      </c>
      <c r="D1034" s="6" t="s">
        <v>7854</v>
      </c>
      <c r="G1034" s="6" t="s">
        <v>3410</v>
      </c>
    </row>
    <row r="1035" spans="1:7" x14ac:dyDescent="0.25">
      <c r="A1035" s="6" t="s">
        <v>4108</v>
      </c>
      <c r="D1035" s="6" t="s">
        <v>7855</v>
      </c>
      <c r="G1035" s="6" t="s">
        <v>6130</v>
      </c>
    </row>
    <row r="1036" spans="1:7" x14ac:dyDescent="0.25">
      <c r="A1036" s="6" t="s">
        <v>4171</v>
      </c>
      <c r="D1036" s="6" t="s">
        <v>1254</v>
      </c>
      <c r="G1036" s="6" t="s">
        <v>3461</v>
      </c>
    </row>
    <row r="1037" spans="1:7" x14ac:dyDescent="0.25">
      <c r="A1037" s="6" t="s">
        <v>4255</v>
      </c>
      <c r="D1037" s="6" t="s">
        <v>1266</v>
      </c>
      <c r="G1037" s="6" t="s">
        <v>3481</v>
      </c>
    </row>
    <row r="1038" spans="1:7" x14ac:dyDescent="0.25">
      <c r="A1038" s="6" t="s">
        <v>7928</v>
      </c>
      <c r="D1038" s="6" t="s">
        <v>3167</v>
      </c>
      <c r="G1038" s="6" t="s">
        <v>3629</v>
      </c>
    </row>
    <row r="1039" spans="1:7" x14ac:dyDescent="0.25">
      <c r="A1039" s="6" t="s">
        <v>4324</v>
      </c>
      <c r="D1039" s="6" t="s">
        <v>3176</v>
      </c>
      <c r="G1039" s="6" t="s">
        <v>8291</v>
      </c>
    </row>
    <row r="1040" spans="1:7" x14ac:dyDescent="0.25">
      <c r="A1040" s="6" t="s">
        <v>6049</v>
      </c>
      <c r="D1040" s="6" t="s">
        <v>3194</v>
      </c>
      <c r="G1040" s="6" t="s">
        <v>5510</v>
      </c>
    </row>
    <row r="1041" spans="1:7" x14ac:dyDescent="0.25">
      <c r="A1041" s="6" t="s">
        <v>6498</v>
      </c>
      <c r="D1041" s="6" t="s">
        <v>5897</v>
      </c>
      <c r="G1041" s="6" t="s">
        <v>3813</v>
      </c>
    </row>
    <row r="1042" spans="1:7" x14ac:dyDescent="0.25">
      <c r="A1042" s="6" t="s">
        <v>2513</v>
      </c>
      <c r="D1042" s="6" t="s">
        <v>8130</v>
      </c>
      <c r="G1042" s="6" t="s">
        <v>1506</v>
      </c>
    </row>
    <row r="1043" spans="1:7" x14ac:dyDescent="0.25">
      <c r="A1043" s="6" t="s">
        <v>2150</v>
      </c>
      <c r="D1043" s="6" t="s">
        <v>1470</v>
      </c>
      <c r="G1043" s="6" t="s">
        <v>3952</v>
      </c>
    </row>
    <row r="1044" spans="1:7" x14ac:dyDescent="0.25">
      <c r="A1044" s="6" t="s">
        <v>2276</v>
      </c>
      <c r="D1044" s="6" t="s">
        <v>1529</v>
      </c>
      <c r="G1044" s="6" t="s">
        <v>4076</v>
      </c>
    </row>
    <row r="1045" spans="1:7" x14ac:dyDescent="0.25">
      <c r="A1045" s="6" t="s">
        <v>4444</v>
      </c>
      <c r="D1045" s="6" t="s">
        <v>3210</v>
      </c>
      <c r="G1045" s="6" t="s">
        <v>4176</v>
      </c>
    </row>
    <row r="1046" spans="1:7" x14ac:dyDescent="0.25">
      <c r="A1046" s="6" t="s">
        <v>6499</v>
      </c>
      <c r="D1046" s="6" t="s">
        <v>3233</v>
      </c>
      <c r="G1046" s="6" t="s">
        <v>8292</v>
      </c>
    </row>
    <row r="1047" spans="1:7" x14ac:dyDescent="0.25">
      <c r="A1047" s="6" t="s">
        <v>6500</v>
      </c>
      <c r="D1047" s="6" t="s">
        <v>8131</v>
      </c>
      <c r="G1047" s="6" t="s">
        <v>7553</v>
      </c>
    </row>
    <row r="1048" spans="1:7" x14ac:dyDescent="0.25">
      <c r="A1048" s="6" t="s">
        <v>6501</v>
      </c>
      <c r="D1048" s="6" t="s">
        <v>1607</v>
      </c>
      <c r="G1048" s="6" t="s">
        <v>5944</v>
      </c>
    </row>
    <row r="1049" spans="1:7" x14ac:dyDescent="0.25">
      <c r="A1049" s="6" t="s">
        <v>7268</v>
      </c>
      <c r="D1049" s="6" t="s">
        <v>1677</v>
      </c>
      <c r="G1049" s="6" t="s">
        <v>3909</v>
      </c>
    </row>
    <row r="1050" spans="1:7" x14ac:dyDescent="0.25">
      <c r="A1050" s="6" t="s">
        <v>1339</v>
      </c>
      <c r="D1050" s="6" t="s">
        <v>3270</v>
      </c>
      <c r="G1050" s="6" t="s">
        <v>4086</v>
      </c>
    </row>
    <row r="1051" spans="1:7" x14ac:dyDescent="0.25">
      <c r="A1051" s="6" t="s">
        <v>3186</v>
      </c>
      <c r="D1051" s="6" t="s">
        <v>3308</v>
      </c>
      <c r="G1051" s="6" t="s">
        <v>7554</v>
      </c>
    </row>
    <row r="1052" spans="1:7" x14ac:dyDescent="0.25">
      <c r="A1052" s="6" t="s">
        <v>3201</v>
      </c>
      <c r="D1052" s="6" t="s">
        <v>3312</v>
      </c>
      <c r="G1052" s="6" t="s">
        <v>1306</v>
      </c>
    </row>
    <row r="1053" spans="1:7" x14ac:dyDescent="0.25">
      <c r="A1053" s="6" t="s">
        <v>6753</v>
      </c>
      <c r="D1053" s="6" t="s">
        <v>3315</v>
      </c>
      <c r="G1053" s="6" t="s">
        <v>1643</v>
      </c>
    </row>
    <row r="1054" spans="1:7" x14ac:dyDescent="0.25">
      <c r="A1054" s="6" t="s">
        <v>3263</v>
      </c>
      <c r="D1054" s="6" t="s">
        <v>3353</v>
      </c>
      <c r="G1054" s="6" t="s">
        <v>4173</v>
      </c>
    </row>
    <row r="1055" spans="1:7" x14ac:dyDescent="0.25">
      <c r="A1055" s="6" t="s">
        <v>3304</v>
      </c>
      <c r="D1055" s="6" t="s">
        <v>3385</v>
      </c>
      <c r="G1055" s="6" t="s">
        <v>4256</v>
      </c>
    </row>
    <row r="1056" spans="1:7" x14ac:dyDescent="0.25">
      <c r="A1056" s="6" t="s">
        <v>3369</v>
      </c>
      <c r="D1056" s="6" t="s">
        <v>3408</v>
      </c>
      <c r="G1056" s="6" t="s">
        <v>6276</v>
      </c>
    </row>
    <row r="1057" spans="1:7" x14ac:dyDescent="0.25">
      <c r="A1057" s="6" t="s">
        <v>3421</v>
      </c>
      <c r="D1057" s="6" t="s">
        <v>3401</v>
      </c>
      <c r="G1057" s="6" t="s">
        <v>1317</v>
      </c>
    </row>
    <row r="1058" spans="1:7" x14ac:dyDescent="0.25">
      <c r="A1058" s="6" t="s">
        <v>3487</v>
      </c>
      <c r="D1058" s="6" t="s">
        <v>7429</v>
      </c>
      <c r="G1058" s="6" t="s">
        <v>7559</v>
      </c>
    </row>
    <row r="1059" spans="1:7" x14ac:dyDescent="0.25">
      <c r="A1059" s="6" t="s">
        <v>3602</v>
      </c>
      <c r="D1059" s="6" t="s">
        <v>3449</v>
      </c>
      <c r="G1059" s="6" t="s">
        <v>7560</v>
      </c>
    </row>
    <row r="1060" spans="1:7" x14ac:dyDescent="0.25">
      <c r="A1060" s="6" t="s">
        <v>6115</v>
      </c>
      <c r="D1060" s="6" t="s">
        <v>3454</v>
      </c>
      <c r="G1060" s="6" t="s">
        <v>1458</v>
      </c>
    </row>
    <row r="1061" spans="1:7" x14ac:dyDescent="0.25">
      <c r="A1061" s="6" t="s">
        <v>6754</v>
      </c>
      <c r="D1061" s="6" t="s">
        <v>3480</v>
      </c>
      <c r="G1061" s="6" t="s">
        <v>3242</v>
      </c>
    </row>
    <row r="1062" spans="1:7" x14ac:dyDescent="0.25">
      <c r="A1062" s="6" t="s">
        <v>2616</v>
      </c>
      <c r="D1062" s="6" t="s">
        <v>3521</v>
      </c>
      <c r="G1062" s="6" t="s">
        <v>1699</v>
      </c>
    </row>
    <row r="1063" spans="1:7" x14ac:dyDescent="0.25">
      <c r="A1063" s="6" t="s">
        <v>2218</v>
      </c>
      <c r="D1063" s="6" t="s">
        <v>3530</v>
      </c>
      <c r="G1063" s="6" t="s">
        <v>3276</v>
      </c>
    </row>
    <row r="1064" spans="1:7" x14ac:dyDescent="0.25">
      <c r="A1064" s="6" t="s">
        <v>2212</v>
      </c>
      <c r="D1064" s="6" t="s">
        <v>3501</v>
      </c>
      <c r="G1064" s="6" t="s">
        <v>8829</v>
      </c>
    </row>
    <row r="1065" spans="1:7" x14ac:dyDescent="0.25">
      <c r="A1065" s="6" t="s">
        <v>3738</v>
      </c>
      <c r="D1065" s="6" t="s">
        <v>3547</v>
      </c>
      <c r="G1065" s="6" t="s">
        <v>3322</v>
      </c>
    </row>
    <row r="1066" spans="1:7" x14ac:dyDescent="0.25">
      <c r="A1066" s="6" t="s">
        <v>6755</v>
      </c>
      <c r="D1066" s="6" t="s">
        <v>6216</v>
      </c>
      <c r="G1066" s="6" t="s">
        <v>3379</v>
      </c>
    </row>
    <row r="1067" spans="1:7" x14ac:dyDescent="0.25">
      <c r="A1067" s="6" t="s">
        <v>6756</v>
      </c>
      <c r="D1067" s="6" t="s">
        <v>3592</v>
      </c>
      <c r="G1067" s="6" t="s">
        <v>3371</v>
      </c>
    </row>
    <row r="1068" spans="1:7" x14ac:dyDescent="0.25">
      <c r="A1068" s="6" t="s">
        <v>7425</v>
      </c>
      <c r="D1068" s="6" t="s">
        <v>3627</v>
      </c>
      <c r="G1068" s="6" t="s">
        <v>8830</v>
      </c>
    </row>
    <row r="1069" spans="1:7" x14ac:dyDescent="0.25">
      <c r="A1069" s="6" t="s">
        <v>7426</v>
      </c>
      <c r="D1069" s="6" t="s">
        <v>3653</v>
      </c>
      <c r="G1069" s="6" t="s">
        <v>3464</v>
      </c>
    </row>
    <row r="1070" spans="1:7" x14ac:dyDescent="0.25">
      <c r="A1070" s="6" t="s">
        <v>6215</v>
      </c>
      <c r="D1070" s="6" t="s">
        <v>2718</v>
      </c>
      <c r="G1070" s="6" t="s">
        <v>3555</v>
      </c>
    </row>
    <row r="1071" spans="1:7" x14ac:dyDescent="0.25">
      <c r="A1071" s="6" t="s">
        <v>2638</v>
      </c>
      <c r="D1071" s="6" t="s">
        <v>3755</v>
      </c>
      <c r="G1071" s="6" t="s">
        <v>3498</v>
      </c>
    </row>
    <row r="1072" spans="1:7" x14ac:dyDescent="0.25">
      <c r="A1072" s="6" t="s">
        <v>2256</v>
      </c>
      <c r="D1072" s="6" t="s">
        <v>8132</v>
      </c>
      <c r="G1072" s="6" t="s">
        <v>3614</v>
      </c>
    </row>
    <row r="1073" spans="1:7" x14ac:dyDescent="0.25">
      <c r="A1073" s="6" t="s">
        <v>6089</v>
      </c>
      <c r="D1073" s="6" t="s">
        <v>2284</v>
      </c>
      <c r="G1073" s="6" t="s">
        <v>4317</v>
      </c>
    </row>
    <row r="1074" spans="1:7" x14ac:dyDescent="0.25">
      <c r="A1074" s="6" t="s">
        <v>2714</v>
      </c>
      <c r="D1074" s="6" t="s">
        <v>2329</v>
      </c>
      <c r="G1074" s="6" t="s">
        <v>1282</v>
      </c>
    </row>
    <row r="1075" spans="1:7" x14ac:dyDescent="0.25">
      <c r="A1075" s="6" t="s">
        <v>7269</v>
      </c>
      <c r="D1075" s="6" t="s">
        <v>1909</v>
      </c>
      <c r="G1075" s="6" t="s">
        <v>1494</v>
      </c>
    </row>
    <row r="1076" spans="1:7" x14ac:dyDescent="0.25">
      <c r="A1076" s="6" t="s">
        <v>7929</v>
      </c>
      <c r="D1076" s="6" t="s">
        <v>2225</v>
      </c>
      <c r="G1076" s="6" t="s">
        <v>8301</v>
      </c>
    </row>
    <row r="1077" spans="1:7" x14ac:dyDescent="0.25">
      <c r="A1077" s="6" t="s">
        <v>1337</v>
      </c>
      <c r="D1077" s="6" t="s">
        <v>2235</v>
      </c>
      <c r="G1077" s="6" t="s">
        <v>2835</v>
      </c>
    </row>
    <row r="1078" spans="1:7" x14ac:dyDescent="0.25">
      <c r="A1078" s="6" t="s">
        <v>7851</v>
      </c>
      <c r="D1078" s="6" t="s">
        <v>3712</v>
      </c>
      <c r="G1078" s="6" t="s">
        <v>2915</v>
      </c>
    </row>
    <row r="1079" spans="1:7" x14ac:dyDescent="0.25">
      <c r="A1079" s="6" t="s">
        <v>7427</v>
      </c>
      <c r="D1079" s="6" t="s">
        <v>3703</v>
      </c>
      <c r="G1079" s="6" t="s">
        <v>2940</v>
      </c>
    </row>
    <row r="1080" spans="1:7" x14ac:dyDescent="0.25">
      <c r="A1080" s="6" t="s">
        <v>5896</v>
      </c>
      <c r="D1080" s="6" t="s">
        <v>3690</v>
      </c>
      <c r="G1080" s="6" t="s">
        <v>2971</v>
      </c>
    </row>
    <row r="1081" spans="1:7" x14ac:dyDescent="0.25">
      <c r="A1081" s="6" t="s">
        <v>6757</v>
      </c>
      <c r="D1081" s="6" t="s">
        <v>1420</v>
      </c>
      <c r="G1081" s="6" t="s">
        <v>3007</v>
      </c>
    </row>
    <row r="1082" spans="1:7" x14ac:dyDescent="0.25">
      <c r="A1082" s="6" t="s">
        <v>7270</v>
      </c>
      <c r="D1082" s="6" t="s">
        <v>4544</v>
      </c>
      <c r="G1082" s="6" t="s">
        <v>6282</v>
      </c>
    </row>
    <row r="1083" spans="1:7" x14ac:dyDescent="0.25">
      <c r="A1083" s="6" t="s">
        <v>2604</v>
      </c>
      <c r="D1083" s="6" t="s">
        <v>8133</v>
      </c>
      <c r="G1083" s="6" t="s">
        <v>3235</v>
      </c>
    </row>
    <row r="1084" spans="1:7" x14ac:dyDescent="0.25">
      <c r="A1084" s="6" t="s">
        <v>2195</v>
      </c>
      <c r="D1084" s="6" t="s">
        <v>4574</v>
      </c>
      <c r="G1084" s="6" t="s">
        <v>8304</v>
      </c>
    </row>
    <row r="1085" spans="1:7" x14ac:dyDescent="0.25">
      <c r="A1085" s="6" t="s">
        <v>3660</v>
      </c>
      <c r="D1085" s="6" t="s">
        <v>4585</v>
      </c>
      <c r="G1085" s="6" t="s">
        <v>8831</v>
      </c>
    </row>
    <row r="1086" spans="1:7" x14ac:dyDescent="0.25">
      <c r="A1086" s="6" t="s">
        <v>7852</v>
      </c>
      <c r="D1086" s="6" t="s">
        <v>4628</v>
      </c>
      <c r="G1086" s="6" t="s">
        <v>3398</v>
      </c>
    </row>
    <row r="1087" spans="1:7" x14ac:dyDescent="0.25">
      <c r="A1087" s="6" t="s">
        <v>7853</v>
      </c>
      <c r="D1087" s="6" t="s">
        <v>8134</v>
      </c>
      <c r="G1087" s="6" t="s">
        <v>6895</v>
      </c>
    </row>
    <row r="1088" spans="1:7" x14ac:dyDescent="0.25">
      <c r="A1088" s="6" t="s">
        <v>7854</v>
      </c>
      <c r="D1088" s="6" t="s">
        <v>4668</v>
      </c>
      <c r="G1088" s="6" t="s">
        <v>3512</v>
      </c>
    </row>
    <row r="1089" spans="1:7" x14ac:dyDescent="0.25">
      <c r="A1089" s="6" t="s">
        <v>7855</v>
      </c>
      <c r="D1089" s="6" t="s">
        <v>7430</v>
      </c>
      <c r="G1089" s="6" t="s">
        <v>3542</v>
      </c>
    </row>
    <row r="1090" spans="1:7" x14ac:dyDescent="0.25">
      <c r="A1090" s="6" t="s">
        <v>1254</v>
      </c>
      <c r="D1090" s="6" t="s">
        <v>4730</v>
      </c>
      <c r="G1090" s="6" t="s">
        <v>7568</v>
      </c>
    </row>
    <row r="1091" spans="1:7" x14ac:dyDescent="0.25">
      <c r="A1091" s="6" t="s">
        <v>1266</v>
      </c>
      <c r="D1091" s="6" t="s">
        <v>6759</v>
      </c>
      <c r="G1091" s="6" t="s">
        <v>3608</v>
      </c>
    </row>
    <row r="1092" spans="1:7" x14ac:dyDescent="0.25">
      <c r="A1092" s="6" t="s">
        <v>3167</v>
      </c>
      <c r="D1092" s="6" t="s">
        <v>8135</v>
      </c>
      <c r="G1092" s="6" t="s">
        <v>1268</v>
      </c>
    </row>
    <row r="1093" spans="1:7" x14ac:dyDescent="0.25">
      <c r="A1093" s="6" t="s">
        <v>3176</v>
      </c>
      <c r="D1093" s="6" t="s">
        <v>4779</v>
      </c>
      <c r="G1093" s="6" t="s">
        <v>4907</v>
      </c>
    </row>
    <row r="1094" spans="1:7" x14ac:dyDescent="0.25">
      <c r="A1094" s="6" t="s">
        <v>3194</v>
      </c>
      <c r="D1094" s="6" t="s">
        <v>4828</v>
      </c>
      <c r="G1094" s="6" t="s">
        <v>1487</v>
      </c>
    </row>
    <row r="1095" spans="1:7" x14ac:dyDescent="0.25">
      <c r="A1095" s="6" t="s">
        <v>5897</v>
      </c>
      <c r="D1095" s="6" t="s">
        <v>2371</v>
      </c>
      <c r="G1095" s="6" t="s">
        <v>4953</v>
      </c>
    </row>
    <row r="1096" spans="1:7" x14ac:dyDescent="0.25">
      <c r="A1096" s="6" t="s">
        <v>1470</v>
      </c>
      <c r="D1096" s="6" t="s">
        <v>4879</v>
      </c>
      <c r="G1096" s="6" t="s">
        <v>6283</v>
      </c>
    </row>
    <row r="1097" spans="1:7" x14ac:dyDescent="0.25">
      <c r="A1097" s="6" t="s">
        <v>1529</v>
      </c>
      <c r="D1097" s="6" t="s">
        <v>6760</v>
      </c>
      <c r="G1097" s="6" t="s">
        <v>1633</v>
      </c>
    </row>
    <row r="1098" spans="1:7" x14ac:dyDescent="0.25">
      <c r="A1098" s="6" t="s">
        <v>3210</v>
      </c>
      <c r="D1098" s="6" t="s">
        <v>6761</v>
      </c>
      <c r="G1098" s="6" t="s">
        <v>5027</v>
      </c>
    </row>
    <row r="1099" spans="1:7" x14ac:dyDescent="0.25">
      <c r="A1099" s="6" t="s">
        <v>3233</v>
      </c>
      <c r="D1099" s="6" t="s">
        <v>7431</v>
      </c>
      <c r="G1099" s="6" t="s">
        <v>5043</v>
      </c>
    </row>
    <row r="1100" spans="1:7" x14ac:dyDescent="0.25">
      <c r="A1100" s="6" t="s">
        <v>1607</v>
      </c>
      <c r="D1100" s="6" t="s">
        <v>6762</v>
      </c>
      <c r="G1100" s="6" t="s">
        <v>5110</v>
      </c>
    </row>
    <row r="1101" spans="1:7" x14ac:dyDescent="0.25">
      <c r="A1101" s="6" t="s">
        <v>1677</v>
      </c>
      <c r="D1101" s="6" t="s">
        <v>4431</v>
      </c>
      <c r="G1101" s="6" t="s">
        <v>5115</v>
      </c>
    </row>
    <row r="1102" spans="1:7" x14ac:dyDescent="0.25">
      <c r="A1102" s="6" t="s">
        <v>3270</v>
      </c>
      <c r="D1102" s="6" t="s">
        <v>1372</v>
      </c>
      <c r="G1102" s="6" t="s">
        <v>8832</v>
      </c>
    </row>
    <row r="1103" spans="1:7" x14ac:dyDescent="0.25">
      <c r="A1103" s="6" t="s">
        <v>3308</v>
      </c>
      <c r="D1103" s="6" t="s">
        <v>3159</v>
      </c>
      <c r="G1103" s="6" t="s">
        <v>5177</v>
      </c>
    </row>
    <row r="1104" spans="1:7" x14ac:dyDescent="0.25">
      <c r="A1104" s="6" t="s">
        <v>3312</v>
      </c>
      <c r="D1104" s="6" t="s">
        <v>8136</v>
      </c>
      <c r="G1104" s="6" t="s">
        <v>5238</v>
      </c>
    </row>
    <row r="1105" spans="1:7" x14ac:dyDescent="0.25">
      <c r="A1105" s="6" t="s">
        <v>6758</v>
      </c>
      <c r="D1105" s="6" t="s">
        <v>1518</v>
      </c>
      <c r="G1105" s="6" t="s">
        <v>5245</v>
      </c>
    </row>
    <row r="1106" spans="1:7" x14ac:dyDescent="0.25">
      <c r="A1106" s="6" t="s">
        <v>7428</v>
      </c>
      <c r="D1106" s="6" t="s">
        <v>3343</v>
      </c>
      <c r="G1106" s="6" t="s">
        <v>5308</v>
      </c>
    </row>
    <row r="1107" spans="1:7" x14ac:dyDescent="0.25">
      <c r="A1107" s="6" t="s">
        <v>3315</v>
      </c>
      <c r="D1107" s="6" t="s">
        <v>3525</v>
      </c>
      <c r="G1107" s="6" t="s">
        <v>5342</v>
      </c>
    </row>
    <row r="1108" spans="1:7" x14ac:dyDescent="0.25">
      <c r="A1108" s="6" t="s">
        <v>3353</v>
      </c>
      <c r="D1108" s="6" t="s">
        <v>2740</v>
      </c>
      <c r="G1108" s="6" t="s">
        <v>1251</v>
      </c>
    </row>
    <row r="1109" spans="1:7" x14ac:dyDescent="0.25">
      <c r="A1109" s="6" t="s">
        <v>3385</v>
      </c>
      <c r="D1109" s="6" t="s">
        <v>2303</v>
      </c>
      <c r="G1109" s="6" t="s">
        <v>3826</v>
      </c>
    </row>
    <row r="1110" spans="1:7" x14ac:dyDescent="0.25">
      <c r="A1110" s="6" t="s">
        <v>3408</v>
      </c>
      <c r="D1110" s="6" t="s">
        <v>1822</v>
      </c>
      <c r="G1110" s="6" t="s">
        <v>6284</v>
      </c>
    </row>
    <row r="1111" spans="1:7" x14ac:dyDescent="0.25">
      <c r="A1111" s="6" t="s">
        <v>3401</v>
      </c>
      <c r="D1111" s="6" t="s">
        <v>5898</v>
      </c>
      <c r="G1111" s="6" t="s">
        <v>1512</v>
      </c>
    </row>
    <row r="1112" spans="1:7" x14ac:dyDescent="0.25">
      <c r="A1112" s="6" t="s">
        <v>7429</v>
      </c>
      <c r="D1112" s="6" t="s">
        <v>8137</v>
      </c>
      <c r="G1112" s="6" t="s">
        <v>3854</v>
      </c>
    </row>
    <row r="1113" spans="1:7" x14ac:dyDescent="0.25">
      <c r="A1113" s="6" t="s">
        <v>3449</v>
      </c>
      <c r="D1113" s="6" t="s">
        <v>3397</v>
      </c>
      <c r="G1113" s="6" t="s">
        <v>1591</v>
      </c>
    </row>
    <row r="1114" spans="1:7" x14ac:dyDescent="0.25">
      <c r="A1114" s="6" t="s">
        <v>3454</v>
      </c>
      <c r="D1114" s="6" t="s">
        <v>6217</v>
      </c>
      <c r="G1114" s="6" t="s">
        <v>3918</v>
      </c>
    </row>
    <row r="1115" spans="1:7" x14ac:dyDescent="0.25">
      <c r="A1115" s="6" t="s">
        <v>3480</v>
      </c>
      <c r="D1115" s="6" t="s">
        <v>3617</v>
      </c>
      <c r="G1115" s="6" t="s">
        <v>3941</v>
      </c>
    </row>
    <row r="1116" spans="1:7" x14ac:dyDescent="0.25">
      <c r="A1116" s="6" t="s">
        <v>3521</v>
      </c>
      <c r="D1116" s="6" t="s">
        <v>2686</v>
      </c>
      <c r="G1116" s="6" t="s">
        <v>4003</v>
      </c>
    </row>
    <row r="1117" spans="1:7" x14ac:dyDescent="0.25">
      <c r="A1117" s="6" t="s">
        <v>3530</v>
      </c>
      <c r="D1117" s="6" t="s">
        <v>3694</v>
      </c>
      <c r="G1117" s="6" t="s">
        <v>4025</v>
      </c>
    </row>
    <row r="1118" spans="1:7" x14ac:dyDescent="0.25">
      <c r="A1118" s="6" t="s">
        <v>3501</v>
      </c>
      <c r="D1118" s="6" t="s">
        <v>5557</v>
      </c>
      <c r="G1118" s="6" t="s">
        <v>4152</v>
      </c>
    </row>
    <row r="1119" spans="1:7" x14ac:dyDescent="0.25">
      <c r="A1119" s="6" t="s">
        <v>3547</v>
      </c>
      <c r="D1119" s="6" t="s">
        <v>5899</v>
      </c>
      <c r="G1119" s="6" t="s">
        <v>4217</v>
      </c>
    </row>
    <row r="1120" spans="1:7" x14ac:dyDescent="0.25">
      <c r="A1120" s="6" t="s">
        <v>6216</v>
      </c>
      <c r="D1120" s="6" t="s">
        <v>8138</v>
      </c>
      <c r="G1120" s="6" t="s">
        <v>4222</v>
      </c>
    </row>
    <row r="1121" spans="1:7" x14ac:dyDescent="0.25">
      <c r="A1121" s="6" t="s">
        <v>3592</v>
      </c>
      <c r="D1121" s="6" t="s">
        <v>1419</v>
      </c>
      <c r="G1121" s="6" t="s">
        <v>4265</v>
      </c>
    </row>
    <row r="1122" spans="1:7" x14ac:dyDescent="0.25">
      <c r="A1122" s="6" t="s">
        <v>3627</v>
      </c>
      <c r="D1122" s="6" t="s">
        <v>4542</v>
      </c>
      <c r="G1122" s="6" t="s">
        <v>8833</v>
      </c>
    </row>
    <row r="1123" spans="1:7" x14ac:dyDescent="0.25">
      <c r="A1123" s="6" t="s">
        <v>3653</v>
      </c>
      <c r="D1123" s="6" t="s">
        <v>4564</v>
      </c>
      <c r="G1123" s="6" t="s">
        <v>8306</v>
      </c>
    </row>
    <row r="1124" spans="1:7" x14ac:dyDescent="0.25">
      <c r="A1124" s="6" t="s">
        <v>7271</v>
      </c>
      <c r="D1124" s="6" t="s">
        <v>6056</v>
      </c>
      <c r="G1124" s="6" t="s">
        <v>4572</v>
      </c>
    </row>
    <row r="1125" spans="1:7" x14ac:dyDescent="0.25">
      <c r="A1125" s="6" t="s">
        <v>7930</v>
      </c>
      <c r="D1125" s="6" t="s">
        <v>7432</v>
      </c>
      <c r="G1125" s="6" t="s">
        <v>4642</v>
      </c>
    </row>
    <row r="1126" spans="1:7" x14ac:dyDescent="0.25">
      <c r="A1126" s="6" t="s">
        <v>2718</v>
      </c>
      <c r="D1126" s="6" t="s">
        <v>4606</v>
      </c>
      <c r="G1126" s="6" t="s">
        <v>4742</v>
      </c>
    </row>
    <row r="1127" spans="1:7" x14ac:dyDescent="0.25">
      <c r="A1127" s="6" t="s">
        <v>3755</v>
      </c>
      <c r="D1127" s="6" t="s">
        <v>4619</v>
      </c>
      <c r="G1127" s="6" t="s">
        <v>1379</v>
      </c>
    </row>
    <row r="1128" spans="1:7" x14ac:dyDescent="0.25">
      <c r="A1128" s="6" t="s">
        <v>2284</v>
      </c>
      <c r="D1128" s="6" t="s">
        <v>4667</v>
      </c>
      <c r="G1128" s="6" t="s">
        <v>1264</v>
      </c>
    </row>
    <row r="1129" spans="1:7" x14ac:dyDescent="0.25">
      <c r="A1129" s="6" t="s">
        <v>2329</v>
      </c>
      <c r="D1129" s="6" t="s">
        <v>4699</v>
      </c>
      <c r="G1129" s="6" t="s">
        <v>3177</v>
      </c>
    </row>
    <row r="1130" spans="1:7" x14ac:dyDescent="0.25">
      <c r="A1130" s="6" t="s">
        <v>1909</v>
      </c>
      <c r="D1130" s="6" t="s">
        <v>8139</v>
      </c>
      <c r="G1130" s="6" t="s">
        <v>7573</v>
      </c>
    </row>
    <row r="1131" spans="1:7" x14ac:dyDescent="0.25">
      <c r="A1131" s="6" t="s">
        <v>2225</v>
      </c>
      <c r="D1131" s="6" t="s">
        <v>4753</v>
      </c>
      <c r="G1131" s="6" t="s">
        <v>8307</v>
      </c>
    </row>
    <row r="1132" spans="1:7" x14ac:dyDescent="0.25">
      <c r="A1132" s="6" t="s">
        <v>2235</v>
      </c>
      <c r="D1132" s="6" t="s">
        <v>4757</v>
      </c>
      <c r="G1132" s="6" t="s">
        <v>8308</v>
      </c>
    </row>
    <row r="1133" spans="1:7" x14ac:dyDescent="0.25">
      <c r="A1133" s="6" t="s">
        <v>3712</v>
      </c>
      <c r="D1133" s="6" t="s">
        <v>4739</v>
      </c>
      <c r="G1133" s="6" t="s">
        <v>8739</v>
      </c>
    </row>
    <row r="1134" spans="1:7" x14ac:dyDescent="0.25">
      <c r="A1134" s="6" t="s">
        <v>3703</v>
      </c>
      <c r="D1134" s="6" t="s">
        <v>4760</v>
      </c>
      <c r="G1134" s="6" t="s">
        <v>1555</v>
      </c>
    </row>
    <row r="1135" spans="1:7" x14ac:dyDescent="0.25">
      <c r="A1135" s="6" t="s">
        <v>3690</v>
      </c>
      <c r="D1135" s="6" t="s">
        <v>7433</v>
      </c>
      <c r="G1135" s="6" t="s">
        <v>1531</v>
      </c>
    </row>
    <row r="1136" spans="1:7" x14ac:dyDescent="0.25">
      <c r="A1136" s="6" t="s">
        <v>1420</v>
      </c>
      <c r="D1136" s="6" t="s">
        <v>4777</v>
      </c>
      <c r="G1136" s="6" t="s">
        <v>3223</v>
      </c>
    </row>
    <row r="1137" spans="1:7" x14ac:dyDescent="0.25">
      <c r="A1137" s="6" t="s">
        <v>4544</v>
      </c>
      <c r="D1137" s="6" t="s">
        <v>5522</v>
      </c>
      <c r="G1137" s="6" t="s">
        <v>6285</v>
      </c>
    </row>
    <row r="1138" spans="1:7" x14ac:dyDescent="0.25">
      <c r="A1138" s="6" t="s">
        <v>4574</v>
      </c>
      <c r="D1138" s="6" t="s">
        <v>2433</v>
      </c>
      <c r="G1138" s="6" t="s">
        <v>1613</v>
      </c>
    </row>
    <row r="1139" spans="1:7" x14ac:dyDescent="0.25">
      <c r="A1139" s="6" t="s">
        <v>4585</v>
      </c>
      <c r="D1139" s="6" t="s">
        <v>2425</v>
      </c>
      <c r="G1139" s="6" t="s">
        <v>1611</v>
      </c>
    </row>
    <row r="1140" spans="1:7" x14ac:dyDescent="0.25">
      <c r="A1140" s="6" t="s">
        <v>4628</v>
      </c>
      <c r="D1140" s="6" t="s">
        <v>2412</v>
      </c>
      <c r="G1140" s="6" t="s">
        <v>3254</v>
      </c>
    </row>
    <row r="1141" spans="1:7" x14ac:dyDescent="0.25">
      <c r="A1141" s="6" t="s">
        <v>4668</v>
      </c>
      <c r="D1141" s="6" t="s">
        <v>2401</v>
      </c>
      <c r="G1141" s="6" t="s">
        <v>3282</v>
      </c>
    </row>
    <row r="1142" spans="1:7" x14ac:dyDescent="0.25">
      <c r="A1142" s="6" t="s">
        <v>7430</v>
      </c>
      <c r="D1142" s="6" t="s">
        <v>6219</v>
      </c>
      <c r="G1142" s="6" t="s">
        <v>8309</v>
      </c>
    </row>
    <row r="1143" spans="1:7" x14ac:dyDescent="0.25">
      <c r="A1143" s="6" t="s">
        <v>4730</v>
      </c>
      <c r="D1143" s="6" t="s">
        <v>8140</v>
      </c>
      <c r="G1143" s="6" t="s">
        <v>1751</v>
      </c>
    </row>
    <row r="1144" spans="1:7" x14ac:dyDescent="0.25">
      <c r="A1144" s="6" t="s">
        <v>6759</v>
      </c>
      <c r="D1144" s="6" t="s">
        <v>1248</v>
      </c>
      <c r="G1144" s="6" t="s">
        <v>3319</v>
      </c>
    </row>
    <row r="1145" spans="1:7" x14ac:dyDescent="0.25">
      <c r="A1145" s="6" t="s">
        <v>4779</v>
      </c>
      <c r="D1145" s="6" t="s">
        <v>3168</v>
      </c>
      <c r="G1145" s="6" t="s">
        <v>5512</v>
      </c>
    </row>
    <row r="1146" spans="1:7" x14ac:dyDescent="0.25">
      <c r="A1146" s="6" t="s">
        <v>4828</v>
      </c>
      <c r="D1146" s="6" t="s">
        <v>3188</v>
      </c>
      <c r="G1146" s="6" t="s">
        <v>5514</v>
      </c>
    </row>
    <row r="1147" spans="1:7" x14ac:dyDescent="0.25">
      <c r="A1147" s="6" t="s">
        <v>2371</v>
      </c>
      <c r="D1147" s="6" t="s">
        <v>1459</v>
      </c>
      <c r="G1147" s="6" t="s">
        <v>3503</v>
      </c>
    </row>
    <row r="1148" spans="1:7" x14ac:dyDescent="0.25">
      <c r="A1148" s="6" t="s">
        <v>4879</v>
      </c>
      <c r="D1148" s="6" t="s">
        <v>3200</v>
      </c>
      <c r="G1148" s="6" t="s">
        <v>3433</v>
      </c>
    </row>
    <row r="1149" spans="1:7" x14ac:dyDescent="0.25">
      <c r="A1149" s="6" t="s">
        <v>6760</v>
      </c>
      <c r="D1149" s="6" t="s">
        <v>1698</v>
      </c>
      <c r="G1149" s="6" t="s">
        <v>3504</v>
      </c>
    </row>
    <row r="1150" spans="1:7" x14ac:dyDescent="0.25">
      <c r="A1150" s="6" t="s">
        <v>6761</v>
      </c>
      <c r="D1150" s="6" t="s">
        <v>3258</v>
      </c>
      <c r="G1150" s="6" t="s">
        <v>3518</v>
      </c>
    </row>
    <row r="1151" spans="1:7" x14ac:dyDescent="0.25">
      <c r="A1151" s="6" t="s">
        <v>7431</v>
      </c>
      <c r="D1151" s="6" t="s">
        <v>6764</v>
      </c>
      <c r="G1151" s="6" t="s">
        <v>8834</v>
      </c>
    </row>
    <row r="1152" spans="1:7" x14ac:dyDescent="0.25">
      <c r="A1152" s="6" t="s">
        <v>6762</v>
      </c>
      <c r="D1152" s="6" t="s">
        <v>3321</v>
      </c>
      <c r="G1152" s="6" t="s">
        <v>5295</v>
      </c>
    </row>
    <row r="1153" spans="1:7" x14ac:dyDescent="0.25">
      <c r="A1153" s="6" t="s">
        <v>4431</v>
      </c>
      <c r="D1153" s="6" t="s">
        <v>3332</v>
      </c>
      <c r="G1153" s="6" t="s">
        <v>5833</v>
      </c>
    </row>
    <row r="1154" spans="1:7" x14ac:dyDescent="0.25">
      <c r="A1154" s="6" t="s">
        <v>1372</v>
      </c>
      <c r="D1154" s="6" t="s">
        <v>3438</v>
      </c>
      <c r="G1154" s="6" t="s">
        <v>5836</v>
      </c>
    </row>
    <row r="1155" spans="1:7" x14ac:dyDescent="0.25">
      <c r="A1155" s="6" t="s">
        <v>3159</v>
      </c>
      <c r="D1155" s="6" t="s">
        <v>3446</v>
      </c>
      <c r="G1155" s="6" t="s">
        <v>5834</v>
      </c>
    </row>
    <row r="1156" spans="1:7" x14ac:dyDescent="0.25">
      <c r="A1156" s="6" t="s">
        <v>1518</v>
      </c>
      <c r="D1156" s="6" t="s">
        <v>7434</v>
      </c>
      <c r="G1156" s="6" t="s">
        <v>2796</v>
      </c>
    </row>
    <row r="1157" spans="1:7" x14ac:dyDescent="0.25">
      <c r="A1157" s="6" t="s">
        <v>6763</v>
      </c>
      <c r="D1157" s="6" t="s">
        <v>2758</v>
      </c>
      <c r="G1157" s="6" t="s">
        <v>2832</v>
      </c>
    </row>
    <row r="1158" spans="1:7" x14ac:dyDescent="0.25">
      <c r="A1158" s="6" t="s">
        <v>3257</v>
      </c>
      <c r="D1158" s="6" t="s">
        <v>2293</v>
      </c>
      <c r="G1158" s="6" t="s">
        <v>2864</v>
      </c>
    </row>
    <row r="1159" spans="1:7" x14ac:dyDescent="0.25">
      <c r="A1159" s="6" t="s">
        <v>3343</v>
      </c>
      <c r="D1159" s="6" t="s">
        <v>1827</v>
      </c>
      <c r="G1159" s="6" t="s">
        <v>2924</v>
      </c>
    </row>
    <row r="1160" spans="1:7" x14ac:dyDescent="0.25">
      <c r="A1160" s="6" t="s">
        <v>3525</v>
      </c>
      <c r="D1160" s="6" t="s">
        <v>2194</v>
      </c>
      <c r="G1160" s="6" t="s">
        <v>4900</v>
      </c>
    </row>
    <row r="1161" spans="1:7" x14ac:dyDescent="0.25">
      <c r="A1161" s="6" t="s">
        <v>2740</v>
      </c>
      <c r="D1161" s="6" t="s">
        <v>3671</v>
      </c>
      <c r="G1161" s="6" t="s">
        <v>4933</v>
      </c>
    </row>
    <row r="1162" spans="1:7" x14ac:dyDescent="0.25">
      <c r="A1162" s="6" t="s">
        <v>2303</v>
      </c>
      <c r="D1162" s="6" t="s">
        <v>7435</v>
      </c>
      <c r="G1162" s="6" t="s">
        <v>5030</v>
      </c>
    </row>
    <row r="1163" spans="1:7" x14ac:dyDescent="0.25">
      <c r="A1163" s="6" t="s">
        <v>1822</v>
      </c>
      <c r="D1163" s="6" t="s">
        <v>8141</v>
      </c>
      <c r="G1163" s="6" t="s">
        <v>8835</v>
      </c>
    </row>
    <row r="1164" spans="1:7" x14ac:dyDescent="0.25">
      <c r="A1164" s="6" t="s">
        <v>6436</v>
      </c>
      <c r="D1164" s="6" t="s">
        <v>4764</v>
      </c>
      <c r="G1164" s="6" t="s">
        <v>7580</v>
      </c>
    </row>
    <row r="1165" spans="1:7" x14ac:dyDescent="0.25">
      <c r="A1165" s="6" t="s">
        <v>5898</v>
      </c>
      <c r="D1165" s="6" t="s">
        <v>7436</v>
      </c>
      <c r="G1165" s="6" t="s">
        <v>3166</v>
      </c>
    </row>
    <row r="1166" spans="1:7" x14ac:dyDescent="0.25">
      <c r="A1166" s="6" t="s">
        <v>3397</v>
      </c>
      <c r="D1166" s="6" t="s">
        <v>8142</v>
      </c>
      <c r="G1166" s="6" t="s">
        <v>6909</v>
      </c>
    </row>
    <row r="1167" spans="1:7" x14ac:dyDescent="0.25">
      <c r="A1167" s="6" t="s">
        <v>6217</v>
      </c>
      <c r="D1167" s="6" t="s">
        <v>6765</v>
      </c>
      <c r="G1167" s="6" t="s">
        <v>8319</v>
      </c>
    </row>
    <row r="1168" spans="1:7" x14ac:dyDescent="0.25">
      <c r="A1168" s="6" t="s">
        <v>7162</v>
      </c>
      <c r="D1168" s="6" t="s">
        <v>8143</v>
      </c>
      <c r="G1168" s="6" t="s">
        <v>3359</v>
      </c>
    </row>
    <row r="1169" spans="1:7" x14ac:dyDescent="0.25">
      <c r="A1169" s="6" t="s">
        <v>3617</v>
      </c>
      <c r="D1169" s="6" t="s">
        <v>6766</v>
      </c>
      <c r="G1169" s="6" t="s">
        <v>1397</v>
      </c>
    </row>
    <row r="1170" spans="1:7" x14ac:dyDescent="0.25">
      <c r="A1170" s="6" t="s">
        <v>2686</v>
      </c>
      <c r="D1170" s="6" t="s">
        <v>6050</v>
      </c>
      <c r="G1170" s="6" t="s">
        <v>1477</v>
      </c>
    </row>
    <row r="1171" spans="1:7" x14ac:dyDescent="0.25">
      <c r="A1171" s="6" t="s">
        <v>3694</v>
      </c>
      <c r="D1171" s="6" t="s">
        <v>5109</v>
      </c>
      <c r="G1171" s="6" t="s">
        <v>4938</v>
      </c>
    </row>
    <row r="1172" spans="1:7" x14ac:dyDescent="0.25">
      <c r="A1172" s="6" t="s">
        <v>5557</v>
      </c>
      <c r="D1172" s="6" t="s">
        <v>5283</v>
      </c>
      <c r="G1172" s="6" t="s">
        <v>1615</v>
      </c>
    </row>
    <row r="1173" spans="1:7" x14ac:dyDescent="0.25">
      <c r="A1173" s="6" t="s">
        <v>5899</v>
      </c>
      <c r="D1173" s="6" t="s">
        <v>5498</v>
      </c>
      <c r="G1173" s="6" t="s">
        <v>4990</v>
      </c>
    </row>
    <row r="1174" spans="1:7" x14ac:dyDescent="0.25">
      <c r="A1174" s="6" t="s">
        <v>1419</v>
      </c>
      <c r="D1174" s="6" t="s">
        <v>7163</v>
      </c>
      <c r="G1174" s="6" t="s">
        <v>8320</v>
      </c>
    </row>
    <row r="1175" spans="1:7" x14ac:dyDescent="0.25">
      <c r="A1175" s="6" t="s">
        <v>4542</v>
      </c>
      <c r="D1175" s="6" t="s">
        <v>4519</v>
      </c>
      <c r="G1175" s="6" t="s">
        <v>5072</v>
      </c>
    </row>
    <row r="1176" spans="1:7" x14ac:dyDescent="0.25">
      <c r="A1176" s="6" t="s">
        <v>4564</v>
      </c>
      <c r="D1176" s="6" t="s">
        <v>7438</v>
      </c>
      <c r="G1176" s="6" t="s">
        <v>5132</v>
      </c>
    </row>
    <row r="1177" spans="1:7" x14ac:dyDescent="0.25">
      <c r="A1177" s="6" t="s">
        <v>6056</v>
      </c>
      <c r="D1177" s="6" t="s">
        <v>4561</v>
      </c>
      <c r="G1177" s="6" t="s">
        <v>6910</v>
      </c>
    </row>
    <row r="1178" spans="1:7" x14ac:dyDescent="0.25">
      <c r="A1178" s="6" t="s">
        <v>7432</v>
      </c>
      <c r="D1178" s="6" t="s">
        <v>4601</v>
      </c>
      <c r="G1178" s="6" t="s">
        <v>5162</v>
      </c>
    </row>
    <row r="1179" spans="1:7" x14ac:dyDescent="0.25">
      <c r="A1179" s="6" t="s">
        <v>4606</v>
      </c>
      <c r="D1179" s="6" t="s">
        <v>4660</v>
      </c>
      <c r="G1179" s="6" t="s">
        <v>5208</v>
      </c>
    </row>
    <row r="1180" spans="1:7" x14ac:dyDescent="0.25">
      <c r="A1180" s="6" t="s">
        <v>4619</v>
      </c>
      <c r="D1180" s="6" t="s">
        <v>7439</v>
      </c>
      <c r="G1180" s="6" t="s">
        <v>5194</v>
      </c>
    </row>
    <row r="1181" spans="1:7" x14ac:dyDescent="0.25">
      <c r="A1181" s="6" t="s">
        <v>6218</v>
      </c>
      <c r="D1181" s="6" t="s">
        <v>4746</v>
      </c>
      <c r="G1181" s="6" t="s">
        <v>5304</v>
      </c>
    </row>
    <row r="1182" spans="1:7" x14ac:dyDescent="0.25">
      <c r="A1182" s="6" t="s">
        <v>4667</v>
      </c>
      <c r="D1182" s="6" t="s">
        <v>4765</v>
      </c>
      <c r="G1182" s="6" t="s">
        <v>5326</v>
      </c>
    </row>
    <row r="1183" spans="1:7" x14ac:dyDescent="0.25">
      <c r="A1183" s="6" t="s">
        <v>4699</v>
      </c>
      <c r="D1183" s="6" t="s">
        <v>5520</v>
      </c>
      <c r="G1183" s="6" t="s">
        <v>4931</v>
      </c>
    </row>
    <row r="1184" spans="1:7" x14ac:dyDescent="0.25">
      <c r="A1184" s="6" t="s">
        <v>4753</v>
      </c>
      <c r="D1184" s="6" t="s">
        <v>2365</v>
      </c>
      <c r="G1184" s="6" t="s">
        <v>4971</v>
      </c>
    </row>
    <row r="1185" spans="1:7" x14ac:dyDescent="0.25">
      <c r="A1185" s="6" t="s">
        <v>4757</v>
      </c>
      <c r="D1185" s="6" t="s">
        <v>2415</v>
      </c>
      <c r="G1185" s="6" t="s">
        <v>5025</v>
      </c>
    </row>
    <row r="1186" spans="1:7" x14ac:dyDescent="0.25">
      <c r="A1186" s="6" t="s">
        <v>4739</v>
      </c>
      <c r="D1186" s="6" t="s">
        <v>8144</v>
      </c>
      <c r="G1186" s="6" t="s">
        <v>5070</v>
      </c>
    </row>
    <row r="1187" spans="1:7" x14ac:dyDescent="0.25">
      <c r="A1187" s="6" t="s">
        <v>4760</v>
      </c>
      <c r="D1187" s="6" t="s">
        <v>1516</v>
      </c>
      <c r="G1187" s="6" t="s">
        <v>8321</v>
      </c>
    </row>
    <row r="1188" spans="1:7" x14ac:dyDescent="0.25">
      <c r="A1188" s="6" t="s">
        <v>7433</v>
      </c>
      <c r="D1188" s="6" t="s">
        <v>1671</v>
      </c>
      <c r="G1188" s="6" t="s">
        <v>5229</v>
      </c>
    </row>
    <row r="1189" spans="1:7" x14ac:dyDescent="0.25">
      <c r="A1189" s="6" t="s">
        <v>4777</v>
      </c>
      <c r="D1189" s="6" t="s">
        <v>7440</v>
      </c>
      <c r="G1189" s="6" t="s">
        <v>2786</v>
      </c>
    </row>
    <row r="1190" spans="1:7" x14ac:dyDescent="0.25">
      <c r="A1190" s="6" t="s">
        <v>6116</v>
      </c>
      <c r="D1190" s="6" t="s">
        <v>3325</v>
      </c>
      <c r="G1190" s="6" t="s">
        <v>2801</v>
      </c>
    </row>
    <row r="1191" spans="1:7" x14ac:dyDescent="0.25">
      <c r="A1191" s="6" t="s">
        <v>5522</v>
      </c>
      <c r="D1191" s="6" t="s">
        <v>3345</v>
      </c>
      <c r="G1191" s="6" t="s">
        <v>8322</v>
      </c>
    </row>
    <row r="1192" spans="1:7" x14ac:dyDescent="0.25">
      <c r="A1192" s="6" t="s">
        <v>2433</v>
      </c>
      <c r="D1192" s="6" t="s">
        <v>8145</v>
      </c>
      <c r="G1192" s="6" t="s">
        <v>2815</v>
      </c>
    </row>
    <row r="1193" spans="1:7" x14ac:dyDescent="0.25">
      <c r="A1193" s="6" t="s">
        <v>2425</v>
      </c>
      <c r="D1193" s="6" t="s">
        <v>3439</v>
      </c>
      <c r="G1193" s="6" t="s">
        <v>2861</v>
      </c>
    </row>
    <row r="1194" spans="1:7" x14ac:dyDescent="0.25">
      <c r="A1194" s="6" t="s">
        <v>2412</v>
      </c>
      <c r="D1194" s="6" t="s">
        <v>3620</v>
      </c>
      <c r="G1194" s="6" t="s">
        <v>2872</v>
      </c>
    </row>
    <row r="1195" spans="1:7" x14ac:dyDescent="0.25">
      <c r="A1195" s="6" t="s">
        <v>2401</v>
      </c>
      <c r="D1195" s="6" t="s">
        <v>2733</v>
      </c>
      <c r="G1195" s="6" t="s">
        <v>2905</v>
      </c>
    </row>
    <row r="1196" spans="1:7" x14ac:dyDescent="0.25">
      <c r="A1196" s="6" t="s">
        <v>6219</v>
      </c>
      <c r="D1196" s="6" t="s">
        <v>2298</v>
      </c>
      <c r="G1196" s="6" t="s">
        <v>7583</v>
      </c>
    </row>
    <row r="1197" spans="1:7" x14ac:dyDescent="0.25">
      <c r="A1197" s="6" t="s">
        <v>1248</v>
      </c>
      <c r="D1197" s="6" t="s">
        <v>2310</v>
      </c>
      <c r="G1197" s="6" t="s">
        <v>2985</v>
      </c>
    </row>
    <row r="1198" spans="1:7" x14ac:dyDescent="0.25">
      <c r="A1198" s="6" t="s">
        <v>3168</v>
      </c>
      <c r="D1198" s="6" t="s">
        <v>1821</v>
      </c>
      <c r="G1198" s="6" t="s">
        <v>1377</v>
      </c>
    </row>
    <row r="1199" spans="1:7" x14ac:dyDescent="0.25">
      <c r="A1199" s="6" t="s">
        <v>3188</v>
      </c>
      <c r="D1199" s="6" t="s">
        <v>1929</v>
      </c>
      <c r="G1199" s="6" t="s">
        <v>1401</v>
      </c>
    </row>
    <row r="1200" spans="1:7" x14ac:dyDescent="0.25">
      <c r="A1200" s="6" t="s">
        <v>1459</v>
      </c>
      <c r="D1200" s="6" t="s">
        <v>2187</v>
      </c>
      <c r="G1200" s="6" t="s">
        <v>1249</v>
      </c>
    </row>
    <row r="1201" spans="1:7" x14ac:dyDescent="0.25">
      <c r="A1201" s="6" t="s">
        <v>3200</v>
      </c>
      <c r="D1201" s="6" t="s">
        <v>7442</v>
      </c>
      <c r="G1201" s="6" t="s">
        <v>1561</v>
      </c>
    </row>
    <row r="1202" spans="1:7" x14ac:dyDescent="0.25">
      <c r="A1202" s="6" t="s">
        <v>1698</v>
      </c>
      <c r="D1202" s="6" t="s">
        <v>8146</v>
      </c>
      <c r="G1202" s="6" t="s">
        <v>1466</v>
      </c>
    </row>
    <row r="1203" spans="1:7" x14ac:dyDescent="0.25">
      <c r="A1203" s="6" t="s">
        <v>3258</v>
      </c>
      <c r="D1203" s="6" t="s">
        <v>7443</v>
      </c>
      <c r="G1203" s="6" t="s">
        <v>1697</v>
      </c>
    </row>
    <row r="1204" spans="1:7" x14ac:dyDescent="0.25">
      <c r="A1204" s="6" t="s">
        <v>6764</v>
      </c>
      <c r="D1204" s="6" t="s">
        <v>8147</v>
      </c>
      <c r="G1204" s="6" t="s">
        <v>1618</v>
      </c>
    </row>
    <row r="1205" spans="1:7" x14ac:dyDescent="0.25">
      <c r="A1205" s="6" t="s">
        <v>3321</v>
      </c>
      <c r="D1205" s="6" t="s">
        <v>5029</v>
      </c>
      <c r="G1205" s="6" t="s">
        <v>3284</v>
      </c>
    </row>
    <row r="1206" spans="1:7" x14ac:dyDescent="0.25">
      <c r="A1206" s="6" t="s">
        <v>3332</v>
      </c>
      <c r="D1206" s="6" t="s">
        <v>6767</v>
      </c>
      <c r="G1206" s="6" t="s">
        <v>8836</v>
      </c>
    </row>
    <row r="1207" spans="1:7" x14ac:dyDescent="0.25">
      <c r="A1207" s="6" t="s">
        <v>3438</v>
      </c>
      <c r="D1207" s="6" t="s">
        <v>5900</v>
      </c>
      <c r="G1207" s="6" t="s">
        <v>1739</v>
      </c>
    </row>
    <row r="1208" spans="1:7" x14ac:dyDescent="0.25">
      <c r="A1208" s="6" t="s">
        <v>3446</v>
      </c>
      <c r="D1208" s="6" t="s">
        <v>2697</v>
      </c>
      <c r="G1208" s="6" t="s">
        <v>3342</v>
      </c>
    </row>
    <row r="1209" spans="1:7" x14ac:dyDescent="0.25">
      <c r="A1209" s="6" t="s">
        <v>7434</v>
      </c>
      <c r="D1209" s="6" t="s">
        <v>2241</v>
      </c>
      <c r="G1209" s="6" t="s">
        <v>3365</v>
      </c>
    </row>
    <row r="1210" spans="1:7" x14ac:dyDescent="0.25">
      <c r="A1210" s="6" t="s">
        <v>3588</v>
      </c>
      <c r="D1210" s="6" t="s">
        <v>5441</v>
      </c>
      <c r="G1210" s="6" t="s">
        <v>3419</v>
      </c>
    </row>
    <row r="1211" spans="1:7" x14ac:dyDescent="0.25">
      <c r="A1211" s="6" t="s">
        <v>2758</v>
      </c>
      <c r="D1211" s="6" t="s">
        <v>6502</v>
      </c>
      <c r="G1211" s="6" t="s">
        <v>8325</v>
      </c>
    </row>
    <row r="1212" spans="1:7" x14ac:dyDescent="0.25">
      <c r="A1212" s="6" t="s">
        <v>2293</v>
      </c>
      <c r="D1212" s="6" t="s">
        <v>3781</v>
      </c>
      <c r="G1212" s="6" t="s">
        <v>3477</v>
      </c>
    </row>
    <row r="1213" spans="1:7" x14ac:dyDescent="0.25">
      <c r="A1213" s="6" t="s">
        <v>1827</v>
      </c>
      <c r="D1213" s="6" t="s">
        <v>6768</v>
      </c>
      <c r="G1213" s="6" t="s">
        <v>3552</v>
      </c>
    </row>
    <row r="1214" spans="1:7" x14ac:dyDescent="0.25">
      <c r="A1214" s="6" t="s">
        <v>2194</v>
      </c>
      <c r="D1214" s="6" t="s">
        <v>6221</v>
      </c>
      <c r="G1214" s="6" t="s">
        <v>3488</v>
      </c>
    </row>
    <row r="1215" spans="1:7" x14ac:dyDescent="0.25">
      <c r="A1215" s="6" t="s">
        <v>3671</v>
      </c>
      <c r="D1215" s="6" t="s">
        <v>3890</v>
      </c>
      <c r="G1215" s="6" t="s">
        <v>3527</v>
      </c>
    </row>
    <row r="1216" spans="1:7" x14ac:dyDescent="0.25">
      <c r="A1216" s="6" t="s">
        <v>3684</v>
      </c>
      <c r="D1216" s="6" t="s">
        <v>7444</v>
      </c>
      <c r="G1216" s="6" t="s">
        <v>3585</v>
      </c>
    </row>
    <row r="1217" spans="1:7" x14ac:dyDescent="0.25">
      <c r="A1217" s="6" t="s">
        <v>7435</v>
      </c>
      <c r="D1217" s="6" t="s">
        <v>3978</v>
      </c>
      <c r="G1217" s="6" t="s">
        <v>3604</v>
      </c>
    </row>
    <row r="1218" spans="1:7" x14ac:dyDescent="0.25">
      <c r="A1218" s="6" t="s">
        <v>4764</v>
      </c>
      <c r="D1218" s="6" t="s">
        <v>4101</v>
      </c>
      <c r="G1218" s="6" t="s">
        <v>8837</v>
      </c>
    </row>
    <row r="1219" spans="1:7" x14ac:dyDescent="0.25">
      <c r="A1219" s="6" t="s">
        <v>7436</v>
      </c>
      <c r="D1219" s="6" t="s">
        <v>8148</v>
      </c>
      <c r="G1219" s="6" t="s">
        <v>8327</v>
      </c>
    </row>
    <row r="1220" spans="1:7" x14ac:dyDescent="0.25">
      <c r="A1220" s="6" t="s">
        <v>6220</v>
      </c>
      <c r="D1220" s="6" t="s">
        <v>8149</v>
      </c>
      <c r="G1220" s="6" t="s">
        <v>6291</v>
      </c>
    </row>
    <row r="1221" spans="1:7" x14ac:dyDescent="0.25">
      <c r="A1221" s="6" t="s">
        <v>7272</v>
      </c>
      <c r="D1221" s="6" t="s">
        <v>2580</v>
      </c>
      <c r="G1221" s="6" t="s">
        <v>7585</v>
      </c>
    </row>
    <row r="1222" spans="1:7" x14ac:dyDescent="0.25">
      <c r="A1222" s="6" t="s">
        <v>4815</v>
      </c>
      <c r="D1222" s="6" t="s">
        <v>2161</v>
      </c>
      <c r="G1222" s="6" t="s">
        <v>1253</v>
      </c>
    </row>
    <row r="1223" spans="1:7" x14ac:dyDescent="0.25">
      <c r="A1223" s="6" t="s">
        <v>6765</v>
      </c>
      <c r="D1223" s="6" t="s">
        <v>4384</v>
      </c>
      <c r="G1223" s="6" t="s">
        <v>3179</v>
      </c>
    </row>
    <row r="1224" spans="1:7" x14ac:dyDescent="0.25">
      <c r="A1224" s="6" t="s">
        <v>6766</v>
      </c>
      <c r="D1224" s="6" t="s">
        <v>4435</v>
      </c>
      <c r="G1224" s="6" t="s">
        <v>1558</v>
      </c>
    </row>
    <row r="1225" spans="1:7" x14ac:dyDescent="0.25">
      <c r="A1225" s="6" t="s">
        <v>6050</v>
      </c>
      <c r="D1225" s="6" t="s">
        <v>1225</v>
      </c>
      <c r="G1225" s="6" t="s">
        <v>3224</v>
      </c>
    </row>
    <row r="1226" spans="1:7" x14ac:dyDescent="0.25">
      <c r="A1226" s="6" t="s">
        <v>5109</v>
      </c>
      <c r="D1226" s="6" t="s">
        <v>8150</v>
      </c>
      <c r="G1226" s="6" t="s">
        <v>1701</v>
      </c>
    </row>
    <row r="1227" spans="1:7" x14ac:dyDescent="0.25">
      <c r="A1227" s="6" t="s">
        <v>5283</v>
      </c>
      <c r="D1227" s="6" t="s">
        <v>6222</v>
      </c>
      <c r="G1227" s="6" t="s">
        <v>3298</v>
      </c>
    </row>
    <row r="1228" spans="1:7" x14ac:dyDescent="0.25">
      <c r="A1228" s="6" t="s">
        <v>7437</v>
      </c>
      <c r="D1228" s="6" t="s">
        <v>6223</v>
      </c>
      <c r="G1228" s="6" t="s">
        <v>1748</v>
      </c>
    </row>
    <row r="1229" spans="1:7" x14ac:dyDescent="0.25">
      <c r="A1229" s="6" t="s">
        <v>5498</v>
      </c>
      <c r="D1229" s="6" t="s">
        <v>8151</v>
      </c>
      <c r="G1229" s="6" t="s">
        <v>3355</v>
      </c>
    </row>
    <row r="1230" spans="1:7" x14ac:dyDescent="0.25">
      <c r="A1230" s="6" t="s">
        <v>7163</v>
      </c>
      <c r="D1230" s="6" t="s">
        <v>1578</v>
      </c>
      <c r="G1230" s="6" t="s">
        <v>8838</v>
      </c>
    </row>
    <row r="1231" spans="1:7" x14ac:dyDescent="0.25">
      <c r="A1231" s="6" t="s">
        <v>4519</v>
      </c>
      <c r="D1231" s="6" t="s">
        <v>2851</v>
      </c>
      <c r="G1231" s="6" t="s">
        <v>3429</v>
      </c>
    </row>
    <row r="1232" spans="1:7" x14ac:dyDescent="0.25">
      <c r="A1232" s="6" t="s">
        <v>7438</v>
      </c>
      <c r="D1232" s="6" t="s">
        <v>1724</v>
      </c>
      <c r="G1232" s="6" t="s">
        <v>3469</v>
      </c>
    </row>
    <row r="1233" spans="1:7" x14ac:dyDescent="0.25">
      <c r="A1233" s="6" t="s">
        <v>4561</v>
      </c>
      <c r="D1233" s="6" t="s">
        <v>2908</v>
      </c>
      <c r="G1233" s="6" t="s">
        <v>3545</v>
      </c>
    </row>
    <row r="1234" spans="1:7" x14ac:dyDescent="0.25">
      <c r="A1234" s="6" t="s">
        <v>4601</v>
      </c>
      <c r="D1234" s="6" t="s">
        <v>2952</v>
      </c>
      <c r="G1234" s="6" t="s">
        <v>3591</v>
      </c>
    </row>
    <row r="1235" spans="1:7" x14ac:dyDescent="0.25">
      <c r="A1235" s="6" t="s">
        <v>4660</v>
      </c>
      <c r="D1235" s="6" t="s">
        <v>2959</v>
      </c>
      <c r="G1235" s="6" t="s">
        <v>3599</v>
      </c>
    </row>
    <row r="1236" spans="1:7" x14ac:dyDescent="0.25">
      <c r="A1236" s="6" t="s">
        <v>7439</v>
      </c>
      <c r="D1236" s="6" t="s">
        <v>5513</v>
      </c>
      <c r="G1236" s="6" t="s">
        <v>1284</v>
      </c>
    </row>
    <row r="1237" spans="1:7" x14ac:dyDescent="0.25">
      <c r="A1237" s="6" t="s">
        <v>4746</v>
      </c>
      <c r="D1237" s="6" t="s">
        <v>2983</v>
      </c>
      <c r="G1237" s="6" t="s">
        <v>8331</v>
      </c>
    </row>
    <row r="1238" spans="1:7" x14ac:dyDescent="0.25">
      <c r="A1238" s="6" t="s">
        <v>4765</v>
      </c>
      <c r="D1238" s="6" t="s">
        <v>3019</v>
      </c>
      <c r="G1238" s="6" t="s">
        <v>1501</v>
      </c>
    </row>
    <row r="1239" spans="1:7" x14ac:dyDescent="0.25">
      <c r="A1239" s="6" t="s">
        <v>2365</v>
      </c>
      <c r="D1239" s="6" t="s">
        <v>3034</v>
      </c>
      <c r="G1239" s="6" t="s">
        <v>2870</v>
      </c>
    </row>
    <row r="1240" spans="1:7" x14ac:dyDescent="0.25">
      <c r="A1240" s="6" t="s">
        <v>2415</v>
      </c>
      <c r="D1240" s="6" t="s">
        <v>3075</v>
      </c>
      <c r="G1240" s="6" t="s">
        <v>8839</v>
      </c>
    </row>
    <row r="1241" spans="1:7" x14ac:dyDescent="0.25">
      <c r="A1241" s="6" t="s">
        <v>4872</v>
      </c>
      <c r="D1241" s="6" t="s">
        <v>2753</v>
      </c>
      <c r="G1241" s="6" t="s">
        <v>2918</v>
      </c>
    </row>
    <row r="1242" spans="1:7" x14ac:dyDescent="0.25">
      <c r="A1242" s="6" t="s">
        <v>1516</v>
      </c>
      <c r="D1242" s="6" t="s">
        <v>1775</v>
      </c>
      <c r="G1242" s="6" t="s">
        <v>7589</v>
      </c>
    </row>
    <row r="1243" spans="1:7" x14ac:dyDescent="0.25">
      <c r="A1243" s="6" t="s">
        <v>3238</v>
      </c>
      <c r="D1243" s="6" t="s">
        <v>1983</v>
      </c>
      <c r="G1243" s="6" t="s">
        <v>2972</v>
      </c>
    </row>
    <row r="1244" spans="1:7" x14ac:dyDescent="0.25">
      <c r="A1244" s="6" t="s">
        <v>1671</v>
      </c>
      <c r="D1244" s="6" t="s">
        <v>1956</v>
      </c>
      <c r="G1244" s="6" t="s">
        <v>8332</v>
      </c>
    </row>
    <row r="1245" spans="1:7" x14ac:dyDescent="0.25">
      <c r="A1245" s="6" t="s">
        <v>7440</v>
      </c>
      <c r="D1245" s="6" t="s">
        <v>8152</v>
      </c>
      <c r="G1245" s="6" t="s">
        <v>3035</v>
      </c>
    </row>
    <row r="1246" spans="1:7" x14ac:dyDescent="0.25">
      <c r="A1246" s="6" t="s">
        <v>3325</v>
      </c>
      <c r="D1246" s="6" t="s">
        <v>4584</v>
      </c>
      <c r="G1246" s="6" t="s">
        <v>2817</v>
      </c>
    </row>
    <row r="1247" spans="1:7" x14ac:dyDescent="0.25">
      <c r="A1247" s="6" t="s">
        <v>3345</v>
      </c>
      <c r="D1247" s="6" t="s">
        <v>8153</v>
      </c>
      <c r="G1247" s="6" t="s">
        <v>1685</v>
      </c>
    </row>
    <row r="1248" spans="1:7" x14ac:dyDescent="0.25">
      <c r="A1248" s="6" t="s">
        <v>3439</v>
      </c>
      <c r="D1248" s="6" t="s">
        <v>7445</v>
      </c>
      <c r="G1248" s="6" t="s">
        <v>2933</v>
      </c>
    </row>
    <row r="1249" spans="1:7" x14ac:dyDescent="0.25">
      <c r="A1249" s="6" t="s">
        <v>3510</v>
      </c>
      <c r="D1249" s="6" t="s">
        <v>7446</v>
      </c>
      <c r="G1249" s="6" t="s">
        <v>2960</v>
      </c>
    </row>
    <row r="1250" spans="1:7" x14ac:dyDescent="0.25">
      <c r="A1250" s="6" t="s">
        <v>7164</v>
      </c>
      <c r="D1250" s="6" t="s">
        <v>8154</v>
      </c>
      <c r="G1250" s="6" t="s">
        <v>8840</v>
      </c>
    </row>
    <row r="1251" spans="1:7" x14ac:dyDescent="0.25">
      <c r="A1251" s="6" t="s">
        <v>3620</v>
      </c>
      <c r="D1251" s="6" t="s">
        <v>6770</v>
      </c>
      <c r="G1251" s="6" t="s">
        <v>8841</v>
      </c>
    </row>
    <row r="1252" spans="1:7" x14ac:dyDescent="0.25">
      <c r="A1252" s="6" t="s">
        <v>6437</v>
      </c>
      <c r="D1252" s="6" t="s">
        <v>8740</v>
      </c>
      <c r="G1252" s="6" t="s">
        <v>6294</v>
      </c>
    </row>
    <row r="1253" spans="1:7" x14ac:dyDescent="0.25">
      <c r="A1253" s="6" t="s">
        <v>2733</v>
      </c>
      <c r="D1253" s="6" t="s">
        <v>4830</v>
      </c>
      <c r="G1253" s="6" t="s">
        <v>3170</v>
      </c>
    </row>
    <row r="1254" spans="1:7" x14ac:dyDescent="0.25">
      <c r="A1254" s="6" t="s">
        <v>2298</v>
      </c>
      <c r="D1254" s="6" t="s">
        <v>2380</v>
      </c>
      <c r="G1254" s="6" t="s">
        <v>8335</v>
      </c>
    </row>
    <row r="1255" spans="1:7" x14ac:dyDescent="0.25">
      <c r="A1255" s="6" t="s">
        <v>2310</v>
      </c>
      <c r="D1255" s="6" t="s">
        <v>2278</v>
      </c>
      <c r="G1255" s="6" t="s">
        <v>6923</v>
      </c>
    </row>
    <row r="1256" spans="1:7" x14ac:dyDescent="0.25">
      <c r="A1256" s="6" t="s">
        <v>1821</v>
      </c>
      <c r="D1256" s="6" t="s">
        <v>6224</v>
      </c>
      <c r="G1256" s="6" t="s">
        <v>8842</v>
      </c>
    </row>
    <row r="1257" spans="1:7" x14ac:dyDescent="0.25">
      <c r="A1257" s="6" t="s">
        <v>1929</v>
      </c>
      <c r="D1257" s="6" t="s">
        <v>5901</v>
      </c>
      <c r="G1257" s="6" t="s">
        <v>8337</v>
      </c>
    </row>
    <row r="1258" spans="1:7" x14ac:dyDescent="0.25">
      <c r="A1258" s="6" t="s">
        <v>2187</v>
      </c>
      <c r="D1258" s="6" t="s">
        <v>6772</v>
      </c>
      <c r="G1258" s="6" t="s">
        <v>3785</v>
      </c>
    </row>
    <row r="1259" spans="1:7" x14ac:dyDescent="0.25">
      <c r="A1259" s="6" t="s">
        <v>7441</v>
      </c>
      <c r="D1259" s="6" t="s">
        <v>6117</v>
      </c>
      <c r="G1259" s="6" t="s">
        <v>7596</v>
      </c>
    </row>
    <row r="1260" spans="1:7" x14ac:dyDescent="0.25">
      <c r="A1260" s="6" t="s">
        <v>7442</v>
      </c>
      <c r="D1260" s="6" t="s">
        <v>8155</v>
      </c>
      <c r="G1260" s="6" t="s">
        <v>8339</v>
      </c>
    </row>
    <row r="1261" spans="1:7" x14ac:dyDescent="0.25">
      <c r="A1261" s="6" t="s">
        <v>7443</v>
      </c>
      <c r="D1261" s="6" t="s">
        <v>5902</v>
      </c>
      <c r="G1261" s="6" t="s">
        <v>8340</v>
      </c>
    </row>
    <row r="1262" spans="1:7" x14ac:dyDescent="0.25">
      <c r="A1262" s="6" t="s">
        <v>5029</v>
      </c>
      <c r="D1262" s="6" t="s">
        <v>6225</v>
      </c>
      <c r="G1262" s="6" t="s">
        <v>1744</v>
      </c>
    </row>
    <row r="1263" spans="1:7" x14ac:dyDescent="0.25">
      <c r="A1263" s="6" t="s">
        <v>6767</v>
      </c>
      <c r="D1263" s="6" t="s">
        <v>2953</v>
      </c>
      <c r="G1263" s="6" t="s">
        <v>6925</v>
      </c>
    </row>
    <row r="1264" spans="1:7" x14ac:dyDescent="0.25">
      <c r="A1264" s="6" t="s">
        <v>5900</v>
      </c>
      <c r="D1264" s="6" t="s">
        <v>6774</v>
      </c>
      <c r="G1264" s="6" t="s">
        <v>4126</v>
      </c>
    </row>
    <row r="1265" spans="1:7" x14ac:dyDescent="0.25">
      <c r="A1265" s="6" t="s">
        <v>7931</v>
      </c>
      <c r="D1265" s="6" t="s">
        <v>7934</v>
      </c>
      <c r="G1265" s="6" t="s">
        <v>6295</v>
      </c>
    </row>
    <row r="1266" spans="1:7" x14ac:dyDescent="0.25">
      <c r="A1266" s="6" t="s">
        <v>2697</v>
      </c>
      <c r="D1266" s="6" t="s">
        <v>8156</v>
      </c>
      <c r="G1266" s="6" t="s">
        <v>8342</v>
      </c>
    </row>
    <row r="1267" spans="1:7" x14ac:dyDescent="0.25">
      <c r="A1267" s="6" t="s">
        <v>2241</v>
      </c>
      <c r="D1267" s="6" t="s">
        <v>8157</v>
      </c>
      <c r="G1267" s="6" t="s">
        <v>6063</v>
      </c>
    </row>
    <row r="1268" spans="1:7" x14ac:dyDescent="0.25">
      <c r="A1268" s="6" t="s">
        <v>5441</v>
      </c>
      <c r="D1268" s="6" t="s">
        <v>3081</v>
      </c>
      <c r="G1268" s="6" t="s">
        <v>7600</v>
      </c>
    </row>
    <row r="1269" spans="1:7" x14ac:dyDescent="0.25">
      <c r="A1269" s="6" t="s">
        <v>6502</v>
      </c>
      <c r="D1269" s="6" t="s">
        <v>5903</v>
      </c>
      <c r="G1269" s="6" t="s">
        <v>1279</v>
      </c>
    </row>
    <row r="1270" spans="1:7" x14ac:dyDescent="0.25">
      <c r="A1270" s="6" t="s">
        <v>3781</v>
      </c>
      <c r="D1270" s="6" t="s">
        <v>2660</v>
      </c>
      <c r="G1270" s="6" t="s">
        <v>6297</v>
      </c>
    </row>
    <row r="1271" spans="1:7" x14ac:dyDescent="0.25">
      <c r="A1271" s="6" t="s">
        <v>6768</v>
      </c>
      <c r="D1271" s="6" t="s">
        <v>3120</v>
      </c>
      <c r="G1271" s="6" t="s">
        <v>1482</v>
      </c>
    </row>
    <row r="1272" spans="1:7" x14ac:dyDescent="0.25">
      <c r="A1272" s="6" t="s">
        <v>6221</v>
      </c>
      <c r="D1272" s="6" t="s">
        <v>5904</v>
      </c>
      <c r="G1272" s="6" t="s">
        <v>6930</v>
      </c>
    </row>
    <row r="1273" spans="1:7" x14ac:dyDescent="0.25">
      <c r="A1273" s="6" t="s">
        <v>3890</v>
      </c>
      <c r="D1273" s="6" t="s">
        <v>6226</v>
      </c>
      <c r="G1273" s="6" t="s">
        <v>1628</v>
      </c>
    </row>
    <row r="1274" spans="1:7" x14ac:dyDescent="0.25">
      <c r="A1274" s="6" t="s">
        <v>7444</v>
      </c>
      <c r="D1274" s="6" t="s">
        <v>4547</v>
      </c>
      <c r="G1274" s="6" t="s">
        <v>5958</v>
      </c>
    </row>
    <row r="1275" spans="1:7" x14ac:dyDescent="0.25">
      <c r="A1275" s="6" t="s">
        <v>3978</v>
      </c>
      <c r="D1275" s="6" t="s">
        <v>8741</v>
      </c>
      <c r="G1275" s="6" t="s">
        <v>5058</v>
      </c>
    </row>
    <row r="1276" spans="1:7" x14ac:dyDescent="0.25">
      <c r="A1276" s="6" t="s">
        <v>4101</v>
      </c>
      <c r="D1276" s="6" t="s">
        <v>4588</v>
      </c>
      <c r="G1276" s="6" t="s">
        <v>5088</v>
      </c>
    </row>
    <row r="1277" spans="1:7" x14ac:dyDescent="0.25">
      <c r="A1277" s="6" t="s">
        <v>7165</v>
      </c>
      <c r="D1277" s="6" t="s">
        <v>4639</v>
      </c>
      <c r="G1277" s="6" t="s">
        <v>6298</v>
      </c>
    </row>
    <row r="1278" spans="1:7" x14ac:dyDescent="0.25">
      <c r="A1278" s="6" t="s">
        <v>7932</v>
      </c>
      <c r="D1278" s="6" t="s">
        <v>4715</v>
      </c>
      <c r="G1278" s="6" t="s">
        <v>5168</v>
      </c>
    </row>
    <row r="1279" spans="1:7" x14ac:dyDescent="0.25">
      <c r="A1279" s="6" t="s">
        <v>2580</v>
      </c>
      <c r="D1279" s="6" t="s">
        <v>8158</v>
      </c>
      <c r="G1279" s="6" t="s">
        <v>5174</v>
      </c>
    </row>
    <row r="1280" spans="1:7" x14ac:dyDescent="0.25">
      <c r="A1280" s="6" t="s">
        <v>2161</v>
      </c>
      <c r="D1280" s="6" t="s">
        <v>8742</v>
      </c>
      <c r="G1280" s="6" t="s">
        <v>5221</v>
      </c>
    </row>
    <row r="1281" spans="1:7" x14ac:dyDescent="0.25">
      <c r="A1281" s="6" t="s">
        <v>4384</v>
      </c>
      <c r="D1281" s="6" t="s">
        <v>2712</v>
      </c>
      <c r="G1281" s="6" t="s">
        <v>5959</v>
      </c>
    </row>
    <row r="1282" spans="1:7" x14ac:dyDescent="0.25">
      <c r="A1282" s="6" t="s">
        <v>4435</v>
      </c>
      <c r="D1282" s="6" t="s">
        <v>8743</v>
      </c>
      <c r="G1282" s="6" t="s">
        <v>5298</v>
      </c>
    </row>
    <row r="1283" spans="1:7" x14ac:dyDescent="0.25">
      <c r="A1283" s="6" t="s">
        <v>1225</v>
      </c>
      <c r="D1283" s="6" t="s">
        <v>7239</v>
      </c>
      <c r="G1283" s="6" t="s">
        <v>5325</v>
      </c>
    </row>
    <row r="1284" spans="1:7" x14ac:dyDescent="0.25">
      <c r="A1284" s="6" t="s">
        <v>6222</v>
      </c>
      <c r="D1284" s="6" t="s">
        <v>4848</v>
      </c>
      <c r="G1284" s="6" t="s">
        <v>5332</v>
      </c>
    </row>
    <row r="1285" spans="1:7" x14ac:dyDescent="0.25">
      <c r="A1285" s="6" t="s">
        <v>6223</v>
      </c>
      <c r="D1285" s="6" t="s">
        <v>1413</v>
      </c>
      <c r="G1285" s="6" t="s">
        <v>1230</v>
      </c>
    </row>
    <row r="1286" spans="1:7" x14ac:dyDescent="0.25">
      <c r="A1286" s="6" t="s">
        <v>1578</v>
      </c>
      <c r="D1286" s="6" t="s">
        <v>1354</v>
      </c>
      <c r="G1286" s="6" t="s">
        <v>8346</v>
      </c>
    </row>
    <row r="1287" spans="1:7" x14ac:dyDescent="0.25">
      <c r="A1287" s="6" t="s">
        <v>2851</v>
      </c>
      <c r="D1287" s="6" t="s">
        <v>1475</v>
      </c>
      <c r="G1287" s="6" t="s">
        <v>8843</v>
      </c>
    </row>
    <row r="1288" spans="1:7" x14ac:dyDescent="0.25">
      <c r="A1288" s="6" t="s">
        <v>6769</v>
      </c>
      <c r="D1288" s="6" t="s">
        <v>1536</v>
      </c>
      <c r="G1288" s="6" t="s">
        <v>3889</v>
      </c>
    </row>
    <row r="1289" spans="1:7" x14ac:dyDescent="0.25">
      <c r="A1289" s="6" t="s">
        <v>1724</v>
      </c>
      <c r="D1289" s="6" t="s">
        <v>4959</v>
      </c>
      <c r="G1289" s="6" t="s">
        <v>4070</v>
      </c>
    </row>
    <row r="1290" spans="1:7" x14ac:dyDescent="0.25">
      <c r="A1290" s="6" t="s">
        <v>2908</v>
      </c>
      <c r="D1290" s="6" t="s">
        <v>1714</v>
      </c>
      <c r="G1290" s="6" t="s">
        <v>4164</v>
      </c>
    </row>
    <row r="1291" spans="1:7" x14ac:dyDescent="0.25">
      <c r="A1291" s="6" t="s">
        <v>2893</v>
      </c>
      <c r="D1291" s="6" t="s">
        <v>1680</v>
      </c>
      <c r="G1291" s="6" t="s">
        <v>8844</v>
      </c>
    </row>
    <row r="1292" spans="1:7" x14ac:dyDescent="0.25">
      <c r="A1292" s="6" t="s">
        <v>2952</v>
      </c>
      <c r="D1292" s="6" t="s">
        <v>4991</v>
      </c>
      <c r="G1292" s="6" t="s">
        <v>1260</v>
      </c>
    </row>
    <row r="1293" spans="1:7" x14ac:dyDescent="0.25">
      <c r="A1293" s="6" t="s">
        <v>2959</v>
      </c>
      <c r="D1293" s="6" t="s">
        <v>7448</v>
      </c>
      <c r="G1293" s="6" t="s">
        <v>3154</v>
      </c>
    </row>
    <row r="1294" spans="1:7" x14ac:dyDescent="0.25">
      <c r="A1294" s="6" t="s">
        <v>5513</v>
      </c>
      <c r="D1294" s="6" t="s">
        <v>5052</v>
      </c>
      <c r="G1294" s="6" t="s">
        <v>8845</v>
      </c>
    </row>
    <row r="1295" spans="1:7" x14ac:dyDescent="0.25">
      <c r="A1295" s="6" t="s">
        <v>2983</v>
      </c>
      <c r="D1295" s="6" t="s">
        <v>5100</v>
      </c>
      <c r="G1295" s="6" t="s">
        <v>1556</v>
      </c>
    </row>
    <row r="1296" spans="1:7" x14ac:dyDescent="0.25">
      <c r="A1296" s="6" t="s">
        <v>3019</v>
      </c>
      <c r="D1296" s="6" t="s">
        <v>5124</v>
      </c>
      <c r="G1296" s="6" t="s">
        <v>1745</v>
      </c>
    </row>
    <row r="1297" spans="1:7" x14ac:dyDescent="0.25">
      <c r="A1297" s="6" t="s">
        <v>3034</v>
      </c>
      <c r="D1297" s="6" t="s">
        <v>6227</v>
      </c>
      <c r="G1297" s="6" t="s">
        <v>3473</v>
      </c>
    </row>
    <row r="1298" spans="1:7" x14ac:dyDescent="0.25">
      <c r="A1298" s="6" t="s">
        <v>3075</v>
      </c>
      <c r="D1298" s="6" t="s">
        <v>5155</v>
      </c>
      <c r="G1298" s="6" t="s">
        <v>8846</v>
      </c>
    </row>
    <row r="1299" spans="1:7" x14ac:dyDescent="0.25">
      <c r="A1299" s="6" t="s">
        <v>2753</v>
      </c>
      <c r="D1299" s="6" t="s">
        <v>5195</v>
      </c>
      <c r="G1299" s="6" t="s">
        <v>1287</v>
      </c>
    </row>
    <row r="1300" spans="1:7" x14ac:dyDescent="0.25">
      <c r="A1300" s="6" t="s">
        <v>1775</v>
      </c>
      <c r="D1300" s="6" t="s">
        <v>5253</v>
      </c>
      <c r="G1300" s="6" t="s">
        <v>2843</v>
      </c>
    </row>
    <row r="1301" spans="1:7" x14ac:dyDescent="0.25">
      <c r="A1301" s="6" t="s">
        <v>1983</v>
      </c>
      <c r="D1301" s="6" t="s">
        <v>5201</v>
      </c>
      <c r="G1301" s="6" t="s">
        <v>2977</v>
      </c>
    </row>
    <row r="1302" spans="1:7" x14ac:dyDescent="0.25">
      <c r="A1302" s="6" t="s">
        <v>1956</v>
      </c>
      <c r="D1302" s="6" t="s">
        <v>5299</v>
      </c>
      <c r="G1302" s="6" t="s">
        <v>3195</v>
      </c>
    </row>
    <row r="1303" spans="1:7" x14ac:dyDescent="0.25">
      <c r="A1303" s="6" t="s">
        <v>7933</v>
      </c>
      <c r="D1303" s="6" t="s">
        <v>2770</v>
      </c>
      <c r="G1303" s="6" t="s">
        <v>7605</v>
      </c>
    </row>
    <row r="1304" spans="1:7" x14ac:dyDescent="0.25">
      <c r="A1304" s="6" t="s">
        <v>4584</v>
      </c>
      <c r="D1304" s="6" t="s">
        <v>6776</v>
      </c>
      <c r="G1304" s="6" t="s">
        <v>1514</v>
      </c>
    </row>
    <row r="1305" spans="1:7" x14ac:dyDescent="0.25">
      <c r="A1305" s="6" t="s">
        <v>4609</v>
      </c>
      <c r="D1305" s="6" t="s">
        <v>8159</v>
      </c>
      <c r="G1305" s="6" t="s">
        <v>3246</v>
      </c>
    </row>
    <row r="1306" spans="1:7" x14ac:dyDescent="0.25">
      <c r="A1306" s="6" t="s">
        <v>7445</v>
      </c>
      <c r="D1306" s="6" t="s">
        <v>2333</v>
      </c>
      <c r="G1306" s="6" t="s">
        <v>6303</v>
      </c>
    </row>
    <row r="1307" spans="1:7" x14ac:dyDescent="0.25">
      <c r="A1307" s="6" t="s">
        <v>7446</v>
      </c>
      <c r="D1307" s="6" t="s">
        <v>1944</v>
      </c>
      <c r="G1307" s="6" t="s">
        <v>1652</v>
      </c>
    </row>
    <row r="1308" spans="1:7" x14ac:dyDescent="0.25">
      <c r="A1308" s="6" t="s">
        <v>6770</v>
      </c>
      <c r="D1308" s="6" t="s">
        <v>2081</v>
      </c>
      <c r="G1308" s="6" t="s">
        <v>3296</v>
      </c>
    </row>
    <row r="1309" spans="1:7" x14ac:dyDescent="0.25">
      <c r="A1309" s="6" t="s">
        <v>8740</v>
      </c>
      <c r="D1309" s="6" t="s">
        <v>2100</v>
      </c>
      <c r="G1309" s="6" t="s">
        <v>3285</v>
      </c>
    </row>
    <row r="1310" spans="1:7" x14ac:dyDescent="0.25">
      <c r="A1310" s="6" t="s">
        <v>4830</v>
      </c>
      <c r="D1310" s="6" t="s">
        <v>6228</v>
      </c>
      <c r="G1310" s="6" t="s">
        <v>3360</v>
      </c>
    </row>
    <row r="1311" spans="1:7" x14ac:dyDescent="0.25">
      <c r="A1311" s="6" t="s">
        <v>2380</v>
      </c>
      <c r="D1311" s="6" t="s">
        <v>5458</v>
      </c>
      <c r="G1311" s="6" t="s">
        <v>3427</v>
      </c>
    </row>
    <row r="1312" spans="1:7" x14ac:dyDescent="0.25">
      <c r="A1312" s="6" t="s">
        <v>2278</v>
      </c>
      <c r="D1312" s="6" t="s">
        <v>5421</v>
      </c>
      <c r="G1312" s="6" t="s">
        <v>3526</v>
      </c>
    </row>
    <row r="1313" spans="1:7" x14ac:dyDescent="0.25">
      <c r="A1313" s="6" t="s">
        <v>6771</v>
      </c>
      <c r="D1313" s="6" t="s">
        <v>5490</v>
      </c>
      <c r="G1313" s="6" t="s">
        <v>1313</v>
      </c>
    </row>
    <row r="1314" spans="1:7" x14ac:dyDescent="0.25">
      <c r="A1314" s="6" t="s">
        <v>6224</v>
      </c>
      <c r="D1314" s="6" t="s">
        <v>7449</v>
      </c>
      <c r="G1314" s="6" t="s">
        <v>5964</v>
      </c>
    </row>
    <row r="1315" spans="1:7" x14ac:dyDescent="0.25">
      <c r="A1315" s="6" t="s">
        <v>5901</v>
      </c>
      <c r="D1315" s="6" t="s">
        <v>8160</v>
      </c>
      <c r="G1315" s="6" t="s">
        <v>1650</v>
      </c>
    </row>
    <row r="1316" spans="1:7" x14ac:dyDescent="0.25">
      <c r="A1316" s="6" t="s">
        <v>6772</v>
      </c>
      <c r="D1316" s="6" t="s">
        <v>6229</v>
      </c>
      <c r="G1316" s="6" t="s">
        <v>7610</v>
      </c>
    </row>
    <row r="1317" spans="1:7" x14ac:dyDescent="0.25">
      <c r="A1317" s="6" t="s">
        <v>6117</v>
      </c>
      <c r="D1317" s="6" t="s">
        <v>4090</v>
      </c>
      <c r="G1317" s="6" t="s">
        <v>4027</v>
      </c>
    </row>
    <row r="1318" spans="1:7" x14ac:dyDescent="0.25">
      <c r="A1318" s="6" t="s">
        <v>5902</v>
      </c>
      <c r="D1318" s="6" t="s">
        <v>6777</v>
      </c>
      <c r="G1318" s="6" t="s">
        <v>6135</v>
      </c>
    </row>
    <row r="1319" spans="1:7" x14ac:dyDescent="0.25">
      <c r="A1319" s="6" t="s">
        <v>6225</v>
      </c>
      <c r="D1319" s="6" t="s">
        <v>4243</v>
      </c>
      <c r="G1319" s="6" t="s">
        <v>4208</v>
      </c>
    </row>
    <row r="1320" spans="1:7" x14ac:dyDescent="0.25">
      <c r="A1320" s="6" t="s">
        <v>6773</v>
      </c>
      <c r="D1320" s="6" t="s">
        <v>6230</v>
      </c>
      <c r="G1320" s="6" t="s">
        <v>4282</v>
      </c>
    </row>
    <row r="1321" spans="1:7" x14ac:dyDescent="0.25">
      <c r="A1321" s="6" t="s">
        <v>2953</v>
      </c>
      <c r="D1321" s="6" t="s">
        <v>7273</v>
      </c>
      <c r="G1321" s="6" t="s">
        <v>6937</v>
      </c>
    </row>
    <row r="1322" spans="1:7" x14ac:dyDescent="0.25">
      <c r="A1322" s="6" t="s">
        <v>6774</v>
      </c>
      <c r="D1322" s="6" t="s">
        <v>5549</v>
      </c>
      <c r="G1322" s="6" t="s">
        <v>8362</v>
      </c>
    </row>
    <row r="1323" spans="1:7" x14ac:dyDescent="0.25">
      <c r="A1323" s="6" t="s">
        <v>7934</v>
      </c>
      <c r="D1323" s="6" t="s">
        <v>4418</v>
      </c>
      <c r="G1323" s="6" t="s">
        <v>6305</v>
      </c>
    </row>
    <row r="1324" spans="1:7" x14ac:dyDescent="0.25">
      <c r="A1324" s="6" t="s">
        <v>7935</v>
      </c>
      <c r="D1324" s="6" t="s">
        <v>8161</v>
      </c>
      <c r="G1324" s="6" t="s">
        <v>4700</v>
      </c>
    </row>
    <row r="1325" spans="1:7" x14ac:dyDescent="0.25">
      <c r="A1325" s="6" t="s">
        <v>3081</v>
      </c>
      <c r="D1325" s="6" t="s">
        <v>4911</v>
      </c>
      <c r="G1325" s="6" t="s">
        <v>4767</v>
      </c>
    </row>
    <row r="1326" spans="1:7" x14ac:dyDescent="0.25">
      <c r="A1326" s="6" t="s">
        <v>2660</v>
      </c>
      <c r="D1326" s="6" t="s">
        <v>6778</v>
      </c>
      <c r="G1326" s="6" t="s">
        <v>7298</v>
      </c>
    </row>
    <row r="1327" spans="1:7" x14ac:dyDescent="0.25">
      <c r="A1327" s="6" t="s">
        <v>3120</v>
      </c>
      <c r="D1327" s="6" t="s">
        <v>4948</v>
      </c>
      <c r="G1327" s="6" t="s">
        <v>2797</v>
      </c>
    </row>
    <row r="1328" spans="1:7" x14ac:dyDescent="0.25">
      <c r="A1328" s="6" t="s">
        <v>5904</v>
      </c>
      <c r="D1328" s="6" t="s">
        <v>8162</v>
      </c>
      <c r="G1328" s="6" t="s">
        <v>8363</v>
      </c>
    </row>
    <row r="1329" spans="1:7" x14ac:dyDescent="0.25">
      <c r="A1329" s="6" t="s">
        <v>6226</v>
      </c>
      <c r="D1329" s="6" t="s">
        <v>5101</v>
      </c>
      <c r="G1329" s="6" t="s">
        <v>8364</v>
      </c>
    </row>
    <row r="1330" spans="1:7" x14ac:dyDescent="0.25">
      <c r="A1330" s="6" t="s">
        <v>4547</v>
      </c>
      <c r="D1330" s="6" t="s">
        <v>8163</v>
      </c>
      <c r="G1330" s="6" t="s">
        <v>8847</v>
      </c>
    </row>
    <row r="1331" spans="1:7" x14ac:dyDescent="0.25">
      <c r="A1331" s="6" t="s">
        <v>4588</v>
      </c>
      <c r="D1331" s="6" t="s">
        <v>2641</v>
      </c>
      <c r="G1331" s="6" t="s">
        <v>1367</v>
      </c>
    </row>
    <row r="1332" spans="1:7" x14ac:dyDescent="0.25">
      <c r="A1332" s="6" t="s">
        <v>4639</v>
      </c>
      <c r="D1332" s="6" t="s">
        <v>2259</v>
      </c>
      <c r="G1332" s="6" t="s">
        <v>5966</v>
      </c>
    </row>
    <row r="1333" spans="1:7" x14ac:dyDescent="0.25">
      <c r="A1333" s="6" t="s">
        <v>6775</v>
      </c>
      <c r="D1333" s="6" t="s">
        <v>5486</v>
      </c>
      <c r="G1333" s="6" t="s">
        <v>4943</v>
      </c>
    </row>
    <row r="1334" spans="1:7" x14ac:dyDescent="0.25">
      <c r="A1334" s="6" t="s">
        <v>7447</v>
      </c>
      <c r="D1334" s="6" t="s">
        <v>3192</v>
      </c>
      <c r="G1334" s="6" t="s">
        <v>8365</v>
      </c>
    </row>
    <row r="1335" spans="1:7" x14ac:dyDescent="0.25">
      <c r="A1335" s="6" t="s">
        <v>4715</v>
      </c>
      <c r="D1335" s="6" t="s">
        <v>7452</v>
      </c>
      <c r="G1335" s="6" t="s">
        <v>4994</v>
      </c>
    </row>
    <row r="1336" spans="1:7" x14ac:dyDescent="0.25">
      <c r="A1336" s="6" t="s">
        <v>8742</v>
      </c>
      <c r="D1336" s="6" t="s">
        <v>3239</v>
      </c>
      <c r="G1336" s="6" t="s">
        <v>5040</v>
      </c>
    </row>
    <row r="1337" spans="1:7" x14ac:dyDescent="0.25">
      <c r="A1337" s="6" t="s">
        <v>2712</v>
      </c>
      <c r="D1337" s="6" t="s">
        <v>8164</v>
      </c>
      <c r="G1337" s="6" t="s">
        <v>5104</v>
      </c>
    </row>
    <row r="1338" spans="1:7" x14ac:dyDescent="0.25">
      <c r="A1338" s="6" t="s">
        <v>8743</v>
      </c>
      <c r="D1338" s="6" t="s">
        <v>3661</v>
      </c>
      <c r="G1338" s="6" t="s">
        <v>5119</v>
      </c>
    </row>
    <row r="1339" spans="1:7" x14ac:dyDescent="0.25">
      <c r="A1339" s="6" t="s">
        <v>7239</v>
      </c>
      <c r="D1339" s="6" t="s">
        <v>6231</v>
      </c>
      <c r="G1339" s="6" t="s">
        <v>8848</v>
      </c>
    </row>
    <row r="1340" spans="1:7" x14ac:dyDescent="0.25">
      <c r="A1340" s="6" t="s">
        <v>4848</v>
      </c>
      <c r="D1340" s="6" t="s">
        <v>8165</v>
      </c>
      <c r="G1340" s="6" t="s">
        <v>5159</v>
      </c>
    </row>
    <row r="1341" spans="1:7" x14ac:dyDescent="0.25">
      <c r="A1341" s="6" t="s">
        <v>1413</v>
      </c>
      <c r="D1341" s="6" t="s">
        <v>8166</v>
      </c>
      <c r="G1341" s="6" t="s">
        <v>5204</v>
      </c>
    </row>
    <row r="1342" spans="1:7" x14ac:dyDescent="0.25">
      <c r="A1342" s="6" t="s">
        <v>1354</v>
      </c>
      <c r="D1342" s="6" t="s">
        <v>4575</v>
      </c>
      <c r="G1342" s="6" t="s">
        <v>6306</v>
      </c>
    </row>
    <row r="1343" spans="1:7" x14ac:dyDescent="0.25">
      <c r="A1343" s="6" t="s">
        <v>4906</v>
      </c>
      <c r="D1343" s="6" t="s">
        <v>8167</v>
      </c>
      <c r="G1343" s="6" t="s">
        <v>5337</v>
      </c>
    </row>
    <row r="1344" spans="1:7" x14ac:dyDescent="0.25">
      <c r="A1344" s="6" t="s">
        <v>1475</v>
      </c>
      <c r="D1344" s="6" t="s">
        <v>4605</v>
      </c>
      <c r="G1344" s="6" t="s">
        <v>1295</v>
      </c>
    </row>
    <row r="1345" spans="1:7" x14ac:dyDescent="0.25">
      <c r="A1345" s="6" t="s">
        <v>1536</v>
      </c>
      <c r="D1345" s="6" t="s">
        <v>8168</v>
      </c>
      <c r="G1345" s="6" t="s">
        <v>3805</v>
      </c>
    </row>
    <row r="1346" spans="1:7" x14ac:dyDescent="0.25">
      <c r="A1346" s="6" t="s">
        <v>4959</v>
      </c>
      <c r="D1346" s="6" t="s">
        <v>4669</v>
      </c>
      <c r="G1346" s="6" t="s">
        <v>6942</v>
      </c>
    </row>
    <row r="1347" spans="1:7" x14ac:dyDescent="0.25">
      <c r="A1347" s="6" t="s">
        <v>1714</v>
      </c>
      <c r="D1347" s="6" t="s">
        <v>8169</v>
      </c>
      <c r="G1347" s="6" t="s">
        <v>1508</v>
      </c>
    </row>
    <row r="1348" spans="1:7" x14ac:dyDescent="0.25">
      <c r="A1348" s="6" t="s">
        <v>1680</v>
      </c>
      <c r="D1348" s="6" t="s">
        <v>4731</v>
      </c>
      <c r="G1348" s="6" t="s">
        <v>1587</v>
      </c>
    </row>
    <row r="1349" spans="1:7" x14ac:dyDescent="0.25">
      <c r="A1349" s="6" t="s">
        <v>4991</v>
      </c>
      <c r="D1349" s="6" t="s">
        <v>8170</v>
      </c>
      <c r="G1349" s="6" t="s">
        <v>3892</v>
      </c>
    </row>
    <row r="1350" spans="1:7" x14ac:dyDescent="0.25">
      <c r="A1350" s="6" t="s">
        <v>7448</v>
      </c>
      <c r="D1350" s="6" t="s">
        <v>8171</v>
      </c>
      <c r="G1350" s="6" t="s">
        <v>8368</v>
      </c>
    </row>
    <row r="1351" spans="1:7" x14ac:dyDescent="0.25">
      <c r="A1351" s="6" t="s">
        <v>5052</v>
      </c>
      <c r="D1351" s="6" t="s">
        <v>8172</v>
      </c>
      <c r="G1351" s="6" t="s">
        <v>1737</v>
      </c>
    </row>
    <row r="1352" spans="1:7" x14ac:dyDescent="0.25">
      <c r="A1352" s="6" t="s">
        <v>5100</v>
      </c>
      <c r="D1352" s="6" t="s">
        <v>6090</v>
      </c>
      <c r="G1352" s="6" t="s">
        <v>3981</v>
      </c>
    </row>
    <row r="1353" spans="1:7" x14ac:dyDescent="0.25">
      <c r="A1353" s="6" t="s">
        <v>5124</v>
      </c>
      <c r="D1353" s="6" t="s">
        <v>2381</v>
      </c>
      <c r="G1353" s="6" t="s">
        <v>4093</v>
      </c>
    </row>
    <row r="1354" spans="1:7" x14ac:dyDescent="0.25">
      <c r="A1354" s="6" t="s">
        <v>6227</v>
      </c>
      <c r="D1354" s="6" t="s">
        <v>2394</v>
      </c>
      <c r="G1354" s="6" t="s">
        <v>4096</v>
      </c>
    </row>
    <row r="1355" spans="1:7" x14ac:dyDescent="0.25">
      <c r="A1355" s="6" t="s">
        <v>5155</v>
      </c>
      <c r="D1355" s="6" t="s">
        <v>4885</v>
      </c>
      <c r="G1355" s="6" t="s">
        <v>7964</v>
      </c>
    </row>
    <row r="1356" spans="1:7" x14ac:dyDescent="0.25">
      <c r="A1356" s="6" t="s">
        <v>5195</v>
      </c>
      <c r="D1356" s="6" t="s">
        <v>6779</v>
      </c>
      <c r="G1356" s="6" t="s">
        <v>4251</v>
      </c>
    </row>
    <row r="1357" spans="1:7" x14ac:dyDescent="0.25">
      <c r="A1357" s="6" t="s">
        <v>5253</v>
      </c>
      <c r="D1357" s="6" t="s">
        <v>7166</v>
      </c>
      <c r="G1357" s="6" t="s">
        <v>1382</v>
      </c>
    </row>
    <row r="1358" spans="1:7" x14ac:dyDescent="0.25">
      <c r="A1358" s="6" t="s">
        <v>5201</v>
      </c>
      <c r="D1358" s="6" t="s">
        <v>3925</v>
      </c>
      <c r="G1358" s="6" t="s">
        <v>1270</v>
      </c>
    </row>
    <row r="1359" spans="1:7" x14ac:dyDescent="0.25">
      <c r="A1359" s="6" t="s">
        <v>5299</v>
      </c>
      <c r="D1359" s="6" t="s">
        <v>4069</v>
      </c>
      <c r="G1359" s="6" t="s">
        <v>5968</v>
      </c>
    </row>
    <row r="1360" spans="1:7" x14ac:dyDescent="0.25">
      <c r="A1360" s="6" t="s">
        <v>5318</v>
      </c>
      <c r="D1360" s="6" t="s">
        <v>8173</v>
      </c>
      <c r="G1360" s="6" t="s">
        <v>1554</v>
      </c>
    </row>
    <row r="1361" spans="1:7" x14ac:dyDescent="0.25">
      <c r="A1361" s="6" t="s">
        <v>5351</v>
      </c>
      <c r="D1361" s="6" t="s">
        <v>4163</v>
      </c>
      <c r="G1361" s="6" t="s">
        <v>1480</v>
      </c>
    </row>
    <row r="1362" spans="1:7" x14ac:dyDescent="0.25">
      <c r="A1362" s="6" t="s">
        <v>5393</v>
      </c>
      <c r="D1362" s="6" t="s">
        <v>5553</v>
      </c>
      <c r="G1362" s="6" t="s">
        <v>1706</v>
      </c>
    </row>
    <row r="1363" spans="1:7" x14ac:dyDescent="0.25">
      <c r="A1363" s="6" t="s">
        <v>2770</v>
      </c>
      <c r="D1363" s="6" t="s">
        <v>4395</v>
      </c>
      <c r="G1363" s="6" t="s">
        <v>1676</v>
      </c>
    </row>
    <row r="1364" spans="1:7" x14ac:dyDescent="0.25">
      <c r="A1364" s="6" t="s">
        <v>6776</v>
      </c>
      <c r="D1364" s="6" t="s">
        <v>2560</v>
      </c>
      <c r="G1364" s="6" t="s">
        <v>1755</v>
      </c>
    </row>
    <row r="1365" spans="1:7" x14ac:dyDescent="0.25">
      <c r="A1365" s="6" t="s">
        <v>2333</v>
      </c>
      <c r="D1365" s="6" t="s">
        <v>2146</v>
      </c>
      <c r="G1365" s="6" t="s">
        <v>5060</v>
      </c>
    </row>
    <row r="1366" spans="1:7" x14ac:dyDescent="0.25">
      <c r="A1366" s="6" t="s">
        <v>1944</v>
      </c>
      <c r="D1366" s="6" t="s">
        <v>3125</v>
      </c>
      <c r="G1366" s="6" t="s">
        <v>8849</v>
      </c>
    </row>
    <row r="1367" spans="1:7" x14ac:dyDescent="0.25">
      <c r="A1367" s="6" t="s">
        <v>2081</v>
      </c>
      <c r="D1367" s="6" t="s">
        <v>3146</v>
      </c>
      <c r="G1367" s="6" t="s">
        <v>5143</v>
      </c>
    </row>
    <row r="1368" spans="1:7" x14ac:dyDescent="0.25">
      <c r="A1368" s="6" t="s">
        <v>2100</v>
      </c>
      <c r="D1368" s="6" t="s">
        <v>4522</v>
      </c>
      <c r="G1368" s="6" t="s">
        <v>5249</v>
      </c>
    </row>
    <row r="1369" spans="1:7" x14ac:dyDescent="0.25">
      <c r="A1369" s="6" t="s">
        <v>6228</v>
      </c>
      <c r="D1369" s="6" t="s">
        <v>6780</v>
      </c>
      <c r="G1369" s="6" t="s">
        <v>6509</v>
      </c>
    </row>
    <row r="1370" spans="1:7" x14ac:dyDescent="0.25">
      <c r="A1370" s="6" t="s">
        <v>5458</v>
      </c>
      <c r="D1370" s="6" t="s">
        <v>4581</v>
      </c>
      <c r="G1370" s="6" t="s">
        <v>5292</v>
      </c>
    </row>
    <row r="1371" spans="1:7" x14ac:dyDescent="0.25">
      <c r="A1371" s="6" t="s">
        <v>5421</v>
      </c>
      <c r="D1371" s="6" t="s">
        <v>8174</v>
      </c>
      <c r="G1371" s="6" t="s">
        <v>5315</v>
      </c>
    </row>
    <row r="1372" spans="1:7" x14ac:dyDescent="0.25">
      <c r="A1372" s="6" t="s">
        <v>5490</v>
      </c>
      <c r="D1372" s="6" t="s">
        <v>4624</v>
      </c>
      <c r="G1372" s="6" t="s">
        <v>8370</v>
      </c>
    </row>
    <row r="1373" spans="1:7" x14ac:dyDescent="0.25">
      <c r="A1373" s="6" t="s">
        <v>6637</v>
      </c>
      <c r="D1373" s="6" t="s">
        <v>6232</v>
      </c>
      <c r="G1373" s="6" t="s">
        <v>6944</v>
      </c>
    </row>
    <row r="1374" spans="1:7" x14ac:dyDescent="0.25">
      <c r="A1374" s="6" t="s">
        <v>7449</v>
      </c>
      <c r="D1374" s="6" t="s">
        <v>4692</v>
      </c>
      <c r="G1374" s="6" t="s">
        <v>3950</v>
      </c>
    </row>
    <row r="1375" spans="1:7" x14ac:dyDescent="0.25">
      <c r="A1375" s="6" t="s">
        <v>6229</v>
      </c>
      <c r="D1375" s="6" t="s">
        <v>4734</v>
      </c>
      <c r="G1375" s="6" t="s">
        <v>7615</v>
      </c>
    </row>
    <row r="1376" spans="1:7" x14ac:dyDescent="0.25">
      <c r="A1376" s="6" t="s">
        <v>4090</v>
      </c>
      <c r="D1376" s="6" t="s">
        <v>4762</v>
      </c>
      <c r="G1376" s="6" t="s">
        <v>8850</v>
      </c>
    </row>
    <row r="1377" spans="1:7" x14ac:dyDescent="0.25">
      <c r="A1377" s="6" t="s">
        <v>6777</v>
      </c>
      <c r="D1377" s="6" t="s">
        <v>4780</v>
      </c>
      <c r="G1377" s="6" t="s">
        <v>8851</v>
      </c>
    </row>
    <row r="1378" spans="1:7" x14ac:dyDescent="0.25">
      <c r="A1378" s="6" t="s">
        <v>4243</v>
      </c>
      <c r="D1378" s="6" t="s">
        <v>4829</v>
      </c>
      <c r="G1378" s="6" t="s">
        <v>7616</v>
      </c>
    </row>
    <row r="1379" spans="1:7" x14ac:dyDescent="0.25">
      <c r="A1379" s="6" t="s">
        <v>6230</v>
      </c>
      <c r="D1379" s="6" t="s">
        <v>2362</v>
      </c>
      <c r="G1379" s="6" t="s">
        <v>8373</v>
      </c>
    </row>
    <row r="1380" spans="1:7" x14ac:dyDescent="0.25">
      <c r="A1380" s="6" t="s">
        <v>7273</v>
      </c>
      <c r="D1380" s="6" t="s">
        <v>2392</v>
      </c>
      <c r="G1380" s="6" t="s">
        <v>6949</v>
      </c>
    </row>
    <row r="1381" spans="1:7" x14ac:dyDescent="0.25">
      <c r="A1381" s="6" t="s">
        <v>7274</v>
      </c>
      <c r="D1381" s="6" t="s">
        <v>4893</v>
      </c>
      <c r="G1381" s="6" t="s">
        <v>7188</v>
      </c>
    </row>
    <row r="1382" spans="1:7" x14ac:dyDescent="0.25">
      <c r="A1382" s="6" t="s">
        <v>7936</v>
      </c>
      <c r="D1382" s="6" t="s">
        <v>8175</v>
      </c>
      <c r="G1382" s="6" t="s">
        <v>7187</v>
      </c>
    </row>
    <row r="1383" spans="1:7" x14ac:dyDescent="0.25">
      <c r="A1383" s="6" t="s">
        <v>5549</v>
      </c>
      <c r="D1383" s="6" t="s">
        <v>4625</v>
      </c>
      <c r="G1383" s="6" t="s">
        <v>7618</v>
      </c>
    </row>
    <row r="1384" spans="1:7" x14ac:dyDescent="0.25">
      <c r="A1384" s="6" t="s">
        <v>4418</v>
      </c>
      <c r="D1384" s="6" t="s">
        <v>8176</v>
      </c>
      <c r="G1384" s="6" t="s">
        <v>8374</v>
      </c>
    </row>
    <row r="1385" spans="1:7" x14ac:dyDescent="0.25">
      <c r="A1385" s="6" t="s">
        <v>4911</v>
      </c>
      <c r="D1385" s="6" t="s">
        <v>4683</v>
      </c>
      <c r="G1385" s="6" t="s">
        <v>3857</v>
      </c>
    </row>
    <row r="1386" spans="1:7" x14ac:dyDescent="0.25">
      <c r="A1386" s="6" t="s">
        <v>6778</v>
      </c>
      <c r="D1386" s="6" t="s">
        <v>6782</v>
      </c>
      <c r="G1386" s="6" t="s">
        <v>3900</v>
      </c>
    </row>
    <row r="1387" spans="1:7" x14ac:dyDescent="0.25">
      <c r="A1387" s="6" t="s">
        <v>7450</v>
      </c>
      <c r="D1387" s="6" t="s">
        <v>4769</v>
      </c>
      <c r="G1387" s="6" t="s">
        <v>4016</v>
      </c>
    </row>
    <row r="1388" spans="1:7" x14ac:dyDescent="0.25">
      <c r="A1388" s="6" t="s">
        <v>4948</v>
      </c>
      <c r="D1388" s="6" t="s">
        <v>4813</v>
      </c>
      <c r="G1388" s="6" t="s">
        <v>5971</v>
      </c>
    </row>
    <row r="1389" spans="1:7" x14ac:dyDescent="0.25">
      <c r="A1389" s="6" t="s">
        <v>5101</v>
      </c>
      <c r="D1389" s="6" t="s">
        <v>2368</v>
      </c>
      <c r="G1389" s="6" t="s">
        <v>8852</v>
      </c>
    </row>
    <row r="1390" spans="1:7" x14ac:dyDescent="0.25">
      <c r="A1390" s="6" t="s">
        <v>7451</v>
      </c>
      <c r="D1390" s="6" t="s">
        <v>2414</v>
      </c>
      <c r="G1390" s="6" t="s">
        <v>8376</v>
      </c>
    </row>
    <row r="1391" spans="1:7" x14ac:dyDescent="0.25">
      <c r="A1391" s="6" t="s">
        <v>7937</v>
      </c>
      <c r="D1391" s="6" t="s">
        <v>7167</v>
      </c>
      <c r="G1391" s="6" t="s">
        <v>2930</v>
      </c>
    </row>
    <row r="1392" spans="1:7" x14ac:dyDescent="0.25">
      <c r="A1392" s="6" t="s">
        <v>2641</v>
      </c>
      <c r="D1392" s="6" t="s">
        <v>3800</v>
      </c>
      <c r="G1392" s="6" t="s">
        <v>6309</v>
      </c>
    </row>
    <row r="1393" spans="1:7" x14ac:dyDescent="0.25">
      <c r="A1393" s="6" t="s">
        <v>2259</v>
      </c>
      <c r="D1393" s="6" t="s">
        <v>7454</v>
      </c>
      <c r="G1393" s="6" t="s">
        <v>7965</v>
      </c>
    </row>
    <row r="1394" spans="1:7" x14ac:dyDescent="0.25">
      <c r="A1394" s="6" t="s">
        <v>5486</v>
      </c>
      <c r="D1394" s="6" t="s">
        <v>3875</v>
      </c>
      <c r="G1394" s="6" t="s">
        <v>1400</v>
      </c>
    </row>
    <row r="1395" spans="1:7" x14ac:dyDescent="0.25">
      <c r="A1395" s="6" t="s">
        <v>3192</v>
      </c>
      <c r="D1395" s="6" t="s">
        <v>8177</v>
      </c>
      <c r="G1395" s="6" t="s">
        <v>4896</v>
      </c>
    </row>
    <row r="1396" spans="1:7" x14ac:dyDescent="0.25">
      <c r="A1396" s="6" t="s">
        <v>7452</v>
      </c>
      <c r="D1396" s="6" t="s">
        <v>3947</v>
      </c>
      <c r="G1396" s="6" t="s">
        <v>4914</v>
      </c>
    </row>
    <row r="1397" spans="1:7" x14ac:dyDescent="0.25">
      <c r="A1397" s="6" t="s">
        <v>3239</v>
      </c>
      <c r="D1397" s="6" t="s">
        <v>4089</v>
      </c>
      <c r="G1397" s="6" t="s">
        <v>1478</v>
      </c>
    </row>
    <row r="1398" spans="1:7" x14ac:dyDescent="0.25">
      <c r="A1398" s="6" t="s">
        <v>3661</v>
      </c>
      <c r="D1398" s="6" t="s">
        <v>7456</v>
      </c>
      <c r="G1398" s="6" t="s">
        <v>4944</v>
      </c>
    </row>
    <row r="1399" spans="1:7" x14ac:dyDescent="0.25">
      <c r="A1399" s="6" t="s">
        <v>6231</v>
      </c>
      <c r="D1399" s="6" t="s">
        <v>2617</v>
      </c>
      <c r="G1399" s="6" t="s">
        <v>1709</v>
      </c>
    </row>
    <row r="1400" spans="1:7" x14ac:dyDescent="0.25">
      <c r="A1400" s="6" t="s">
        <v>4575</v>
      </c>
      <c r="D1400" s="6" t="s">
        <v>2800</v>
      </c>
      <c r="G1400" s="6" t="s">
        <v>4996</v>
      </c>
    </row>
    <row r="1401" spans="1:7" x14ac:dyDescent="0.25">
      <c r="A1401" s="6" t="s">
        <v>4605</v>
      </c>
      <c r="D1401" s="6" t="s">
        <v>7457</v>
      </c>
      <c r="G1401" s="6" t="s">
        <v>5034</v>
      </c>
    </row>
    <row r="1402" spans="1:7" x14ac:dyDescent="0.25">
      <c r="A1402" s="6" t="s">
        <v>4669</v>
      </c>
      <c r="D1402" s="6" t="s">
        <v>2833</v>
      </c>
      <c r="G1402" s="6" t="s">
        <v>8379</v>
      </c>
    </row>
    <row r="1403" spans="1:7" x14ac:dyDescent="0.25">
      <c r="A1403" s="6" t="s">
        <v>4731</v>
      </c>
      <c r="D1403" s="6" t="s">
        <v>6233</v>
      </c>
      <c r="G1403" s="6" t="s">
        <v>5046</v>
      </c>
    </row>
    <row r="1404" spans="1:7" x14ac:dyDescent="0.25">
      <c r="A1404" s="6" t="s">
        <v>6090</v>
      </c>
      <c r="D1404" s="6" t="s">
        <v>1579</v>
      </c>
      <c r="G1404" s="6" t="s">
        <v>5133</v>
      </c>
    </row>
    <row r="1405" spans="1:7" x14ac:dyDescent="0.25">
      <c r="A1405" s="6" t="s">
        <v>2381</v>
      </c>
      <c r="D1405" s="6" t="s">
        <v>8178</v>
      </c>
      <c r="G1405" s="6" t="s">
        <v>5972</v>
      </c>
    </row>
    <row r="1406" spans="1:7" x14ac:dyDescent="0.25">
      <c r="A1406" s="6" t="s">
        <v>2394</v>
      </c>
      <c r="D1406" s="6" t="s">
        <v>1730</v>
      </c>
      <c r="G1406" s="6" t="s">
        <v>5973</v>
      </c>
    </row>
    <row r="1407" spans="1:7" x14ac:dyDescent="0.25">
      <c r="A1407" s="6" t="s">
        <v>4885</v>
      </c>
      <c r="D1407" s="6" t="s">
        <v>6784</v>
      </c>
      <c r="G1407" s="6" t="s">
        <v>5171</v>
      </c>
    </row>
    <row r="1408" spans="1:7" x14ac:dyDescent="0.25">
      <c r="A1408" s="6" t="s">
        <v>6779</v>
      </c>
      <c r="D1408" s="6" t="s">
        <v>2950</v>
      </c>
      <c r="G1408" s="6" t="s">
        <v>5214</v>
      </c>
    </row>
    <row r="1409" spans="1:7" x14ac:dyDescent="0.25">
      <c r="A1409" s="6" t="s">
        <v>7166</v>
      </c>
      <c r="D1409" s="6" t="s">
        <v>3024</v>
      </c>
      <c r="G1409" s="6" t="s">
        <v>5267</v>
      </c>
    </row>
    <row r="1410" spans="1:7" x14ac:dyDescent="0.25">
      <c r="A1410" s="6" t="s">
        <v>3862</v>
      </c>
      <c r="D1410" s="6" t="s">
        <v>8179</v>
      </c>
      <c r="G1410" s="6" t="s">
        <v>5322</v>
      </c>
    </row>
    <row r="1411" spans="1:7" x14ac:dyDescent="0.25">
      <c r="A1411" s="6" t="s">
        <v>3925</v>
      </c>
      <c r="D1411" s="6" t="s">
        <v>2450</v>
      </c>
      <c r="G1411" s="6" t="s">
        <v>5328</v>
      </c>
    </row>
    <row r="1412" spans="1:7" x14ac:dyDescent="0.25">
      <c r="A1412" s="6" t="s">
        <v>4069</v>
      </c>
      <c r="D1412" s="6" t="s">
        <v>1777</v>
      </c>
      <c r="G1412" s="6" t="s">
        <v>2777</v>
      </c>
    </row>
    <row r="1413" spans="1:7" x14ac:dyDescent="0.25">
      <c r="A1413" s="6" t="s">
        <v>4163</v>
      </c>
      <c r="D1413" s="6" t="s">
        <v>1965</v>
      </c>
      <c r="G1413" s="6" t="s">
        <v>1492</v>
      </c>
    </row>
    <row r="1414" spans="1:7" x14ac:dyDescent="0.25">
      <c r="A1414" s="6" t="s">
        <v>4253</v>
      </c>
      <c r="D1414" s="6" t="s">
        <v>1971</v>
      </c>
      <c r="G1414" s="6" t="s">
        <v>7620</v>
      </c>
    </row>
    <row r="1415" spans="1:7" x14ac:dyDescent="0.25">
      <c r="A1415" s="6" t="s">
        <v>4395</v>
      </c>
      <c r="D1415" s="6" t="s">
        <v>1393</v>
      </c>
      <c r="G1415" s="6" t="s">
        <v>8382</v>
      </c>
    </row>
    <row r="1416" spans="1:7" x14ac:dyDescent="0.25">
      <c r="A1416" s="6" t="s">
        <v>2560</v>
      </c>
      <c r="D1416" s="6" t="s">
        <v>1237</v>
      </c>
      <c r="G1416" s="6" t="s">
        <v>2986</v>
      </c>
    </row>
    <row r="1417" spans="1:7" x14ac:dyDescent="0.25">
      <c r="A1417" s="6" t="s">
        <v>2146</v>
      </c>
      <c r="D1417" s="6" t="s">
        <v>1314</v>
      </c>
      <c r="G1417" s="6" t="s">
        <v>6951</v>
      </c>
    </row>
    <row r="1418" spans="1:7" x14ac:dyDescent="0.25">
      <c r="A1418" s="6" t="s">
        <v>3125</v>
      </c>
      <c r="D1418" s="6" t="s">
        <v>3819</v>
      </c>
      <c r="G1418" s="6" t="s">
        <v>5974</v>
      </c>
    </row>
    <row r="1419" spans="1:7" x14ac:dyDescent="0.25">
      <c r="A1419" s="6" t="s">
        <v>3146</v>
      </c>
      <c r="D1419" s="6" t="s">
        <v>6785</v>
      </c>
      <c r="G1419" s="6" t="s">
        <v>8853</v>
      </c>
    </row>
    <row r="1420" spans="1:7" x14ac:dyDescent="0.25">
      <c r="A1420" s="6" t="s">
        <v>4522</v>
      </c>
      <c r="D1420" s="6" t="s">
        <v>8180</v>
      </c>
      <c r="G1420" s="6" t="s">
        <v>1234</v>
      </c>
    </row>
    <row r="1421" spans="1:7" x14ac:dyDescent="0.25">
      <c r="A1421" s="6" t="s">
        <v>6780</v>
      </c>
      <c r="D1421" s="6" t="s">
        <v>1542</v>
      </c>
      <c r="G1421" s="6" t="s">
        <v>2780</v>
      </c>
    </row>
    <row r="1422" spans="1:7" x14ac:dyDescent="0.25">
      <c r="A1422" s="6" t="s">
        <v>4581</v>
      </c>
      <c r="D1422" s="6" t="s">
        <v>1500</v>
      </c>
      <c r="G1422" s="6" t="s">
        <v>1637</v>
      </c>
    </row>
    <row r="1423" spans="1:7" x14ac:dyDescent="0.25">
      <c r="A1423" s="6" t="s">
        <v>4624</v>
      </c>
      <c r="D1423" s="6" t="s">
        <v>5905</v>
      </c>
      <c r="G1423" s="6" t="s">
        <v>2913</v>
      </c>
    </row>
    <row r="1424" spans="1:7" x14ac:dyDescent="0.25">
      <c r="A1424" s="6" t="s">
        <v>6232</v>
      </c>
      <c r="D1424" s="6" t="s">
        <v>1695</v>
      </c>
      <c r="G1424" s="6" t="s">
        <v>2957</v>
      </c>
    </row>
    <row r="1425" spans="1:7" x14ac:dyDescent="0.25">
      <c r="A1425" s="6" t="s">
        <v>4692</v>
      </c>
      <c r="D1425" s="6" t="s">
        <v>1651</v>
      </c>
      <c r="G1425" s="6" t="s">
        <v>8854</v>
      </c>
    </row>
    <row r="1426" spans="1:7" x14ac:dyDescent="0.25">
      <c r="A1426" s="6" t="s">
        <v>6781</v>
      </c>
      <c r="D1426" s="6" t="s">
        <v>3919</v>
      </c>
      <c r="G1426" s="6" t="s">
        <v>3049</v>
      </c>
    </row>
    <row r="1427" spans="1:7" x14ac:dyDescent="0.25">
      <c r="A1427" s="6" t="s">
        <v>4734</v>
      </c>
      <c r="D1427" s="6" t="s">
        <v>1732</v>
      </c>
      <c r="G1427" s="6" t="s">
        <v>7190</v>
      </c>
    </row>
    <row r="1428" spans="1:7" x14ac:dyDescent="0.25">
      <c r="A1428" s="6" t="s">
        <v>4762</v>
      </c>
      <c r="D1428" s="6" t="s">
        <v>4024</v>
      </c>
      <c r="G1428" s="6" t="s">
        <v>5977</v>
      </c>
    </row>
    <row r="1429" spans="1:7" x14ac:dyDescent="0.25">
      <c r="A1429" s="6" t="s">
        <v>4780</v>
      </c>
      <c r="D1429" s="6" t="s">
        <v>4039</v>
      </c>
      <c r="G1429" s="6" t="s">
        <v>4067</v>
      </c>
    </row>
    <row r="1430" spans="1:7" x14ac:dyDescent="0.25">
      <c r="A1430" s="6" t="s">
        <v>4829</v>
      </c>
      <c r="D1430" s="6" t="s">
        <v>4132</v>
      </c>
      <c r="G1430" s="6" t="s">
        <v>4158</v>
      </c>
    </row>
    <row r="1431" spans="1:7" x14ac:dyDescent="0.25">
      <c r="A1431" s="6" t="s">
        <v>2362</v>
      </c>
      <c r="D1431" s="6" t="s">
        <v>4149</v>
      </c>
      <c r="G1431" s="6" t="s">
        <v>6065</v>
      </c>
    </row>
    <row r="1432" spans="1:7" x14ac:dyDescent="0.25">
      <c r="A1432" s="6" t="s">
        <v>2392</v>
      </c>
      <c r="D1432" s="6" t="s">
        <v>4244</v>
      </c>
      <c r="G1432" s="6" t="s">
        <v>8386</v>
      </c>
    </row>
    <row r="1433" spans="1:7" x14ac:dyDescent="0.25">
      <c r="A1433" s="6" t="s">
        <v>4893</v>
      </c>
      <c r="D1433" s="6" t="s">
        <v>4247</v>
      </c>
      <c r="G1433" s="6" t="s">
        <v>6953</v>
      </c>
    </row>
    <row r="1434" spans="1:7" x14ac:dyDescent="0.25">
      <c r="A1434" s="6" t="s">
        <v>4579</v>
      </c>
      <c r="D1434" s="6" t="s">
        <v>4262</v>
      </c>
      <c r="G1434" s="6" t="s">
        <v>7622</v>
      </c>
    </row>
    <row r="1435" spans="1:7" x14ac:dyDescent="0.25">
      <c r="A1435" s="6" t="s">
        <v>4625</v>
      </c>
      <c r="D1435" s="6" t="s">
        <v>4355</v>
      </c>
      <c r="G1435" s="6" t="s">
        <v>4652</v>
      </c>
    </row>
    <row r="1436" spans="1:7" x14ac:dyDescent="0.25">
      <c r="A1436" s="6" t="s">
        <v>4683</v>
      </c>
      <c r="D1436" s="6" t="s">
        <v>2739</v>
      </c>
      <c r="G1436" s="6" t="s">
        <v>6314</v>
      </c>
    </row>
    <row r="1437" spans="1:7" x14ac:dyDescent="0.25">
      <c r="A1437" s="6" t="s">
        <v>6782</v>
      </c>
      <c r="D1437" s="6" t="s">
        <v>2300</v>
      </c>
      <c r="G1437" s="6" t="s">
        <v>4707</v>
      </c>
    </row>
    <row r="1438" spans="1:7" x14ac:dyDescent="0.25">
      <c r="A1438" s="6" t="s">
        <v>7453</v>
      </c>
      <c r="D1438" s="6" t="s">
        <v>2335</v>
      </c>
      <c r="G1438" s="6" t="s">
        <v>6137</v>
      </c>
    </row>
    <row r="1439" spans="1:7" x14ac:dyDescent="0.25">
      <c r="A1439" s="6" t="s">
        <v>4769</v>
      </c>
      <c r="D1439" s="6" t="s">
        <v>2327</v>
      </c>
      <c r="G1439" s="6" t="s">
        <v>7623</v>
      </c>
    </row>
    <row r="1440" spans="1:7" x14ac:dyDescent="0.25">
      <c r="A1440" s="6" t="s">
        <v>4776</v>
      </c>
      <c r="D1440" s="6" t="s">
        <v>2023</v>
      </c>
      <c r="G1440" s="6" t="s">
        <v>1357</v>
      </c>
    </row>
    <row r="1441" spans="1:7" x14ac:dyDescent="0.25">
      <c r="A1441" s="6" t="s">
        <v>4813</v>
      </c>
      <c r="D1441" s="6" t="s">
        <v>2169</v>
      </c>
      <c r="G1441" s="6" t="s">
        <v>6958</v>
      </c>
    </row>
    <row r="1442" spans="1:7" x14ac:dyDescent="0.25">
      <c r="A1442" s="6" t="s">
        <v>2368</v>
      </c>
      <c r="D1442" s="6" t="s">
        <v>8181</v>
      </c>
      <c r="G1442" s="6" t="s">
        <v>1527</v>
      </c>
    </row>
    <row r="1443" spans="1:7" x14ac:dyDescent="0.25">
      <c r="A1443" s="6" t="s">
        <v>2414</v>
      </c>
      <c r="D1443" s="6" t="s">
        <v>1347</v>
      </c>
      <c r="G1443" s="6" t="s">
        <v>4974</v>
      </c>
    </row>
    <row r="1444" spans="1:7" x14ac:dyDescent="0.25">
      <c r="A1444" s="6" t="s">
        <v>7167</v>
      </c>
      <c r="D1444" s="6" t="s">
        <v>3158</v>
      </c>
      <c r="G1444" s="6" t="s">
        <v>1614</v>
      </c>
    </row>
    <row r="1445" spans="1:7" x14ac:dyDescent="0.25">
      <c r="A1445" s="6" t="s">
        <v>7938</v>
      </c>
      <c r="D1445" s="6" t="s">
        <v>3183</v>
      </c>
      <c r="G1445" s="6" t="s">
        <v>1682</v>
      </c>
    </row>
    <row r="1446" spans="1:7" x14ac:dyDescent="0.25">
      <c r="A1446" s="6" t="s">
        <v>3800</v>
      </c>
      <c r="D1446" s="6" t="s">
        <v>1524</v>
      </c>
      <c r="G1446" s="6" t="s">
        <v>1756</v>
      </c>
    </row>
    <row r="1447" spans="1:7" x14ac:dyDescent="0.25">
      <c r="A1447" s="6" t="s">
        <v>7454</v>
      </c>
      <c r="D1447" s="6" t="s">
        <v>3226</v>
      </c>
      <c r="G1447" s="6" t="s">
        <v>5084</v>
      </c>
    </row>
    <row r="1448" spans="1:7" x14ac:dyDescent="0.25">
      <c r="A1448" s="6" t="s">
        <v>3875</v>
      </c>
      <c r="D1448" s="6" t="s">
        <v>7459</v>
      </c>
      <c r="G1448" s="6" t="s">
        <v>5139</v>
      </c>
    </row>
    <row r="1449" spans="1:7" x14ac:dyDescent="0.25">
      <c r="A1449" s="6" t="s">
        <v>3947</v>
      </c>
      <c r="D1449" s="6" t="s">
        <v>1599</v>
      </c>
      <c r="G1449" s="6" t="s">
        <v>8392</v>
      </c>
    </row>
    <row r="1450" spans="1:7" x14ac:dyDescent="0.25">
      <c r="A1450" s="6" t="s">
        <v>7455</v>
      </c>
      <c r="D1450" s="6" t="s">
        <v>3288</v>
      </c>
      <c r="G1450" s="6" t="s">
        <v>8855</v>
      </c>
    </row>
    <row r="1451" spans="1:7" x14ac:dyDescent="0.25">
      <c r="A1451" s="6" t="s">
        <v>4089</v>
      </c>
      <c r="D1451" s="6" t="s">
        <v>3307</v>
      </c>
      <c r="G1451" s="6" t="s">
        <v>1381</v>
      </c>
    </row>
    <row r="1452" spans="1:7" x14ac:dyDescent="0.25">
      <c r="A1452" s="6" t="s">
        <v>7456</v>
      </c>
      <c r="D1452" s="6" t="s">
        <v>3348</v>
      </c>
      <c r="G1452" s="6" t="s">
        <v>1245</v>
      </c>
    </row>
    <row r="1453" spans="1:7" x14ac:dyDescent="0.25">
      <c r="A1453" s="6" t="s">
        <v>6783</v>
      </c>
      <c r="D1453" s="6" t="s">
        <v>3431</v>
      </c>
      <c r="G1453" s="6" t="s">
        <v>3169</v>
      </c>
    </row>
    <row r="1454" spans="1:7" x14ac:dyDescent="0.25">
      <c r="A1454" s="6" t="s">
        <v>2617</v>
      </c>
      <c r="D1454" s="6" t="s">
        <v>3502</v>
      </c>
      <c r="G1454" s="6" t="s">
        <v>3189</v>
      </c>
    </row>
    <row r="1455" spans="1:7" x14ac:dyDescent="0.25">
      <c r="A1455" s="6" t="s">
        <v>2800</v>
      </c>
      <c r="D1455" s="6" t="s">
        <v>3609</v>
      </c>
      <c r="G1455" s="6" t="s">
        <v>1452</v>
      </c>
    </row>
    <row r="1456" spans="1:7" x14ac:dyDescent="0.25">
      <c r="A1456" s="6" t="s">
        <v>7457</v>
      </c>
      <c r="D1456" s="6" t="s">
        <v>2468</v>
      </c>
      <c r="G1456" s="6" t="s">
        <v>1463</v>
      </c>
    </row>
    <row r="1457" spans="1:7" x14ac:dyDescent="0.25">
      <c r="A1457" s="6" t="s">
        <v>2833</v>
      </c>
      <c r="D1457" s="6" t="s">
        <v>7275</v>
      </c>
      <c r="G1457" s="6" t="s">
        <v>3229</v>
      </c>
    </row>
    <row r="1458" spans="1:7" x14ac:dyDescent="0.25">
      <c r="A1458" s="6" t="s">
        <v>6233</v>
      </c>
      <c r="D1458" s="6" t="s">
        <v>7276</v>
      </c>
      <c r="G1458" s="6" t="s">
        <v>8393</v>
      </c>
    </row>
    <row r="1459" spans="1:7" x14ac:dyDescent="0.25">
      <c r="A1459" s="6" t="s">
        <v>1579</v>
      </c>
      <c r="D1459" s="6" t="s">
        <v>1893</v>
      </c>
      <c r="G1459" s="6" t="s">
        <v>8856</v>
      </c>
    </row>
    <row r="1460" spans="1:7" x14ac:dyDescent="0.25">
      <c r="A1460" s="6" t="s">
        <v>1730</v>
      </c>
      <c r="D1460" s="6" t="s">
        <v>2038</v>
      </c>
      <c r="G1460" s="6" t="s">
        <v>1694</v>
      </c>
    </row>
    <row r="1461" spans="1:7" x14ac:dyDescent="0.25">
      <c r="A1461" s="6" t="s">
        <v>6784</v>
      </c>
      <c r="D1461" s="6" t="s">
        <v>2048</v>
      </c>
      <c r="G1461" s="6" t="s">
        <v>1649</v>
      </c>
    </row>
    <row r="1462" spans="1:7" x14ac:dyDescent="0.25">
      <c r="A1462" s="6" t="s">
        <v>2950</v>
      </c>
      <c r="D1462" s="6" t="s">
        <v>2264</v>
      </c>
      <c r="G1462" s="6" t="s">
        <v>3261</v>
      </c>
    </row>
    <row r="1463" spans="1:7" x14ac:dyDescent="0.25">
      <c r="A1463" s="6" t="s">
        <v>2973</v>
      </c>
      <c r="D1463" s="6" t="s">
        <v>2209</v>
      </c>
      <c r="G1463" s="6" t="s">
        <v>3297</v>
      </c>
    </row>
    <row r="1464" spans="1:7" x14ac:dyDescent="0.25">
      <c r="A1464" s="6" t="s">
        <v>7458</v>
      </c>
      <c r="D1464" s="6" t="s">
        <v>3725</v>
      </c>
      <c r="G1464" s="6" t="s">
        <v>1741</v>
      </c>
    </row>
    <row r="1465" spans="1:7" x14ac:dyDescent="0.25">
      <c r="A1465" s="6" t="s">
        <v>3024</v>
      </c>
      <c r="D1465" s="6" t="s">
        <v>3720</v>
      </c>
      <c r="G1465" s="6" t="s">
        <v>3331</v>
      </c>
    </row>
    <row r="1466" spans="1:7" x14ac:dyDescent="0.25">
      <c r="A1466" s="6" t="s">
        <v>2450</v>
      </c>
      <c r="D1466" s="6" t="s">
        <v>3763</v>
      </c>
      <c r="G1466" s="6" t="s">
        <v>3363</v>
      </c>
    </row>
    <row r="1467" spans="1:7" x14ac:dyDescent="0.25">
      <c r="A1467" s="6" t="s">
        <v>1777</v>
      </c>
      <c r="D1467" s="6" t="s">
        <v>6789</v>
      </c>
      <c r="G1467" s="6" t="s">
        <v>3435</v>
      </c>
    </row>
    <row r="1468" spans="1:7" x14ac:dyDescent="0.25">
      <c r="A1468" s="6" t="s">
        <v>1965</v>
      </c>
      <c r="D1468" s="6" t="s">
        <v>7460</v>
      </c>
      <c r="G1468" s="6" t="s">
        <v>3441</v>
      </c>
    </row>
    <row r="1469" spans="1:7" x14ac:dyDescent="0.25">
      <c r="A1469" s="6" t="s">
        <v>1971</v>
      </c>
      <c r="D1469" s="6" t="s">
        <v>6234</v>
      </c>
      <c r="G1469" s="6" t="s">
        <v>3478</v>
      </c>
    </row>
    <row r="1470" spans="1:7" x14ac:dyDescent="0.25">
      <c r="A1470" s="6" t="s">
        <v>3117</v>
      </c>
      <c r="D1470" s="6" t="s">
        <v>1722</v>
      </c>
      <c r="G1470" s="6" t="s">
        <v>3551</v>
      </c>
    </row>
    <row r="1471" spans="1:7" x14ac:dyDescent="0.25">
      <c r="A1471" s="6" t="s">
        <v>1393</v>
      </c>
      <c r="D1471" s="6" t="s">
        <v>8182</v>
      </c>
      <c r="G1471" s="6" t="s">
        <v>3563</v>
      </c>
    </row>
    <row r="1472" spans="1:7" x14ac:dyDescent="0.25">
      <c r="A1472" s="6" t="s">
        <v>1237</v>
      </c>
      <c r="D1472" s="6" t="s">
        <v>4657</v>
      </c>
      <c r="G1472" s="6" t="s">
        <v>3586</v>
      </c>
    </row>
    <row r="1473" spans="1:7" x14ac:dyDescent="0.25">
      <c r="A1473" s="6" t="s">
        <v>1314</v>
      </c>
      <c r="D1473" s="6" t="s">
        <v>4725</v>
      </c>
      <c r="G1473" s="6" t="s">
        <v>1351</v>
      </c>
    </row>
    <row r="1474" spans="1:7" x14ac:dyDescent="0.25">
      <c r="A1474" s="6" t="s">
        <v>3819</v>
      </c>
      <c r="D1474" s="6" t="s">
        <v>4751</v>
      </c>
      <c r="G1474" s="6" t="s">
        <v>1521</v>
      </c>
    </row>
    <row r="1475" spans="1:7" x14ac:dyDescent="0.25">
      <c r="A1475" s="6" t="s">
        <v>6785</v>
      </c>
      <c r="D1475" s="6" t="s">
        <v>8183</v>
      </c>
      <c r="G1475" s="6" t="s">
        <v>4964</v>
      </c>
    </row>
    <row r="1476" spans="1:7" x14ac:dyDescent="0.25">
      <c r="A1476" s="6" t="s">
        <v>1542</v>
      </c>
      <c r="D1476" s="6" t="s">
        <v>8184</v>
      </c>
      <c r="G1476" s="6" t="s">
        <v>8395</v>
      </c>
    </row>
    <row r="1477" spans="1:7" x14ac:dyDescent="0.25">
      <c r="A1477" s="6" t="s">
        <v>1500</v>
      </c>
      <c r="D1477" s="6" t="s">
        <v>4823</v>
      </c>
      <c r="G1477" s="6" t="s">
        <v>1619</v>
      </c>
    </row>
    <row r="1478" spans="1:7" x14ac:dyDescent="0.25">
      <c r="A1478" s="6" t="s">
        <v>5905</v>
      </c>
      <c r="D1478" s="6" t="s">
        <v>4825</v>
      </c>
      <c r="G1478" s="6" t="s">
        <v>5009</v>
      </c>
    </row>
    <row r="1479" spans="1:7" x14ac:dyDescent="0.25">
      <c r="A1479" s="6" t="s">
        <v>1695</v>
      </c>
      <c r="D1479" s="6" t="s">
        <v>2435</v>
      </c>
      <c r="G1479" s="6" t="s">
        <v>6318</v>
      </c>
    </row>
    <row r="1480" spans="1:7" x14ac:dyDescent="0.25">
      <c r="A1480" s="6" t="s">
        <v>1651</v>
      </c>
      <c r="D1480" s="6" t="s">
        <v>2427</v>
      </c>
      <c r="G1480" s="6" t="s">
        <v>5054</v>
      </c>
    </row>
    <row r="1481" spans="1:7" x14ac:dyDescent="0.25">
      <c r="A1481" s="6" t="s">
        <v>3919</v>
      </c>
      <c r="D1481" s="6" t="s">
        <v>4870</v>
      </c>
      <c r="G1481" s="6" t="s">
        <v>5129</v>
      </c>
    </row>
    <row r="1482" spans="1:7" x14ac:dyDescent="0.25">
      <c r="A1482" s="6" t="s">
        <v>1732</v>
      </c>
      <c r="D1482" s="6" t="s">
        <v>4360</v>
      </c>
      <c r="G1482" s="6" t="s">
        <v>5123</v>
      </c>
    </row>
    <row r="1483" spans="1:7" x14ac:dyDescent="0.25">
      <c r="A1483" s="6" t="s">
        <v>4024</v>
      </c>
      <c r="D1483" s="6" t="s">
        <v>1370</v>
      </c>
      <c r="G1483" s="6" t="s">
        <v>8396</v>
      </c>
    </row>
    <row r="1484" spans="1:7" x14ac:dyDescent="0.25">
      <c r="A1484" s="6" t="s">
        <v>4039</v>
      </c>
      <c r="D1484" s="6" t="s">
        <v>1410</v>
      </c>
      <c r="G1484" s="6" t="s">
        <v>5182</v>
      </c>
    </row>
    <row r="1485" spans="1:7" x14ac:dyDescent="0.25">
      <c r="A1485" s="6" t="s">
        <v>4132</v>
      </c>
      <c r="D1485" s="6" t="s">
        <v>4897</v>
      </c>
      <c r="G1485" s="6" t="s">
        <v>5190</v>
      </c>
    </row>
    <row r="1486" spans="1:7" x14ac:dyDescent="0.25">
      <c r="A1486" s="6" t="s">
        <v>4149</v>
      </c>
      <c r="D1486" s="6" t="s">
        <v>1553</v>
      </c>
      <c r="G1486" s="6" t="s">
        <v>5248</v>
      </c>
    </row>
    <row r="1487" spans="1:7" x14ac:dyDescent="0.25">
      <c r="A1487" s="6" t="s">
        <v>4244</v>
      </c>
      <c r="D1487" s="6" t="s">
        <v>1476</v>
      </c>
      <c r="G1487" s="6" t="s">
        <v>5254</v>
      </c>
    </row>
    <row r="1488" spans="1:7" x14ac:dyDescent="0.25">
      <c r="A1488" s="6" t="s">
        <v>4247</v>
      </c>
      <c r="D1488" s="6" t="s">
        <v>4946</v>
      </c>
      <c r="G1488" s="6" t="s">
        <v>6960</v>
      </c>
    </row>
    <row r="1489" spans="1:7" x14ac:dyDescent="0.25">
      <c r="A1489" s="6" t="s">
        <v>6786</v>
      </c>
      <c r="D1489" s="6" t="s">
        <v>1713</v>
      </c>
      <c r="G1489" s="6" t="s">
        <v>7636</v>
      </c>
    </row>
    <row r="1490" spans="1:7" x14ac:dyDescent="0.25">
      <c r="A1490" s="6" t="s">
        <v>6787</v>
      </c>
      <c r="D1490" s="6" t="s">
        <v>1683</v>
      </c>
      <c r="G1490" s="6" t="s">
        <v>5313</v>
      </c>
    </row>
    <row r="1491" spans="1:7" x14ac:dyDescent="0.25">
      <c r="A1491" s="6" t="s">
        <v>7939</v>
      </c>
      <c r="D1491" s="6" t="s">
        <v>6236</v>
      </c>
      <c r="G1491" s="6" t="s">
        <v>6320</v>
      </c>
    </row>
    <row r="1492" spans="1:7" x14ac:dyDescent="0.25">
      <c r="A1492" s="6" t="s">
        <v>4262</v>
      </c>
      <c r="D1492" s="6" t="s">
        <v>7463</v>
      </c>
      <c r="G1492" s="6" t="s">
        <v>8400</v>
      </c>
    </row>
    <row r="1493" spans="1:7" x14ac:dyDescent="0.25">
      <c r="A1493" s="6" t="s">
        <v>4355</v>
      </c>
      <c r="D1493" s="6" t="s">
        <v>5069</v>
      </c>
      <c r="G1493" s="6" t="s">
        <v>4577</v>
      </c>
    </row>
    <row r="1494" spans="1:7" x14ac:dyDescent="0.25">
      <c r="A1494" s="6" t="s">
        <v>2739</v>
      </c>
      <c r="D1494" s="6" t="s">
        <v>5090</v>
      </c>
      <c r="G1494" s="6" t="s">
        <v>4629</v>
      </c>
    </row>
    <row r="1495" spans="1:7" x14ac:dyDescent="0.25">
      <c r="A1495" s="6" t="s">
        <v>2300</v>
      </c>
      <c r="D1495" s="6" t="s">
        <v>5165</v>
      </c>
      <c r="G1495" s="6" t="s">
        <v>4670</v>
      </c>
    </row>
    <row r="1496" spans="1:7" x14ac:dyDescent="0.25">
      <c r="A1496" s="6" t="s">
        <v>2335</v>
      </c>
      <c r="D1496" s="6" t="s">
        <v>5169</v>
      </c>
      <c r="G1496" s="6" t="s">
        <v>4752</v>
      </c>
    </row>
    <row r="1497" spans="1:7" x14ac:dyDescent="0.25">
      <c r="A1497" s="6" t="s">
        <v>2327</v>
      </c>
      <c r="D1497" s="6" t="s">
        <v>5226</v>
      </c>
      <c r="G1497" s="6" t="s">
        <v>4761</v>
      </c>
    </row>
    <row r="1498" spans="1:7" x14ac:dyDescent="0.25">
      <c r="A1498" s="6" t="s">
        <v>2023</v>
      </c>
      <c r="D1498" s="6" t="s">
        <v>5305</v>
      </c>
      <c r="G1498" s="6" t="s">
        <v>4786</v>
      </c>
    </row>
    <row r="1499" spans="1:7" x14ac:dyDescent="0.25">
      <c r="A1499" s="6" t="s">
        <v>2169</v>
      </c>
      <c r="D1499" s="6" t="s">
        <v>5329</v>
      </c>
      <c r="G1499" s="6" t="s">
        <v>8857</v>
      </c>
    </row>
    <row r="1500" spans="1:7" x14ac:dyDescent="0.25">
      <c r="A1500" s="6" t="s">
        <v>5906</v>
      </c>
      <c r="D1500" s="6" t="s">
        <v>8185</v>
      </c>
      <c r="G1500" s="6" t="s">
        <v>6962</v>
      </c>
    </row>
    <row r="1501" spans="1:7" x14ac:dyDescent="0.25">
      <c r="A1501" s="6" t="s">
        <v>1347</v>
      </c>
      <c r="D1501" s="6" t="s">
        <v>5907</v>
      </c>
      <c r="G1501" s="6" t="s">
        <v>6445</v>
      </c>
    </row>
    <row r="1502" spans="1:7" x14ac:dyDescent="0.25">
      <c r="A1502" s="6" t="s">
        <v>3158</v>
      </c>
      <c r="D1502" s="6" t="s">
        <v>2717</v>
      </c>
      <c r="G1502" s="6" t="s">
        <v>6321</v>
      </c>
    </row>
    <row r="1503" spans="1:7" x14ac:dyDescent="0.25">
      <c r="A1503" s="6" t="s">
        <v>3183</v>
      </c>
      <c r="D1503" s="6" t="s">
        <v>6791</v>
      </c>
      <c r="G1503" s="6" t="s">
        <v>8405</v>
      </c>
    </row>
    <row r="1504" spans="1:7" x14ac:dyDescent="0.25">
      <c r="A1504" s="6" t="s">
        <v>1524</v>
      </c>
      <c r="D1504" s="6" t="s">
        <v>6793</v>
      </c>
      <c r="G1504" s="6" t="s">
        <v>8858</v>
      </c>
    </row>
    <row r="1505" spans="1:7" x14ac:dyDescent="0.25">
      <c r="A1505" s="6" t="s">
        <v>3226</v>
      </c>
      <c r="D1505" s="6" t="s">
        <v>6794</v>
      </c>
      <c r="G1505" s="6" t="s">
        <v>8859</v>
      </c>
    </row>
    <row r="1506" spans="1:7" x14ac:dyDescent="0.25">
      <c r="A1506" s="6" t="s">
        <v>7459</v>
      </c>
      <c r="D1506" s="6" t="s">
        <v>6795</v>
      </c>
      <c r="G1506" s="6" t="s">
        <v>1460</v>
      </c>
    </row>
    <row r="1507" spans="1:7" x14ac:dyDescent="0.25">
      <c r="A1507" s="6" t="s">
        <v>1599</v>
      </c>
      <c r="D1507" s="6" t="s">
        <v>2281</v>
      </c>
      <c r="G1507" s="6" t="s">
        <v>1604</v>
      </c>
    </row>
    <row r="1508" spans="1:7" x14ac:dyDescent="0.25">
      <c r="A1508" s="6" t="s">
        <v>3288</v>
      </c>
      <c r="D1508" s="6" t="s">
        <v>1825</v>
      </c>
      <c r="G1508" s="6" t="s">
        <v>8406</v>
      </c>
    </row>
    <row r="1509" spans="1:7" x14ac:dyDescent="0.25">
      <c r="A1509" s="6" t="s">
        <v>3307</v>
      </c>
      <c r="D1509" s="6" t="s">
        <v>1817</v>
      </c>
      <c r="G1509" s="6" t="s">
        <v>3324</v>
      </c>
    </row>
    <row r="1510" spans="1:7" x14ac:dyDescent="0.25">
      <c r="A1510" s="6" t="s">
        <v>6788</v>
      </c>
      <c r="D1510" s="6" t="s">
        <v>1940</v>
      </c>
      <c r="G1510" s="6" t="s">
        <v>3426</v>
      </c>
    </row>
    <row r="1511" spans="1:7" x14ac:dyDescent="0.25">
      <c r="A1511" s="6" t="s">
        <v>3348</v>
      </c>
      <c r="D1511" s="6" t="s">
        <v>5432</v>
      </c>
      <c r="G1511" s="6" t="s">
        <v>8860</v>
      </c>
    </row>
    <row r="1512" spans="1:7" x14ac:dyDescent="0.25">
      <c r="A1512" s="6" t="s">
        <v>3357</v>
      </c>
      <c r="D1512" s="6" t="s">
        <v>5412</v>
      </c>
      <c r="G1512" s="6" t="s">
        <v>3508</v>
      </c>
    </row>
    <row r="1513" spans="1:7" x14ac:dyDescent="0.25">
      <c r="A1513" s="6" t="s">
        <v>3409</v>
      </c>
      <c r="D1513" s="6" t="s">
        <v>5443</v>
      </c>
      <c r="G1513" s="6" t="s">
        <v>3491</v>
      </c>
    </row>
    <row r="1514" spans="1:7" x14ac:dyDescent="0.25">
      <c r="A1514" s="6" t="s">
        <v>3431</v>
      </c>
      <c r="D1514" s="6" t="s">
        <v>5480</v>
      </c>
      <c r="G1514" s="6" t="s">
        <v>7193</v>
      </c>
    </row>
    <row r="1515" spans="1:7" x14ac:dyDescent="0.25">
      <c r="A1515" s="6" t="s">
        <v>3502</v>
      </c>
      <c r="D1515" s="6" t="s">
        <v>1342</v>
      </c>
      <c r="G1515" s="6" t="s">
        <v>8861</v>
      </c>
    </row>
    <row r="1516" spans="1:7" x14ac:dyDescent="0.25">
      <c r="A1516" s="6" t="s">
        <v>3609</v>
      </c>
      <c r="D1516" s="6" t="s">
        <v>1356</v>
      </c>
      <c r="G1516" s="6" t="s">
        <v>3606</v>
      </c>
    </row>
    <row r="1517" spans="1:7" x14ac:dyDescent="0.25">
      <c r="A1517" s="6" t="s">
        <v>2468</v>
      </c>
      <c r="D1517" s="6" t="s">
        <v>3209</v>
      </c>
      <c r="G1517" s="6" t="s">
        <v>1409</v>
      </c>
    </row>
    <row r="1518" spans="1:7" x14ac:dyDescent="0.25">
      <c r="A1518" s="6" t="s">
        <v>7275</v>
      </c>
      <c r="D1518" s="6" t="s">
        <v>1675</v>
      </c>
      <c r="G1518" s="6" t="s">
        <v>1348</v>
      </c>
    </row>
    <row r="1519" spans="1:7" x14ac:dyDescent="0.25">
      <c r="A1519" s="6" t="s">
        <v>7276</v>
      </c>
      <c r="D1519" s="6" t="s">
        <v>8186</v>
      </c>
      <c r="G1519" s="6" t="s">
        <v>1566</v>
      </c>
    </row>
    <row r="1520" spans="1:7" x14ac:dyDescent="0.25">
      <c r="A1520" s="6" t="s">
        <v>1893</v>
      </c>
      <c r="D1520" s="6" t="s">
        <v>3339</v>
      </c>
      <c r="G1520" s="6" t="s">
        <v>1474</v>
      </c>
    </row>
    <row r="1521" spans="1:7" x14ac:dyDescent="0.25">
      <c r="A1521" s="6" t="s">
        <v>2038</v>
      </c>
      <c r="D1521" s="6" t="s">
        <v>3458</v>
      </c>
      <c r="G1521" s="6" t="s">
        <v>6324</v>
      </c>
    </row>
    <row r="1522" spans="1:7" x14ac:dyDescent="0.25">
      <c r="A1522" s="6" t="s">
        <v>2048</v>
      </c>
      <c r="D1522" s="6" t="s">
        <v>2477</v>
      </c>
      <c r="G1522" s="6" t="s">
        <v>1610</v>
      </c>
    </row>
    <row r="1523" spans="1:7" x14ac:dyDescent="0.25">
      <c r="A1523" s="6" t="s">
        <v>2264</v>
      </c>
      <c r="D1523" s="6" t="s">
        <v>1801</v>
      </c>
      <c r="G1523" s="6" t="s">
        <v>3269</v>
      </c>
    </row>
    <row r="1524" spans="1:7" x14ac:dyDescent="0.25">
      <c r="A1524" s="6" t="s">
        <v>2209</v>
      </c>
      <c r="D1524" s="6" t="s">
        <v>2073</v>
      </c>
      <c r="G1524" s="6" t="s">
        <v>3311</v>
      </c>
    </row>
    <row r="1525" spans="1:7" x14ac:dyDescent="0.25">
      <c r="A1525" s="6" t="s">
        <v>3725</v>
      </c>
      <c r="D1525" s="6" t="s">
        <v>2086</v>
      </c>
      <c r="G1525" s="6" t="s">
        <v>7643</v>
      </c>
    </row>
    <row r="1526" spans="1:7" x14ac:dyDescent="0.25">
      <c r="A1526" s="6" t="s">
        <v>3720</v>
      </c>
      <c r="D1526" s="6" t="s">
        <v>2233</v>
      </c>
      <c r="G1526" s="6" t="s">
        <v>1750</v>
      </c>
    </row>
    <row r="1527" spans="1:7" x14ac:dyDescent="0.25">
      <c r="A1527" s="6" t="s">
        <v>3763</v>
      </c>
      <c r="D1527" s="6" t="s">
        <v>3714</v>
      </c>
      <c r="G1527" s="6" t="s">
        <v>3376</v>
      </c>
    </row>
    <row r="1528" spans="1:7" x14ac:dyDescent="0.25">
      <c r="A1528" s="6" t="s">
        <v>6789</v>
      </c>
      <c r="D1528" s="6" t="s">
        <v>3778</v>
      </c>
      <c r="G1528" s="6" t="s">
        <v>3414</v>
      </c>
    </row>
    <row r="1529" spans="1:7" x14ac:dyDescent="0.25">
      <c r="A1529" s="6" t="s">
        <v>7460</v>
      </c>
      <c r="D1529" s="6" t="s">
        <v>3018</v>
      </c>
      <c r="G1529" s="6" t="s">
        <v>7644</v>
      </c>
    </row>
    <row r="1530" spans="1:7" x14ac:dyDescent="0.25">
      <c r="A1530" s="6" t="s">
        <v>6234</v>
      </c>
      <c r="D1530" s="6" t="s">
        <v>6796</v>
      </c>
      <c r="G1530" s="6" t="s">
        <v>8862</v>
      </c>
    </row>
    <row r="1531" spans="1:7" x14ac:dyDescent="0.25">
      <c r="A1531" s="6" t="s">
        <v>7461</v>
      </c>
      <c r="D1531" s="6" t="s">
        <v>2565</v>
      </c>
      <c r="G1531" s="6" t="s">
        <v>3455</v>
      </c>
    </row>
    <row r="1532" spans="1:7" x14ac:dyDescent="0.25">
      <c r="A1532" s="6" t="s">
        <v>1722</v>
      </c>
      <c r="D1532" s="6" t="s">
        <v>7467</v>
      </c>
      <c r="G1532" s="6" t="s">
        <v>3468</v>
      </c>
    </row>
    <row r="1533" spans="1:7" x14ac:dyDescent="0.25">
      <c r="A1533" s="6" t="s">
        <v>4657</v>
      </c>
      <c r="D1533" s="6" t="s">
        <v>4594</v>
      </c>
      <c r="G1533" s="6" t="s">
        <v>3506</v>
      </c>
    </row>
    <row r="1534" spans="1:7" x14ac:dyDescent="0.25">
      <c r="A1534" s="6" t="s">
        <v>7462</v>
      </c>
      <c r="D1534" s="6" t="s">
        <v>4650</v>
      </c>
      <c r="G1534" s="6" t="s">
        <v>3572</v>
      </c>
    </row>
    <row r="1535" spans="1:7" x14ac:dyDescent="0.25">
      <c r="A1535" s="6" t="s">
        <v>4725</v>
      </c>
      <c r="D1535" s="6" t="s">
        <v>7468</v>
      </c>
      <c r="G1535" s="6" t="s">
        <v>6325</v>
      </c>
    </row>
    <row r="1536" spans="1:7" x14ac:dyDescent="0.25">
      <c r="A1536" s="6" t="s">
        <v>4751</v>
      </c>
      <c r="D1536" s="6" t="s">
        <v>8187</v>
      </c>
      <c r="G1536" s="6" t="s">
        <v>8409</v>
      </c>
    </row>
    <row r="1537" spans="1:7" x14ac:dyDescent="0.25">
      <c r="A1537" s="6" t="s">
        <v>6790</v>
      </c>
      <c r="D1537" s="6" t="s">
        <v>8188</v>
      </c>
      <c r="G1537" s="6" t="s">
        <v>3596</v>
      </c>
    </row>
    <row r="1538" spans="1:7" x14ac:dyDescent="0.25">
      <c r="A1538" s="6" t="s">
        <v>4823</v>
      </c>
      <c r="D1538" s="6" t="s">
        <v>6797</v>
      </c>
      <c r="G1538" s="6" t="s">
        <v>3635</v>
      </c>
    </row>
    <row r="1539" spans="1:7" x14ac:dyDescent="0.25">
      <c r="A1539" s="6" t="s">
        <v>4825</v>
      </c>
      <c r="D1539" s="6" t="s">
        <v>7168</v>
      </c>
      <c r="G1539" s="6" t="s">
        <v>1390</v>
      </c>
    </row>
    <row r="1540" spans="1:7" x14ac:dyDescent="0.25">
      <c r="A1540" s="6" t="s">
        <v>2435</v>
      </c>
      <c r="D1540" s="6" t="s">
        <v>6798</v>
      </c>
      <c r="G1540" s="6" t="s">
        <v>1305</v>
      </c>
    </row>
    <row r="1541" spans="1:7" x14ac:dyDescent="0.25">
      <c r="A1541" s="6" t="s">
        <v>2427</v>
      </c>
      <c r="D1541" s="6" t="s">
        <v>8189</v>
      </c>
      <c r="G1541" s="6" t="s">
        <v>1438</v>
      </c>
    </row>
    <row r="1542" spans="1:7" x14ac:dyDescent="0.25">
      <c r="A1542" s="6" t="s">
        <v>4870</v>
      </c>
      <c r="D1542" s="6" t="s">
        <v>3783</v>
      </c>
      <c r="G1542" s="6" t="s">
        <v>3877</v>
      </c>
    </row>
    <row r="1543" spans="1:7" x14ac:dyDescent="0.25">
      <c r="A1543" s="6" t="s">
        <v>6235</v>
      </c>
      <c r="D1543" s="6" t="s">
        <v>7469</v>
      </c>
      <c r="G1543" s="6" t="s">
        <v>1687</v>
      </c>
    </row>
    <row r="1544" spans="1:7" x14ac:dyDescent="0.25">
      <c r="A1544" s="6" t="s">
        <v>4360</v>
      </c>
      <c r="D1544" s="6" t="s">
        <v>3833</v>
      </c>
      <c r="G1544" s="6" t="s">
        <v>1584</v>
      </c>
    </row>
    <row r="1545" spans="1:7" x14ac:dyDescent="0.25">
      <c r="A1545" s="6" t="s">
        <v>1370</v>
      </c>
      <c r="D1545" s="6" t="s">
        <v>6239</v>
      </c>
      <c r="G1545" s="6" t="s">
        <v>3895</v>
      </c>
    </row>
    <row r="1546" spans="1:7" x14ac:dyDescent="0.25">
      <c r="A1546" s="6" t="s">
        <v>1410</v>
      </c>
      <c r="D1546" s="6" t="s">
        <v>3894</v>
      </c>
      <c r="G1546" s="6" t="s">
        <v>1735</v>
      </c>
    </row>
    <row r="1547" spans="1:7" x14ac:dyDescent="0.25">
      <c r="A1547" s="6" t="s">
        <v>4897</v>
      </c>
      <c r="D1547" s="6" t="s">
        <v>3955</v>
      </c>
      <c r="G1547" s="6" t="s">
        <v>4033</v>
      </c>
    </row>
    <row r="1548" spans="1:7" x14ac:dyDescent="0.25">
      <c r="A1548" s="6" t="s">
        <v>1553</v>
      </c>
      <c r="D1548" s="6" t="s">
        <v>3990</v>
      </c>
      <c r="G1548" s="6" t="s">
        <v>4075</v>
      </c>
    </row>
    <row r="1549" spans="1:7" x14ac:dyDescent="0.25">
      <c r="A1549" s="6" t="s">
        <v>1476</v>
      </c>
      <c r="D1549" s="6" t="s">
        <v>4071</v>
      </c>
      <c r="G1549" s="6" t="s">
        <v>4100</v>
      </c>
    </row>
    <row r="1550" spans="1:7" x14ac:dyDescent="0.25">
      <c r="A1550" s="6" t="s">
        <v>4946</v>
      </c>
      <c r="D1550" s="6" t="s">
        <v>4109</v>
      </c>
      <c r="G1550" s="6" t="s">
        <v>4107</v>
      </c>
    </row>
    <row r="1551" spans="1:7" x14ac:dyDescent="0.25">
      <c r="A1551" s="6" t="s">
        <v>1713</v>
      </c>
      <c r="D1551" s="6" t="s">
        <v>4169</v>
      </c>
      <c r="G1551" s="6" t="s">
        <v>4259</v>
      </c>
    </row>
    <row r="1552" spans="1:7" x14ac:dyDescent="0.25">
      <c r="A1552" s="6" t="s">
        <v>1683</v>
      </c>
      <c r="D1552" s="6" t="s">
        <v>8190</v>
      </c>
      <c r="G1552" s="6" t="s">
        <v>1376</v>
      </c>
    </row>
    <row r="1553" spans="1:7" x14ac:dyDescent="0.25">
      <c r="A1553" s="6" t="s">
        <v>6236</v>
      </c>
      <c r="D1553" s="6" t="s">
        <v>4254</v>
      </c>
      <c r="G1553" s="6" t="s">
        <v>1227</v>
      </c>
    </row>
    <row r="1554" spans="1:7" x14ac:dyDescent="0.25">
      <c r="A1554" s="6" t="s">
        <v>7463</v>
      </c>
      <c r="D1554" s="6" t="s">
        <v>4330</v>
      </c>
      <c r="G1554" s="6" t="s">
        <v>2784</v>
      </c>
    </row>
    <row r="1555" spans="1:7" x14ac:dyDescent="0.25">
      <c r="A1555" s="6" t="s">
        <v>5069</v>
      </c>
      <c r="D1555" s="6" t="s">
        <v>2583</v>
      </c>
      <c r="G1555" s="6" t="s">
        <v>7645</v>
      </c>
    </row>
    <row r="1556" spans="1:7" x14ac:dyDescent="0.25">
      <c r="A1556" s="6" t="s">
        <v>5090</v>
      </c>
      <c r="D1556" s="6" t="s">
        <v>1995</v>
      </c>
      <c r="G1556" s="6" t="s">
        <v>1432</v>
      </c>
    </row>
    <row r="1557" spans="1:7" x14ac:dyDescent="0.25">
      <c r="A1557" s="6" t="s">
        <v>6638</v>
      </c>
      <c r="D1557" s="6" t="s">
        <v>2003</v>
      </c>
      <c r="G1557" s="6" t="s">
        <v>2804</v>
      </c>
    </row>
    <row r="1558" spans="1:7" x14ac:dyDescent="0.25">
      <c r="A1558" s="6" t="s">
        <v>5165</v>
      </c>
      <c r="D1558" s="6" t="s">
        <v>4407</v>
      </c>
      <c r="G1558" s="6" t="s">
        <v>5982</v>
      </c>
    </row>
    <row r="1559" spans="1:7" x14ac:dyDescent="0.25">
      <c r="A1559" s="6" t="s">
        <v>5169</v>
      </c>
      <c r="D1559" s="6" t="s">
        <v>1226</v>
      </c>
      <c r="G1559" s="6" t="s">
        <v>1576</v>
      </c>
    </row>
    <row r="1560" spans="1:7" x14ac:dyDescent="0.25">
      <c r="A1560" s="6" t="s">
        <v>5226</v>
      </c>
      <c r="D1560" s="6" t="s">
        <v>2781</v>
      </c>
      <c r="G1560" s="6" t="s">
        <v>2836</v>
      </c>
    </row>
    <row r="1561" spans="1:7" x14ac:dyDescent="0.25">
      <c r="A1561" s="6" t="s">
        <v>5263</v>
      </c>
      <c r="D1561" s="6" t="s">
        <v>2788</v>
      </c>
      <c r="G1561" s="6" t="s">
        <v>1728</v>
      </c>
    </row>
    <row r="1562" spans="1:7" x14ac:dyDescent="0.25">
      <c r="A1562" s="6" t="s">
        <v>7464</v>
      </c>
      <c r="D1562" s="6" t="s">
        <v>8191</v>
      </c>
      <c r="G1562" s="6" t="s">
        <v>2901</v>
      </c>
    </row>
    <row r="1563" spans="1:7" x14ac:dyDescent="0.25">
      <c r="A1563" s="6" t="s">
        <v>5305</v>
      </c>
      <c r="D1563" s="6" t="s">
        <v>1491</v>
      </c>
      <c r="G1563" s="6" t="s">
        <v>2947</v>
      </c>
    </row>
    <row r="1564" spans="1:7" x14ac:dyDescent="0.25">
      <c r="A1564" s="6" t="s">
        <v>5329</v>
      </c>
      <c r="D1564" s="6" t="s">
        <v>2816</v>
      </c>
      <c r="G1564" s="6" t="s">
        <v>2954</v>
      </c>
    </row>
    <row r="1565" spans="1:7" x14ac:dyDescent="0.25">
      <c r="A1565" s="6" t="s">
        <v>5907</v>
      </c>
      <c r="D1565" s="6" t="s">
        <v>1639</v>
      </c>
      <c r="G1565" s="6" t="s">
        <v>3020</v>
      </c>
    </row>
    <row r="1566" spans="1:7" x14ac:dyDescent="0.25">
      <c r="A1566" s="6" t="s">
        <v>2717</v>
      </c>
      <c r="D1566" s="6" t="s">
        <v>2863</v>
      </c>
      <c r="G1566" s="6" t="s">
        <v>8863</v>
      </c>
    </row>
    <row r="1567" spans="1:7" x14ac:dyDescent="0.25">
      <c r="A1567" s="6" t="s">
        <v>6791</v>
      </c>
      <c r="D1567" s="6" t="s">
        <v>2897</v>
      </c>
      <c r="G1567" s="6" t="s">
        <v>2850</v>
      </c>
    </row>
    <row r="1568" spans="1:7" x14ac:dyDescent="0.25">
      <c r="A1568" s="6" t="s">
        <v>6792</v>
      </c>
      <c r="D1568" s="6" t="s">
        <v>2931</v>
      </c>
      <c r="G1568" s="6" t="s">
        <v>5985</v>
      </c>
    </row>
    <row r="1569" spans="1:7" x14ac:dyDescent="0.25">
      <c r="A1569" s="6" t="s">
        <v>6793</v>
      </c>
      <c r="D1569" s="6" t="s">
        <v>2941</v>
      </c>
      <c r="G1569" s="6" t="s">
        <v>6327</v>
      </c>
    </row>
    <row r="1570" spans="1:7" x14ac:dyDescent="0.25">
      <c r="A1570" s="6" t="s">
        <v>6794</v>
      </c>
      <c r="D1570" s="6" t="s">
        <v>2951</v>
      </c>
      <c r="G1570" s="6" t="s">
        <v>8419</v>
      </c>
    </row>
    <row r="1571" spans="1:7" x14ac:dyDescent="0.25">
      <c r="A1571" s="6" t="s">
        <v>6795</v>
      </c>
      <c r="D1571" s="6" t="s">
        <v>2980</v>
      </c>
      <c r="G1571" s="6" t="s">
        <v>7654</v>
      </c>
    </row>
    <row r="1572" spans="1:7" x14ac:dyDescent="0.25">
      <c r="A1572" s="6" t="s">
        <v>2281</v>
      </c>
      <c r="D1572" s="6" t="s">
        <v>2964</v>
      </c>
      <c r="G1572" s="6" t="s">
        <v>4599</v>
      </c>
    </row>
    <row r="1573" spans="1:7" x14ac:dyDescent="0.25">
      <c r="A1573" s="6" t="s">
        <v>1825</v>
      </c>
      <c r="D1573" s="6" t="s">
        <v>3005</v>
      </c>
      <c r="G1573" s="6" t="s">
        <v>4695</v>
      </c>
    </row>
    <row r="1574" spans="1:7" x14ac:dyDescent="0.25">
      <c r="A1574" s="6" t="s">
        <v>1817</v>
      </c>
      <c r="D1574" s="6" t="s">
        <v>7472</v>
      </c>
      <c r="G1574" s="6" t="s">
        <v>6975</v>
      </c>
    </row>
    <row r="1575" spans="1:7" x14ac:dyDescent="0.25">
      <c r="A1575" s="6" t="s">
        <v>1940</v>
      </c>
      <c r="D1575" s="6" t="s">
        <v>3044</v>
      </c>
      <c r="G1575" s="6" t="s">
        <v>6976</v>
      </c>
    </row>
    <row r="1576" spans="1:7" x14ac:dyDescent="0.25">
      <c r="A1576" s="6" t="s">
        <v>5432</v>
      </c>
      <c r="D1576" s="6" t="s">
        <v>3046</v>
      </c>
      <c r="G1576" s="6" t="s">
        <v>8422</v>
      </c>
    </row>
    <row r="1577" spans="1:7" x14ac:dyDescent="0.25">
      <c r="A1577" s="6" t="s">
        <v>5412</v>
      </c>
      <c r="D1577" s="6" t="s">
        <v>7169</v>
      </c>
      <c r="G1577" s="6" t="s">
        <v>4910</v>
      </c>
    </row>
    <row r="1578" spans="1:7" x14ac:dyDescent="0.25">
      <c r="A1578" s="6" t="s">
        <v>5443</v>
      </c>
      <c r="D1578" s="6" t="s">
        <v>2451</v>
      </c>
      <c r="G1578" s="6" t="s">
        <v>5002</v>
      </c>
    </row>
    <row r="1579" spans="1:7" x14ac:dyDescent="0.25">
      <c r="A1579" s="6" t="s">
        <v>5480</v>
      </c>
      <c r="D1579" s="6" t="s">
        <v>1774</v>
      </c>
      <c r="G1579" s="6" t="s">
        <v>5117</v>
      </c>
    </row>
    <row r="1580" spans="1:7" x14ac:dyDescent="0.25">
      <c r="A1580" s="6" t="s">
        <v>1342</v>
      </c>
      <c r="D1580" s="6" t="s">
        <v>1842</v>
      </c>
      <c r="G1580" s="6" t="s">
        <v>7656</v>
      </c>
    </row>
    <row r="1581" spans="1:7" x14ac:dyDescent="0.25">
      <c r="A1581" s="6" t="s">
        <v>1356</v>
      </c>
      <c r="D1581" s="6" t="s">
        <v>1836</v>
      </c>
      <c r="G1581" s="6" t="s">
        <v>5285</v>
      </c>
    </row>
    <row r="1582" spans="1:7" x14ac:dyDescent="0.25">
      <c r="A1582" s="6" t="s">
        <v>7465</v>
      </c>
      <c r="D1582" s="6" t="s">
        <v>1963</v>
      </c>
      <c r="G1582" s="6" t="s">
        <v>8424</v>
      </c>
    </row>
    <row r="1583" spans="1:7" x14ac:dyDescent="0.25">
      <c r="A1583" s="6" t="s">
        <v>3209</v>
      </c>
      <c r="D1583" s="6" t="s">
        <v>7473</v>
      </c>
      <c r="G1583" s="6" t="s">
        <v>1271</v>
      </c>
    </row>
    <row r="1584" spans="1:7" x14ac:dyDescent="0.25">
      <c r="A1584" s="6" t="s">
        <v>1675</v>
      </c>
      <c r="D1584" s="6" t="s">
        <v>2676</v>
      </c>
      <c r="G1584" s="6" t="s">
        <v>1479</v>
      </c>
    </row>
    <row r="1585" spans="1:7" x14ac:dyDescent="0.25">
      <c r="A1585" s="6" t="s">
        <v>3339</v>
      </c>
      <c r="D1585" s="6" t="s">
        <v>4505</v>
      </c>
      <c r="G1585" s="6" t="s">
        <v>1629</v>
      </c>
    </row>
    <row r="1586" spans="1:7" x14ac:dyDescent="0.25">
      <c r="A1586" s="6" t="s">
        <v>6237</v>
      </c>
      <c r="D1586" s="6" t="s">
        <v>1387</v>
      </c>
      <c r="G1586" s="6" t="s">
        <v>4984</v>
      </c>
    </row>
    <row r="1587" spans="1:7" x14ac:dyDescent="0.25">
      <c r="A1587" s="6" t="s">
        <v>3458</v>
      </c>
      <c r="D1587" s="6" t="s">
        <v>1233</v>
      </c>
      <c r="G1587" s="6" t="s">
        <v>8864</v>
      </c>
    </row>
    <row r="1588" spans="1:7" x14ac:dyDescent="0.25">
      <c r="A1588" s="6" t="s">
        <v>3641</v>
      </c>
      <c r="D1588" s="6" t="s">
        <v>3795</v>
      </c>
      <c r="G1588" s="6" t="s">
        <v>1753</v>
      </c>
    </row>
    <row r="1589" spans="1:7" x14ac:dyDescent="0.25">
      <c r="A1589" s="6" t="s">
        <v>2477</v>
      </c>
      <c r="D1589" s="6" t="s">
        <v>1545</v>
      </c>
      <c r="G1589" s="6" t="s">
        <v>5053</v>
      </c>
    </row>
    <row r="1590" spans="1:7" x14ac:dyDescent="0.25">
      <c r="A1590" s="6" t="s">
        <v>1801</v>
      </c>
      <c r="D1590" s="6" t="s">
        <v>3840</v>
      </c>
      <c r="G1590" s="6" t="s">
        <v>7658</v>
      </c>
    </row>
    <row r="1591" spans="1:7" x14ac:dyDescent="0.25">
      <c r="A1591" s="6" t="s">
        <v>2073</v>
      </c>
      <c r="D1591" s="6" t="s">
        <v>3866</v>
      </c>
      <c r="G1591" s="6" t="s">
        <v>5140</v>
      </c>
    </row>
    <row r="1592" spans="1:7" x14ac:dyDescent="0.25">
      <c r="A1592" s="6" t="s">
        <v>2086</v>
      </c>
      <c r="D1592" s="6" t="s">
        <v>1585</v>
      </c>
      <c r="G1592" s="6" t="s">
        <v>5148</v>
      </c>
    </row>
    <row r="1593" spans="1:7" x14ac:dyDescent="0.25">
      <c r="A1593" s="6" t="s">
        <v>2233</v>
      </c>
      <c r="D1593" s="6" t="s">
        <v>3913</v>
      </c>
      <c r="G1593" s="6" t="s">
        <v>5289</v>
      </c>
    </row>
    <row r="1594" spans="1:7" x14ac:dyDescent="0.25">
      <c r="A1594" s="6" t="s">
        <v>3714</v>
      </c>
      <c r="D1594" s="6" t="s">
        <v>3935</v>
      </c>
      <c r="G1594" s="6" t="s">
        <v>1345</v>
      </c>
    </row>
    <row r="1595" spans="1:7" x14ac:dyDescent="0.25">
      <c r="A1595" s="6" t="s">
        <v>3778</v>
      </c>
      <c r="D1595" s="6" t="s">
        <v>7474</v>
      </c>
      <c r="G1595" s="6" t="s">
        <v>5988</v>
      </c>
    </row>
    <row r="1596" spans="1:7" x14ac:dyDescent="0.25">
      <c r="A1596" s="6" t="s">
        <v>7466</v>
      </c>
      <c r="D1596" s="6" t="s">
        <v>1743</v>
      </c>
      <c r="G1596" s="6" t="s">
        <v>3214</v>
      </c>
    </row>
    <row r="1597" spans="1:7" x14ac:dyDescent="0.25">
      <c r="A1597" s="6" t="s">
        <v>3018</v>
      </c>
      <c r="D1597" s="6" t="s">
        <v>4044</v>
      </c>
      <c r="G1597" s="6" t="s">
        <v>3237</v>
      </c>
    </row>
    <row r="1598" spans="1:7" x14ac:dyDescent="0.25">
      <c r="A1598" s="6" t="s">
        <v>6796</v>
      </c>
      <c r="D1598" s="6" t="s">
        <v>3994</v>
      </c>
      <c r="G1598" s="6" t="s">
        <v>3244</v>
      </c>
    </row>
    <row r="1599" spans="1:7" x14ac:dyDescent="0.25">
      <c r="A1599" s="6" t="s">
        <v>2565</v>
      </c>
      <c r="D1599" s="6" t="s">
        <v>4122</v>
      </c>
      <c r="G1599" s="6" t="s">
        <v>8865</v>
      </c>
    </row>
    <row r="1600" spans="1:7" x14ac:dyDescent="0.25">
      <c r="A1600" s="6" t="s">
        <v>3134</v>
      </c>
      <c r="D1600" s="6" t="s">
        <v>4119</v>
      </c>
      <c r="G1600" s="6" t="s">
        <v>8866</v>
      </c>
    </row>
    <row r="1601" spans="1:7" x14ac:dyDescent="0.25">
      <c r="A1601" s="6" t="s">
        <v>6238</v>
      </c>
      <c r="D1601" s="6" t="s">
        <v>4185</v>
      </c>
      <c r="G1601" s="6" t="s">
        <v>3273</v>
      </c>
    </row>
    <row r="1602" spans="1:7" x14ac:dyDescent="0.25">
      <c r="A1602" s="6" t="s">
        <v>7467</v>
      </c>
      <c r="D1602" s="6" t="s">
        <v>4189</v>
      </c>
      <c r="G1602" s="6" t="s">
        <v>3299</v>
      </c>
    </row>
    <row r="1603" spans="1:7" x14ac:dyDescent="0.25">
      <c r="A1603" s="6" t="s">
        <v>4594</v>
      </c>
      <c r="D1603" s="6" t="s">
        <v>4209</v>
      </c>
      <c r="G1603" s="6" t="s">
        <v>5989</v>
      </c>
    </row>
    <row r="1604" spans="1:7" x14ac:dyDescent="0.25">
      <c r="A1604" s="6" t="s">
        <v>4650</v>
      </c>
      <c r="D1604" s="6" t="s">
        <v>4264</v>
      </c>
      <c r="G1604" s="6" t="s">
        <v>3349</v>
      </c>
    </row>
    <row r="1605" spans="1:7" x14ac:dyDescent="0.25">
      <c r="A1605" s="6" t="s">
        <v>7468</v>
      </c>
      <c r="D1605" s="6" t="s">
        <v>4306</v>
      </c>
      <c r="G1605" s="6" t="s">
        <v>3402</v>
      </c>
    </row>
    <row r="1606" spans="1:7" x14ac:dyDescent="0.25">
      <c r="A1606" s="6" t="s">
        <v>6797</v>
      </c>
      <c r="D1606" s="6" t="s">
        <v>8192</v>
      </c>
      <c r="G1606" s="6" t="s">
        <v>3423</v>
      </c>
    </row>
    <row r="1607" spans="1:7" x14ac:dyDescent="0.25">
      <c r="A1607" s="6" t="s">
        <v>7168</v>
      </c>
      <c r="D1607" s="6" t="s">
        <v>4356</v>
      </c>
      <c r="G1607" s="6" t="s">
        <v>3511</v>
      </c>
    </row>
    <row r="1608" spans="1:7" x14ac:dyDescent="0.25">
      <c r="A1608" s="6" t="s">
        <v>6798</v>
      </c>
      <c r="D1608" s="6" t="s">
        <v>2461</v>
      </c>
      <c r="G1608" s="6" t="s">
        <v>3544</v>
      </c>
    </row>
    <row r="1609" spans="1:7" x14ac:dyDescent="0.25">
      <c r="A1609" s="6" t="s">
        <v>3783</v>
      </c>
      <c r="D1609" s="6" t="s">
        <v>1868</v>
      </c>
      <c r="G1609" s="6" t="s">
        <v>3536</v>
      </c>
    </row>
    <row r="1610" spans="1:7" x14ac:dyDescent="0.25">
      <c r="A1610" s="6" t="s">
        <v>7469</v>
      </c>
      <c r="D1610" s="6" t="s">
        <v>1873</v>
      </c>
      <c r="G1610" s="6" t="s">
        <v>3610</v>
      </c>
    </row>
    <row r="1611" spans="1:7" x14ac:dyDescent="0.25">
      <c r="A1611" s="6" t="s">
        <v>7470</v>
      </c>
      <c r="D1611" s="6" t="s">
        <v>2021</v>
      </c>
      <c r="G1611" s="6" t="s">
        <v>3658</v>
      </c>
    </row>
    <row r="1612" spans="1:7" x14ac:dyDescent="0.25">
      <c r="A1612" s="6" t="s">
        <v>3833</v>
      </c>
      <c r="D1612" s="6" t="s">
        <v>2015</v>
      </c>
      <c r="G1612" s="6" t="s">
        <v>8428</v>
      </c>
    </row>
    <row r="1613" spans="1:7" x14ac:dyDescent="0.25">
      <c r="A1613" s="6" t="s">
        <v>6239</v>
      </c>
      <c r="D1613" s="6" t="s">
        <v>4403</v>
      </c>
      <c r="G1613" s="6" t="s">
        <v>8429</v>
      </c>
    </row>
    <row r="1614" spans="1:7" x14ac:dyDescent="0.25">
      <c r="A1614" s="6" t="s">
        <v>3894</v>
      </c>
      <c r="D1614" s="6" t="s">
        <v>4409</v>
      </c>
      <c r="G1614" s="6" t="s">
        <v>8867</v>
      </c>
    </row>
    <row r="1615" spans="1:7" x14ac:dyDescent="0.25">
      <c r="A1615" s="6" t="s">
        <v>3955</v>
      </c>
      <c r="D1615" s="6" t="s">
        <v>7277</v>
      </c>
      <c r="G1615" s="6" t="s">
        <v>1404</v>
      </c>
    </row>
    <row r="1616" spans="1:7" x14ac:dyDescent="0.25">
      <c r="A1616" s="6" t="s">
        <v>3990</v>
      </c>
      <c r="D1616" s="6" t="s">
        <v>2792</v>
      </c>
      <c r="G1616" s="6" t="s">
        <v>3163</v>
      </c>
    </row>
    <row r="1617" spans="1:7" x14ac:dyDescent="0.25">
      <c r="A1617" s="6" t="s">
        <v>4071</v>
      </c>
      <c r="D1617" s="6" t="s">
        <v>7856</v>
      </c>
      <c r="G1617" s="6" t="s">
        <v>1567</v>
      </c>
    </row>
    <row r="1618" spans="1:7" x14ac:dyDescent="0.25">
      <c r="A1618" s="6" t="s">
        <v>6799</v>
      </c>
      <c r="D1618" s="6" t="s">
        <v>8193</v>
      </c>
      <c r="G1618" s="6" t="s">
        <v>1704</v>
      </c>
    </row>
    <row r="1619" spans="1:7" x14ac:dyDescent="0.25">
      <c r="A1619" s="6" t="s">
        <v>4109</v>
      </c>
      <c r="D1619" s="6" t="s">
        <v>8194</v>
      </c>
      <c r="G1619" s="6" t="s">
        <v>1609</v>
      </c>
    </row>
    <row r="1620" spans="1:7" x14ac:dyDescent="0.25">
      <c r="A1620" s="6" t="s">
        <v>4169</v>
      </c>
      <c r="D1620" s="6" t="s">
        <v>2859</v>
      </c>
      <c r="G1620" s="6" t="s">
        <v>3316</v>
      </c>
    </row>
    <row r="1621" spans="1:7" x14ac:dyDescent="0.25">
      <c r="A1621" s="6" t="s">
        <v>4254</v>
      </c>
      <c r="D1621" s="6" t="s">
        <v>7858</v>
      </c>
      <c r="G1621" s="6" t="s">
        <v>3390</v>
      </c>
    </row>
    <row r="1622" spans="1:7" x14ac:dyDescent="0.25">
      <c r="A1622" s="6" t="s">
        <v>4320</v>
      </c>
      <c r="D1622" s="6" t="s">
        <v>8195</v>
      </c>
      <c r="G1622" s="6" t="s">
        <v>6649</v>
      </c>
    </row>
    <row r="1623" spans="1:7" x14ac:dyDescent="0.25">
      <c r="A1623" s="6" t="s">
        <v>4323</v>
      </c>
      <c r="D1623" s="6" t="s">
        <v>2936</v>
      </c>
      <c r="G1623" s="6" t="s">
        <v>8868</v>
      </c>
    </row>
    <row r="1624" spans="1:7" x14ac:dyDescent="0.25">
      <c r="A1624" s="6" t="s">
        <v>4330</v>
      </c>
      <c r="D1624" s="6" t="s">
        <v>8196</v>
      </c>
      <c r="G1624" s="6" t="s">
        <v>3432</v>
      </c>
    </row>
    <row r="1625" spans="1:7" x14ac:dyDescent="0.25">
      <c r="A1625" s="6" t="s">
        <v>2583</v>
      </c>
      <c r="D1625" s="6" t="s">
        <v>6802</v>
      </c>
      <c r="G1625" s="6" t="s">
        <v>3471</v>
      </c>
    </row>
    <row r="1626" spans="1:7" x14ac:dyDescent="0.25">
      <c r="A1626" s="6" t="s">
        <v>1995</v>
      </c>
      <c r="D1626" s="6" t="s">
        <v>8197</v>
      </c>
      <c r="G1626" s="6" t="s">
        <v>7662</v>
      </c>
    </row>
    <row r="1627" spans="1:7" x14ac:dyDescent="0.25">
      <c r="A1627" s="6" t="s">
        <v>2003</v>
      </c>
      <c r="D1627" s="6" t="s">
        <v>8198</v>
      </c>
      <c r="G1627" s="6" t="s">
        <v>1416</v>
      </c>
    </row>
    <row r="1628" spans="1:7" x14ac:dyDescent="0.25">
      <c r="A1628" s="6" t="s">
        <v>4407</v>
      </c>
      <c r="D1628" s="6" t="s">
        <v>7278</v>
      </c>
      <c r="G1628" s="6" t="s">
        <v>4514</v>
      </c>
    </row>
    <row r="1629" spans="1:7" x14ac:dyDescent="0.25">
      <c r="A1629" s="6" t="s">
        <v>4397</v>
      </c>
      <c r="D1629" s="6" t="s">
        <v>2491</v>
      </c>
      <c r="G1629" s="6" t="s">
        <v>4557</v>
      </c>
    </row>
    <row r="1630" spans="1:7" x14ac:dyDescent="0.25">
      <c r="A1630" s="6" t="s">
        <v>1226</v>
      </c>
      <c r="D1630" s="6" t="s">
        <v>2137</v>
      </c>
      <c r="G1630" s="6" t="s">
        <v>4593</v>
      </c>
    </row>
    <row r="1631" spans="1:7" x14ac:dyDescent="0.25">
      <c r="A1631" s="6" t="s">
        <v>2781</v>
      </c>
      <c r="D1631" s="6" t="s">
        <v>7279</v>
      </c>
      <c r="G1631" s="6" t="s">
        <v>6141</v>
      </c>
    </row>
    <row r="1632" spans="1:7" x14ac:dyDescent="0.25">
      <c r="A1632" s="6" t="s">
        <v>2788</v>
      </c>
      <c r="D1632" s="6" t="s">
        <v>8199</v>
      </c>
      <c r="G1632" s="6" t="s">
        <v>6067</v>
      </c>
    </row>
    <row r="1633" spans="1:7" x14ac:dyDescent="0.25">
      <c r="A1633" s="6" t="s">
        <v>1491</v>
      </c>
      <c r="D1633" s="6" t="s">
        <v>8200</v>
      </c>
      <c r="G1633" s="6" t="s">
        <v>6985</v>
      </c>
    </row>
    <row r="1634" spans="1:7" x14ac:dyDescent="0.25">
      <c r="A1634" s="6" t="s">
        <v>2816</v>
      </c>
      <c r="D1634" s="6" t="s">
        <v>8201</v>
      </c>
      <c r="G1634" s="6" t="s">
        <v>6986</v>
      </c>
    </row>
    <row r="1635" spans="1:7" x14ac:dyDescent="0.25">
      <c r="A1635" s="6" t="s">
        <v>7471</v>
      </c>
      <c r="D1635" s="6" t="s">
        <v>6803</v>
      </c>
      <c r="G1635" s="6" t="s">
        <v>4528</v>
      </c>
    </row>
    <row r="1636" spans="1:7" x14ac:dyDescent="0.25">
      <c r="A1636" s="6" t="s">
        <v>1639</v>
      </c>
      <c r="D1636" s="6" t="s">
        <v>6057</v>
      </c>
      <c r="G1636" s="6" t="s">
        <v>6332</v>
      </c>
    </row>
    <row r="1637" spans="1:7" x14ac:dyDescent="0.25">
      <c r="A1637" s="6" t="s">
        <v>2863</v>
      </c>
      <c r="D1637" s="6" t="s">
        <v>4698</v>
      </c>
      <c r="G1637" s="6" t="s">
        <v>4597</v>
      </c>
    </row>
    <row r="1638" spans="1:7" x14ac:dyDescent="0.25">
      <c r="A1638" s="6" t="s">
        <v>2897</v>
      </c>
      <c r="D1638" s="6" t="s">
        <v>4837</v>
      </c>
      <c r="G1638" s="6" t="s">
        <v>6987</v>
      </c>
    </row>
    <row r="1639" spans="1:7" x14ac:dyDescent="0.25">
      <c r="A1639" s="6" t="s">
        <v>2931</v>
      </c>
      <c r="D1639" s="6" t="s">
        <v>8202</v>
      </c>
      <c r="G1639" s="6" t="s">
        <v>1280</v>
      </c>
    </row>
    <row r="1640" spans="1:7" x14ac:dyDescent="0.25">
      <c r="A1640" s="6" t="s">
        <v>2941</v>
      </c>
      <c r="D1640" s="6" t="s">
        <v>1224</v>
      </c>
      <c r="G1640" s="6" t="s">
        <v>4903</v>
      </c>
    </row>
    <row r="1641" spans="1:7" x14ac:dyDescent="0.25">
      <c r="A1641" s="6" t="s">
        <v>2951</v>
      </c>
      <c r="D1641" s="6" t="s">
        <v>1292</v>
      </c>
      <c r="G1641" s="6" t="s">
        <v>1488</v>
      </c>
    </row>
    <row r="1642" spans="1:7" x14ac:dyDescent="0.25">
      <c r="A1642" s="6" t="s">
        <v>2980</v>
      </c>
      <c r="D1642" s="6" t="s">
        <v>7476</v>
      </c>
      <c r="G1642" s="6" t="s">
        <v>4941</v>
      </c>
    </row>
    <row r="1643" spans="1:7" x14ac:dyDescent="0.25">
      <c r="A1643" s="6" t="s">
        <v>2964</v>
      </c>
      <c r="D1643" s="6" t="s">
        <v>8203</v>
      </c>
      <c r="G1643" s="6" t="s">
        <v>1622</v>
      </c>
    </row>
    <row r="1644" spans="1:7" x14ac:dyDescent="0.25">
      <c r="A1644" s="6" t="s">
        <v>3005</v>
      </c>
      <c r="D1644" s="6" t="s">
        <v>1496</v>
      </c>
      <c r="G1644" s="6" t="s">
        <v>4983</v>
      </c>
    </row>
    <row r="1645" spans="1:7" x14ac:dyDescent="0.25">
      <c r="A1645" s="6" t="s">
        <v>7472</v>
      </c>
      <c r="D1645" s="6" t="s">
        <v>5909</v>
      </c>
      <c r="G1645" s="6" t="s">
        <v>5045</v>
      </c>
    </row>
    <row r="1646" spans="1:7" x14ac:dyDescent="0.25">
      <c r="A1646" s="6" t="s">
        <v>3044</v>
      </c>
      <c r="D1646" s="6" t="s">
        <v>5910</v>
      </c>
      <c r="G1646" s="6" t="s">
        <v>5061</v>
      </c>
    </row>
    <row r="1647" spans="1:7" x14ac:dyDescent="0.25">
      <c r="A1647" s="6" t="s">
        <v>3046</v>
      </c>
      <c r="D1647" s="6" t="s">
        <v>1581</v>
      </c>
      <c r="G1647" s="6" t="s">
        <v>5167</v>
      </c>
    </row>
    <row r="1648" spans="1:7" x14ac:dyDescent="0.25">
      <c r="A1648" s="6" t="s">
        <v>7169</v>
      </c>
      <c r="D1648" s="6" t="s">
        <v>8204</v>
      </c>
      <c r="G1648" s="6" t="s">
        <v>5172</v>
      </c>
    </row>
    <row r="1649" spans="1:7" x14ac:dyDescent="0.25">
      <c r="A1649" s="6" t="s">
        <v>2451</v>
      </c>
      <c r="D1649" s="6" t="s">
        <v>2911</v>
      </c>
      <c r="G1649" s="6" t="s">
        <v>5303</v>
      </c>
    </row>
    <row r="1650" spans="1:7" x14ac:dyDescent="0.25">
      <c r="A1650" s="6" t="s">
        <v>1774</v>
      </c>
      <c r="D1650" s="6" t="s">
        <v>7477</v>
      </c>
      <c r="G1650" s="6" t="s">
        <v>8439</v>
      </c>
    </row>
    <row r="1651" spans="1:7" x14ac:dyDescent="0.25">
      <c r="A1651" s="6" t="s">
        <v>1842</v>
      </c>
      <c r="D1651" s="6" t="s">
        <v>8205</v>
      </c>
      <c r="G1651" s="6" t="s">
        <v>8869</v>
      </c>
    </row>
    <row r="1652" spans="1:7" x14ac:dyDescent="0.25">
      <c r="A1652" s="6" t="s">
        <v>1836</v>
      </c>
      <c r="D1652" s="6" t="s">
        <v>2967</v>
      </c>
      <c r="G1652" s="6" t="s">
        <v>6994</v>
      </c>
    </row>
    <row r="1653" spans="1:7" x14ac:dyDescent="0.25">
      <c r="A1653" s="6" t="s">
        <v>1963</v>
      </c>
      <c r="D1653" s="6" t="s">
        <v>6804</v>
      </c>
      <c r="G1653" s="6" t="s">
        <v>5994</v>
      </c>
    </row>
    <row r="1654" spans="1:7" x14ac:dyDescent="0.25">
      <c r="A1654" s="6" t="s">
        <v>3076</v>
      </c>
      <c r="D1654" s="6" t="s">
        <v>3032</v>
      </c>
      <c r="G1654" s="6" t="s">
        <v>4153</v>
      </c>
    </row>
    <row r="1655" spans="1:7" x14ac:dyDescent="0.25">
      <c r="A1655" s="6" t="s">
        <v>5908</v>
      </c>
      <c r="D1655" s="6" t="s">
        <v>8206</v>
      </c>
      <c r="G1655" s="6" t="s">
        <v>4224</v>
      </c>
    </row>
    <row r="1656" spans="1:7" x14ac:dyDescent="0.25">
      <c r="A1656" s="6" t="s">
        <v>6800</v>
      </c>
      <c r="D1656" s="6" t="s">
        <v>3060</v>
      </c>
      <c r="G1656" s="6" t="s">
        <v>7669</v>
      </c>
    </row>
    <row r="1657" spans="1:7" x14ac:dyDescent="0.25">
      <c r="A1657" s="6" t="s">
        <v>7473</v>
      </c>
      <c r="D1657" s="6" t="s">
        <v>6503</v>
      </c>
      <c r="G1657" s="6" t="s">
        <v>8441</v>
      </c>
    </row>
    <row r="1658" spans="1:7" x14ac:dyDescent="0.25">
      <c r="A1658" s="6" t="s">
        <v>2676</v>
      </c>
      <c r="D1658" s="6" t="s">
        <v>2726</v>
      </c>
      <c r="G1658" s="6" t="s">
        <v>8442</v>
      </c>
    </row>
    <row r="1659" spans="1:7" x14ac:dyDescent="0.25">
      <c r="A1659" s="6" t="s">
        <v>4505</v>
      </c>
      <c r="D1659" s="6" t="s">
        <v>2290</v>
      </c>
      <c r="G1659" s="6" t="s">
        <v>6995</v>
      </c>
    </row>
    <row r="1660" spans="1:7" x14ac:dyDescent="0.25">
      <c r="A1660" s="6" t="s">
        <v>6801</v>
      </c>
      <c r="D1660" s="6" t="s">
        <v>2286</v>
      </c>
      <c r="G1660" s="6" t="s">
        <v>8443</v>
      </c>
    </row>
    <row r="1661" spans="1:7" x14ac:dyDescent="0.25">
      <c r="A1661" s="6" t="s">
        <v>1387</v>
      </c>
      <c r="D1661" s="6" t="s">
        <v>1766</v>
      </c>
      <c r="G1661" s="6" t="s">
        <v>8870</v>
      </c>
    </row>
    <row r="1662" spans="1:7" x14ac:dyDescent="0.25">
      <c r="A1662" s="6" t="s">
        <v>1233</v>
      </c>
      <c r="D1662" s="6" t="s">
        <v>6807</v>
      </c>
      <c r="G1662" s="6" t="s">
        <v>8444</v>
      </c>
    </row>
    <row r="1663" spans="1:7" x14ac:dyDescent="0.25">
      <c r="A1663" s="6" t="s">
        <v>3795</v>
      </c>
      <c r="D1663" s="6" t="s">
        <v>3062</v>
      </c>
      <c r="G1663" s="6" t="s">
        <v>8445</v>
      </c>
    </row>
    <row r="1664" spans="1:7" x14ac:dyDescent="0.25">
      <c r="A1664" s="6" t="s">
        <v>1545</v>
      </c>
      <c r="D1664" s="6" t="s">
        <v>5911</v>
      </c>
      <c r="G1664" s="6" t="s">
        <v>1365</v>
      </c>
    </row>
    <row r="1665" spans="1:7" x14ac:dyDescent="0.25">
      <c r="A1665" s="6" t="s">
        <v>3840</v>
      </c>
      <c r="D1665" s="6" t="s">
        <v>1408</v>
      </c>
      <c r="G1665" s="6" t="s">
        <v>4935</v>
      </c>
    </row>
    <row r="1666" spans="1:7" x14ac:dyDescent="0.25">
      <c r="A1666" s="6" t="s">
        <v>3866</v>
      </c>
      <c r="D1666" s="6" t="s">
        <v>1272</v>
      </c>
      <c r="G1666" s="6" t="s">
        <v>7670</v>
      </c>
    </row>
    <row r="1667" spans="1:7" x14ac:dyDescent="0.25">
      <c r="A1667" s="6" t="s">
        <v>1585</v>
      </c>
      <c r="D1667" s="6" t="s">
        <v>7478</v>
      </c>
      <c r="G1667" s="6" t="s">
        <v>5064</v>
      </c>
    </row>
    <row r="1668" spans="1:7" x14ac:dyDescent="0.25">
      <c r="A1668" s="6" t="s">
        <v>3913</v>
      </c>
      <c r="D1668" s="6" t="s">
        <v>7479</v>
      </c>
      <c r="G1668" s="6" t="s">
        <v>8871</v>
      </c>
    </row>
    <row r="1669" spans="1:7" x14ac:dyDescent="0.25">
      <c r="A1669" s="6" t="s">
        <v>3935</v>
      </c>
      <c r="D1669" s="6" t="s">
        <v>1557</v>
      </c>
      <c r="G1669" s="6" t="s">
        <v>5210</v>
      </c>
    </row>
    <row r="1670" spans="1:7" x14ac:dyDescent="0.25">
      <c r="A1670" s="6" t="s">
        <v>7474</v>
      </c>
      <c r="D1670" s="6" t="s">
        <v>1522</v>
      </c>
      <c r="G1670" s="6" t="s">
        <v>3804</v>
      </c>
    </row>
    <row r="1671" spans="1:7" x14ac:dyDescent="0.25">
      <c r="A1671" s="6" t="s">
        <v>1743</v>
      </c>
      <c r="D1671" s="6" t="s">
        <v>4978</v>
      </c>
      <c r="G1671" s="6" t="s">
        <v>8448</v>
      </c>
    </row>
    <row r="1672" spans="1:7" x14ac:dyDescent="0.25">
      <c r="A1672" s="6" t="s">
        <v>4044</v>
      </c>
      <c r="D1672" s="6" t="s">
        <v>8207</v>
      </c>
      <c r="G1672" s="6" t="s">
        <v>6336</v>
      </c>
    </row>
    <row r="1673" spans="1:7" x14ac:dyDescent="0.25">
      <c r="A1673" s="6" t="s">
        <v>3994</v>
      </c>
      <c r="D1673" s="6" t="s">
        <v>1616</v>
      </c>
      <c r="G1673" s="6" t="s">
        <v>3926</v>
      </c>
    </row>
    <row r="1674" spans="1:7" x14ac:dyDescent="0.25">
      <c r="A1674" s="6" t="s">
        <v>4053</v>
      </c>
      <c r="D1674" s="6" t="s">
        <v>5019</v>
      </c>
      <c r="G1674" s="6" t="s">
        <v>3969</v>
      </c>
    </row>
    <row r="1675" spans="1:7" x14ac:dyDescent="0.25">
      <c r="A1675" s="6" t="s">
        <v>4122</v>
      </c>
      <c r="D1675" s="6" t="s">
        <v>5912</v>
      </c>
      <c r="G1675" s="6" t="s">
        <v>4102</v>
      </c>
    </row>
    <row r="1676" spans="1:7" x14ac:dyDescent="0.25">
      <c r="A1676" s="6" t="s">
        <v>4119</v>
      </c>
      <c r="D1676" s="6" t="s">
        <v>6808</v>
      </c>
      <c r="G1676" s="6" t="s">
        <v>4166</v>
      </c>
    </row>
    <row r="1677" spans="1:7" x14ac:dyDescent="0.25">
      <c r="A1677" s="6" t="s">
        <v>4185</v>
      </c>
      <c r="D1677" s="6" t="s">
        <v>1757</v>
      </c>
      <c r="G1677" s="6" t="s">
        <v>8449</v>
      </c>
    </row>
    <row r="1678" spans="1:7" x14ac:dyDescent="0.25">
      <c r="A1678" s="6" t="s">
        <v>4189</v>
      </c>
      <c r="D1678" s="6" t="s">
        <v>5068</v>
      </c>
      <c r="G1678" s="6" t="s">
        <v>4580</v>
      </c>
    </row>
    <row r="1679" spans="1:7" x14ac:dyDescent="0.25">
      <c r="A1679" s="6" t="s">
        <v>4209</v>
      </c>
      <c r="D1679" s="6" t="s">
        <v>5093</v>
      </c>
      <c r="G1679" s="6" t="s">
        <v>4671</v>
      </c>
    </row>
    <row r="1680" spans="1:7" x14ac:dyDescent="0.25">
      <c r="A1680" s="6" t="s">
        <v>7170</v>
      </c>
      <c r="D1680" s="6" t="s">
        <v>5102</v>
      </c>
      <c r="G1680" s="6" t="s">
        <v>4720</v>
      </c>
    </row>
    <row r="1681" spans="1:7" x14ac:dyDescent="0.25">
      <c r="A1681" s="6" t="s">
        <v>7940</v>
      </c>
      <c r="D1681" s="6" t="s">
        <v>5127</v>
      </c>
      <c r="G1681" s="6" t="s">
        <v>6998</v>
      </c>
    </row>
    <row r="1682" spans="1:7" x14ac:dyDescent="0.25">
      <c r="A1682" s="6" t="s">
        <v>4264</v>
      </c>
      <c r="D1682" s="6" t="s">
        <v>8208</v>
      </c>
      <c r="G1682" s="6" t="s">
        <v>4228</v>
      </c>
    </row>
    <row r="1683" spans="1:7" x14ac:dyDescent="0.25">
      <c r="A1683" s="6" t="s">
        <v>4306</v>
      </c>
      <c r="D1683" s="6" t="s">
        <v>5141</v>
      </c>
      <c r="G1683" s="6" t="s">
        <v>8452</v>
      </c>
    </row>
    <row r="1684" spans="1:7" x14ac:dyDescent="0.25">
      <c r="A1684" s="6" t="s">
        <v>4356</v>
      </c>
      <c r="D1684" s="6" t="s">
        <v>6809</v>
      </c>
      <c r="G1684" s="6" t="s">
        <v>8872</v>
      </c>
    </row>
    <row r="1685" spans="1:7" x14ac:dyDescent="0.25">
      <c r="A1685" s="6" t="s">
        <v>2461</v>
      </c>
      <c r="D1685" s="6" t="s">
        <v>5145</v>
      </c>
      <c r="G1685" s="6" t="s">
        <v>6999</v>
      </c>
    </row>
    <row r="1686" spans="1:7" x14ac:dyDescent="0.25">
      <c r="A1686" s="6" t="s">
        <v>1868</v>
      </c>
      <c r="D1686" s="6" t="s">
        <v>5193</v>
      </c>
      <c r="G1686" s="6" t="s">
        <v>8873</v>
      </c>
    </row>
    <row r="1687" spans="1:7" x14ac:dyDescent="0.25">
      <c r="A1687" s="6" t="s">
        <v>1873</v>
      </c>
      <c r="D1687" s="6" t="s">
        <v>5183</v>
      </c>
      <c r="G1687" s="6" t="s">
        <v>7309</v>
      </c>
    </row>
    <row r="1688" spans="1:7" x14ac:dyDescent="0.25">
      <c r="A1688" s="6" t="s">
        <v>2021</v>
      </c>
      <c r="D1688" s="6" t="s">
        <v>5186</v>
      </c>
      <c r="G1688" s="6" t="s">
        <v>1281</v>
      </c>
    </row>
    <row r="1689" spans="1:7" x14ac:dyDescent="0.25">
      <c r="A1689" s="6" t="s">
        <v>2015</v>
      </c>
      <c r="D1689" s="6" t="s">
        <v>5192</v>
      </c>
      <c r="G1689" s="6" t="s">
        <v>2794</v>
      </c>
    </row>
    <row r="1690" spans="1:7" x14ac:dyDescent="0.25">
      <c r="A1690" s="6" t="s">
        <v>4403</v>
      </c>
      <c r="D1690" s="6" t="s">
        <v>5251</v>
      </c>
      <c r="G1690" s="6" t="s">
        <v>1433</v>
      </c>
    </row>
    <row r="1691" spans="1:7" x14ac:dyDescent="0.25">
      <c r="A1691" s="6" t="s">
        <v>4409</v>
      </c>
      <c r="D1691" s="6" t="s">
        <v>6810</v>
      </c>
      <c r="G1691" s="6" t="s">
        <v>2812</v>
      </c>
    </row>
    <row r="1692" spans="1:7" x14ac:dyDescent="0.25">
      <c r="A1692" s="6" t="s">
        <v>7277</v>
      </c>
      <c r="D1692" s="6" t="s">
        <v>6811</v>
      </c>
      <c r="G1692" s="6" t="s">
        <v>1589</v>
      </c>
    </row>
    <row r="1693" spans="1:7" x14ac:dyDescent="0.25">
      <c r="A1693" s="6" t="s">
        <v>2792</v>
      </c>
      <c r="D1693" s="6" t="s">
        <v>5290</v>
      </c>
      <c r="G1693" s="6" t="s">
        <v>5507</v>
      </c>
    </row>
    <row r="1694" spans="1:7" x14ac:dyDescent="0.25">
      <c r="A1694" s="6" t="s">
        <v>7856</v>
      </c>
      <c r="D1694" s="6" t="s">
        <v>5311</v>
      </c>
      <c r="G1694" s="6" t="s">
        <v>2904</v>
      </c>
    </row>
    <row r="1695" spans="1:7" x14ac:dyDescent="0.25">
      <c r="A1695" s="6" t="s">
        <v>7857</v>
      </c>
      <c r="D1695" s="6" t="s">
        <v>5345</v>
      </c>
      <c r="G1695" s="6" t="s">
        <v>2932</v>
      </c>
    </row>
    <row r="1696" spans="1:7" x14ac:dyDescent="0.25">
      <c r="A1696" s="6" t="s">
        <v>2859</v>
      </c>
      <c r="D1696" s="6" t="s">
        <v>5349</v>
      </c>
      <c r="G1696" s="6" t="s">
        <v>2998</v>
      </c>
    </row>
    <row r="1697" spans="1:7" x14ac:dyDescent="0.25">
      <c r="A1697" s="6" t="s">
        <v>7858</v>
      </c>
      <c r="D1697" s="6" t="s">
        <v>5368</v>
      </c>
      <c r="G1697" s="6" t="s">
        <v>2978</v>
      </c>
    </row>
    <row r="1698" spans="1:7" x14ac:dyDescent="0.25">
      <c r="A1698" s="6" t="s">
        <v>2936</v>
      </c>
      <c r="D1698" s="6" t="s">
        <v>2767</v>
      </c>
      <c r="G1698" s="6" t="s">
        <v>1394</v>
      </c>
    </row>
    <row r="1699" spans="1:7" x14ac:dyDescent="0.25">
      <c r="A1699" s="6" t="s">
        <v>6802</v>
      </c>
      <c r="D1699" s="6" t="s">
        <v>2285</v>
      </c>
      <c r="G1699" s="6" t="s">
        <v>1242</v>
      </c>
    </row>
    <row r="1700" spans="1:7" x14ac:dyDescent="0.25">
      <c r="A1700" s="6" t="s">
        <v>7278</v>
      </c>
      <c r="D1700" s="6" t="s">
        <v>1791</v>
      </c>
      <c r="G1700" s="6" t="s">
        <v>1304</v>
      </c>
    </row>
    <row r="1701" spans="1:7" x14ac:dyDescent="0.25">
      <c r="A1701" s="6" t="s">
        <v>2491</v>
      </c>
      <c r="D1701" s="6" t="s">
        <v>2097</v>
      </c>
      <c r="G1701" s="6" t="s">
        <v>3814</v>
      </c>
    </row>
    <row r="1702" spans="1:7" x14ac:dyDescent="0.25">
      <c r="A1702" s="6" t="s">
        <v>2137</v>
      </c>
      <c r="D1702" s="6" t="s">
        <v>2108</v>
      </c>
      <c r="G1702" s="6" t="s">
        <v>1551</v>
      </c>
    </row>
    <row r="1703" spans="1:7" x14ac:dyDescent="0.25">
      <c r="A1703" s="6" t="s">
        <v>7279</v>
      </c>
      <c r="D1703" s="6" t="s">
        <v>2103</v>
      </c>
      <c r="G1703" s="6" t="s">
        <v>1447</v>
      </c>
    </row>
    <row r="1704" spans="1:7" x14ac:dyDescent="0.25">
      <c r="A1704" s="6" t="s">
        <v>6803</v>
      </c>
      <c r="D1704" s="6" t="s">
        <v>5405</v>
      </c>
      <c r="G1704" s="6" t="s">
        <v>3859</v>
      </c>
    </row>
    <row r="1705" spans="1:7" x14ac:dyDescent="0.25">
      <c r="A1705" s="6" t="s">
        <v>6057</v>
      </c>
      <c r="D1705" s="6" t="s">
        <v>5400</v>
      </c>
      <c r="G1705" s="6" t="s">
        <v>3871</v>
      </c>
    </row>
    <row r="1706" spans="1:7" x14ac:dyDescent="0.25">
      <c r="A1706" s="6" t="s">
        <v>4698</v>
      </c>
      <c r="D1706" s="6" t="s">
        <v>5450</v>
      </c>
      <c r="G1706" s="6" t="s">
        <v>3883</v>
      </c>
    </row>
    <row r="1707" spans="1:7" x14ac:dyDescent="0.25">
      <c r="A1707" s="6" t="s">
        <v>7475</v>
      </c>
      <c r="D1707" s="6" t="s">
        <v>6240</v>
      </c>
      <c r="G1707" s="6" t="s">
        <v>7679</v>
      </c>
    </row>
    <row r="1708" spans="1:7" x14ac:dyDescent="0.25">
      <c r="A1708" s="6" t="s">
        <v>4837</v>
      </c>
      <c r="D1708" s="6" t="s">
        <v>8209</v>
      </c>
      <c r="G1708" s="6" t="s">
        <v>1593</v>
      </c>
    </row>
    <row r="1709" spans="1:7" x14ac:dyDescent="0.25">
      <c r="A1709" s="6" t="s">
        <v>2346</v>
      </c>
      <c r="D1709" s="6" t="s">
        <v>5023</v>
      </c>
      <c r="G1709" s="6" t="s">
        <v>1644</v>
      </c>
    </row>
    <row r="1710" spans="1:7" x14ac:dyDescent="0.25">
      <c r="A1710" s="6" t="s">
        <v>1224</v>
      </c>
      <c r="D1710" s="6" t="s">
        <v>8210</v>
      </c>
      <c r="G1710" s="6" t="s">
        <v>3901</v>
      </c>
    </row>
    <row r="1711" spans="1:7" x14ac:dyDescent="0.25">
      <c r="A1711" s="6" t="s">
        <v>1292</v>
      </c>
      <c r="D1711" s="6" t="s">
        <v>5126</v>
      </c>
      <c r="G1711" s="6" t="s">
        <v>3960</v>
      </c>
    </row>
    <row r="1712" spans="1:7" x14ac:dyDescent="0.25">
      <c r="A1712" s="6" t="s">
        <v>7476</v>
      </c>
      <c r="D1712" s="6" t="s">
        <v>5317</v>
      </c>
      <c r="G1712" s="6" t="s">
        <v>3966</v>
      </c>
    </row>
    <row r="1713" spans="1:7" x14ac:dyDescent="0.25">
      <c r="A1713" s="6" t="s">
        <v>1496</v>
      </c>
      <c r="D1713" s="6" t="s">
        <v>2632</v>
      </c>
      <c r="G1713" s="6" t="s">
        <v>3962</v>
      </c>
    </row>
    <row r="1714" spans="1:7" x14ac:dyDescent="0.25">
      <c r="A1714" s="6" t="s">
        <v>5909</v>
      </c>
      <c r="D1714" s="6" t="s">
        <v>2090</v>
      </c>
      <c r="G1714" s="6" t="s">
        <v>1734</v>
      </c>
    </row>
    <row r="1715" spans="1:7" x14ac:dyDescent="0.25">
      <c r="A1715" s="6" t="s">
        <v>5910</v>
      </c>
      <c r="D1715" s="6" t="s">
        <v>5913</v>
      </c>
      <c r="G1715" s="6" t="s">
        <v>4010</v>
      </c>
    </row>
    <row r="1716" spans="1:7" x14ac:dyDescent="0.25">
      <c r="A1716" s="6" t="s">
        <v>1581</v>
      </c>
      <c r="D1716" s="6" t="s">
        <v>7171</v>
      </c>
      <c r="G1716" s="6" t="s">
        <v>4042</v>
      </c>
    </row>
    <row r="1717" spans="1:7" x14ac:dyDescent="0.25">
      <c r="A1717" s="6" t="s">
        <v>2911</v>
      </c>
      <c r="D1717" s="6" t="s">
        <v>1269</v>
      </c>
      <c r="G1717" s="6" t="s">
        <v>4082</v>
      </c>
    </row>
    <row r="1718" spans="1:7" x14ac:dyDescent="0.25">
      <c r="A1718" s="6" t="s">
        <v>7477</v>
      </c>
      <c r="D1718" s="6" t="s">
        <v>4980</v>
      </c>
      <c r="G1718" s="6" t="s">
        <v>4092</v>
      </c>
    </row>
    <row r="1719" spans="1:7" x14ac:dyDescent="0.25">
      <c r="A1719" s="6" t="s">
        <v>2967</v>
      </c>
      <c r="D1719" s="6" t="s">
        <v>1672</v>
      </c>
      <c r="G1719" s="6" t="s">
        <v>5508</v>
      </c>
    </row>
    <row r="1720" spans="1:7" x14ac:dyDescent="0.25">
      <c r="A1720" s="6" t="s">
        <v>6804</v>
      </c>
      <c r="D1720" s="6" t="s">
        <v>8211</v>
      </c>
      <c r="G1720" s="6" t="s">
        <v>6338</v>
      </c>
    </row>
    <row r="1721" spans="1:7" x14ac:dyDescent="0.25">
      <c r="A1721" s="6" t="s">
        <v>6805</v>
      </c>
      <c r="D1721" s="6" t="s">
        <v>5051</v>
      </c>
      <c r="G1721" s="6" t="s">
        <v>4114</v>
      </c>
    </row>
    <row r="1722" spans="1:7" x14ac:dyDescent="0.25">
      <c r="A1722" s="6" t="s">
        <v>6806</v>
      </c>
      <c r="D1722" s="6" t="s">
        <v>5250</v>
      </c>
      <c r="G1722" s="6" t="s">
        <v>4133</v>
      </c>
    </row>
    <row r="1723" spans="1:7" x14ac:dyDescent="0.25">
      <c r="A1723" s="6" t="s">
        <v>3032</v>
      </c>
      <c r="D1723" s="6" t="s">
        <v>7482</v>
      </c>
      <c r="G1723" s="6" t="s">
        <v>4200</v>
      </c>
    </row>
    <row r="1724" spans="1:7" x14ac:dyDescent="0.25">
      <c r="A1724" s="6" t="s">
        <v>3060</v>
      </c>
      <c r="D1724" s="6" t="s">
        <v>5291</v>
      </c>
      <c r="G1724" s="6" t="s">
        <v>4246</v>
      </c>
    </row>
    <row r="1725" spans="1:7" x14ac:dyDescent="0.25">
      <c r="A1725" s="6" t="s">
        <v>6503</v>
      </c>
      <c r="D1725" s="6" t="s">
        <v>2698</v>
      </c>
      <c r="G1725" s="6" t="s">
        <v>4267</v>
      </c>
    </row>
    <row r="1726" spans="1:7" x14ac:dyDescent="0.25">
      <c r="A1726" s="6" t="s">
        <v>2726</v>
      </c>
      <c r="D1726" s="6" t="s">
        <v>2109</v>
      </c>
      <c r="G1726" s="6" t="s">
        <v>4293</v>
      </c>
    </row>
    <row r="1727" spans="1:7" x14ac:dyDescent="0.25">
      <c r="A1727" s="6" t="s">
        <v>2290</v>
      </c>
      <c r="D1727" s="6" t="s">
        <v>5401</v>
      </c>
      <c r="G1727" s="6" t="s">
        <v>6143</v>
      </c>
    </row>
    <row r="1728" spans="1:7" x14ac:dyDescent="0.25">
      <c r="A1728" s="6" t="s">
        <v>2286</v>
      </c>
      <c r="D1728" s="6" t="s">
        <v>5446</v>
      </c>
      <c r="G1728" s="6" t="s">
        <v>7680</v>
      </c>
    </row>
    <row r="1729" spans="1:7" x14ac:dyDescent="0.25">
      <c r="A1729" s="6" t="s">
        <v>1766</v>
      </c>
      <c r="D1729" s="6" t="s">
        <v>5492</v>
      </c>
      <c r="G1729" s="6" t="s">
        <v>5006</v>
      </c>
    </row>
    <row r="1730" spans="1:7" x14ac:dyDescent="0.25">
      <c r="A1730" s="6" t="s">
        <v>6807</v>
      </c>
      <c r="D1730" s="6" t="s">
        <v>6814</v>
      </c>
      <c r="G1730" s="6" t="s">
        <v>5220</v>
      </c>
    </row>
    <row r="1731" spans="1:7" x14ac:dyDescent="0.25">
      <c r="A1731" s="6" t="s">
        <v>3062</v>
      </c>
      <c r="D1731" s="6" t="s">
        <v>3101</v>
      </c>
      <c r="G1731" s="6" t="s">
        <v>8874</v>
      </c>
    </row>
    <row r="1732" spans="1:7" x14ac:dyDescent="0.25">
      <c r="A1732" s="6" t="s">
        <v>5911</v>
      </c>
      <c r="D1732" s="6" t="s">
        <v>3132</v>
      </c>
      <c r="G1732" s="6" t="s">
        <v>1239</v>
      </c>
    </row>
    <row r="1733" spans="1:7" x14ac:dyDescent="0.25">
      <c r="A1733" s="6" t="s">
        <v>1408</v>
      </c>
      <c r="D1733" s="6" t="s">
        <v>1294</v>
      </c>
      <c r="G1733" s="6" t="s">
        <v>3797</v>
      </c>
    </row>
    <row r="1734" spans="1:7" x14ac:dyDescent="0.25">
      <c r="A1734" s="6" t="s">
        <v>1272</v>
      </c>
      <c r="D1734" s="6" t="s">
        <v>5504</v>
      </c>
      <c r="G1734" s="6" t="s">
        <v>6339</v>
      </c>
    </row>
    <row r="1735" spans="1:7" x14ac:dyDescent="0.25">
      <c r="A1735" s="6" t="s">
        <v>7478</v>
      </c>
      <c r="D1735" s="6" t="s">
        <v>1443</v>
      </c>
      <c r="G1735" s="6" t="s">
        <v>1473</v>
      </c>
    </row>
    <row r="1736" spans="1:7" x14ac:dyDescent="0.25">
      <c r="A1736" s="6" t="s">
        <v>7479</v>
      </c>
      <c r="D1736" s="6" t="s">
        <v>3878</v>
      </c>
      <c r="G1736" s="6" t="s">
        <v>3855</v>
      </c>
    </row>
    <row r="1737" spans="1:7" x14ac:dyDescent="0.25">
      <c r="A1737" s="6" t="s">
        <v>1557</v>
      </c>
      <c r="D1737" s="6" t="s">
        <v>1583</v>
      </c>
      <c r="G1737" s="6" t="s">
        <v>3872</v>
      </c>
    </row>
    <row r="1738" spans="1:7" x14ac:dyDescent="0.25">
      <c r="A1738" s="6" t="s">
        <v>1522</v>
      </c>
      <c r="D1738" s="6" t="s">
        <v>6241</v>
      </c>
      <c r="G1738" s="6" t="s">
        <v>1592</v>
      </c>
    </row>
    <row r="1739" spans="1:7" x14ac:dyDescent="0.25">
      <c r="A1739" s="6" t="s">
        <v>4978</v>
      </c>
      <c r="D1739" s="6" t="s">
        <v>3977</v>
      </c>
      <c r="G1739" s="6" t="s">
        <v>3915</v>
      </c>
    </row>
    <row r="1740" spans="1:7" x14ac:dyDescent="0.25">
      <c r="A1740" s="6" t="s">
        <v>1616</v>
      </c>
      <c r="D1740" s="6" t="s">
        <v>4030</v>
      </c>
      <c r="G1740" s="6" t="s">
        <v>7003</v>
      </c>
    </row>
    <row r="1741" spans="1:7" x14ac:dyDescent="0.25">
      <c r="A1741" s="6" t="s">
        <v>5019</v>
      </c>
      <c r="D1741" s="6" t="s">
        <v>4167</v>
      </c>
      <c r="G1741" s="6" t="s">
        <v>7684</v>
      </c>
    </row>
    <row r="1742" spans="1:7" x14ac:dyDescent="0.25">
      <c r="A1742" s="6" t="s">
        <v>5912</v>
      </c>
      <c r="D1742" s="6" t="s">
        <v>5914</v>
      </c>
      <c r="G1742" s="6" t="s">
        <v>4000</v>
      </c>
    </row>
    <row r="1743" spans="1:7" x14ac:dyDescent="0.25">
      <c r="A1743" s="6" t="s">
        <v>6808</v>
      </c>
      <c r="D1743" s="6" t="s">
        <v>7484</v>
      </c>
      <c r="G1743" s="6" t="s">
        <v>4084</v>
      </c>
    </row>
    <row r="1744" spans="1:7" x14ac:dyDescent="0.25">
      <c r="A1744" s="6" t="s">
        <v>7480</v>
      </c>
      <c r="D1744" s="6" t="s">
        <v>7485</v>
      </c>
      <c r="G1744" s="6" t="s">
        <v>6340</v>
      </c>
    </row>
    <row r="1745" spans="1:7" x14ac:dyDescent="0.25">
      <c r="A1745" s="6" t="s">
        <v>1757</v>
      </c>
      <c r="D1745" s="6" t="s">
        <v>4286</v>
      </c>
      <c r="G1745" s="6" t="s">
        <v>6341</v>
      </c>
    </row>
    <row r="1746" spans="1:7" x14ac:dyDescent="0.25">
      <c r="A1746" s="6" t="s">
        <v>5068</v>
      </c>
      <c r="D1746" s="6" t="s">
        <v>4326</v>
      </c>
      <c r="G1746" s="6" t="s">
        <v>4137</v>
      </c>
    </row>
    <row r="1747" spans="1:7" x14ac:dyDescent="0.25">
      <c r="A1747" s="6" t="s">
        <v>5093</v>
      </c>
      <c r="D1747" s="6" t="s">
        <v>4329</v>
      </c>
      <c r="G1747" s="6" t="s">
        <v>4148</v>
      </c>
    </row>
    <row r="1748" spans="1:7" x14ac:dyDescent="0.25">
      <c r="A1748" s="6" t="s">
        <v>5102</v>
      </c>
      <c r="D1748" s="6" t="s">
        <v>2448</v>
      </c>
      <c r="G1748" s="6" t="s">
        <v>4191</v>
      </c>
    </row>
    <row r="1749" spans="1:7" x14ac:dyDescent="0.25">
      <c r="A1749" s="6" t="s">
        <v>5127</v>
      </c>
      <c r="D1749" s="6" t="s">
        <v>1856</v>
      </c>
      <c r="G1749" s="6" t="s">
        <v>4296</v>
      </c>
    </row>
    <row r="1750" spans="1:7" x14ac:dyDescent="0.25">
      <c r="A1750" s="6" t="s">
        <v>5141</v>
      </c>
      <c r="D1750" s="6" t="s">
        <v>2018</v>
      </c>
      <c r="G1750" s="6" t="s">
        <v>7004</v>
      </c>
    </row>
    <row r="1751" spans="1:7" x14ac:dyDescent="0.25">
      <c r="A1751" s="6" t="s">
        <v>6809</v>
      </c>
      <c r="D1751" s="6" t="s">
        <v>4385</v>
      </c>
      <c r="G1751" s="6" t="s">
        <v>5997</v>
      </c>
    </row>
    <row r="1752" spans="1:7" x14ac:dyDescent="0.25">
      <c r="A1752" s="6" t="s">
        <v>7481</v>
      </c>
      <c r="D1752" s="6" t="s">
        <v>4480</v>
      </c>
      <c r="G1752" s="6" t="s">
        <v>8875</v>
      </c>
    </row>
    <row r="1753" spans="1:7" x14ac:dyDescent="0.25">
      <c r="A1753" s="6" t="s">
        <v>5145</v>
      </c>
      <c r="D1753" s="6" t="s">
        <v>7942</v>
      </c>
      <c r="G1753" s="6" t="s">
        <v>2877</v>
      </c>
    </row>
    <row r="1754" spans="1:7" x14ac:dyDescent="0.25">
      <c r="A1754" s="6" t="s">
        <v>5193</v>
      </c>
      <c r="D1754" s="6" t="s">
        <v>1326</v>
      </c>
      <c r="G1754" s="6" t="s">
        <v>2888</v>
      </c>
    </row>
    <row r="1755" spans="1:7" x14ac:dyDescent="0.25">
      <c r="A1755" s="6" t="s">
        <v>5183</v>
      </c>
      <c r="D1755" s="6" t="s">
        <v>1450</v>
      </c>
      <c r="G1755" s="6" t="s">
        <v>2965</v>
      </c>
    </row>
    <row r="1756" spans="1:7" x14ac:dyDescent="0.25">
      <c r="A1756" s="6" t="s">
        <v>5186</v>
      </c>
      <c r="D1756" s="6" t="s">
        <v>1659</v>
      </c>
      <c r="G1756" s="6" t="s">
        <v>6512</v>
      </c>
    </row>
    <row r="1757" spans="1:7" x14ac:dyDescent="0.25">
      <c r="A1757" s="6" t="s">
        <v>5192</v>
      </c>
      <c r="D1757" s="6" t="s">
        <v>4635</v>
      </c>
      <c r="G1757" s="6" t="s">
        <v>8876</v>
      </c>
    </row>
    <row r="1758" spans="1:7" x14ac:dyDescent="0.25">
      <c r="A1758" s="6" t="s">
        <v>5251</v>
      </c>
      <c r="D1758" s="6" t="s">
        <v>4703</v>
      </c>
      <c r="G1758" s="6" t="s">
        <v>6343</v>
      </c>
    </row>
    <row r="1759" spans="1:7" x14ac:dyDescent="0.25">
      <c r="A1759" s="6" t="s">
        <v>6810</v>
      </c>
      <c r="D1759" s="6" t="s">
        <v>7943</v>
      </c>
      <c r="G1759" s="6" t="s">
        <v>7691</v>
      </c>
    </row>
    <row r="1760" spans="1:7" x14ac:dyDescent="0.25">
      <c r="A1760" s="6" t="s">
        <v>6811</v>
      </c>
      <c r="D1760" s="6" t="s">
        <v>2648</v>
      </c>
      <c r="G1760" s="6" t="s">
        <v>1723</v>
      </c>
    </row>
    <row r="1761" spans="1:7" x14ac:dyDescent="0.25">
      <c r="A1761" s="6" t="s">
        <v>5290</v>
      </c>
      <c r="D1761" s="6" t="s">
        <v>2114</v>
      </c>
      <c r="G1761" s="6" t="s">
        <v>4641</v>
      </c>
    </row>
    <row r="1762" spans="1:7" x14ac:dyDescent="0.25">
      <c r="A1762" s="6" t="s">
        <v>5311</v>
      </c>
      <c r="D1762" s="6" t="s">
        <v>4845</v>
      </c>
      <c r="G1762" s="6" t="s">
        <v>8464</v>
      </c>
    </row>
    <row r="1763" spans="1:7" x14ac:dyDescent="0.25">
      <c r="A1763" s="6" t="s">
        <v>5345</v>
      </c>
      <c r="D1763" s="6" t="s">
        <v>6440</v>
      </c>
      <c r="G1763" s="6" t="s">
        <v>4740</v>
      </c>
    </row>
    <row r="1764" spans="1:7" x14ac:dyDescent="0.25">
      <c r="A1764" s="6" t="s">
        <v>5349</v>
      </c>
      <c r="D1764" s="6" t="s">
        <v>7486</v>
      </c>
      <c r="G1764" s="6" t="s">
        <v>7011</v>
      </c>
    </row>
    <row r="1765" spans="1:7" x14ac:dyDescent="0.25">
      <c r="A1765" s="6" t="s">
        <v>5368</v>
      </c>
      <c r="D1765" s="6" t="s">
        <v>2810</v>
      </c>
      <c r="G1765" s="6" t="s">
        <v>6068</v>
      </c>
    </row>
    <row r="1766" spans="1:7" x14ac:dyDescent="0.25">
      <c r="A1766" s="6" t="s">
        <v>5846</v>
      </c>
      <c r="D1766" s="6" t="s">
        <v>2880</v>
      </c>
      <c r="G1766" s="6" t="s">
        <v>1307</v>
      </c>
    </row>
    <row r="1767" spans="1:7" x14ac:dyDescent="0.25">
      <c r="A1767" s="6" t="s">
        <v>6118</v>
      </c>
      <c r="D1767" s="6" t="s">
        <v>2868</v>
      </c>
      <c r="G1767" s="6" t="s">
        <v>3793</v>
      </c>
    </row>
    <row r="1768" spans="1:7" x14ac:dyDescent="0.25">
      <c r="A1768" s="6" t="s">
        <v>2767</v>
      </c>
      <c r="D1768" s="6" t="s">
        <v>2889</v>
      </c>
      <c r="G1768" s="6" t="s">
        <v>1455</v>
      </c>
    </row>
    <row r="1769" spans="1:7" x14ac:dyDescent="0.25">
      <c r="A1769" s="6" t="s">
        <v>2285</v>
      </c>
      <c r="D1769" s="6" t="s">
        <v>7487</v>
      </c>
      <c r="G1769" s="6" t="s">
        <v>3849</v>
      </c>
    </row>
    <row r="1770" spans="1:7" x14ac:dyDescent="0.25">
      <c r="A1770" s="6" t="s">
        <v>1791</v>
      </c>
      <c r="D1770" s="6" t="s">
        <v>2966</v>
      </c>
      <c r="G1770" s="6" t="s">
        <v>3874</v>
      </c>
    </row>
    <row r="1771" spans="1:7" x14ac:dyDescent="0.25">
      <c r="A1771" s="6" t="s">
        <v>2097</v>
      </c>
      <c r="D1771" s="6" t="s">
        <v>8212</v>
      </c>
      <c r="G1771" s="6" t="s">
        <v>8877</v>
      </c>
    </row>
    <row r="1772" spans="1:7" x14ac:dyDescent="0.25">
      <c r="A1772" s="6" t="s">
        <v>2108</v>
      </c>
      <c r="D1772" s="6" t="s">
        <v>6816</v>
      </c>
      <c r="G1772" s="6" t="s">
        <v>1692</v>
      </c>
    </row>
    <row r="1773" spans="1:7" x14ac:dyDescent="0.25">
      <c r="A1773" s="6" t="s">
        <v>2103</v>
      </c>
      <c r="D1773" s="6" t="s">
        <v>2500</v>
      </c>
      <c r="G1773" s="6" t="s">
        <v>3904</v>
      </c>
    </row>
    <row r="1774" spans="1:7" x14ac:dyDescent="0.25">
      <c r="A1774" s="6" t="s">
        <v>5405</v>
      </c>
      <c r="D1774" s="6" t="s">
        <v>1973</v>
      </c>
      <c r="G1774" s="6" t="s">
        <v>1733</v>
      </c>
    </row>
    <row r="1775" spans="1:7" x14ac:dyDescent="0.25">
      <c r="A1775" s="6" t="s">
        <v>5400</v>
      </c>
      <c r="D1775" s="6" t="s">
        <v>1979</v>
      </c>
      <c r="G1775" s="6" t="s">
        <v>3997</v>
      </c>
    </row>
    <row r="1776" spans="1:7" x14ac:dyDescent="0.25">
      <c r="A1776" s="6" t="s">
        <v>5450</v>
      </c>
      <c r="D1776" s="6" t="s">
        <v>3096</v>
      </c>
      <c r="G1776" s="6" t="s">
        <v>4056</v>
      </c>
    </row>
    <row r="1777" spans="1:7" x14ac:dyDescent="0.25">
      <c r="A1777" s="6" t="s">
        <v>6240</v>
      </c>
      <c r="D1777" s="6" t="s">
        <v>1318</v>
      </c>
      <c r="G1777" s="6" t="s">
        <v>8878</v>
      </c>
    </row>
    <row r="1778" spans="1:7" x14ac:dyDescent="0.25">
      <c r="A1778" s="6" t="s">
        <v>4976</v>
      </c>
      <c r="D1778" s="6" t="s">
        <v>8213</v>
      </c>
      <c r="G1778" s="6" t="s">
        <v>4184</v>
      </c>
    </row>
    <row r="1779" spans="1:7" x14ac:dyDescent="0.25">
      <c r="A1779" s="6" t="s">
        <v>5023</v>
      </c>
      <c r="D1779" s="6" t="s">
        <v>6817</v>
      </c>
      <c r="G1779" s="6" t="s">
        <v>4212</v>
      </c>
    </row>
    <row r="1780" spans="1:7" x14ac:dyDescent="0.25">
      <c r="A1780" s="6" t="s">
        <v>5126</v>
      </c>
      <c r="D1780" s="6" t="s">
        <v>4055</v>
      </c>
      <c r="G1780" s="6" t="s">
        <v>4211</v>
      </c>
    </row>
    <row r="1781" spans="1:7" x14ac:dyDescent="0.25">
      <c r="A1781" s="6" t="s">
        <v>5270</v>
      </c>
      <c r="D1781" s="6" t="s">
        <v>6242</v>
      </c>
      <c r="G1781" s="6" t="s">
        <v>7013</v>
      </c>
    </row>
    <row r="1782" spans="1:7" x14ac:dyDescent="0.25">
      <c r="A1782" s="6" t="s">
        <v>5317</v>
      </c>
      <c r="D1782" s="6" t="s">
        <v>4309</v>
      </c>
      <c r="G1782" s="6" t="s">
        <v>1411</v>
      </c>
    </row>
    <row r="1783" spans="1:7" x14ac:dyDescent="0.25">
      <c r="A1783" s="6" t="s">
        <v>5386</v>
      </c>
      <c r="D1783" s="6" t="s">
        <v>7172</v>
      </c>
      <c r="G1783" s="6" t="s">
        <v>1366</v>
      </c>
    </row>
    <row r="1784" spans="1:7" x14ac:dyDescent="0.25">
      <c r="A1784" s="6" t="s">
        <v>2632</v>
      </c>
      <c r="D1784" s="6" t="s">
        <v>8214</v>
      </c>
      <c r="G1784" s="6" t="s">
        <v>4901</v>
      </c>
    </row>
    <row r="1785" spans="1:7" x14ac:dyDescent="0.25">
      <c r="A1785" s="6" t="s">
        <v>2090</v>
      </c>
      <c r="D1785" s="6" t="s">
        <v>6818</v>
      </c>
      <c r="G1785" s="6" t="s">
        <v>1547</v>
      </c>
    </row>
    <row r="1786" spans="1:7" x14ac:dyDescent="0.25">
      <c r="A1786" s="6" t="s">
        <v>5913</v>
      </c>
      <c r="D1786" s="6" t="s">
        <v>7280</v>
      </c>
      <c r="G1786" s="6" t="s">
        <v>1535</v>
      </c>
    </row>
    <row r="1787" spans="1:7" x14ac:dyDescent="0.25">
      <c r="A1787" s="6" t="s">
        <v>7171</v>
      </c>
      <c r="D1787" s="6" t="s">
        <v>2590</v>
      </c>
      <c r="G1787" s="6" t="s">
        <v>4968</v>
      </c>
    </row>
    <row r="1788" spans="1:7" x14ac:dyDescent="0.25">
      <c r="A1788" s="6" t="s">
        <v>7941</v>
      </c>
      <c r="D1788" s="6" t="s">
        <v>1994</v>
      </c>
      <c r="G1788" s="6" t="s">
        <v>1635</v>
      </c>
    </row>
    <row r="1789" spans="1:7" x14ac:dyDescent="0.25">
      <c r="A1789" s="6" t="s">
        <v>1269</v>
      </c>
      <c r="D1789" s="6" t="s">
        <v>2177</v>
      </c>
      <c r="G1789" s="6" t="s">
        <v>4998</v>
      </c>
    </row>
    <row r="1790" spans="1:7" x14ac:dyDescent="0.25">
      <c r="A1790" s="6" t="s">
        <v>6812</v>
      </c>
      <c r="D1790" s="6" t="s">
        <v>5915</v>
      </c>
      <c r="G1790" s="6" t="s">
        <v>1763</v>
      </c>
    </row>
    <row r="1791" spans="1:7" x14ac:dyDescent="0.25">
      <c r="A1791" s="6" t="s">
        <v>4980</v>
      </c>
      <c r="D1791" s="6" t="s">
        <v>2860</v>
      </c>
      <c r="G1791" s="6" t="s">
        <v>5055</v>
      </c>
    </row>
    <row r="1792" spans="1:7" x14ac:dyDescent="0.25">
      <c r="A1792" s="6" t="s">
        <v>1672</v>
      </c>
      <c r="D1792" s="6" t="s">
        <v>8215</v>
      </c>
      <c r="G1792" s="6" t="s">
        <v>5042</v>
      </c>
    </row>
    <row r="1793" spans="1:7" x14ac:dyDescent="0.25">
      <c r="A1793" s="6" t="s">
        <v>5051</v>
      </c>
      <c r="D1793" s="6" t="s">
        <v>2929</v>
      </c>
      <c r="G1793" s="6" t="s">
        <v>5212</v>
      </c>
    </row>
    <row r="1794" spans="1:7" x14ac:dyDescent="0.25">
      <c r="A1794" s="6" t="s">
        <v>6813</v>
      </c>
      <c r="D1794" s="6" t="s">
        <v>6639</v>
      </c>
      <c r="G1794" s="6" t="s">
        <v>5223</v>
      </c>
    </row>
    <row r="1795" spans="1:7" x14ac:dyDescent="0.25">
      <c r="A1795" s="6" t="s">
        <v>5250</v>
      </c>
      <c r="D1795" s="6" t="s">
        <v>7491</v>
      </c>
      <c r="G1795" s="6" t="s">
        <v>5233</v>
      </c>
    </row>
    <row r="1796" spans="1:7" x14ac:dyDescent="0.25">
      <c r="A1796" s="6" t="s">
        <v>7482</v>
      </c>
      <c r="D1796" s="6" t="s">
        <v>2999</v>
      </c>
      <c r="G1796" s="6" t="s">
        <v>5278</v>
      </c>
    </row>
    <row r="1797" spans="1:7" x14ac:dyDescent="0.25">
      <c r="A1797" s="6" t="s">
        <v>7483</v>
      </c>
      <c r="D1797" s="6" t="s">
        <v>3013</v>
      </c>
      <c r="G1797" s="6" t="s">
        <v>5340</v>
      </c>
    </row>
    <row r="1798" spans="1:7" x14ac:dyDescent="0.25">
      <c r="A1798" s="6" t="s">
        <v>5291</v>
      </c>
      <c r="D1798" s="6" t="s">
        <v>2667</v>
      </c>
      <c r="G1798" s="6" t="s">
        <v>8468</v>
      </c>
    </row>
    <row r="1799" spans="1:7" x14ac:dyDescent="0.25">
      <c r="A1799" s="6" t="s">
        <v>6438</v>
      </c>
      <c r="D1799" s="6" t="s">
        <v>3111</v>
      </c>
      <c r="G1799" s="6" t="s">
        <v>8469</v>
      </c>
    </row>
    <row r="1800" spans="1:7" x14ac:dyDescent="0.25">
      <c r="A1800" s="6" t="s">
        <v>2698</v>
      </c>
      <c r="D1800" s="6" t="s">
        <v>6243</v>
      </c>
      <c r="G1800" s="6" t="s">
        <v>8879</v>
      </c>
    </row>
    <row r="1801" spans="1:7" x14ac:dyDescent="0.25">
      <c r="A1801" s="6" t="s">
        <v>2109</v>
      </c>
      <c r="D1801" s="6" t="s">
        <v>5916</v>
      </c>
      <c r="G1801" s="6" t="s">
        <v>8470</v>
      </c>
    </row>
    <row r="1802" spans="1:7" x14ac:dyDescent="0.25">
      <c r="A1802" s="6" t="s">
        <v>5401</v>
      </c>
      <c r="D1802" s="6" t="s">
        <v>3897</v>
      </c>
      <c r="G1802" s="6" t="s">
        <v>5804</v>
      </c>
    </row>
    <row r="1803" spans="1:7" x14ac:dyDescent="0.25">
      <c r="A1803" s="6" t="s">
        <v>5446</v>
      </c>
      <c r="D1803" s="6" t="s">
        <v>4079</v>
      </c>
      <c r="G1803" s="6" t="s">
        <v>6345</v>
      </c>
    </row>
    <row r="1804" spans="1:7" x14ac:dyDescent="0.25">
      <c r="A1804" s="6" t="s">
        <v>5492</v>
      </c>
      <c r="D1804" s="6" t="s">
        <v>4197</v>
      </c>
      <c r="G1804" s="6" t="s">
        <v>7975</v>
      </c>
    </row>
    <row r="1805" spans="1:7" x14ac:dyDescent="0.25">
      <c r="A1805" s="6" t="s">
        <v>2783</v>
      </c>
      <c r="D1805" s="6" t="s">
        <v>4358</v>
      </c>
      <c r="G1805" s="6" t="s">
        <v>1335</v>
      </c>
    </row>
    <row r="1806" spans="1:7" x14ac:dyDescent="0.25">
      <c r="A1806" s="6" t="s">
        <v>6814</v>
      </c>
      <c r="D1806" s="6" t="s">
        <v>6821</v>
      </c>
      <c r="G1806" s="6" t="s">
        <v>3162</v>
      </c>
    </row>
    <row r="1807" spans="1:7" x14ac:dyDescent="0.25">
      <c r="A1807" s="6" t="s">
        <v>3078</v>
      </c>
      <c r="D1807" s="6" t="s">
        <v>8744</v>
      </c>
      <c r="G1807" s="6" t="s">
        <v>3184</v>
      </c>
    </row>
    <row r="1808" spans="1:7" x14ac:dyDescent="0.25">
      <c r="A1808" s="6" t="s">
        <v>3101</v>
      </c>
      <c r="D1808" s="6" t="s">
        <v>2467</v>
      </c>
      <c r="G1808" s="6" t="s">
        <v>3207</v>
      </c>
    </row>
    <row r="1809" spans="1:7" x14ac:dyDescent="0.25">
      <c r="A1809" s="6" t="s">
        <v>3132</v>
      </c>
      <c r="D1809" s="6" t="s">
        <v>1888</v>
      </c>
      <c r="G1809" s="6" t="s">
        <v>3216</v>
      </c>
    </row>
    <row r="1810" spans="1:7" x14ac:dyDescent="0.25">
      <c r="A1810" s="6" t="s">
        <v>1294</v>
      </c>
      <c r="D1810" s="6" t="s">
        <v>1849</v>
      </c>
      <c r="G1810" s="6" t="s">
        <v>3250</v>
      </c>
    </row>
    <row r="1811" spans="1:7" x14ac:dyDescent="0.25">
      <c r="A1811" s="6" t="s">
        <v>5504</v>
      </c>
      <c r="D1811" s="6" t="s">
        <v>2275</v>
      </c>
      <c r="G1811" s="6" t="s">
        <v>1606</v>
      </c>
    </row>
    <row r="1812" spans="1:7" x14ac:dyDescent="0.25">
      <c r="A1812" s="6" t="s">
        <v>1443</v>
      </c>
      <c r="D1812" s="6" t="s">
        <v>2795</v>
      </c>
      <c r="G1812" s="6" t="s">
        <v>1669</v>
      </c>
    </row>
    <row r="1813" spans="1:7" x14ac:dyDescent="0.25">
      <c r="A1813" s="6" t="s">
        <v>3878</v>
      </c>
      <c r="D1813" s="6" t="s">
        <v>8216</v>
      </c>
      <c r="G1813" s="6" t="s">
        <v>3347</v>
      </c>
    </row>
    <row r="1814" spans="1:7" x14ac:dyDescent="0.25">
      <c r="A1814" s="6" t="s">
        <v>1583</v>
      </c>
      <c r="D1814" s="6" t="s">
        <v>2839</v>
      </c>
      <c r="G1814" s="6" t="s">
        <v>3400</v>
      </c>
    </row>
    <row r="1815" spans="1:7" x14ac:dyDescent="0.25">
      <c r="A1815" s="6" t="s">
        <v>6241</v>
      </c>
      <c r="D1815" s="6" t="s">
        <v>2935</v>
      </c>
      <c r="G1815" s="6" t="s">
        <v>3492</v>
      </c>
    </row>
    <row r="1816" spans="1:7" x14ac:dyDescent="0.25">
      <c r="A1816" s="6" t="s">
        <v>3977</v>
      </c>
      <c r="D1816" s="6" t="s">
        <v>8217</v>
      </c>
      <c r="G1816" s="6" t="s">
        <v>3514</v>
      </c>
    </row>
    <row r="1817" spans="1:7" x14ac:dyDescent="0.25">
      <c r="A1817" s="6" t="s">
        <v>4030</v>
      </c>
      <c r="D1817" s="6" t="s">
        <v>7492</v>
      </c>
      <c r="G1817" s="6" t="s">
        <v>8472</v>
      </c>
    </row>
    <row r="1818" spans="1:7" x14ac:dyDescent="0.25">
      <c r="A1818" s="6" t="s">
        <v>6815</v>
      </c>
      <c r="D1818" s="6" t="s">
        <v>8218</v>
      </c>
      <c r="G1818" s="6" t="s">
        <v>8473</v>
      </c>
    </row>
    <row r="1819" spans="1:7" x14ac:dyDescent="0.25">
      <c r="A1819" s="6" t="s">
        <v>4167</v>
      </c>
      <c r="D1819" s="6" t="s">
        <v>4812</v>
      </c>
      <c r="G1819" s="6" t="s">
        <v>3579</v>
      </c>
    </row>
    <row r="1820" spans="1:7" x14ac:dyDescent="0.25">
      <c r="A1820" s="6" t="s">
        <v>5914</v>
      </c>
      <c r="D1820" s="6" t="s">
        <v>2353</v>
      </c>
      <c r="G1820" s="6" t="s">
        <v>8880</v>
      </c>
    </row>
    <row r="1821" spans="1:7" x14ac:dyDescent="0.25">
      <c r="A1821" s="6" t="s">
        <v>7484</v>
      </c>
      <c r="D1821" s="6" t="s">
        <v>4891</v>
      </c>
      <c r="G1821" s="6" t="s">
        <v>7021</v>
      </c>
    </row>
    <row r="1822" spans="1:7" x14ac:dyDescent="0.25">
      <c r="A1822" s="6" t="s">
        <v>7485</v>
      </c>
      <c r="D1822" s="6" t="s">
        <v>1303</v>
      </c>
      <c r="G1822" s="6" t="s">
        <v>8474</v>
      </c>
    </row>
    <row r="1823" spans="1:7" x14ac:dyDescent="0.25">
      <c r="A1823" s="6" t="s">
        <v>4286</v>
      </c>
      <c r="D1823" s="6" t="s">
        <v>3790</v>
      </c>
      <c r="G1823" s="6" t="s">
        <v>5106</v>
      </c>
    </row>
    <row r="1824" spans="1:7" x14ac:dyDescent="0.25">
      <c r="A1824" s="6" t="s">
        <v>6439</v>
      </c>
      <c r="D1824" s="6" t="s">
        <v>1437</v>
      </c>
      <c r="G1824" s="6" t="s">
        <v>8881</v>
      </c>
    </row>
    <row r="1825" spans="1:7" x14ac:dyDescent="0.25">
      <c r="A1825" s="6" t="s">
        <v>4326</v>
      </c>
      <c r="D1825" s="6" t="s">
        <v>7493</v>
      </c>
      <c r="G1825" s="6" t="s">
        <v>5231</v>
      </c>
    </row>
    <row r="1826" spans="1:7" x14ac:dyDescent="0.25">
      <c r="A1826" s="6" t="s">
        <v>4329</v>
      </c>
      <c r="D1826" s="6" t="s">
        <v>1596</v>
      </c>
      <c r="G1826" s="6" t="s">
        <v>7976</v>
      </c>
    </row>
    <row r="1827" spans="1:7" x14ac:dyDescent="0.25">
      <c r="A1827" s="6" t="s">
        <v>2448</v>
      </c>
      <c r="D1827" s="6" t="s">
        <v>6244</v>
      </c>
      <c r="G1827" s="6" t="s">
        <v>6001</v>
      </c>
    </row>
    <row r="1828" spans="1:7" x14ac:dyDescent="0.25">
      <c r="A1828" s="6" t="s">
        <v>1856</v>
      </c>
      <c r="D1828" s="6" t="s">
        <v>8219</v>
      </c>
      <c r="G1828" s="6" t="s">
        <v>1255</v>
      </c>
    </row>
    <row r="1829" spans="1:7" x14ac:dyDescent="0.25">
      <c r="A1829" s="6" t="s">
        <v>2018</v>
      </c>
      <c r="D1829" s="6" t="s">
        <v>4013</v>
      </c>
      <c r="G1829" s="6" t="s">
        <v>7022</v>
      </c>
    </row>
    <row r="1830" spans="1:7" x14ac:dyDescent="0.25">
      <c r="A1830" s="6" t="s">
        <v>4385</v>
      </c>
      <c r="D1830" s="6" t="s">
        <v>4111</v>
      </c>
      <c r="G1830" s="6" t="s">
        <v>8882</v>
      </c>
    </row>
    <row r="1831" spans="1:7" x14ac:dyDescent="0.25">
      <c r="A1831" s="6" t="s">
        <v>4480</v>
      </c>
      <c r="D1831" s="6" t="s">
        <v>4333</v>
      </c>
      <c r="G1831" s="6" t="s">
        <v>3215</v>
      </c>
    </row>
    <row r="1832" spans="1:7" x14ac:dyDescent="0.25">
      <c r="A1832" s="6" t="s">
        <v>7942</v>
      </c>
      <c r="D1832" s="6" t="s">
        <v>2754</v>
      </c>
      <c r="G1832" s="6" t="s">
        <v>6002</v>
      </c>
    </row>
    <row r="1833" spans="1:7" x14ac:dyDescent="0.25">
      <c r="A1833" s="6" t="s">
        <v>1326</v>
      </c>
      <c r="D1833" s="6" t="s">
        <v>1784</v>
      </c>
      <c r="G1833" s="6" t="s">
        <v>1605</v>
      </c>
    </row>
    <row r="1834" spans="1:7" x14ac:dyDescent="0.25">
      <c r="A1834" s="6" t="s">
        <v>1450</v>
      </c>
      <c r="D1834" s="6" t="s">
        <v>1999</v>
      </c>
      <c r="G1834" s="6" t="s">
        <v>3271</v>
      </c>
    </row>
    <row r="1835" spans="1:7" x14ac:dyDescent="0.25">
      <c r="A1835" s="6" t="s">
        <v>1659</v>
      </c>
      <c r="D1835" s="6" t="s">
        <v>4401</v>
      </c>
      <c r="G1835" s="6" t="s">
        <v>3336</v>
      </c>
    </row>
    <row r="1836" spans="1:7" x14ac:dyDescent="0.25">
      <c r="A1836" s="6" t="s">
        <v>4635</v>
      </c>
      <c r="D1836" s="6" t="s">
        <v>6824</v>
      </c>
      <c r="G1836" s="6" t="s">
        <v>3377</v>
      </c>
    </row>
    <row r="1837" spans="1:7" x14ac:dyDescent="0.25">
      <c r="A1837" s="6" t="s">
        <v>4703</v>
      </c>
      <c r="D1837" s="6" t="s">
        <v>7282</v>
      </c>
      <c r="G1837" s="6" t="s">
        <v>3483</v>
      </c>
    </row>
    <row r="1838" spans="1:7" x14ac:dyDescent="0.25">
      <c r="A1838" s="6" t="s">
        <v>4712</v>
      </c>
      <c r="D1838" s="6" t="s">
        <v>7494</v>
      </c>
      <c r="G1838" s="6" t="s">
        <v>6346</v>
      </c>
    </row>
    <row r="1839" spans="1:7" x14ac:dyDescent="0.25">
      <c r="A1839" s="6" t="s">
        <v>7943</v>
      </c>
      <c r="D1839" s="6" t="s">
        <v>8220</v>
      </c>
      <c r="G1839" s="6" t="s">
        <v>6347</v>
      </c>
    </row>
    <row r="1840" spans="1:7" x14ac:dyDescent="0.25">
      <c r="A1840" s="6" t="s">
        <v>2648</v>
      </c>
      <c r="D1840" s="6" t="s">
        <v>5022</v>
      </c>
      <c r="G1840" s="6" t="s">
        <v>3628</v>
      </c>
    </row>
    <row r="1841" spans="1:7" x14ac:dyDescent="0.25">
      <c r="A1841" s="6" t="s">
        <v>2114</v>
      </c>
      <c r="D1841" s="6" t="s">
        <v>5189</v>
      </c>
      <c r="G1841" s="6" t="s">
        <v>1399</v>
      </c>
    </row>
    <row r="1842" spans="1:7" x14ac:dyDescent="0.25">
      <c r="A1842" s="6" t="s">
        <v>4845</v>
      </c>
      <c r="D1842" s="6" t="s">
        <v>2623</v>
      </c>
      <c r="G1842" s="6" t="s">
        <v>1316</v>
      </c>
    </row>
    <row r="1843" spans="1:7" x14ac:dyDescent="0.25">
      <c r="A1843" s="6" t="s">
        <v>6504</v>
      </c>
      <c r="D1843" s="6" t="s">
        <v>2250</v>
      </c>
      <c r="G1843" s="6" t="s">
        <v>1456</v>
      </c>
    </row>
    <row r="1844" spans="1:7" x14ac:dyDescent="0.25">
      <c r="A1844" s="6" t="s">
        <v>6440</v>
      </c>
      <c r="D1844" s="6" t="s">
        <v>5429</v>
      </c>
      <c r="G1844" s="6" t="s">
        <v>3846</v>
      </c>
    </row>
    <row r="1845" spans="1:7" x14ac:dyDescent="0.25">
      <c r="A1845" s="6" t="s">
        <v>7486</v>
      </c>
      <c r="D1845" s="6" t="s">
        <v>6825</v>
      </c>
      <c r="G1845" s="6" t="s">
        <v>1627</v>
      </c>
    </row>
    <row r="1846" spans="1:7" x14ac:dyDescent="0.25">
      <c r="A1846" s="6" t="s">
        <v>2810</v>
      </c>
      <c r="D1846" s="6" t="s">
        <v>1241</v>
      </c>
      <c r="G1846" s="6" t="s">
        <v>3921</v>
      </c>
    </row>
    <row r="1847" spans="1:7" x14ac:dyDescent="0.25">
      <c r="A1847" s="6" t="s">
        <v>2880</v>
      </c>
      <c r="D1847" s="6" t="s">
        <v>3815</v>
      </c>
      <c r="G1847" s="6" t="s">
        <v>4009</v>
      </c>
    </row>
    <row r="1848" spans="1:7" x14ac:dyDescent="0.25">
      <c r="A1848" s="6" t="s">
        <v>2868</v>
      </c>
      <c r="D1848" s="6" t="s">
        <v>8221</v>
      </c>
      <c r="G1848" s="6" t="s">
        <v>4020</v>
      </c>
    </row>
    <row r="1849" spans="1:7" x14ac:dyDescent="0.25">
      <c r="A1849" s="6" t="s">
        <v>2889</v>
      </c>
      <c r="D1849" s="6" t="s">
        <v>1505</v>
      </c>
      <c r="G1849" s="6" t="s">
        <v>4136</v>
      </c>
    </row>
    <row r="1850" spans="1:7" x14ac:dyDescent="0.25">
      <c r="A1850" s="6" t="s">
        <v>7487</v>
      </c>
      <c r="D1850" s="6" t="s">
        <v>3851</v>
      </c>
      <c r="G1850" s="6" t="s">
        <v>4151</v>
      </c>
    </row>
    <row r="1851" spans="1:7" x14ac:dyDescent="0.25">
      <c r="A1851" s="6" t="s">
        <v>2966</v>
      </c>
      <c r="D1851" s="6" t="s">
        <v>3906</v>
      </c>
      <c r="G1851" s="6" t="s">
        <v>4223</v>
      </c>
    </row>
    <row r="1852" spans="1:7" x14ac:dyDescent="0.25">
      <c r="A1852" s="6" t="s">
        <v>6816</v>
      </c>
      <c r="D1852" s="6" t="s">
        <v>3943</v>
      </c>
      <c r="G1852" s="6" t="s">
        <v>7699</v>
      </c>
    </row>
    <row r="1853" spans="1:7" x14ac:dyDescent="0.25">
      <c r="A1853" s="6" t="s">
        <v>2500</v>
      </c>
      <c r="D1853" s="6" t="s">
        <v>8222</v>
      </c>
      <c r="G1853" s="6" t="s">
        <v>4263</v>
      </c>
    </row>
    <row r="1854" spans="1:7" x14ac:dyDescent="0.25">
      <c r="A1854" s="6" t="s">
        <v>1973</v>
      </c>
      <c r="D1854" s="6" t="s">
        <v>4002</v>
      </c>
      <c r="G1854" s="6" t="s">
        <v>8479</v>
      </c>
    </row>
    <row r="1855" spans="1:7" x14ac:dyDescent="0.25">
      <c r="A1855" s="6" t="s">
        <v>1979</v>
      </c>
      <c r="D1855" s="6" t="s">
        <v>4064</v>
      </c>
      <c r="G1855" s="6" t="s">
        <v>8883</v>
      </c>
    </row>
    <row r="1856" spans="1:7" x14ac:dyDescent="0.25">
      <c r="A1856" s="6" t="s">
        <v>3096</v>
      </c>
      <c r="D1856" s="6" t="s">
        <v>6826</v>
      </c>
      <c r="G1856" s="6" t="s">
        <v>8884</v>
      </c>
    </row>
    <row r="1857" spans="1:7" x14ac:dyDescent="0.25">
      <c r="A1857" s="6" t="s">
        <v>1318</v>
      </c>
      <c r="D1857" s="6" t="s">
        <v>7496</v>
      </c>
      <c r="G1857" s="6" t="s">
        <v>3801</v>
      </c>
    </row>
    <row r="1858" spans="1:7" x14ac:dyDescent="0.25">
      <c r="A1858" s="6" t="s">
        <v>7488</v>
      </c>
      <c r="D1858" s="6" t="s">
        <v>4186</v>
      </c>
      <c r="G1858" s="6" t="s">
        <v>8480</v>
      </c>
    </row>
    <row r="1859" spans="1:7" x14ac:dyDescent="0.25">
      <c r="A1859" s="6" t="s">
        <v>6817</v>
      </c>
      <c r="D1859" s="6" t="s">
        <v>4236</v>
      </c>
      <c r="G1859" s="6" t="s">
        <v>3902</v>
      </c>
    </row>
    <row r="1860" spans="1:7" x14ac:dyDescent="0.25">
      <c r="A1860" s="6" t="s">
        <v>4055</v>
      </c>
      <c r="D1860" s="6" t="s">
        <v>6119</v>
      </c>
      <c r="G1860" s="6" t="s">
        <v>7026</v>
      </c>
    </row>
    <row r="1861" spans="1:7" x14ac:dyDescent="0.25">
      <c r="A1861" s="6" t="s">
        <v>7489</v>
      </c>
      <c r="D1861" s="6" t="s">
        <v>6245</v>
      </c>
      <c r="G1861" s="6" t="s">
        <v>4018</v>
      </c>
    </row>
    <row r="1862" spans="1:7" x14ac:dyDescent="0.25">
      <c r="A1862" s="6" t="s">
        <v>6242</v>
      </c>
      <c r="D1862" s="6" t="s">
        <v>4294</v>
      </c>
      <c r="G1862" s="6" t="s">
        <v>8481</v>
      </c>
    </row>
    <row r="1863" spans="1:7" x14ac:dyDescent="0.25">
      <c r="A1863" s="6" t="s">
        <v>4309</v>
      </c>
      <c r="D1863" s="6" t="s">
        <v>4310</v>
      </c>
      <c r="G1863" s="6" t="s">
        <v>6352</v>
      </c>
    </row>
    <row r="1864" spans="1:7" x14ac:dyDescent="0.25">
      <c r="A1864" s="6" t="s">
        <v>7172</v>
      </c>
      <c r="D1864" s="6" t="s">
        <v>5917</v>
      </c>
      <c r="G1864" s="6" t="s">
        <v>4555</v>
      </c>
    </row>
    <row r="1865" spans="1:7" x14ac:dyDescent="0.25">
      <c r="A1865" s="6" t="s">
        <v>6818</v>
      </c>
      <c r="D1865" s="6" t="s">
        <v>2764</v>
      </c>
      <c r="G1865" s="6" t="s">
        <v>4592</v>
      </c>
    </row>
    <row r="1866" spans="1:7" x14ac:dyDescent="0.25">
      <c r="A1866" s="6" t="s">
        <v>7280</v>
      </c>
      <c r="D1866" s="6" t="s">
        <v>1796</v>
      </c>
      <c r="G1866" s="6" t="s">
        <v>8485</v>
      </c>
    </row>
    <row r="1867" spans="1:7" x14ac:dyDescent="0.25">
      <c r="A1867" s="6" t="s">
        <v>2590</v>
      </c>
      <c r="D1867" s="6" t="s">
        <v>1782</v>
      </c>
      <c r="G1867" s="6" t="s">
        <v>4643</v>
      </c>
    </row>
    <row r="1868" spans="1:7" x14ac:dyDescent="0.25">
      <c r="A1868" s="6" t="s">
        <v>1994</v>
      </c>
      <c r="D1868" s="6" t="s">
        <v>2184</v>
      </c>
      <c r="G1868" s="6" t="s">
        <v>6069</v>
      </c>
    </row>
    <row r="1869" spans="1:7" x14ac:dyDescent="0.25">
      <c r="A1869" s="6" t="s">
        <v>2177</v>
      </c>
      <c r="D1869" s="6" t="s">
        <v>4402</v>
      </c>
      <c r="G1869" s="6" t="s">
        <v>4741</v>
      </c>
    </row>
    <row r="1870" spans="1:7" x14ac:dyDescent="0.25">
      <c r="A1870" s="6" t="s">
        <v>5915</v>
      </c>
      <c r="D1870" s="6" t="s">
        <v>4461</v>
      </c>
      <c r="G1870" s="6" t="s">
        <v>6354</v>
      </c>
    </row>
    <row r="1871" spans="1:7" x14ac:dyDescent="0.25">
      <c r="A1871" s="6" t="s">
        <v>7490</v>
      </c>
      <c r="D1871" s="6" t="s">
        <v>6827</v>
      </c>
      <c r="G1871" s="6" t="s">
        <v>6355</v>
      </c>
    </row>
    <row r="1872" spans="1:7" x14ac:dyDescent="0.25">
      <c r="A1872" s="6" t="s">
        <v>2860</v>
      </c>
      <c r="D1872" s="6" t="s">
        <v>7497</v>
      </c>
      <c r="G1872" s="6" t="s">
        <v>4784</v>
      </c>
    </row>
    <row r="1873" spans="1:7" x14ac:dyDescent="0.25">
      <c r="A1873" s="6" t="s">
        <v>2929</v>
      </c>
      <c r="D1873" s="6" t="s">
        <v>4612</v>
      </c>
      <c r="G1873" s="6" t="s">
        <v>2776</v>
      </c>
    </row>
    <row r="1874" spans="1:7" x14ac:dyDescent="0.25">
      <c r="A1874" s="6" t="s">
        <v>6639</v>
      </c>
      <c r="D1874" s="6" t="s">
        <v>8223</v>
      </c>
      <c r="G1874" s="6" t="s">
        <v>7031</v>
      </c>
    </row>
    <row r="1875" spans="1:7" x14ac:dyDescent="0.25">
      <c r="A1875" s="6" t="s">
        <v>7491</v>
      </c>
      <c r="D1875" s="6" t="s">
        <v>4743</v>
      </c>
      <c r="G1875" s="6" t="s">
        <v>2819</v>
      </c>
    </row>
    <row r="1876" spans="1:7" x14ac:dyDescent="0.25">
      <c r="A1876" s="6" t="s">
        <v>2999</v>
      </c>
      <c r="D1876" s="6" t="s">
        <v>7498</v>
      </c>
      <c r="G1876" s="6" t="s">
        <v>2840</v>
      </c>
    </row>
    <row r="1877" spans="1:7" x14ac:dyDescent="0.25">
      <c r="A1877" s="6" t="s">
        <v>3013</v>
      </c>
      <c r="D1877" s="6" t="s">
        <v>4783</v>
      </c>
      <c r="G1877" s="6" t="s">
        <v>1274</v>
      </c>
    </row>
    <row r="1878" spans="1:7" x14ac:dyDescent="0.25">
      <c r="A1878" s="6" t="s">
        <v>6819</v>
      </c>
      <c r="D1878" s="6" t="s">
        <v>4791</v>
      </c>
      <c r="G1878" s="6" t="s">
        <v>1350</v>
      </c>
    </row>
    <row r="1879" spans="1:7" x14ac:dyDescent="0.25">
      <c r="A1879" s="6" t="s">
        <v>3050</v>
      </c>
      <c r="D1879" s="6" t="s">
        <v>2367</v>
      </c>
      <c r="G1879" s="6" t="s">
        <v>1484</v>
      </c>
    </row>
    <row r="1880" spans="1:7" x14ac:dyDescent="0.25">
      <c r="A1880" s="6" t="s">
        <v>3093</v>
      </c>
      <c r="D1880" s="6" t="s">
        <v>2399</v>
      </c>
      <c r="G1880" s="6" t="s">
        <v>1538</v>
      </c>
    </row>
    <row r="1881" spans="1:7" x14ac:dyDescent="0.25">
      <c r="A1881" s="6" t="s">
        <v>2667</v>
      </c>
      <c r="D1881" s="6" t="s">
        <v>6828</v>
      </c>
      <c r="G1881" s="6" t="s">
        <v>1630</v>
      </c>
    </row>
    <row r="1882" spans="1:7" x14ac:dyDescent="0.25">
      <c r="A1882" s="6" t="s">
        <v>3111</v>
      </c>
      <c r="D1882" s="6" t="s">
        <v>7283</v>
      </c>
      <c r="G1882" s="6" t="s">
        <v>4989</v>
      </c>
    </row>
    <row r="1883" spans="1:7" x14ac:dyDescent="0.25">
      <c r="A1883" s="6" t="s">
        <v>6243</v>
      </c>
      <c r="D1883" s="6" t="s">
        <v>7859</v>
      </c>
      <c r="G1883" s="6" t="s">
        <v>1761</v>
      </c>
    </row>
    <row r="1884" spans="1:7" x14ac:dyDescent="0.25">
      <c r="A1884" s="6" t="s">
        <v>5916</v>
      </c>
      <c r="D1884" s="6" t="s">
        <v>7860</v>
      </c>
      <c r="G1884" s="6" t="s">
        <v>5066</v>
      </c>
    </row>
    <row r="1885" spans="1:7" x14ac:dyDescent="0.25">
      <c r="A1885" s="6" t="s">
        <v>3897</v>
      </c>
      <c r="D1885" s="6" t="s">
        <v>8224</v>
      </c>
      <c r="G1885" s="6" t="s">
        <v>5151</v>
      </c>
    </row>
    <row r="1886" spans="1:7" x14ac:dyDescent="0.25">
      <c r="A1886" s="6" t="s">
        <v>6820</v>
      </c>
      <c r="D1886" s="6" t="s">
        <v>8225</v>
      </c>
      <c r="G1886" s="6" t="s">
        <v>5146</v>
      </c>
    </row>
    <row r="1887" spans="1:7" x14ac:dyDescent="0.25">
      <c r="A1887" s="6" t="s">
        <v>4079</v>
      </c>
      <c r="D1887" s="6" t="s">
        <v>7862</v>
      </c>
      <c r="G1887" s="6" t="s">
        <v>5196</v>
      </c>
    </row>
    <row r="1888" spans="1:7" x14ac:dyDescent="0.25">
      <c r="A1888" s="6" t="s">
        <v>4197</v>
      </c>
      <c r="D1888" s="6" t="s">
        <v>7863</v>
      </c>
      <c r="G1888" s="6" t="s">
        <v>5256</v>
      </c>
    </row>
    <row r="1889" spans="1:7" x14ac:dyDescent="0.25">
      <c r="A1889" s="6" t="s">
        <v>4358</v>
      </c>
      <c r="D1889" s="6" t="s">
        <v>8226</v>
      </c>
      <c r="G1889" s="6" t="s">
        <v>5297</v>
      </c>
    </row>
    <row r="1890" spans="1:7" x14ac:dyDescent="0.25">
      <c r="A1890" s="6" t="s">
        <v>6821</v>
      </c>
      <c r="D1890" s="6" t="s">
        <v>8227</v>
      </c>
      <c r="G1890" s="6" t="s">
        <v>7034</v>
      </c>
    </row>
    <row r="1891" spans="1:7" x14ac:dyDescent="0.25">
      <c r="A1891" s="6" t="s">
        <v>8744</v>
      </c>
      <c r="D1891" s="6" t="s">
        <v>8228</v>
      </c>
      <c r="G1891" s="6" t="s">
        <v>7711</v>
      </c>
    </row>
    <row r="1892" spans="1:7" x14ac:dyDescent="0.25">
      <c r="A1892" s="6" t="s">
        <v>2467</v>
      </c>
      <c r="D1892" s="6" t="s">
        <v>7499</v>
      </c>
      <c r="G1892" s="6" t="s">
        <v>6005</v>
      </c>
    </row>
    <row r="1893" spans="1:7" x14ac:dyDescent="0.25">
      <c r="A1893" s="6" t="s">
        <v>1888</v>
      </c>
      <c r="D1893" s="6" t="s">
        <v>8229</v>
      </c>
      <c r="G1893" s="6" t="s">
        <v>5113</v>
      </c>
    </row>
    <row r="1894" spans="1:7" x14ac:dyDescent="0.25">
      <c r="A1894" s="6" t="s">
        <v>1849</v>
      </c>
      <c r="D1894" s="6" t="s">
        <v>8230</v>
      </c>
      <c r="G1894" s="6" t="s">
        <v>5181</v>
      </c>
    </row>
    <row r="1895" spans="1:7" x14ac:dyDescent="0.25">
      <c r="A1895" s="6" t="s">
        <v>4430</v>
      </c>
      <c r="D1895" s="6" t="s">
        <v>8231</v>
      </c>
      <c r="G1895" s="6" t="s">
        <v>8496</v>
      </c>
    </row>
    <row r="1896" spans="1:7" x14ac:dyDescent="0.25">
      <c r="A1896" s="6" t="s">
        <v>2795</v>
      </c>
      <c r="D1896" s="6" t="s">
        <v>3104</v>
      </c>
      <c r="G1896" s="6" t="s">
        <v>8885</v>
      </c>
    </row>
    <row r="1897" spans="1:7" x14ac:dyDescent="0.25">
      <c r="A1897" s="6" t="s">
        <v>2839</v>
      </c>
      <c r="D1897" s="6" t="s">
        <v>8232</v>
      </c>
      <c r="G1897" s="6" t="s">
        <v>1343</v>
      </c>
    </row>
    <row r="1898" spans="1:7" x14ac:dyDescent="0.25">
      <c r="A1898" s="6" t="s">
        <v>2935</v>
      </c>
      <c r="D1898" s="6" t="s">
        <v>8233</v>
      </c>
      <c r="G1898" s="6" t="s">
        <v>4918</v>
      </c>
    </row>
    <row r="1899" spans="1:7" x14ac:dyDescent="0.25">
      <c r="A1899" s="6" t="s">
        <v>3008</v>
      </c>
      <c r="D1899" s="6" t="s">
        <v>8234</v>
      </c>
      <c r="G1899" s="6" t="s">
        <v>8886</v>
      </c>
    </row>
    <row r="1900" spans="1:7" x14ac:dyDescent="0.25">
      <c r="A1900" s="6" t="s">
        <v>2665</v>
      </c>
      <c r="D1900" s="6" t="s">
        <v>8235</v>
      </c>
      <c r="G1900" s="6" t="s">
        <v>1560</v>
      </c>
    </row>
    <row r="1901" spans="1:7" x14ac:dyDescent="0.25">
      <c r="A1901" s="6" t="s">
        <v>6101</v>
      </c>
      <c r="D1901" s="6" t="s">
        <v>6246</v>
      </c>
      <c r="G1901" s="6" t="s">
        <v>4958</v>
      </c>
    </row>
    <row r="1902" spans="1:7" x14ac:dyDescent="0.25">
      <c r="A1902" s="6" t="s">
        <v>7492</v>
      </c>
      <c r="D1902" s="6" t="s">
        <v>7500</v>
      </c>
      <c r="G1902" s="6" t="s">
        <v>1715</v>
      </c>
    </row>
    <row r="1903" spans="1:7" x14ac:dyDescent="0.25">
      <c r="A1903" s="6" t="s">
        <v>4812</v>
      </c>
      <c r="D1903" s="6" t="s">
        <v>8236</v>
      </c>
      <c r="G1903" s="6" t="s">
        <v>5050</v>
      </c>
    </row>
    <row r="1904" spans="1:7" x14ac:dyDescent="0.25">
      <c r="A1904" s="6" t="s">
        <v>6822</v>
      </c>
      <c r="D1904" s="6" t="s">
        <v>2348</v>
      </c>
      <c r="G1904" s="6" t="s">
        <v>5142</v>
      </c>
    </row>
    <row r="1905" spans="1:7" x14ac:dyDescent="0.25">
      <c r="A1905" s="6" t="s">
        <v>2353</v>
      </c>
      <c r="D1905" s="6" t="s">
        <v>6058</v>
      </c>
      <c r="G1905" s="6" t="s">
        <v>5149</v>
      </c>
    </row>
    <row r="1906" spans="1:7" x14ac:dyDescent="0.25">
      <c r="A1906" s="6" t="s">
        <v>4891</v>
      </c>
      <c r="D1906" s="6" t="s">
        <v>1263</v>
      </c>
      <c r="G1906" s="6" t="s">
        <v>8498</v>
      </c>
    </row>
    <row r="1907" spans="1:7" x14ac:dyDescent="0.25">
      <c r="A1907" s="6" t="s">
        <v>7281</v>
      </c>
      <c r="D1907" s="6" t="s">
        <v>3153</v>
      </c>
      <c r="G1907" s="6" t="s">
        <v>5347</v>
      </c>
    </row>
    <row r="1908" spans="1:7" x14ac:dyDescent="0.25">
      <c r="A1908" s="6" t="s">
        <v>1303</v>
      </c>
      <c r="D1908" s="6" t="s">
        <v>7501</v>
      </c>
      <c r="G1908" s="6" t="s">
        <v>1276</v>
      </c>
    </row>
    <row r="1909" spans="1:7" x14ac:dyDescent="0.25">
      <c r="A1909" s="6" t="s">
        <v>3790</v>
      </c>
      <c r="D1909" s="6" t="s">
        <v>3205</v>
      </c>
      <c r="G1909" s="6" t="s">
        <v>7038</v>
      </c>
    </row>
    <row r="1910" spans="1:7" x14ac:dyDescent="0.25">
      <c r="A1910" s="6" t="s">
        <v>6823</v>
      </c>
      <c r="D1910" s="6" t="s">
        <v>3253</v>
      </c>
      <c r="G1910" s="6" t="s">
        <v>1481</v>
      </c>
    </row>
    <row r="1911" spans="1:7" x14ac:dyDescent="0.25">
      <c r="A1911" s="6" t="s">
        <v>1437</v>
      </c>
      <c r="D1911" s="6" t="s">
        <v>3300</v>
      </c>
      <c r="G1911" s="6" t="s">
        <v>4950</v>
      </c>
    </row>
    <row r="1912" spans="1:7" x14ac:dyDescent="0.25">
      <c r="A1912" s="6" t="s">
        <v>7493</v>
      </c>
      <c r="D1912" s="6" t="s">
        <v>7502</v>
      </c>
      <c r="G1912" s="6" t="s">
        <v>1624</v>
      </c>
    </row>
    <row r="1913" spans="1:7" x14ac:dyDescent="0.25">
      <c r="A1913" s="6" t="s">
        <v>1596</v>
      </c>
      <c r="D1913" s="6" t="s">
        <v>3341</v>
      </c>
      <c r="G1913" s="6" t="s">
        <v>5012</v>
      </c>
    </row>
    <row r="1914" spans="1:7" x14ac:dyDescent="0.25">
      <c r="A1914" s="6" t="s">
        <v>6244</v>
      </c>
      <c r="D1914" s="6" t="s">
        <v>3387</v>
      </c>
      <c r="G1914" s="6" t="s">
        <v>8499</v>
      </c>
    </row>
    <row r="1915" spans="1:7" x14ac:dyDescent="0.25">
      <c r="A1915" s="6" t="s">
        <v>4013</v>
      </c>
      <c r="D1915" s="6" t="s">
        <v>3472</v>
      </c>
      <c r="G1915" s="6" t="s">
        <v>1758</v>
      </c>
    </row>
    <row r="1916" spans="1:7" x14ac:dyDescent="0.25">
      <c r="A1916" s="6" t="s">
        <v>3972</v>
      </c>
      <c r="D1916" s="6" t="s">
        <v>3522</v>
      </c>
      <c r="G1916" s="6" t="s">
        <v>5065</v>
      </c>
    </row>
    <row r="1917" spans="1:7" x14ac:dyDescent="0.25">
      <c r="A1917" s="6" t="s">
        <v>4111</v>
      </c>
      <c r="D1917" s="6" t="s">
        <v>3485</v>
      </c>
      <c r="G1917" s="6" t="s">
        <v>5087</v>
      </c>
    </row>
    <row r="1918" spans="1:7" x14ac:dyDescent="0.25">
      <c r="A1918" s="6" t="s">
        <v>4287</v>
      </c>
      <c r="D1918" s="6" t="s">
        <v>3562</v>
      </c>
      <c r="G1918" s="6" t="s">
        <v>8500</v>
      </c>
    </row>
    <row r="1919" spans="1:7" x14ac:dyDescent="0.25">
      <c r="A1919" s="6" t="s">
        <v>4333</v>
      </c>
      <c r="D1919" s="6" t="s">
        <v>6830</v>
      </c>
      <c r="G1919" s="6" t="s">
        <v>5164</v>
      </c>
    </row>
    <row r="1920" spans="1:7" x14ac:dyDescent="0.25">
      <c r="A1920" s="6" t="s">
        <v>2754</v>
      </c>
      <c r="D1920" s="6" t="s">
        <v>3633</v>
      </c>
      <c r="G1920" s="6" t="s">
        <v>5170</v>
      </c>
    </row>
    <row r="1921" spans="1:7" x14ac:dyDescent="0.25">
      <c r="A1921" s="6" t="s">
        <v>1784</v>
      </c>
      <c r="D1921" s="6" t="s">
        <v>2545</v>
      </c>
      <c r="G1921" s="6" t="s">
        <v>5206</v>
      </c>
    </row>
    <row r="1922" spans="1:7" x14ac:dyDescent="0.25">
      <c r="A1922" s="6" t="s">
        <v>1999</v>
      </c>
      <c r="D1922" s="6" t="s">
        <v>1897</v>
      </c>
      <c r="G1922" s="6" t="s">
        <v>5211</v>
      </c>
    </row>
    <row r="1923" spans="1:7" x14ac:dyDescent="0.25">
      <c r="A1923" s="6" t="s">
        <v>4401</v>
      </c>
      <c r="D1923" s="6" t="s">
        <v>2077</v>
      </c>
      <c r="G1923" s="6" t="s">
        <v>6358</v>
      </c>
    </row>
    <row r="1924" spans="1:7" x14ac:dyDescent="0.25">
      <c r="A1924" s="6" t="s">
        <v>6824</v>
      </c>
      <c r="D1924" s="6" t="s">
        <v>2234</v>
      </c>
      <c r="G1924" s="6" t="s">
        <v>5301</v>
      </c>
    </row>
    <row r="1925" spans="1:7" x14ac:dyDescent="0.25">
      <c r="A1925" s="6" t="s">
        <v>7282</v>
      </c>
      <c r="D1925" s="6" t="s">
        <v>3705</v>
      </c>
      <c r="G1925" s="6" t="s">
        <v>5321</v>
      </c>
    </row>
    <row r="1926" spans="1:7" x14ac:dyDescent="0.25">
      <c r="A1926" s="6" t="s">
        <v>7494</v>
      </c>
      <c r="D1926" s="6" t="s">
        <v>4510</v>
      </c>
      <c r="G1926" s="6" t="s">
        <v>5327</v>
      </c>
    </row>
    <row r="1927" spans="1:7" x14ac:dyDescent="0.25">
      <c r="A1927" s="6" t="s">
        <v>5022</v>
      </c>
      <c r="D1927" s="6" t="s">
        <v>5918</v>
      </c>
      <c r="G1927" s="6" t="s">
        <v>2826</v>
      </c>
    </row>
    <row r="1928" spans="1:7" x14ac:dyDescent="0.25">
      <c r="A1928" s="6" t="s">
        <v>5099</v>
      </c>
      <c r="D1928" s="6" t="s">
        <v>6831</v>
      </c>
      <c r="G1928" s="6" t="s">
        <v>8887</v>
      </c>
    </row>
    <row r="1929" spans="1:7" x14ac:dyDescent="0.25">
      <c r="A1929" s="6" t="s">
        <v>5189</v>
      </c>
      <c r="D1929" s="6" t="s">
        <v>4640</v>
      </c>
      <c r="G1929" s="6" t="s">
        <v>7045</v>
      </c>
    </row>
    <row r="1930" spans="1:7" x14ac:dyDescent="0.25">
      <c r="A1930" s="6" t="s">
        <v>2623</v>
      </c>
      <c r="D1930" s="6" t="s">
        <v>4717</v>
      </c>
      <c r="G1930" s="6" t="s">
        <v>7727</v>
      </c>
    </row>
    <row r="1931" spans="1:7" x14ac:dyDescent="0.25">
      <c r="A1931" s="6" t="s">
        <v>2250</v>
      </c>
      <c r="D1931" s="6" t="s">
        <v>4774</v>
      </c>
      <c r="G1931" s="6" t="s">
        <v>1405</v>
      </c>
    </row>
    <row r="1932" spans="1:7" x14ac:dyDescent="0.25">
      <c r="A1932" s="6" t="s">
        <v>5429</v>
      </c>
      <c r="D1932" s="6" t="s">
        <v>2710</v>
      </c>
      <c r="G1932" s="6" t="s">
        <v>1355</v>
      </c>
    </row>
    <row r="1933" spans="1:7" x14ac:dyDescent="0.25">
      <c r="A1933" s="6" t="s">
        <v>6825</v>
      </c>
      <c r="D1933" s="6" t="s">
        <v>4840</v>
      </c>
      <c r="G1933" s="6" t="s">
        <v>1467</v>
      </c>
    </row>
    <row r="1934" spans="1:7" x14ac:dyDescent="0.25">
      <c r="A1934" s="6" t="s">
        <v>1241</v>
      </c>
      <c r="D1934" s="6" t="s">
        <v>5787</v>
      </c>
      <c r="G1934" s="6" t="s">
        <v>1608</v>
      </c>
    </row>
    <row r="1935" spans="1:7" x14ac:dyDescent="0.25">
      <c r="A1935" s="6" t="s">
        <v>3815</v>
      </c>
      <c r="D1935" s="6" t="s">
        <v>8237</v>
      </c>
      <c r="G1935" s="6" t="s">
        <v>3251</v>
      </c>
    </row>
    <row r="1936" spans="1:7" x14ac:dyDescent="0.25">
      <c r="A1936" s="6" t="s">
        <v>1505</v>
      </c>
      <c r="D1936" s="6" t="s">
        <v>5788</v>
      </c>
      <c r="G1936" s="6" t="s">
        <v>8513</v>
      </c>
    </row>
    <row r="1937" spans="1:7" x14ac:dyDescent="0.25">
      <c r="A1937" s="6" t="s">
        <v>3851</v>
      </c>
      <c r="D1937" s="6" t="s">
        <v>8238</v>
      </c>
      <c r="G1937" s="6" t="s">
        <v>3383</v>
      </c>
    </row>
    <row r="1938" spans="1:7" x14ac:dyDescent="0.25">
      <c r="A1938" s="6" t="s">
        <v>7495</v>
      </c>
      <c r="D1938" s="6" t="s">
        <v>5790</v>
      </c>
      <c r="G1938" s="6" t="s">
        <v>3424</v>
      </c>
    </row>
    <row r="1939" spans="1:7" x14ac:dyDescent="0.25">
      <c r="A1939" s="6" t="s">
        <v>3906</v>
      </c>
      <c r="D1939" s="6" t="s">
        <v>7174</v>
      </c>
      <c r="G1939" s="6" t="s">
        <v>3467</v>
      </c>
    </row>
    <row r="1940" spans="1:7" x14ac:dyDescent="0.25">
      <c r="A1940" s="6" t="s">
        <v>3943</v>
      </c>
      <c r="D1940" s="6" t="s">
        <v>5791</v>
      </c>
      <c r="G1940" s="6" t="s">
        <v>3523</v>
      </c>
    </row>
    <row r="1941" spans="1:7" x14ac:dyDescent="0.25">
      <c r="A1941" s="6" t="s">
        <v>4002</v>
      </c>
      <c r="D1941" s="6" t="s">
        <v>5792</v>
      </c>
      <c r="G1941" s="6" t="s">
        <v>3560</v>
      </c>
    </row>
    <row r="1942" spans="1:7" x14ac:dyDescent="0.25">
      <c r="A1942" s="6" t="s">
        <v>4064</v>
      </c>
      <c r="D1942" s="6" t="s">
        <v>6247</v>
      </c>
      <c r="G1942" s="6" t="s">
        <v>3623</v>
      </c>
    </row>
    <row r="1943" spans="1:7" x14ac:dyDescent="0.25">
      <c r="A1943" s="6" t="s">
        <v>6826</v>
      </c>
      <c r="D1943" s="6" t="s">
        <v>8239</v>
      </c>
      <c r="G1943" s="6" t="s">
        <v>6149</v>
      </c>
    </row>
    <row r="1944" spans="1:7" x14ac:dyDescent="0.25">
      <c r="A1944" s="6" t="s">
        <v>7496</v>
      </c>
      <c r="D1944" s="6" t="s">
        <v>4590</v>
      </c>
      <c r="G1944" s="6" t="s">
        <v>6009</v>
      </c>
    </row>
    <row r="1945" spans="1:7" x14ac:dyDescent="0.25">
      <c r="A1945" s="6" t="s">
        <v>4186</v>
      </c>
      <c r="D1945" s="6" t="s">
        <v>5919</v>
      </c>
      <c r="G1945" s="6" t="s">
        <v>8515</v>
      </c>
    </row>
    <row r="1946" spans="1:7" x14ac:dyDescent="0.25">
      <c r="A1946" s="6" t="s">
        <v>4236</v>
      </c>
      <c r="D1946" s="6" t="s">
        <v>6121</v>
      </c>
      <c r="G1946" s="6" t="s">
        <v>7047</v>
      </c>
    </row>
    <row r="1947" spans="1:7" x14ac:dyDescent="0.25">
      <c r="A1947" s="6" t="s">
        <v>6119</v>
      </c>
      <c r="D1947" s="6" t="s">
        <v>6248</v>
      </c>
      <c r="G1947" s="6" t="s">
        <v>1290</v>
      </c>
    </row>
    <row r="1948" spans="1:7" x14ac:dyDescent="0.25">
      <c r="A1948" s="6" t="s">
        <v>6245</v>
      </c>
      <c r="D1948" s="6" t="s">
        <v>2642</v>
      </c>
      <c r="G1948" s="6" t="s">
        <v>8518</v>
      </c>
    </row>
    <row r="1949" spans="1:7" x14ac:dyDescent="0.25">
      <c r="A1949" s="6" t="s">
        <v>4294</v>
      </c>
      <c r="D1949" s="6" t="s">
        <v>2277</v>
      </c>
      <c r="G1949" s="6" t="s">
        <v>7050</v>
      </c>
    </row>
    <row r="1950" spans="1:7" x14ac:dyDescent="0.25">
      <c r="A1950" s="6" t="s">
        <v>4310</v>
      </c>
      <c r="D1950" s="6" t="s">
        <v>1385</v>
      </c>
      <c r="G1950" s="6" t="s">
        <v>7051</v>
      </c>
    </row>
    <row r="1951" spans="1:7" x14ac:dyDescent="0.25">
      <c r="A1951" s="6" t="s">
        <v>5917</v>
      </c>
      <c r="D1951" s="6" t="s">
        <v>6832</v>
      </c>
      <c r="G1951" s="6" t="s">
        <v>2886</v>
      </c>
    </row>
    <row r="1952" spans="1:7" x14ac:dyDescent="0.25">
      <c r="A1952" s="6" t="s">
        <v>2764</v>
      </c>
      <c r="D1952" s="6" t="s">
        <v>8240</v>
      </c>
      <c r="G1952" s="6" t="s">
        <v>7734</v>
      </c>
    </row>
    <row r="1953" spans="1:7" x14ac:dyDescent="0.25">
      <c r="A1953" s="6" t="s">
        <v>1796</v>
      </c>
      <c r="D1953" s="6" t="s">
        <v>6122</v>
      </c>
      <c r="G1953" s="6" t="s">
        <v>8520</v>
      </c>
    </row>
    <row r="1954" spans="1:7" x14ac:dyDescent="0.25">
      <c r="A1954" s="6" t="s">
        <v>1782</v>
      </c>
      <c r="D1954" s="6" t="s">
        <v>6441</v>
      </c>
      <c r="G1954" s="6" t="s">
        <v>7052</v>
      </c>
    </row>
    <row r="1955" spans="1:7" x14ac:dyDescent="0.25">
      <c r="A1955" s="6" t="s">
        <v>2184</v>
      </c>
      <c r="D1955" s="6" t="s">
        <v>6833</v>
      </c>
      <c r="G1955" s="6" t="s">
        <v>7058</v>
      </c>
    </row>
    <row r="1956" spans="1:7" x14ac:dyDescent="0.25">
      <c r="A1956" s="6" t="s">
        <v>4402</v>
      </c>
      <c r="D1956" s="6" t="s">
        <v>1641</v>
      </c>
      <c r="G1956" s="6" t="s">
        <v>1653</v>
      </c>
    </row>
    <row r="1957" spans="1:7" x14ac:dyDescent="0.25">
      <c r="A1957" s="6" t="s">
        <v>4461</v>
      </c>
      <c r="D1957" s="6" t="s">
        <v>2899</v>
      </c>
      <c r="G1957" s="6" t="s">
        <v>3999</v>
      </c>
    </row>
    <row r="1958" spans="1:7" x14ac:dyDescent="0.25">
      <c r="A1958" s="6" t="s">
        <v>6827</v>
      </c>
      <c r="D1958" s="6" t="s">
        <v>2949</v>
      </c>
      <c r="G1958" s="6" t="s">
        <v>6364</v>
      </c>
    </row>
    <row r="1959" spans="1:7" x14ac:dyDescent="0.25">
      <c r="A1959" s="6" t="s">
        <v>7497</v>
      </c>
      <c r="D1959" s="6" t="s">
        <v>2650</v>
      </c>
      <c r="G1959" s="6" t="s">
        <v>1300</v>
      </c>
    </row>
    <row r="1960" spans="1:7" x14ac:dyDescent="0.25">
      <c r="A1960" s="6" t="s">
        <v>4612</v>
      </c>
      <c r="D1960" s="6" t="s">
        <v>1952</v>
      </c>
      <c r="G1960" s="6" t="s">
        <v>8535</v>
      </c>
    </row>
    <row r="1961" spans="1:7" x14ac:dyDescent="0.25">
      <c r="A1961" s="6" t="s">
        <v>4644</v>
      </c>
      <c r="D1961" s="6" t="s">
        <v>3121</v>
      </c>
      <c r="G1961" s="6" t="s">
        <v>1445</v>
      </c>
    </row>
    <row r="1962" spans="1:7" x14ac:dyDescent="0.25">
      <c r="A1962" s="6" t="s">
        <v>4743</v>
      </c>
      <c r="D1962" s="6" t="s">
        <v>3105</v>
      </c>
      <c r="G1962" s="6" t="s">
        <v>7060</v>
      </c>
    </row>
    <row r="1963" spans="1:7" x14ac:dyDescent="0.25">
      <c r="A1963" s="6" t="s">
        <v>7498</v>
      </c>
      <c r="D1963" s="6" t="s">
        <v>1331</v>
      </c>
      <c r="G1963" s="6" t="s">
        <v>1656</v>
      </c>
    </row>
    <row r="1964" spans="1:7" x14ac:dyDescent="0.25">
      <c r="A1964" s="6" t="s">
        <v>4783</v>
      </c>
      <c r="D1964" s="6" t="s">
        <v>7506</v>
      </c>
      <c r="G1964" s="6" t="s">
        <v>6365</v>
      </c>
    </row>
    <row r="1965" spans="1:7" x14ac:dyDescent="0.25">
      <c r="A1965" s="6" t="s">
        <v>4791</v>
      </c>
      <c r="D1965" s="6" t="s">
        <v>3199</v>
      </c>
      <c r="G1965" s="6" t="s">
        <v>7061</v>
      </c>
    </row>
    <row r="1966" spans="1:7" x14ac:dyDescent="0.25">
      <c r="A1966" s="6" t="s">
        <v>2367</v>
      </c>
      <c r="D1966" s="6" t="s">
        <v>3230</v>
      </c>
      <c r="G1966" s="6" t="s">
        <v>1731</v>
      </c>
    </row>
    <row r="1967" spans="1:7" x14ac:dyDescent="0.25">
      <c r="A1967" s="6" t="s">
        <v>2399</v>
      </c>
      <c r="D1967" s="6" t="s">
        <v>3260</v>
      </c>
      <c r="G1967" s="6" t="s">
        <v>4087</v>
      </c>
    </row>
    <row r="1968" spans="1:7" x14ac:dyDescent="0.25">
      <c r="A1968" s="6" t="s">
        <v>6828</v>
      </c>
      <c r="D1968" s="6" t="s">
        <v>3295</v>
      </c>
      <c r="G1968" s="6" t="s">
        <v>7742</v>
      </c>
    </row>
    <row r="1969" spans="1:7" x14ac:dyDescent="0.25">
      <c r="A1969" s="6" t="s">
        <v>7283</v>
      </c>
      <c r="D1969" s="6" t="s">
        <v>3330</v>
      </c>
      <c r="G1969" s="6" t="s">
        <v>8536</v>
      </c>
    </row>
    <row r="1970" spans="1:7" x14ac:dyDescent="0.25">
      <c r="A1970" s="6" t="s">
        <v>7859</v>
      </c>
      <c r="D1970" s="6" t="s">
        <v>6835</v>
      </c>
      <c r="G1970" s="6" t="s">
        <v>4308</v>
      </c>
    </row>
    <row r="1971" spans="1:7" x14ac:dyDescent="0.25">
      <c r="A1971" s="6" t="s">
        <v>7860</v>
      </c>
      <c r="D1971" s="6" t="s">
        <v>8241</v>
      </c>
      <c r="G1971" s="6" t="s">
        <v>6654</v>
      </c>
    </row>
    <row r="1972" spans="1:7" x14ac:dyDescent="0.25">
      <c r="A1972" s="6" t="s">
        <v>7861</v>
      </c>
      <c r="D1972" s="6" t="s">
        <v>3436</v>
      </c>
      <c r="G1972" s="6" t="s">
        <v>8537</v>
      </c>
    </row>
    <row r="1973" spans="1:7" x14ac:dyDescent="0.25">
      <c r="A1973" s="6" t="s">
        <v>7862</v>
      </c>
      <c r="D1973" s="6" t="s">
        <v>3443</v>
      </c>
      <c r="G1973" s="6" t="s">
        <v>2892</v>
      </c>
    </row>
    <row r="1974" spans="1:7" x14ac:dyDescent="0.25">
      <c r="A1974" s="6" t="s">
        <v>7863</v>
      </c>
      <c r="D1974" s="6" t="s">
        <v>6249</v>
      </c>
      <c r="G1974" s="6" t="s">
        <v>3015</v>
      </c>
    </row>
    <row r="1975" spans="1:7" x14ac:dyDescent="0.25">
      <c r="A1975" s="6" t="s">
        <v>7499</v>
      </c>
      <c r="D1975" s="6" t="s">
        <v>3605</v>
      </c>
      <c r="G1975" s="6" t="s">
        <v>8888</v>
      </c>
    </row>
    <row r="1976" spans="1:7" x14ac:dyDescent="0.25">
      <c r="A1976" s="6" t="s">
        <v>3104</v>
      </c>
      <c r="D1976" s="6" t="s">
        <v>2599</v>
      </c>
      <c r="G1976" s="6" t="s">
        <v>8889</v>
      </c>
    </row>
    <row r="1977" spans="1:7" x14ac:dyDescent="0.25">
      <c r="A1977" s="6" t="s">
        <v>6246</v>
      </c>
      <c r="D1977" s="6" t="s">
        <v>1931</v>
      </c>
      <c r="G1977" s="6" t="s">
        <v>8541</v>
      </c>
    </row>
    <row r="1978" spans="1:7" x14ac:dyDescent="0.25">
      <c r="A1978" s="6" t="s">
        <v>7500</v>
      </c>
      <c r="D1978" s="6" t="s">
        <v>2193</v>
      </c>
      <c r="G1978" s="6" t="s">
        <v>8542</v>
      </c>
    </row>
    <row r="1979" spans="1:7" x14ac:dyDescent="0.25">
      <c r="A1979" s="6" t="s">
        <v>6829</v>
      </c>
      <c r="D1979" s="6" t="s">
        <v>3683</v>
      </c>
      <c r="G1979" s="6" t="s">
        <v>1261</v>
      </c>
    </row>
    <row r="1980" spans="1:7" x14ac:dyDescent="0.25">
      <c r="A1980" s="6" t="s">
        <v>2348</v>
      </c>
      <c r="D1980" s="6" t="s">
        <v>3675</v>
      </c>
      <c r="G1980" s="6" t="s">
        <v>1360</v>
      </c>
    </row>
    <row r="1981" spans="1:7" x14ac:dyDescent="0.25">
      <c r="A1981" s="6" t="s">
        <v>6058</v>
      </c>
      <c r="D1981" s="6" t="s">
        <v>1421</v>
      </c>
      <c r="G1981" s="6" t="s">
        <v>1519</v>
      </c>
    </row>
    <row r="1982" spans="1:7" x14ac:dyDescent="0.25">
      <c r="A1982" s="6" t="s">
        <v>1263</v>
      </c>
      <c r="D1982" s="6" t="s">
        <v>4556</v>
      </c>
      <c r="G1982" s="6" t="s">
        <v>7067</v>
      </c>
    </row>
    <row r="1983" spans="1:7" x14ac:dyDescent="0.25">
      <c r="A1983" s="6" t="s">
        <v>3153</v>
      </c>
      <c r="D1983" s="6" t="s">
        <v>8242</v>
      </c>
      <c r="G1983" s="6" t="s">
        <v>1617</v>
      </c>
    </row>
    <row r="1984" spans="1:7" x14ac:dyDescent="0.25">
      <c r="A1984" s="6" t="s">
        <v>7501</v>
      </c>
      <c r="D1984" s="6" t="s">
        <v>4681</v>
      </c>
      <c r="G1984" s="6" t="s">
        <v>5031</v>
      </c>
    </row>
    <row r="1985" spans="1:7" x14ac:dyDescent="0.25">
      <c r="A1985" s="6" t="s">
        <v>3205</v>
      </c>
      <c r="D1985" s="6" t="s">
        <v>5847</v>
      </c>
      <c r="G1985" s="6" t="s">
        <v>5049</v>
      </c>
    </row>
    <row r="1986" spans="1:7" x14ac:dyDescent="0.25">
      <c r="A1986" s="6" t="s">
        <v>3253</v>
      </c>
      <c r="D1986" s="6" t="s">
        <v>4805</v>
      </c>
      <c r="G1986" s="6" t="s">
        <v>5059</v>
      </c>
    </row>
    <row r="1987" spans="1:7" x14ac:dyDescent="0.25">
      <c r="A1987" s="6" t="s">
        <v>3300</v>
      </c>
      <c r="D1987" s="6" t="s">
        <v>4811</v>
      </c>
      <c r="G1987" s="6" t="s">
        <v>5081</v>
      </c>
    </row>
    <row r="1988" spans="1:7" x14ac:dyDescent="0.25">
      <c r="A1988" s="6" t="s">
        <v>7502</v>
      </c>
      <c r="D1988" s="6" t="s">
        <v>2363</v>
      </c>
      <c r="G1988" s="6" t="s">
        <v>5138</v>
      </c>
    </row>
    <row r="1989" spans="1:7" x14ac:dyDescent="0.25">
      <c r="A1989" s="6" t="s">
        <v>3341</v>
      </c>
      <c r="D1989" s="6" t="s">
        <v>2393</v>
      </c>
      <c r="G1989" s="6" t="s">
        <v>5144</v>
      </c>
    </row>
    <row r="1990" spans="1:7" x14ac:dyDescent="0.25">
      <c r="A1990" s="6" t="s">
        <v>3387</v>
      </c>
      <c r="D1990" s="6" t="s">
        <v>4875</v>
      </c>
      <c r="G1990" s="6" t="s">
        <v>5184</v>
      </c>
    </row>
    <row r="1991" spans="1:7" x14ac:dyDescent="0.25">
      <c r="A1991" s="6" t="s">
        <v>3472</v>
      </c>
      <c r="D1991" s="6" t="s">
        <v>8243</v>
      </c>
      <c r="G1991" s="6" t="s">
        <v>5294</v>
      </c>
    </row>
    <row r="1992" spans="1:7" x14ac:dyDescent="0.25">
      <c r="A1992" s="6" t="s">
        <v>3522</v>
      </c>
      <c r="D1992" s="6" t="s">
        <v>4899</v>
      </c>
      <c r="G1992" s="6" t="s">
        <v>7747</v>
      </c>
    </row>
    <row r="1993" spans="1:7" x14ac:dyDescent="0.25">
      <c r="A1993" s="6" t="s">
        <v>3485</v>
      </c>
      <c r="D1993" s="6" t="s">
        <v>6250</v>
      </c>
      <c r="G1993" s="6" t="s">
        <v>7069</v>
      </c>
    </row>
    <row r="1994" spans="1:7" x14ac:dyDescent="0.25">
      <c r="A1994" s="6" t="s">
        <v>3562</v>
      </c>
      <c r="D1994" s="6" t="s">
        <v>4962</v>
      </c>
      <c r="G1994" s="6" t="s">
        <v>8890</v>
      </c>
    </row>
    <row r="1995" spans="1:7" x14ac:dyDescent="0.25">
      <c r="A1995" s="6" t="s">
        <v>6830</v>
      </c>
      <c r="D1995" s="6" t="s">
        <v>4977</v>
      </c>
      <c r="G1995" s="6" t="s">
        <v>3858</v>
      </c>
    </row>
    <row r="1996" spans="1:7" x14ac:dyDescent="0.25">
      <c r="A1996" s="6" t="s">
        <v>7944</v>
      </c>
      <c r="D1996" s="6" t="s">
        <v>5920</v>
      </c>
      <c r="G1996" s="6" t="s">
        <v>8891</v>
      </c>
    </row>
    <row r="1997" spans="1:7" x14ac:dyDescent="0.25">
      <c r="A1997" s="6" t="s">
        <v>3633</v>
      </c>
      <c r="D1997" s="6" t="s">
        <v>4997</v>
      </c>
      <c r="G1997" s="6" t="s">
        <v>3903</v>
      </c>
    </row>
    <row r="1998" spans="1:7" x14ac:dyDescent="0.25">
      <c r="A1998" s="6" t="s">
        <v>3647</v>
      </c>
      <c r="D1998" s="6" t="s">
        <v>5024</v>
      </c>
      <c r="G1998" s="6" t="s">
        <v>1223</v>
      </c>
    </row>
    <row r="1999" spans="1:7" x14ac:dyDescent="0.25">
      <c r="A1999" s="6" t="s">
        <v>3655</v>
      </c>
      <c r="D1999" s="6" t="s">
        <v>7508</v>
      </c>
      <c r="G1999" s="6" t="s">
        <v>8892</v>
      </c>
    </row>
    <row r="2000" spans="1:7" x14ac:dyDescent="0.25">
      <c r="A2000" s="6" t="s">
        <v>2545</v>
      </c>
      <c r="D2000" s="6" t="s">
        <v>5057</v>
      </c>
      <c r="G2000" s="6" t="s">
        <v>7750</v>
      </c>
    </row>
    <row r="2001" spans="1:7" x14ac:dyDescent="0.25">
      <c r="A2001" s="6" t="s">
        <v>1897</v>
      </c>
      <c r="D2001" s="6" t="s">
        <v>5098</v>
      </c>
      <c r="G2001" s="6" t="s">
        <v>2910</v>
      </c>
    </row>
    <row r="2002" spans="1:7" x14ac:dyDescent="0.25">
      <c r="A2002" s="6" t="s">
        <v>2077</v>
      </c>
      <c r="D2002" s="6" t="s">
        <v>5091</v>
      </c>
      <c r="G2002" s="6" t="s">
        <v>5856</v>
      </c>
    </row>
    <row r="2003" spans="1:7" x14ac:dyDescent="0.25">
      <c r="A2003" s="6" t="s">
        <v>2234</v>
      </c>
      <c r="D2003" s="6" t="s">
        <v>5154</v>
      </c>
      <c r="G2003" s="6" t="s">
        <v>6368</v>
      </c>
    </row>
    <row r="2004" spans="1:7" x14ac:dyDescent="0.25">
      <c r="A2004" s="6" t="s">
        <v>3705</v>
      </c>
      <c r="D2004" s="6" t="s">
        <v>5191</v>
      </c>
      <c r="G2004" s="6" t="s">
        <v>3048</v>
      </c>
    </row>
    <row r="2005" spans="1:7" x14ac:dyDescent="0.25">
      <c r="A2005" s="6" t="s">
        <v>4510</v>
      </c>
      <c r="D2005" s="6" t="s">
        <v>5364</v>
      </c>
      <c r="G2005" s="6" t="s">
        <v>1329</v>
      </c>
    </row>
    <row r="2006" spans="1:7" x14ac:dyDescent="0.25">
      <c r="A2006" s="6" t="s">
        <v>5918</v>
      </c>
      <c r="D2006" s="6" t="s">
        <v>2633</v>
      </c>
      <c r="G2006" s="6" t="s">
        <v>1464</v>
      </c>
    </row>
    <row r="2007" spans="1:7" x14ac:dyDescent="0.25">
      <c r="A2007" s="6" t="s">
        <v>6831</v>
      </c>
      <c r="D2007" s="6" t="s">
        <v>2093</v>
      </c>
      <c r="G2007" s="6" t="s">
        <v>1603</v>
      </c>
    </row>
    <row r="2008" spans="1:7" x14ac:dyDescent="0.25">
      <c r="A2008" s="6" t="s">
        <v>4640</v>
      </c>
      <c r="D2008" s="6" t="s">
        <v>2269</v>
      </c>
      <c r="G2008" s="6" t="s">
        <v>3302</v>
      </c>
    </row>
    <row r="2009" spans="1:7" x14ac:dyDescent="0.25">
      <c r="A2009" s="6" t="s">
        <v>4717</v>
      </c>
      <c r="D2009" s="6" t="s">
        <v>2802</v>
      </c>
      <c r="G2009" s="6" t="s">
        <v>3334</v>
      </c>
    </row>
    <row r="2010" spans="1:7" x14ac:dyDescent="0.25">
      <c r="A2010" s="6" t="s">
        <v>4774</v>
      </c>
      <c r="D2010" s="6" t="s">
        <v>7510</v>
      </c>
      <c r="G2010" s="6" t="s">
        <v>3475</v>
      </c>
    </row>
    <row r="2011" spans="1:7" x14ac:dyDescent="0.25">
      <c r="A2011" s="6" t="s">
        <v>2710</v>
      </c>
      <c r="D2011" s="6" t="s">
        <v>8244</v>
      </c>
      <c r="G2011" s="6" t="s">
        <v>7321</v>
      </c>
    </row>
    <row r="2012" spans="1:7" x14ac:dyDescent="0.25">
      <c r="A2012" s="6" t="s">
        <v>4840</v>
      </c>
      <c r="D2012" s="6" t="s">
        <v>2943</v>
      </c>
      <c r="G2012" s="6" t="s">
        <v>1244</v>
      </c>
    </row>
    <row r="2013" spans="1:7" x14ac:dyDescent="0.25">
      <c r="A2013" s="6" t="s">
        <v>7503</v>
      </c>
      <c r="D2013" s="6" t="s">
        <v>7511</v>
      </c>
      <c r="G2013" s="6" t="s">
        <v>3187</v>
      </c>
    </row>
    <row r="2014" spans="1:7" x14ac:dyDescent="0.25">
      <c r="A2014" s="6" t="s">
        <v>5787</v>
      </c>
      <c r="D2014" s="6" t="s">
        <v>8245</v>
      </c>
      <c r="G2014" s="6" t="s">
        <v>1563</v>
      </c>
    </row>
    <row r="2015" spans="1:7" x14ac:dyDescent="0.25">
      <c r="A2015" s="6" t="s">
        <v>5788</v>
      </c>
      <c r="D2015" s="6" t="s">
        <v>2559</v>
      </c>
      <c r="G2015" s="6" t="s">
        <v>1693</v>
      </c>
    </row>
    <row r="2016" spans="1:7" x14ac:dyDescent="0.25">
      <c r="A2016" s="6" t="s">
        <v>7504</v>
      </c>
      <c r="D2016" s="6" t="s">
        <v>2145</v>
      </c>
      <c r="G2016" s="6" t="s">
        <v>3344</v>
      </c>
    </row>
    <row r="2017" spans="1:7" x14ac:dyDescent="0.25">
      <c r="A2017" s="6" t="s">
        <v>5789</v>
      </c>
      <c r="D2017" s="6" t="s">
        <v>3825</v>
      </c>
      <c r="G2017" s="6" t="s">
        <v>3474</v>
      </c>
    </row>
    <row r="2018" spans="1:7" x14ac:dyDescent="0.25">
      <c r="A2018" s="6" t="s">
        <v>5790</v>
      </c>
      <c r="D2018" s="6" t="s">
        <v>7512</v>
      </c>
      <c r="G2018" s="6" t="s">
        <v>3649</v>
      </c>
    </row>
    <row r="2019" spans="1:7" x14ac:dyDescent="0.25">
      <c r="A2019" s="6" t="s">
        <v>7174</v>
      </c>
      <c r="D2019" s="6" t="s">
        <v>4072</v>
      </c>
      <c r="G2019" s="6" t="s">
        <v>4540</v>
      </c>
    </row>
    <row r="2020" spans="1:7" x14ac:dyDescent="0.25">
      <c r="A2020" s="6" t="s">
        <v>5791</v>
      </c>
      <c r="D2020" s="6" t="s">
        <v>5921</v>
      </c>
      <c r="G2020" s="6" t="s">
        <v>8552</v>
      </c>
    </row>
    <row r="2021" spans="1:7" x14ac:dyDescent="0.25">
      <c r="A2021" s="6" t="s">
        <v>5792</v>
      </c>
      <c r="D2021" s="6" t="s">
        <v>6640</v>
      </c>
      <c r="G2021" s="6" t="s">
        <v>4615</v>
      </c>
    </row>
    <row r="2022" spans="1:7" x14ac:dyDescent="0.25">
      <c r="A2022" s="6" t="s">
        <v>6120</v>
      </c>
      <c r="D2022" s="6" t="s">
        <v>4284</v>
      </c>
      <c r="G2022" s="6" t="s">
        <v>4678</v>
      </c>
    </row>
    <row r="2023" spans="1:7" x14ac:dyDescent="0.25">
      <c r="A2023" s="6" t="s">
        <v>6247</v>
      </c>
      <c r="D2023" s="6" t="s">
        <v>4422</v>
      </c>
      <c r="G2023" s="6" t="s">
        <v>6072</v>
      </c>
    </row>
    <row r="2024" spans="1:7" x14ac:dyDescent="0.25">
      <c r="A2024" s="6" t="s">
        <v>4590</v>
      </c>
      <c r="D2024" s="6" t="s">
        <v>4472</v>
      </c>
      <c r="G2024" s="6" t="s">
        <v>6451</v>
      </c>
    </row>
    <row r="2025" spans="1:7" x14ac:dyDescent="0.25">
      <c r="A2025" s="6" t="s">
        <v>7505</v>
      </c>
      <c r="D2025" s="6" t="s">
        <v>4499</v>
      </c>
      <c r="G2025" s="6" t="s">
        <v>6370</v>
      </c>
    </row>
    <row r="2026" spans="1:7" x14ac:dyDescent="0.25">
      <c r="A2026" s="6" t="s">
        <v>5919</v>
      </c>
      <c r="D2026" s="6" t="s">
        <v>7514</v>
      </c>
      <c r="G2026" s="6" t="s">
        <v>2878</v>
      </c>
    </row>
    <row r="2027" spans="1:7" x14ac:dyDescent="0.25">
      <c r="A2027" s="6" t="s">
        <v>6121</v>
      </c>
      <c r="D2027" s="6" t="s">
        <v>6251</v>
      </c>
      <c r="G2027" s="6" t="s">
        <v>7755</v>
      </c>
    </row>
    <row r="2028" spans="1:7" x14ac:dyDescent="0.25">
      <c r="A2028" s="6" t="s">
        <v>6248</v>
      </c>
      <c r="D2028" s="6" t="s">
        <v>8246</v>
      </c>
      <c r="G2028" s="6" t="s">
        <v>6371</v>
      </c>
    </row>
    <row r="2029" spans="1:7" x14ac:dyDescent="0.25">
      <c r="A2029" s="6" t="s">
        <v>2642</v>
      </c>
      <c r="D2029" s="6" t="s">
        <v>4078</v>
      </c>
      <c r="G2029" s="6" t="s">
        <v>7073</v>
      </c>
    </row>
    <row r="2030" spans="1:7" x14ac:dyDescent="0.25">
      <c r="A2030" s="6" t="s">
        <v>2277</v>
      </c>
      <c r="D2030" s="6" t="s">
        <v>4175</v>
      </c>
      <c r="G2030" s="6" t="s">
        <v>7758</v>
      </c>
    </row>
    <row r="2031" spans="1:7" x14ac:dyDescent="0.25">
      <c r="A2031" s="6" t="s">
        <v>7173</v>
      </c>
      <c r="D2031" s="6" t="s">
        <v>7945</v>
      </c>
      <c r="G2031" s="6" t="s">
        <v>3879</v>
      </c>
    </row>
    <row r="2032" spans="1:7" x14ac:dyDescent="0.25">
      <c r="A2032" s="6" t="s">
        <v>1385</v>
      </c>
      <c r="D2032" s="6" t="s">
        <v>2586</v>
      </c>
      <c r="G2032" s="6" t="s">
        <v>6019</v>
      </c>
    </row>
    <row r="2033" spans="1:7" x14ac:dyDescent="0.25">
      <c r="A2033" s="6" t="s">
        <v>6832</v>
      </c>
      <c r="D2033" s="6" t="s">
        <v>2170</v>
      </c>
      <c r="G2033" s="6" t="s">
        <v>3927</v>
      </c>
    </row>
    <row r="2034" spans="1:7" x14ac:dyDescent="0.25">
      <c r="A2034" s="6" t="s">
        <v>6122</v>
      </c>
      <c r="D2034" s="6" t="s">
        <v>7516</v>
      </c>
      <c r="G2034" s="6" t="s">
        <v>4029</v>
      </c>
    </row>
    <row r="2035" spans="1:7" x14ac:dyDescent="0.25">
      <c r="A2035" s="6" t="s">
        <v>6441</v>
      </c>
      <c r="D2035" s="6" t="s">
        <v>7517</v>
      </c>
      <c r="G2035" s="6" t="s">
        <v>8893</v>
      </c>
    </row>
    <row r="2036" spans="1:7" x14ac:dyDescent="0.25">
      <c r="A2036" s="6" t="s">
        <v>6833</v>
      </c>
      <c r="D2036" s="6" t="s">
        <v>2668</v>
      </c>
      <c r="G2036" s="6" t="s">
        <v>4156</v>
      </c>
    </row>
    <row r="2037" spans="1:7" x14ac:dyDescent="0.25">
      <c r="A2037" s="6" t="s">
        <v>1641</v>
      </c>
      <c r="D2037" s="6" t="s">
        <v>4511</v>
      </c>
      <c r="G2037" s="6" t="s">
        <v>7759</v>
      </c>
    </row>
    <row r="2038" spans="1:7" x14ac:dyDescent="0.25">
      <c r="A2038" s="6" t="s">
        <v>2887</v>
      </c>
      <c r="D2038" s="6" t="s">
        <v>8247</v>
      </c>
      <c r="G2038" s="6" t="s">
        <v>8894</v>
      </c>
    </row>
    <row r="2039" spans="1:7" x14ac:dyDescent="0.25">
      <c r="A2039" s="6" t="s">
        <v>2899</v>
      </c>
      <c r="D2039" s="6" t="s">
        <v>6839</v>
      </c>
      <c r="G2039" s="6" t="s">
        <v>7074</v>
      </c>
    </row>
    <row r="2040" spans="1:7" x14ac:dyDescent="0.25">
      <c r="A2040" s="6" t="s">
        <v>2949</v>
      </c>
      <c r="D2040" s="6" t="s">
        <v>6252</v>
      </c>
      <c r="G2040" s="6" t="s">
        <v>5107</v>
      </c>
    </row>
    <row r="2041" spans="1:7" x14ac:dyDescent="0.25">
      <c r="A2041" s="6" t="s">
        <v>3079</v>
      </c>
      <c r="D2041" s="6" t="s">
        <v>5793</v>
      </c>
      <c r="G2041" s="6" t="s">
        <v>5217</v>
      </c>
    </row>
    <row r="2042" spans="1:7" x14ac:dyDescent="0.25">
      <c r="A2042" s="6" t="s">
        <v>2650</v>
      </c>
      <c r="D2042" s="6" t="s">
        <v>5794</v>
      </c>
      <c r="G2042" s="6" t="s">
        <v>1336</v>
      </c>
    </row>
    <row r="2043" spans="1:7" x14ac:dyDescent="0.25">
      <c r="A2043" s="6" t="s">
        <v>1952</v>
      </c>
      <c r="D2043" s="6" t="s">
        <v>1265</v>
      </c>
      <c r="G2043" s="6" t="s">
        <v>3197</v>
      </c>
    </row>
    <row r="2044" spans="1:7" x14ac:dyDescent="0.25">
      <c r="A2044" s="6" t="s">
        <v>3121</v>
      </c>
      <c r="D2044" s="6" t="s">
        <v>3151</v>
      </c>
      <c r="G2044" s="6" t="s">
        <v>1462</v>
      </c>
    </row>
    <row r="2045" spans="1:7" x14ac:dyDescent="0.25">
      <c r="A2045" s="6" t="s">
        <v>3105</v>
      </c>
      <c r="D2045" s="6" t="s">
        <v>3193</v>
      </c>
      <c r="G2045" s="6" t="s">
        <v>3259</v>
      </c>
    </row>
    <row r="2046" spans="1:7" x14ac:dyDescent="0.25">
      <c r="A2046" s="6" t="s">
        <v>7284</v>
      </c>
      <c r="D2046" s="6" t="s">
        <v>3175</v>
      </c>
      <c r="G2046" s="6" t="s">
        <v>3333</v>
      </c>
    </row>
    <row r="2047" spans="1:7" x14ac:dyDescent="0.25">
      <c r="A2047" s="6" t="s">
        <v>1331</v>
      </c>
      <c r="D2047" s="6" t="s">
        <v>1468</v>
      </c>
      <c r="G2047" s="6" t="s">
        <v>3558</v>
      </c>
    </row>
    <row r="2048" spans="1:7" x14ac:dyDescent="0.25">
      <c r="A2048" s="6" t="s">
        <v>7506</v>
      </c>
      <c r="D2048" s="6" t="s">
        <v>3222</v>
      </c>
      <c r="G2048" s="6" t="s">
        <v>3566</v>
      </c>
    </row>
    <row r="2049" spans="1:7" x14ac:dyDescent="0.25">
      <c r="A2049" s="6" t="s">
        <v>3199</v>
      </c>
      <c r="D2049" s="6" t="s">
        <v>3234</v>
      </c>
      <c r="G2049" s="6" t="s">
        <v>8559</v>
      </c>
    </row>
    <row r="2050" spans="1:7" x14ac:dyDescent="0.25">
      <c r="A2050" s="6" t="s">
        <v>3230</v>
      </c>
      <c r="D2050" s="6" t="s">
        <v>1707</v>
      </c>
      <c r="G2050" s="6" t="s">
        <v>4930</v>
      </c>
    </row>
    <row r="2051" spans="1:7" x14ac:dyDescent="0.25">
      <c r="A2051" s="6" t="s">
        <v>6834</v>
      </c>
      <c r="D2051" s="6" t="s">
        <v>3252</v>
      </c>
      <c r="G2051" s="6" t="s">
        <v>4965</v>
      </c>
    </row>
    <row r="2052" spans="1:7" x14ac:dyDescent="0.25">
      <c r="A2052" s="6" t="s">
        <v>3260</v>
      </c>
      <c r="D2052" s="6" t="s">
        <v>3280</v>
      </c>
      <c r="G2052" s="6" t="s">
        <v>5038</v>
      </c>
    </row>
    <row r="2053" spans="1:7" x14ac:dyDescent="0.25">
      <c r="A2053" s="6" t="s">
        <v>3295</v>
      </c>
      <c r="D2053" s="6" t="s">
        <v>7520</v>
      </c>
      <c r="G2053" s="6" t="s">
        <v>5103</v>
      </c>
    </row>
    <row r="2054" spans="1:7" x14ac:dyDescent="0.25">
      <c r="A2054" s="6" t="s">
        <v>3330</v>
      </c>
      <c r="D2054" s="6" t="s">
        <v>8248</v>
      </c>
      <c r="G2054" s="6" t="s">
        <v>7076</v>
      </c>
    </row>
    <row r="2055" spans="1:7" x14ac:dyDescent="0.25">
      <c r="A2055" s="6" t="s">
        <v>6835</v>
      </c>
      <c r="D2055" s="6" t="s">
        <v>8249</v>
      </c>
      <c r="G2055" s="6" t="s">
        <v>5260</v>
      </c>
    </row>
    <row r="2056" spans="1:7" x14ac:dyDescent="0.25">
      <c r="A2056" s="6" t="s">
        <v>3436</v>
      </c>
      <c r="D2056" s="6" t="s">
        <v>1746</v>
      </c>
      <c r="G2056" s="6" t="s">
        <v>3794</v>
      </c>
    </row>
    <row r="2057" spans="1:7" x14ac:dyDescent="0.25">
      <c r="A2057" s="6" t="s">
        <v>3443</v>
      </c>
      <c r="D2057" s="6" t="s">
        <v>3340</v>
      </c>
      <c r="G2057" s="6" t="s">
        <v>6373</v>
      </c>
    </row>
    <row r="2058" spans="1:7" x14ac:dyDescent="0.25">
      <c r="A2058" s="6" t="s">
        <v>6249</v>
      </c>
      <c r="D2058" s="6" t="s">
        <v>3388</v>
      </c>
      <c r="G2058" s="6" t="s">
        <v>3843</v>
      </c>
    </row>
    <row r="2059" spans="1:7" x14ac:dyDescent="0.25">
      <c r="A2059" s="6" t="s">
        <v>3605</v>
      </c>
      <c r="D2059" s="6" t="s">
        <v>3415</v>
      </c>
      <c r="G2059" s="6" t="s">
        <v>3870</v>
      </c>
    </row>
    <row r="2060" spans="1:7" x14ac:dyDescent="0.25">
      <c r="A2060" s="6" t="s">
        <v>2599</v>
      </c>
      <c r="D2060" s="6" t="s">
        <v>6840</v>
      </c>
      <c r="G2060" s="6" t="s">
        <v>3896</v>
      </c>
    </row>
    <row r="2061" spans="1:7" x14ac:dyDescent="0.25">
      <c r="A2061" s="6" t="s">
        <v>1931</v>
      </c>
      <c r="D2061" s="6" t="s">
        <v>6841</v>
      </c>
      <c r="G2061" s="6" t="s">
        <v>3989</v>
      </c>
    </row>
    <row r="2062" spans="1:7" x14ac:dyDescent="0.25">
      <c r="A2062" s="6" t="s">
        <v>2193</v>
      </c>
      <c r="D2062" s="6" t="s">
        <v>3430</v>
      </c>
      <c r="G2062" s="6" t="s">
        <v>4077</v>
      </c>
    </row>
    <row r="2063" spans="1:7" x14ac:dyDescent="0.25">
      <c r="A2063" s="6" t="s">
        <v>3683</v>
      </c>
      <c r="D2063" s="6" t="s">
        <v>6842</v>
      </c>
      <c r="G2063" s="6" t="s">
        <v>4172</v>
      </c>
    </row>
    <row r="2064" spans="1:7" x14ac:dyDescent="0.25">
      <c r="A2064" s="6" t="s">
        <v>3675</v>
      </c>
      <c r="D2064" s="6" t="s">
        <v>3451</v>
      </c>
      <c r="G2064" s="6" t="s">
        <v>4226</v>
      </c>
    </row>
    <row r="2065" spans="1:7" x14ac:dyDescent="0.25">
      <c r="A2065" s="6" t="s">
        <v>1421</v>
      </c>
      <c r="D2065" s="6" t="s">
        <v>3457</v>
      </c>
      <c r="G2065" s="6" t="s">
        <v>4257</v>
      </c>
    </row>
    <row r="2066" spans="1:7" x14ac:dyDescent="0.25">
      <c r="A2066" s="6" t="s">
        <v>4556</v>
      </c>
      <c r="D2066" s="6" t="s">
        <v>3470</v>
      </c>
      <c r="G2066" s="6" t="s">
        <v>8895</v>
      </c>
    </row>
    <row r="2067" spans="1:7" x14ac:dyDescent="0.25">
      <c r="A2067" s="6" t="s">
        <v>7507</v>
      </c>
      <c r="D2067" s="6" t="s">
        <v>3532</v>
      </c>
      <c r="G2067" s="6" t="s">
        <v>6376</v>
      </c>
    </row>
    <row r="2068" spans="1:7" x14ac:dyDescent="0.25">
      <c r="A2068" s="6" t="s">
        <v>4681</v>
      </c>
      <c r="D2068" s="6" t="s">
        <v>3549</v>
      </c>
      <c r="G2068" s="6" t="s">
        <v>6377</v>
      </c>
    </row>
    <row r="2069" spans="1:7" x14ac:dyDescent="0.25">
      <c r="A2069" s="6" t="s">
        <v>5847</v>
      </c>
      <c r="D2069" s="6" t="s">
        <v>3561</v>
      </c>
      <c r="G2069" s="6" t="s">
        <v>8896</v>
      </c>
    </row>
    <row r="2070" spans="1:7" x14ac:dyDescent="0.25">
      <c r="A2070" s="6" t="s">
        <v>4805</v>
      </c>
      <c r="D2070" s="6" t="s">
        <v>5848</v>
      </c>
      <c r="G2070" s="6" t="s">
        <v>7084</v>
      </c>
    </row>
    <row r="2071" spans="1:7" x14ac:dyDescent="0.25">
      <c r="A2071" s="6" t="s">
        <v>4811</v>
      </c>
      <c r="D2071" s="6" t="s">
        <v>6844</v>
      </c>
      <c r="G2071" s="6" t="s">
        <v>7768</v>
      </c>
    </row>
    <row r="2072" spans="1:7" x14ac:dyDescent="0.25">
      <c r="A2072" s="6" t="s">
        <v>6442</v>
      </c>
      <c r="D2072" s="6" t="s">
        <v>3590</v>
      </c>
      <c r="G2072" s="6" t="s">
        <v>5111</v>
      </c>
    </row>
    <row r="2073" spans="1:7" x14ac:dyDescent="0.25">
      <c r="A2073" s="6" t="s">
        <v>2363</v>
      </c>
      <c r="D2073" s="6" t="s">
        <v>3622</v>
      </c>
      <c r="G2073" s="6" t="s">
        <v>5288</v>
      </c>
    </row>
    <row r="2074" spans="1:7" x14ac:dyDescent="0.25">
      <c r="A2074" s="6" t="s">
        <v>2393</v>
      </c>
      <c r="D2074" s="6" t="s">
        <v>3630</v>
      </c>
      <c r="G2074" s="6" t="s">
        <v>6656</v>
      </c>
    </row>
    <row r="2075" spans="1:7" x14ac:dyDescent="0.25">
      <c r="A2075" s="6" t="s">
        <v>4875</v>
      </c>
      <c r="D2075" s="6" t="s">
        <v>2553</v>
      </c>
      <c r="G2075" s="6" t="s">
        <v>8897</v>
      </c>
    </row>
    <row r="2076" spans="1:7" x14ac:dyDescent="0.25">
      <c r="A2076" s="6" t="s">
        <v>4899</v>
      </c>
      <c r="D2076" s="6" t="s">
        <v>2066</v>
      </c>
      <c r="G2076" s="6" t="s">
        <v>8898</v>
      </c>
    </row>
    <row r="2077" spans="1:7" x14ac:dyDescent="0.25">
      <c r="A2077" s="6" t="s">
        <v>6250</v>
      </c>
      <c r="D2077" s="6" t="s">
        <v>2076</v>
      </c>
      <c r="G2077" s="6" t="s">
        <v>1427</v>
      </c>
    </row>
    <row r="2078" spans="1:7" x14ac:dyDescent="0.25">
      <c r="A2078" s="6" t="s">
        <v>4962</v>
      </c>
      <c r="D2078" s="6" t="s">
        <v>3708</v>
      </c>
      <c r="G2078" s="6" t="s">
        <v>8570</v>
      </c>
    </row>
    <row r="2079" spans="1:7" x14ac:dyDescent="0.25">
      <c r="A2079" s="6" t="s">
        <v>4977</v>
      </c>
      <c r="D2079" s="6" t="s">
        <v>3709</v>
      </c>
      <c r="G2079" s="6" t="s">
        <v>1569</v>
      </c>
    </row>
    <row r="2080" spans="1:7" x14ac:dyDescent="0.25">
      <c r="A2080" s="6" t="s">
        <v>5920</v>
      </c>
      <c r="D2080" s="6" t="s">
        <v>3775</v>
      </c>
      <c r="G2080" s="6" t="s">
        <v>4578</v>
      </c>
    </row>
    <row r="2081" spans="1:7" x14ac:dyDescent="0.25">
      <c r="A2081" s="6" t="s">
        <v>4997</v>
      </c>
      <c r="D2081" s="6" t="s">
        <v>6845</v>
      </c>
      <c r="G2081" s="6" t="s">
        <v>1720</v>
      </c>
    </row>
    <row r="2082" spans="1:7" x14ac:dyDescent="0.25">
      <c r="A2082" s="6" t="s">
        <v>5024</v>
      </c>
      <c r="D2082" s="6" t="s">
        <v>1364</v>
      </c>
      <c r="G2082" s="6" t="s">
        <v>4654</v>
      </c>
    </row>
    <row r="2083" spans="1:7" x14ac:dyDescent="0.25">
      <c r="A2083" s="6" t="s">
        <v>7508</v>
      </c>
      <c r="D2083" s="6" t="s">
        <v>4909</v>
      </c>
      <c r="G2083" s="6" t="s">
        <v>4680</v>
      </c>
    </row>
    <row r="2084" spans="1:7" x14ac:dyDescent="0.25">
      <c r="A2084" s="6" t="s">
        <v>5057</v>
      </c>
      <c r="D2084" s="6" t="s">
        <v>1490</v>
      </c>
      <c r="G2084" s="6" t="s">
        <v>7773</v>
      </c>
    </row>
    <row r="2085" spans="1:7" x14ac:dyDescent="0.25">
      <c r="A2085" s="6" t="s">
        <v>5098</v>
      </c>
      <c r="D2085" s="6" t="s">
        <v>5003</v>
      </c>
      <c r="G2085" s="6" t="s">
        <v>7774</v>
      </c>
    </row>
    <row r="2086" spans="1:7" x14ac:dyDescent="0.25">
      <c r="A2086" s="6" t="s">
        <v>5091</v>
      </c>
      <c r="D2086" s="6" t="s">
        <v>5028</v>
      </c>
      <c r="G2086" s="6" t="s">
        <v>8571</v>
      </c>
    </row>
    <row r="2087" spans="1:7" x14ac:dyDescent="0.25">
      <c r="A2087" s="6" t="s">
        <v>5154</v>
      </c>
      <c r="D2087" s="6" t="s">
        <v>5078</v>
      </c>
      <c r="G2087" s="6" t="s">
        <v>6380</v>
      </c>
    </row>
    <row r="2088" spans="1:7" x14ac:dyDescent="0.25">
      <c r="A2088" s="6" t="s">
        <v>5191</v>
      </c>
      <c r="D2088" s="6" t="s">
        <v>8250</v>
      </c>
      <c r="G2088" s="6" t="s">
        <v>8572</v>
      </c>
    </row>
    <row r="2089" spans="1:7" x14ac:dyDescent="0.25">
      <c r="A2089" s="6" t="s">
        <v>5200</v>
      </c>
      <c r="D2089" s="6" t="s">
        <v>5178</v>
      </c>
      <c r="G2089" s="6" t="s">
        <v>7088</v>
      </c>
    </row>
    <row r="2090" spans="1:7" x14ac:dyDescent="0.25">
      <c r="A2090" s="6" t="s">
        <v>7509</v>
      </c>
      <c r="D2090" s="6" t="s">
        <v>5239</v>
      </c>
      <c r="G2090" s="6" t="s">
        <v>3286</v>
      </c>
    </row>
    <row r="2091" spans="1:7" x14ac:dyDescent="0.25">
      <c r="A2091" s="6" t="s">
        <v>5364</v>
      </c>
      <c r="D2091" s="6" t="s">
        <v>5244</v>
      </c>
      <c r="G2091" s="6" t="s">
        <v>3395</v>
      </c>
    </row>
    <row r="2092" spans="1:7" x14ac:dyDescent="0.25">
      <c r="A2092" s="6" t="s">
        <v>2633</v>
      </c>
      <c r="D2092" s="6" t="s">
        <v>6847</v>
      </c>
      <c r="G2092" s="6" t="s">
        <v>8899</v>
      </c>
    </row>
    <row r="2093" spans="1:7" x14ac:dyDescent="0.25">
      <c r="A2093" s="6" t="s">
        <v>2093</v>
      </c>
      <c r="D2093" s="6" t="s">
        <v>5307</v>
      </c>
      <c r="G2093" s="6" t="s">
        <v>1273</v>
      </c>
    </row>
    <row r="2094" spans="1:7" x14ac:dyDescent="0.25">
      <c r="A2094" s="6" t="s">
        <v>2269</v>
      </c>
      <c r="D2094" s="6" t="s">
        <v>2536</v>
      </c>
      <c r="G2094" s="6" t="s">
        <v>7089</v>
      </c>
    </row>
    <row r="2095" spans="1:7" x14ac:dyDescent="0.25">
      <c r="A2095" s="6" t="s">
        <v>5425</v>
      </c>
      <c r="D2095" s="6" t="s">
        <v>1920</v>
      </c>
      <c r="G2095" s="6" t="s">
        <v>4966</v>
      </c>
    </row>
    <row r="2096" spans="1:7" x14ac:dyDescent="0.25">
      <c r="A2096" s="6" t="s">
        <v>2802</v>
      </c>
      <c r="D2096" s="6" t="s">
        <v>2252</v>
      </c>
      <c r="G2096" s="6" t="s">
        <v>1632</v>
      </c>
    </row>
    <row r="2097" spans="1:7" x14ac:dyDescent="0.25">
      <c r="A2097" s="6" t="s">
        <v>7510</v>
      </c>
      <c r="D2097" s="6" t="s">
        <v>5442</v>
      </c>
      <c r="G2097" s="6" t="s">
        <v>5004</v>
      </c>
    </row>
    <row r="2098" spans="1:7" x14ac:dyDescent="0.25">
      <c r="A2098" s="6" t="s">
        <v>2943</v>
      </c>
      <c r="D2098" s="6" t="s">
        <v>7285</v>
      </c>
      <c r="G2098" s="6" t="s">
        <v>5112</v>
      </c>
    </row>
    <row r="2099" spans="1:7" x14ac:dyDescent="0.25">
      <c r="A2099" s="6" t="s">
        <v>7511</v>
      </c>
      <c r="D2099" s="6" t="s">
        <v>8251</v>
      </c>
      <c r="G2099" s="6" t="s">
        <v>5137</v>
      </c>
    </row>
    <row r="2100" spans="1:7" x14ac:dyDescent="0.25">
      <c r="A2100" s="6" t="s">
        <v>6836</v>
      </c>
      <c r="D2100" s="6" t="s">
        <v>7522</v>
      </c>
      <c r="G2100" s="6" t="s">
        <v>8574</v>
      </c>
    </row>
    <row r="2101" spans="1:7" x14ac:dyDescent="0.25">
      <c r="A2101" s="6" t="s">
        <v>2559</v>
      </c>
      <c r="D2101" s="6" t="s">
        <v>8252</v>
      </c>
      <c r="G2101" s="6" t="s">
        <v>5242</v>
      </c>
    </row>
    <row r="2102" spans="1:7" x14ac:dyDescent="0.25">
      <c r="A2102" s="6" t="s">
        <v>2145</v>
      </c>
      <c r="D2102" s="6" t="s">
        <v>6850</v>
      </c>
      <c r="G2102" s="6" t="s">
        <v>5247</v>
      </c>
    </row>
    <row r="2103" spans="1:7" x14ac:dyDescent="0.25">
      <c r="A2103" s="6" t="s">
        <v>3825</v>
      </c>
      <c r="D2103" s="6" t="s">
        <v>8253</v>
      </c>
      <c r="G2103" s="6" t="s">
        <v>7776</v>
      </c>
    </row>
    <row r="2104" spans="1:7" x14ac:dyDescent="0.25">
      <c r="A2104" s="6" t="s">
        <v>6837</v>
      </c>
      <c r="D2104" s="6" t="s">
        <v>7286</v>
      </c>
      <c r="G2104" s="6" t="s">
        <v>5369</v>
      </c>
    </row>
    <row r="2105" spans="1:7" x14ac:dyDescent="0.25">
      <c r="A2105" s="6" t="s">
        <v>7512</v>
      </c>
      <c r="D2105" s="6" t="s">
        <v>6125</v>
      </c>
      <c r="G2105" s="6" t="s">
        <v>1425</v>
      </c>
    </row>
    <row r="2106" spans="1:7" x14ac:dyDescent="0.25">
      <c r="A2106" s="6" t="s">
        <v>4072</v>
      </c>
      <c r="D2106" s="6" t="s">
        <v>2588</v>
      </c>
      <c r="G2106" s="6" t="s">
        <v>4513</v>
      </c>
    </row>
    <row r="2107" spans="1:7" x14ac:dyDescent="0.25">
      <c r="A2107" s="6" t="s">
        <v>5921</v>
      </c>
      <c r="D2107" s="6" t="s">
        <v>8254</v>
      </c>
      <c r="G2107" s="6" t="s">
        <v>1570</v>
      </c>
    </row>
    <row r="2108" spans="1:7" x14ac:dyDescent="0.25">
      <c r="A2108" s="6" t="s">
        <v>6640</v>
      </c>
      <c r="D2108" s="6" t="s">
        <v>8255</v>
      </c>
      <c r="G2108" s="6" t="s">
        <v>7778</v>
      </c>
    </row>
    <row r="2109" spans="1:7" x14ac:dyDescent="0.25">
      <c r="A2109" s="6" t="s">
        <v>7513</v>
      </c>
      <c r="D2109" s="6" t="s">
        <v>7523</v>
      </c>
      <c r="G2109" s="6" t="s">
        <v>1721</v>
      </c>
    </row>
    <row r="2110" spans="1:7" x14ac:dyDescent="0.25">
      <c r="A2110" s="6" t="s">
        <v>4284</v>
      </c>
      <c r="D2110" s="6" t="s">
        <v>8256</v>
      </c>
      <c r="G2110" s="6" t="s">
        <v>4648</v>
      </c>
    </row>
    <row r="2111" spans="1:7" x14ac:dyDescent="0.25">
      <c r="A2111" s="6" t="s">
        <v>4422</v>
      </c>
      <c r="D2111" s="6" t="s">
        <v>2693</v>
      </c>
      <c r="G2111" s="6" t="s">
        <v>4693</v>
      </c>
    </row>
    <row r="2112" spans="1:7" x14ac:dyDescent="0.25">
      <c r="A2112" s="6" t="s">
        <v>4472</v>
      </c>
      <c r="D2112" s="6" t="s">
        <v>3665</v>
      </c>
      <c r="G2112" s="6" t="s">
        <v>4763</v>
      </c>
    </row>
    <row r="2113" spans="1:7" x14ac:dyDescent="0.25">
      <c r="A2113" s="6" t="s">
        <v>4499</v>
      </c>
      <c r="D2113" s="6" t="s">
        <v>3719</v>
      </c>
      <c r="G2113" s="6" t="s">
        <v>7091</v>
      </c>
    </row>
    <row r="2114" spans="1:7" x14ac:dyDescent="0.25">
      <c r="A2114" s="6" t="s">
        <v>6838</v>
      </c>
      <c r="D2114" s="6" t="s">
        <v>8257</v>
      </c>
      <c r="G2114" s="6" t="s">
        <v>7092</v>
      </c>
    </row>
    <row r="2115" spans="1:7" x14ac:dyDescent="0.25">
      <c r="A2115" s="6" t="s">
        <v>7514</v>
      </c>
      <c r="D2115" s="6" t="s">
        <v>7946</v>
      </c>
      <c r="G2115" s="6" t="s">
        <v>8900</v>
      </c>
    </row>
    <row r="2116" spans="1:7" x14ac:dyDescent="0.25">
      <c r="A2116" s="6" t="s">
        <v>6251</v>
      </c>
      <c r="D2116" s="6" t="s">
        <v>6505</v>
      </c>
      <c r="G2116" s="6" t="s">
        <v>6023</v>
      </c>
    </row>
    <row r="2117" spans="1:7" x14ac:dyDescent="0.25">
      <c r="A2117" s="6" t="s">
        <v>4078</v>
      </c>
      <c r="D2117" s="6" t="s">
        <v>8258</v>
      </c>
      <c r="G2117" s="6" t="s">
        <v>2830</v>
      </c>
    </row>
    <row r="2118" spans="1:7" x14ac:dyDescent="0.25">
      <c r="A2118" s="6" t="s">
        <v>4175</v>
      </c>
      <c r="D2118" s="6" t="s">
        <v>3644</v>
      </c>
      <c r="G2118" s="6" t="s">
        <v>8901</v>
      </c>
    </row>
    <row r="2119" spans="1:7" x14ac:dyDescent="0.25">
      <c r="A2119" s="6" t="s">
        <v>7515</v>
      </c>
      <c r="D2119" s="6" t="s">
        <v>5923</v>
      </c>
      <c r="G2119" s="6" t="s">
        <v>7780</v>
      </c>
    </row>
    <row r="2120" spans="1:7" x14ac:dyDescent="0.25">
      <c r="A2120" s="6" t="s">
        <v>7945</v>
      </c>
      <c r="D2120" s="6" t="s">
        <v>2608</v>
      </c>
      <c r="G2120" s="6" t="s">
        <v>1319</v>
      </c>
    </row>
    <row r="2121" spans="1:7" x14ac:dyDescent="0.25">
      <c r="A2121" s="6" t="s">
        <v>2586</v>
      </c>
      <c r="D2121" s="6" t="s">
        <v>2057</v>
      </c>
      <c r="G2121" s="6" t="s">
        <v>1453</v>
      </c>
    </row>
    <row r="2122" spans="1:7" x14ac:dyDescent="0.25">
      <c r="A2122" s="6" t="s">
        <v>2170</v>
      </c>
      <c r="D2122" s="6" t="s">
        <v>4919</v>
      </c>
      <c r="G2122" s="6" t="s">
        <v>8581</v>
      </c>
    </row>
    <row r="2123" spans="1:7" x14ac:dyDescent="0.25">
      <c r="A2123" s="6" t="s">
        <v>7516</v>
      </c>
      <c r="D2123" s="6" t="s">
        <v>5924</v>
      </c>
      <c r="G2123" s="6" t="s">
        <v>8582</v>
      </c>
    </row>
    <row r="2124" spans="1:7" x14ac:dyDescent="0.25">
      <c r="A2124" s="6" t="s">
        <v>7517</v>
      </c>
      <c r="D2124" s="6" t="s">
        <v>5925</v>
      </c>
      <c r="G2124" s="6" t="s">
        <v>1594</v>
      </c>
    </row>
    <row r="2125" spans="1:7" x14ac:dyDescent="0.25">
      <c r="A2125" s="6" t="s">
        <v>2668</v>
      </c>
      <c r="D2125" s="6" t="s">
        <v>4936</v>
      </c>
      <c r="G2125" s="6" t="s">
        <v>3944</v>
      </c>
    </row>
    <row r="2126" spans="1:7" x14ac:dyDescent="0.25">
      <c r="A2126" s="6" t="s">
        <v>4478</v>
      </c>
      <c r="D2126" s="6" t="s">
        <v>4987</v>
      </c>
      <c r="G2126" s="6" t="s">
        <v>7096</v>
      </c>
    </row>
    <row r="2127" spans="1:7" x14ac:dyDescent="0.25">
      <c r="A2127" s="6" t="s">
        <v>4511</v>
      </c>
      <c r="D2127" s="6" t="s">
        <v>5021</v>
      </c>
      <c r="G2127" s="6" t="s">
        <v>4022</v>
      </c>
    </row>
    <row r="2128" spans="1:7" x14ac:dyDescent="0.25">
      <c r="A2128" s="6" t="s">
        <v>6839</v>
      </c>
      <c r="D2128" s="6" t="s">
        <v>8259</v>
      </c>
      <c r="G2128" s="6" t="s">
        <v>4065</v>
      </c>
    </row>
    <row r="2129" spans="1:7" x14ac:dyDescent="0.25">
      <c r="A2129" s="6" t="s">
        <v>7518</v>
      </c>
      <c r="D2129" s="6" t="s">
        <v>5131</v>
      </c>
      <c r="G2129" s="6" t="s">
        <v>6024</v>
      </c>
    </row>
    <row r="2130" spans="1:7" x14ac:dyDescent="0.25">
      <c r="A2130" s="6" t="s">
        <v>6252</v>
      </c>
      <c r="D2130" s="6" t="s">
        <v>5926</v>
      </c>
      <c r="G2130" s="6" t="s">
        <v>4140</v>
      </c>
    </row>
    <row r="2131" spans="1:7" x14ac:dyDescent="0.25">
      <c r="A2131" s="6" t="s">
        <v>4788</v>
      </c>
      <c r="D2131" s="6" t="s">
        <v>5187</v>
      </c>
      <c r="G2131" s="6" t="s">
        <v>4190</v>
      </c>
    </row>
    <row r="2132" spans="1:7" x14ac:dyDescent="0.25">
      <c r="A2132" s="6" t="s">
        <v>5793</v>
      </c>
      <c r="D2132" s="6" t="s">
        <v>5367</v>
      </c>
      <c r="G2132" s="6" t="s">
        <v>4213</v>
      </c>
    </row>
    <row r="2133" spans="1:7" x14ac:dyDescent="0.25">
      <c r="A2133" s="6" t="s">
        <v>5794</v>
      </c>
      <c r="D2133" s="6" t="s">
        <v>8260</v>
      </c>
      <c r="G2133" s="6" t="s">
        <v>6384</v>
      </c>
    </row>
    <row r="2134" spans="1:7" x14ac:dyDescent="0.25">
      <c r="A2134" s="6" t="s">
        <v>1265</v>
      </c>
      <c r="D2134" s="6" t="s">
        <v>2540</v>
      </c>
      <c r="G2134" s="6" t="s">
        <v>4311</v>
      </c>
    </row>
    <row r="2135" spans="1:7" x14ac:dyDescent="0.25">
      <c r="A2135" s="6" t="s">
        <v>3151</v>
      </c>
      <c r="D2135" s="6" t="s">
        <v>1923</v>
      </c>
      <c r="G2135" s="6" t="s">
        <v>1383</v>
      </c>
    </row>
    <row r="2136" spans="1:7" x14ac:dyDescent="0.25">
      <c r="A2136" s="6" t="s">
        <v>3193</v>
      </c>
      <c r="D2136" s="6" t="s">
        <v>2237</v>
      </c>
      <c r="G2136" s="6" t="s">
        <v>1257</v>
      </c>
    </row>
    <row r="2137" spans="1:7" x14ac:dyDescent="0.25">
      <c r="A2137" s="6" t="s">
        <v>3175</v>
      </c>
      <c r="D2137" s="6" t="s">
        <v>5448</v>
      </c>
      <c r="G2137" s="6" t="s">
        <v>3171</v>
      </c>
    </row>
    <row r="2138" spans="1:7" x14ac:dyDescent="0.25">
      <c r="A2138" s="6" t="s">
        <v>7519</v>
      </c>
      <c r="D2138" s="6" t="s">
        <v>5928</v>
      </c>
      <c r="G2138" s="6" t="s">
        <v>3190</v>
      </c>
    </row>
    <row r="2139" spans="1:7" x14ac:dyDescent="0.25">
      <c r="A2139" s="6" t="s">
        <v>1468</v>
      </c>
      <c r="D2139" s="6" t="s">
        <v>5929</v>
      </c>
      <c r="G2139" s="6" t="s">
        <v>8902</v>
      </c>
    </row>
    <row r="2140" spans="1:7" x14ac:dyDescent="0.25">
      <c r="A2140" s="6" t="s">
        <v>3222</v>
      </c>
      <c r="D2140" s="6" t="s">
        <v>8261</v>
      </c>
      <c r="G2140" s="6" t="s">
        <v>1469</v>
      </c>
    </row>
    <row r="2141" spans="1:7" x14ac:dyDescent="0.25">
      <c r="A2141" s="6" t="s">
        <v>3234</v>
      </c>
      <c r="D2141" s="6" t="s">
        <v>1373</v>
      </c>
      <c r="G2141" s="6" t="s">
        <v>1523</v>
      </c>
    </row>
    <row r="2142" spans="1:7" x14ac:dyDescent="0.25">
      <c r="A2142" s="6" t="s">
        <v>3247</v>
      </c>
      <c r="D2142" s="6" t="s">
        <v>1277</v>
      </c>
      <c r="G2142" s="6" t="s">
        <v>3228</v>
      </c>
    </row>
    <row r="2143" spans="1:7" x14ac:dyDescent="0.25">
      <c r="A2143" s="6" t="s">
        <v>1707</v>
      </c>
      <c r="D2143" s="6" t="s">
        <v>4898</v>
      </c>
      <c r="G2143" s="6" t="s">
        <v>1700</v>
      </c>
    </row>
    <row r="2144" spans="1:7" x14ac:dyDescent="0.25">
      <c r="A2144" s="6" t="s">
        <v>3252</v>
      </c>
      <c r="D2144" s="6" t="s">
        <v>6126</v>
      </c>
      <c r="G2144" s="6" t="s">
        <v>1667</v>
      </c>
    </row>
    <row r="2145" spans="1:7" x14ac:dyDescent="0.25">
      <c r="A2145" s="6" t="s">
        <v>3280</v>
      </c>
      <c r="D2145" s="6" t="s">
        <v>1550</v>
      </c>
      <c r="G2145" s="6" t="s">
        <v>3277</v>
      </c>
    </row>
    <row r="2146" spans="1:7" x14ac:dyDescent="0.25">
      <c r="A2146" s="6" t="s">
        <v>7520</v>
      </c>
      <c r="D2146" s="6" t="s">
        <v>1486</v>
      </c>
      <c r="G2146" s="6" t="s">
        <v>3305</v>
      </c>
    </row>
    <row r="2147" spans="1:7" x14ac:dyDescent="0.25">
      <c r="A2147" s="6" t="s">
        <v>1746</v>
      </c>
      <c r="D2147" s="6" t="s">
        <v>4942</v>
      </c>
      <c r="G2147" s="6" t="s">
        <v>1738</v>
      </c>
    </row>
    <row r="2148" spans="1:7" x14ac:dyDescent="0.25">
      <c r="A2148" s="6" t="s">
        <v>3340</v>
      </c>
      <c r="D2148" s="6" t="s">
        <v>1708</v>
      </c>
      <c r="G2148" s="6" t="s">
        <v>3338</v>
      </c>
    </row>
    <row r="2149" spans="1:7" x14ac:dyDescent="0.25">
      <c r="A2149" s="6" t="s">
        <v>3388</v>
      </c>
      <c r="D2149" s="6" t="s">
        <v>1634</v>
      </c>
      <c r="G2149" s="6" t="s">
        <v>3368</v>
      </c>
    </row>
    <row r="2150" spans="1:7" x14ac:dyDescent="0.25">
      <c r="A2150" s="6" t="s">
        <v>3415</v>
      </c>
      <c r="D2150" s="6" t="s">
        <v>5005</v>
      </c>
      <c r="G2150" s="6" t="s">
        <v>3428</v>
      </c>
    </row>
    <row r="2151" spans="1:7" x14ac:dyDescent="0.25">
      <c r="A2151" s="6" t="s">
        <v>6840</v>
      </c>
      <c r="D2151" s="6" t="s">
        <v>8262</v>
      </c>
      <c r="G2151" s="6" t="s">
        <v>3465</v>
      </c>
    </row>
    <row r="2152" spans="1:7" x14ac:dyDescent="0.25">
      <c r="A2152" s="6" t="s">
        <v>6841</v>
      </c>
      <c r="D2152" s="6" t="s">
        <v>1754</v>
      </c>
      <c r="G2152" s="6" t="s">
        <v>3494</v>
      </c>
    </row>
    <row r="2153" spans="1:7" x14ac:dyDescent="0.25">
      <c r="A2153" s="6" t="s">
        <v>3430</v>
      </c>
      <c r="D2153" s="6" t="s">
        <v>5063</v>
      </c>
      <c r="G2153" s="6" t="s">
        <v>3513</v>
      </c>
    </row>
    <row r="2154" spans="1:7" x14ac:dyDescent="0.25">
      <c r="A2154" s="6" t="s">
        <v>6842</v>
      </c>
      <c r="D2154" s="6" t="s">
        <v>5082</v>
      </c>
      <c r="G2154" s="6" t="s">
        <v>7099</v>
      </c>
    </row>
    <row r="2155" spans="1:7" x14ac:dyDescent="0.25">
      <c r="A2155" s="6" t="s">
        <v>6843</v>
      </c>
      <c r="D2155" s="6" t="s">
        <v>8263</v>
      </c>
      <c r="G2155" s="6" t="s">
        <v>7223</v>
      </c>
    </row>
    <row r="2156" spans="1:7" x14ac:dyDescent="0.25">
      <c r="A2156" s="6" t="s">
        <v>7521</v>
      </c>
      <c r="D2156" s="6" t="s">
        <v>5152</v>
      </c>
      <c r="G2156" s="6" t="s">
        <v>3607</v>
      </c>
    </row>
    <row r="2157" spans="1:7" x14ac:dyDescent="0.25">
      <c r="A2157" s="6" t="s">
        <v>3451</v>
      </c>
      <c r="D2157" s="6" t="s">
        <v>5158</v>
      </c>
      <c r="G2157" s="6" t="s">
        <v>3626</v>
      </c>
    </row>
    <row r="2158" spans="1:7" x14ac:dyDescent="0.25">
      <c r="A2158" s="6" t="s">
        <v>3457</v>
      </c>
      <c r="D2158" s="6" t="s">
        <v>5213</v>
      </c>
      <c r="G2158" s="6" t="s">
        <v>6385</v>
      </c>
    </row>
    <row r="2159" spans="1:7" x14ac:dyDescent="0.25">
      <c r="A2159" s="6" t="s">
        <v>3470</v>
      </c>
      <c r="D2159" s="6" t="s">
        <v>5230</v>
      </c>
      <c r="G2159" s="6" t="s">
        <v>7101</v>
      </c>
    </row>
    <row r="2160" spans="1:7" x14ac:dyDescent="0.25">
      <c r="A2160" s="6" t="s">
        <v>3532</v>
      </c>
      <c r="D2160" s="6" t="s">
        <v>5234</v>
      </c>
      <c r="G2160" s="6" t="s">
        <v>8586</v>
      </c>
    </row>
    <row r="2161" spans="1:7" x14ac:dyDescent="0.25">
      <c r="A2161" s="6" t="s">
        <v>3549</v>
      </c>
      <c r="D2161" s="6" t="s">
        <v>5302</v>
      </c>
      <c r="G2161" s="6" t="s">
        <v>8903</v>
      </c>
    </row>
    <row r="2162" spans="1:7" x14ac:dyDescent="0.25">
      <c r="A2162" s="6" t="s">
        <v>3561</v>
      </c>
      <c r="D2162" s="6" t="s">
        <v>5330</v>
      </c>
      <c r="G2162" s="6" t="s">
        <v>8904</v>
      </c>
    </row>
    <row r="2163" spans="1:7" x14ac:dyDescent="0.25">
      <c r="A2163" s="6" t="s">
        <v>5848</v>
      </c>
      <c r="D2163" s="6" t="s">
        <v>5341</v>
      </c>
      <c r="G2163" s="6" t="s">
        <v>7102</v>
      </c>
    </row>
    <row r="2164" spans="1:7" x14ac:dyDescent="0.25">
      <c r="A2164" s="6" t="s">
        <v>6844</v>
      </c>
      <c r="D2164" s="6" t="s">
        <v>8264</v>
      </c>
      <c r="G2164" s="6" t="s">
        <v>6455</v>
      </c>
    </row>
    <row r="2165" spans="1:7" x14ac:dyDescent="0.25">
      <c r="A2165" s="6" t="s">
        <v>3590</v>
      </c>
      <c r="D2165" s="6" t="s">
        <v>5538</v>
      </c>
      <c r="G2165" s="6" t="s">
        <v>8905</v>
      </c>
    </row>
    <row r="2166" spans="1:7" x14ac:dyDescent="0.25">
      <c r="A2166" s="6" t="s">
        <v>3622</v>
      </c>
      <c r="D2166" s="6" t="s">
        <v>2722</v>
      </c>
      <c r="G2166" s="6" t="s">
        <v>6386</v>
      </c>
    </row>
    <row r="2167" spans="1:7" x14ac:dyDescent="0.25">
      <c r="A2167" s="6" t="s">
        <v>3630</v>
      </c>
      <c r="D2167" s="6" t="s">
        <v>1797</v>
      </c>
      <c r="G2167" s="6" t="s">
        <v>3227</v>
      </c>
    </row>
    <row r="2168" spans="1:7" x14ac:dyDescent="0.25">
      <c r="A2168" s="6" t="s">
        <v>3636</v>
      </c>
      <c r="D2168" s="6" t="s">
        <v>1815</v>
      </c>
      <c r="G2168" s="6" t="s">
        <v>7783</v>
      </c>
    </row>
    <row r="2169" spans="1:7" x14ac:dyDescent="0.25">
      <c r="A2169" s="6" t="s">
        <v>6123</v>
      </c>
      <c r="D2169" s="6" t="s">
        <v>1942</v>
      </c>
      <c r="G2169" s="6" t="s">
        <v>8906</v>
      </c>
    </row>
    <row r="2170" spans="1:7" x14ac:dyDescent="0.25">
      <c r="A2170" s="6" t="s">
        <v>5395</v>
      </c>
      <c r="D2170" s="6" t="s">
        <v>6127</v>
      </c>
      <c r="G2170" s="6" t="s">
        <v>6387</v>
      </c>
    </row>
    <row r="2171" spans="1:7" x14ac:dyDescent="0.25">
      <c r="A2171" s="6" t="s">
        <v>2553</v>
      </c>
      <c r="D2171" s="6" t="s">
        <v>5420</v>
      </c>
      <c r="G2171" s="6" t="s">
        <v>3616</v>
      </c>
    </row>
    <row r="2172" spans="1:7" x14ac:dyDescent="0.25">
      <c r="A2172" s="6" t="s">
        <v>2066</v>
      </c>
      <c r="D2172" s="6" t="s">
        <v>1417</v>
      </c>
      <c r="G2172" s="6" t="s">
        <v>1275</v>
      </c>
    </row>
    <row r="2173" spans="1:7" x14ac:dyDescent="0.25">
      <c r="A2173" s="6" t="s">
        <v>2076</v>
      </c>
      <c r="D2173" s="6" t="s">
        <v>7527</v>
      </c>
      <c r="G2173" s="6" t="s">
        <v>1324</v>
      </c>
    </row>
    <row r="2174" spans="1:7" x14ac:dyDescent="0.25">
      <c r="A2174" s="6" t="s">
        <v>3708</v>
      </c>
      <c r="D2174" s="6" t="s">
        <v>4570</v>
      </c>
      <c r="G2174" s="6" t="s">
        <v>6389</v>
      </c>
    </row>
    <row r="2175" spans="1:7" x14ac:dyDescent="0.25">
      <c r="A2175" s="6" t="s">
        <v>3709</v>
      </c>
      <c r="D2175" s="6" t="s">
        <v>4614</v>
      </c>
      <c r="G2175" s="6" t="s">
        <v>1621</v>
      </c>
    </row>
    <row r="2176" spans="1:7" x14ac:dyDescent="0.25">
      <c r="A2176" s="6" t="s">
        <v>3775</v>
      </c>
      <c r="D2176" s="6" t="s">
        <v>4677</v>
      </c>
      <c r="G2176" s="6" t="s">
        <v>4632</v>
      </c>
    </row>
    <row r="2177" spans="1:7" x14ac:dyDescent="0.25">
      <c r="A2177" s="6" t="s">
        <v>6845</v>
      </c>
      <c r="D2177" s="6" t="s">
        <v>6254</v>
      </c>
      <c r="G2177" s="6" t="s">
        <v>4702</v>
      </c>
    </row>
    <row r="2178" spans="1:7" x14ac:dyDescent="0.25">
      <c r="A2178" s="6" t="s">
        <v>1364</v>
      </c>
      <c r="D2178" s="6" t="s">
        <v>6853</v>
      </c>
      <c r="G2178" s="6" t="s">
        <v>4775</v>
      </c>
    </row>
    <row r="2179" spans="1:7" x14ac:dyDescent="0.25">
      <c r="A2179" s="6" t="s">
        <v>4909</v>
      </c>
      <c r="D2179" s="6" t="s">
        <v>6854</v>
      </c>
      <c r="G2179" s="6" t="s">
        <v>8599</v>
      </c>
    </row>
    <row r="2180" spans="1:7" x14ac:dyDescent="0.25">
      <c r="A2180" s="6" t="s">
        <v>1490</v>
      </c>
      <c r="D2180" s="6" t="s">
        <v>4795</v>
      </c>
      <c r="G2180" s="6" t="s">
        <v>8907</v>
      </c>
    </row>
    <row r="2181" spans="1:7" x14ac:dyDescent="0.25">
      <c r="A2181" s="6" t="s">
        <v>6846</v>
      </c>
      <c r="D2181" s="6" t="s">
        <v>2361</v>
      </c>
      <c r="G2181" s="6" t="s">
        <v>7106</v>
      </c>
    </row>
    <row r="2182" spans="1:7" x14ac:dyDescent="0.25">
      <c r="A2182" s="6" t="s">
        <v>5003</v>
      </c>
      <c r="D2182" s="6" t="s">
        <v>2423</v>
      </c>
      <c r="G2182" s="6" t="s">
        <v>5000</v>
      </c>
    </row>
    <row r="2183" spans="1:7" x14ac:dyDescent="0.25">
      <c r="A2183" s="6" t="s">
        <v>5028</v>
      </c>
      <c r="D2183" s="6" t="s">
        <v>4856</v>
      </c>
      <c r="G2183" s="6" t="s">
        <v>8600</v>
      </c>
    </row>
    <row r="2184" spans="1:7" x14ac:dyDescent="0.25">
      <c r="A2184" s="6" t="s">
        <v>5078</v>
      </c>
      <c r="D2184" s="6" t="s">
        <v>3787</v>
      </c>
      <c r="G2184" s="6" t="s">
        <v>5076</v>
      </c>
    </row>
    <row r="2185" spans="1:7" x14ac:dyDescent="0.25">
      <c r="A2185" s="6" t="s">
        <v>5178</v>
      </c>
      <c r="D2185" s="6" t="s">
        <v>3835</v>
      </c>
      <c r="G2185" s="6" t="s">
        <v>5116</v>
      </c>
    </row>
    <row r="2186" spans="1:7" x14ac:dyDescent="0.25">
      <c r="A2186" s="6" t="s">
        <v>5239</v>
      </c>
      <c r="D2186" s="6" t="s">
        <v>7528</v>
      </c>
      <c r="G2186" s="6" t="s">
        <v>5176</v>
      </c>
    </row>
    <row r="2187" spans="1:7" x14ac:dyDescent="0.25">
      <c r="A2187" s="6" t="s">
        <v>5244</v>
      </c>
      <c r="D2187" s="6" t="s">
        <v>3953</v>
      </c>
      <c r="G2187" s="6" t="s">
        <v>5180</v>
      </c>
    </row>
    <row r="2188" spans="1:7" x14ac:dyDescent="0.25">
      <c r="A2188" s="6" t="s">
        <v>6847</v>
      </c>
      <c r="D2188" s="6" t="s">
        <v>6255</v>
      </c>
      <c r="G2188" s="6" t="s">
        <v>5343</v>
      </c>
    </row>
    <row r="2189" spans="1:7" x14ac:dyDescent="0.25">
      <c r="A2189" s="6" t="s">
        <v>6848</v>
      </c>
      <c r="D2189" s="6" t="s">
        <v>4049</v>
      </c>
      <c r="G2189" s="6" t="s">
        <v>5370</v>
      </c>
    </row>
    <row r="2190" spans="1:7" x14ac:dyDescent="0.25">
      <c r="A2190" s="6" t="s">
        <v>5307</v>
      </c>
      <c r="D2190" s="6" t="s">
        <v>7529</v>
      </c>
      <c r="G2190" s="6" t="s">
        <v>1267</v>
      </c>
    </row>
    <row r="2191" spans="1:7" x14ac:dyDescent="0.25">
      <c r="A2191" s="6" t="s">
        <v>5373</v>
      </c>
      <c r="D2191" s="6" t="s">
        <v>4161</v>
      </c>
      <c r="G2191" s="6" t="s">
        <v>4925</v>
      </c>
    </row>
    <row r="2192" spans="1:7" x14ac:dyDescent="0.25">
      <c r="A2192" s="6" t="s">
        <v>6124</v>
      </c>
      <c r="D2192" s="6" t="s">
        <v>6091</v>
      </c>
      <c r="G2192" s="6" t="s">
        <v>1489</v>
      </c>
    </row>
    <row r="2193" spans="1:7" x14ac:dyDescent="0.25">
      <c r="A2193" s="6" t="s">
        <v>2536</v>
      </c>
      <c r="D2193" s="6" t="s">
        <v>4301</v>
      </c>
      <c r="G2193" s="6" t="s">
        <v>4952</v>
      </c>
    </row>
    <row r="2194" spans="1:7" x14ac:dyDescent="0.25">
      <c r="A2194" s="6" t="s">
        <v>1920</v>
      </c>
      <c r="D2194" s="6" t="s">
        <v>2463</v>
      </c>
      <c r="G2194" s="6" t="s">
        <v>1631</v>
      </c>
    </row>
    <row r="2195" spans="1:7" x14ac:dyDescent="0.25">
      <c r="A2195" s="6" t="s">
        <v>2252</v>
      </c>
      <c r="D2195" s="6" t="s">
        <v>1870</v>
      </c>
      <c r="G2195" s="6" t="s">
        <v>6392</v>
      </c>
    </row>
    <row r="2196" spans="1:7" x14ac:dyDescent="0.25">
      <c r="A2196" s="6" t="s">
        <v>5442</v>
      </c>
      <c r="D2196" s="6" t="s">
        <v>2005</v>
      </c>
      <c r="G2196" s="6" t="s">
        <v>5044</v>
      </c>
    </row>
    <row r="2197" spans="1:7" x14ac:dyDescent="0.25">
      <c r="A2197" s="6" t="s">
        <v>7285</v>
      </c>
      <c r="D2197" s="6" t="s">
        <v>4390</v>
      </c>
      <c r="G2197" s="6" t="s">
        <v>5079</v>
      </c>
    </row>
    <row r="2198" spans="1:7" x14ac:dyDescent="0.25">
      <c r="A2198" s="6" t="s">
        <v>6849</v>
      </c>
      <c r="D2198" s="6" t="s">
        <v>4485</v>
      </c>
      <c r="G2198" s="6" t="s">
        <v>5114</v>
      </c>
    </row>
    <row r="2199" spans="1:7" x14ac:dyDescent="0.25">
      <c r="A2199" s="6" t="s">
        <v>6253</v>
      </c>
      <c r="D2199" s="6" t="s">
        <v>4481</v>
      </c>
      <c r="G2199" s="6" t="s">
        <v>5175</v>
      </c>
    </row>
    <row r="2200" spans="1:7" x14ac:dyDescent="0.25">
      <c r="A2200" s="6" t="s">
        <v>7522</v>
      </c>
      <c r="D2200" s="6" t="s">
        <v>6059</v>
      </c>
      <c r="G2200" s="6" t="s">
        <v>5236</v>
      </c>
    </row>
    <row r="2201" spans="1:7" x14ac:dyDescent="0.25">
      <c r="A2201" s="6" t="s">
        <v>6850</v>
      </c>
      <c r="D2201" s="6" t="s">
        <v>6256</v>
      </c>
      <c r="G2201" s="6" t="s">
        <v>5237</v>
      </c>
    </row>
    <row r="2202" spans="1:7" x14ac:dyDescent="0.25">
      <c r="A2202" s="6" t="s">
        <v>7286</v>
      </c>
      <c r="D2202" s="6" t="s">
        <v>4686</v>
      </c>
      <c r="G2202" s="6" t="s">
        <v>5243</v>
      </c>
    </row>
    <row r="2203" spans="1:7" x14ac:dyDescent="0.25">
      <c r="A2203" s="6" t="s">
        <v>6125</v>
      </c>
      <c r="D2203" s="6" t="s">
        <v>8265</v>
      </c>
      <c r="G2203" s="6" t="s">
        <v>5306</v>
      </c>
    </row>
    <row r="2204" spans="1:7" x14ac:dyDescent="0.25">
      <c r="A2204" s="6" t="s">
        <v>2588</v>
      </c>
      <c r="D2204" s="6" t="s">
        <v>4756</v>
      </c>
      <c r="G2204" s="6" t="s">
        <v>8614</v>
      </c>
    </row>
    <row r="2205" spans="1:7" x14ac:dyDescent="0.25">
      <c r="A2205" s="6" t="s">
        <v>7523</v>
      </c>
      <c r="D2205" s="6" t="s">
        <v>6856</v>
      </c>
      <c r="G2205" s="6" t="s">
        <v>8908</v>
      </c>
    </row>
    <row r="2206" spans="1:7" x14ac:dyDescent="0.25">
      <c r="A2206" s="6" t="s">
        <v>6851</v>
      </c>
      <c r="D2206" s="6" t="s">
        <v>1395</v>
      </c>
      <c r="G2206" s="6" t="s">
        <v>3923</v>
      </c>
    </row>
    <row r="2207" spans="1:7" x14ac:dyDescent="0.25">
      <c r="A2207" s="6" t="s">
        <v>2693</v>
      </c>
      <c r="D2207" s="6" t="s">
        <v>1315</v>
      </c>
      <c r="G2207" s="6" t="s">
        <v>6030</v>
      </c>
    </row>
    <row r="2208" spans="1:7" x14ac:dyDescent="0.25">
      <c r="A2208" s="6" t="s">
        <v>3665</v>
      </c>
      <c r="D2208" s="6" t="s">
        <v>8266</v>
      </c>
      <c r="G2208" s="6" t="s">
        <v>3980</v>
      </c>
    </row>
    <row r="2209" spans="1:7" x14ac:dyDescent="0.25">
      <c r="A2209" s="6" t="s">
        <v>3719</v>
      </c>
      <c r="D2209" s="6" t="s">
        <v>1565</v>
      </c>
      <c r="G2209" s="6" t="s">
        <v>7110</v>
      </c>
    </row>
    <row r="2210" spans="1:7" x14ac:dyDescent="0.25">
      <c r="A2210" s="6" t="s">
        <v>7946</v>
      </c>
      <c r="D2210" s="6" t="s">
        <v>3241</v>
      </c>
      <c r="G2210" s="6" t="s">
        <v>4099</v>
      </c>
    </row>
    <row r="2211" spans="1:7" x14ac:dyDescent="0.25">
      <c r="A2211" s="6" t="s">
        <v>5922</v>
      </c>
      <c r="D2211" s="6" t="s">
        <v>6257</v>
      </c>
      <c r="G2211" s="6" t="s">
        <v>4538</v>
      </c>
    </row>
    <row r="2212" spans="1:7" x14ac:dyDescent="0.25">
      <c r="A2212" s="6" t="s">
        <v>3644</v>
      </c>
      <c r="D2212" s="6" t="s">
        <v>7530</v>
      </c>
      <c r="G2212" s="6" t="s">
        <v>4582</v>
      </c>
    </row>
    <row r="2213" spans="1:7" x14ac:dyDescent="0.25">
      <c r="A2213" s="6" t="s">
        <v>5923</v>
      </c>
      <c r="D2213" s="6" t="s">
        <v>1598</v>
      </c>
      <c r="G2213" s="6" t="s">
        <v>4912</v>
      </c>
    </row>
    <row r="2214" spans="1:7" x14ac:dyDescent="0.25">
      <c r="A2214" s="6" t="s">
        <v>7287</v>
      </c>
      <c r="D2214" s="6" t="s">
        <v>1670</v>
      </c>
      <c r="G2214" s="6" t="s">
        <v>7797</v>
      </c>
    </row>
    <row r="2215" spans="1:7" x14ac:dyDescent="0.25">
      <c r="A2215" s="6" t="s">
        <v>2608</v>
      </c>
      <c r="D2215" s="6" t="s">
        <v>3306</v>
      </c>
      <c r="G2215" s="6" t="s">
        <v>8909</v>
      </c>
    </row>
    <row r="2216" spans="1:7" x14ac:dyDescent="0.25">
      <c r="A2216" s="6" t="s">
        <v>2057</v>
      </c>
      <c r="D2216" s="6" t="s">
        <v>6258</v>
      </c>
      <c r="G2216" s="6" t="s">
        <v>4960</v>
      </c>
    </row>
    <row r="2217" spans="1:7" x14ac:dyDescent="0.25">
      <c r="A2217" s="6" t="s">
        <v>4919</v>
      </c>
      <c r="D2217" s="6" t="s">
        <v>3323</v>
      </c>
      <c r="G2217" s="6" t="s">
        <v>8910</v>
      </c>
    </row>
    <row r="2218" spans="1:7" x14ac:dyDescent="0.25">
      <c r="A2218" s="6" t="s">
        <v>5924</v>
      </c>
      <c r="D2218" s="6" t="s">
        <v>3367</v>
      </c>
      <c r="G2218" s="6" t="s">
        <v>5017</v>
      </c>
    </row>
    <row r="2219" spans="1:7" x14ac:dyDescent="0.25">
      <c r="A2219" s="6" t="s">
        <v>5925</v>
      </c>
      <c r="D2219" s="6" t="s">
        <v>3406</v>
      </c>
      <c r="G2219" s="6" t="s">
        <v>5130</v>
      </c>
    </row>
    <row r="2220" spans="1:7" x14ac:dyDescent="0.25">
      <c r="A2220" s="6" t="s">
        <v>7524</v>
      </c>
      <c r="D2220" s="6" t="s">
        <v>4091</v>
      </c>
      <c r="G2220" s="6" t="s">
        <v>4533</v>
      </c>
    </row>
    <row r="2221" spans="1:7" x14ac:dyDescent="0.25">
      <c r="A2221" s="6" t="s">
        <v>4936</v>
      </c>
      <c r="D2221" s="6" t="s">
        <v>3434</v>
      </c>
      <c r="G2221" s="6" t="s">
        <v>8616</v>
      </c>
    </row>
    <row r="2222" spans="1:7" x14ac:dyDescent="0.25">
      <c r="A2222" s="6" t="s">
        <v>4987</v>
      </c>
      <c r="D2222" s="6" t="s">
        <v>3507</v>
      </c>
      <c r="G2222" s="6" t="s">
        <v>1388</v>
      </c>
    </row>
    <row r="2223" spans="1:7" x14ac:dyDescent="0.25">
      <c r="A2223" s="6" t="s">
        <v>5021</v>
      </c>
      <c r="D2223" s="6" t="s">
        <v>3543</v>
      </c>
      <c r="G2223" s="6" t="s">
        <v>1311</v>
      </c>
    </row>
    <row r="2224" spans="1:7" x14ac:dyDescent="0.25">
      <c r="A2224" s="6" t="s">
        <v>5131</v>
      </c>
      <c r="D2224" s="6" t="s">
        <v>3499</v>
      </c>
      <c r="G2224" s="6" t="s">
        <v>1540</v>
      </c>
    </row>
    <row r="2225" spans="1:7" x14ac:dyDescent="0.25">
      <c r="A2225" s="6" t="s">
        <v>5926</v>
      </c>
      <c r="D2225" s="6" t="s">
        <v>3583</v>
      </c>
      <c r="G2225" s="6" t="s">
        <v>3841</v>
      </c>
    </row>
    <row r="2226" spans="1:7" x14ac:dyDescent="0.25">
      <c r="A2226" s="6" t="s">
        <v>5187</v>
      </c>
      <c r="D2226" s="6" t="s">
        <v>4373</v>
      </c>
      <c r="G2226" s="6" t="s">
        <v>3885</v>
      </c>
    </row>
    <row r="2227" spans="1:7" x14ac:dyDescent="0.25">
      <c r="A2227" s="6" t="s">
        <v>5252</v>
      </c>
      <c r="D2227" s="6" t="s">
        <v>2724</v>
      </c>
      <c r="G2227" s="6" t="s">
        <v>8911</v>
      </c>
    </row>
    <row r="2228" spans="1:7" x14ac:dyDescent="0.25">
      <c r="A2228" s="6" t="s">
        <v>5927</v>
      </c>
      <c r="D2228" s="6" t="s">
        <v>2289</v>
      </c>
      <c r="G2228" s="6" t="s">
        <v>1690</v>
      </c>
    </row>
    <row r="2229" spans="1:7" x14ac:dyDescent="0.25">
      <c r="A2229" s="6" t="s">
        <v>7525</v>
      </c>
      <c r="D2229" s="6" t="s">
        <v>1892</v>
      </c>
      <c r="G2229" s="6" t="s">
        <v>3911</v>
      </c>
    </row>
    <row r="2230" spans="1:7" x14ac:dyDescent="0.25">
      <c r="A2230" s="6" t="s">
        <v>5367</v>
      </c>
      <c r="D2230" s="6" t="s">
        <v>1884</v>
      </c>
      <c r="G2230" s="6" t="s">
        <v>3938</v>
      </c>
    </row>
    <row r="2231" spans="1:7" x14ac:dyDescent="0.25">
      <c r="A2231" s="6" t="s">
        <v>2540</v>
      </c>
      <c r="D2231" s="6" t="s">
        <v>2210</v>
      </c>
      <c r="G2231" s="6" t="s">
        <v>6033</v>
      </c>
    </row>
    <row r="2232" spans="1:7" x14ac:dyDescent="0.25">
      <c r="A2232" s="6" t="s">
        <v>1923</v>
      </c>
      <c r="D2232" s="6" t="s">
        <v>5930</v>
      </c>
      <c r="G2232" s="6" t="s">
        <v>1740</v>
      </c>
    </row>
    <row r="2233" spans="1:7" x14ac:dyDescent="0.25">
      <c r="A2233" s="6" t="s">
        <v>2237</v>
      </c>
      <c r="D2233" s="6" t="s">
        <v>6857</v>
      </c>
      <c r="G2233" s="6" t="s">
        <v>4045</v>
      </c>
    </row>
    <row r="2234" spans="1:7" x14ac:dyDescent="0.25">
      <c r="A2234" s="6" t="s">
        <v>5448</v>
      </c>
      <c r="D2234" s="6" t="s">
        <v>6259</v>
      </c>
      <c r="G2234" s="6" t="s">
        <v>4051</v>
      </c>
    </row>
    <row r="2235" spans="1:7" x14ac:dyDescent="0.25">
      <c r="A2235" s="6" t="s">
        <v>5928</v>
      </c>
      <c r="D2235" s="6" t="s">
        <v>2852</v>
      </c>
      <c r="G2235" s="6" t="s">
        <v>4062</v>
      </c>
    </row>
    <row r="2236" spans="1:7" x14ac:dyDescent="0.25">
      <c r="A2236" s="6" t="s">
        <v>5929</v>
      </c>
      <c r="D2236" s="6" t="s">
        <v>8267</v>
      </c>
      <c r="G2236" s="6" t="s">
        <v>4116</v>
      </c>
    </row>
    <row r="2237" spans="1:7" x14ac:dyDescent="0.25">
      <c r="A2237" s="6" t="s">
        <v>1373</v>
      </c>
      <c r="D2237" s="6" t="s">
        <v>2890</v>
      </c>
      <c r="G2237" s="6" t="s">
        <v>4124</v>
      </c>
    </row>
    <row r="2238" spans="1:7" x14ac:dyDescent="0.25">
      <c r="A2238" s="6" t="s">
        <v>1277</v>
      </c>
      <c r="D2238" s="6" t="s">
        <v>2441</v>
      </c>
      <c r="G2238" s="6" t="s">
        <v>4179</v>
      </c>
    </row>
    <row r="2239" spans="1:7" x14ac:dyDescent="0.25">
      <c r="A2239" s="6" t="s">
        <v>4898</v>
      </c>
      <c r="D2239" s="6" t="s">
        <v>1830</v>
      </c>
      <c r="G2239" s="6" t="s">
        <v>4192</v>
      </c>
    </row>
    <row r="2240" spans="1:7" x14ac:dyDescent="0.25">
      <c r="A2240" s="6" t="s">
        <v>6126</v>
      </c>
      <c r="D2240" s="6" t="s">
        <v>1954</v>
      </c>
      <c r="G2240" s="6" t="s">
        <v>4233</v>
      </c>
    </row>
    <row r="2241" spans="1:7" x14ac:dyDescent="0.25">
      <c r="A2241" s="6" t="s">
        <v>1550</v>
      </c>
      <c r="D2241" s="6" t="s">
        <v>6260</v>
      </c>
      <c r="G2241" s="6" t="s">
        <v>6159</v>
      </c>
    </row>
    <row r="2242" spans="1:7" x14ac:dyDescent="0.25">
      <c r="A2242" s="6" t="s">
        <v>1486</v>
      </c>
      <c r="D2242" s="6" t="s">
        <v>5931</v>
      </c>
      <c r="G2242" s="6" t="s">
        <v>6519</v>
      </c>
    </row>
    <row r="2243" spans="1:7" x14ac:dyDescent="0.25">
      <c r="A2243" s="6" t="s">
        <v>4942</v>
      </c>
      <c r="D2243" s="6" t="s">
        <v>5020</v>
      </c>
      <c r="G2243" s="6" t="s">
        <v>4261</v>
      </c>
    </row>
    <row r="2244" spans="1:7" x14ac:dyDescent="0.25">
      <c r="A2244" s="6" t="s">
        <v>4979</v>
      </c>
      <c r="D2244" s="6" t="s">
        <v>5071</v>
      </c>
      <c r="G2244" s="6" t="s">
        <v>1396</v>
      </c>
    </row>
    <row r="2245" spans="1:7" x14ac:dyDescent="0.25">
      <c r="A2245" s="6" t="s">
        <v>1708</v>
      </c>
      <c r="D2245" s="6" t="s">
        <v>8268</v>
      </c>
      <c r="G2245" s="6" t="s">
        <v>1301</v>
      </c>
    </row>
    <row r="2246" spans="1:7" x14ac:dyDescent="0.25">
      <c r="A2246" s="6" t="s">
        <v>1634</v>
      </c>
      <c r="D2246" s="6" t="s">
        <v>5222</v>
      </c>
      <c r="G2246" s="6" t="s">
        <v>3812</v>
      </c>
    </row>
    <row r="2247" spans="1:7" x14ac:dyDescent="0.25">
      <c r="A2247" s="6" t="s">
        <v>5005</v>
      </c>
      <c r="D2247" s="6" t="s">
        <v>6859</v>
      </c>
      <c r="G2247" s="6" t="s">
        <v>6035</v>
      </c>
    </row>
    <row r="2248" spans="1:7" x14ac:dyDescent="0.25">
      <c r="A2248" s="6" t="s">
        <v>1754</v>
      </c>
      <c r="D2248" s="6" t="s">
        <v>2700</v>
      </c>
      <c r="G2248" s="6" t="s">
        <v>6401</v>
      </c>
    </row>
    <row r="2249" spans="1:7" x14ac:dyDescent="0.25">
      <c r="A2249" s="6" t="s">
        <v>5063</v>
      </c>
      <c r="D2249" s="6" t="s">
        <v>5434</v>
      </c>
      <c r="G2249" s="6" t="s">
        <v>1552</v>
      </c>
    </row>
    <row r="2250" spans="1:7" x14ac:dyDescent="0.25">
      <c r="A2250" s="6" t="s">
        <v>5082</v>
      </c>
      <c r="D2250" s="6" t="s">
        <v>8269</v>
      </c>
      <c r="G2250" s="6" t="s">
        <v>1503</v>
      </c>
    </row>
    <row r="2251" spans="1:7" x14ac:dyDescent="0.25">
      <c r="A2251" s="6" t="s">
        <v>5152</v>
      </c>
      <c r="D2251" s="6" t="s">
        <v>6506</v>
      </c>
      <c r="G2251" s="6" t="s">
        <v>3844</v>
      </c>
    </row>
    <row r="2252" spans="1:7" x14ac:dyDescent="0.25">
      <c r="A2252" s="6" t="s">
        <v>5158</v>
      </c>
      <c r="D2252" s="6" t="s">
        <v>8270</v>
      </c>
      <c r="G2252" s="6" t="s">
        <v>1688</v>
      </c>
    </row>
    <row r="2253" spans="1:7" x14ac:dyDescent="0.25">
      <c r="A2253" s="6" t="s">
        <v>5213</v>
      </c>
      <c r="D2253" s="6" t="s">
        <v>4947</v>
      </c>
      <c r="G2253" s="6" t="s">
        <v>1646</v>
      </c>
    </row>
    <row r="2254" spans="1:7" x14ac:dyDescent="0.25">
      <c r="A2254" s="6" t="s">
        <v>5230</v>
      </c>
      <c r="D2254" s="6" t="s">
        <v>4988</v>
      </c>
      <c r="G2254" s="6" t="s">
        <v>3899</v>
      </c>
    </row>
    <row r="2255" spans="1:7" x14ac:dyDescent="0.25">
      <c r="A2255" s="6" t="s">
        <v>5234</v>
      </c>
      <c r="D2255" s="6" t="s">
        <v>5092</v>
      </c>
      <c r="G2255" s="6" t="s">
        <v>3931</v>
      </c>
    </row>
    <row r="2256" spans="1:7" x14ac:dyDescent="0.25">
      <c r="A2256" s="6" t="s">
        <v>6852</v>
      </c>
      <c r="D2256" s="6" t="s">
        <v>5153</v>
      </c>
      <c r="G2256" s="6" t="s">
        <v>8912</v>
      </c>
    </row>
    <row r="2257" spans="1:7" x14ac:dyDescent="0.25">
      <c r="A2257" s="6" t="s">
        <v>7526</v>
      </c>
      <c r="D2257" s="6" t="s">
        <v>5849</v>
      </c>
      <c r="G2257" s="6" t="s">
        <v>4004</v>
      </c>
    </row>
    <row r="2258" spans="1:7" x14ac:dyDescent="0.25">
      <c r="A2258" s="6" t="s">
        <v>5302</v>
      </c>
      <c r="D2258" s="6" t="s">
        <v>2535</v>
      </c>
      <c r="G2258" s="6" t="s">
        <v>4012</v>
      </c>
    </row>
    <row r="2259" spans="1:7" x14ac:dyDescent="0.25">
      <c r="A2259" s="6" t="s">
        <v>5330</v>
      </c>
      <c r="D2259" s="6" t="s">
        <v>1915</v>
      </c>
      <c r="G2259" s="6" t="s">
        <v>4035</v>
      </c>
    </row>
    <row r="2260" spans="1:7" x14ac:dyDescent="0.25">
      <c r="A2260" s="6" t="s">
        <v>5341</v>
      </c>
      <c r="D2260" s="6" t="s">
        <v>2049</v>
      </c>
      <c r="G2260" s="6" t="s">
        <v>4083</v>
      </c>
    </row>
    <row r="2261" spans="1:7" x14ac:dyDescent="0.25">
      <c r="A2261" s="6" t="s">
        <v>2722</v>
      </c>
      <c r="D2261" s="6" t="s">
        <v>2624</v>
      </c>
      <c r="G2261" s="6" t="s">
        <v>7228</v>
      </c>
    </row>
    <row r="2262" spans="1:7" x14ac:dyDescent="0.25">
      <c r="A2262" s="6" t="s">
        <v>1797</v>
      </c>
      <c r="D2262" s="6" t="s">
        <v>2231</v>
      </c>
      <c r="G2262" s="6" t="s">
        <v>8913</v>
      </c>
    </row>
    <row r="2263" spans="1:7" x14ac:dyDescent="0.25">
      <c r="A2263" s="6" t="s">
        <v>1815</v>
      </c>
      <c r="D2263" s="6" t="s">
        <v>3716</v>
      </c>
      <c r="G2263" s="6" t="s">
        <v>4135</v>
      </c>
    </row>
    <row r="2264" spans="1:7" x14ac:dyDescent="0.25">
      <c r="A2264" s="6" t="s">
        <v>1942</v>
      </c>
      <c r="D2264" s="6" t="s">
        <v>5933</v>
      </c>
      <c r="G2264" s="6" t="s">
        <v>4112</v>
      </c>
    </row>
    <row r="2265" spans="1:7" x14ac:dyDescent="0.25">
      <c r="A2265" s="6" t="s">
        <v>6127</v>
      </c>
      <c r="D2265" s="6" t="s">
        <v>2455</v>
      </c>
      <c r="G2265" s="6" t="s">
        <v>4142</v>
      </c>
    </row>
    <row r="2266" spans="1:7" x14ac:dyDescent="0.25">
      <c r="A2266" s="6" t="s">
        <v>5420</v>
      </c>
      <c r="D2266" s="6" t="s">
        <v>1776</v>
      </c>
      <c r="G2266" s="6" t="s">
        <v>4146</v>
      </c>
    </row>
    <row r="2267" spans="1:7" x14ac:dyDescent="0.25">
      <c r="A2267" s="6" t="s">
        <v>1417</v>
      </c>
      <c r="D2267" s="6" t="s">
        <v>1844</v>
      </c>
      <c r="G2267" s="6" t="s">
        <v>4203</v>
      </c>
    </row>
    <row r="2268" spans="1:7" x14ac:dyDescent="0.25">
      <c r="A2268" s="6" t="s">
        <v>7527</v>
      </c>
      <c r="D2268" s="6" t="s">
        <v>1966</v>
      </c>
      <c r="G2268" s="6" t="s">
        <v>4198</v>
      </c>
    </row>
    <row r="2269" spans="1:7" x14ac:dyDescent="0.25">
      <c r="A2269" s="6" t="s">
        <v>4570</v>
      </c>
      <c r="D2269" s="6" t="s">
        <v>2126</v>
      </c>
      <c r="G2269" s="6" t="s">
        <v>6402</v>
      </c>
    </row>
    <row r="2270" spans="1:7" x14ac:dyDescent="0.25">
      <c r="A2270" s="6" t="s">
        <v>4614</v>
      </c>
      <c r="D2270" s="6" t="s">
        <v>3103</v>
      </c>
      <c r="G2270" s="6" t="s">
        <v>4268</v>
      </c>
    </row>
    <row r="2271" spans="1:7" x14ac:dyDescent="0.25">
      <c r="A2271" s="6" t="s">
        <v>4677</v>
      </c>
      <c r="D2271" s="6" t="s">
        <v>1426</v>
      </c>
      <c r="G2271" s="6" t="s">
        <v>4290</v>
      </c>
    </row>
    <row r="2272" spans="1:7" x14ac:dyDescent="0.25">
      <c r="A2272" s="6" t="s">
        <v>6254</v>
      </c>
      <c r="D2272" s="6" t="s">
        <v>4526</v>
      </c>
      <c r="G2272" s="6" t="s">
        <v>1403</v>
      </c>
    </row>
    <row r="2273" spans="1:7" x14ac:dyDescent="0.25">
      <c r="A2273" s="6" t="s">
        <v>6853</v>
      </c>
      <c r="D2273" s="6" t="s">
        <v>6862</v>
      </c>
      <c r="G2273" s="6" t="s">
        <v>3155</v>
      </c>
    </row>
    <row r="2274" spans="1:7" x14ac:dyDescent="0.25">
      <c r="A2274" s="6" t="s">
        <v>6854</v>
      </c>
      <c r="D2274" s="6" t="s">
        <v>1573</v>
      </c>
      <c r="G2274" s="6" t="s">
        <v>6403</v>
      </c>
    </row>
    <row r="2275" spans="1:7" x14ac:dyDescent="0.25">
      <c r="A2275" s="6" t="s">
        <v>6855</v>
      </c>
      <c r="D2275" s="6" t="s">
        <v>1718</v>
      </c>
      <c r="G2275" s="6" t="s">
        <v>1559</v>
      </c>
    </row>
    <row r="2276" spans="1:7" x14ac:dyDescent="0.25">
      <c r="A2276" s="6" t="s">
        <v>4795</v>
      </c>
      <c r="D2276" s="6" t="s">
        <v>7535</v>
      </c>
      <c r="G2276" s="6" t="s">
        <v>3211</v>
      </c>
    </row>
    <row r="2277" spans="1:7" x14ac:dyDescent="0.25">
      <c r="A2277" s="6" t="s">
        <v>2361</v>
      </c>
      <c r="D2277" s="6" t="s">
        <v>4647</v>
      </c>
      <c r="G2277" s="6" t="s">
        <v>3248</v>
      </c>
    </row>
    <row r="2278" spans="1:7" x14ac:dyDescent="0.25">
      <c r="A2278" s="6" t="s">
        <v>2423</v>
      </c>
      <c r="D2278" s="6" t="s">
        <v>4675</v>
      </c>
      <c r="G2278" s="6" t="s">
        <v>8625</v>
      </c>
    </row>
    <row r="2279" spans="1:7" x14ac:dyDescent="0.25">
      <c r="A2279" s="6" t="s">
        <v>4856</v>
      </c>
      <c r="D2279" s="6" t="s">
        <v>4745</v>
      </c>
      <c r="G2279" s="6" t="s">
        <v>1620</v>
      </c>
    </row>
    <row r="2280" spans="1:7" x14ac:dyDescent="0.25">
      <c r="A2280" s="6" t="s">
        <v>3787</v>
      </c>
      <c r="D2280" s="6" t="s">
        <v>6863</v>
      </c>
      <c r="G2280" s="6" t="s">
        <v>3268</v>
      </c>
    </row>
    <row r="2281" spans="1:7" x14ac:dyDescent="0.25">
      <c r="A2281" s="6" t="s">
        <v>3835</v>
      </c>
      <c r="D2281" s="6" t="s">
        <v>6864</v>
      </c>
      <c r="G2281" s="6" t="s">
        <v>3281</v>
      </c>
    </row>
    <row r="2282" spans="1:7" x14ac:dyDescent="0.25">
      <c r="A2282" s="6" t="s">
        <v>7528</v>
      </c>
      <c r="D2282" s="6" t="s">
        <v>6865</v>
      </c>
      <c r="G2282" s="6" t="s">
        <v>6036</v>
      </c>
    </row>
    <row r="2283" spans="1:7" x14ac:dyDescent="0.25">
      <c r="A2283" s="6" t="s">
        <v>3953</v>
      </c>
      <c r="D2283" s="6" t="s">
        <v>6866</v>
      </c>
      <c r="G2283" s="6" t="s">
        <v>1749</v>
      </c>
    </row>
    <row r="2284" spans="1:7" x14ac:dyDescent="0.25">
      <c r="A2284" s="6" t="s">
        <v>6255</v>
      </c>
      <c r="D2284" s="6" t="s">
        <v>4793</v>
      </c>
      <c r="G2284" s="6" t="s">
        <v>3373</v>
      </c>
    </row>
    <row r="2285" spans="1:7" x14ac:dyDescent="0.25">
      <c r="A2285" s="6" t="s">
        <v>4049</v>
      </c>
      <c r="D2285" s="6" t="s">
        <v>2369</v>
      </c>
      <c r="G2285" s="6" t="s">
        <v>3386</v>
      </c>
    </row>
    <row r="2286" spans="1:7" x14ac:dyDescent="0.25">
      <c r="A2286" s="6" t="s">
        <v>7529</v>
      </c>
      <c r="D2286" s="6" t="s">
        <v>2420</v>
      </c>
      <c r="G2286" s="6" t="s">
        <v>3391</v>
      </c>
    </row>
    <row r="2287" spans="1:7" x14ac:dyDescent="0.25">
      <c r="A2287" s="6" t="s">
        <v>4161</v>
      </c>
      <c r="D2287" s="6" t="s">
        <v>4854</v>
      </c>
      <c r="G2287" s="6" t="s">
        <v>8626</v>
      </c>
    </row>
    <row r="2288" spans="1:7" x14ac:dyDescent="0.25">
      <c r="A2288" s="6" t="s">
        <v>6091</v>
      </c>
      <c r="D2288" s="6" t="s">
        <v>8271</v>
      </c>
      <c r="G2288" s="6" t="s">
        <v>3462</v>
      </c>
    </row>
    <row r="2289" spans="1:7" x14ac:dyDescent="0.25">
      <c r="A2289" s="6" t="s">
        <v>6641</v>
      </c>
      <c r="D2289" s="6" t="s">
        <v>1285</v>
      </c>
      <c r="G2289" s="6" t="s">
        <v>3450</v>
      </c>
    </row>
    <row r="2290" spans="1:7" x14ac:dyDescent="0.25">
      <c r="A2290" s="6" t="s">
        <v>4301</v>
      </c>
      <c r="D2290" s="6" t="s">
        <v>6868</v>
      </c>
      <c r="G2290" s="6" t="s">
        <v>3484</v>
      </c>
    </row>
    <row r="2291" spans="1:7" x14ac:dyDescent="0.25">
      <c r="A2291" s="6" t="s">
        <v>7947</v>
      </c>
      <c r="D2291" s="6" t="s">
        <v>8272</v>
      </c>
      <c r="G2291" s="6" t="s">
        <v>3529</v>
      </c>
    </row>
    <row r="2292" spans="1:7" x14ac:dyDescent="0.25">
      <c r="A2292" s="6" t="s">
        <v>4344</v>
      </c>
      <c r="D2292" s="6" t="s">
        <v>3014</v>
      </c>
      <c r="G2292" s="6" t="s">
        <v>7114</v>
      </c>
    </row>
    <row r="2293" spans="1:7" x14ac:dyDescent="0.25">
      <c r="A2293" s="6" t="s">
        <v>2463</v>
      </c>
      <c r="D2293" s="6" t="s">
        <v>2562</v>
      </c>
      <c r="G2293" s="6" t="s">
        <v>3612</v>
      </c>
    </row>
    <row r="2294" spans="1:7" x14ac:dyDescent="0.25">
      <c r="A2294" s="6" t="s">
        <v>1870</v>
      </c>
      <c r="D2294" s="6" t="s">
        <v>2148</v>
      </c>
      <c r="G2294" s="6" t="s">
        <v>3631</v>
      </c>
    </row>
    <row r="2295" spans="1:7" x14ac:dyDescent="0.25">
      <c r="A2295" s="6" t="s">
        <v>2005</v>
      </c>
      <c r="D2295" s="6" t="s">
        <v>3143</v>
      </c>
      <c r="G2295" s="6" t="s">
        <v>1297</v>
      </c>
    </row>
    <row r="2296" spans="1:7" x14ac:dyDescent="0.25">
      <c r="A2296" s="6" t="s">
        <v>4390</v>
      </c>
      <c r="D2296" s="6" t="s">
        <v>6869</v>
      </c>
      <c r="G2296" s="6" t="s">
        <v>6405</v>
      </c>
    </row>
    <row r="2297" spans="1:7" x14ac:dyDescent="0.25">
      <c r="A2297" s="6" t="s">
        <v>4485</v>
      </c>
      <c r="D2297" s="6" t="s">
        <v>1259</v>
      </c>
      <c r="G2297" s="6" t="s">
        <v>7119</v>
      </c>
    </row>
    <row r="2298" spans="1:7" x14ac:dyDescent="0.25">
      <c r="A2298" s="6" t="s">
        <v>4481</v>
      </c>
      <c r="D2298" s="6" t="s">
        <v>6870</v>
      </c>
      <c r="G2298" s="6" t="s">
        <v>7805</v>
      </c>
    </row>
    <row r="2299" spans="1:7" x14ac:dyDescent="0.25">
      <c r="A2299" s="6" t="s">
        <v>7948</v>
      </c>
      <c r="D2299" s="6" t="s">
        <v>8273</v>
      </c>
      <c r="G2299" s="6" t="s">
        <v>1647</v>
      </c>
    </row>
    <row r="2300" spans="1:7" x14ac:dyDescent="0.25">
      <c r="A2300" s="6" t="s">
        <v>6059</v>
      </c>
      <c r="D2300" s="6" t="s">
        <v>3213</v>
      </c>
      <c r="G2300" s="6" t="s">
        <v>3970</v>
      </c>
    </row>
    <row r="2301" spans="1:7" x14ac:dyDescent="0.25">
      <c r="A2301" s="6" t="s">
        <v>6256</v>
      </c>
      <c r="D2301" s="6" t="s">
        <v>6262</v>
      </c>
      <c r="G2301" s="6" t="s">
        <v>1222</v>
      </c>
    </row>
    <row r="2302" spans="1:7" x14ac:dyDescent="0.25">
      <c r="A2302" s="6" t="s">
        <v>4686</v>
      </c>
      <c r="D2302" s="6" t="s">
        <v>7536</v>
      </c>
      <c r="G2302" s="6" t="s">
        <v>1435</v>
      </c>
    </row>
    <row r="2303" spans="1:7" x14ac:dyDescent="0.25">
      <c r="A2303" s="6" t="s">
        <v>4756</v>
      </c>
      <c r="D2303" s="6" t="s">
        <v>1665</v>
      </c>
      <c r="G2303" s="6" t="s">
        <v>6407</v>
      </c>
    </row>
    <row r="2304" spans="1:7" x14ac:dyDescent="0.25">
      <c r="A2304" s="6" t="s">
        <v>6856</v>
      </c>
      <c r="D2304" s="6" t="s">
        <v>3310</v>
      </c>
      <c r="G2304" s="6" t="s">
        <v>2927</v>
      </c>
    </row>
    <row r="2305" spans="1:7" x14ac:dyDescent="0.25">
      <c r="A2305" s="6" t="s">
        <v>1395</v>
      </c>
      <c r="D2305" s="6" t="s">
        <v>5934</v>
      </c>
      <c r="G2305" s="6" t="s">
        <v>8628</v>
      </c>
    </row>
    <row r="2306" spans="1:7" x14ac:dyDescent="0.25">
      <c r="A2306" s="6" t="s">
        <v>1315</v>
      </c>
      <c r="D2306" s="6" t="s">
        <v>3320</v>
      </c>
      <c r="G2306" s="6" t="s">
        <v>2984</v>
      </c>
    </row>
    <row r="2307" spans="1:7" x14ac:dyDescent="0.25">
      <c r="A2307" s="6" t="s">
        <v>1565</v>
      </c>
      <c r="D2307" s="6" t="s">
        <v>3378</v>
      </c>
      <c r="G2307" s="6" t="s">
        <v>6659</v>
      </c>
    </row>
    <row r="2308" spans="1:7" x14ac:dyDescent="0.25">
      <c r="A2308" s="6" t="s">
        <v>3241</v>
      </c>
      <c r="D2308" s="6" t="s">
        <v>3411</v>
      </c>
      <c r="G2308" s="6" t="s">
        <v>8914</v>
      </c>
    </row>
    <row r="2309" spans="1:7" x14ac:dyDescent="0.25">
      <c r="A2309" s="6" t="s">
        <v>6257</v>
      </c>
      <c r="D2309" s="6" t="s">
        <v>3459</v>
      </c>
      <c r="G2309" s="6" t="s">
        <v>3157</v>
      </c>
    </row>
    <row r="2310" spans="1:7" x14ac:dyDescent="0.25">
      <c r="A2310" s="6" t="s">
        <v>7530</v>
      </c>
      <c r="D2310" s="6" t="s">
        <v>3534</v>
      </c>
      <c r="G2310" s="6" t="s">
        <v>3204</v>
      </c>
    </row>
    <row r="2311" spans="1:7" x14ac:dyDescent="0.25">
      <c r="A2311" s="6" t="s">
        <v>1598</v>
      </c>
      <c r="D2311" s="6" t="s">
        <v>3515</v>
      </c>
      <c r="G2311" s="6" t="s">
        <v>1668</v>
      </c>
    </row>
    <row r="2312" spans="1:7" x14ac:dyDescent="0.25">
      <c r="A2312" s="6" t="s">
        <v>1670</v>
      </c>
      <c r="D2312" s="6" t="s">
        <v>3540</v>
      </c>
      <c r="G2312" s="6" t="s">
        <v>3418</v>
      </c>
    </row>
    <row r="2313" spans="1:7" x14ac:dyDescent="0.25">
      <c r="A2313" s="6" t="s">
        <v>3306</v>
      </c>
      <c r="D2313" s="6" t="s">
        <v>5935</v>
      </c>
      <c r="G2313" s="6" t="s">
        <v>8915</v>
      </c>
    </row>
    <row r="2314" spans="1:7" x14ac:dyDescent="0.25">
      <c r="A2314" s="6" t="s">
        <v>6258</v>
      </c>
      <c r="D2314" s="6" t="s">
        <v>3581</v>
      </c>
      <c r="G2314" s="6" t="s">
        <v>3445</v>
      </c>
    </row>
    <row r="2315" spans="1:7" x14ac:dyDescent="0.25">
      <c r="A2315" s="6" t="s">
        <v>3323</v>
      </c>
      <c r="D2315" s="6" t="s">
        <v>3600</v>
      </c>
      <c r="G2315" s="6" t="s">
        <v>3557</v>
      </c>
    </row>
    <row r="2316" spans="1:7" x14ac:dyDescent="0.25">
      <c r="A2316" s="6" t="s">
        <v>3367</v>
      </c>
      <c r="D2316" s="6" t="s">
        <v>2759</v>
      </c>
      <c r="G2316" s="6" t="s">
        <v>7122</v>
      </c>
    </row>
    <row r="2317" spans="1:7" x14ac:dyDescent="0.25">
      <c r="A2317" s="6" t="s">
        <v>3406</v>
      </c>
      <c r="D2317" s="6" t="s">
        <v>1880</v>
      </c>
      <c r="G2317" s="6" t="s">
        <v>8916</v>
      </c>
    </row>
    <row r="2318" spans="1:7" x14ac:dyDescent="0.25">
      <c r="A2318" s="6" t="s">
        <v>4091</v>
      </c>
      <c r="D2318" s="6" t="s">
        <v>1925</v>
      </c>
      <c r="G2318" s="6" t="s">
        <v>8917</v>
      </c>
    </row>
    <row r="2319" spans="1:7" x14ac:dyDescent="0.25">
      <c r="A2319" s="6" t="s">
        <v>3434</v>
      </c>
      <c r="D2319" s="6" t="s">
        <v>2060</v>
      </c>
      <c r="G2319" s="6" t="s">
        <v>2773</v>
      </c>
    </row>
    <row r="2320" spans="1:7" x14ac:dyDescent="0.25">
      <c r="A2320" s="6" t="s">
        <v>3507</v>
      </c>
      <c r="D2320" s="6" t="s">
        <v>2211</v>
      </c>
      <c r="G2320" s="6" t="s">
        <v>2820</v>
      </c>
    </row>
    <row r="2321" spans="1:7" x14ac:dyDescent="0.25">
      <c r="A2321" s="6" t="s">
        <v>3543</v>
      </c>
      <c r="D2321" s="6" t="s">
        <v>3749</v>
      </c>
      <c r="G2321" s="6" t="s">
        <v>8918</v>
      </c>
    </row>
    <row r="2322" spans="1:7" x14ac:dyDescent="0.25">
      <c r="A2322" s="6" t="s">
        <v>3499</v>
      </c>
      <c r="D2322" s="6" t="s">
        <v>3776</v>
      </c>
      <c r="G2322" s="6" t="s">
        <v>2866</v>
      </c>
    </row>
    <row r="2323" spans="1:7" x14ac:dyDescent="0.25">
      <c r="A2323" s="6" t="s">
        <v>4249</v>
      </c>
      <c r="D2323" s="6" t="s">
        <v>7539</v>
      </c>
      <c r="G2323" s="6" t="s">
        <v>7125</v>
      </c>
    </row>
    <row r="2324" spans="1:7" x14ac:dyDescent="0.25">
      <c r="A2324" s="6" t="s">
        <v>3554</v>
      </c>
      <c r="D2324" s="6" t="s">
        <v>7540</v>
      </c>
      <c r="G2324" s="6" t="s">
        <v>6099</v>
      </c>
    </row>
    <row r="2325" spans="1:7" x14ac:dyDescent="0.25">
      <c r="A2325" s="6" t="s">
        <v>3583</v>
      </c>
      <c r="D2325" s="6" t="s">
        <v>5554</v>
      </c>
      <c r="G2325" s="6" t="s">
        <v>8633</v>
      </c>
    </row>
    <row r="2326" spans="1:7" x14ac:dyDescent="0.25">
      <c r="A2326" s="6" t="s">
        <v>3645</v>
      </c>
      <c r="D2326" s="6" t="s">
        <v>2673</v>
      </c>
      <c r="G2326" s="6" t="s">
        <v>8635</v>
      </c>
    </row>
    <row r="2327" spans="1:7" x14ac:dyDescent="0.25">
      <c r="A2327" s="6" t="s">
        <v>4373</v>
      </c>
      <c r="D2327" s="6" t="s">
        <v>1338</v>
      </c>
      <c r="G2327" s="6" t="s">
        <v>7127</v>
      </c>
    </row>
    <row r="2328" spans="1:7" x14ac:dyDescent="0.25">
      <c r="A2328" s="6" t="s">
        <v>4381</v>
      </c>
      <c r="D2328" s="6" t="s">
        <v>5936</v>
      </c>
      <c r="G2328" s="6" t="s">
        <v>8636</v>
      </c>
    </row>
    <row r="2329" spans="1:7" x14ac:dyDescent="0.25">
      <c r="A2329" s="6" t="s">
        <v>2724</v>
      </c>
      <c r="D2329" s="6" t="s">
        <v>6871</v>
      </c>
      <c r="G2329" s="6" t="s">
        <v>8637</v>
      </c>
    </row>
    <row r="2330" spans="1:7" x14ac:dyDescent="0.25">
      <c r="A2330" s="6" t="s">
        <v>2289</v>
      </c>
      <c r="D2330" s="6" t="s">
        <v>3208</v>
      </c>
      <c r="G2330" s="6" t="s">
        <v>6038</v>
      </c>
    </row>
    <row r="2331" spans="1:7" x14ac:dyDescent="0.25">
      <c r="A2331" s="6" t="s">
        <v>1892</v>
      </c>
      <c r="D2331" s="6" t="s">
        <v>3220</v>
      </c>
      <c r="G2331" s="6" t="s">
        <v>3444</v>
      </c>
    </row>
    <row r="2332" spans="1:7" x14ac:dyDescent="0.25">
      <c r="A2332" s="6" t="s">
        <v>1884</v>
      </c>
      <c r="D2332" s="6" t="s">
        <v>8274</v>
      </c>
      <c r="G2332" s="6" t="s">
        <v>7815</v>
      </c>
    </row>
    <row r="2333" spans="1:7" x14ac:dyDescent="0.25">
      <c r="A2333" s="6" t="s">
        <v>2210</v>
      </c>
      <c r="D2333" s="6" t="s">
        <v>1678</v>
      </c>
      <c r="G2333" s="6" t="s">
        <v>6161</v>
      </c>
    </row>
    <row r="2334" spans="1:7" x14ac:dyDescent="0.25">
      <c r="A2334" s="6" t="s">
        <v>7288</v>
      </c>
      <c r="D2334" s="6" t="s">
        <v>3279</v>
      </c>
      <c r="G2334" s="6" t="s">
        <v>1235</v>
      </c>
    </row>
    <row r="2335" spans="1:7" x14ac:dyDescent="0.25">
      <c r="A2335" s="6" t="s">
        <v>5930</v>
      </c>
      <c r="D2335" s="6" t="s">
        <v>6263</v>
      </c>
      <c r="G2335" s="6" t="s">
        <v>3788</v>
      </c>
    </row>
    <row r="2336" spans="1:7" x14ac:dyDescent="0.25">
      <c r="A2336" s="6" t="s">
        <v>6857</v>
      </c>
      <c r="D2336" s="6" t="s">
        <v>3358</v>
      </c>
      <c r="G2336" s="6" t="s">
        <v>8641</v>
      </c>
    </row>
    <row r="2337" spans="1:7" x14ac:dyDescent="0.25">
      <c r="A2337" s="6" t="s">
        <v>7864</v>
      </c>
      <c r="D2337" s="6" t="s">
        <v>3420</v>
      </c>
      <c r="G2337" s="6" t="s">
        <v>8919</v>
      </c>
    </row>
    <row r="2338" spans="1:7" x14ac:dyDescent="0.25">
      <c r="A2338" s="6" t="s">
        <v>6259</v>
      </c>
      <c r="D2338" s="6" t="s">
        <v>5850</v>
      </c>
      <c r="G2338" s="6" t="s">
        <v>1502</v>
      </c>
    </row>
    <row r="2339" spans="1:7" x14ac:dyDescent="0.25">
      <c r="A2339" s="6" t="s">
        <v>2852</v>
      </c>
      <c r="D2339" s="6" t="s">
        <v>7541</v>
      </c>
      <c r="G2339" s="6" t="s">
        <v>6458</v>
      </c>
    </row>
    <row r="2340" spans="1:7" x14ac:dyDescent="0.25">
      <c r="A2340" s="6" t="s">
        <v>2890</v>
      </c>
      <c r="D2340" s="6" t="s">
        <v>7542</v>
      </c>
      <c r="G2340" s="6" t="s">
        <v>3905</v>
      </c>
    </row>
    <row r="2341" spans="1:7" x14ac:dyDescent="0.25">
      <c r="A2341" s="6" t="s">
        <v>6858</v>
      </c>
      <c r="D2341" s="6" t="s">
        <v>3447</v>
      </c>
      <c r="G2341" s="6" t="s">
        <v>3937</v>
      </c>
    </row>
    <row r="2342" spans="1:7" x14ac:dyDescent="0.25">
      <c r="A2342" s="6" t="s">
        <v>7531</v>
      </c>
      <c r="D2342" s="6" t="s">
        <v>7289</v>
      </c>
      <c r="G2342" s="6" t="s">
        <v>7817</v>
      </c>
    </row>
    <row r="2343" spans="1:7" x14ac:dyDescent="0.25">
      <c r="A2343" s="6" t="s">
        <v>7532</v>
      </c>
      <c r="D2343" s="6" t="s">
        <v>2748</v>
      </c>
      <c r="G2343" s="6" t="s">
        <v>3984</v>
      </c>
    </row>
    <row r="2344" spans="1:7" x14ac:dyDescent="0.25">
      <c r="A2344" s="6" t="s">
        <v>2441</v>
      </c>
      <c r="D2344" s="6" t="s">
        <v>1818</v>
      </c>
      <c r="G2344" s="6" t="s">
        <v>4047</v>
      </c>
    </row>
    <row r="2345" spans="1:7" x14ac:dyDescent="0.25">
      <c r="A2345" s="6" t="s">
        <v>1830</v>
      </c>
      <c r="D2345" s="6" t="s">
        <v>1891</v>
      </c>
      <c r="G2345" s="6" t="s">
        <v>4105</v>
      </c>
    </row>
    <row r="2346" spans="1:7" x14ac:dyDescent="0.25">
      <c r="A2346" s="6" t="s">
        <v>1954</v>
      </c>
      <c r="D2346" s="6" t="s">
        <v>1932</v>
      </c>
      <c r="G2346" s="6" t="s">
        <v>4159</v>
      </c>
    </row>
    <row r="2347" spans="1:7" x14ac:dyDescent="0.25">
      <c r="A2347" s="6" t="s">
        <v>6260</v>
      </c>
      <c r="D2347" s="6" t="s">
        <v>3685</v>
      </c>
      <c r="G2347" s="6" t="s">
        <v>4180</v>
      </c>
    </row>
    <row r="2348" spans="1:7" x14ac:dyDescent="0.25">
      <c r="A2348" s="6" t="s">
        <v>5931</v>
      </c>
      <c r="D2348" s="6" t="s">
        <v>1378</v>
      </c>
      <c r="G2348" s="6" t="s">
        <v>8920</v>
      </c>
    </row>
    <row r="2349" spans="1:7" x14ac:dyDescent="0.25">
      <c r="A2349" s="6" t="s">
        <v>7533</v>
      </c>
      <c r="D2349" s="6" t="s">
        <v>1412</v>
      </c>
      <c r="G2349" s="6" t="s">
        <v>4272</v>
      </c>
    </row>
    <row r="2350" spans="1:7" x14ac:dyDescent="0.25">
      <c r="A2350" s="6" t="s">
        <v>5071</v>
      </c>
      <c r="D2350" s="6" t="s">
        <v>1353</v>
      </c>
      <c r="G2350" s="6" t="s">
        <v>8921</v>
      </c>
    </row>
    <row r="2351" spans="1:7" x14ac:dyDescent="0.25">
      <c r="A2351" s="6" t="s">
        <v>5222</v>
      </c>
      <c r="D2351" s="6" t="s">
        <v>4915</v>
      </c>
      <c r="G2351" s="6" t="s">
        <v>8642</v>
      </c>
    </row>
    <row r="2352" spans="1:7" x14ac:dyDescent="0.25">
      <c r="A2352" s="6" t="s">
        <v>6859</v>
      </c>
      <c r="D2352" s="6" t="s">
        <v>4926</v>
      </c>
      <c r="G2352" s="6" t="s">
        <v>1716</v>
      </c>
    </row>
    <row r="2353" spans="1:7" x14ac:dyDescent="0.25">
      <c r="A2353" s="6" t="s">
        <v>5932</v>
      </c>
      <c r="D2353" s="6" t="s">
        <v>4929</v>
      </c>
      <c r="G2353" s="6" t="s">
        <v>4616</v>
      </c>
    </row>
    <row r="2354" spans="1:7" x14ac:dyDescent="0.25">
      <c r="A2354" s="6" t="s">
        <v>2700</v>
      </c>
      <c r="D2354" s="6" t="s">
        <v>1548</v>
      </c>
      <c r="G2354" s="6" t="s">
        <v>4656</v>
      </c>
    </row>
    <row r="2355" spans="1:7" x14ac:dyDescent="0.25">
      <c r="A2355" s="6" t="s">
        <v>5434</v>
      </c>
      <c r="D2355" s="6" t="s">
        <v>1483</v>
      </c>
      <c r="G2355" s="6" t="s">
        <v>4663</v>
      </c>
    </row>
    <row r="2356" spans="1:7" x14ac:dyDescent="0.25">
      <c r="A2356" s="6" t="s">
        <v>6506</v>
      </c>
      <c r="D2356" s="6" t="s">
        <v>4940</v>
      </c>
      <c r="G2356" s="6" t="s">
        <v>4722</v>
      </c>
    </row>
    <row r="2357" spans="1:7" x14ac:dyDescent="0.25">
      <c r="A2357" s="6" t="s">
        <v>4947</v>
      </c>
      <c r="D2357" s="6" t="s">
        <v>4945</v>
      </c>
      <c r="G2357" s="6" t="s">
        <v>4724</v>
      </c>
    </row>
    <row r="2358" spans="1:7" x14ac:dyDescent="0.25">
      <c r="A2358" s="6" t="s">
        <v>4970</v>
      </c>
      <c r="D2358" s="6" t="s">
        <v>4954</v>
      </c>
      <c r="G2358" s="6" t="s">
        <v>4726</v>
      </c>
    </row>
    <row r="2359" spans="1:7" x14ac:dyDescent="0.25">
      <c r="A2359" s="6" t="s">
        <v>4988</v>
      </c>
      <c r="D2359" s="6" t="s">
        <v>1710</v>
      </c>
      <c r="G2359" s="6" t="s">
        <v>4787</v>
      </c>
    </row>
    <row r="2360" spans="1:7" x14ac:dyDescent="0.25">
      <c r="A2360" s="6" t="s">
        <v>6860</v>
      </c>
      <c r="D2360" s="6" t="s">
        <v>1625</v>
      </c>
      <c r="G2360" s="6" t="s">
        <v>6040</v>
      </c>
    </row>
    <row r="2361" spans="1:7" x14ac:dyDescent="0.25">
      <c r="A2361" s="6" t="s">
        <v>5092</v>
      </c>
      <c r="D2361" s="6" t="s">
        <v>4982</v>
      </c>
      <c r="G2361" s="6" t="s">
        <v>1626</v>
      </c>
    </row>
    <row r="2362" spans="1:7" x14ac:dyDescent="0.25">
      <c r="A2362" s="6" t="s">
        <v>6261</v>
      </c>
      <c r="D2362" s="6" t="s">
        <v>4992</v>
      </c>
      <c r="G2362" s="6" t="s">
        <v>4633</v>
      </c>
    </row>
    <row r="2363" spans="1:7" x14ac:dyDescent="0.25">
      <c r="A2363" s="6" t="s">
        <v>5153</v>
      </c>
      <c r="D2363" s="6" t="s">
        <v>5018</v>
      </c>
      <c r="G2363" s="6" t="s">
        <v>4704</v>
      </c>
    </row>
    <row r="2364" spans="1:7" x14ac:dyDescent="0.25">
      <c r="A2364" s="6" t="s">
        <v>5849</v>
      </c>
      <c r="D2364" s="6" t="s">
        <v>1759</v>
      </c>
      <c r="G2364" s="6" t="s">
        <v>4770</v>
      </c>
    </row>
    <row r="2365" spans="1:7" x14ac:dyDescent="0.25">
      <c r="A2365" s="6" t="s">
        <v>5366</v>
      </c>
      <c r="D2365" s="6" t="s">
        <v>5048</v>
      </c>
      <c r="G2365" s="6" t="s">
        <v>6413</v>
      </c>
    </row>
    <row r="2366" spans="1:7" x14ac:dyDescent="0.25">
      <c r="A2366" s="6" t="s">
        <v>2535</v>
      </c>
      <c r="D2366" s="6" t="s">
        <v>5075</v>
      </c>
      <c r="G2366" s="6" t="s">
        <v>1485</v>
      </c>
    </row>
    <row r="2367" spans="1:7" x14ac:dyDescent="0.25">
      <c r="A2367" s="6" t="s">
        <v>1915</v>
      </c>
      <c r="D2367" s="6" t="s">
        <v>5080</v>
      </c>
      <c r="G2367" s="6" t="s">
        <v>8645</v>
      </c>
    </row>
    <row r="2368" spans="1:7" x14ac:dyDescent="0.25">
      <c r="A2368" s="6" t="s">
        <v>2049</v>
      </c>
      <c r="D2368" s="6" t="s">
        <v>5105</v>
      </c>
      <c r="G2368" s="6" t="s">
        <v>5010</v>
      </c>
    </row>
    <row r="2369" spans="1:7" x14ac:dyDescent="0.25">
      <c r="A2369" s="6" t="s">
        <v>5437</v>
      </c>
      <c r="D2369" s="6" t="s">
        <v>7543</v>
      </c>
      <c r="G2369" s="6" t="s">
        <v>6041</v>
      </c>
    </row>
    <row r="2370" spans="1:7" x14ac:dyDescent="0.25">
      <c r="A2370" s="6" t="s">
        <v>2624</v>
      </c>
      <c r="D2370" s="6" t="s">
        <v>5166</v>
      </c>
      <c r="G2370" s="6" t="s">
        <v>7821</v>
      </c>
    </row>
    <row r="2371" spans="1:7" x14ac:dyDescent="0.25">
      <c r="A2371" s="6" t="s">
        <v>2231</v>
      </c>
      <c r="D2371" s="6" t="s">
        <v>5173</v>
      </c>
      <c r="G2371" s="6" t="s">
        <v>5067</v>
      </c>
    </row>
    <row r="2372" spans="1:7" x14ac:dyDescent="0.25">
      <c r="A2372" s="6" t="s">
        <v>3716</v>
      </c>
      <c r="D2372" s="6" t="s">
        <v>5209</v>
      </c>
      <c r="G2372" s="6" t="s">
        <v>5108</v>
      </c>
    </row>
    <row r="2373" spans="1:7" x14ac:dyDescent="0.25">
      <c r="A2373" s="6" t="s">
        <v>5933</v>
      </c>
      <c r="D2373" s="6" t="s">
        <v>5216</v>
      </c>
      <c r="G2373" s="6" t="s">
        <v>6414</v>
      </c>
    </row>
    <row r="2374" spans="1:7" x14ac:dyDescent="0.25">
      <c r="A2374" s="6" t="s">
        <v>6861</v>
      </c>
      <c r="D2374" s="6" t="s">
        <v>5232</v>
      </c>
      <c r="G2374" s="6" t="s">
        <v>5156</v>
      </c>
    </row>
    <row r="2375" spans="1:7" x14ac:dyDescent="0.25">
      <c r="A2375" s="6" t="s">
        <v>2455</v>
      </c>
      <c r="D2375" s="6" t="s">
        <v>5218</v>
      </c>
      <c r="G2375" s="6" t="s">
        <v>5203</v>
      </c>
    </row>
    <row r="2376" spans="1:7" x14ac:dyDescent="0.25">
      <c r="A2376" s="6" t="s">
        <v>1776</v>
      </c>
      <c r="D2376" s="6" t="s">
        <v>5269</v>
      </c>
      <c r="G2376" s="6" t="s">
        <v>5255</v>
      </c>
    </row>
    <row r="2377" spans="1:7" x14ac:dyDescent="0.25">
      <c r="A2377" s="6" t="s">
        <v>1844</v>
      </c>
      <c r="D2377" s="6" t="s">
        <v>5275</v>
      </c>
      <c r="G2377" s="6" t="s">
        <v>5257</v>
      </c>
    </row>
    <row r="2378" spans="1:7" x14ac:dyDescent="0.25">
      <c r="A2378" s="6" t="s">
        <v>1966</v>
      </c>
      <c r="D2378" s="6" t="s">
        <v>5939</v>
      </c>
      <c r="G2378" s="6" t="s">
        <v>8646</v>
      </c>
    </row>
    <row r="2379" spans="1:7" x14ac:dyDescent="0.25">
      <c r="A2379" s="6" t="s">
        <v>2126</v>
      </c>
      <c r="D2379" s="6" t="s">
        <v>5300</v>
      </c>
      <c r="G2379" s="6" t="s">
        <v>5314</v>
      </c>
    </row>
    <row r="2380" spans="1:7" x14ac:dyDescent="0.25">
      <c r="A2380" s="6" t="s">
        <v>3103</v>
      </c>
      <c r="D2380" s="6" t="s">
        <v>5293</v>
      </c>
      <c r="G2380" s="6" t="s">
        <v>5350</v>
      </c>
    </row>
    <row r="2381" spans="1:7" x14ac:dyDescent="0.25">
      <c r="A2381" s="6" t="s">
        <v>3114</v>
      </c>
      <c r="D2381" s="6" t="s">
        <v>5324</v>
      </c>
      <c r="G2381" s="6" t="s">
        <v>7822</v>
      </c>
    </row>
    <row r="2382" spans="1:7" x14ac:dyDescent="0.25">
      <c r="A2382" s="6" t="s">
        <v>1426</v>
      </c>
      <c r="D2382" s="6" t="s">
        <v>5354</v>
      </c>
      <c r="G2382" s="6" t="s">
        <v>8922</v>
      </c>
    </row>
    <row r="2383" spans="1:7" x14ac:dyDescent="0.25">
      <c r="A2383" s="6" t="s">
        <v>4526</v>
      </c>
      <c r="D2383" s="6" t="s">
        <v>5333</v>
      </c>
      <c r="G2383" s="6" t="s">
        <v>8648</v>
      </c>
    </row>
    <row r="2384" spans="1:7" x14ac:dyDescent="0.25">
      <c r="A2384" s="6" t="s">
        <v>6862</v>
      </c>
      <c r="D2384" s="6" t="s">
        <v>2731</v>
      </c>
      <c r="G2384" s="6" t="s">
        <v>5118</v>
      </c>
    </row>
    <row r="2385" spans="1:7" x14ac:dyDescent="0.25">
      <c r="A2385" s="6" t="s">
        <v>7534</v>
      </c>
      <c r="D2385" s="6" t="s">
        <v>5406</v>
      </c>
      <c r="G2385" s="6" t="s">
        <v>5259</v>
      </c>
    </row>
    <row r="2386" spans="1:7" x14ac:dyDescent="0.25">
      <c r="A2386" s="6" t="s">
        <v>1573</v>
      </c>
      <c r="D2386" s="6" t="s">
        <v>8275</v>
      </c>
      <c r="G2386" s="6" t="s">
        <v>1422</v>
      </c>
    </row>
    <row r="2387" spans="1:7" x14ac:dyDescent="0.25">
      <c r="A2387" s="6" t="s">
        <v>1718</v>
      </c>
      <c r="D2387" s="6" t="s">
        <v>8276</v>
      </c>
      <c r="G2387" s="6" t="s">
        <v>6415</v>
      </c>
    </row>
    <row r="2388" spans="1:7" x14ac:dyDescent="0.25">
      <c r="A2388" s="6" t="s">
        <v>7535</v>
      </c>
      <c r="D2388" s="6" t="s">
        <v>2296</v>
      </c>
      <c r="G2388" s="6" t="s">
        <v>6077</v>
      </c>
    </row>
    <row r="2389" spans="1:7" x14ac:dyDescent="0.25">
      <c r="A2389" s="6" t="s">
        <v>4647</v>
      </c>
      <c r="D2389" s="6" t="s">
        <v>2330</v>
      </c>
      <c r="G2389" s="6" t="s">
        <v>4768</v>
      </c>
    </row>
    <row r="2390" spans="1:7" x14ac:dyDescent="0.25">
      <c r="A2390" s="6" t="s">
        <v>4675</v>
      </c>
      <c r="D2390" s="6" t="s">
        <v>1805</v>
      </c>
      <c r="G2390" s="6" t="s">
        <v>6078</v>
      </c>
    </row>
    <row r="2391" spans="1:7" x14ac:dyDescent="0.25">
      <c r="A2391" s="6" t="s">
        <v>4745</v>
      </c>
      <c r="D2391" s="6" t="s">
        <v>1933</v>
      </c>
      <c r="G2391" s="6" t="s">
        <v>7136</v>
      </c>
    </row>
    <row r="2392" spans="1:7" x14ac:dyDescent="0.25">
      <c r="A2392" s="6" t="s">
        <v>6863</v>
      </c>
      <c r="D2392" s="6" t="s">
        <v>2247</v>
      </c>
      <c r="G2392" s="6" t="s">
        <v>7826</v>
      </c>
    </row>
    <row r="2393" spans="1:7" x14ac:dyDescent="0.25">
      <c r="A2393" s="6" t="s">
        <v>6864</v>
      </c>
      <c r="D2393" s="6" t="s">
        <v>5409</v>
      </c>
      <c r="G2393" s="6" t="s">
        <v>4735</v>
      </c>
    </row>
    <row r="2394" spans="1:7" x14ac:dyDescent="0.25">
      <c r="A2394" s="6" t="s">
        <v>6865</v>
      </c>
      <c r="D2394" s="6" t="s">
        <v>5431</v>
      </c>
      <c r="G2394" s="6" t="s">
        <v>8650</v>
      </c>
    </row>
    <row r="2395" spans="1:7" x14ac:dyDescent="0.25">
      <c r="A2395" s="6" t="s">
        <v>6866</v>
      </c>
      <c r="D2395" s="6" t="s">
        <v>7865</v>
      </c>
      <c r="G2395" s="6" t="s">
        <v>6417</v>
      </c>
    </row>
    <row r="2396" spans="1:7" x14ac:dyDescent="0.25">
      <c r="A2396" s="6" t="s">
        <v>6867</v>
      </c>
      <c r="D2396" s="6" t="s">
        <v>8277</v>
      </c>
      <c r="G2396" s="6" t="s">
        <v>1250</v>
      </c>
    </row>
    <row r="2397" spans="1:7" x14ac:dyDescent="0.25">
      <c r="A2397" s="6" t="s">
        <v>4793</v>
      </c>
      <c r="D2397" s="6" t="s">
        <v>8278</v>
      </c>
      <c r="G2397" s="6" t="s">
        <v>8651</v>
      </c>
    </row>
    <row r="2398" spans="1:7" x14ac:dyDescent="0.25">
      <c r="A2398" s="6" t="s">
        <v>2369</v>
      </c>
      <c r="D2398" s="6" t="s">
        <v>6265</v>
      </c>
      <c r="G2398" s="6" t="s">
        <v>1520</v>
      </c>
    </row>
    <row r="2399" spans="1:7" x14ac:dyDescent="0.25">
      <c r="A2399" s="6" t="s">
        <v>2420</v>
      </c>
      <c r="D2399" s="6" t="s">
        <v>1430</v>
      </c>
      <c r="G2399" s="6" t="s">
        <v>7828</v>
      </c>
    </row>
    <row r="2400" spans="1:7" x14ac:dyDescent="0.25">
      <c r="A2400" s="6" t="s">
        <v>4854</v>
      </c>
      <c r="D2400" s="6" t="s">
        <v>6872</v>
      </c>
      <c r="G2400" s="6" t="s">
        <v>3275</v>
      </c>
    </row>
    <row r="2401" spans="1:7" x14ac:dyDescent="0.25">
      <c r="A2401" s="6" t="s">
        <v>1285</v>
      </c>
      <c r="D2401" s="6" t="s">
        <v>8279</v>
      </c>
      <c r="G2401" s="6" t="s">
        <v>8652</v>
      </c>
    </row>
    <row r="2402" spans="1:7" x14ac:dyDescent="0.25">
      <c r="A2402" s="6" t="s">
        <v>2785</v>
      </c>
      <c r="D2402" s="6" t="s">
        <v>4566</v>
      </c>
      <c r="G2402" s="6" t="s">
        <v>3366</v>
      </c>
    </row>
    <row r="2403" spans="1:7" x14ac:dyDescent="0.25">
      <c r="A2403" s="6" t="s">
        <v>6868</v>
      </c>
      <c r="D2403" s="6" t="s">
        <v>4608</v>
      </c>
      <c r="G2403" s="6" t="s">
        <v>3493</v>
      </c>
    </row>
    <row r="2404" spans="1:7" x14ac:dyDescent="0.25">
      <c r="A2404" s="6" t="s">
        <v>2862</v>
      </c>
      <c r="D2404" s="6" t="s">
        <v>4666</v>
      </c>
      <c r="G2404" s="6" t="s">
        <v>8653</v>
      </c>
    </row>
    <row r="2405" spans="1:7" x14ac:dyDescent="0.25">
      <c r="A2405" s="6" t="s">
        <v>3014</v>
      </c>
      <c r="D2405" s="6" t="s">
        <v>7544</v>
      </c>
      <c r="G2405" s="6" t="s">
        <v>3580</v>
      </c>
    </row>
    <row r="2406" spans="1:7" x14ac:dyDescent="0.25">
      <c r="A2406" s="6" t="s">
        <v>7175</v>
      </c>
      <c r="D2406" s="6" t="s">
        <v>4732</v>
      </c>
      <c r="G2406" s="6" t="s">
        <v>8923</v>
      </c>
    </row>
    <row r="2407" spans="1:7" x14ac:dyDescent="0.25">
      <c r="A2407" s="6" t="s">
        <v>2562</v>
      </c>
      <c r="D2407" s="6" t="s">
        <v>6266</v>
      </c>
      <c r="G2407" s="6" t="s">
        <v>6045</v>
      </c>
    </row>
    <row r="2408" spans="1:7" x14ac:dyDescent="0.25">
      <c r="A2408" s="6" t="s">
        <v>2148</v>
      </c>
      <c r="D2408" s="6" t="s">
        <v>6267</v>
      </c>
      <c r="G2408" s="6" t="s">
        <v>2808</v>
      </c>
    </row>
    <row r="2409" spans="1:7" x14ac:dyDescent="0.25">
      <c r="A2409" s="6" t="s">
        <v>3143</v>
      </c>
      <c r="D2409" s="6" t="s">
        <v>4790</v>
      </c>
      <c r="G2409" s="6" t="s">
        <v>1278</v>
      </c>
    </row>
    <row r="2410" spans="1:7" x14ac:dyDescent="0.25">
      <c r="A2410" s="6" t="s">
        <v>6869</v>
      </c>
      <c r="D2410" s="6" t="s">
        <v>2438</v>
      </c>
      <c r="G2410" s="6" t="s">
        <v>4508</v>
      </c>
    </row>
    <row r="2411" spans="1:7" x14ac:dyDescent="0.25">
      <c r="A2411" s="6" t="s">
        <v>1259</v>
      </c>
      <c r="D2411" s="6" t="s">
        <v>2417</v>
      </c>
      <c r="G2411" s="6" t="s">
        <v>7830</v>
      </c>
    </row>
    <row r="2412" spans="1:7" x14ac:dyDescent="0.25">
      <c r="A2412" s="6" t="s">
        <v>6870</v>
      </c>
      <c r="D2412" s="6" t="s">
        <v>2405</v>
      </c>
      <c r="G2412" s="6" t="s">
        <v>1513</v>
      </c>
    </row>
    <row r="2413" spans="1:7" x14ac:dyDescent="0.25">
      <c r="A2413" s="6" t="s">
        <v>3213</v>
      </c>
      <c r="D2413" s="6" t="s">
        <v>6873</v>
      </c>
      <c r="G2413" s="6" t="s">
        <v>6046</v>
      </c>
    </row>
    <row r="2414" spans="1:7" x14ac:dyDescent="0.25">
      <c r="A2414" s="6" t="s">
        <v>6262</v>
      </c>
      <c r="D2414" s="6" t="s">
        <v>1327</v>
      </c>
      <c r="G2414" s="6" t="s">
        <v>1660</v>
      </c>
    </row>
    <row r="2415" spans="1:7" x14ac:dyDescent="0.25">
      <c r="A2415" s="6" t="s">
        <v>7536</v>
      </c>
      <c r="D2415" s="6" t="s">
        <v>6874</v>
      </c>
      <c r="G2415" s="6" t="s">
        <v>4587</v>
      </c>
    </row>
    <row r="2416" spans="1:7" x14ac:dyDescent="0.25">
      <c r="A2416" s="6" t="s">
        <v>1665</v>
      </c>
      <c r="D2416" s="6" t="s">
        <v>5940</v>
      </c>
      <c r="G2416" s="6" t="s">
        <v>4631</v>
      </c>
    </row>
    <row r="2417" spans="1:7" x14ac:dyDescent="0.25">
      <c r="A2417" s="6" t="s">
        <v>3310</v>
      </c>
      <c r="D2417" s="6" t="s">
        <v>7545</v>
      </c>
      <c r="G2417" s="6" t="s">
        <v>4637</v>
      </c>
    </row>
    <row r="2418" spans="1:7" x14ac:dyDescent="0.25">
      <c r="A2418" s="6" t="s">
        <v>5934</v>
      </c>
      <c r="D2418" s="6" t="s">
        <v>1662</v>
      </c>
      <c r="G2418" s="6" t="s">
        <v>8654</v>
      </c>
    </row>
    <row r="2419" spans="1:7" x14ac:dyDescent="0.25">
      <c r="A2419" s="6" t="s">
        <v>3320</v>
      </c>
      <c r="D2419" s="6" t="s">
        <v>4638</v>
      </c>
      <c r="G2419" s="6" t="s">
        <v>4706</v>
      </c>
    </row>
    <row r="2420" spans="1:7" x14ac:dyDescent="0.25">
      <c r="A2420" s="6" t="s">
        <v>3378</v>
      </c>
      <c r="D2420" s="6" t="s">
        <v>7546</v>
      </c>
      <c r="G2420" s="6" t="s">
        <v>4713</v>
      </c>
    </row>
    <row r="2421" spans="1:7" x14ac:dyDescent="0.25">
      <c r="A2421" s="6" t="s">
        <v>3411</v>
      </c>
      <c r="D2421" s="6" t="s">
        <v>4710</v>
      </c>
      <c r="G2421" s="6" t="s">
        <v>4773</v>
      </c>
    </row>
    <row r="2422" spans="1:7" x14ac:dyDescent="0.25">
      <c r="A2422" s="6" t="s">
        <v>7537</v>
      </c>
      <c r="D2422" s="6" t="s">
        <v>6268</v>
      </c>
      <c r="G2422" s="6" t="s">
        <v>3834</v>
      </c>
    </row>
    <row r="2423" spans="1:7" x14ac:dyDescent="0.25">
      <c r="A2423" s="6" t="s">
        <v>3459</v>
      </c>
      <c r="D2423" s="6" t="s">
        <v>5528</v>
      </c>
      <c r="G2423" s="6" t="s">
        <v>8656</v>
      </c>
    </row>
    <row r="2424" spans="1:7" x14ac:dyDescent="0.25">
      <c r="A2424" s="6" t="s">
        <v>3534</v>
      </c>
      <c r="D2424" s="6" t="s">
        <v>2646</v>
      </c>
      <c r="G2424" s="6" t="s">
        <v>3979</v>
      </c>
    </row>
    <row r="2425" spans="1:7" x14ac:dyDescent="0.25">
      <c r="A2425" s="6" t="s">
        <v>3515</v>
      </c>
      <c r="D2425" s="6" t="s">
        <v>2009</v>
      </c>
      <c r="G2425" s="6" t="s">
        <v>8924</v>
      </c>
    </row>
    <row r="2426" spans="1:7" x14ac:dyDescent="0.25">
      <c r="A2426" s="6" t="s">
        <v>3540</v>
      </c>
      <c r="D2426" s="6" t="s">
        <v>6269</v>
      </c>
      <c r="G2426" s="6" t="s">
        <v>4098</v>
      </c>
    </row>
    <row r="2427" spans="1:7" x14ac:dyDescent="0.25">
      <c r="A2427" s="6" t="s">
        <v>5935</v>
      </c>
      <c r="D2427" s="6" t="s">
        <v>8280</v>
      </c>
      <c r="G2427" s="6" t="s">
        <v>4908</v>
      </c>
    </row>
    <row r="2428" spans="1:7" x14ac:dyDescent="0.25">
      <c r="A2428" s="6" t="s">
        <v>7538</v>
      </c>
      <c r="D2428" s="6" t="s">
        <v>6466</v>
      </c>
      <c r="G2428" s="6" t="s">
        <v>4951</v>
      </c>
    </row>
    <row r="2429" spans="1:7" x14ac:dyDescent="0.25">
      <c r="A2429" s="6" t="s">
        <v>3581</v>
      </c>
      <c r="D2429" s="6" t="s">
        <v>3364</v>
      </c>
      <c r="G2429" s="6" t="s">
        <v>4999</v>
      </c>
    </row>
    <row r="2430" spans="1:7" x14ac:dyDescent="0.25">
      <c r="A2430" s="6" t="s">
        <v>3600</v>
      </c>
      <c r="D2430" s="6" t="s">
        <v>6875</v>
      </c>
      <c r="G2430" s="6" t="s">
        <v>7139</v>
      </c>
    </row>
    <row r="2431" spans="1:7" x14ac:dyDescent="0.25">
      <c r="A2431" s="6" t="s">
        <v>3642</v>
      </c>
      <c r="D2431" s="6" t="s">
        <v>8281</v>
      </c>
      <c r="G2431" s="6" t="s">
        <v>5077</v>
      </c>
    </row>
    <row r="2432" spans="1:7" x14ac:dyDescent="0.25">
      <c r="A2432" s="6" t="s">
        <v>2759</v>
      </c>
      <c r="D2432" s="6" t="s">
        <v>5941</v>
      </c>
      <c r="G2432" s="6" t="s">
        <v>5861</v>
      </c>
    </row>
    <row r="2433" spans="1:7" x14ac:dyDescent="0.25">
      <c r="A2433" s="6" t="s">
        <v>1880</v>
      </c>
      <c r="D2433" s="6" t="s">
        <v>2691</v>
      </c>
      <c r="G2433" s="6" t="s">
        <v>5179</v>
      </c>
    </row>
    <row r="2434" spans="1:7" x14ac:dyDescent="0.25">
      <c r="A2434" s="6" t="s">
        <v>1925</v>
      </c>
      <c r="D2434" s="6" t="s">
        <v>2191</v>
      </c>
      <c r="G2434" s="6" t="s">
        <v>5372</v>
      </c>
    </row>
    <row r="2435" spans="1:7" x14ac:dyDescent="0.25">
      <c r="A2435" s="6" t="s">
        <v>2060</v>
      </c>
      <c r="D2435" s="6" t="s">
        <v>3677</v>
      </c>
      <c r="G2435" s="6" t="s">
        <v>8925</v>
      </c>
    </row>
    <row r="2436" spans="1:7" x14ac:dyDescent="0.25">
      <c r="A2436" s="6" t="s">
        <v>2211</v>
      </c>
      <c r="D2436" s="6" t="s">
        <v>3730</v>
      </c>
      <c r="G2436" s="6" t="s">
        <v>5509</v>
      </c>
    </row>
    <row r="2437" spans="1:7" x14ac:dyDescent="0.25">
      <c r="A2437" s="6" t="s">
        <v>3749</v>
      </c>
      <c r="D2437" s="6" t="s">
        <v>3769</v>
      </c>
      <c r="G2437" s="6" t="s">
        <v>8676</v>
      </c>
    </row>
    <row r="2438" spans="1:7" x14ac:dyDescent="0.25">
      <c r="A2438" s="6" t="s">
        <v>3776</v>
      </c>
      <c r="D2438" s="6" t="s">
        <v>2799</v>
      </c>
    </row>
    <row r="2439" spans="1:7" x14ac:dyDescent="0.25">
      <c r="A2439" s="6" t="s">
        <v>7539</v>
      </c>
      <c r="D2439" s="6" t="s">
        <v>6876</v>
      </c>
    </row>
    <row r="2440" spans="1:7" x14ac:dyDescent="0.25">
      <c r="A2440" s="6" t="s">
        <v>7540</v>
      </c>
      <c r="D2440" s="6" t="s">
        <v>2829</v>
      </c>
    </row>
    <row r="2441" spans="1:7" x14ac:dyDescent="0.25">
      <c r="A2441" s="6" t="s">
        <v>2673</v>
      </c>
      <c r="D2441" s="6" t="s">
        <v>8282</v>
      </c>
    </row>
    <row r="2442" spans="1:7" x14ac:dyDescent="0.25">
      <c r="A2442" s="6" t="s">
        <v>1338</v>
      </c>
      <c r="D2442" s="6" t="s">
        <v>2869</v>
      </c>
    </row>
    <row r="2443" spans="1:7" x14ac:dyDescent="0.25">
      <c r="A2443" s="6" t="s">
        <v>5936</v>
      </c>
      <c r="D2443" s="6" t="s">
        <v>2970</v>
      </c>
    </row>
    <row r="2444" spans="1:7" x14ac:dyDescent="0.25">
      <c r="A2444" s="6" t="s">
        <v>6871</v>
      </c>
      <c r="D2444" s="6" t="s">
        <v>3025</v>
      </c>
    </row>
    <row r="2445" spans="1:7" x14ac:dyDescent="0.25">
      <c r="A2445" s="6" t="s">
        <v>3208</v>
      </c>
      <c r="D2445" s="6" t="s">
        <v>7868</v>
      </c>
    </row>
    <row r="2446" spans="1:7" x14ac:dyDescent="0.25">
      <c r="A2446" s="6" t="s">
        <v>3220</v>
      </c>
      <c r="D2446" s="6" t="s">
        <v>2489</v>
      </c>
    </row>
    <row r="2447" spans="1:7" x14ac:dyDescent="0.25">
      <c r="A2447" s="6" t="s">
        <v>1678</v>
      </c>
      <c r="D2447" s="6" t="s">
        <v>1838</v>
      </c>
    </row>
    <row r="2448" spans="1:7" x14ac:dyDescent="0.25">
      <c r="A2448" s="6" t="s">
        <v>3279</v>
      </c>
      <c r="D2448" s="6" t="s">
        <v>7869</v>
      </c>
    </row>
    <row r="2449" spans="1:4" x14ac:dyDescent="0.25">
      <c r="A2449" s="6" t="s">
        <v>6263</v>
      </c>
      <c r="D2449" s="6" t="s">
        <v>6877</v>
      </c>
    </row>
    <row r="2450" spans="1:4" x14ac:dyDescent="0.25">
      <c r="A2450" s="6" t="s">
        <v>3358</v>
      </c>
      <c r="D2450" s="6" t="s">
        <v>6270</v>
      </c>
    </row>
    <row r="2451" spans="1:4" x14ac:dyDescent="0.25">
      <c r="A2451" s="6" t="s">
        <v>3420</v>
      </c>
      <c r="D2451" s="6" t="s">
        <v>4794</v>
      </c>
    </row>
    <row r="2452" spans="1:4" x14ac:dyDescent="0.25">
      <c r="A2452" s="6" t="s">
        <v>5850</v>
      </c>
      <c r="D2452" s="6" t="s">
        <v>4861</v>
      </c>
    </row>
    <row r="2453" spans="1:4" x14ac:dyDescent="0.25">
      <c r="A2453" s="6" t="s">
        <v>7541</v>
      </c>
      <c r="D2453" s="6" t="s">
        <v>1247</v>
      </c>
    </row>
    <row r="2454" spans="1:4" x14ac:dyDescent="0.25">
      <c r="A2454" s="6" t="s">
        <v>7542</v>
      </c>
      <c r="D2454" s="6" t="s">
        <v>1568</v>
      </c>
    </row>
    <row r="2455" spans="1:4" x14ac:dyDescent="0.25">
      <c r="A2455" s="6" t="s">
        <v>3447</v>
      </c>
      <c r="D2455" s="6" t="s">
        <v>8283</v>
      </c>
    </row>
    <row r="2456" spans="1:4" x14ac:dyDescent="0.25">
      <c r="A2456" s="6" t="s">
        <v>3463</v>
      </c>
      <c r="D2456" s="6" t="s">
        <v>1666</v>
      </c>
    </row>
    <row r="2457" spans="1:4" x14ac:dyDescent="0.25">
      <c r="A2457" s="6" t="s">
        <v>3505</v>
      </c>
      <c r="D2457" s="6" t="s">
        <v>3394</v>
      </c>
    </row>
    <row r="2458" spans="1:4" x14ac:dyDescent="0.25">
      <c r="A2458" s="6" t="s">
        <v>7289</v>
      </c>
      <c r="D2458" s="6" t="s">
        <v>6878</v>
      </c>
    </row>
    <row r="2459" spans="1:4" x14ac:dyDescent="0.25">
      <c r="A2459" s="6" t="s">
        <v>2748</v>
      </c>
      <c r="D2459" s="6" t="s">
        <v>3528</v>
      </c>
    </row>
    <row r="2460" spans="1:4" x14ac:dyDescent="0.25">
      <c r="A2460" s="6" t="s">
        <v>1818</v>
      </c>
      <c r="D2460" s="6" t="s">
        <v>2465</v>
      </c>
    </row>
    <row r="2461" spans="1:4" x14ac:dyDescent="0.25">
      <c r="A2461" s="6" t="s">
        <v>1891</v>
      </c>
      <c r="D2461" s="6" t="s">
        <v>1882</v>
      </c>
    </row>
    <row r="2462" spans="1:4" x14ac:dyDescent="0.25">
      <c r="A2462" s="6" t="s">
        <v>1932</v>
      </c>
      <c r="D2462" s="6" t="s">
        <v>2206</v>
      </c>
    </row>
    <row r="2463" spans="1:4" x14ac:dyDescent="0.25">
      <c r="A2463" s="6" t="s">
        <v>3685</v>
      </c>
      <c r="D2463" s="6" t="s">
        <v>3696</v>
      </c>
    </row>
    <row r="2464" spans="1:4" x14ac:dyDescent="0.25">
      <c r="A2464" s="6" t="s">
        <v>1378</v>
      </c>
      <c r="D2464" s="6" t="s">
        <v>8284</v>
      </c>
    </row>
    <row r="2465" spans="1:4" x14ac:dyDescent="0.25">
      <c r="A2465" s="6" t="s">
        <v>1412</v>
      </c>
      <c r="D2465" s="6" t="s">
        <v>3822</v>
      </c>
    </row>
    <row r="2466" spans="1:4" x14ac:dyDescent="0.25">
      <c r="A2466" s="6" t="s">
        <v>1353</v>
      </c>
      <c r="D2466" s="6" t="s">
        <v>7548</v>
      </c>
    </row>
    <row r="2467" spans="1:4" x14ac:dyDescent="0.25">
      <c r="A2467" s="6" t="s">
        <v>4915</v>
      </c>
      <c r="D2467" s="6" t="s">
        <v>8285</v>
      </c>
    </row>
    <row r="2468" spans="1:4" x14ac:dyDescent="0.25">
      <c r="A2468" s="6" t="s">
        <v>4926</v>
      </c>
      <c r="D2468" s="6" t="s">
        <v>4028</v>
      </c>
    </row>
    <row r="2469" spans="1:4" x14ac:dyDescent="0.25">
      <c r="A2469" s="6" t="s">
        <v>4929</v>
      </c>
      <c r="D2469" s="6" t="s">
        <v>6879</v>
      </c>
    </row>
    <row r="2470" spans="1:4" x14ac:dyDescent="0.25">
      <c r="A2470" s="6" t="s">
        <v>5937</v>
      </c>
      <c r="D2470" s="6" t="s">
        <v>4210</v>
      </c>
    </row>
    <row r="2471" spans="1:4" x14ac:dyDescent="0.25">
      <c r="A2471" s="6" t="s">
        <v>1548</v>
      </c>
      <c r="D2471" s="6" t="s">
        <v>4248</v>
      </c>
    </row>
    <row r="2472" spans="1:4" x14ac:dyDescent="0.25">
      <c r="A2472" s="6" t="s">
        <v>1483</v>
      </c>
      <c r="D2472" s="6" t="s">
        <v>6271</v>
      </c>
    </row>
    <row r="2473" spans="1:4" x14ac:dyDescent="0.25">
      <c r="A2473" s="6" t="s">
        <v>4940</v>
      </c>
      <c r="D2473" s="6" t="s">
        <v>6880</v>
      </c>
    </row>
    <row r="2474" spans="1:4" x14ac:dyDescent="0.25">
      <c r="A2474" s="6" t="s">
        <v>4945</v>
      </c>
      <c r="D2474" s="6" t="s">
        <v>4279</v>
      </c>
    </row>
    <row r="2475" spans="1:4" x14ac:dyDescent="0.25">
      <c r="A2475" s="6" t="s">
        <v>4954</v>
      </c>
      <c r="D2475" s="6" t="s">
        <v>8286</v>
      </c>
    </row>
    <row r="2476" spans="1:4" x14ac:dyDescent="0.25">
      <c r="A2476" s="6" t="s">
        <v>1710</v>
      </c>
      <c r="D2476" s="6" t="s">
        <v>7290</v>
      </c>
    </row>
    <row r="2477" spans="1:4" x14ac:dyDescent="0.25">
      <c r="A2477" s="6" t="s">
        <v>1625</v>
      </c>
      <c r="D2477" s="6" t="s">
        <v>2595</v>
      </c>
    </row>
    <row r="2478" spans="1:4" x14ac:dyDescent="0.25">
      <c r="A2478" s="6" t="s">
        <v>4982</v>
      </c>
      <c r="D2478" s="6" t="s">
        <v>1997</v>
      </c>
    </row>
    <row r="2479" spans="1:4" x14ac:dyDescent="0.25">
      <c r="A2479" s="6" t="s">
        <v>4992</v>
      </c>
      <c r="D2479" s="6" t="s">
        <v>4492</v>
      </c>
    </row>
    <row r="2480" spans="1:4" x14ac:dyDescent="0.25">
      <c r="A2480" s="6" t="s">
        <v>5018</v>
      </c>
      <c r="D2480" s="6" t="s">
        <v>7176</v>
      </c>
    </row>
    <row r="2481" spans="1:4" x14ac:dyDescent="0.25">
      <c r="A2481" s="6" t="s">
        <v>1759</v>
      </c>
      <c r="D2481" s="6" t="s">
        <v>8287</v>
      </c>
    </row>
    <row r="2482" spans="1:4" x14ac:dyDescent="0.25">
      <c r="A2482" s="6" t="s">
        <v>5048</v>
      </c>
      <c r="D2482" s="6" t="s">
        <v>6272</v>
      </c>
    </row>
    <row r="2483" spans="1:4" x14ac:dyDescent="0.25">
      <c r="A2483" s="6" t="s">
        <v>5075</v>
      </c>
      <c r="D2483" s="6" t="s">
        <v>4549</v>
      </c>
    </row>
    <row r="2484" spans="1:4" x14ac:dyDescent="0.25">
      <c r="A2484" s="6" t="s">
        <v>5080</v>
      </c>
      <c r="D2484" s="6" t="s">
        <v>5942</v>
      </c>
    </row>
    <row r="2485" spans="1:4" x14ac:dyDescent="0.25">
      <c r="A2485" s="6" t="s">
        <v>5105</v>
      </c>
      <c r="D2485" s="6" t="s">
        <v>4705</v>
      </c>
    </row>
    <row r="2486" spans="1:4" x14ac:dyDescent="0.25">
      <c r="A2486" s="6" t="s">
        <v>7543</v>
      </c>
      <c r="D2486" s="6" t="s">
        <v>8288</v>
      </c>
    </row>
    <row r="2487" spans="1:4" x14ac:dyDescent="0.25">
      <c r="A2487" s="6" t="s">
        <v>5166</v>
      </c>
      <c r="D2487" s="6" t="s">
        <v>8289</v>
      </c>
    </row>
    <row r="2488" spans="1:4" x14ac:dyDescent="0.25">
      <c r="A2488" s="6" t="s">
        <v>5938</v>
      </c>
      <c r="D2488" s="6" t="s">
        <v>2644</v>
      </c>
    </row>
    <row r="2489" spans="1:4" x14ac:dyDescent="0.25">
      <c r="A2489" s="6" t="s">
        <v>5173</v>
      </c>
      <c r="D2489" s="6" t="s">
        <v>4842</v>
      </c>
    </row>
    <row r="2490" spans="1:4" x14ac:dyDescent="0.25">
      <c r="A2490" s="6" t="s">
        <v>5209</v>
      </c>
      <c r="D2490" s="6" t="s">
        <v>4850</v>
      </c>
    </row>
    <row r="2491" spans="1:4" x14ac:dyDescent="0.25">
      <c r="A2491" s="6" t="s">
        <v>5216</v>
      </c>
      <c r="D2491" s="6" t="s">
        <v>1302</v>
      </c>
    </row>
    <row r="2492" spans="1:4" x14ac:dyDescent="0.25">
      <c r="A2492" s="6" t="s">
        <v>5232</v>
      </c>
      <c r="D2492" s="6" t="s">
        <v>1446</v>
      </c>
    </row>
    <row r="2493" spans="1:4" x14ac:dyDescent="0.25">
      <c r="A2493" s="6" t="s">
        <v>5218</v>
      </c>
      <c r="D2493" s="6" t="s">
        <v>6881</v>
      </c>
    </row>
    <row r="2494" spans="1:4" x14ac:dyDescent="0.25">
      <c r="A2494" s="6" t="s">
        <v>5269</v>
      </c>
      <c r="D2494" s="6" t="s">
        <v>1642</v>
      </c>
    </row>
    <row r="2495" spans="1:4" x14ac:dyDescent="0.25">
      <c r="A2495" s="6" t="s">
        <v>5275</v>
      </c>
      <c r="D2495" s="6" t="s">
        <v>3961</v>
      </c>
    </row>
    <row r="2496" spans="1:4" x14ac:dyDescent="0.25">
      <c r="A2496" s="6" t="s">
        <v>5939</v>
      </c>
      <c r="D2496" s="6" t="s">
        <v>4008</v>
      </c>
    </row>
    <row r="2497" spans="1:4" x14ac:dyDescent="0.25">
      <c r="A2497" s="6" t="s">
        <v>5300</v>
      </c>
      <c r="D2497" s="6" t="s">
        <v>4034</v>
      </c>
    </row>
    <row r="2498" spans="1:4" x14ac:dyDescent="0.25">
      <c r="A2498" s="6" t="s">
        <v>5293</v>
      </c>
      <c r="D2498" s="6" t="s">
        <v>4115</v>
      </c>
    </row>
    <row r="2499" spans="1:4" x14ac:dyDescent="0.25">
      <c r="A2499" s="6" t="s">
        <v>5324</v>
      </c>
      <c r="D2499" s="6" t="s">
        <v>4193</v>
      </c>
    </row>
    <row r="2500" spans="1:4" x14ac:dyDescent="0.25">
      <c r="A2500" s="6" t="s">
        <v>5354</v>
      </c>
      <c r="D2500" s="6" t="s">
        <v>6129</v>
      </c>
    </row>
    <row r="2501" spans="1:4" x14ac:dyDescent="0.25">
      <c r="A2501" s="6" t="s">
        <v>5333</v>
      </c>
      <c r="D2501" s="6" t="s">
        <v>4288</v>
      </c>
    </row>
    <row r="2502" spans="1:4" x14ac:dyDescent="0.25">
      <c r="A2502" s="6" t="s">
        <v>5361</v>
      </c>
      <c r="D2502" s="6" t="s">
        <v>4359</v>
      </c>
    </row>
    <row r="2503" spans="1:4" x14ac:dyDescent="0.25">
      <c r="A2503" s="6" t="s">
        <v>5396</v>
      </c>
      <c r="D2503" s="6" t="s">
        <v>4346</v>
      </c>
    </row>
    <row r="2504" spans="1:4" x14ac:dyDescent="0.25">
      <c r="A2504" s="6" t="s">
        <v>6264</v>
      </c>
      <c r="D2504" s="6" t="s">
        <v>2593</v>
      </c>
    </row>
    <row r="2505" spans="1:4" x14ac:dyDescent="0.25">
      <c r="A2505" s="6" t="s">
        <v>2731</v>
      </c>
      <c r="D2505" s="6" t="s">
        <v>2171</v>
      </c>
    </row>
    <row r="2506" spans="1:4" x14ac:dyDescent="0.25">
      <c r="A2506" s="6" t="s">
        <v>5406</v>
      </c>
      <c r="D2506" s="6" t="s">
        <v>4396</v>
      </c>
    </row>
    <row r="2507" spans="1:4" x14ac:dyDescent="0.25">
      <c r="A2507" s="6" t="s">
        <v>2296</v>
      </c>
      <c r="D2507" s="6" t="s">
        <v>4491</v>
      </c>
    </row>
    <row r="2508" spans="1:4" x14ac:dyDescent="0.25">
      <c r="A2508" s="6" t="s">
        <v>2330</v>
      </c>
      <c r="D2508" s="6" t="s">
        <v>7291</v>
      </c>
    </row>
    <row r="2509" spans="1:4" x14ac:dyDescent="0.25">
      <c r="A2509" s="6" t="s">
        <v>1805</v>
      </c>
      <c r="D2509" s="6" t="s">
        <v>8290</v>
      </c>
    </row>
    <row r="2510" spans="1:4" x14ac:dyDescent="0.25">
      <c r="A2510" s="6" t="s">
        <v>1933</v>
      </c>
      <c r="D2510" s="6" t="s">
        <v>1349</v>
      </c>
    </row>
    <row r="2511" spans="1:4" x14ac:dyDescent="0.25">
      <c r="A2511" s="6" t="s">
        <v>2106</v>
      </c>
      <c r="D2511" s="6" t="s">
        <v>6273</v>
      </c>
    </row>
    <row r="2512" spans="1:4" x14ac:dyDescent="0.25">
      <c r="A2512" s="6" t="s">
        <v>2247</v>
      </c>
      <c r="D2512" s="6" t="s">
        <v>4955</v>
      </c>
    </row>
    <row r="2513" spans="1:4" x14ac:dyDescent="0.25">
      <c r="A2513" s="6" t="s">
        <v>5409</v>
      </c>
      <c r="D2513" s="6" t="s">
        <v>5095</v>
      </c>
    </row>
    <row r="2514" spans="1:4" x14ac:dyDescent="0.25">
      <c r="A2514" s="6" t="s">
        <v>5431</v>
      </c>
      <c r="D2514" s="6" t="s">
        <v>7950</v>
      </c>
    </row>
    <row r="2515" spans="1:4" x14ac:dyDescent="0.25">
      <c r="A2515" s="6" t="s">
        <v>7865</v>
      </c>
      <c r="D2515" s="6" t="s">
        <v>7550</v>
      </c>
    </row>
    <row r="2516" spans="1:4" x14ac:dyDescent="0.25">
      <c r="A2516" s="6" t="s">
        <v>7866</v>
      </c>
      <c r="D2516" s="6" t="s">
        <v>2622</v>
      </c>
    </row>
    <row r="2517" spans="1:4" x14ac:dyDescent="0.25">
      <c r="A2517" s="6" t="s">
        <v>7867</v>
      </c>
      <c r="D2517" s="6" t="s">
        <v>2223</v>
      </c>
    </row>
    <row r="2518" spans="1:4" x14ac:dyDescent="0.25">
      <c r="A2518" s="6" t="s">
        <v>6265</v>
      </c>
      <c r="D2518" s="6" t="s">
        <v>4466</v>
      </c>
    </row>
    <row r="2519" spans="1:4" x14ac:dyDescent="0.25">
      <c r="A2519" s="6" t="s">
        <v>1430</v>
      </c>
      <c r="D2519" s="6" t="s">
        <v>6882</v>
      </c>
    </row>
    <row r="2520" spans="1:4" x14ac:dyDescent="0.25">
      <c r="A2520" s="6" t="s">
        <v>6872</v>
      </c>
      <c r="D2520" s="6" t="s">
        <v>1252</v>
      </c>
    </row>
    <row r="2521" spans="1:4" x14ac:dyDescent="0.25">
      <c r="A2521" s="6" t="s">
        <v>4566</v>
      </c>
      <c r="D2521" s="6" t="s">
        <v>1346</v>
      </c>
    </row>
    <row r="2522" spans="1:4" x14ac:dyDescent="0.25">
      <c r="A2522" s="6" t="s">
        <v>6060</v>
      </c>
      <c r="D2522" s="6" t="s">
        <v>7551</v>
      </c>
    </row>
    <row r="2523" spans="1:4" x14ac:dyDescent="0.25">
      <c r="A2523" s="6" t="s">
        <v>4608</v>
      </c>
      <c r="D2523" s="6" t="s">
        <v>3219</v>
      </c>
    </row>
    <row r="2524" spans="1:4" x14ac:dyDescent="0.25">
      <c r="A2524" s="6" t="s">
        <v>4666</v>
      </c>
      <c r="D2524" s="6" t="s">
        <v>5943</v>
      </c>
    </row>
    <row r="2525" spans="1:4" x14ac:dyDescent="0.25">
      <c r="A2525" s="6" t="s">
        <v>7544</v>
      </c>
      <c r="D2525" s="6" t="s">
        <v>1673</v>
      </c>
    </row>
    <row r="2526" spans="1:4" x14ac:dyDescent="0.25">
      <c r="A2526" s="6" t="s">
        <v>4732</v>
      </c>
      <c r="D2526" s="6" t="s">
        <v>3255</v>
      </c>
    </row>
    <row r="2527" spans="1:4" x14ac:dyDescent="0.25">
      <c r="A2527" s="6" t="s">
        <v>6266</v>
      </c>
      <c r="D2527" s="6" t="s">
        <v>7552</v>
      </c>
    </row>
    <row r="2528" spans="1:4" x14ac:dyDescent="0.25">
      <c r="A2528" s="6" t="s">
        <v>6267</v>
      </c>
      <c r="D2528" s="6" t="s">
        <v>3354</v>
      </c>
    </row>
    <row r="2529" spans="1:4" x14ac:dyDescent="0.25">
      <c r="A2529" s="6" t="s">
        <v>4790</v>
      </c>
      <c r="D2529" s="6" t="s">
        <v>3410</v>
      </c>
    </row>
    <row r="2530" spans="1:4" x14ac:dyDescent="0.25">
      <c r="A2530" s="6" t="s">
        <v>2438</v>
      </c>
      <c r="D2530" s="6" t="s">
        <v>3461</v>
      </c>
    </row>
    <row r="2531" spans="1:4" x14ac:dyDescent="0.25">
      <c r="A2531" s="6" t="s">
        <v>2417</v>
      </c>
      <c r="D2531" s="6" t="s">
        <v>3481</v>
      </c>
    </row>
    <row r="2532" spans="1:4" x14ac:dyDescent="0.25">
      <c r="A2532" s="6" t="s">
        <v>2405</v>
      </c>
      <c r="D2532" s="6" t="s">
        <v>3535</v>
      </c>
    </row>
    <row r="2533" spans="1:4" x14ac:dyDescent="0.25">
      <c r="A2533" s="6" t="s">
        <v>6873</v>
      </c>
      <c r="D2533" s="6" t="s">
        <v>6883</v>
      </c>
    </row>
    <row r="2534" spans="1:4" x14ac:dyDescent="0.25">
      <c r="A2534" s="6" t="s">
        <v>1327</v>
      </c>
      <c r="D2534" s="6" t="s">
        <v>3629</v>
      </c>
    </row>
    <row r="2535" spans="1:4" x14ac:dyDescent="0.25">
      <c r="A2535" s="6" t="s">
        <v>6874</v>
      </c>
      <c r="D2535" s="6" t="s">
        <v>2470</v>
      </c>
    </row>
    <row r="2536" spans="1:4" x14ac:dyDescent="0.25">
      <c r="A2536" s="6" t="s">
        <v>5940</v>
      </c>
      <c r="D2536" s="6" t="s">
        <v>1819</v>
      </c>
    </row>
    <row r="2537" spans="1:4" x14ac:dyDescent="0.25">
      <c r="A2537" s="6" t="s">
        <v>7545</v>
      </c>
      <c r="D2537" s="6" t="s">
        <v>1935</v>
      </c>
    </row>
    <row r="2538" spans="1:4" x14ac:dyDescent="0.25">
      <c r="A2538" s="6" t="s">
        <v>1662</v>
      </c>
      <c r="D2538" s="6" t="s">
        <v>2266</v>
      </c>
    </row>
    <row r="2539" spans="1:4" x14ac:dyDescent="0.25">
      <c r="A2539" s="6" t="s">
        <v>4638</v>
      </c>
      <c r="D2539" s="6" t="s">
        <v>3722</v>
      </c>
    </row>
    <row r="2540" spans="1:4" x14ac:dyDescent="0.25">
      <c r="A2540" s="6" t="s">
        <v>7546</v>
      </c>
      <c r="D2540" s="6" t="s">
        <v>6884</v>
      </c>
    </row>
    <row r="2541" spans="1:4" x14ac:dyDescent="0.25">
      <c r="A2541" s="6" t="s">
        <v>4710</v>
      </c>
      <c r="D2541" s="6" t="s">
        <v>7292</v>
      </c>
    </row>
    <row r="2542" spans="1:4" x14ac:dyDescent="0.25">
      <c r="A2542" s="6" t="s">
        <v>6268</v>
      </c>
      <c r="D2542" s="6" t="s">
        <v>8291</v>
      </c>
    </row>
    <row r="2543" spans="1:4" x14ac:dyDescent="0.25">
      <c r="A2543" s="6" t="s">
        <v>4772</v>
      </c>
      <c r="D2543" s="6" t="s">
        <v>6885</v>
      </c>
    </row>
    <row r="2544" spans="1:4" x14ac:dyDescent="0.25">
      <c r="A2544" s="6" t="s">
        <v>2646</v>
      </c>
      <c r="D2544" s="6" t="s">
        <v>5510</v>
      </c>
    </row>
    <row r="2545" spans="1:4" x14ac:dyDescent="0.25">
      <c r="A2545" s="6" t="s">
        <v>2009</v>
      </c>
      <c r="D2545" s="6" t="s">
        <v>7951</v>
      </c>
    </row>
    <row r="2546" spans="1:4" x14ac:dyDescent="0.25">
      <c r="A2546" s="6" t="s">
        <v>6269</v>
      </c>
      <c r="D2546" s="6" t="s">
        <v>3736</v>
      </c>
    </row>
    <row r="2547" spans="1:4" x14ac:dyDescent="0.25">
      <c r="A2547" s="6" t="s">
        <v>6466</v>
      </c>
      <c r="D2547" s="6" t="s">
        <v>3813</v>
      </c>
    </row>
    <row r="2548" spans="1:4" x14ac:dyDescent="0.25">
      <c r="A2548" s="6" t="s">
        <v>3294</v>
      </c>
      <c r="D2548" s="6" t="s">
        <v>1506</v>
      </c>
    </row>
    <row r="2549" spans="1:4" x14ac:dyDescent="0.25">
      <c r="A2549" s="6" t="s">
        <v>3364</v>
      </c>
      <c r="D2549" s="6" t="s">
        <v>3952</v>
      </c>
    </row>
    <row r="2550" spans="1:4" x14ac:dyDescent="0.25">
      <c r="A2550" s="6" t="s">
        <v>6875</v>
      </c>
      <c r="D2550" s="6" t="s">
        <v>4076</v>
      </c>
    </row>
    <row r="2551" spans="1:4" x14ac:dyDescent="0.25">
      <c r="A2551" s="6" t="s">
        <v>5941</v>
      </c>
      <c r="D2551" s="6" t="s">
        <v>4176</v>
      </c>
    </row>
    <row r="2552" spans="1:4" x14ac:dyDescent="0.25">
      <c r="A2552" s="6" t="s">
        <v>2691</v>
      </c>
      <c r="D2552" s="6" t="s">
        <v>8292</v>
      </c>
    </row>
    <row r="2553" spans="1:4" x14ac:dyDescent="0.25">
      <c r="A2553" s="6" t="s">
        <v>2191</v>
      </c>
      <c r="D2553" s="6" t="s">
        <v>4258</v>
      </c>
    </row>
    <row r="2554" spans="1:4" x14ac:dyDescent="0.25">
      <c r="A2554" s="6" t="s">
        <v>3677</v>
      </c>
      <c r="D2554" s="6" t="s">
        <v>4336</v>
      </c>
    </row>
    <row r="2555" spans="1:4" x14ac:dyDescent="0.25">
      <c r="A2555" s="6" t="s">
        <v>3730</v>
      </c>
      <c r="D2555" s="6" t="s">
        <v>2525</v>
      </c>
    </row>
    <row r="2556" spans="1:4" x14ac:dyDescent="0.25">
      <c r="A2556" s="6" t="s">
        <v>3769</v>
      </c>
      <c r="D2556" s="6" t="s">
        <v>2004</v>
      </c>
    </row>
    <row r="2557" spans="1:4" x14ac:dyDescent="0.25">
      <c r="A2557" s="6" t="s">
        <v>2799</v>
      </c>
      <c r="D2557" s="6" t="s">
        <v>4400</v>
      </c>
    </row>
    <row r="2558" spans="1:4" x14ac:dyDescent="0.25">
      <c r="A2558" s="6" t="s">
        <v>6876</v>
      </c>
      <c r="D2558" s="6" t="s">
        <v>4442</v>
      </c>
    </row>
    <row r="2559" spans="1:4" x14ac:dyDescent="0.25">
      <c r="A2559" s="6" t="s">
        <v>2829</v>
      </c>
      <c r="D2559" s="6" t="s">
        <v>5944</v>
      </c>
    </row>
    <row r="2560" spans="1:4" x14ac:dyDescent="0.25">
      <c r="A2560" s="6" t="s">
        <v>2869</v>
      </c>
      <c r="D2560" s="6" t="s">
        <v>3909</v>
      </c>
    </row>
    <row r="2561" spans="1:4" x14ac:dyDescent="0.25">
      <c r="A2561" s="6" t="s">
        <v>2916</v>
      </c>
      <c r="D2561" s="6" t="s">
        <v>8293</v>
      </c>
    </row>
    <row r="2562" spans="1:4" x14ac:dyDescent="0.25">
      <c r="A2562" s="6" t="s">
        <v>2970</v>
      </c>
      <c r="D2562" s="6" t="s">
        <v>7554</v>
      </c>
    </row>
    <row r="2563" spans="1:4" x14ac:dyDescent="0.25">
      <c r="A2563" s="6" t="s">
        <v>3025</v>
      </c>
      <c r="D2563" s="6" t="s">
        <v>7178</v>
      </c>
    </row>
    <row r="2564" spans="1:4" x14ac:dyDescent="0.25">
      <c r="A2564" s="6" t="s">
        <v>2489</v>
      </c>
      <c r="D2564" s="6" t="s">
        <v>4357</v>
      </c>
    </row>
    <row r="2565" spans="1:4" x14ac:dyDescent="0.25">
      <c r="A2565" s="6" t="s">
        <v>1838</v>
      </c>
      <c r="D2565" s="6" t="s">
        <v>2459</v>
      </c>
    </row>
    <row r="2566" spans="1:4" x14ac:dyDescent="0.25">
      <c r="A2566" s="6" t="s">
        <v>7869</v>
      </c>
      <c r="D2566" s="6" t="s">
        <v>2014</v>
      </c>
    </row>
    <row r="2567" spans="1:4" x14ac:dyDescent="0.25">
      <c r="A2567" s="6" t="s">
        <v>7949</v>
      </c>
      <c r="D2567" s="6" t="s">
        <v>1306</v>
      </c>
    </row>
    <row r="2568" spans="1:4" x14ac:dyDescent="0.25">
      <c r="A2568" s="6" t="s">
        <v>6877</v>
      </c>
      <c r="D2568" s="6" t="s">
        <v>3842</v>
      </c>
    </row>
    <row r="2569" spans="1:4" x14ac:dyDescent="0.25">
      <c r="A2569" s="6" t="s">
        <v>4794</v>
      </c>
      <c r="D2569" s="6" t="s">
        <v>7555</v>
      </c>
    </row>
    <row r="2570" spans="1:4" x14ac:dyDescent="0.25">
      <c r="A2570" s="6" t="s">
        <v>4861</v>
      </c>
      <c r="D2570" s="6" t="s">
        <v>1643</v>
      </c>
    </row>
    <row r="2571" spans="1:4" x14ac:dyDescent="0.25">
      <c r="A2571" s="6" t="s">
        <v>1247</v>
      </c>
      <c r="D2571" s="6" t="s">
        <v>4011</v>
      </c>
    </row>
    <row r="2572" spans="1:4" x14ac:dyDescent="0.25">
      <c r="A2572" s="6" t="s">
        <v>1568</v>
      </c>
      <c r="D2572" s="6" t="s">
        <v>4173</v>
      </c>
    </row>
    <row r="2573" spans="1:4" x14ac:dyDescent="0.25">
      <c r="A2573" s="6" t="s">
        <v>1666</v>
      </c>
      <c r="D2573" s="6" t="s">
        <v>4170</v>
      </c>
    </row>
    <row r="2574" spans="1:4" x14ac:dyDescent="0.25">
      <c r="A2574" s="6" t="s">
        <v>7547</v>
      </c>
      <c r="D2574" s="6" t="s">
        <v>7556</v>
      </c>
    </row>
    <row r="2575" spans="1:4" x14ac:dyDescent="0.25">
      <c r="A2575" s="6" t="s">
        <v>3394</v>
      </c>
      <c r="D2575" s="6" t="s">
        <v>2460</v>
      </c>
    </row>
    <row r="2576" spans="1:4" x14ac:dyDescent="0.25">
      <c r="A2576" s="6" t="s">
        <v>6878</v>
      </c>
      <c r="D2576" s="6" t="s">
        <v>1869</v>
      </c>
    </row>
    <row r="2577" spans="1:4" x14ac:dyDescent="0.25">
      <c r="A2577" s="6" t="s">
        <v>3528</v>
      </c>
      <c r="D2577" s="6" t="s">
        <v>2158</v>
      </c>
    </row>
    <row r="2578" spans="1:4" x14ac:dyDescent="0.25">
      <c r="A2578" s="6" t="s">
        <v>6128</v>
      </c>
      <c r="D2578" s="6" t="s">
        <v>4494</v>
      </c>
    </row>
    <row r="2579" spans="1:4" x14ac:dyDescent="0.25">
      <c r="A2579" s="6" t="s">
        <v>2465</v>
      </c>
      <c r="D2579" s="6" t="s">
        <v>8294</v>
      </c>
    </row>
    <row r="2580" spans="1:4" x14ac:dyDescent="0.25">
      <c r="A2580" s="6" t="s">
        <v>1882</v>
      </c>
      <c r="D2580" s="6" t="s">
        <v>7557</v>
      </c>
    </row>
    <row r="2581" spans="1:4" x14ac:dyDescent="0.25">
      <c r="A2581" s="6" t="s">
        <v>2206</v>
      </c>
      <c r="D2581" s="6" t="s">
        <v>8295</v>
      </c>
    </row>
    <row r="2582" spans="1:4" x14ac:dyDescent="0.25">
      <c r="A2582" s="6" t="s">
        <v>3696</v>
      </c>
      <c r="D2582" s="6" t="s">
        <v>6886</v>
      </c>
    </row>
    <row r="2583" spans="1:4" x14ac:dyDescent="0.25">
      <c r="A2583" s="6" t="s">
        <v>3822</v>
      </c>
      <c r="D2583" s="6" t="s">
        <v>6275</v>
      </c>
    </row>
    <row r="2584" spans="1:4" x14ac:dyDescent="0.25">
      <c r="A2584" s="6" t="s">
        <v>3876</v>
      </c>
      <c r="D2584" s="6" t="s">
        <v>4847</v>
      </c>
    </row>
    <row r="2585" spans="1:4" x14ac:dyDescent="0.25">
      <c r="A2585" s="6" t="s">
        <v>7548</v>
      </c>
      <c r="D2585" s="6" t="s">
        <v>6276</v>
      </c>
    </row>
    <row r="2586" spans="1:4" x14ac:dyDescent="0.25">
      <c r="A2586" s="6" t="s">
        <v>4028</v>
      </c>
      <c r="D2586" s="6" t="s">
        <v>2814</v>
      </c>
    </row>
    <row r="2587" spans="1:4" x14ac:dyDescent="0.25">
      <c r="A2587" s="6" t="s">
        <v>6879</v>
      </c>
      <c r="D2587" s="6" t="s">
        <v>6887</v>
      </c>
    </row>
    <row r="2588" spans="1:4" x14ac:dyDescent="0.25">
      <c r="A2588" s="6" t="s">
        <v>4210</v>
      </c>
      <c r="D2588" s="6" t="s">
        <v>2854</v>
      </c>
    </row>
    <row r="2589" spans="1:4" x14ac:dyDescent="0.25">
      <c r="A2589" s="6" t="s">
        <v>4248</v>
      </c>
      <c r="D2589" s="6" t="s">
        <v>8296</v>
      </c>
    </row>
    <row r="2590" spans="1:4" x14ac:dyDescent="0.25">
      <c r="A2590" s="6" t="s">
        <v>6271</v>
      </c>
      <c r="D2590" s="6" t="s">
        <v>1727</v>
      </c>
    </row>
    <row r="2591" spans="1:4" x14ac:dyDescent="0.25">
      <c r="A2591" s="6" t="s">
        <v>6880</v>
      </c>
      <c r="D2591" s="6" t="s">
        <v>2909</v>
      </c>
    </row>
    <row r="2592" spans="1:4" x14ac:dyDescent="0.25">
      <c r="A2592" s="6" t="s">
        <v>4279</v>
      </c>
      <c r="D2592" s="6" t="s">
        <v>2992</v>
      </c>
    </row>
    <row r="2593" spans="1:4" x14ac:dyDescent="0.25">
      <c r="A2593" s="6" t="s">
        <v>7290</v>
      </c>
      <c r="D2593" s="6" t="s">
        <v>3011</v>
      </c>
    </row>
    <row r="2594" spans="1:4" x14ac:dyDescent="0.25">
      <c r="A2594" s="6" t="s">
        <v>2595</v>
      </c>
      <c r="D2594" s="6" t="s">
        <v>7953</v>
      </c>
    </row>
    <row r="2595" spans="1:4" x14ac:dyDescent="0.25">
      <c r="A2595" s="6" t="s">
        <v>1997</v>
      </c>
      <c r="D2595" s="6" t="s">
        <v>8297</v>
      </c>
    </row>
    <row r="2596" spans="1:4" x14ac:dyDescent="0.25">
      <c r="A2596" s="6" t="s">
        <v>4492</v>
      </c>
      <c r="D2596" s="6" t="s">
        <v>8298</v>
      </c>
    </row>
    <row r="2597" spans="1:4" x14ac:dyDescent="0.25">
      <c r="A2597" s="6" t="s">
        <v>7176</v>
      </c>
      <c r="D2597" s="6" t="s">
        <v>5543</v>
      </c>
    </row>
    <row r="2598" spans="1:4" x14ac:dyDescent="0.25">
      <c r="A2598" s="6" t="s">
        <v>6272</v>
      </c>
      <c r="D2598" s="6" t="s">
        <v>5945</v>
      </c>
    </row>
    <row r="2599" spans="1:4" x14ac:dyDescent="0.25">
      <c r="A2599" s="6" t="s">
        <v>4549</v>
      </c>
      <c r="D2599" s="6" t="s">
        <v>2503</v>
      </c>
    </row>
    <row r="2600" spans="1:4" x14ac:dyDescent="0.25">
      <c r="A2600" s="6" t="s">
        <v>4589</v>
      </c>
      <c r="D2600" s="6" t="s">
        <v>1976</v>
      </c>
    </row>
    <row r="2601" spans="1:4" x14ac:dyDescent="0.25">
      <c r="A2601" s="6" t="s">
        <v>5942</v>
      </c>
      <c r="D2601" s="6" t="s">
        <v>2122</v>
      </c>
    </row>
    <row r="2602" spans="1:4" x14ac:dyDescent="0.25">
      <c r="A2602" s="6" t="s">
        <v>4705</v>
      </c>
      <c r="D2602" s="6" t="s">
        <v>1317</v>
      </c>
    </row>
    <row r="2603" spans="1:4" x14ac:dyDescent="0.25">
      <c r="A2603" s="6" t="s">
        <v>2644</v>
      </c>
      <c r="D2603" s="6" t="s">
        <v>7559</v>
      </c>
    </row>
    <row r="2604" spans="1:4" x14ac:dyDescent="0.25">
      <c r="A2604" s="6" t="s">
        <v>4842</v>
      </c>
      <c r="D2604" s="6" t="s">
        <v>7560</v>
      </c>
    </row>
    <row r="2605" spans="1:4" x14ac:dyDescent="0.25">
      <c r="A2605" s="6" t="s">
        <v>4850</v>
      </c>
      <c r="D2605" s="6" t="s">
        <v>8299</v>
      </c>
    </row>
    <row r="2606" spans="1:4" x14ac:dyDescent="0.25">
      <c r="A2606" s="6" t="s">
        <v>1302</v>
      </c>
      <c r="D2606" s="6" t="s">
        <v>1458</v>
      </c>
    </row>
    <row r="2607" spans="1:4" x14ac:dyDescent="0.25">
      <c r="A2607" s="6" t="s">
        <v>1446</v>
      </c>
      <c r="D2607" s="6" t="s">
        <v>3242</v>
      </c>
    </row>
    <row r="2608" spans="1:4" x14ac:dyDescent="0.25">
      <c r="A2608" s="6" t="s">
        <v>6881</v>
      </c>
      <c r="D2608" s="6" t="s">
        <v>6277</v>
      </c>
    </row>
    <row r="2609" spans="1:4" x14ac:dyDescent="0.25">
      <c r="A2609" s="6" t="s">
        <v>1642</v>
      </c>
      <c r="D2609" s="6" t="s">
        <v>1699</v>
      </c>
    </row>
    <row r="2610" spans="1:4" x14ac:dyDescent="0.25">
      <c r="A2610" s="6" t="s">
        <v>3961</v>
      </c>
      <c r="D2610" s="6" t="s">
        <v>3276</v>
      </c>
    </row>
    <row r="2611" spans="1:4" x14ac:dyDescent="0.25">
      <c r="A2611" s="6" t="s">
        <v>4008</v>
      </c>
      <c r="D2611" s="6" t="s">
        <v>3322</v>
      </c>
    </row>
    <row r="2612" spans="1:4" x14ac:dyDescent="0.25">
      <c r="A2612" s="6" t="s">
        <v>4034</v>
      </c>
      <c r="D2612" s="6" t="s">
        <v>3379</v>
      </c>
    </row>
    <row r="2613" spans="1:4" x14ac:dyDescent="0.25">
      <c r="A2613" s="6" t="s">
        <v>7549</v>
      </c>
      <c r="D2613" s="6" t="s">
        <v>3371</v>
      </c>
    </row>
    <row r="2614" spans="1:4" x14ac:dyDescent="0.25">
      <c r="A2614" s="6" t="s">
        <v>4115</v>
      </c>
      <c r="D2614" s="6" t="s">
        <v>3464</v>
      </c>
    </row>
    <row r="2615" spans="1:4" x14ac:dyDescent="0.25">
      <c r="A2615" s="6" t="s">
        <v>4193</v>
      </c>
      <c r="D2615" s="6" t="s">
        <v>3555</v>
      </c>
    </row>
    <row r="2616" spans="1:4" x14ac:dyDescent="0.25">
      <c r="A2616" s="6" t="s">
        <v>6129</v>
      </c>
      <c r="D2616" s="6" t="s">
        <v>3498</v>
      </c>
    </row>
    <row r="2617" spans="1:4" x14ac:dyDescent="0.25">
      <c r="A2617" s="6" t="s">
        <v>4288</v>
      </c>
      <c r="D2617" s="6" t="s">
        <v>4250</v>
      </c>
    </row>
    <row r="2618" spans="1:4" x14ac:dyDescent="0.25">
      <c r="A2618" s="6" t="s">
        <v>4359</v>
      </c>
      <c r="D2618" s="6" t="s">
        <v>7561</v>
      </c>
    </row>
    <row r="2619" spans="1:4" x14ac:dyDescent="0.25">
      <c r="A2619" s="6" t="s">
        <v>4346</v>
      </c>
      <c r="D2619" s="6" t="s">
        <v>3614</v>
      </c>
    </row>
    <row r="2620" spans="1:4" x14ac:dyDescent="0.25">
      <c r="A2620" s="6" t="s">
        <v>2593</v>
      </c>
      <c r="D2620" s="6" t="s">
        <v>4379</v>
      </c>
    </row>
    <row r="2621" spans="1:4" x14ac:dyDescent="0.25">
      <c r="A2621" s="6" t="s">
        <v>2171</v>
      </c>
      <c r="D2621" s="6" t="s">
        <v>2606</v>
      </c>
    </row>
    <row r="2622" spans="1:4" x14ac:dyDescent="0.25">
      <c r="A2622" s="6" t="s">
        <v>4396</v>
      </c>
      <c r="D2622" s="6" t="s">
        <v>2051</v>
      </c>
    </row>
    <row r="2623" spans="1:4" x14ac:dyDescent="0.25">
      <c r="A2623" s="6" t="s">
        <v>4491</v>
      </c>
      <c r="D2623" s="6" t="s">
        <v>2068</v>
      </c>
    </row>
    <row r="2624" spans="1:4" x14ac:dyDescent="0.25">
      <c r="A2624" s="6" t="s">
        <v>7291</v>
      </c>
      <c r="D2624" s="6" t="s">
        <v>3698</v>
      </c>
    </row>
    <row r="2625" spans="1:4" x14ac:dyDescent="0.25">
      <c r="A2625" s="6" t="s">
        <v>1349</v>
      </c>
      <c r="D2625" s="6" t="s">
        <v>3740</v>
      </c>
    </row>
    <row r="2626" spans="1:4" x14ac:dyDescent="0.25">
      <c r="A2626" s="6" t="s">
        <v>6273</v>
      </c>
      <c r="D2626" s="6" t="s">
        <v>1256</v>
      </c>
    </row>
    <row r="2627" spans="1:4" x14ac:dyDescent="0.25">
      <c r="A2627" s="6" t="s">
        <v>4955</v>
      </c>
      <c r="D2627" s="6" t="s">
        <v>3173</v>
      </c>
    </row>
    <row r="2628" spans="1:4" x14ac:dyDescent="0.25">
      <c r="A2628" s="6" t="s">
        <v>5008</v>
      </c>
      <c r="D2628" s="6" t="s">
        <v>1461</v>
      </c>
    </row>
    <row r="2629" spans="1:4" x14ac:dyDescent="0.25">
      <c r="A2629" s="6" t="s">
        <v>5095</v>
      </c>
      <c r="D2629" s="6" t="s">
        <v>3217</v>
      </c>
    </row>
    <row r="2630" spans="1:4" x14ac:dyDescent="0.25">
      <c r="A2630" s="6" t="s">
        <v>7950</v>
      </c>
      <c r="D2630" s="6" t="s">
        <v>3287</v>
      </c>
    </row>
    <row r="2631" spans="1:4" x14ac:dyDescent="0.25">
      <c r="A2631" s="6" t="s">
        <v>7550</v>
      </c>
      <c r="D2631" s="6" t="s">
        <v>3374</v>
      </c>
    </row>
    <row r="2632" spans="1:4" x14ac:dyDescent="0.25">
      <c r="A2632" s="6" t="s">
        <v>2622</v>
      </c>
      <c r="D2632" s="6" t="s">
        <v>7562</v>
      </c>
    </row>
    <row r="2633" spans="1:4" x14ac:dyDescent="0.25">
      <c r="A2633" s="6" t="s">
        <v>2223</v>
      </c>
      <c r="D2633" s="6" t="s">
        <v>3533</v>
      </c>
    </row>
    <row r="2634" spans="1:4" x14ac:dyDescent="0.25">
      <c r="A2634" s="6" t="s">
        <v>4466</v>
      </c>
      <c r="D2634" s="6" t="s">
        <v>6278</v>
      </c>
    </row>
    <row r="2635" spans="1:4" x14ac:dyDescent="0.25">
      <c r="A2635" s="6" t="s">
        <v>6882</v>
      </c>
      <c r="D2635" s="6" t="s">
        <v>6279</v>
      </c>
    </row>
    <row r="2636" spans="1:4" x14ac:dyDescent="0.25">
      <c r="A2636" s="6" t="s">
        <v>1252</v>
      </c>
      <c r="D2636" s="6" t="s">
        <v>8300</v>
      </c>
    </row>
    <row r="2637" spans="1:4" x14ac:dyDescent="0.25">
      <c r="A2637" s="6" t="s">
        <v>1346</v>
      </c>
      <c r="D2637" s="6" t="s">
        <v>3638</v>
      </c>
    </row>
    <row r="2638" spans="1:4" x14ac:dyDescent="0.25">
      <c r="A2638" s="6" t="s">
        <v>7551</v>
      </c>
      <c r="D2638" s="6" t="s">
        <v>2464</v>
      </c>
    </row>
    <row r="2639" spans="1:4" x14ac:dyDescent="0.25">
      <c r="A2639" s="6" t="s">
        <v>3219</v>
      </c>
      <c r="D2639" s="6" t="s">
        <v>1879</v>
      </c>
    </row>
    <row r="2640" spans="1:4" x14ac:dyDescent="0.25">
      <c r="A2640" s="6" t="s">
        <v>5943</v>
      </c>
      <c r="D2640" s="6" t="s">
        <v>1896</v>
      </c>
    </row>
    <row r="2641" spans="1:4" x14ac:dyDescent="0.25">
      <c r="A2641" s="6" t="s">
        <v>1673</v>
      </c>
      <c r="D2641" s="6" t="s">
        <v>3701</v>
      </c>
    </row>
    <row r="2642" spans="1:4" x14ac:dyDescent="0.25">
      <c r="A2642" s="6" t="s">
        <v>3255</v>
      </c>
      <c r="D2642" s="6" t="s">
        <v>3745</v>
      </c>
    </row>
    <row r="2643" spans="1:4" x14ac:dyDescent="0.25">
      <c r="A2643" s="6" t="s">
        <v>7552</v>
      </c>
      <c r="D2643" s="6" t="s">
        <v>3687</v>
      </c>
    </row>
    <row r="2644" spans="1:4" x14ac:dyDescent="0.25">
      <c r="A2644" s="6" t="s">
        <v>3354</v>
      </c>
      <c r="D2644" s="6" t="s">
        <v>7293</v>
      </c>
    </row>
    <row r="2645" spans="1:4" x14ac:dyDescent="0.25">
      <c r="A2645" s="6" t="s">
        <v>3410</v>
      </c>
      <c r="D2645" s="6" t="s">
        <v>1282</v>
      </c>
    </row>
    <row r="2646" spans="1:4" x14ac:dyDescent="0.25">
      <c r="A2646" s="6" t="s">
        <v>6130</v>
      </c>
      <c r="D2646" s="6" t="s">
        <v>2782</v>
      </c>
    </row>
    <row r="2647" spans="1:4" x14ac:dyDescent="0.25">
      <c r="A2647" s="6" t="s">
        <v>3461</v>
      </c>
      <c r="D2647" s="6" t="s">
        <v>1494</v>
      </c>
    </row>
    <row r="2648" spans="1:4" x14ac:dyDescent="0.25">
      <c r="A2648" s="6" t="s">
        <v>3481</v>
      </c>
      <c r="D2648" s="6" t="s">
        <v>8301</v>
      </c>
    </row>
    <row r="2649" spans="1:4" x14ac:dyDescent="0.25">
      <c r="A2649" s="6" t="s">
        <v>3535</v>
      </c>
      <c r="D2649" s="6" t="s">
        <v>2835</v>
      </c>
    </row>
    <row r="2650" spans="1:4" x14ac:dyDescent="0.25">
      <c r="A2650" s="6" t="s">
        <v>6883</v>
      </c>
      <c r="D2650" s="6" t="s">
        <v>2871</v>
      </c>
    </row>
    <row r="2651" spans="1:4" x14ac:dyDescent="0.25">
      <c r="A2651" s="6" t="s">
        <v>3629</v>
      </c>
      <c r="D2651" s="6" t="s">
        <v>7563</v>
      </c>
    </row>
    <row r="2652" spans="1:4" x14ac:dyDescent="0.25">
      <c r="A2652" s="6" t="s">
        <v>3637</v>
      </c>
      <c r="D2652" s="6" t="s">
        <v>2915</v>
      </c>
    </row>
    <row r="2653" spans="1:4" x14ac:dyDescent="0.25">
      <c r="A2653" s="6" t="s">
        <v>2470</v>
      </c>
      <c r="D2653" s="6" t="s">
        <v>2940</v>
      </c>
    </row>
    <row r="2654" spans="1:4" x14ac:dyDescent="0.25">
      <c r="A2654" s="6" t="s">
        <v>1819</v>
      </c>
      <c r="D2654" s="6" t="s">
        <v>2971</v>
      </c>
    </row>
    <row r="2655" spans="1:4" x14ac:dyDescent="0.25">
      <c r="A2655" s="6" t="s">
        <v>1935</v>
      </c>
      <c r="D2655" s="6" t="s">
        <v>3007</v>
      </c>
    </row>
    <row r="2656" spans="1:4" x14ac:dyDescent="0.25">
      <c r="A2656" s="6" t="s">
        <v>2266</v>
      </c>
      <c r="D2656" s="6" t="s">
        <v>3004</v>
      </c>
    </row>
    <row r="2657" spans="1:4" x14ac:dyDescent="0.25">
      <c r="A2657" s="6" t="s">
        <v>3722</v>
      </c>
      <c r="D2657" s="6" t="s">
        <v>3042</v>
      </c>
    </row>
    <row r="2658" spans="1:4" x14ac:dyDescent="0.25">
      <c r="A2658" s="6" t="s">
        <v>6884</v>
      </c>
      <c r="D2658" s="6" t="s">
        <v>3065</v>
      </c>
    </row>
    <row r="2659" spans="1:4" x14ac:dyDescent="0.25">
      <c r="A2659" s="6" t="s">
        <v>7292</v>
      </c>
      <c r="D2659" s="6" t="s">
        <v>2657</v>
      </c>
    </row>
    <row r="2660" spans="1:4" x14ac:dyDescent="0.25">
      <c r="A2660" s="6" t="s">
        <v>6885</v>
      </c>
      <c r="D2660" s="6" t="s">
        <v>1982</v>
      </c>
    </row>
    <row r="2661" spans="1:4" x14ac:dyDescent="0.25">
      <c r="A2661" s="6" t="s">
        <v>6274</v>
      </c>
      <c r="D2661" s="6" t="s">
        <v>2124</v>
      </c>
    </row>
    <row r="2662" spans="1:4" x14ac:dyDescent="0.25">
      <c r="A2662" s="6" t="s">
        <v>5510</v>
      </c>
      <c r="D2662" s="6" t="s">
        <v>5946</v>
      </c>
    </row>
    <row r="2663" spans="1:4" x14ac:dyDescent="0.25">
      <c r="A2663" s="6" t="s">
        <v>7951</v>
      </c>
      <c r="D2663" s="6" t="s">
        <v>6280</v>
      </c>
    </row>
    <row r="2664" spans="1:4" x14ac:dyDescent="0.25">
      <c r="A2664" s="6" t="s">
        <v>3736</v>
      </c>
      <c r="D2664" s="6" t="s">
        <v>4568</v>
      </c>
    </row>
    <row r="2665" spans="1:4" x14ac:dyDescent="0.25">
      <c r="A2665" s="6" t="s">
        <v>3770</v>
      </c>
      <c r="D2665" s="6" t="s">
        <v>7565</v>
      </c>
    </row>
    <row r="2666" spans="1:4" x14ac:dyDescent="0.25">
      <c r="A2666" s="6" t="s">
        <v>3813</v>
      </c>
      <c r="D2666" s="6" t="s">
        <v>4623</v>
      </c>
    </row>
    <row r="2667" spans="1:4" x14ac:dyDescent="0.25">
      <c r="A2667" s="6" t="s">
        <v>1506</v>
      </c>
      <c r="D2667" s="6" t="s">
        <v>4690</v>
      </c>
    </row>
    <row r="2668" spans="1:4" x14ac:dyDescent="0.25">
      <c r="A2668" s="6" t="s">
        <v>3952</v>
      </c>
      <c r="D2668" s="6" t="s">
        <v>4736</v>
      </c>
    </row>
    <row r="2669" spans="1:4" x14ac:dyDescent="0.25">
      <c r="A2669" s="6" t="s">
        <v>4076</v>
      </c>
      <c r="D2669" s="6" t="s">
        <v>4832</v>
      </c>
    </row>
    <row r="2670" spans="1:4" x14ac:dyDescent="0.25">
      <c r="A2670" s="6" t="s">
        <v>4176</v>
      </c>
      <c r="D2670" s="6" t="s">
        <v>2379</v>
      </c>
    </row>
    <row r="2671" spans="1:4" x14ac:dyDescent="0.25">
      <c r="A2671" s="6" t="s">
        <v>4258</v>
      </c>
      <c r="D2671" s="6" t="s">
        <v>8302</v>
      </c>
    </row>
    <row r="2672" spans="1:4" x14ac:dyDescent="0.25">
      <c r="A2672" s="6" t="s">
        <v>7177</v>
      </c>
      <c r="D2672" s="6" t="s">
        <v>6892</v>
      </c>
    </row>
    <row r="2673" spans="1:4" x14ac:dyDescent="0.25">
      <c r="A2673" s="6" t="s">
        <v>4336</v>
      </c>
      <c r="D2673" s="6" t="s">
        <v>7566</v>
      </c>
    </row>
    <row r="2674" spans="1:4" x14ac:dyDescent="0.25">
      <c r="A2674" s="6" t="s">
        <v>2525</v>
      </c>
      <c r="D2674" s="6" t="s">
        <v>6893</v>
      </c>
    </row>
    <row r="2675" spans="1:4" x14ac:dyDescent="0.25">
      <c r="A2675" s="6" t="s">
        <v>2004</v>
      </c>
      <c r="D2675" s="6" t="s">
        <v>5524</v>
      </c>
    </row>
    <row r="2676" spans="1:4" x14ac:dyDescent="0.25">
      <c r="A2676" s="6" t="s">
        <v>4400</v>
      </c>
      <c r="D2676" s="6" t="s">
        <v>6061</v>
      </c>
    </row>
    <row r="2677" spans="1:4" x14ac:dyDescent="0.25">
      <c r="A2677" s="6" t="s">
        <v>4442</v>
      </c>
      <c r="D2677" s="6" t="s">
        <v>2345</v>
      </c>
    </row>
    <row r="2678" spans="1:4" x14ac:dyDescent="0.25">
      <c r="A2678" s="6" t="s">
        <v>4438</v>
      </c>
      <c r="D2678" s="6" t="s">
        <v>4888</v>
      </c>
    </row>
    <row r="2679" spans="1:4" x14ac:dyDescent="0.25">
      <c r="A2679" s="6" t="s">
        <v>7553</v>
      </c>
      <c r="D2679" s="6" t="s">
        <v>6282</v>
      </c>
    </row>
    <row r="2680" spans="1:4" x14ac:dyDescent="0.25">
      <c r="A2680" s="6" t="s">
        <v>5944</v>
      </c>
      <c r="D2680" s="6" t="s">
        <v>8303</v>
      </c>
    </row>
    <row r="2681" spans="1:4" x14ac:dyDescent="0.25">
      <c r="A2681" s="6" t="s">
        <v>3909</v>
      </c>
      <c r="D2681" s="6" t="s">
        <v>3235</v>
      </c>
    </row>
    <row r="2682" spans="1:4" x14ac:dyDescent="0.25">
      <c r="A2682" s="6" t="s">
        <v>4086</v>
      </c>
      <c r="D2682" s="6" t="s">
        <v>8304</v>
      </c>
    </row>
    <row r="2683" spans="1:4" x14ac:dyDescent="0.25">
      <c r="A2683" s="6" t="s">
        <v>7554</v>
      </c>
      <c r="D2683" s="6" t="s">
        <v>3398</v>
      </c>
    </row>
    <row r="2684" spans="1:4" x14ac:dyDescent="0.25">
      <c r="A2684" s="6" t="s">
        <v>7178</v>
      </c>
      <c r="D2684" s="6" t="s">
        <v>6895</v>
      </c>
    </row>
    <row r="2685" spans="1:4" x14ac:dyDescent="0.25">
      <c r="A2685" s="6" t="s">
        <v>2459</v>
      </c>
      <c r="D2685" s="6" t="s">
        <v>3512</v>
      </c>
    </row>
    <row r="2686" spans="1:4" x14ac:dyDescent="0.25">
      <c r="A2686" s="6" t="s">
        <v>2014</v>
      </c>
      <c r="D2686" s="6" t="s">
        <v>3542</v>
      </c>
    </row>
    <row r="2687" spans="1:4" x14ac:dyDescent="0.25">
      <c r="A2687" s="6" t="s">
        <v>1306</v>
      </c>
      <c r="D2687" s="6" t="s">
        <v>7568</v>
      </c>
    </row>
    <row r="2688" spans="1:4" x14ac:dyDescent="0.25">
      <c r="A2688" s="6" t="s">
        <v>5505</v>
      </c>
      <c r="D2688" s="6" t="s">
        <v>7569</v>
      </c>
    </row>
    <row r="2689" spans="1:4" x14ac:dyDescent="0.25">
      <c r="A2689" s="6" t="s">
        <v>3842</v>
      </c>
      <c r="D2689" s="6" t="s">
        <v>3608</v>
      </c>
    </row>
    <row r="2690" spans="1:4" x14ac:dyDescent="0.25">
      <c r="A2690" s="6" t="s">
        <v>7555</v>
      </c>
      <c r="D2690" s="6" t="s">
        <v>2619</v>
      </c>
    </row>
    <row r="2691" spans="1:4" x14ac:dyDescent="0.25">
      <c r="A2691" s="6" t="s">
        <v>1643</v>
      </c>
      <c r="D2691" s="6" t="s">
        <v>3747</v>
      </c>
    </row>
    <row r="2692" spans="1:4" x14ac:dyDescent="0.25">
      <c r="A2692" s="6" t="s">
        <v>4011</v>
      </c>
      <c r="D2692" s="6" t="s">
        <v>3742</v>
      </c>
    </row>
    <row r="2693" spans="1:4" x14ac:dyDescent="0.25">
      <c r="A2693" s="6" t="s">
        <v>4173</v>
      </c>
      <c r="D2693" s="6" t="s">
        <v>7294</v>
      </c>
    </row>
    <row r="2694" spans="1:4" x14ac:dyDescent="0.25">
      <c r="A2694" s="6" t="s">
        <v>4170</v>
      </c>
      <c r="D2694" s="6" t="s">
        <v>1268</v>
      </c>
    </row>
    <row r="2695" spans="1:4" x14ac:dyDescent="0.25">
      <c r="A2695" s="6" t="s">
        <v>7556</v>
      </c>
      <c r="D2695" s="6" t="s">
        <v>4907</v>
      </c>
    </row>
    <row r="2696" spans="1:4" x14ac:dyDescent="0.25">
      <c r="A2696" s="6" t="s">
        <v>4256</v>
      </c>
      <c r="D2696" s="6" t="s">
        <v>1487</v>
      </c>
    </row>
    <row r="2697" spans="1:4" x14ac:dyDescent="0.25">
      <c r="A2697" s="6" t="s">
        <v>7952</v>
      </c>
      <c r="D2697" s="6" t="s">
        <v>4953</v>
      </c>
    </row>
    <row r="2698" spans="1:4" x14ac:dyDescent="0.25">
      <c r="A2698" s="6" t="s">
        <v>2460</v>
      </c>
      <c r="D2698" s="6" t="s">
        <v>6283</v>
      </c>
    </row>
    <row r="2699" spans="1:4" x14ac:dyDescent="0.25">
      <c r="A2699" s="6" t="s">
        <v>1869</v>
      </c>
      <c r="D2699" s="6" t="s">
        <v>8305</v>
      </c>
    </row>
    <row r="2700" spans="1:4" x14ac:dyDescent="0.25">
      <c r="A2700" s="6" t="s">
        <v>2158</v>
      </c>
      <c r="D2700" s="6" t="s">
        <v>1633</v>
      </c>
    </row>
    <row r="2701" spans="1:4" x14ac:dyDescent="0.25">
      <c r="A2701" s="6" t="s">
        <v>7557</v>
      </c>
      <c r="D2701" s="6" t="s">
        <v>5027</v>
      </c>
    </row>
    <row r="2702" spans="1:4" x14ac:dyDescent="0.25">
      <c r="A2702" s="6" t="s">
        <v>6886</v>
      </c>
      <c r="D2702" s="6" t="s">
        <v>6896</v>
      </c>
    </row>
    <row r="2703" spans="1:4" x14ac:dyDescent="0.25">
      <c r="A2703" s="6" t="s">
        <v>7558</v>
      </c>
      <c r="D2703" s="6" t="s">
        <v>5043</v>
      </c>
    </row>
    <row r="2704" spans="1:4" x14ac:dyDescent="0.25">
      <c r="A2704" s="6" t="s">
        <v>4847</v>
      </c>
      <c r="D2704" s="6" t="s">
        <v>5110</v>
      </c>
    </row>
    <row r="2705" spans="1:4" x14ac:dyDescent="0.25">
      <c r="A2705" s="6" t="s">
        <v>6276</v>
      </c>
      <c r="D2705" s="6" t="s">
        <v>5115</v>
      </c>
    </row>
    <row r="2706" spans="1:4" x14ac:dyDescent="0.25">
      <c r="A2706" s="6" t="s">
        <v>2814</v>
      </c>
      <c r="D2706" s="6" t="s">
        <v>5177</v>
      </c>
    </row>
    <row r="2707" spans="1:4" x14ac:dyDescent="0.25">
      <c r="A2707" s="6" t="s">
        <v>6887</v>
      </c>
      <c r="D2707" s="6" t="s">
        <v>5238</v>
      </c>
    </row>
    <row r="2708" spans="1:4" x14ac:dyDescent="0.25">
      <c r="A2708" s="6" t="s">
        <v>2854</v>
      </c>
      <c r="D2708" s="6" t="s">
        <v>5245</v>
      </c>
    </row>
    <row r="2709" spans="1:4" x14ac:dyDescent="0.25">
      <c r="A2709" s="6" t="s">
        <v>1727</v>
      </c>
      <c r="D2709" s="6" t="s">
        <v>5282</v>
      </c>
    </row>
    <row r="2710" spans="1:4" x14ac:dyDescent="0.25">
      <c r="A2710" s="6" t="s">
        <v>2909</v>
      </c>
      <c r="D2710" s="6" t="s">
        <v>5286</v>
      </c>
    </row>
    <row r="2711" spans="1:4" x14ac:dyDescent="0.25">
      <c r="A2711" s="6" t="s">
        <v>6888</v>
      </c>
      <c r="D2711" s="6" t="s">
        <v>6897</v>
      </c>
    </row>
    <row r="2712" spans="1:4" x14ac:dyDescent="0.25">
      <c r="A2712" s="6" t="s">
        <v>2992</v>
      </c>
      <c r="D2712" s="6" t="s">
        <v>5308</v>
      </c>
    </row>
    <row r="2713" spans="1:4" x14ac:dyDescent="0.25">
      <c r="A2713" s="6" t="s">
        <v>3011</v>
      </c>
      <c r="D2713" s="6" t="s">
        <v>5342</v>
      </c>
    </row>
    <row r="2714" spans="1:4" x14ac:dyDescent="0.25">
      <c r="A2714" s="6" t="s">
        <v>7953</v>
      </c>
      <c r="D2714" s="6" t="s">
        <v>2484</v>
      </c>
    </row>
    <row r="2715" spans="1:4" x14ac:dyDescent="0.25">
      <c r="A2715" s="6" t="s">
        <v>3045</v>
      </c>
      <c r="D2715" s="6" t="s">
        <v>2080</v>
      </c>
    </row>
    <row r="2716" spans="1:4" x14ac:dyDescent="0.25">
      <c r="A2716" s="6" t="s">
        <v>7954</v>
      </c>
      <c r="D2716" s="6" t="s">
        <v>2105</v>
      </c>
    </row>
    <row r="2717" spans="1:4" x14ac:dyDescent="0.25">
      <c r="A2717" s="6" t="s">
        <v>5543</v>
      </c>
      <c r="D2717" s="6" t="s">
        <v>2257</v>
      </c>
    </row>
    <row r="2718" spans="1:4" x14ac:dyDescent="0.25">
      <c r="A2718" s="6" t="s">
        <v>2503</v>
      </c>
      <c r="D2718" s="6" t="s">
        <v>5439</v>
      </c>
    </row>
    <row r="2719" spans="1:4" x14ac:dyDescent="0.25">
      <c r="A2719" s="6" t="s">
        <v>1976</v>
      </c>
      <c r="D2719" s="6" t="s">
        <v>1251</v>
      </c>
    </row>
    <row r="2720" spans="1:4" x14ac:dyDescent="0.25">
      <c r="A2720" s="6" t="s">
        <v>2122</v>
      </c>
      <c r="D2720" s="6" t="s">
        <v>3826</v>
      </c>
    </row>
    <row r="2721" spans="1:4" x14ac:dyDescent="0.25">
      <c r="A2721" s="6" t="s">
        <v>1317</v>
      </c>
      <c r="D2721" s="6" t="s">
        <v>6284</v>
      </c>
    </row>
    <row r="2722" spans="1:4" x14ac:dyDescent="0.25">
      <c r="A2722" s="6" t="s">
        <v>7559</v>
      </c>
      <c r="D2722" s="6" t="s">
        <v>1512</v>
      </c>
    </row>
    <row r="2723" spans="1:4" x14ac:dyDescent="0.25">
      <c r="A2723" s="6" t="s">
        <v>7560</v>
      </c>
      <c r="D2723" s="6" t="s">
        <v>3854</v>
      </c>
    </row>
    <row r="2724" spans="1:4" x14ac:dyDescent="0.25">
      <c r="A2724" s="6" t="s">
        <v>1458</v>
      </c>
      <c r="D2724" s="6" t="s">
        <v>3886</v>
      </c>
    </row>
    <row r="2725" spans="1:4" x14ac:dyDescent="0.25">
      <c r="A2725" s="6" t="s">
        <v>3242</v>
      </c>
      <c r="D2725" s="6" t="s">
        <v>1591</v>
      </c>
    </row>
    <row r="2726" spans="1:4" x14ac:dyDescent="0.25">
      <c r="A2726" s="6" t="s">
        <v>6277</v>
      </c>
      <c r="D2726" s="6" t="s">
        <v>3918</v>
      </c>
    </row>
    <row r="2727" spans="1:4" x14ac:dyDescent="0.25">
      <c r="A2727" s="6" t="s">
        <v>1699</v>
      </c>
      <c r="D2727" s="6" t="s">
        <v>4003</v>
      </c>
    </row>
    <row r="2728" spans="1:4" x14ac:dyDescent="0.25">
      <c r="A2728" s="6" t="s">
        <v>3276</v>
      </c>
      <c r="D2728" s="6" t="s">
        <v>4025</v>
      </c>
    </row>
    <row r="2729" spans="1:4" x14ac:dyDescent="0.25">
      <c r="A2729" s="6" t="s">
        <v>3322</v>
      </c>
      <c r="D2729" s="6" t="s">
        <v>4152</v>
      </c>
    </row>
    <row r="2730" spans="1:4" x14ac:dyDescent="0.25">
      <c r="A2730" s="6" t="s">
        <v>3379</v>
      </c>
      <c r="D2730" s="6" t="s">
        <v>4217</v>
      </c>
    </row>
    <row r="2731" spans="1:4" x14ac:dyDescent="0.25">
      <c r="A2731" s="6" t="s">
        <v>3371</v>
      </c>
      <c r="D2731" s="6" t="s">
        <v>4222</v>
      </c>
    </row>
    <row r="2732" spans="1:4" x14ac:dyDescent="0.25">
      <c r="A2732" s="6" t="s">
        <v>3464</v>
      </c>
      <c r="D2732" s="6" t="s">
        <v>4265</v>
      </c>
    </row>
    <row r="2733" spans="1:4" x14ac:dyDescent="0.25">
      <c r="A2733" s="6" t="s">
        <v>3555</v>
      </c>
      <c r="D2733" s="6" t="s">
        <v>4374</v>
      </c>
    </row>
    <row r="2734" spans="1:4" x14ac:dyDescent="0.25">
      <c r="A2734" s="6" t="s">
        <v>3498</v>
      </c>
      <c r="D2734" s="6" t="s">
        <v>4382</v>
      </c>
    </row>
    <row r="2735" spans="1:4" x14ac:dyDescent="0.25">
      <c r="A2735" s="6" t="s">
        <v>4250</v>
      </c>
      <c r="D2735" s="6" t="s">
        <v>2609</v>
      </c>
    </row>
    <row r="2736" spans="1:4" x14ac:dyDescent="0.25">
      <c r="A2736" s="6" t="s">
        <v>7561</v>
      </c>
      <c r="D2736" s="6" t="s">
        <v>2050</v>
      </c>
    </row>
    <row r="2737" spans="1:4" x14ac:dyDescent="0.25">
      <c r="A2737" s="6" t="s">
        <v>7955</v>
      </c>
      <c r="D2737" s="6" t="s">
        <v>2204</v>
      </c>
    </row>
    <row r="2738" spans="1:4" x14ac:dyDescent="0.25">
      <c r="A2738" s="6" t="s">
        <v>3614</v>
      </c>
      <c r="D2738" s="6" t="s">
        <v>8306</v>
      </c>
    </row>
    <row r="2739" spans="1:4" x14ac:dyDescent="0.25">
      <c r="A2739" s="6" t="s">
        <v>4317</v>
      </c>
      <c r="D2739" s="6" t="s">
        <v>8745</v>
      </c>
    </row>
    <row r="2740" spans="1:4" x14ac:dyDescent="0.25">
      <c r="A2740" s="6" t="s">
        <v>4379</v>
      </c>
      <c r="D2740" s="6" t="s">
        <v>5530</v>
      </c>
    </row>
    <row r="2741" spans="1:4" x14ac:dyDescent="0.25">
      <c r="A2741" s="6" t="s">
        <v>2606</v>
      </c>
      <c r="D2741" s="6" t="s">
        <v>8746</v>
      </c>
    </row>
    <row r="2742" spans="1:4" x14ac:dyDescent="0.25">
      <c r="A2742" s="6" t="s">
        <v>2051</v>
      </c>
      <c r="D2742" s="6" t="s">
        <v>2713</v>
      </c>
    </row>
    <row r="2743" spans="1:4" x14ac:dyDescent="0.25">
      <c r="A2743" s="6" t="s">
        <v>2068</v>
      </c>
      <c r="D2743" s="6" t="s">
        <v>7240</v>
      </c>
    </row>
    <row r="2744" spans="1:4" x14ac:dyDescent="0.25">
      <c r="A2744" s="6" t="s">
        <v>3698</v>
      </c>
      <c r="D2744" s="6" t="s">
        <v>4525</v>
      </c>
    </row>
    <row r="2745" spans="1:4" x14ac:dyDescent="0.25">
      <c r="A2745" s="6" t="s">
        <v>3740</v>
      </c>
      <c r="D2745" s="6" t="s">
        <v>6898</v>
      </c>
    </row>
    <row r="2746" spans="1:4" x14ac:dyDescent="0.25">
      <c r="A2746" s="6" t="s">
        <v>3737</v>
      </c>
      <c r="D2746" s="6" t="s">
        <v>4572</v>
      </c>
    </row>
    <row r="2747" spans="1:4" x14ac:dyDescent="0.25">
      <c r="A2747" s="6" t="s">
        <v>1256</v>
      </c>
      <c r="D2747" s="6" t="s">
        <v>4596</v>
      </c>
    </row>
    <row r="2748" spans="1:4" x14ac:dyDescent="0.25">
      <c r="A2748" s="6" t="s">
        <v>3173</v>
      </c>
      <c r="D2748" s="6" t="s">
        <v>4642</v>
      </c>
    </row>
    <row r="2749" spans="1:4" x14ac:dyDescent="0.25">
      <c r="A2749" s="6" t="s">
        <v>1461</v>
      </c>
      <c r="D2749" s="6" t="s">
        <v>4742</v>
      </c>
    </row>
    <row r="2750" spans="1:4" x14ac:dyDescent="0.25">
      <c r="A2750" s="6" t="s">
        <v>3217</v>
      </c>
      <c r="D2750" s="6" t="s">
        <v>5523</v>
      </c>
    </row>
    <row r="2751" spans="1:4" x14ac:dyDescent="0.25">
      <c r="A2751" s="6" t="s">
        <v>3287</v>
      </c>
      <c r="D2751" s="6" t="s">
        <v>2344</v>
      </c>
    </row>
    <row r="2752" spans="1:4" x14ac:dyDescent="0.25">
      <c r="A2752" s="6" t="s">
        <v>3374</v>
      </c>
      <c r="D2752" s="6" t="s">
        <v>4858</v>
      </c>
    </row>
    <row r="2753" spans="1:4" x14ac:dyDescent="0.25">
      <c r="A2753" s="6" t="s">
        <v>7562</v>
      </c>
      <c r="D2753" s="6" t="s">
        <v>1379</v>
      </c>
    </row>
    <row r="2754" spans="1:4" x14ac:dyDescent="0.25">
      <c r="A2754" s="6" t="s">
        <v>3533</v>
      </c>
      <c r="D2754" s="6" t="s">
        <v>1264</v>
      </c>
    </row>
    <row r="2755" spans="1:4" x14ac:dyDescent="0.25">
      <c r="A2755" s="6" t="s">
        <v>6278</v>
      </c>
      <c r="D2755" s="6" t="s">
        <v>3177</v>
      </c>
    </row>
    <row r="2756" spans="1:4" x14ac:dyDescent="0.25">
      <c r="A2756" s="6" t="s">
        <v>6279</v>
      </c>
      <c r="D2756" s="6" t="s">
        <v>7573</v>
      </c>
    </row>
    <row r="2757" spans="1:4" x14ac:dyDescent="0.25">
      <c r="A2757" s="6" t="s">
        <v>3638</v>
      </c>
      <c r="D2757" s="6" t="s">
        <v>8307</v>
      </c>
    </row>
    <row r="2758" spans="1:4" x14ac:dyDescent="0.25">
      <c r="A2758" s="6" t="s">
        <v>3657</v>
      </c>
      <c r="D2758" s="6" t="s">
        <v>8308</v>
      </c>
    </row>
    <row r="2759" spans="1:4" x14ac:dyDescent="0.25">
      <c r="A2759" s="6" t="s">
        <v>6642</v>
      </c>
      <c r="D2759" s="6" t="s">
        <v>1555</v>
      </c>
    </row>
    <row r="2760" spans="1:4" x14ac:dyDescent="0.25">
      <c r="A2760" s="6" t="s">
        <v>2464</v>
      </c>
      <c r="D2760" s="6" t="s">
        <v>1531</v>
      </c>
    </row>
    <row r="2761" spans="1:4" x14ac:dyDescent="0.25">
      <c r="A2761" s="6" t="s">
        <v>1879</v>
      </c>
      <c r="D2761" s="6" t="s">
        <v>3223</v>
      </c>
    </row>
    <row r="2762" spans="1:4" x14ac:dyDescent="0.25">
      <c r="A2762" s="6" t="s">
        <v>1896</v>
      </c>
      <c r="D2762" s="6" t="s">
        <v>6285</v>
      </c>
    </row>
    <row r="2763" spans="1:4" x14ac:dyDescent="0.25">
      <c r="A2763" s="6" t="s">
        <v>3701</v>
      </c>
      <c r="D2763" s="6" t="s">
        <v>1613</v>
      </c>
    </row>
    <row r="2764" spans="1:4" x14ac:dyDescent="0.25">
      <c r="A2764" s="6" t="s">
        <v>3745</v>
      </c>
      <c r="D2764" s="6" t="s">
        <v>1611</v>
      </c>
    </row>
    <row r="2765" spans="1:4" x14ac:dyDescent="0.25">
      <c r="A2765" s="6" t="s">
        <v>3687</v>
      </c>
      <c r="D2765" s="6" t="s">
        <v>3254</v>
      </c>
    </row>
    <row r="2766" spans="1:4" x14ac:dyDescent="0.25">
      <c r="A2766" s="6" t="s">
        <v>7293</v>
      </c>
      <c r="D2766" s="6" t="s">
        <v>3282</v>
      </c>
    </row>
    <row r="2767" spans="1:4" x14ac:dyDescent="0.25">
      <c r="A2767" s="6" t="s">
        <v>1282</v>
      </c>
      <c r="D2767" s="6" t="s">
        <v>8309</v>
      </c>
    </row>
    <row r="2768" spans="1:4" x14ac:dyDescent="0.25">
      <c r="A2768" s="6" t="s">
        <v>2782</v>
      </c>
      <c r="D2768" s="6" t="s">
        <v>1751</v>
      </c>
    </row>
    <row r="2769" spans="1:4" x14ac:dyDescent="0.25">
      <c r="A2769" s="6" t="s">
        <v>1494</v>
      </c>
      <c r="D2769" s="6" t="s">
        <v>3319</v>
      </c>
    </row>
    <row r="2770" spans="1:4" x14ac:dyDescent="0.25">
      <c r="A2770" s="6" t="s">
        <v>2835</v>
      </c>
      <c r="D2770" s="6" t="s">
        <v>3337</v>
      </c>
    </row>
    <row r="2771" spans="1:4" x14ac:dyDescent="0.25">
      <c r="A2771" s="6" t="s">
        <v>2871</v>
      </c>
      <c r="D2771" s="6" t="s">
        <v>3389</v>
      </c>
    </row>
    <row r="2772" spans="1:4" x14ac:dyDescent="0.25">
      <c r="A2772" s="6" t="s">
        <v>7563</v>
      </c>
      <c r="D2772" s="6" t="s">
        <v>5512</v>
      </c>
    </row>
    <row r="2773" spans="1:4" x14ac:dyDescent="0.25">
      <c r="A2773" s="6" t="s">
        <v>2915</v>
      </c>
      <c r="D2773" s="6" t="s">
        <v>5514</v>
      </c>
    </row>
    <row r="2774" spans="1:4" x14ac:dyDescent="0.25">
      <c r="A2774" s="6" t="s">
        <v>2940</v>
      </c>
      <c r="D2774" s="6" t="s">
        <v>3503</v>
      </c>
    </row>
    <row r="2775" spans="1:4" x14ac:dyDescent="0.25">
      <c r="A2775" s="6" t="s">
        <v>2971</v>
      </c>
      <c r="D2775" s="6" t="s">
        <v>3433</v>
      </c>
    </row>
    <row r="2776" spans="1:4" x14ac:dyDescent="0.25">
      <c r="A2776" s="6" t="s">
        <v>3007</v>
      </c>
      <c r="D2776" s="6" t="s">
        <v>3504</v>
      </c>
    </row>
    <row r="2777" spans="1:4" x14ac:dyDescent="0.25">
      <c r="A2777" s="6" t="s">
        <v>3004</v>
      </c>
      <c r="D2777" s="6" t="s">
        <v>3518</v>
      </c>
    </row>
    <row r="2778" spans="1:4" x14ac:dyDescent="0.25">
      <c r="A2778" s="6" t="s">
        <v>6889</v>
      </c>
      <c r="D2778" s="6" t="s">
        <v>5295</v>
      </c>
    </row>
    <row r="2779" spans="1:4" x14ac:dyDescent="0.25">
      <c r="A2779" s="6" t="s">
        <v>7564</v>
      </c>
      <c r="D2779" s="6" t="s">
        <v>3589</v>
      </c>
    </row>
    <row r="2780" spans="1:4" x14ac:dyDescent="0.25">
      <c r="A2780" s="6" t="s">
        <v>3042</v>
      </c>
      <c r="D2780" s="6" t="s">
        <v>3611</v>
      </c>
    </row>
    <row r="2781" spans="1:4" x14ac:dyDescent="0.25">
      <c r="A2781" s="6" t="s">
        <v>3065</v>
      </c>
      <c r="D2781" s="6" t="s">
        <v>3634</v>
      </c>
    </row>
    <row r="2782" spans="1:4" x14ac:dyDescent="0.25">
      <c r="A2782" s="6" t="s">
        <v>2657</v>
      </c>
      <c r="D2782" s="6" t="s">
        <v>2736</v>
      </c>
    </row>
    <row r="2783" spans="1:4" x14ac:dyDescent="0.25">
      <c r="A2783" s="6" t="s">
        <v>1982</v>
      </c>
      <c r="D2783" s="6" t="s">
        <v>2304</v>
      </c>
    </row>
    <row r="2784" spans="1:4" x14ac:dyDescent="0.25">
      <c r="A2784" s="6" t="s">
        <v>2124</v>
      </c>
      <c r="D2784" s="6" t="s">
        <v>1816</v>
      </c>
    </row>
    <row r="2785" spans="1:4" x14ac:dyDescent="0.25">
      <c r="A2785" s="6" t="s">
        <v>5946</v>
      </c>
      <c r="D2785" s="6" t="s">
        <v>1938</v>
      </c>
    </row>
    <row r="2786" spans="1:4" x14ac:dyDescent="0.25">
      <c r="A2786" s="6" t="s">
        <v>6280</v>
      </c>
      <c r="D2786" s="6" t="s">
        <v>2047</v>
      </c>
    </row>
    <row r="2787" spans="1:4" x14ac:dyDescent="0.25">
      <c r="A2787" s="6" t="s">
        <v>6890</v>
      </c>
      <c r="D2787" s="6" t="s">
        <v>3710</v>
      </c>
    </row>
    <row r="2788" spans="1:4" x14ac:dyDescent="0.25">
      <c r="A2788" s="6" t="s">
        <v>4568</v>
      </c>
      <c r="D2788" s="6" t="s">
        <v>3673</v>
      </c>
    </row>
    <row r="2789" spans="1:4" x14ac:dyDescent="0.25">
      <c r="A2789" s="6" t="s">
        <v>7565</v>
      </c>
      <c r="D2789" s="6" t="s">
        <v>3726</v>
      </c>
    </row>
    <row r="2790" spans="1:4" x14ac:dyDescent="0.25">
      <c r="A2790" s="6" t="s">
        <v>4623</v>
      </c>
      <c r="D2790" s="6" t="s">
        <v>8310</v>
      </c>
    </row>
    <row r="2791" spans="1:4" x14ac:dyDescent="0.25">
      <c r="A2791" s="6" t="s">
        <v>4690</v>
      </c>
      <c r="D2791" s="6" t="s">
        <v>5833</v>
      </c>
    </row>
    <row r="2792" spans="1:4" x14ac:dyDescent="0.25">
      <c r="A2792" s="6" t="s">
        <v>4736</v>
      </c>
      <c r="D2792" s="6" t="s">
        <v>8311</v>
      </c>
    </row>
    <row r="2793" spans="1:4" x14ac:dyDescent="0.25">
      <c r="A2793" s="6" t="s">
        <v>6281</v>
      </c>
      <c r="D2793" s="6" t="s">
        <v>5795</v>
      </c>
    </row>
    <row r="2794" spans="1:4" x14ac:dyDescent="0.25">
      <c r="A2794" s="6" t="s">
        <v>7179</v>
      </c>
      <c r="D2794" s="6" t="s">
        <v>5836</v>
      </c>
    </row>
    <row r="2795" spans="1:4" x14ac:dyDescent="0.25">
      <c r="A2795" s="6" t="s">
        <v>4832</v>
      </c>
      <c r="D2795" s="6" t="s">
        <v>7574</v>
      </c>
    </row>
    <row r="2796" spans="1:4" x14ac:dyDescent="0.25">
      <c r="A2796" s="6" t="s">
        <v>6891</v>
      </c>
      <c r="D2796" s="6" t="s">
        <v>5837</v>
      </c>
    </row>
    <row r="2797" spans="1:4" x14ac:dyDescent="0.25">
      <c r="A2797" s="6" t="s">
        <v>2379</v>
      </c>
      <c r="D2797" s="6" t="s">
        <v>5834</v>
      </c>
    </row>
    <row r="2798" spans="1:4" x14ac:dyDescent="0.25">
      <c r="A2798" s="6" t="s">
        <v>6892</v>
      </c>
      <c r="D2798" s="6" t="s">
        <v>6132</v>
      </c>
    </row>
    <row r="2799" spans="1:4" x14ac:dyDescent="0.25">
      <c r="A2799" s="6" t="s">
        <v>7566</v>
      </c>
      <c r="D2799" s="6" t="s">
        <v>3137</v>
      </c>
    </row>
    <row r="2800" spans="1:4" x14ac:dyDescent="0.25">
      <c r="A2800" s="6" t="s">
        <v>6893</v>
      </c>
      <c r="D2800" s="6" t="s">
        <v>5947</v>
      </c>
    </row>
    <row r="2801" spans="1:4" x14ac:dyDescent="0.25">
      <c r="A2801" s="6" t="s">
        <v>6894</v>
      </c>
      <c r="D2801" s="6" t="s">
        <v>6287</v>
      </c>
    </row>
    <row r="2802" spans="1:4" x14ac:dyDescent="0.25">
      <c r="A2802" s="6" t="s">
        <v>4833</v>
      </c>
      <c r="D2802" s="6" t="s">
        <v>6288</v>
      </c>
    </row>
    <row r="2803" spans="1:4" x14ac:dyDescent="0.25">
      <c r="A2803" s="6" t="s">
        <v>5524</v>
      </c>
      <c r="D2803" s="6" t="s">
        <v>8312</v>
      </c>
    </row>
    <row r="2804" spans="1:4" x14ac:dyDescent="0.25">
      <c r="A2804" s="6" t="s">
        <v>2345</v>
      </c>
      <c r="D2804" s="6" t="s">
        <v>8313</v>
      </c>
    </row>
    <row r="2805" spans="1:4" x14ac:dyDescent="0.25">
      <c r="A2805" s="6" t="s">
        <v>4888</v>
      </c>
      <c r="D2805" s="6" t="s">
        <v>5948</v>
      </c>
    </row>
    <row r="2806" spans="1:4" x14ac:dyDescent="0.25">
      <c r="A2806" s="6" t="s">
        <v>4892</v>
      </c>
      <c r="D2806" s="6" t="s">
        <v>6903</v>
      </c>
    </row>
    <row r="2807" spans="1:4" x14ac:dyDescent="0.25">
      <c r="A2807" s="6" t="s">
        <v>4880</v>
      </c>
      <c r="D2807" s="6" t="s">
        <v>2926</v>
      </c>
    </row>
    <row r="2808" spans="1:4" x14ac:dyDescent="0.25">
      <c r="A2808" s="6" t="s">
        <v>6282</v>
      </c>
      <c r="D2808" s="6" t="s">
        <v>8314</v>
      </c>
    </row>
    <row r="2809" spans="1:4" x14ac:dyDescent="0.25">
      <c r="A2809" s="6" t="s">
        <v>3235</v>
      </c>
      <c r="D2809" s="6" t="s">
        <v>2653</v>
      </c>
    </row>
    <row r="2810" spans="1:4" x14ac:dyDescent="0.25">
      <c r="A2810" s="6" t="s">
        <v>7567</v>
      </c>
      <c r="D2810" s="6" t="s">
        <v>5950</v>
      </c>
    </row>
    <row r="2811" spans="1:4" x14ac:dyDescent="0.25">
      <c r="A2811" s="6" t="s">
        <v>3398</v>
      </c>
      <c r="D2811" s="6" t="s">
        <v>5951</v>
      </c>
    </row>
    <row r="2812" spans="1:4" x14ac:dyDescent="0.25">
      <c r="A2812" s="6" t="s">
        <v>6895</v>
      </c>
      <c r="D2812" s="6" t="s">
        <v>6905</v>
      </c>
    </row>
    <row r="2813" spans="1:4" x14ac:dyDescent="0.25">
      <c r="A2813" s="6" t="s">
        <v>3512</v>
      </c>
      <c r="D2813" s="6" t="s">
        <v>2796</v>
      </c>
    </row>
    <row r="2814" spans="1:4" x14ac:dyDescent="0.25">
      <c r="A2814" s="6" t="s">
        <v>3542</v>
      </c>
      <c r="D2814" s="6" t="s">
        <v>2832</v>
      </c>
    </row>
    <row r="2815" spans="1:4" x14ac:dyDescent="0.25">
      <c r="A2815" s="6" t="s">
        <v>7568</v>
      </c>
      <c r="D2815" s="6" t="s">
        <v>2864</v>
      </c>
    </row>
    <row r="2816" spans="1:4" x14ac:dyDescent="0.25">
      <c r="A2816" s="6" t="s">
        <v>7569</v>
      </c>
      <c r="D2816" s="6" t="s">
        <v>2924</v>
      </c>
    </row>
    <row r="2817" spans="1:4" x14ac:dyDescent="0.25">
      <c r="A2817" s="6" t="s">
        <v>3608</v>
      </c>
      <c r="D2817" s="6" t="s">
        <v>3003</v>
      </c>
    </row>
    <row r="2818" spans="1:4" x14ac:dyDescent="0.25">
      <c r="A2818" s="6" t="s">
        <v>2619</v>
      </c>
      <c r="D2818" s="6" t="s">
        <v>3051</v>
      </c>
    </row>
    <row r="2819" spans="1:4" x14ac:dyDescent="0.25">
      <c r="A2819" s="6" t="s">
        <v>3747</v>
      </c>
      <c r="D2819" s="6" t="s">
        <v>2579</v>
      </c>
    </row>
    <row r="2820" spans="1:4" x14ac:dyDescent="0.25">
      <c r="A2820" s="6" t="s">
        <v>3742</v>
      </c>
      <c r="D2820" s="6" t="s">
        <v>2125</v>
      </c>
    </row>
    <row r="2821" spans="1:4" x14ac:dyDescent="0.25">
      <c r="A2821" s="6" t="s">
        <v>7294</v>
      </c>
      <c r="D2821" s="6" t="s">
        <v>3113</v>
      </c>
    </row>
    <row r="2822" spans="1:4" x14ac:dyDescent="0.25">
      <c r="A2822" s="6" t="s">
        <v>1268</v>
      </c>
      <c r="D2822" s="6" t="s">
        <v>8315</v>
      </c>
    </row>
    <row r="2823" spans="1:4" x14ac:dyDescent="0.25">
      <c r="A2823" s="6" t="s">
        <v>4907</v>
      </c>
      <c r="D2823" s="6" t="s">
        <v>8316</v>
      </c>
    </row>
    <row r="2824" spans="1:4" x14ac:dyDescent="0.25">
      <c r="A2824" s="6" t="s">
        <v>7570</v>
      </c>
      <c r="D2824" s="6" t="s">
        <v>6062</v>
      </c>
    </row>
    <row r="2825" spans="1:4" x14ac:dyDescent="0.25">
      <c r="A2825" s="6" t="s">
        <v>1487</v>
      </c>
      <c r="D2825" s="6" t="s">
        <v>7579</v>
      </c>
    </row>
    <row r="2826" spans="1:4" x14ac:dyDescent="0.25">
      <c r="A2826" s="6" t="s">
        <v>4953</v>
      </c>
      <c r="D2826" s="6" t="s">
        <v>8317</v>
      </c>
    </row>
    <row r="2827" spans="1:4" x14ac:dyDescent="0.25">
      <c r="A2827" s="6" t="s">
        <v>6283</v>
      </c>
      <c r="D2827" s="6" t="s">
        <v>7580</v>
      </c>
    </row>
    <row r="2828" spans="1:4" x14ac:dyDescent="0.25">
      <c r="A2828" s="6" t="s">
        <v>1633</v>
      </c>
      <c r="D2828" s="6" t="s">
        <v>7956</v>
      </c>
    </row>
    <row r="2829" spans="1:4" x14ac:dyDescent="0.25">
      <c r="A2829" s="6" t="s">
        <v>5027</v>
      </c>
      <c r="D2829" s="6" t="s">
        <v>5953</v>
      </c>
    </row>
    <row r="2830" spans="1:4" x14ac:dyDescent="0.25">
      <c r="A2830" s="6" t="s">
        <v>6896</v>
      </c>
      <c r="D2830" s="6" t="s">
        <v>2626</v>
      </c>
    </row>
    <row r="2831" spans="1:4" x14ac:dyDescent="0.25">
      <c r="A2831" s="6" t="s">
        <v>5043</v>
      </c>
      <c r="D2831" s="6" t="s">
        <v>2245</v>
      </c>
    </row>
    <row r="2832" spans="1:4" x14ac:dyDescent="0.25">
      <c r="A2832" s="6" t="s">
        <v>5110</v>
      </c>
      <c r="D2832" s="6" t="s">
        <v>5408</v>
      </c>
    </row>
    <row r="2833" spans="1:4" x14ac:dyDescent="0.25">
      <c r="A2833" s="6" t="s">
        <v>5115</v>
      </c>
      <c r="D2833" s="6" t="s">
        <v>8318</v>
      </c>
    </row>
    <row r="2834" spans="1:4" x14ac:dyDescent="0.25">
      <c r="A2834" s="6" t="s">
        <v>5177</v>
      </c>
      <c r="D2834" s="6" t="s">
        <v>3166</v>
      </c>
    </row>
    <row r="2835" spans="1:4" x14ac:dyDescent="0.25">
      <c r="A2835" s="6" t="s">
        <v>5238</v>
      </c>
      <c r="D2835" s="6" t="s">
        <v>7581</v>
      </c>
    </row>
    <row r="2836" spans="1:4" x14ac:dyDescent="0.25">
      <c r="A2836" s="6" t="s">
        <v>5245</v>
      </c>
      <c r="D2836" s="6" t="s">
        <v>8319</v>
      </c>
    </row>
    <row r="2837" spans="1:4" x14ac:dyDescent="0.25">
      <c r="A2837" s="6" t="s">
        <v>5282</v>
      </c>
      <c r="D2837" s="6" t="s">
        <v>3359</v>
      </c>
    </row>
    <row r="2838" spans="1:4" x14ac:dyDescent="0.25">
      <c r="A2838" s="6" t="s">
        <v>5286</v>
      </c>
      <c r="D2838" s="6" t="s">
        <v>2544</v>
      </c>
    </row>
    <row r="2839" spans="1:4" x14ac:dyDescent="0.25">
      <c r="A2839" s="6" t="s">
        <v>6897</v>
      </c>
      <c r="D2839" s="6" t="s">
        <v>1899</v>
      </c>
    </row>
    <row r="2840" spans="1:4" x14ac:dyDescent="0.25">
      <c r="A2840" s="6" t="s">
        <v>7571</v>
      </c>
      <c r="D2840" s="6" t="s">
        <v>2228</v>
      </c>
    </row>
    <row r="2841" spans="1:4" x14ac:dyDescent="0.25">
      <c r="A2841" s="6" t="s">
        <v>5308</v>
      </c>
      <c r="D2841" s="6" t="s">
        <v>1397</v>
      </c>
    </row>
    <row r="2842" spans="1:4" x14ac:dyDescent="0.25">
      <c r="A2842" s="6" t="s">
        <v>5342</v>
      </c>
      <c r="D2842" s="6" t="s">
        <v>1363</v>
      </c>
    </row>
    <row r="2843" spans="1:4" x14ac:dyDescent="0.25">
      <c r="A2843" s="6" t="s">
        <v>6131</v>
      </c>
      <c r="D2843" s="6" t="s">
        <v>1477</v>
      </c>
    </row>
    <row r="2844" spans="1:4" x14ac:dyDescent="0.25">
      <c r="A2844" s="6" t="s">
        <v>6507</v>
      </c>
      <c r="D2844" s="6" t="s">
        <v>4938</v>
      </c>
    </row>
    <row r="2845" spans="1:4" x14ac:dyDescent="0.25">
      <c r="A2845" s="6" t="s">
        <v>2484</v>
      </c>
      <c r="D2845" s="6" t="s">
        <v>1615</v>
      </c>
    </row>
    <row r="2846" spans="1:4" x14ac:dyDescent="0.25">
      <c r="A2846" s="6" t="s">
        <v>2080</v>
      </c>
      <c r="D2846" s="6" t="s">
        <v>4990</v>
      </c>
    </row>
    <row r="2847" spans="1:4" x14ac:dyDescent="0.25">
      <c r="A2847" s="6" t="s">
        <v>2105</v>
      </c>
      <c r="D2847" s="6" t="s">
        <v>8320</v>
      </c>
    </row>
    <row r="2848" spans="1:4" x14ac:dyDescent="0.25">
      <c r="A2848" s="6" t="s">
        <v>2257</v>
      </c>
      <c r="D2848" s="6" t="s">
        <v>5072</v>
      </c>
    </row>
    <row r="2849" spans="1:4" x14ac:dyDescent="0.25">
      <c r="A2849" s="6" t="s">
        <v>5439</v>
      </c>
      <c r="D2849" s="6" t="s">
        <v>5132</v>
      </c>
    </row>
    <row r="2850" spans="1:4" x14ac:dyDescent="0.25">
      <c r="A2850" s="6" t="s">
        <v>5473</v>
      </c>
      <c r="D2850" s="6" t="s">
        <v>6910</v>
      </c>
    </row>
    <row r="2851" spans="1:4" x14ac:dyDescent="0.25">
      <c r="A2851" s="6" t="s">
        <v>5501</v>
      </c>
      <c r="D2851" s="6" t="s">
        <v>5162</v>
      </c>
    </row>
    <row r="2852" spans="1:4" x14ac:dyDescent="0.25">
      <c r="A2852" s="6" t="s">
        <v>1251</v>
      </c>
      <c r="D2852" s="6" t="s">
        <v>5208</v>
      </c>
    </row>
    <row r="2853" spans="1:4" x14ac:dyDescent="0.25">
      <c r="A2853" s="6" t="s">
        <v>3826</v>
      </c>
      <c r="D2853" s="6" t="s">
        <v>5194</v>
      </c>
    </row>
    <row r="2854" spans="1:4" x14ac:dyDescent="0.25">
      <c r="A2854" s="6" t="s">
        <v>6284</v>
      </c>
      <c r="D2854" s="6" t="s">
        <v>5273</v>
      </c>
    </row>
    <row r="2855" spans="1:4" x14ac:dyDescent="0.25">
      <c r="A2855" s="6" t="s">
        <v>1512</v>
      </c>
      <c r="D2855" s="6" t="s">
        <v>5304</v>
      </c>
    </row>
    <row r="2856" spans="1:4" x14ac:dyDescent="0.25">
      <c r="A2856" s="6" t="s">
        <v>3854</v>
      </c>
      <c r="D2856" s="6" t="s">
        <v>5326</v>
      </c>
    </row>
    <row r="2857" spans="1:4" x14ac:dyDescent="0.25">
      <c r="A2857" s="6" t="s">
        <v>3886</v>
      </c>
      <c r="D2857" s="6" t="s">
        <v>2721</v>
      </c>
    </row>
    <row r="2858" spans="1:4" x14ac:dyDescent="0.25">
      <c r="A2858" s="6" t="s">
        <v>1591</v>
      </c>
      <c r="D2858" s="6" t="s">
        <v>2323</v>
      </c>
    </row>
    <row r="2859" spans="1:4" x14ac:dyDescent="0.25">
      <c r="A2859" s="6" t="s">
        <v>3918</v>
      </c>
      <c r="D2859" s="6" t="s">
        <v>1945</v>
      </c>
    </row>
    <row r="2860" spans="1:4" x14ac:dyDescent="0.25">
      <c r="A2860" s="6" t="s">
        <v>3941</v>
      </c>
      <c r="D2860" s="6" t="s">
        <v>5423</v>
      </c>
    </row>
    <row r="2861" spans="1:4" x14ac:dyDescent="0.25">
      <c r="A2861" s="6" t="s">
        <v>4003</v>
      </c>
      <c r="D2861" s="6" t="s">
        <v>5494</v>
      </c>
    </row>
    <row r="2862" spans="1:4" x14ac:dyDescent="0.25">
      <c r="A2862" s="6" t="s">
        <v>4025</v>
      </c>
      <c r="D2862" s="6" t="s">
        <v>6911</v>
      </c>
    </row>
    <row r="2863" spans="1:4" x14ac:dyDescent="0.25">
      <c r="A2863" s="6" t="s">
        <v>7572</v>
      </c>
      <c r="D2863" s="6" t="s">
        <v>4931</v>
      </c>
    </row>
    <row r="2864" spans="1:4" x14ac:dyDescent="0.25">
      <c r="A2864" s="6" t="s">
        <v>4152</v>
      </c>
      <c r="D2864" s="6" t="s">
        <v>4971</v>
      </c>
    </row>
    <row r="2865" spans="1:4" x14ac:dyDescent="0.25">
      <c r="A2865" s="6" t="s">
        <v>4217</v>
      </c>
      <c r="D2865" s="6" t="s">
        <v>5070</v>
      </c>
    </row>
    <row r="2866" spans="1:4" x14ac:dyDescent="0.25">
      <c r="A2866" s="6" t="s">
        <v>4222</v>
      </c>
      <c r="D2866" s="6" t="s">
        <v>8321</v>
      </c>
    </row>
    <row r="2867" spans="1:4" x14ac:dyDescent="0.25">
      <c r="A2867" s="6" t="s">
        <v>4265</v>
      </c>
      <c r="D2867" s="6" t="s">
        <v>5229</v>
      </c>
    </row>
    <row r="2868" spans="1:4" x14ac:dyDescent="0.25">
      <c r="A2868" s="6" t="s">
        <v>4374</v>
      </c>
      <c r="D2868" s="6" t="s">
        <v>5225</v>
      </c>
    </row>
    <row r="2869" spans="1:4" x14ac:dyDescent="0.25">
      <c r="A2869" s="6" t="s">
        <v>4382</v>
      </c>
      <c r="D2869" s="6" t="s">
        <v>5535</v>
      </c>
    </row>
    <row r="2870" spans="1:4" x14ac:dyDescent="0.25">
      <c r="A2870" s="6" t="s">
        <v>2609</v>
      </c>
      <c r="D2870" s="6" t="s">
        <v>2640</v>
      </c>
    </row>
    <row r="2871" spans="1:4" x14ac:dyDescent="0.25">
      <c r="A2871" s="6" t="s">
        <v>2050</v>
      </c>
      <c r="D2871" s="6" t="s">
        <v>5427</v>
      </c>
    </row>
    <row r="2872" spans="1:4" x14ac:dyDescent="0.25">
      <c r="A2872" s="6" t="s">
        <v>2204</v>
      </c>
      <c r="D2872" s="6" t="s">
        <v>5456</v>
      </c>
    </row>
    <row r="2873" spans="1:4" x14ac:dyDescent="0.25">
      <c r="A2873" s="6" t="s">
        <v>6643</v>
      </c>
      <c r="D2873" s="6" t="s">
        <v>2786</v>
      </c>
    </row>
    <row r="2874" spans="1:4" x14ac:dyDescent="0.25">
      <c r="A2874" s="6" t="s">
        <v>5530</v>
      </c>
      <c r="D2874" s="6" t="s">
        <v>2801</v>
      </c>
    </row>
    <row r="2875" spans="1:4" x14ac:dyDescent="0.25">
      <c r="A2875" s="6" t="s">
        <v>8746</v>
      </c>
      <c r="D2875" s="6" t="s">
        <v>8322</v>
      </c>
    </row>
    <row r="2876" spans="1:4" x14ac:dyDescent="0.25">
      <c r="A2876" s="6" t="s">
        <v>2713</v>
      </c>
      <c r="D2876" s="6" t="s">
        <v>2815</v>
      </c>
    </row>
    <row r="2877" spans="1:4" x14ac:dyDescent="0.25">
      <c r="A2877" s="6" t="s">
        <v>8747</v>
      </c>
      <c r="D2877" s="6" t="s">
        <v>6443</v>
      </c>
    </row>
    <row r="2878" spans="1:4" x14ac:dyDescent="0.25">
      <c r="A2878" s="6" t="s">
        <v>7240</v>
      </c>
      <c r="D2878" s="6" t="s">
        <v>2861</v>
      </c>
    </row>
    <row r="2879" spans="1:4" x14ac:dyDescent="0.25">
      <c r="A2879" s="6" t="s">
        <v>4525</v>
      </c>
      <c r="D2879" s="6" t="s">
        <v>2905</v>
      </c>
    </row>
    <row r="2880" spans="1:4" x14ac:dyDescent="0.25">
      <c r="A2880" s="6" t="s">
        <v>6898</v>
      </c>
      <c r="D2880" s="6" t="s">
        <v>7583</v>
      </c>
    </row>
    <row r="2881" spans="1:4" x14ac:dyDescent="0.25">
      <c r="A2881" s="6" t="s">
        <v>4572</v>
      </c>
      <c r="D2881" s="6" t="s">
        <v>8323</v>
      </c>
    </row>
    <row r="2882" spans="1:4" x14ac:dyDescent="0.25">
      <c r="A2882" s="6" t="s">
        <v>4596</v>
      </c>
      <c r="D2882" s="6" t="s">
        <v>2985</v>
      </c>
    </row>
    <row r="2883" spans="1:4" x14ac:dyDescent="0.25">
      <c r="A2883" s="6" t="s">
        <v>4642</v>
      </c>
      <c r="D2883" s="6" t="s">
        <v>8324</v>
      </c>
    </row>
    <row r="2884" spans="1:4" x14ac:dyDescent="0.25">
      <c r="A2884" s="6" t="s">
        <v>4742</v>
      </c>
      <c r="D2884" s="6" t="s">
        <v>6913</v>
      </c>
    </row>
    <row r="2885" spans="1:4" x14ac:dyDescent="0.25">
      <c r="A2885" s="6" t="s">
        <v>5523</v>
      </c>
      <c r="D2885" s="6" t="s">
        <v>2567</v>
      </c>
    </row>
    <row r="2886" spans="1:4" x14ac:dyDescent="0.25">
      <c r="A2886" s="6" t="s">
        <v>2344</v>
      </c>
      <c r="D2886" s="6" t="s">
        <v>1967</v>
      </c>
    </row>
    <row r="2887" spans="1:4" x14ac:dyDescent="0.25">
      <c r="A2887" s="6" t="s">
        <v>4858</v>
      </c>
      <c r="D2887" s="6" t="s">
        <v>1972</v>
      </c>
    </row>
    <row r="2888" spans="1:4" x14ac:dyDescent="0.25">
      <c r="A2888" s="6" t="s">
        <v>1379</v>
      </c>
      <c r="D2888" s="6" t="s">
        <v>2130</v>
      </c>
    </row>
    <row r="2889" spans="1:4" x14ac:dyDescent="0.25">
      <c r="A2889" s="6" t="s">
        <v>1264</v>
      </c>
      <c r="D2889" s="6" t="s">
        <v>1377</v>
      </c>
    </row>
    <row r="2890" spans="1:4" x14ac:dyDescent="0.25">
      <c r="A2890" s="6" t="s">
        <v>3177</v>
      </c>
      <c r="D2890" s="6" t="s">
        <v>1401</v>
      </c>
    </row>
    <row r="2891" spans="1:4" x14ac:dyDescent="0.25">
      <c r="A2891" s="6" t="s">
        <v>7573</v>
      </c>
      <c r="D2891" s="6" t="s">
        <v>1249</v>
      </c>
    </row>
    <row r="2892" spans="1:4" x14ac:dyDescent="0.25">
      <c r="A2892" s="6" t="s">
        <v>1555</v>
      </c>
      <c r="D2892" s="6" t="s">
        <v>1561</v>
      </c>
    </row>
    <row r="2893" spans="1:4" x14ac:dyDescent="0.25">
      <c r="A2893" s="6" t="s">
        <v>1531</v>
      </c>
      <c r="D2893" s="6" t="s">
        <v>1466</v>
      </c>
    </row>
    <row r="2894" spans="1:4" x14ac:dyDescent="0.25">
      <c r="A2894" s="6" t="s">
        <v>3223</v>
      </c>
      <c r="D2894" s="6" t="s">
        <v>3231</v>
      </c>
    </row>
    <row r="2895" spans="1:4" x14ac:dyDescent="0.25">
      <c r="A2895" s="6" t="s">
        <v>6285</v>
      </c>
      <c r="D2895" s="6" t="s">
        <v>1697</v>
      </c>
    </row>
    <row r="2896" spans="1:4" x14ac:dyDescent="0.25">
      <c r="A2896" s="6" t="s">
        <v>6899</v>
      </c>
      <c r="D2896" s="6" t="s">
        <v>1618</v>
      </c>
    </row>
    <row r="2897" spans="1:4" x14ac:dyDescent="0.25">
      <c r="A2897" s="6" t="s">
        <v>1613</v>
      </c>
      <c r="D2897" s="6" t="s">
        <v>3284</v>
      </c>
    </row>
    <row r="2898" spans="1:4" x14ac:dyDescent="0.25">
      <c r="A2898" s="6" t="s">
        <v>1611</v>
      </c>
      <c r="D2898" s="6" t="s">
        <v>1739</v>
      </c>
    </row>
    <row r="2899" spans="1:4" x14ac:dyDescent="0.25">
      <c r="A2899" s="6" t="s">
        <v>3254</v>
      </c>
      <c r="D2899" s="6" t="s">
        <v>3342</v>
      </c>
    </row>
    <row r="2900" spans="1:4" x14ac:dyDescent="0.25">
      <c r="A2900" s="6" t="s">
        <v>3282</v>
      </c>
      <c r="D2900" s="6" t="s">
        <v>3365</v>
      </c>
    </row>
    <row r="2901" spans="1:4" x14ac:dyDescent="0.25">
      <c r="A2901" s="6" t="s">
        <v>1751</v>
      </c>
      <c r="D2901" s="6" t="s">
        <v>3419</v>
      </c>
    </row>
    <row r="2902" spans="1:4" x14ac:dyDescent="0.25">
      <c r="A2902" s="6" t="s">
        <v>3319</v>
      </c>
      <c r="D2902" s="6" t="s">
        <v>8325</v>
      </c>
    </row>
    <row r="2903" spans="1:4" x14ac:dyDescent="0.25">
      <c r="A2903" s="6" t="s">
        <v>3337</v>
      </c>
      <c r="D2903" s="6" t="s">
        <v>8326</v>
      </c>
    </row>
    <row r="2904" spans="1:4" x14ac:dyDescent="0.25">
      <c r="A2904" s="6" t="s">
        <v>3389</v>
      </c>
      <c r="D2904" s="6" t="s">
        <v>3477</v>
      </c>
    </row>
    <row r="2905" spans="1:4" x14ac:dyDescent="0.25">
      <c r="A2905" s="6" t="s">
        <v>6900</v>
      </c>
      <c r="D2905" s="6" t="s">
        <v>3552</v>
      </c>
    </row>
    <row r="2906" spans="1:4" x14ac:dyDescent="0.25">
      <c r="A2906" s="6" t="s">
        <v>5512</v>
      </c>
      <c r="D2906" s="6" t="s">
        <v>3488</v>
      </c>
    </row>
    <row r="2907" spans="1:4" x14ac:dyDescent="0.25">
      <c r="A2907" s="6" t="s">
        <v>5514</v>
      </c>
      <c r="D2907" s="6" t="s">
        <v>3527</v>
      </c>
    </row>
    <row r="2908" spans="1:4" x14ac:dyDescent="0.25">
      <c r="A2908" s="6" t="s">
        <v>3503</v>
      </c>
      <c r="D2908" s="6" t="s">
        <v>3565</v>
      </c>
    </row>
    <row r="2909" spans="1:4" x14ac:dyDescent="0.25">
      <c r="A2909" s="6" t="s">
        <v>3433</v>
      </c>
      <c r="D2909" s="6" t="s">
        <v>3578</v>
      </c>
    </row>
    <row r="2910" spans="1:4" x14ac:dyDescent="0.25">
      <c r="A2910" s="6" t="s">
        <v>3504</v>
      </c>
      <c r="D2910" s="6" t="s">
        <v>3585</v>
      </c>
    </row>
    <row r="2911" spans="1:4" x14ac:dyDescent="0.25">
      <c r="A2911" s="6" t="s">
        <v>3518</v>
      </c>
      <c r="D2911" s="6" t="s">
        <v>3604</v>
      </c>
    </row>
    <row r="2912" spans="1:4" x14ac:dyDescent="0.25">
      <c r="A2912" s="6" t="s">
        <v>5295</v>
      </c>
      <c r="D2912" s="6" t="s">
        <v>2720</v>
      </c>
    </row>
    <row r="2913" spans="1:4" x14ac:dyDescent="0.25">
      <c r="A2913" s="6" t="s">
        <v>3589</v>
      </c>
      <c r="D2913" s="6" t="s">
        <v>2325</v>
      </c>
    </row>
    <row r="2914" spans="1:4" x14ac:dyDescent="0.25">
      <c r="A2914" s="6" t="s">
        <v>3611</v>
      </c>
      <c r="D2914" s="6" t="s">
        <v>1823</v>
      </c>
    </row>
    <row r="2915" spans="1:4" x14ac:dyDescent="0.25">
      <c r="A2915" s="6" t="s">
        <v>3634</v>
      </c>
      <c r="D2915" s="6" t="s">
        <v>1928</v>
      </c>
    </row>
    <row r="2916" spans="1:4" x14ac:dyDescent="0.25">
      <c r="A2916" s="6" t="s">
        <v>6901</v>
      </c>
      <c r="D2916" s="6" t="s">
        <v>2033</v>
      </c>
    </row>
    <row r="2917" spans="1:4" x14ac:dyDescent="0.25">
      <c r="A2917" s="6" t="s">
        <v>6902</v>
      </c>
      <c r="D2917" s="6" t="s">
        <v>2190</v>
      </c>
    </row>
    <row r="2918" spans="1:4" x14ac:dyDescent="0.25">
      <c r="A2918" s="6" t="s">
        <v>7180</v>
      </c>
      <c r="D2918" s="6" t="s">
        <v>3674</v>
      </c>
    </row>
    <row r="2919" spans="1:4" x14ac:dyDescent="0.25">
      <c r="A2919" s="6" t="s">
        <v>2736</v>
      </c>
      <c r="D2919" s="6" t="s">
        <v>3767</v>
      </c>
    </row>
    <row r="2920" spans="1:4" x14ac:dyDescent="0.25">
      <c r="A2920" s="6" t="s">
        <v>2304</v>
      </c>
      <c r="D2920" s="6" t="s">
        <v>6290</v>
      </c>
    </row>
    <row r="2921" spans="1:4" x14ac:dyDescent="0.25">
      <c r="A2921" s="6" t="s">
        <v>1816</v>
      </c>
      <c r="D2921" s="6" t="s">
        <v>8327</v>
      </c>
    </row>
    <row r="2922" spans="1:4" x14ac:dyDescent="0.25">
      <c r="A2922" s="6" t="s">
        <v>1938</v>
      </c>
      <c r="D2922" s="6" t="s">
        <v>7585</v>
      </c>
    </row>
    <row r="2923" spans="1:4" x14ac:dyDescent="0.25">
      <c r="A2923" s="6" t="s">
        <v>2047</v>
      </c>
      <c r="D2923" s="6" t="s">
        <v>2682</v>
      </c>
    </row>
    <row r="2924" spans="1:4" x14ac:dyDescent="0.25">
      <c r="A2924" s="6" t="s">
        <v>3710</v>
      </c>
      <c r="D2924" s="6" t="s">
        <v>3160</v>
      </c>
    </row>
    <row r="2925" spans="1:4" x14ac:dyDescent="0.25">
      <c r="A2925" s="6" t="s">
        <v>3673</v>
      </c>
      <c r="D2925" s="6" t="s">
        <v>5956</v>
      </c>
    </row>
    <row r="2926" spans="1:4" x14ac:dyDescent="0.25">
      <c r="A2926" s="6" t="s">
        <v>3726</v>
      </c>
      <c r="D2926" s="6" t="s">
        <v>1465</v>
      </c>
    </row>
    <row r="2927" spans="1:4" x14ac:dyDescent="0.25">
      <c r="A2927" s="6" t="s">
        <v>5833</v>
      </c>
      <c r="D2927" s="6" t="s">
        <v>1601</v>
      </c>
    </row>
    <row r="2928" spans="1:4" x14ac:dyDescent="0.25">
      <c r="A2928" s="6" t="s">
        <v>5795</v>
      </c>
      <c r="D2928" s="6" t="s">
        <v>3303</v>
      </c>
    </row>
    <row r="2929" spans="1:4" x14ac:dyDescent="0.25">
      <c r="A2929" s="6" t="s">
        <v>5836</v>
      </c>
      <c r="D2929" s="6" t="s">
        <v>3329</v>
      </c>
    </row>
    <row r="2930" spans="1:4" x14ac:dyDescent="0.25">
      <c r="A2930" s="6" t="s">
        <v>7574</v>
      </c>
      <c r="D2930" s="6" t="s">
        <v>3351</v>
      </c>
    </row>
    <row r="2931" spans="1:4" x14ac:dyDescent="0.25">
      <c r="A2931" s="6" t="s">
        <v>5837</v>
      </c>
      <c r="D2931" s="6" t="s">
        <v>3489</v>
      </c>
    </row>
    <row r="2932" spans="1:4" x14ac:dyDescent="0.25">
      <c r="A2932" s="6" t="s">
        <v>5834</v>
      </c>
      <c r="D2932" s="6" t="s">
        <v>3550</v>
      </c>
    </row>
    <row r="2933" spans="1:4" x14ac:dyDescent="0.25">
      <c r="A2933" s="6" t="s">
        <v>6132</v>
      </c>
      <c r="D2933" s="6" t="s">
        <v>7959</v>
      </c>
    </row>
    <row r="2934" spans="1:4" x14ac:dyDescent="0.25">
      <c r="A2934" s="6" t="s">
        <v>6286</v>
      </c>
      <c r="D2934" s="6" t="s">
        <v>2534</v>
      </c>
    </row>
    <row r="2935" spans="1:4" x14ac:dyDescent="0.25">
      <c r="A2935" s="6" t="s">
        <v>3137</v>
      </c>
      <c r="D2935" s="6" t="s">
        <v>2040</v>
      </c>
    </row>
    <row r="2936" spans="1:4" x14ac:dyDescent="0.25">
      <c r="A2936" s="6" t="s">
        <v>5947</v>
      </c>
      <c r="D2936" s="6" t="s">
        <v>2192</v>
      </c>
    </row>
    <row r="2937" spans="1:4" x14ac:dyDescent="0.25">
      <c r="A2937" s="6" t="s">
        <v>6287</v>
      </c>
      <c r="D2937" s="6" t="s">
        <v>8328</v>
      </c>
    </row>
    <row r="2938" spans="1:4" x14ac:dyDescent="0.25">
      <c r="A2938" s="6" t="s">
        <v>7575</v>
      </c>
      <c r="D2938" s="6" t="s">
        <v>1253</v>
      </c>
    </row>
    <row r="2939" spans="1:4" x14ac:dyDescent="0.25">
      <c r="A2939" s="6" t="s">
        <v>6288</v>
      </c>
      <c r="D2939" s="6" t="s">
        <v>3179</v>
      </c>
    </row>
    <row r="2940" spans="1:4" x14ac:dyDescent="0.25">
      <c r="A2940" s="6" t="s">
        <v>5948</v>
      </c>
      <c r="D2940" s="6" t="s">
        <v>1558</v>
      </c>
    </row>
    <row r="2941" spans="1:4" x14ac:dyDescent="0.25">
      <c r="A2941" s="6" t="s">
        <v>6903</v>
      </c>
      <c r="D2941" s="6" t="s">
        <v>3224</v>
      </c>
    </row>
    <row r="2942" spans="1:4" x14ac:dyDescent="0.25">
      <c r="A2942" s="6" t="s">
        <v>6904</v>
      </c>
      <c r="D2942" s="6" t="s">
        <v>8329</v>
      </c>
    </row>
    <row r="2943" spans="1:4" x14ac:dyDescent="0.25">
      <c r="A2943" s="6" t="s">
        <v>2926</v>
      </c>
      <c r="D2943" s="6" t="s">
        <v>1701</v>
      </c>
    </row>
    <row r="2944" spans="1:4" x14ac:dyDescent="0.25">
      <c r="A2944" s="6" t="s">
        <v>6644</v>
      </c>
      <c r="D2944" s="6" t="s">
        <v>3298</v>
      </c>
    </row>
    <row r="2945" spans="1:4" x14ac:dyDescent="0.25">
      <c r="A2945" s="6" t="s">
        <v>5949</v>
      </c>
      <c r="D2945" s="6" t="s">
        <v>1748</v>
      </c>
    </row>
    <row r="2946" spans="1:4" x14ac:dyDescent="0.25">
      <c r="A2946" s="6" t="s">
        <v>2653</v>
      </c>
      <c r="D2946" s="6" t="s">
        <v>3355</v>
      </c>
    </row>
    <row r="2947" spans="1:4" x14ac:dyDescent="0.25">
      <c r="A2947" s="6" t="s">
        <v>5950</v>
      </c>
      <c r="D2947" s="6" t="s">
        <v>3429</v>
      </c>
    </row>
    <row r="2948" spans="1:4" x14ac:dyDescent="0.25">
      <c r="A2948" s="6" t="s">
        <v>5951</v>
      </c>
      <c r="D2948" s="6" t="s">
        <v>3469</v>
      </c>
    </row>
    <row r="2949" spans="1:4" x14ac:dyDescent="0.25">
      <c r="A2949" s="6" t="s">
        <v>6905</v>
      </c>
      <c r="D2949" s="6" t="s">
        <v>3545</v>
      </c>
    </row>
    <row r="2950" spans="1:4" x14ac:dyDescent="0.25">
      <c r="A2950" s="6" t="s">
        <v>2796</v>
      </c>
      <c r="D2950" s="6" t="s">
        <v>3591</v>
      </c>
    </row>
    <row r="2951" spans="1:4" x14ac:dyDescent="0.25">
      <c r="A2951" s="6" t="s">
        <v>2832</v>
      </c>
      <c r="D2951" s="6" t="s">
        <v>3599</v>
      </c>
    </row>
    <row r="2952" spans="1:4" x14ac:dyDescent="0.25">
      <c r="A2952" s="6" t="s">
        <v>2864</v>
      </c>
      <c r="D2952" s="6" t="s">
        <v>2769</v>
      </c>
    </row>
    <row r="2953" spans="1:4" x14ac:dyDescent="0.25">
      <c r="A2953" s="6" t="s">
        <v>2924</v>
      </c>
      <c r="D2953" s="6" t="s">
        <v>2334</v>
      </c>
    </row>
    <row r="2954" spans="1:4" x14ac:dyDescent="0.25">
      <c r="A2954" s="6" t="s">
        <v>3003</v>
      </c>
      <c r="D2954" s="6" t="s">
        <v>1820</v>
      </c>
    </row>
    <row r="2955" spans="1:4" x14ac:dyDescent="0.25">
      <c r="A2955" s="6" t="s">
        <v>3033</v>
      </c>
      <c r="D2955" s="6" t="s">
        <v>1889</v>
      </c>
    </row>
    <row r="2956" spans="1:4" x14ac:dyDescent="0.25">
      <c r="A2956" s="6" t="s">
        <v>3066</v>
      </c>
      <c r="D2956" s="6" t="s">
        <v>1936</v>
      </c>
    </row>
    <row r="2957" spans="1:4" x14ac:dyDescent="0.25">
      <c r="A2957" s="6" t="s">
        <v>3051</v>
      </c>
      <c r="D2957" s="6" t="s">
        <v>3724</v>
      </c>
    </row>
    <row r="2958" spans="1:4" x14ac:dyDescent="0.25">
      <c r="A2958" s="6" t="s">
        <v>6645</v>
      </c>
      <c r="D2958" s="6" t="s">
        <v>8330</v>
      </c>
    </row>
    <row r="2959" spans="1:4" x14ac:dyDescent="0.25">
      <c r="A2959" s="6" t="s">
        <v>2579</v>
      </c>
      <c r="D2959" s="6" t="s">
        <v>3139</v>
      </c>
    </row>
    <row r="2960" spans="1:4" x14ac:dyDescent="0.25">
      <c r="A2960" s="6" t="s">
        <v>2125</v>
      </c>
      <c r="D2960" s="6" t="s">
        <v>1284</v>
      </c>
    </row>
    <row r="2961" spans="1:4" x14ac:dyDescent="0.25">
      <c r="A2961" s="6" t="s">
        <v>3113</v>
      </c>
      <c r="D2961" s="6" t="s">
        <v>8331</v>
      </c>
    </row>
    <row r="2962" spans="1:4" x14ac:dyDescent="0.25">
      <c r="A2962" s="6" t="s">
        <v>7576</v>
      </c>
      <c r="D2962" s="6" t="s">
        <v>1501</v>
      </c>
    </row>
    <row r="2963" spans="1:4" x14ac:dyDescent="0.25">
      <c r="A2963" s="6" t="s">
        <v>6906</v>
      </c>
      <c r="D2963" s="6" t="s">
        <v>2870</v>
      </c>
    </row>
    <row r="2964" spans="1:4" x14ac:dyDescent="0.25">
      <c r="A2964" s="6" t="s">
        <v>6907</v>
      </c>
      <c r="D2964" s="6" t="s">
        <v>2918</v>
      </c>
    </row>
    <row r="2965" spans="1:4" x14ac:dyDescent="0.25">
      <c r="A2965" s="6" t="s">
        <v>3301</v>
      </c>
      <c r="D2965" s="6" t="s">
        <v>7589</v>
      </c>
    </row>
    <row r="2966" spans="1:4" x14ac:dyDescent="0.25">
      <c r="A2966" s="6" t="s">
        <v>3413</v>
      </c>
      <c r="D2966" s="6" t="s">
        <v>2972</v>
      </c>
    </row>
    <row r="2967" spans="1:4" x14ac:dyDescent="0.25">
      <c r="A2967" s="6" t="s">
        <v>6908</v>
      </c>
      <c r="D2967" s="6" t="s">
        <v>8332</v>
      </c>
    </row>
    <row r="2968" spans="1:4" x14ac:dyDescent="0.25">
      <c r="A2968" s="6" t="s">
        <v>7577</v>
      </c>
      <c r="D2968" s="6" t="s">
        <v>3035</v>
      </c>
    </row>
    <row r="2969" spans="1:4" x14ac:dyDescent="0.25">
      <c r="A2969" s="6" t="s">
        <v>3537</v>
      </c>
      <c r="D2969" s="6" t="s">
        <v>5542</v>
      </c>
    </row>
    <row r="2970" spans="1:4" x14ac:dyDescent="0.25">
      <c r="A2970" s="6" t="s">
        <v>5952</v>
      </c>
      <c r="D2970" s="6" t="s">
        <v>2499</v>
      </c>
    </row>
    <row r="2971" spans="1:4" x14ac:dyDescent="0.25">
      <c r="A2971" s="6" t="s">
        <v>3624</v>
      </c>
      <c r="D2971" s="6" t="s">
        <v>1780</v>
      </c>
    </row>
    <row r="2972" spans="1:4" x14ac:dyDescent="0.25">
      <c r="A2972" s="6" t="s">
        <v>2478</v>
      </c>
      <c r="D2972" s="6" t="s">
        <v>2120</v>
      </c>
    </row>
    <row r="2973" spans="1:4" x14ac:dyDescent="0.25">
      <c r="A2973" s="6" t="s">
        <v>2072</v>
      </c>
      <c r="D2973" s="6" t="s">
        <v>6292</v>
      </c>
    </row>
    <row r="2974" spans="1:4" x14ac:dyDescent="0.25">
      <c r="A2974" s="6" t="s">
        <v>2229</v>
      </c>
      <c r="D2974" s="6" t="s">
        <v>6293</v>
      </c>
    </row>
    <row r="2975" spans="1:4" x14ac:dyDescent="0.25">
      <c r="A2975" s="6" t="s">
        <v>3672</v>
      </c>
      <c r="D2975" s="6" t="s">
        <v>2817</v>
      </c>
    </row>
    <row r="2976" spans="1:4" x14ac:dyDescent="0.25">
      <c r="A2976" s="6" t="s">
        <v>7870</v>
      </c>
      <c r="D2976" s="6" t="s">
        <v>1685</v>
      </c>
    </row>
    <row r="2977" spans="1:4" x14ac:dyDescent="0.25">
      <c r="A2977" s="6" t="s">
        <v>7871</v>
      </c>
      <c r="D2977" s="6" t="s">
        <v>2933</v>
      </c>
    </row>
    <row r="2978" spans="1:4" x14ac:dyDescent="0.25">
      <c r="A2978" s="6" t="s">
        <v>7578</v>
      </c>
      <c r="D2978" s="6" t="s">
        <v>7960</v>
      </c>
    </row>
    <row r="2979" spans="1:4" x14ac:dyDescent="0.25">
      <c r="A2979" s="6" t="s">
        <v>6062</v>
      </c>
      <c r="D2979" s="6" t="s">
        <v>7295</v>
      </c>
    </row>
    <row r="2980" spans="1:4" x14ac:dyDescent="0.25">
      <c r="A2980" s="6" t="s">
        <v>4900</v>
      </c>
      <c r="D2980" s="6" t="s">
        <v>2571</v>
      </c>
    </row>
    <row r="2981" spans="1:4" x14ac:dyDescent="0.25">
      <c r="A2981" s="6" t="s">
        <v>4933</v>
      </c>
      <c r="D2981" s="6" t="s">
        <v>6917</v>
      </c>
    </row>
    <row r="2982" spans="1:4" x14ac:dyDescent="0.25">
      <c r="A2982" s="6" t="s">
        <v>7579</v>
      </c>
      <c r="D2982" s="6" t="s">
        <v>7592</v>
      </c>
    </row>
    <row r="2983" spans="1:4" x14ac:dyDescent="0.25">
      <c r="A2983" s="6" t="s">
        <v>5030</v>
      </c>
      <c r="D2983" s="6" t="s">
        <v>5957</v>
      </c>
    </row>
    <row r="2984" spans="1:4" x14ac:dyDescent="0.25">
      <c r="A2984" s="6" t="s">
        <v>7580</v>
      </c>
      <c r="D2984" s="6" t="s">
        <v>4425</v>
      </c>
    </row>
    <row r="2985" spans="1:4" x14ac:dyDescent="0.25">
      <c r="A2985" s="6" t="s">
        <v>7956</v>
      </c>
      <c r="D2985" s="6" t="s">
        <v>8333</v>
      </c>
    </row>
    <row r="2986" spans="1:4" x14ac:dyDescent="0.25">
      <c r="A2986" s="6" t="s">
        <v>5953</v>
      </c>
      <c r="D2986" s="6" t="s">
        <v>6294</v>
      </c>
    </row>
    <row r="2987" spans="1:4" x14ac:dyDescent="0.25">
      <c r="A2987" s="6" t="s">
        <v>7181</v>
      </c>
      <c r="D2987" s="6" t="s">
        <v>8334</v>
      </c>
    </row>
    <row r="2988" spans="1:4" x14ac:dyDescent="0.25">
      <c r="A2988" s="6" t="s">
        <v>5954</v>
      </c>
      <c r="D2988" s="6" t="s">
        <v>6919</v>
      </c>
    </row>
    <row r="2989" spans="1:4" x14ac:dyDescent="0.25">
      <c r="A2989" s="6" t="s">
        <v>2626</v>
      </c>
      <c r="D2989" s="6" t="s">
        <v>5518</v>
      </c>
    </row>
    <row r="2990" spans="1:4" x14ac:dyDescent="0.25">
      <c r="A2990" s="6" t="s">
        <v>2245</v>
      </c>
      <c r="D2990" s="6" t="s">
        <v>6921</v>
      </c>
    </row>
    <row r="2991" spans="1:4" x14ac:dyDescent="0.25">
      <c r="A2991" s="6" t="s">
        <v>5408</v>
      </c>
      <c r="D2991" s="6" t="s">
        <v>4372</v>
      </c>
    </row>
    <row r="2992" spans="1:4" x14ac:dyDescent="0.25">
      <c r="A2992" s="6" t="s">
        <v>3166</v>
      </c>
      <c r="D2992" s="6" t="s">
        <v>2679</v>
      </c>
    </row>
    <row r="2993" spans="1:4" x14ac:dyDescent="0.25">
      <c r="A2993" s="6" t="s">
        <v>6909</v>
      </c>
      <c r="D2993" s="6" t="s">
        <v>2185</v>
      </c>
    </row>
    <row r="2994" spans="1:4" x14ac:dyDescent="0.25">
      <c r="A2994" s="6" t="s">
        <v>7581</v>
      </c>
      <c r="D2994" s="6" t="s">
        <v>4412</v>
      </c>
    </row>
    <row r="2995" spans="1:4" x14ac:dyDescent="0.25">
      <c r="A2995" s="6" t="s">
        <v>3359</v>
      </c>
      <c r="D2995" s="6" t="s">
        <v>3170</v>
      </c>
    </row>
    <row r="2996" spans="1:4" x14ac:dyDescent="0.25">
      <c r="A2996" s="6" t="s">
        <v>7582</v>
      </c>
      <c r="D2996" s="6" t="s">
        <v>6922</v>
      </c>
    </row>
    <row r="2997" spans="1:4" x14ac:dyDescent="0.25">
      <c r="A2997" s="6" t="s">
        <v>2544</v>
      </c>
      <c r="D2997" s="6" t="s">
        <v>8335</v>
      </c>
    </row>
    <row r="2998" spans="1:4" x14ac:dyDescent="0.25">
      <c r="A2998" s="6" t="s">
        <v>1899</v>
      </c>
      <c r="D2998" s="6" t="s">
        <v>8336</v>
      </c>
    </row>
    <row r="2999" spans="1:4" x14ac:dyDescent="0.25">
      <c r="A2999" s="6" t="s">
        <v>2228</v>
      </c>
      <c r="D2999" s="6" t="s">
        <v>7595</v>
      </c>
    </row>
    <row r="3000" spans="1:4" x14ac:dyDescent="0.25">
      <c r="A3000" s="6" t="s">
        <v>1397</v>
      </c>
      <c r="D3000" s="6" t="s">
        <v>8337</v>
      </c>
    </row>
    <row r="3001" spans="1:4" x14ac:dyDescent="0.25">
      <c r="A3001" s="6" t="s">
        <v>1363</v>
      </c>
      <c r="D3001" s="6" t="s">
        <v>2602</v>
      </c>
    </row>
    <row r="3002" spans="1:4" x14ac:dyDescent="0.25">
      <c r="A3002" s="6" t="s">
        <v>1477</v>
      </c>
      <c r="D3002" s="6" t="s">
        <v>2030</v>
      </c>
    </row>
    <row r="3003" spans="1:4" x14ac:dyDescent="0.25">
      <c r="A3003" s="6" t="s">
        <v>4938</v>
      </c>
      <c r="D3003" s="6" t="s">
        <v>2042</v>
      </c>
    </row>
    <row r="3004" spans="1:4" x14ac:dyDescent="0.25">
      <c r="A3004" s="6" t="s">
        <v>1615</v>
      </c>
      <c r="D3004" s="6" t="s">
        <v>8338</v>
      </c>
    </row>
    <row r="3005" spans="1:4" x14ac:dyDescent="0.25">
      <c r="A3005" s="6" t="s">
        <v>4990</v>
      </c>
      <c r="D3005" s="6" t="s">
        <v>3785</v>
      </c>
    </row>
    <row r="3006" spans="1:4" x14ac:dyDescent="0.25">
      <c r="A3006" s="6" t="s">
        <v>5072</v>
      </c>
      <c r="D3006" s="6" t="s">
        <v>7596</v>
      </c>
    </row>
    <row r="3007" spans="1:4" x14ac:dyDescent="0.25">
      <c r="A3007" s="6" t="s">
        <v>5132</v>
      </c>
      <c r="D3007" s="6" t="s">
        <v>3836</v>
      </c>
    </row>
    <row r="3008" spans="1:4" x14ac:dyDescent="0.25">
      <c r="A3008" s="6" t="s">
        <v>6910</v>
      </c>
      <c r="D3008" s="6" t="s">
        <v>8339</v>
      </c>
    </row>
    <row r="3009" spans="1:4" x14ac:dyDescent="0.25">
      <c r="A3009" s="6" t="s">
        <v>5162</v>
      </c>
      <c r="D3009" s="6" t="s">
        <v>8340</v>
      </c>
    </row>
    <row r="3010" spans="1:4" x14ac:dyDescent="0.25">
      <c r="A3010" s="6" t="s">
        <v>5208</v>
      </c>
      <c r="D3010" s="6" t="s">
        <v>1744</v>
      </c>
    </row>
    <row r="3011" spans="1:4" x14ac:dyDescent="0.25">
      <c r="A3011" s="6" t="s">
        <v>5194</v>
      </c>
      <c r="D3011" s="6" t="s">
        <v>4126</v>
      </c>
    </row>
    <row r="3012" spans="1:4" x14ac:dyDescent="0.25">
      <c r="A3012" s="6" t="s">
        <v>5273</v>
      </c>
      <c r="D3012" s="6" t="s">
        <v>7597</v>
      </c>
    </row>
    <row r="3013" spans="1:4" x14ac:dyDescent="0.25">
      <c r="A3013" s="6" t="s">
        <v>5304</v>
      </c>
      <c r="D3013" s="6" t="s">
        <v>6927</v>
      </c>
    </row>
    <row r="3014" spans="1:4" x14ac:dyDescent="0.25">
      <c r="A3014" s="6" t="s">
        <v>5326</v>
      </c>
      <c r="D3014" s="6" t="s">
        <v>2507</v>
      </c>
    </row>
    <row r="3015" spans="1:4" x14ac:dyDescent="0.25">
      <c r="A3015" s="6" t="s">
        <v>6289</v>
      </c>
      <c r="D3015" s="6" t="s">
        <v>1990</v>
      </c>
    </row>
    <row r="3016" spans="1:4" x14ac:dyDescent="0.25">
      <c r="A3016" s="6" t="s">
        <v>2721</v>
      </c>
      <c r="D3016" s="6" t="s">
        <v>4483</v>
      </c>
    </row>
    <row r="3017" spans="1:4" x14ac:dyDescent="0.25">
      <c r="A3017" s="6" t="s">
        <v>2323</v>
      </c>
      <c r="D3017" s="6" t="s">
        <v>8341</v>
      </c>
    </row>
    <row r="3018" spans="1:4" x14ac:dyDescent="0.25">
      <c r="A3018" s="6" t="s">
        <v>1945</v>
      </c>
      <c r="D3018" s="6" t="s">
        <v>6295</v>
      </c>
    </row>
    <row r="3019" spans="1:4" x14ac:dyDescent="0.25">
      <c r="A3019" s="6" t="s">
        <v>5423</v>
      </c>
      <c r="D3019" s="6" t="s">
        <v>6928</v>
      </c>
    </row>
    <row r="3020" spans="1:4" x14ac:dyDescent="0.25">
      <c r="A3020" s="6" t="s">
        <v>5494</v>
      </c>
      <c r="D3020" s="6" t="s">
        <v>3973</v>
      </c>
    </row>
    <row r="3021" spans="1:4" x14ac:dyDescent="0.25">
      <c r="A3021" s="6" t="s">
        <v>6911</v>
      </c>
      <c r="D3021" s="6" t="s">
        <v>4201</v>
      </c>
    </row>
    <row r="3022" spans="1:4" x14ac:dyDescent="0.25">
      <c r="A3022" s="6" t="s">
        <v>4931</v>
      </c>
      <c r="D3022" s="6" t="s">
        <v>7599</v>
      </c>
    </row>
    <row r="3023" spans="1:4" x14ac:dyDescent="0.25">
      <c r="A3023" s="6" t="s">
        <v>4971</v>
      </c>
      <c r="D3023" s="6" t="s">
        <v>8342</v>
      </c>
    </row>
    <row r="3024" spans="1:4" x14ac:dyDescent="0.25">
      <c r="A3024" s="6" t="s">
        <v>5025</v>
      </c>
      <c r="D3024" s="6" t="s">
        <v>6063</v>
      </c>
    </row>
    <row r="3025" spans="1:4" x14ac:dyDescent="0.25">
      <c r="A3025" s="6" t="s">
        <v>6912</v>
      </c>
      <c r="D3025" s="6" t="s">
        <v>7600</v>
      </c>
    </row>
    <row r="3026" spans="1:4" x14ac:dyDescent="0.25">
      <c r="A3026" s="6" t="s">
        <v>5070</v>
      </c>
      <c r="D3026" s="6" t="s">
        <v>2376</v>
      </c>
    </row>
    <row r="3027" spans="1:4" x14ac:dyDescent="0.25">
      <c r="A3027" s="6" t="s">
        <v>5229</v>
      </c>
      <c r="D3027" s="6" t="s">
        <v>8343</v>
      </c>
    </row>
    <row r="3028" spans="1:4" x14ac:dyDescent="0.25">
      <c r="A3028" s="6" t="s">
        <v>5225</v>
      </c>
      <c r="D3028" s="6" t="s">
        <v>1291</v>
      </c>
    </row>
    <row r="3029" spans="1:4" x14ac:dyDescent="0.25">
      <c r="A3029" s="6" t="s">
        <v>5338</v>
      </c>
      <c r="D3029" s="6" t="s">
        <v>2822</v>
      </c>
    </row>
    <row r="3030" spans="1:4" x14ac:dyDescent="0.25">
      <c r="A3030" s="6" t="s">
        <v>2640</v>
      </c>
      <c r="D3030" s="6" t="s">
        <v>2857</v>
      </c>
    </row>
    <row r="3031" spans="1:4" x14ac:dyDescent="0.25">
      <c r="A3031" s="6" t="s">
        <v>5427</v>
      </c>
      <c r="D3031" s="6" t="s">
        <v>2945</v>
      </c>
    </row>
    <row r="3032" spans="1:4" x14ac:dyDescent="0.25">
      <c r="A3032" s="6" t="s">
        <v>5456</v>
      </c>
      <c r="D3032" s="6" t="s">
        <v>8344</v>
      </c>
    </row>
    <row r="3033" spans="1:4" x14ac:dyDescent="0.25">
      <c r="A3033" s="6" t="s">
        <v>3122</v>
      </c>
      <c r="D3033" s="6" t="s">
        <v>8345</v>
      </c>
    </row>
    <row r="3034" spans="1:4" x14ac:dyDescent="0.25">
      <c r="A3034" s="6" t="s">
        <v>3147</v>
      </c>
      <c r="D3034" s="6" t="s">
        <v>3071</v>
      </c>
    </row>
    <row r="3035" spans="1:4" x14ac:dyDescent="0.25">
      <c r="A3035" s="6" t="s">
        <v>2786</v>
      </c>
      <c r="D3035" s="6" t="s">
        <v>2508</v>
      </c>
    </row>
    <row r="3036" spans="1:4" x14ac:dyDescent="0.25">
      <c r="A3036" s="6" t="s">
        <v>2801</v>
      </c>
      <c r="D3036" s="6" t="s">
        <v>1985</v>
      </c>
    </row>
    <row r="3037" spans="1:4" x14ac:dyDescent="0.25">
      <c r="A3037" s="6" t="s">
        <v>2815</v>
      </c>
      <c r="D3037" s="6" t="s">
        <v>3102</v>
      </c>
    </row>
    <row r="3038" spans="1:4" x14ac:dyDescent="0.25">
      <c r="A3038" s="6" t="s">
        <v>6443</v>
      </c>
      <c r="D3038" s="6" t="s">
        <v>6508</v>
      </c>
    </row>
    <row r="3039" spans="1:4" x14ac:dyDescent="0.25">
      <c r="A3039" s="6" t="s">
        <v>2861</v>
      </c>
      <c r="D3039" s="6" t="s">
        <v>3667</v>
      </c>
    </row>
    <row r="3040" spans="1:4" x14ac:dyDescent="0.25">
      <c r="A3040" s="6" t="s">
        <v>2872</v>
      </c>
      <c r="D3040" s="6" t="s">
        <v>1279</v>
      </c>
    </row>
    <row r="3041" spans="1:4" x14ac:dyDescent="0.25">
      <c r="A3041" s="6" t="s">
        <v>2905</v>
      </c>
      <c r="D3041" s="6" t="s">
        <v>6297</v>
      </c>
    </row>
    <row r="3042" spans="1:4" x14ac:dyDescent="0.25">
      <c r="A3042" s="6" t="s">
        <v>7583</v>
      </c>
      <c r="D3042" s="6" t="s">
        <v>1482</v>
      </c>
    </row>
    <row r="3043" spans="1:4" x14ac:dyDescent="0.25">
      <c r="A3043" s="6" t="s">
        <v>2985</v>
      </c>
      <c r="D3043" s="6" t="s">
        <v>6930</v>
      </c>
    </row>
    <row r="3044" spans="1:4" x14ac:dyDescent="0.25">
      <c r="A3044" s="6" t="s">
        <v>6646</v>
      </c>
      <c r="D3044" s="6" t="s">
        <v>1628</v>
      </c>
    </row>
    <row r="3045" spans="1:4" x14ac:dyDescent="0.25">
      <c r="A3045" s="6" t="s">
        <v>6913</v>
      </c>
      <c r="D3045" s="6" t="s">
        <v>5958</v>
      </c>
    </row>
    <row r="3046" spans="1:4" x14ac:dyDescent="0.25">
      <c r="A3046" s="6" t="s">
        <v>2567</v>
      </c>
      <c r="D3046" s="6" t="s">
        <v>7602</v>
      </c>
    </row>
    <row r="3047" spans="1:4" x14ac:dyDescent="0.25">
      <c r="A3047" s="6" t="s">
        <v>1967</v>
      </c>
      <c r="D3047" s="6" t="s">
        <v>5058</v>
      </c>
    </row>
    <row r="3048" spans="1:4" x14ac:dyDescent="0.25">
      <c r="A3048" s="6" t="s">
        <v>1972</v>
      </c>
      <c r="D3048" s="6" t="s">
        <v>5088</v>
      </c>
    </row>
    <row r="3049" spans="1:4" x14ac:dyDescent="0.25">
      <c r="A3049" s="6" t="s">
        <v>2130</v>
      </c>
      <c r="D3049" s="6" t="s">
        <v>5168</v>
      </c>
    </row>
    <row r="3050" spans="1:4" x14ac:dyDescent="0.25">
      <c r="A3050" s="6" t="s">
        <v>3119</v>
      </c>
      <c r="D3050" s="6" t="s">
        <v>5174</v>
      </c>
    </row>
    <row r="3051" spans="1:4" x14ac:dyDescent="0.25">
      <c r="A3051" s="6" t="s">
        <v>1377</v>
      </c>
      <c r="D3051" s="6" t="s">
        <v>5221</v>
      </c>
    </row>
    <row r="3052" spans="1:4" x14ac:dyDescent="0.25">
      <c r="A3052" s="6" t="s">
        <v>1401</v>
      </c>
      <c r="D3052" s="6" t="s">
        <v>5959</v>
      </c>
    </row>
    <row r="3053" spans="1:4" x14ac:dyDescent="0.25">
      <c r="A3053" s="6" t="s">
        <v>1249</v>
      </c>
      <c r="D3053" s="6" t="s">
        <v>5298</v>
      </c>
    </row>
    <row r="3054" spans="1:4" x14ac:dyDescent="0.25">
      <c r="A3054" s="6" t="s">
        <v>1561</v>
      </c>
      <c r="D3054" s="6" t="s">
        <v>5325</v>
      </c>
    </row>
    <row r="3055" spans="1:4" x14ac:dyDescent="0.25">
      <c r="A3055" s="6" t="s">
        <v>1466</v>
      </c>
      <c r="D3055" s="6" t="s">
        <v>5332</v>
      </c>
    </row>
    <row r="3056" spans="1:4" x14ac:dyDescent="0.25">
      <c r="A3056" s="6" t="s">
        <v>3231</v>
      </c>
      <c r="D3056" s="6" t="s">
        <v>5548</v>
      </c>
    </row>
    <row r="3057" spans="1:4" x14ac:dyDescent="0.25">
      <c r="A3057" s="6" t="s">
        <v>1697</v>
      </c>
      <c r="D3057" s="6" t="s">
        <v>2551</v>
      </c>
    </row>
    <row r="3058" spans="1:4" x14ac:dyDescent="0.25">
      <c r="A3058" s="6" t="s">
        <v>1618</v>
      </c>
      <c r="D3058" s="6" t="s">
        <v>1781</v>
      </c>
    </row>
    <row r="3059" spans="1:4" x14ac:dyDescent="0.25">
      <c r="A3059" s="6" t="s">
        <v>3284</v>
      </c>
      <c r="D3059" s="6" t="s">
        <v>2238</v>
      </c>
    </row>
    <row r="3060" spans="1:4" x14ac:dyDescent="0.25">
      <c r="A3060" s="6" t="s">
        <v>1739</v>
      </c>
      <c r="D3060" s="6" t="s">
        <v>5419</v>
      </c>
    </row>
    <row r="3061" spans="1:4" x14ac:dyDescent="0.25">
      <c r="A3061" s="6" t="s">
        <v>3342</v>
      </c>
      <c r="D3061" s="6" t="s">
        <v>7296</v>
      </c>
    </row>
    <row r="3062" spans="1:4" x14ac:dyDescent="0.25">
      <c r="A3062" s="6" t="s">
        <v>3365</v>
      </c>
      <c r="D3062" s="6" t="s">
        <v>1230</v>
      </c>
    </row>
    <row r="3063" spans="1:4" x14ac:dyDescent="0.25">
      <c r="A3063" s="6" t="s">
        <v>3419</v>
      </c>
      <c r="D3063" s="6" t="s">
        <v>3784</v>
      </c>
    </row>
    <row r="3064" spans="1:4" x14ac:dyDescent="0.25">
      <c r="A3064" s="6" t="s">
        <v>3477</v>
      </c>
      <c r="D3064" s="6" t="s">
        <v>8346</v>
      </c>
    </row>
    <row r="3065" spans="1:4" x14ac:dyDescent="0.25">
      <c r="A3065" s="6" t="s">
        <v>3552</v>
      </c>
      <c r="D3065" s="6" t="s">
        <v>3889</v>
      </c>
    </row>
    <row r="3066" spans="1:4" x14ac:dyDescent="0.25">
      <c r="A3066" s="6" t="s">
        <v>3488</v>
      </c>
      <c r="D3066" s="6" t="s">
        <v>4070</v>
      </c>
    </row>
    <row r="3067" spans="1:4" x14ac:dyDescent="0.25">
      <c r="A3067" s="6" t="s">
        <v>3527</v>
      </c>
      <c r="D3067" s="6" t="s">
        <v>5960</v>
      </c>
    </row>
    <row r="3068" spans="1:4" x14ac:dyDescent="0.25">
      <c r="A3068" s="6" t="s">
        <v>3565</v>
      </c>
      <c r="D3068" s="6" t="s">
        <v>7297</v>
      </c>
    </row>
    <row r="3069" spans="1:4" x14ac:dyDescent="0.25">
      <c r="A3069" s="6" t="s">
        <v>3578</v>
      </c>
      <c r="D3069" s="6" t="s">
        <v>8347</v>
      </c>
    </row>
    <row r="3070" spans="1:4" x14ac:dyDescent="0.25">
      <c r="A3070" s="6" t="s">
        <v>5955</v>
      </c>
      <c r="D3070" s="6" t="s">
        <v>2517</v>
      </c>
    </row>
    <row r="3071" spans="1:4" x14ac:dyDescent="0.25">
      <c r="A3071" s="6" t="s">
        <v>6914</v>
      </c>
      <c r="D3071" s="6" t="s">
        <v>2010</v>
      </c>
    </row>
    <row r="3072" spans="1:4" x14ac:dyDescent="0.25">
      <c r="A3072" s="6" t="s">
        <v>7584</v>
      </c>
      <c r="D3072" s="6" t="s">
        <v>2156</v>
      </c>
    </row>
    <row r="3073" spans="1:4" x14ac:dyDescent="0.25">
      <c r="A3073" s="6" t="s">
        <v>3585</v>
      </c>
      <c r="D3073" s="6" t="s">
        <v>4424</v>
      </c>
    </row>
    <row r="3074" spans="1:4" x14ac:dyDescent="0.25">
      <c r="A3074" s="6" t="s">
        <v>3604</v>
      </c>
      <c r="D3074" s="6" t="s">
        <v>3823</v>
      </c>
    </row>
    <row r="3075" spans="1:4" x14ac:dyDescent="0.25">
      <c r="A3075" s="6" t="s">
        <v>3618</v>
      </c>
      <c r="D3075" s="6" t="s">
        <v>6299</v>
      </c>
    </row>
    <row r="3076" spans="1:4" x14ac:dyDescent="0.25">
      <c r="A3076" s="6" t="s">
        <v>3650</v>
      </c>
      <c r="D3076" s="6" t="s">
        <v>3853</v>
      </c>
    </row>
    <row r="3077" spans="1:4" x14ac:dyDescent="0.25">
      <c r="A3077" s="6" t="s">
        <v>2720</v>
      </c>
      <c r="D3077" s="6" t="s">
        <v>3949</v>
      </c>
    </row>
    <row r="3078" spans="1:4" x14ac:dyDescent="0.25">
      <c r="A3078" s="6" t="s">
        <v>2325</v>
      </c>
      <c r="D3078" s="6" t="s">
        <v>4015</v>
      </c>
    </row>
    <row r="3079" spans="1:4" x14ac:dyDescent="0.25">
      <c r="A3079" s="6" t="s">
        <v>1823</v>
      </c>
      <c r="D3079" s="6" t="s">
        <v>4219</v>
      </c>
    </row>
    <row r="3080" spans="1:4" x14ac:dyDescent="0.25">
      <c r="A3080" s="6" t="s">
        <v>1928</v>
      </c>
      <c r="D3080" s="6" t="s">
        <v>4378</v>
      </c>
    </row>
    <row r="3081" spans="1:4" x14ac:dyDescent="0.25">
      <c r="A3081" s="6" t="s">
        <v>2033</v>
      </c>
      <c r="D3081" s="6" t="s">
        <v>6300</v>
      </c>
    </row>
    <row r="3082" spans="1:4" x14ac:dyDescent="0.25">
      <c r="A3082" s="6" t="s">
        <v>2190</v>
      </c>
      <c r="D3082" s="6" t="s">
        <v>2523</v>
      </c>
    </row>
    <row r="3083" spans="1:4" x14ac:dyDescent="0.25">
      <c r="A3083" s="6" t="s">
        <v>3674</v>
      </c>
      <c r="D3083" s="6" t="s">
        <v>2001</v>
      </c>
    </row>
    <row r="3084" spans="1:4" x14ac:dyDescent="0.25">
      <c r="A3084" s="6" t="s">
        <v>3767</v>
      </c>
      <c r="D3084" s="6" t="s">
        <v>2019</v>
      </c>
    </row>
    <row r="3085" spans="1:4" x14ac:dyDescent="0.25">
      <c r="A3085" s="6" t="s">
        <v>7957</v>
      </c>
      <c r="D3085" s="6" t="s">
        <v>2174</v>
      </c>
    </row>
    <row r="3086" spans="1:4" x14ac:dyDescent="0.25">
      <c r="A3086" s="6" t="s">
        <v>6290</v>
      </c>
      <c r="D3086" s="6" t="s">
        <v>4416</v>
      </c>
    </row>
    <row r="3087" spans="1:4" x14ac:dyDescent="0.25">
      <c r="A3087" s="6" t="s">
        <v>6291</v>
      </c>
      <c r="D3087" s="6" t="s">
        <v>4467</v>
      </c>
    </row>
    <row r="3088" spans="1:4" x14ac:dyDescent="0.25">
      <c r="A3088" s="6" t="s">
        <v>7585</v>
      </c>
      <c r="D3088" s="6" t="s">
        <v>6092</v>
      </c>
    </row>
    <row r="3089" spans="1:4" x14ac:dyDescent="0.25">
      <c r="A3089" s="6" t="s">
        <v>7958</v>
      </c>
      <c r="D3089" s="6" t="s">
        <v>7182</v>
      </c>
    </row>
    <row r="3090" spans="1:4" x14ac:dyDescent="0.25">
      <c r="A3090" s="6" t="s">
        <v>2682</v>
      </c>
      <c r="D3090" s="6" t="s">
        <v>1260</v>
      </c>
    </row>
    <row r="3091" spans="1:4" x14ac:dyDescent="0.25">
      <c r="A3091" s="6" t="s">
        <v>3160</v>
      </c>
      <c r="D3091" s="6" t="s">
        <v>3154</v>
      </c>
    </row>
    <row r="3092" spans="1:4" x14ac:dyDescent="0.25">
      <c r="A3092" s="6" t="s">
        <v>5956</v>
      </c>
      <c r="D3092" s="6" t="s">
        <v>1556</v>
      </c>
    </row>
    <row r="3093" spans="1:4" x14ac:dyDescent="0.25">
      <c r="A3093" s="6" t="s">
        <v>1465</v>
      </c>
      <c r="D3093" s="6" t="s">
        <v>3249</v>
      </c>
    </row>
    <row r="3094" spans="1:4" x14ac:dyDescent="0.25">
      <c r="A3094" s="6" t="s">
        <v>6915</v>
      </c>
      <c r="D3094" s="6" t="s">
        <v>1705</v>
      </c>
    </row>
    <row r="3095" spans="1:4" x14ac:dyDescent="0.25">
      <c r="A3095" s="6" t="s">
        <v>7586</v>
      </c>
      <c r="D3095" s="6" t="s">
        <v>1745</v>
      </c>
    </row>
    <row r="3096" spans="1:4" x14ac:dyDescent="0.25">
      <c r="A3096" s="6" t="s">
        <v>1601</v>
      </c>
      <c r="D3096" s="6" t="s">
        <v>3473</v>
      </c>
    </row>
    <row r="3097" spans="1:4" x14ac:dyDescent="0.25">
      <c r="A3097" s="6" t="s">
        <v>3303</v>
      </c>
      <c r="D3097" s="6" t="s">
        <v>6301</v>
      </c>
    </row>
    <row r="3098" spans="1:4" x14ac:dyDescent="0.25">
      <c r="A3098" s="6" t="s">
        <v>3329</v>
      </c>
      <c r="D3098" s="6" t="s">
        <v>2729</v>
      </c>
    </row>
    <row r="3099" spans="1:4" x14ac:dyDescent="0.25">
      <c r="A3099" s="6" t="s">
        <v>3351</v>
      </c>
      <c r="D3099" s="6" t="s">
        <v>2295</v>
      </c>
    </row>
    <row r="3100" spans="1:4" x14ac:dyDescent="0.25">
      <c r="A3100" s="6" t="s">
        <v>3489</v>
      </c>
      <c r="D3100" s="6" t="s">
        <v>1926</v>
      </c>
    </row>
    <row r="3101" spans="1:4" x14ac:dyDescent="0.25">
      <c r="A3101" s="6" t="s">
        <v>3550</v>
      </c>
      <c r="D3101" s="6" t="s">
        <v>2041</v>
      </c>
    </row>
    <row r="3102" spans="1:4" x14ac:dyDescent="0.25">
      <c r="A3102" s="6" t="s">
        <v>7959</v>
      </c>
      <c r="D3102" s="6" t="s">
        <v>2044</v>
      </c>
    </row>
    <row r="3103" spans="1:4" x14ac:dyDescent="0.25">
      <c r="A3103" s="6" t="s">
        <v>2534</v>
      </c>
      <c r="D3103" s="6" t="s">
        <v>2270</v>
      </c>
    </row>
    <row r="3104" spans="1:4" x14ac:dyDescent="0.25">
      <c r="A3104" s="6" t="s">
        <v>2040</v>
      </c>
      <c r="D3104" s="6" t="s">
        <v>1287</v>
      </c>
    </row>
    <row r="3105" spans="1:4" x14ac:dyDescent="0.25">
      <c r="A3105" s="6" t="s">
        <v>2192</v>
      </c>
      <c r="D3105" s="6" t="s">
        <v>8348</v>
      </c>
    </row>
    <row r="3106" spans="1:4" x14ac:dyDescent="0.25">
      <c r="A3106" s="6" t="s">
        <v>1253</v>
      </c>
      <c r="D3106" s="6" t="s">
        <v>2823</v>
      </c>
    </row>
    <row r="3107" spans="1:4" x14ac:dyDescent="0.25">
      <c r="A3107" s="6" t="s">
        <v>3179</v>
      </c>
      <c r="D3107" s="6" t="s">
        <v>2843</v>
      </c>
    </row>
    <row r="3108" spans="1:4" x14ac:dyDescent="0.25">
      <c r="A3108" s="6" t="s">
        <v>7587</v>
      </c>
      <c r="D3108" s="6" t="s">
        <v>7604</v>
      </c>
    </row>
    <row r="3109" spans="1:4" x14ac:dyDescent="0.25">
      <c r="A3109" s="6" t="s">
        <v>1558</v>
      </c>
      <c r="D3109" s="6" t="s">
        <v>2902</v>
      </c>
    </row>
    <row r="3110" spans="1:4" x14ac:dyDescent="0.25">
      <c r="A3110" s="6" t="s">
        <v>3224</v>
      </c>
      <c r="D3110" s="6" t="s">
        <v>2977</v>
      </c>
    </row>
    <row r="3111" spans="1:4" x14ac:dyDescent="0.25">
      <c r="A3111" s="6" t="s">
        <v>1701</v>
      </c>
      <c r="D3111" s="6" t="s">
        <v>6133</v>
      </c>
    </row>
    <row r="3112" spans="1:4" x14ac:dyDescent="0.25">
      <c r="A3112" s="6" t="s">
        <v>3298</v>
      </c>
      <c r="D3112" s="6" t="s">
        <v>3082</v>
      </c>
    </row>
    <row r="3113" spans="1:4" x14ac:dyDescent="0.25">
      <c r="A3113" s="6" t="s">
        <v>1748</v>
      </c>
      <c r="D3113" s="6" t="s">
        <v>2743</v>
      </c>
    </row>
    <row r="3114" spans="1:4" x14ac:dyDescent="0.25">
      <c r="A3114" s="6" t="s">
        <v>3355</v>
      </c>
      <c r="D3114" s="6" t="s">
        <v>1771</v>
      </c>
    </row>
    <row r="3115" spans="1:4" x14ac:dyDescent="0.25">
      <c r="A3115" s="6" t="s">
        <v>3429</v>
      </c>
      <c r="D3115" s="6" t="s">
        <v>1845</v>
      </c>
    </row>
    <row r="3116" spans="1:4" x14ac:dyDescent="0.25">
      <c r="A3116" s="6" t="s">
        <v>3469</v>
      </c>
      <c r="D3116" s="6" t="s">
        <v>3195</v>
      </c>
    </row>
    <row r="3117" spans="1:4" x14ac:dyDescent="0.25">
      <c r="A3117" s="6" t="s">
        <v>3545</v>
      </c>
      <c r="D3117" s="6" t="s">
        <v>7605</v>
      </c>
    </row>
    <row r="3118" spans="1:4" x14ac:dyDescent="0.25">
      <c r="A3118" s="6" t="s">
        <v>7588</v>
      </c>
      <c r="D3118" s="6" t="s">
        <v>7606</v>
      </c>
    </row>
    <row r="3119" spans="1:4" x14ac:dyDescent="0.25">
      <c r="A3119" s="6" t="s">
        <v>3591</v>
      </c>
      <c r="D3119" s="6" t="s">
        <v>1514</v>
      </c>
    </row>
    <row r="3120" spans="1:4" x14ac:dyDescent="0.25">
      <c r="A3120" s="6" t="s">
        <v>3599</v>
      </c>
      <c r="D3120" s="6" t="s">
        <v>3246</v>
      </c>
    </row>
    <row r="3121" spans="1:4" x14ac:dyDescent="0.25">
      <c r="A3121" s="6" t="s">
        <v>2769</v>
      </c>
      <c r="D3121" s="6" t="s">
        <v>6303</v>
      </c>
    </row>
    <row r="3122" spans="1:4" x14ac:dyDescent="0.25">
      <c r="A3122" s="6" t="s">
        <v>2334</v>
      </c>
      <c r="D3122" s="6" t="s">
        <v>1652</v>
      </c>
    </row>
    <row r="3123" spans="1:4" x14ac:dyDescent="0.25">
      <c r="A3123" s="6" t="s">
        <v>1820</v>
      </c>
      <c r="D3123" s="6" t="s">
        <v>3296</v>
      </c>
    </row>
    <row r="3124" spans="1:4" x14ac:dyDescent="0.25">
      <c r="A3124" s="6" t="s">
        <v>1889</v>
      </c>
      <c r="D3124" s="6" t="s">
        <v>3360</v>
      </c>
    </row>
    <row r="3125" spans="1:4" x14ac:dyDescent="0.25">
      <c r="A3125" s="6" t="s">
        <v>1936</v>
      </c>
      <c r="D3125" s="6" t="s">
        <v>3427</v>
      </c>
    </row>
    <row r="3126" spans="1:4" x14ac:dyDescent="0.25">
      <c r="A3126" s="6" t="s">
        <v>3724</v>
      </c>
      <c r="D3126" s="6" t="s">
        <v>6134</v>
      </c>
    </row>
    <row r="3127" spans="1:4" x14ac:dyDescent="0.25">
      <c r="A3127" s="6" t="s">
        <v>3139</v>
      </c>
      <c r="D3127" s="6" t="s">
        <v>3526</v>
      </c>
    </row>
    <row r="3128" spans="1:4" x14ac:dyDescent="0.25">
      <c r="A3128" s="6" t="s">
        <v>1284</v>
      </c>
      <c r="D3128" s="6" t="s">
        <v>3564</v>
      </c>
    </row>
    <row r="3129" spans="1:4" x14ac:dyDescent="0.25">
      <c r="A3129" s="6" t="s">
        <v>1501</v>
      </c>
      <c r="D3129" s="6" t="s">
        <v>2600</v>
      </c>
    </row>
    <row r="3130" spans="1:4" x14ac:dyDescent="0.25">
      <c r="A3130" s="6" t="s">
        <v>6916</v>
      </c>
      <c r="D3130" s="6" t="s">
        <v>2031</v>
      </c>
    </row>
    <row r="3131" spans="1:4" x14ac:dyDescent="0.25">
      <c r="A3131" s="6" t="s">
        <v>2870</v>
      </c>
      <c r="D3131" s="6" t="s">
        <v>3676</v>
      </c>
    </row>
    <row r="3132" spans="1:4" x14ac:dyDescent="0.25">
      <c r="A3132" s="6" t="s">
        <v>2918</v>
      </c>
      <c r="D3132" s="6" t="s">
        <v>1228</v>
      </c>
    </row>
    <row r="3133" spans="1:4" x14ac:dyDescent="0.25">
      <c r="A3133" s="6" t="s">
        <v>7589</v>
      </c>
      <c r="D3133" s="6" t="s">
        <v>1293</v>
      </c>
    </row>
    <row r="3134" spans="1:4" x14ac:dyDescent="0.25">
      <c r="A3134" s="6" t="s">
        <v>7590</v>
      </c>
      <c r="D3134" s="6" t="s">
        <v>7608</v>
      </c>
    </row>
    <row r="3135" spans="1:4" x14ac:dyDescent="0.25">
      <c r="A3135" s="6" t="s">
        <v>2972</v>
      </c>
      <c r="D3135" s="6" t="s">
        <v>8349</v>
      </c>
    </row>
    <row r="3136" spans="1:4" x14ac:dyDescent="0.25">
      <c r="A3136" s="6" t="s">
        <v>3035</v>
      </c>
      <c r="D3136" s="6" t="s">
        <v>1434</v>
      </c>
    </row>
    <row r="3137" spans="1:4" x14ac:dyDescent="0.25">
      <c r="A3137" s="6" t="s">
        <v>2499</v>
      </c>
      <c r="D3137" s="6" t="s">
        <v>5962</v>
      </c>
    </row>
    <row r="3138" spans="1:4" x14ac:dyDescent="0.25">
      <c r="A3138" s="6" t="s">
        <v>1780</v>
      </c>
      <c r="D3138" s="6" t="s">
        <v>5963</v>
      </c>
    </row>
    <row r="3139" spans="1:4" x14ac:dyDescent="0.25">
      <c r="A3139" s="6" t="s">
        <v>2120</v>
      </c>
      <c r="D3139" s="6" t="s">
        <v>1580</v>
      </c>
    </row>
    <row r="3140" spans="1:4" x14ac:dyDescent="0.25">
      <c r="A3140" s="6" t="s">
        <v>3109</v>
      </c>
      <c r="D3140" s="6" t="s">
        <v>2853</v>
      </c>
    </row>
    <row r="3141" spans="1:4" x14ac:dyDescent="0.25">
      <c r="A3141" s="6" t="s">
        <v>6292</v>
      </c>
      <c r="D3141" s="6" t="s">
        <v>2896</v>
      </c>
    </row>
    <row r="3142" spans="1:4" x14ac:dyDescent="0.25">
      <c r="A3142" s="6" t="s">
        <v>6293</v>
      </c>
      <c r="D3142" s="6" t="s">
        <v>8350</v>
      </c>
    </row>
    <row r="3143" spans="1:4" x14ac:dyDescent="0.25">
      <c r="A3143" s="6" t="s">
        <v>7591</v>
      </c>
      <c r="D3143" s="6" t="s">
        <v>8351</v>
      </c>
    </row>
    <row r="3144" spans="1:4" x14ac:dyDescent="0.25">
      <c r="A3144" s="6" t="s">
        <v>2817</v>
      </c>
      <c r="D3144" s="6" t="s">
        <v>2962</v>
      </c>
    </row>
    <row r="3145" spans="1:4" x14ac:dyDescent="0.25">
      <c r="A3145" s="6" t="s">
        <v>1685</v>
      </c>
      <c r="D3145" s="6" t="s">
        <v>6932</v>
      </c>
    </row>
    <row r="3146" spans="1:4" x14ac:dyDescent="0.25">
      <c r="A3146" s="6" t="s">
        <v>2933</v>
      </c>
      <c r="D3146" s="6" t="s">
        <v>8352</v>
      </c>
    </row>
    <row r="3147" spans="1:4" x14ac:dyDescent="0.25">
      <c r="A3147" s="6" t="s">
        <v>2960</v>
      </c>
      <c r="D3147" s="6" t="s">
        <v>8353</v>
      </c>
    </row>
    <row r="3148" spans="1:4" x14ac:dyDescent="0.25">
      <c r="A3148" s="6" t="s">
        <v>7960</v>
      </c>
      <c r="D3148" s="6" t="s">
        <v>3074</v>
      </c>
    </row>
    <row r="3149" spans="1:4" x14ac:dyDescent="0.25">
      <c r="A3149" s="6" t="s">
        <v>7295</v>
      </c>
      <c r="D3149" s="6" t="s">
        <v>7183</v>
      </c>
    </row>
    <row r="3150" spans="1:4" x14ac:dyDescent="0.25">
      <c r="A3150" s="6" t="s">
        <v>2571</v>
      </c>
      <c r="D3150" s="6" t="s">
        <v>2449</v>
      </c>
    </row>
    <row r="3151" spans="1:4" x14ac:dyDescent="0.25">
      <c r="A3151" s="6" t="s">
        <v>1968</v>
      </c>
      <c r="D3151" s="6" t="s">
        <v>2315</v>
      </c>
    </row>
    <row r="3152" spans="1:4" x14ac:dyDescent="0.25">
      <c r="A3152" s="6" t="s">
        <v>6917</v>
      </c>
      <c r="D3152" s="6" t="s">
        <v>1832</v>
      </c>
    </row>
    <row r="3153" spans="1:4" x14ac:dyDescent="0.25">
      <c r="A3153" s="6" t="s">
        <v>7592</v>
      </c>
      <c r="D3153" s="6" t="s">
        <v>8354</v>
      </c>
    </row>
    <row r="3154" spans="1:4" x14ac:dyDescent="0.25">
      <c r="A3154" s="6" t="s">
        <v>7593</v>
      </c>
      <c r="D3154" s="6" t="s">
        <v>1418</v>
      </c>
    </row>
    <row r="3155" spans="1:4" x14ac:dyDescent="0.25">
      <c r="A3155" s="6" t="s">
        <v>5957</v>
      </c>
      <c r="D3155" s="6" t="s">
        <v>7609</v>
      </c>
    </row>
    <row r="3156" spans="1:4" x14ac:dyDescent="0.25">
      <c r="A3156" s="6" t="s">
        <v>4425</v>
      </c>
      <c r="D3156" s="6" t="s">
        <v>6444</v>
      </c>
    </row>
    <row r="3157" spans="1:4" x14ac:dyDescent="0.25">
      <c r="A3157" s="6" t="s">
        <v>6918</v>
      </c>
      <c r="D3157" s="6" t="s">
        <v>8355</v>
      </c>
    </row>
    <row r="3158" spans="1:4" x14ac:dyDescent="0.25">
      <c r="A3158" s="6" t="s">
        <v>6294</v>
      </c>
      <c r="D3158" s="6" t="s">
        <v>4744</v>
      </c>
    </row>
    <row r="3159" spans="1:4" x14ac:dyDescent="0.25">
      <c r="A3159" s="6" t="s">
        <v>6919</v>
      </c>
      <c r="D3159" s="6" t="s">
        <v>6064</v>
      </c>
    </row>
    <row r="3160" spans="1:4" x14ac:dyDescent="0.25">
      <c r="A3160" s="6" t="s">
        <v>6920</v>
      </c>
      <c r="D3160" s="6" t="s">
        <v>6935</v>
      </c>
    </row>
    <row r="3161" spans="1:4" x14ac:dyDescent="0.25">
      <c r="A3161" s="6" t="s">
        <v>5518</v>
      </c>
      <c r="D3161" s="6" t="s">
        <v>8356</v>
      </c>
    </row>
    <row r="3162" spans="1:4" x14ac:dyDescent="0.25">
      <c r="A3162" s="6" t="s">
        <v>6921</v>
      </c>
      <c r="D3162" s="6" t="s">
        <v>4792</v>
      </c>
    </row>
    <row r="3163" spans="1:4" x14ac:dyDescent="0.25">
      <c r="A3163" s="6" t="s">
        <v>4372</v>
      </c>
      <c r="D3163" s="6" t="s">
        <v>2366</v>
      </c>
    </row>
    <row r="3164" spans="1:4" x14ac:dyDescent="0.25">
      <c r="A3164" s="6" t="s">
        <v>2679</v>
      </c>
      <c r="D3164" s="6" t="s">
        <v>2395</v>
      </c>
    </row>
    <row r="3165" spans="1:4" x14ac:dyDescent="0.25">
      <c r="A3165" s="6" t="s">
        <v>2185</v>
      </c>
      <c r="D3165" s="6" t="s">
        <v>1313</v>
      </c>
    </row>
    <row r="3166" spans="1:4" x14ac:dyDescent="0.25">
      <c r="A3166" s="6" t="s">
        <v>4412</v>
      </c>
      <c r="D3166" s="6" t="s">
        <v>5964</v>
      </c>
    </row>
    <row r="3167" spans="1:4" x14ac:dyDescent="0.25">
      <c r="A3167" s="6" t="s">
        <v>3170</v>
      </c>
      <c r="D3167" s="6" t="s">
        <v>1650</v>
      </c>
    </row>
    <row r="3168" spans="1:4" x14ac:dyDescent="0.25">
      <c r="A3168" s="6" t="s">
        <v>6922</v>
      </c>
      <c r="D3168" s="6" t="s">
        <v>7610</v>
      </c>
    </row>
    <row r="3169" spans="1:4" x14ac:dyDescent="0.25">
      <c r="A3169" s="6" t="s">
        <v>7594</v>
      </c>
      <c r="D3169" s="6" t="s">
        <v>4027</v>
      </c>
    </row>
    <row r="3170" spans="1:4" x14ac:dyDescent="0.25">
      <c r="A3170" s="6" t="s">
        <v>6923</v>
      </c>
      <c r="D3170" s="6" t="s">
        <v>6135</v>
      </c>
    </row>
    <row r="3171" spans="1:4" x14ac:dyDescent="0.25">
      <c r="A3171" s="6" t="s">
        <v>7595</v>
      </c>
      <c r="D3171" s="6" t="s">
        <v>4208</v>
      </c>
    </row>
    <row r="3172" spans="1:4" x14ac:dyDescent="0.25">
      <c r="A3172" s="6" t="s">
        <v>2602</v>
      </c>
      <c r="D3172" s="6" t="s">
        <v>7962</v>
      </c>
    </row>
    <row r="3173" spans="1:4" x14ac:dyDescent="0.25">
      <c r="A3173" s="6" t="s">
        <v>2030</v>
      </c>
      <c r="D3173" s="6" t="s">
        <v>2614</v>
      </c>
    </row>
    <row r="3174" spans="1:4" x14ac:dyDescent="0.25">
      <c r="A3174" s="6" t="s">
        <v>2042</v>
      </c>
      <c r="D3174" s="6" t="s">
        <v>2181</v>
      </c>
    </row>
    <row r="3175" spans="1:4" x14ac:dyDescent="0.25">
      <c r="A3175" s="6" t="s">
        <v>3785</v>
      </c>
      <c r="D3175" s="6" t="s">
        <v>4410</v>
      </c>
    </row>
    <row r="3176" spans="1:4" x14ac:dyDescent="0.25">
      <c r="A3176" s="6" t="s">
        <v>7596</v>
      </c>
      <c r="D3176" s="6" t="s">
        <v>8357</v>
      </c>
    </row>
    <row r="3177" spans="1:4" x14ac:dyDescent="0.25">
      <c r="A3177" s="6" t="s">
        <v>3836</v>
      </c>
      <c r="D3177" s="6" t="s">
        <v>8358</v>
      </c>
    </row>
    <row r="3178" spans="1:4" x14ac:dyDescent="0.25">
      <c r="A3178" s="6" t="s">
        <v>3864</v>
      </c>
      <c r="D3178" s="6" t="s">
        <v>1286</v>
      </c>
    </row>
    <row r="3179" spans="1:4" x14ac:dyDescent="0.25">
      <c r="A3179" s="6" t="s">
        <v>6924</v>
      </c>
      <c r="D3179" s="6" t="s">
        <v>6304</v>
      </c>
    </row>
    <row r="3180" spans="1:4" x14ac:dyDescent="0.25">
      <c r="A3180" s="6" t="s">
        <v>1744</v>
      </c>
      <c r="D3180" s="6" t="s">
        <v>2831</v>
      </c>
    </row>
    <row r="3181" spans="1:4" x14ac:dyDescent="0.25">
      <c r="A3181" s="6" t="s">
        <v>6925</v>
      </c>
      <c r="D3181" s="6" t="s">
        <v>8359</v>
      </c>
    </row>
    <row r="3182" spans="1:4" x14ac:dyDescent="0.25">
      <c r="A3182" s="6" t="s">
        <v>6926</v>
      </c>
      <c r="D3182" s="6" t="s">
        <v>8360</v>
      </c>
    </row>
    <row r="3183" spans="1:4" x14ac:dyDescent="0.25">
      <c r="A3183" s="6" t="s">
        <v>4126</v>
      </c>
      <c r="D3183" s="6" t="s">
        <v>5796</v>
      </c>
    </row>
    <row r="3184" spans="1:4" x14ac:dyDescent="0.25">
      <c r="A3184" s="6" t="s">
        <v>7597</v>
      </c>
      <c r="D3184" s="6" t="s">
        <v>6938</v>
      </c>
    </row>
    <row r="3185" spans="1:4" x14ac:dyDescent="0.25">
      <c r="A3185" s="6" t="s">
        <v>6927</v>
      </c>
      <c r="D3185" s="6" t="s">
        <v>2923</v>
      </c>
    </row>
    <row r="3186" spans="1:4" x14ac:dyDescent="0.25">
      <c r="A3186" s="6" t="s">
        <v>2507</v>
      </c>
      <c r="D3186" s="6" t="s">
        <v>8361</v>
      </c>
    </row>
    <row r="3187" spans="1:4" x14ac:dyDescent="0.25">
      <c r="A3187" s="6" t="s">
        <v>1990</v>
      </c>
      <c r="D3187" s="6" t="s">
        <v>2963</v>
      </c>
    </row>
    <row r="3188" spans="1:4" x14ac:dyDescent="0.25">
      <c r="A3188" s="6" t="s">
        <v>4483</v>
      </c>
      <c r="D3188" s="6" t="s">
        <v>2568</v>
      </c>
    </row>
    <row r="3189" spans="1:4" x14ac:dyDescent="0.25">
      <c r="A3189" s="6" t="s">
        <v>6295</v>
      </c>
      <c r="D3189" s="6" t="s">
        <v>2127</v>
      </c>
    </row>
    <row r="3190" spans="1:4" x14ac:dyDescent="0.25">
      <c r="A3190" s="6" t="s">
        <v>6928</v>
      </c>
      <c r="D3190" s="6" t="s">
        <v>5965</v>
      </c>
    </row>
    <row r="3191" spans="1:4" x14ac:dyDescent="0.25">
      <c r="A3191" s="6" t="s">
        <v>7598</v>
      </c>
      <c r="D3191" s="6" t="s">
        <v>6940</v>
      </c>
    </row>
    <row r="3192" spans="1:4" x14ac:dyDescent="0.25">
      <c r="A3192" s="6" t="s">
        <v>3973</v>
      </c>
      <c r="D3192" s="6" t="s">
        <v>5797</v>
      </c>
    </row>
    <row r="3193" spans="1:4" x14ac:dyDescent="0.25">
      <c r="A3193" s="6" t="s">
        <v>6296</v>
      </c>
      <c r="D3193" s="6" t="s">
        <v>8362</v>
      </c>
    </row>
    <row r="3194" spans="1:4" x14ac:dyDescent="0.25">
      <c r="A3194" s="6" t="s">
        <v>4201</v>
      </c>
      <c r="D3194" s="6" t="s">
        <v>6305</v>
      </c>
    </row>
    <row r="3195" spans="1:4" x14ac:dyDescent="0.25">
      <c r="A3195" s="6" t="s">
        <v>6929</v>
      </c>
      <c r="D3195" s="6" t="s">
        <v>4700</v>
      </c>
    </row>
    <row r="3196" spans="1:4" x14ac:dyDescent="0.25">
      <c r="A3196" s="6" t="s">
        <v>4524</v>
      </c>
      <c r="D3196" s="6" t="s">
        <v>4767</v>
      </c>
    </row>
    <row r="3197" spans="1:4" x14ac:dyDescent="0.25">
      <c r="A3197" s="6" t="s">
        <v>7599</v>
      </c>
      <c r="D3197" s="6" t="s">
        <v>7298</v>
      </c>
    </row>
    <row r="3198" spans="1:4" x14ac:dyDescent="0.25">
      <c r="A3198" s="6" t="s">
        <v>4673</v>
      </c>
      <c r="D3198" s="6" t="s">
        <v>4834</v>
      </c>
    </row>
    <row r="3199" spans="1:4" x14ac:dyDescent="0.25">
      <c r="A3199" s="6" t="s">
        <v>6063</v>
      </c>
      <c r="D3199" s="6" t="s">
        <v>2374</v>
      </c>
    </row>
    <row r="3200" spans="1:4" x14ac:dyDescent="0.25">
      <c r="A3200" s="6" t="s">
        <v>7600</v>
      </c>
      <c r="D3200" s="6" t="s">
        <v>4886</v>
      </c>
    </row>
    <row r="3201" spans="1:4" x14ac:dyDescent="0.25">
      <c r="A3201" s="6" t="s">
        <v>4782</v>
      </c>
      <c r="D3201" s="6" t="s">
        <v>2797</v>
      </c>
    </row>
    <row r="3202" spans="1:4" x14ac:dyDescent="0.25">
      <c r="A3202" s="6" t="s">
        <v>2376</v>
      </c>
      <c r="D3202" s="6" t="s">
        <v>7612</v>
      </c>
    </row>
    <row r="3203" spans="1:4" x14ac:dyDescent="0.25">
      <c r="A3203" s="6" t="s">
        <v>1291</v>
      </c>
      <c r="D3203" s="6" t="s">
        <v>8363</v>
      </c>
    </row>
    <row r="3204" spans="1:4" x14ac:dyDescent="0.25">
      <c r="A3204" s="6" t="s">
        <v>7601</v>
      </c>
      <c r="D3204" s="6" t="s">
        <v>8364</v>
      </c>
    </row>
    <row r="3205" spans="1:4" x14ac:dyDescent="0.25">
      <c r="A3205" s="6" t="s">
        <v>2822</v>
      </c>
      <c r="D3205" s="6" t="s">
        <v>3084</v>
      </c>
    </row>
    <row r="3206" spans="1:4" x14ac:dyDescent="0.25">
      <c r="A3206" s="6" t="s">
        <v>2857</v>
      </c>
      <c r="D3206" s="6" t="s">
        <v>2658</v>
      </c>
    </row>
    <row r="3207" spans="1:4" x14ac:dyDescent="0.25">
      <c r="A3207" s="6" t="s">
        <v>2945</v>
      </c>
      <c r="D3207" s="6" t="s">
        <v>2133</v>
      </c>
    </row>
    <row r="3208" spans="1:4" x14ac:dyDescent="0.25">
      <c r="A3208" s="6" t="s">
        <v>3047</v>
      </c>
      <c r="D3208" s="6" t="s">
        <v>1367</v>
      </c>
    </row>
    <row r="3209" spans="1:4" x14ac:dyDescent="0.25">
      <c r="A3209" s="6" t="s">
        <v>3071</v>
      </c>
      <c r="D3209" s="6" t="s">
        <v>5966</v>
      </c>
    </row>
    <row r="3210" spans="1:4" x14ac:dyDescent="0.25">
      <c r="A3210" s="6" t="s">
        <v>2508</v>
      </c>
      <c r="D3210" s="6" t="s">
        <v>4943</v>
      </c>
    </row>
    <row r="3211" spans="1:4" x14ac:dyDescent="0.25">
      <c r="A3211" s="6" t="s">
        <v>1985</v>
      </c>
      <c r="D3211" s="6" t="s">
        <v>8365</v>
      </c>
    </row>
    <row r="3212" spans="1:4" x14ac:dyDescent="0.25">
      <c r="A3212" s="6" t="s">
        <v>3102</v>
      </c>
      <c r="D3212" s="6" t="s">
        <v>8366</v>
      </c>
    </row>
    <row r="3213" spans="1:4" x14ac:dyDescent="0.25">
      <c r="A3213" s="6" t="s">
        <v>6508</v>
      </c>
      <c r="D3213" s="6" t="s">
        <v>4994</v>
      </c>
    </row>
    <row r="3214" spans="1:4" x14ac:dyDescent="0.25">
      <c r="A3214" s="6" t="s">
        <v>3667</v>
      </c>
      <c r="D3214" s="6" t="s">
        <v>5104</v>
      </c>
    </row>
    <row r="3215" spans="1:4" x14ac:dyDescent="0.25">
      <c r="A3215" s="6" t="s">
        <v>1279</v>
      </c>
      <c r="D3215" s="6" t="s">
        <v>5119</v>
      </c>
    </row>
    <row r="3216" spans="1:4" x14ac:dyDescent="0.25">
      <c r="A3216" s="6" t="s">
        <v>6297</v>
      </c>
      <c r="D3216" s="6" t="s">
        <v>5159</v>
      </c>
    </row>
    <row r="3217" spans="1:4" x14ac:dyDescent="0.25">
      <c r="A3217" s="6" t="s">
        <v>1482</v>
      </c>
      <c r="D3217" s="6" t="s">
        <v>5204</v>
      </c>
    </row>
    <row r="3218" spans="1:4" x14ac:dyDescent="0.25">
      <c r="A3218" s="6" t="s">
        <v>6930</v>
      </c>
      <c r="D3218" s="6" t="s">
        <v>6306</v>
      </c>
    </row>
    <row r="3219" spans="1:4" x14ac:dyDescent="0.25">
      <c r="A3219" s="6" t="s">
        <v>1628</v>
      </c>
      <c r="D3219" s="6" t="s">
        <v>6307</v>
      </c>
    </row>
    <row r="3220" spans="1:4" x14ac:dyDescent="0.25">
      <c r="A3220" s="6" t="s">
        <v>5958</v>
      </c>
      <c r="D3220" s="6" t="s">
        <v>5337</v>
      </c>
    </row>
    <row r="3221" spans="1:4" x14ac:dyDescent="0.25">
      <c r="A3221" s="6" t="s">
        <v>7602</v>
      </c>
      <c r="D3221" s="6" t="s">
        <v>5363</v>
      </c>
    </row>
    <row r="3222" spans="1:4" x14ac:dyDescent="0.25">
      <c r="A3222" s="6" t="s">
        <v>5058</v>
      </c>
      <c r="D3222" s="6" t="s">
        <v>8367</v>
      </c>
    </row>
    <row r="3223" spans="1:4" x14ac:dyDescent="0.25">
      <c r="A3223" s="6" t="s">
        <v>5088</v>
      </c>
      <c r="D3223" s="6" t="s">
        <v>6941</v>
      </c>
    </row>
    <row r="3224" spans="1:4" x14ac:dyDescent="0.25">
      <c r="A3224" s="6" t="s">
        <v>6298</v>
      </c>
      <c r="D3224" s="6" t="s">
        <v>2533</v>
      </c>
    </row>
    <row r="3225" spans="1:4" x14ac:dyDescent="0.25">
      <c r="A3225" s="6" t="s">
        <v>5168</v>
      </c>
      <c r="D3225" s="6" t="s">
        <v>1911</v>
      </c>
    </row>
    <row r="3226" spans="1:4" x14ac:dyDescent="0.25">
      <c r="A3226" s="6" t="s">
        <v>5174</v>
      </c>
      <c r="D3226" s="6" t="s">
        <v>2268</v>
      </c>
    </row>
    <row r="3227" spans="1:4" x14ac:dyDescent="0.25">
      <c r="A3227" s="6" t="s">
        <v>5221</v>
      </c>
      <c r="D3227" s="6" t="s">
        <v>5477</v>
      </c>
    </row>
    <row r="3228" spans="1:4" x14ac:dyDescent="0.25">
      <c r="A3228" s="6" t="s">
        <v>5959</v>
      </c>
      <c r="D3228" s="6" t="s">
        <v>1295</v>
      </c>
    </row>
    <row r="3229" spans="1:4" x14ac:dyDescent="0.25">
      <c r="A3229" s="6" t="s">
        <v>5298</v>
      </c>
      <c r="D3229" s="6" t="s">
        <v>3805</v>
      </c>
    </row>
    <row r="3230" spans="1:4" x14ac:dyDescent="0.25">
      <c r="A3230" s="6" t="s">
        <v>5325</v>
      </c>
      <c r="D3230" s="6" t="s">
        <v>6942</v>
      </c>
    </row>
    <row r="3231" spans="1:4" x14ac:dyDescent="0.25">
      <c r="A3231" s="6" t="s">
        <v>5332</v>
      </c>
      <c r="D3231" s="6" t="s">
        <v>1508</v>
      </c>
    </row>
    <row r="3232" spans="1:4" x14ac:dyDescent="0.25">
      <c r="A3232" s="6" t="s">
        <v>2551</v>
      </c>
      <c r="D3232" s="6" t="s">
        <v>3863</v>
      </c>
    </row>
    <row r="3233" spans="1:4" x14ac:dyDescent="0.25">
      <c r="A3233" s="6" t="s">
        <v>1781</v>
      </c>
      <c r="D3233" s="6" t="s">
        <v>5967</v>
      </c>
    </row>
    <row r="3234" spans="1:4" x14ac:dyDescent="0.25">
      <c r="A3234" s="6" t="s">
        <v>1799</v>
      </c>
      <c r="D3234" s="6" t="s">
        <v>1587</v>
      </c>
    </row>
    <row r="3235" spans="1:4" x14ac:dyDescent="0.25">
      <c r="A3235" s="6" t="s">
        <v>2238</v>
      </c>
      <c r="D3235" s="6" t="s">
        <v>3892</v>
      </c>
    </row>
    <row r="3236" spans="1:4" x14ac:dyDescent="0.25">
      <c r="A3236" s="6" t="s">
        <v>5419</v>
      </c>
      <c r="D3236" s="6" t="s">
        <v>8368</v>
      </c>
    </row>
    <row r="3237" spans="1:4" x14ac:dyDescent="0.25">
      <c r="A3237" s="6" t="s">
        <v>1230</v>
      </c>
      <c r="D3237" s="6" t="s">
        <v>1737</v>
      </c>
    </row>
    <row r="3238" spans="1:4" x14ac:dyDescent="0.25">
      <c r="A3238" s="6" t="s">
        <v>3784</v>
      </c>
      <c r="D3238" s="6" t="s">
        <v>3981</v>
      </c>
    </row>
    <row r="3239" spans="1:4" x14ac:dyDescent="0.25">
      <c r="A3239" s="6" t="s">
        <v>3889</v>
      </c>
      <c r="D3239" s="6" t="s">
        <v>4093</v>
      </c>
    </row>
    <row r="3240" spans="1:4" x14ac:dyDescent="0.25">
      <c r="A3240" s="6" t="s">
        <v>4070</v>
      </c>
      <c r="D3240" s="6" t="s">
        <v>4096</v>
      </c>
    </row>
    <row r="3241" spans="1:4" x14ac:dyDescent="0.25">
      <c r="A3241" s="6" t="s">
        <v>5960</v>
      </c>
      <c r="D3241" s="6" t="s">
        <v>7964</v>
      </c>
    </row>
    <row r="3242" spans="1:4" x14ac:dyDescent="0.25">
      <c r="A3242" s="6" t="s">
        <v>4164</v>
      </c>
      <c r="D3242" s="6" t="s">
        <v>4251</v>
      </c>
    </row>
    <row r="3243" spans="1:4" x14ac:dyDescent="0.25">
      <c r="A3243" s="6" t="s">
        <v>7297</v>
      </c>
      <c r="D3243" s="6" t="s">
        <v>2510</v>
      </c>
    </row>
    <row r="3244" spans="1:4" x14ac:dyDescent="0.25">
      <c r="A3244" s="6" t="s">
        <v>2517</v>
      </c>
      <c r="D3244" s="6" t="s">
        <v>2157</v>
      </c>
    </row>
    <row r="3245" spans="1:4" x14ac:dyDescent="0.25">
      <c r="A3245" s="6" t="s">
        <v>2010</v>
      </c>
      <c r="D3245" s="6" t="s">
        <v>4393</v>
      </c>
    </row>
    <row r="3246" spans="1:4" x14ac:dyDescent="0.25">
      <c r="A3246" s="6" t="s">
        <v>2156</v>
      </c>
      <c r="D3246" s="6" t="s">
        <v>4433</v>
      </c>
    </row>
    <row r="3247" spans="1:4" x14ac:dyDescent="0.25">
      <c r="A3247" s="6" t="s">
        <v>4424</v>
      </c>
      <c r="D3247" s="6" t="s">
        <v>6308</v>
      </c>
    </row>
    <row r="3248" spans="1:4" x14ac:dyDescent="0.25">
      <c r="A3248" s="6" t="s">
        <v>3823</v>
      </c>
      <c r="D3248" s="6" t="s">
        <v>1382</v>
      </c>
    </row>
    <row r="3249" spans="1:4" x14ac:dyDescent="0.25">
      <c r="A3249" s="6" t="s">
        <v>6299</v>
      </c>
      <c r="D3249" s="6" t="s">
        <v>1270</v>
      </c>
    </row>
    <row r="3250" spans="1:4" x14ac:dyDescent="0.25">
      <c r="A3250" s="6" t="s">
        <v>3853</v>
      </c>
      <c r="D3250" s="6" t="s">
        <v>5968</v>
      </c>
    </row>
    <row r="3251" spans="1:4" x14ac:dyDescent="0.25">
      <c r="A3251" s="6" t="s">
        <v>5961</v>
      </c>
      <c r="D3251" s="6" t="s">
        <v>1554</v>
      </c>
    </row>
    <row r="3252" spans="1:4" x14ac:dyDescent="0.25">
      <c r="A3252" s="6" t="s">
        <v>3949</v>
      </c>
      <c r="D3252" s="6" t="s">
        <v>1480</v>
      </c>
    </row>
    <row r="3253" spans="1:4" x14ac:dyDescent="0.25">
      <c r="A3253" s="6" t="s">
        <v>4015</v>
      </c>
      <c r="D3253" s="6" t="s">
        <v>1706</v>
      </c>
    </row>
    <row r="3254" spans="1:4" x14ac:dyDescent="0.25">
      <c r="A3254" s="6" t="s">
        <v>4219</v>
      </c>
      <c r="D3254" s="6" t="s">
        <v>1676</v>
      </c>
    </row>
    <row r="3255" spans="1:4" x14ac:dyDescent="0.25">
      <c r="A3255" s="6" t="s">
        <v>4378</v>
      </c>
      <c r="D3255" s="6" t="s">
        <v>1755</v>
      </c>
    </row>
    <row r="3256" spans="1:4" x14ac:dyDescent="0.25">
      <c r="A3256" s="6" t="s">
        <v>6300</v>
      </c>
      <c r="D3256" s="6" t="s">
        <v>5060</v>
      </c>
    </row>
    <row r="3257" spans="1:4" x14ac:dyDescent="0.25">
      <c r="A3257" s="6" t="s">
        <v>2523</v>
      </c>
      <c r="D3257" s="6" t="s">
        <v>5143</v>
      </c>
    </row>
    <row r="3258" spans="1:4" x14ac:dyDescent="0.25">
      <c r="A3258" s="6" t="s">
        <v>2001</v>
      </c>
      <c r="D3258" s="6" t="s">
        <v>5249</v>
      </c>
    </row>
    <row r="3259" spans="1:4" x14ac:dyDescent="0.25">
      <c r="A3259" s="6" t="s">
        <v>2019</v>
      </c>
      <c r="D3259" s="6" t="s">
        <v>6509</v>
      </c>
    </row>
    <row r="3260" spans="1:4" x14ac:dyDescent="0.25">
      <c r="A3260" s="6" t="s">
        <v>2174</v>
      </c>
      <c r="D3260" s="6" t="s">
        <v>7613</v>
      </c>
    </row>
    <row r="3261" spans="1:4" x14ac:dyDescent="0.25">
      <c r="A3261" s="6" t="s">
        <v>4416</v>
      </c>
      <c r="D3261" s="6" t="s">
        <v>5292</v>
      </c>
    </row>
    <row r="3262" spans="1:4" x14ac:dyDescent="0.25">
      <c r="A3262" s="6" t="s">
        <v>4467</v>
      </c>
      <c r="D3262" s="6" t="s">
        <v>5315</v>
      </c>
    </row>
    <row r="3263" spans="1:4" x14ac:dyDescent="0.25">
      <c r="A3263" s="6" t="s">
        <v>6092</v>
      </c>
      <c r="D3263" s="6" t="s">
        <v>8369</v>
      </c>
    </row>
    <row r="3264" spans="1:4" x14ac:dyDescent="0.25">
      <c r="A3264" s="6" t="s">
        <v>7182</v>
      </c>
      <c r="D3264" s="6" t="s">
        <v>2725</v>
      </c>
    </row>
    <row r="3265" spans="1:4" x14ac:dyDescent="0.25">
      <c r="A3265" s="6" t="s">
        <v>7961</v>
      </c>
      <c r="D3265" s="6" t="s">
        <v>2288</v>
      </c>
    </row>
    <row r="3266" spans="1:4" x14ac:dyDescent="0.25">
      <c r="A3266" s="6" t="s">
        <v>1260</v>
      </c>
      <c r="D3266" s="6" t="s">
        <v>2326</v>
      </c>
    </row>
    <row r="3267" spans="1:4" x14ac:dyDescent="0.25">
      <c r="A3267" s="6" t="s">
        <v>3154</v>
      </c>
      <c r="D3267" s="6" t="s">
        <v>1941</v>
      </c>
    </row>
    <row r="3268" spans="1:4" x14ac:dyDescent="0.25">
      <c r="A3268" s="6" t="s">
        <v>1556</v>
      </c>
      <c r="D3268" s="6" t="s">
        <v>2083</v>
      </c>
    </row>
    <row r="3269" spans="1:4" x14ac:dyDescent="0.25">
      <c r="A3269" s="6" t="s">
        <v>3249</v>
      </c>
      <c r="D3269" s="6" t="s">
        <v>2226</v>
      </c>
    </row>
    <row r="3270" spans="1:4" x14ac:dyDescent="0.25">
      <c r="A3270" s="6" t="s">
        <v>1705</v>
      </c>
      <c r="D3270" s="6" t="s">
        <v>5402</v>
      </c>
    </row>
    <row r="3271" spans="1:4" x14ac:dyDescent="0.25">
      <c r="A3271" s="6" t="s">
        <v>1745</v>
      </c>
      <c r="D3271" s="6" t="s">
        <v>5417</v>
      </c>
    </row>
    <row r="3272" spans="1:4" x14ac:dyDescent="0.25">
      <c r="A3272" s="6" t="s">
        <v>7603</v>
      </c>
      <c r="D3272" s="6" t="s">
        <v>5459</v>
      </c>
    </row>
    <row r="3273" spans="1:4" x14ac:dyDescent="0.25">
      <c r="A3273" s="6" t="s">
        <v>3473</v>
      </c>
      <c r="D3273" s="6" t="s">
        <v>8370</v>
      </c>
    </row>
    <row r="3274" spans="1:4" x14ac:dyDescent="0.25">
      <c r="A3274" s="6" t="s">
        <v>6301</v>
      </c>
      <c r="D3274" s="6" t="s">
        <v>6944</v>
      </c>
    </row>
    <row r="3275" spans="1:4" x14ac:dyDescent="0.25">
      <c r="A3275" s="6" t="s">
        <v>6931</v>
      </c>
      <c r="D3275" s="6" t="s">
        <v>7614</v>
      </c>
    </row>
    <row r="3276" spans="1:4" x14ac:dyDescent="0.25">
      <c r="A3276" s="6" t="s">
        <v>2729</v>
      </c>
      <c r="D3276" s="6" t="s">
        <v>6945</v>
      </c>
    </row>
    <row r="3277" spans="1:4" x14ac:dyDescent="0.25">
      <c r="A3277" s="6" t="s">
        <v>2295</v>
      </c>
      <c r="D3277" s="6" t="s">
        <v>2678</v>
      </c>
    </row>
    <row r="3278" spans="1:4" x14ac:dyDescent="0.25">
      <c r="A3278" s="6" t="s">
        <v>1926</v>
      </c>
      <c r="D3278" s="6" t="s">
        <v>4453</v>
      </c>
    </row>
    <row r="3279" spans="1:4" x14ac:dyDescent="0.25">
      <c r="A3279" s="6" t="s">
        <v>2041</v>
      </c>
      <c r="D3279" s="6" t="s">
        <v>4498</v>
      </c>
    </row>
    <row r="3280" spans="1:4" x14ac:dyDescent="0.25">
      <c r="A3280" s="6" t="s">
        <v>2044</v>
      </c>
      <c r="D3280" s="6" t="s">
        <v>6946</v>
      </c>
    </row>
    <row r="3281" spans="1:4" x14ac:dyDescent="0.25">
      <c r="A3281" s="6" t="s">
        <v>2270</v>
      </c>
      <c r="D3281" s="6" t="s">
        <v>5798</v>
      </c>
    </row>
    <row r="3282" spans="1:4" x14ac:dyDescent="0.25">
      <c r="A3282" s="6" t="s">
        <v>1287</v>
      </c>
      <c r="D3282" s="6" t="s">
        <v>5799</v>
      </c>
    </row>
    <row r="3283" spans="1:4" x14ac:dyDescent="0.25">
      <c r="A3283" s="6" t="s">
        <v>2823</v>
      </c>
      <c r="D3283" s="6" t="s">
        <v>5800</v>
      </c>
    </row>
    <row r="3284" spans="1:4" x14ac:dyDescent="0.25">
      <c r="A3284" s="6" t="s">
        <v>2843</v>
      </c>
      <c r="D3284" s="6" t="s">
        <v>5801</v>
      </c>
    </row>
    <row r="3285" spans="1:4" x14ac:dyDescent="0.25">
      <c r="A3285" s="6" t="s">
        <v>7604</v>
      </c>
      <c r="D3285" s="6" t="s">
        <v>4921</v>
      </c>
    </row>
    <row r="3286" spans="1:4" x14ac:dyDescent="0.25">
      <c r="A3286" s="6" t="s">
        <v>2902</v>
      </c>
      <c r="D3286" s="6" t="s">
        <v>5969</v>
      </c>
    </row>
    <row r="3287" spans="1:4" x14ac:dyDescent="0.25">
      <c r="A3287" s="6" t="s">
        <v>2977</v>
      </c>
      <c r="D3287" s="6" t="s">
        <v>8371</v>
      </c>
    </row>
    <row r="3288" spans="1:4" x14ac:dyDescent="0.25">
      <c r="A3288" s="6" t="s">
        <v>6133</v>
      </c>
      <c r="D3288" s="6" t="s">
        <v>5015</v>
      </c>
    </row>
    <row r="3289" spans="1:4" x14ac:dyDescent="0.25">
      <c r="A3289" s="6" t="s">
        <v>6302</v>
      </c>
      <c r="D3289" s="6" t="s">
        <v>6948</v>
      </c>
    </row>
    <row r="3290" spans="1:4" x14ac:dyDescent="0.25">
      <c r="A3290" s="6" t="s">
        <v>3082</v>
      </c>
      <c r="D3290" s="6" t="s">
        <v>8372</v>
      </c>
    </row>
    <row r="3291" spans="1:4" x14ac:dyDescent="0.25">
      <c r="A3291" s="6" t="s">
        <v>2743</v>
      </c>
      <c r="D3291" s="6" t="s">
        <v>5121</v>
      </c>
    </row>
    <row r="3292" spans="1:4" x14ac:dyDescent="0.25">
      <c r="A3292" s="6" t="s">
        <v>1771</v>
      </c>
      <c r="D3292" s="6" t="s">
        <v>5157</v>
      </c>
    </row>
    <row r="3293" spans="1:4" x14ac:dyDescent="0.25">
      <c r="A3293" s="6" t="s">
        <v>1845</v>
      </c>
      <c r="D3293" s="6" t="s">
        <v>5205</v>
      </c>
    </row>
    <row r="3294" spans="1:4" x14ac:dyDescent="0.25">
      <c r="A3294" s="6" t="s">
        <v>3098</v>
      </c>
      <c r="D3294" s="6" t="s">
        <v>5336</v>
      </c>
    </row>
    <row r="3295" spans="1:4" x14ac:dyDescent="0.25">
      <c r="A3295" s="6" t="s">
        <v>3195</v>
      </c>
      <c r="D3295" s="6" t="s">
        <v>5546</v>
      </c>
    </row>
    <row r="3296" spans="1:4" x14ac:dyDescent="0.25">
      <c r="A3296" s="6" t="s">
        <v>7605</v>
      </c>
      <c r="D3296" s="6" t="s">
        <v>2647</v>
      </c>
    </row>
    <row r="3297" spans="1:4" x14ac:dyDescent="0.25">
      <c r="A3297" s="6" t="s">
        <v>7606</v>
      </c>
      <c r="D3297" s="6" t="s">
        <v>2119</v>
      </c>
    </row>
    <row r="3298" spans="1:4" x14ac:dyDescent="0.25">
      <c r="A3298" s="6" t="s">
        <v>1514</v>
      </c>
      <c r="D3298" s="6" t="s">
        <v>2239</v>
      </c>
    </row>
    <row r="3299" spans="1:4" x14ac:dyDescent="0.25">
      <c r="A3299" s="6" t="s">
        <v>3246</v>
      </c>
      <c r="D3299" s="6" t="s">
        <v>7615</v>
      </c>
    </row>
    <row r="3300" spans="1:4" x14ac:dyDescent="0.25">
      <c r="A3300" s="6" t="s">
        <v>6303</v>
      </c>
      <c r="D3300" s="6" t="s">
        <v>7616</v>
      </c>
    </row>
    <row r="3301" spans="1:4" x14ac:dyDescent="0.25">
      <c r="A3301" s="6" t="s">
        <v>1652</v>
      </c>
      <c r="D3301" s="6" t="s">
        <v>8373</v>
      </c>
    </row>
    <row r="3302" spans="1:4" x14ac:dyDescent="0.25">
      <c r="A3302" s="6" t="s">
        <v>3296</v>
      </c>
      <c r="D3302" s="6" t="s">
        <v>6949</v>
      </c>
    </row>
    <row r="3303" spans="1:4" x14ac:dyDescent="0.25">
      <c r="A3303" s="6" t="s">
        <v>3285</v>
      </c>
      <c r="D3303" s="6" t="s">
        <v>7188</v>
      </c>
    </row>
    <row r="3304" spans="1:4" x14ac:dyDescent="0.25">
      <c r="A3304" s="6" t="s">
        <v>3360</v>
      </c>
      <c r="D3304" s="6" t="s">
        <v>7617</v>
      </c>
    </row>
    <row r="3305" spans="1:4" x14ac:dyDescent="0.25">
      <c r="A3305" s="6" t="s">
        <v>3427</v>
      </c>
      <c r="D3305" s="6" t="s">
        <v>7187</v>
      </c>
    </row>
    <row r="3306" spans="1:4" x14ac:dyDescent="0.25">
      <c r="A3306" s="6" t="s">
        <v>6134</v>
      </c>
      <c r="D3306" s="6" t="s">
        <v>4362</v>
      </c>
    </row>
    <row r="3307" spans="1:4" x14ac:dyDescent="0.25">
      <c r="A3307" s="6" t="s">
        <v>7607</v>
      </c>
      <c r="D3307" s="6" t="s">
        <v>2594</v>
      </c>
    </row>
    <row r="3308" spans="1:4" x14ac:dyDescent="0.25">
      <c r="A3308" s="6" t="s">
        <v>3526</v>
      </c>
      <c r="D3308" s="6" t="s">
        <v>1998</v>
      </c>
    </row>
    <row r="3309" spans="1:4" x14ac:dyDescent="0.25">
      <c r="A3309" s="6" t="s">
        <v>3564</v>
      </c>
      <c r="D3309" s="6" t="s">
        <v>7618</v>
      </c>
    </row>
    <row r="3310" spans="1:4" x14ac:dyDescent="0.25">
      <c r="A3310" s="6" t="s">
        <v>3577</v>
      </c>
      <c r="D3310" s="6" t="s">
        <v>8374</v>
      </c>
    </row>
    <row r="3311" spans="1:4" x14ac:dyDescent="0.25">
      <c r="A3311" s="6" t="s">
        <v>3652</v>
      </c>
      <c r="D3311" s="6" t="s">
        <v>3857</v>
      </c>
    </row>
    <row r="3312" spans="1:4" x14ac:dyDescent="0.25">
      <c r="A3312" s="6" t="s">
        <v>2600</v>
      </c>
      <c r="D3312" s="6" t="s">
        <v>3900</v>
      </c>
    </row>
    <row r="3313" spans="1:4" x14ac:dyDescent="0.25">
      <c r="A3313" s="6" t="s">
        <v>2031</v>
      </c>
      <c r="D3313" s="6" t="s">
        <v>4016</v>
      </c>
    </row>
    <row r="3314" spans="1:4" x14ac:dyDescent="0.25">
      <c r="A3314" s="6" t="s">
        <v>3676</v>
      </c>
      <c r="D3314" s="6" t="s">
        <v>8375</v>
      </c>
    </row>
    <row r="3315" spans="1:4" x14ac:dyDescent="0.25">
      <c r="A3315" s="6" t="s">
        <v>3662</v>
      </c>
      <c r="D3315" s="6" t="s">
        <v>2527</v>
      </c>
    </row>
    <row r="3316" spans="1:4" x14ac:dyDescent="0.25">
      <c r="A3316" s="6" t="s">
        <v>1228</v>
      </c>
      <c r="D3316" s="6" t="s">
        <v>2179</v>
      </c>
    </row>
    <row r="3317" spans="1:4" x14ac:dyDescent="0.25">
      <c r="A3317" s="6" t="s">
        <v>1293</v>
      </c>
      <c r="D3317" s="6" t="s">
        <v>4451</v>
      </c>
    </row>
    <row r="3318" spans="1:4" x14ac:dyDescent="0.25">
      <c r="A3318" s="6" t="s">
        <v>7608</v>
      </c>
      <c r="D3318" s="6" t="s">
        <v>6950</v>
      </c>
    </row>
    <row r="3319" spans="1:4" x14ac:dyDescent="0.25">
      <c r="A3319" s="6" t="s">
        <v>1434</v>
      </c>
      <c r="D3319" s="6" t="s">
        <v>8376</v>
      </c>
    </row>
    <row r="3320" spans="1:4" x14ac:dyDescent="0.25">
      <c r="A3320" s="6" t="s">
        <v>5962</v>
      </c>
      <c r="D3320" s="6" t="s">
        <v>2930</v>
      </c>
    </row>
    <row r="3321" spans="1:4" x14ac:dyDescent="0.25">
      <c r="A3321" s="6" t="s">
        <v>5963</v>
      </c>
      <c r="D3321" s="6" t="s">
        <v>8377</v>
      </c>
    </row>
    <row r="3322" spans="1:4" x14ac:dyDescent="0.25">
      <c r="A3322" s="6" t="s">
        <v>1580</v>
      </c>
      <c r="D3322" s="6" t="s">
        <v>6309</v>
      </c>
    </row>
    <row r="3323" spans="1:4" x14ac:dyDescent="0.25">
      <c r="A3323" s="6" t="s">
        <v>2853</v>
      </c>
      <c r="D3323" s="6" t="s">
        <v>3063</v>
      </c>
    </row>
    <row r="3324" spans="1:4" x14ac:dyDescent="0.25">
      <c r="A3324" s="6" t="s">
        <v>2896</v>
      </c>
      <c r="D3324" s="6" t="s">
        <v>2656</v>
      </c>
    </row>
    <row r="3325" spans="1:4" x14ac:dyDescent="0.25">
      <c r="A3325" s="6" t="s">
        <v>2962</v>
      </c>
      <c r="D3325" s="6" t="s">
        <v>1400</v>
      </c>
    </row>
    <row r="3326" spans="1:4" x14ac:dyDescent="0.25">
      <c r="A3326" s="6" t="s">
        <v>6932</v>
      </c>
      <c r="D3326" s="6" t="s">
        <v>4896</v>
      </c>
    </row>
    <row r="3327" spans="1:4" x14ac:dyDescent="0.25">
      <c r="A3327" s="6" t="s">
        <v>6933</v>
      </c>
      <c r="D3327" s="6" t="s">
        <v>1478</v>
      </c>
    </row>
    <row r="3328" spans="1:4" x14ac:dyDescent="0.25">
      <c r="A3328" s="6" t="s">
        <v>6934</v>
      </c>
      <c r="D3328" s="6" t="s">
        <v>4944</v>
      </c>
    </row>
    <row r="3329" spans="1:4" x14ac:dyDescent="0.25">
      <c r="A3329" s="6" t="s">
        <v>3074</v>
      </c>
      <c r="D3329" s="6" t="s">
        <v>8378</v>
      </c>
    </row>
    <row r="3330" spans="1:4" x14ac:dyDescent="0.25">
      <c r="A3330" s="6" t="s">
        <v>7183</v>
      </c>
      <c r="D3330" s="6" t="s">
        <v>1709</v>
      </c>
    </row>
    <row r="3331" spans="1:4" x14ac:dyDescent="0.25">
      <c r="A3331" s="6" t="s">
        <v>2449</v>
      </c>
      <c r="D3331" s="6" t="s">
        <v>4996</v>
      </c>
    </row>
    <row r="3332" spans="1:4" x14ac:dyDescent="0.25">
      <c r="A3332" s="6" t="s">
        <v>2315</v>
      </c>
      <c r="D3332" s="6" t="s">
        <v>5034</v>
      </c>
    </row>
    <row r="3333" spans="1:4" x14ac:dyDescent="0.25">
      <c r="A3333" s="6" t="s">
        <v>1832</v>
      </c>
      <c r="D3333" s="6" t="s">
        <v>8379</v>
      </c>
    </row>
    <row r="3334" spans="1:4" x14ac:dyDescent="0.25">
      <c r="A3334" s="6" t="s">
        <v>3124</v>
      </c>
      <c r="D3334" s="6" t="s">
        <v>5046</v>
      </c>
    </row>
    <row r="3335" spans="1:4" x14ac:dyDescent="0.25">
      <c r="A3335" s="6" t="s">
        <v>1418</v>
      </c>
      <c r="D3335" s="6" t="s">
        <v>5133</v>
      </c>
    </row>
    <row r="3336" spans="1:4" x14ac:dyDescent="0.25">
      <c r="A3336" s="6" t="s">
        <v>7609</v>
      </c>
      <c r="D3336" s="6" t="s">
        <v>5972</v>
      </c>
    </row>
    <row r="3337" spans="1:4" x14ac:dyDescent="0.25">
      <c r="A3337" s="6" t="s">
        <v>6444</v>
      </c>
      <c r="D3337" s="6" t="s">
        <v>5973</v>
      </c>
    </row>
    <row r="3338" spans="1:4" x14ac:dyDescent="0.25">
      <c r="A3338" s="6" t="s">
        <v>4744</v>
      </c>
      <c r="D3338" s="6" t="s">
        <v>8380</v>
      </c>
    </row>
    <row r="3339" spans="1:4" x14ac:dyDescent="0.25">
      <c r="A3339" s="6" t="s">
        <v>6064</v>
      </c>
      <c r="D3339" s="6" t="s">
        <v>5171</v>
      </c>
    </row>
    <row r="3340" spans="1:4" x14ac:dyDescent="0.25">
      <c r="A3340" s="6" t="s">
        <v>6935</v>
      </c>
      <c r="D3340" s="6" t="s">
        <v>5214</v>
      </c>
    </row>
    <row r="3341" spans="1:4" x14ac:dyDescent="0.25">
      <c r="A3341" s="6" t="s">
        <v>4792</v>
      </c>
      <c r="D3341" s="6" t="s">
        <v>5267</v>
      </c>
    </row>
    <row r="3342" spans="1:4" x14ac:dyDescent="0.25">
      <c r="A3342" s="6" t="s">
        <v>2366</v>
      </c>
      <c r="D3342" s="6" t="s">
        <v>5264</v>
      </c>
    </row>
    <row r="3343" spans="1:4" x14ac:dyDescent="0.25">
      <c r="A3343" s="6" t="s">
        <v>2395</v>
      </c>
      <c r="D3343" s="6" t="s">
        <v>5277</v>
      </c>
    </row>
    <row r="3344" spans="1:4" x14ac:dyDescent="0.25">
      <c r="A3344" s="6" t="s">
        <v>4859</v>
      </c>
      <c r="D3344" s="6" t="s">
        <v>5322</v>
      </c>
    </row>
    <row r="3345" spans="1:4" x14ac:dyDescent="0.25">
      <c r="A3345" s="6" t="s">
        <v>1313</v>
      </c>
      <c r="D3345" s="6" t="s">
        <v>5328</v>
      </c>
    </row>
    <row r="3346" spans="1:4" x14ac:dyDescent="0.25">
      <c r="A3346" s="6" t="s">
        <v>6936</v>
      </c>
      <c r="D3346" s="6" t="s">
        <v>5540</v>
      </c>
    </row>
    <row r="3347" spans="1:4" x14ac:dyDescent="0.25">
      <c r="A3347" s="6" t="s">
        <v>5964</v>
      </c>
      <c r="D3347" s="6" t="s">
        <v>2539</v>
      </c>
    </row>
    <row r="3348" spans="1:4" x14ac:dyDescent="0.25">
      <c r="A3348" s="6" t="s">
        <v>1650</v>
      </c>
      <c r="D3348" s="6" t="s">
        <v>1919</v>
      </c>
    </row>
    <row r="3349" spans="1:4" x14ac:dyDescent="0.25">
      <c r="A3349" s="6" t="s">
        <v>7610</v>
      </c>
      <c r="D3349" s="6" t="s">
        <v>2246</v>
      </c>
    </row>
    <row r="3350" spans="1:4" x14ac:dyDescent="0.25">
      <c r="A3350" s="6" t="s">
        <v>4027</v>
      </c>
      <c r="D3350" s="6" t="s">
        <v>5422</v>
      </c>
    </row>
    <row r="3351" spans="1:4" x14ac:dyDescent="0.25">
      <c r="A3351" s="6" t="s">
        <v>6135</v>
      </c>
      <c r="D3351" s="6" t="s">
        <v>5488</v>
      </c>
    </row>
    <row r="3352" spans="1:4" x14ac:dyDescent="0.25">
      <c r="A3352" s="6" t="s">
        <v>4208</v>
      </c>
      <c r="D3352" s="6" t="s">
        <v>6510</v>
      </c>
    </row>
    <row r="3353" spans="1:4" x14ac:dyDescent="0.25">
      <c r="A3353" s="6" t="s">
        <v>7962</v>
      </c>
      <c r="D3353" s="6" t="s">
        <v>2777</v>
      </c>
    </row>
    <row r="3354" spans="1:4" x14ac:dyDescent="0.25">
      <c r="A3354" s="6" t="s">
        <v>4282</v>
      </c>
      <c r="D3354" s="6" t="s">
        <v>6310</v>
      </c>
    </row>
    <row r="3355" spans="1:4" x14ac:dyDescent="0.25">
      <c r="A3355" s="6" t="s">
        <v>6937</v>
      </c>
      <c r="D3355" s="6" t="s">
        <v>8381</v>
      </c>
    </row>
    <row r="3356" spans="1:4" x14ac:dyDescent="0.25">
      <c r="A3356" s="6" t="s">
        <v>2614</v>
      </c>
      <c r="D3356" s="6" t="s">
        <v>1492</v>
      </c>
    </row>
    <row r="3357" spans="1:4" x14ac:dyDescent="0.25">
      <c r="A3357" s="6" t="s">
        <v>2181</v>
      </c>
      <c r="D3357" s="6" t="s">
        <v>7620</v>
      </c>
    </row>
    <row r="3358" spans="1:4" x14ac:dyDescent="0.25">
      <c r="A3358" s="6" t="s">
        <v>4410</v>
      </c>
      <c r="D3358" s="6" t="s">
        <v>8382</v>
      </c>
    </row>
    <row r="3359" spans="1:4" x14ac:dyDescent="0.25">
      <c r="A3359" s="6" t="s">
        <v>1286</v>
      </c>
      <c r="D3359" s="6" t="s">
        <v>2986</v>
      </c>
    </row>
    <row r="3360" spans="1:4" x14ac:dyDescent="0.25">
      <c r="A3360" s="6" t="s">
        <v>6304</v>
      </c>
      <c r="D3360" s="6" t="s">
        <v>6951</v>
      </c>
    </row>
    <row r="3361" spans="1:4" x14ac:dyDescent="0.25">
      <c r="A3361" s="6" t="s">
        <v>7611</v>
      </c>
      <c r="D3361" s="6" t="s">
        <v>5974</v>
      </c>
    </row>
    <row r="3362" spans="1:4" x14ac:dyDescent="0.25">
      <c r="A3362" s="6" t="s">
        <v>2831</v>
      </c>
      <c r="D3362" s="6" t="s">
        <v>3053</v>
      </c>
    </row>
    <row r="3363" spans="1:4" x14ac:dyDescent="0.25">
      <c r="A3363" s="6" t="s">
        <v>5796</v>
      </c>
      <c r="D3363" s="6" t="s">
        <v>2561</v>
      </c>
    </row>
    <row r="3364" spans="1:4" x14ac:dyDescent="0.25">
      <c r="A3364" s="6" t="s">
        <v>6938</v>
      </c>
      <c r="D3364" s="6" t="s">
        <v>2143</v>
      </c>
    </row>
    <row r="3365" spans="1:4" x14ac:dyDescent="0.25">
      <c r="A3365" s="6" t="s">
        <v>6939</v>
      </c>
      <c r="D3365" s="6" t="s">
        <v>3144</v>
      </c>
    </row>
    <row r="3366" spans="1:4" x14ac:dyDescent="0.25">
      <c r="A3366" s="6" t="s">
        <v>2923</v>
      </c>
      <c r="D3366" s="6" t="s">
        <v>1258</v>
      </c>
    </row>
    <row r="3367" spans="1:4" x14ac:dyDescent="0.25">
      <c r="A3367" s="6" t="s">
        <v>2963</v>
      </c>
      <c r="D3367" s="6" t="s">
        <v>3156</v>
      </c>
    </row>
    <row r="3368" spans="1:4" x14ac:dyDescent="0.25">
      <c r="A3368" s="6" t="s">
        <v>7185</v>
      </c>
      <c r="D3368" s="6" t="s">
        <v>7621</v>
      </c>
    </row>
    <row r="3369" spans="1:4" x14ac:dyDescent="0.25">
      <c r="A3369" s="6" t="s">
        <v>7184</v>
      </c>
      <c r="D3369" s="6" t="s">
        <v>8383</v>
      </c>
    </row>
    <row r="3370" spans="1:4" x14ac:dyDescent="0.25">
      <c r="A3370" s="6" t="s">
        <v>3085</v>
      </c>
      <c r="D3370" s="6" t="s">
        <v>1517</v>
      </c>
    </row>
    <row r="3371" spans="1:4" x14ac:dyDescent="0.25">
      <c r="A3371" s="6" t="s">
        <v>2568</v>
      </c>
      <c r="D3371" s="6" t="s">
        <v>3236</v>
      </c>
    </row>
    <row r="3372" spans="1:4" x14ac:dyDescent="0.25">
      <c r="A3372" s="6" t="s">
        <v>2127</v>
      </c>
      <c r="D3372" s="6" t="s">
        <v>6952</v>
      </c>
    </row>
    <row r="3373" spans="1:4" x14ac:dyDescent="0.25">
      <c r="A3373" s="6" t="s">
        <v>5965</v>
      </c>
      <c r="D3373" s="6" t="s">
        <v>3290</v>
      </c>
    </row>
    <row r="3374" spans="1:4" x14ac:dyDescent="0.25">
      <c r="A3374" s="6" t="s">
        <v>6940</v>
      </c>
      <c r="D3374" s="6" t="s">
        <v>3309</v>
      </c>
    </row>
    <row r="3375" spans="1:4" x14ac:dyDescent="0.25">
      <c r="A3375" s="6" t="s">
        <v>5797</v>
      </c>
      <c r="D3375" s="6" t="s">
        <v>5975</v>
      </c>
    </row>
    <row r="3376" spans="1:4" x14ac:dyDescent="0.25">
      <c r="A3376" s="6" t="s">
        <v>6305</v>
      </c>
      <c r="D3376" s="6" t="s">
        <v>3328</v>
      </c>
    </row>
    <row r="3377" spans="1:4" x14ac:dyDescent="0.25">
      <c r="A3377" s="6" t="s">
        <v>4622</v>
      </c>
      <c r="D3377" s="6" t="s">
        <v>3362</v>
      </c>
    </row>
    <row r="3378" spans="1:4" x14ac:dyDescent="0.25">
      <c r="A3378" s="6" t="s">
        <v>4700</v>
      </c>
      <c r="D3378" s="6" t="s">
        <v>3399</v>
      </c>
    </row>
    <row r="3379" spans="1:4" x14ac:dyDescent="0.25">
      <c r="A3379" s="6" t="s">
        <v>4767</v>
      </c>
      <c r="D3379" s="6" t="s">
        <v>3440</v>
      </c>
    </row>
    <row r="3380" spans="1:4" x14ac:dyDescent="0.25">
      <c r="A3380" s="6" t="s">
        <v>7298</v>
      </c>
      <c r="D3380" s="6" t="s">
        <v>3496</v>
      </c>
    </row>
    <row r="3381" spans="1:4" x14ac:dyDescent="0.25">
      <c r="A3381" s="6" t="s">
        <v>4834</v>
      </c>
      <c r="D3381" s="6" t="s">
        <v>3517</v>
      </c>
    </row>
    <row r="3382" spans="1:4" x14ac:dyDescent="0.25">
      <c r="A3382" s="6" t="s">
        <v>2374</v>
      </c>
      <c r="D3382" s="6" t="s">
        <v>3603</v>
      </c>
    </row>
    <row r="3383" spans="1:4" x14ac:dyDescent="0.25">
      <c r="A3383" s="6" t="s">
        <v>4886</v>
      </c>
      <c r="D3383" s="6" t="s">
        <v>7191</v>
      </c>
    </row>
    <row r="3384" spans="1:4" x14ac:dyDescent="0.25">
      <c r="A3384" s="6" t="s">
        <v>2797</v>
      </c>
      <c r="D3384" s="6" t="s">
        <v>2605</v>
      </c>
    </row>
    <row r="3385" spans="1:4" x14ac:dyDescent="0.25">
      <c r="A3385" s="6" t="s">
        <v>7612</v>
      </c>
      <c r="D3385" s="6" t="s">
        <v>2053</v>
      </c>
    </row>
    <row r="3386" spans="1:4" x14ac:dyDescent="0.25">
      <c r="A3386" s="6" t="s">
        <v>3084</v>
      </c>
      <c r="D3386" s="6" t="s">
        <v>3695</v>
      </c>
    </row>
    <row r="3387" spans="1:4" x14ac:dyDescent="0.25">
      <c r="A3387" s="6" t="s">
        <v>2658</v>
      </c>
      <c r="D3387" s="6" t="s">
        <v>3744</v>
      </c>
    </row>
    <row r="3388" spans="1:4" x14ac:dyDescent="0.25">
      <c r="A3388" s="6" t="s">
        <v>2133</v>
      </c>
      <c r="D3388" s="6" t="s">
        <v>8384</v>
      </c>
    </row>
    <row r="3389" spans="1:4" x14ac:dyDescent="0.25">
      <c r="A3389" s="6" t="s">
        <v>3108</v>
      </c>
      <c r="D3389" s="6" t="s">
        <v>1234</v>
      </c>
    </row>
    <row r="3390" spans="1:4" x14ac:dyDescent="0.25">
      <c r="A3390" s="6" t="s">
        <v>1367</v>
      </c>
      <c r="D3390" s="6" t="s">
        <v>2807</v>
      </c>
    </row>
    <row r="3391" spans="1:4" x14ac:dyDescent="0.25">
      <c r="A3391" s="6" t="s">
        <v>5966</v>
      </c>
      <c r="D3391" s="6" t="s">
        <v>1637</v>
      </c>
    </row>
    <row r="3392" spans="1:4" x14ac:dyDescent="0.25">
      <c r="A3392" s="6" t="s">
        <v>4943</v>
      </c>
      <c r="D3392" s="6" t="s">
        <v>2913</v>
      </c>
    </row>
    <row r="3393" spans="1:4" x14ac:dyDescent="0.25">
      <c r="A3393" s="6" t="s">
        <v>4994</v>
      </c>
      <c r="D3393" s="6" t="s">
        <v>2957</v>
      </c>
    </row>
    <row r="3394" spans="1:4" x14ac:dyDescent="0.25">
      <c r="A3394" s="6" t="s">
        <v>5040</v>
      </c>
      <c r="D3394" s="6" t="s">
        <v>3049</v>
      </c>
    </row>
    <row r="3395" spans="1:4" x14ac:dyDescent="0.25">
      <c r="A3395" s="6" t="s">
        <v>5104</v>
      </c>
      <c r="D3395" s="6" t="s">
        <v>8385</v>
      </c>
    </row>
    <row r="3396" spans="1:4" x14ac:dyDescent="0.25">
      <c r="A3396" s="6" t="s">
        <v>5119</v>
      </c>
      <c r="D3396" s="6" t="s">
        <v>2443</v>
      </c>
    </row>
    <row r="3397" spans="1:4" x14ac:dyDescent="0.25">
      <c r="A3397" s="6" t="s">
        <v>5159</v>
      </c>
      <c r="D3397" s="6" t="s">
        <v>1772</v>
      </c>
    </row>
    <row r="3398" spans="1:4" x14ac:dyDescent="0.25">
      <c r="A3398" s="6" t="s">
        <v>5204</v>
      </c>
      <c r="D3398" s="6" t="s">
        <v>2138</v>
      </c>
    </row>
    <row r="3399" spans="1:4" x14ac:dyDescent="0.25">
      <c r="A3399" s="6" t="s">
        <v>6306</v>
      </c>
      <c r="D3399" s="6" t="s">
        <v>3148</v>
      </c>
    </row>
    <row r="3400" spans="1:4" x14ac:dyDescent="0.25">
      <c r="A3400" s="6" t="s">
        <v>6307</v>
      </c>
      <c r="D3400" s="6" t="s">
        <v>5976</v>
      </c>
    </row>
    <row r="3401" spans="1:4" x14ac:dyDescent="0.25">
      <c r="A3401" s="6" t="s">
        <v>7963</v>
      </c>
      <c r="D3401" s="6" t="s">
        <v>6311</v>
      </c>
    </row>
    <row r="3402" spans="1:4" x14ac:dyDescent="0.25">
      <c r="A3402" s="6" t="s">
        <v>5337</v>
      </c>
      <c r="D3402" s="6" t="s">
        <v>6312</v>
      </c>
    </row>
    <row r="3403" spans="1:4" x14ac:dyDescent="0.25">
      <c r="A3403" s="6" t="s">
        <v>5363</v>
      </c>
      <c r="D3403" s="6" t="s">
        <v>7190</v>
      </c>
    </row>
    <row r="3404" spans="1:4" x14ac:dyDescent="0.25">
      <c r="A3404" s="6" t="s">
        <v>2533</v>
      </c>
      <c r="D3404" s="6" t="s">
        <v>5977</v>
      </c>
    </row>
    <row r="3405" spans="1:4" x14ac:dyDescent="0.25">
      <c r="A3405" s="6" t="s">
        <v>1911</v>
      </c>
      <c r="D3405" s="6" t="s">
        <v>4067</v>
      </c>
    </row>
    <row r="3406" spans="1:4" x14ac:dyDescent="0.25">
      <c r="A3406" s="6" t="s">
        <v>2268</v>
      </c>
      <c r="D3406" s="6" t="s">
        <v>4158</v>
      </c>
    </row>
    <row r="3407" spans="1:4" x14ac:dyDescent="0.25">
      <c r="A3407" s="6" t="s">
        <v>5477</v>
      </c>
      <c r="D3407" s="6" t="s">
        <v>2581</v>
      </c>
    </row>
    <row r="3408" spans="1:4" x14ac:dyDescent="0.25">
      <c r="A3408" s="6" t="s">
        <v>1295</v>
      </c>
      <c r="D3408" s="6" t="s">
        <v>4394</v>
      </c>
    </row>
    <row r="3409" spans="1:4" x14ac:dyDescent="0.25">
      <c r="A3409" s="6" t="s">
        <v>3805</v>
      </c>
      <c r="D3409" s="6" t="s">
        <v>4482</v>
      </c>
    </row>
    <row r="3410" spans="1:4" x14ac:dyDescent="0.25">
      <c r="A3410" s="6" t="s">
        <v>6942</v>
      </c>
      <c r="D3410" s="6" t="s">
        <v>6065</v>
      </c>
    </row>
    <row r="3411" spans="1:4" x14ac:dyDescent="0.25">
      <c r="A3411" s="6" t="s">
        <v>1508</v>
      </c>
      <c r="D3411" s="6" t="s">
        <v>8386</v>
      </c>
    </row>
    <row r="3412" spans="1:4" x14ac:dyDescent="0.25">
      <c r="A3412" s="6" t="s">
        <v>3863</v>
      </c>
      <c r="D3412" s="6" t="s">
        <v>6953</v>
      </c>
    </row>
    <row r="3413" spans="1:4" x14ac:dyDescent="0.25">
      <c r="A3413" s="6" t="s">
        <v>5967</v>
      </c>
      <c r="D3413" s="6" t="s">
        <v>7622</v>
      </c>
    </row>
    <row r="3414" spans="1:4" x14ac:dyDescent="0.25">
      <c r="A3414" s="6" t="s">
        <v>1587</v>
      </c>
      <c r="D3414" s="6" t="s">
        <v>4652</v>
      </c>
    </row>
    <row r="3415" spans="1:4" x14ac:dyDescent="0.25">
      <c r="A3415" s="6" t="s">
        <v>3892</v>
      </c>
      <c r="D3415" s="6" t="s">
        <v>6314</v>
      </c>
    </row>
    <row r="3416" spans="1:4" x14ac:dyDescent="0.25">
      <c r="A3416" s="6" t="s">
        <v>1737</v>
      </c>
      <c r="D3416" s="6" t="s">
        <v>4707</v>
      </c>
    </row>
    <row r="3417" spans="1:4" x14ac:dyDescent="0.25">
      <c r="A3417" s="6" t="s">
        <v>3981</v>
      </c>
      <c r="D3417" s="6" t="s">
        <v>6137</v>
      </c>
    </row>
    <row r="3418" spans="1:4" x14ac:dyDescent="0.25">
      <c r="A3418" s="6" t="s">
        <v>6943</v>
      </c>
      <c r="D3418" s="6" t="s">
        <v>5529</v>
      </c>
    </row>
    <row r="3419" spans="1:4" x14ac:dyDescent="0.25">
      <c r="A3419" s="6" t="s">
        <v>4093</v>
      </c>
      <c r="D3419" s="6" t="s">
        <v>2643</v>
      </c>
    </row>
    <row r="3420" spans="1:4" x14ac:dyDescent="0.25">
      <c r="A3420" s="6" t="s">
        <v>4096</v>
      </c>
      <c r="D3420" s="6" t="s">
        <v>7872</v>
      </c>
    </row>
    <row r="3421" spans="1:4" x14ac:dyDescent="0.25">
      <c r="A3421" s="6" t="s">
        <v>7964</v>
      </c>
      <c r="D3421" s="6" t="s">
        <v>7873</v>
      </c>
    </row>
    <row r="3422" spans="1:4" x14ac:dyDescent="0.25">
      <c r="A3422" s="6" t="s">
        <v>4251</v>
      </c>
      <c r="D3422" s="6" t="s">
        <v>8387</v>
      </c>
    </row>
    <row r="3423" spans="1:4" x14ac:dyDescent="0.25">
      <c r="A3423" s="6" t="s">
        <v>7186</v>
      </c>
      <c r="D3423" s="6" t="s">
        <v>6954</v>
      </c>
    </row>
    <row r="3424" spans="1:4" x14ac:dyDescent="0.25">
      <c r="A3424" s="6" t="s">
        <v>2510</v>
      </c>
      <c r="D3424" s="6" t="s">
        <v>8388</v>
      </c>
    </row>
    <row r="3425" spans="1:4" x14ac:dyDescent="0.25">
      <c r="A3425" s="6" t="s">
        <v>2157</v>
      </c>
      <c r="D3425" s="6" t="s">
        <v>4521</v>
      </c>
    </row>
    <row r="3426" spans="1:4" x14ac:dyDescent="0.25">
      <c r="A3426" s="6" t="s">
        <v>4393</v>
      </c>
      <c r="D3426" s="6" t="s">
        <v>7625</v>
      </c>
    </row>
    <row r="3427" spans="1:4" x14ac:dyDescent="0.25">
      <c r="A3427" s="6" t="s">
        <v>4433</v>
      </c>
      <c r="D3427" s="6" t="s">
        <v>4558</v>
      </c>
    </row>
    <row r="3428" spans="1:4" x14ac:dyDescent="0.25">
      <c r="A3428" s="6" t="s">
        <v>6308</v>
      </c>
      <c r="D3428" s="6" t="s">
        <v>6955</v>
      </c>
    </row>
    <row r="3429" spans="1:4" x14ac:dyDescent="0.25">
      <c r="A3429" s="6" t="s">
        <v>1382</v>
      </c>
      <c r="D3429" s="6" t="s">
        <v>4603</v>
      </c>
    </row>
    <row r="3430" spans="1:4" x14ac:dyDescent="0.25">
      <c r="A3430" s="6" t="s">
        <v>1270</v>
      </c>
      <c r="D3430" s="6" t="s">
        <v>4659</v>
      </c>
    </row>
    <row r="3431" spans="1:4" x14ac:dyDescent="0.25">
      <c r="A3431" s="6" t="s">
        <v>5968</v>
      </c>
      <c r="D3431" s="6" t="s">
        <v>8389</v>
      </c>
    </row>
    <row r="3432" spans="1:4" x14ac:dyDescent="0.25">
      <c r="A3432" s="6" t="s">
        <v>1554</v>
      </c>
      <c r="D3432" s="6" t="s">
        <v>4721</v>
      </c>
    </row>
    <row r="3433" spans="1:4" x14ac:dyDescent="0.25">
      <c r="A3433" s="6" t="s">
        <v>1480</v>
      </c>
      <c r="D3433" s="6" t="s">
        <v>7627</v>
      </c>
    </row>
    <row r="3434" spans="1:4" x14ac:dyDescent="0.25">
      <c r="A3434" s="6" t="s">
        <v>1706</v>
      </c>
      <c r="D3434" s="6" t="s">
        <v>7628</v>
      </c>
    </row>
    <row r="3435" spans="1:4" x14ac:dyDescent="0.25">
      <c r="A3435" s="6" t="s">
        <v>1676</v>
      </c>
      <c r="D3435" s="6" t="s">
        <v>7629</v>
      </c>
    </row>
    <row r="3436" spans="1:4" x14ac:dyDescent="0.25">
      <c r="A3436" s="6" t="s">
        <v>1755</v>
      </c>
      <c r="D3436" s="6" t="s">
        <v>6138</v>
      </c>
    </row>
    <row r="3437" spans="1:4" x14ac:dyDescent="0.25">
      <c r="A3437" s="6" t="s">
        <v>5060</v>
      </c>
      <c r="D3437" s="6" t="s">
        <v>6956</v>
      </c>
    </row>
    <row r="3438" spans="1:4" x14ac:dyDescent="0.25">
      <c r="A3438" s="6" t="s">
        <v>5143</v>
      </c>
      <c r="D3438" s="6" t="s">
        <v>8390</v>
      </c>
    </row>
    <row r="3439" spans="1:4" x14ac:dyDescent="0.25">
      <c r="A3439" s="6" t="s">
        <v>5249</v>
      </c>
      <c r="D3439" s="6" t="s">
        <v>2372</v>
      </c>
    </row>
    <row r="3440" spans="1:4" x14ac:dyDescent="0.25">
      <c r="A3440" s="6" t="s">
        <v>6509</v>
      </c>
      <c r="D3440" s="6" t="s">
        <v>2404</v>
      </c>
    </row>
    <row r="3441" spans="1:4" x14ac:dyDescent="0.25">
      <c r="A3441" s="6" t="s">
        <v>7613</v>
      </c>
      <c r="D3441" s="6" t="s">
        <v>2408</v>
      </c>
    </row>
    <row r="3442" spans="1:4" x14ac:dyDescent="0.25">
      <c r="A3442" s="6" t="s">
        <v>5292</v>
      </c>
      <c r="D3442" s="6" t="s">
        <v>6957</v>
      </c>
    </row>
    <row r="3443" spans="1:4" x14ac:dyDescent="0.25">
      <c r="A3443" s="6" t="s">
        <v>5315</v>
      </c>
      <c r="D3443" s="6" t="s">
        <v>1357</v>
      </c>
    </row>
    <row r="3444" spans="1:4" x14ac:dyDescent="0.25">
      <c r="A3444" s="6" t="s">
        <v>2725</v>
      </c>
      <c r="D3444" s="6" t="s">
        <v>6958</v>
      </c>
    </row>
    <row r="3445" spans="1:4" x14ac:dyDescent="0.25">
      <c r="A3445" s="6" t="s">
        <v>2288</v>
      </c>
      <c r="D3445" s="6" t="s">
        <v>7632</v>
      </c>
    </row>
    <row r="3446" spans="1:4" x14ac:dyDescent="0.25">
      <c r="A3446" s="6" t="s">
        <v>2326</v>
      </c>
      <c r="D3446" s="6" t="s">
        <v>1527</v>
      </c>
    </row>
    <row r="3447" spans="1:4" x14ac:dyDescent="0.25">
      <c r="A3447" s="6" t="s">
        <v>1941</v>
      </c>
      <c r="D3447" s="6" t="s">
        <v>4974</v>
      </c>
    </row>
    <row r="3448" spans="1:4" x14ac:dyDescent="0.25">
      <c r="A3448" s="6" t="s">
        <v>2083</v>
      </c>
      <c r="D3448" s="6" t="s">
        <v>1614</v>
      </c>
    </row>
    <row r="3449" spans="1:4" x14ac:dyDescent="0.25">
      <c r="A3449" s="6" t="s">
        <v>2226</v>
      </c>
      <c r="D3449" s="6" t="s">
        <v>1756</v>
      </c>
    </row>
    <row r="3450" spans="1:4" x14ac:dyDescent="0.25">
      <c r="A3450" s="6" t="s">
        <v>5402</v>
      </c>
      <c r="D3450" s="6" t="s">
        <v>5084</v>
      </c>
    </row>
    <row r="3451" spans="1:4" x14ac:dyDescent="0.25">
      <c r="A3451" s="6" t="s">
        <v>5417</v>
      </c>
      <c r="D3451" s="6" t="s">
        <v>8391</v>
      </c>
    </row>
    <row r="3452" spans="1:4" x14ac:dyDescent="0.25">
      <c r="A3452" s="6" t="s">
        <v>5459</v>
      </c>
      <c r="D3452" s="6" t="s">
        <v>5139</v>
      </c>
    </row>
    <row r="3453" spans="1:4" x14ac:dyDescent="0.25">
      <c r="A3453" s="6" t="s">
        <v>6944</v>
      </c>
      <c r="D3453" s="6" t="s">
        <v>5147</v>
      </c>
    </row>
    <row r="3454" spans="1:4" x14ac:dyDescent="0.25">
      <c r="A3454" s="6" t="s">
        <v>3950</v>
      </c>
      <c r="D3454" s="6" t="s">
        <v>8392</v>
      </c>
    </row>
    <row r="3455" spans="1:4" x14ac:dyDescent="0.25">
      <c r="A3455" s="6" t="s">
        <v>7614</v>
      </c>
      <c r="D3455" s="6" t="s">
        <v>2552</v>
      </c>
    </row>
    <row r="3456" spans="1:4" x14ac:dyDescent="0.25">
      <c r="A3456" s="6" t="s">
        <v>6945</v>
      </c>
      <c r="D3456" s="6" t="s">
        <v>1783</v>
      </c>
    </row>
    <row r="3457" spans="1:4" x14ac:dyDescent="0.25">
      <c r="A3457" s="6" t="s">
        <v>2678</v>
      </c>
      <c r="D3457" s="6" t="s">
        <v>1914</v>
      </c>
    </row>
    <row r="3458" spans="1:4" x14ac:dyDescent="0.25">
      <c r="A3458" s="6" t="s">
        <v>4453</v>
      </c>
      <c r="D3458" s="6" t="s">
        <v>2095</v>
      </c>
    </row>
    <row r="3459" spans="1:4" x14ac:dyDescent="0.25">
      <c r="A3459" s="6" t="s">
        <v>4498</v>
      </c>
      <c r="D3459" s="6" t="s">
        <v>5413</v>
      </c>
    </row>
    <row r="3460" spans="1:4" x14ac:dyDescent="0.25">
      <c r="A3460" s="6" t="s">
        <v>6946</v>
      </c>
      <c r="D3460" s="6" t="s">
        <v>1381</v>
      </c>
    </row>
    <row r="3461" spans="1:4" x14ac:dyDescent="0.25">
      <c r="A3461" s="6" t="s">
        <v>5798</v>
      </c>
      <c r="D3461" s="6" t="s">
        <v>1245</v>
      </c>
    </row>
    <row r="3462" spans="1:4" x14ac:dyDescent="0.25">
      <c r="A3462" s="6" t="s">
        <v>5799</v>
      </c>
      <c r="D3462" s="6" t="s">
        <v>3169</v>
      </c>
    </row>
    <row r="3463" spans="1:4" x14ac:dyDescent="0.25">
      <c r="A3463" s="6" t="s">
        <v>5800</v>
      </c>
      <c r="D3463" s="6" t="s">
        <v>3189</v>
      </c>
    </row>
    <row r="3464" spans="1:4" x14ac:dyDescent="0.25">
      <c r="A3464" s="6" t="s">
        <v>5801</v>
      </c>
      <c r="D3464" s="6" t="s">
        <v>1452</v>
      </c>
    </row>
    <row r="3465" spans="1:4" x14ac:dyDescent="0.25">
      <c r="A3465" s="6" t="s">
        <v>4921</v>
      </c>
      <c r="D3465" s="6" t="s">
        <v>1463</v>
      </c>
    </row>
    <row r="3466" spans="1:4" x14ac:dyDescent="0.25">
      <c r="A3466" s="6" t="s">
        <v>6947</v>
      </c>
      <c r="D3466" s="6" t="s">
        <v>3229</v>
      </c>
    </row>
    <row r="3467" spans="1:4" x14ac:dyDescent="0.25">
      <c r="A3467" s="6" t="s">
        <v>5969</v>
      </c>
      <c r="D3467" s="6" t="s">
        <v>8393</v>
      </c>
    </row>
    <row r="3468" spans="1:4" x14ac:dyDescent="0.25">
      <c r="A3468" s="6" t="s">
        <v>5015</v>
      </c>
      <c r="D3468" s="6" t="s">
        <v>1694</v>
      </c>
    </row>
    <row r="3469" spans="1:4" x14ac:dyDescent="0.25">
      <c r="A3469" s="6" t="s">
        <v>6948</v>
      </c>
      <c r="D3469" s="6" t="s">
        <v>1649</v>
      </c>
    </row>
    <row r="3470" spans="1:4" x14ac:dyDescent="0.25">
      <c r="A3470" s="6" t="s">
        <v>5121</v>
      </c>
      <c r="D3470" s="6" t="s">
        <v>3261</v>
      </c>
    </row>
    <row r="3471" spans="1:4" x14ac:dyDescent="0.25">
      <c r="A3471" s="6" t="s">
        <v>5970</v>
      </c>
      <c r="D3471" s="6" t="s">
        <v>3297</v>
      </c>
    </row>
    <row r="3472" spans="1:4" x14ac:dyDescent="0.25">
      <c r="A3472" s="6" t="s">
        <v>5157</v>
      </c>
      <c r="D3472" s="6" t="s">
        <v>6959</v>
      </c>
    </row>
    <row r="3473" spans="1:4" x14ac:dyDescent="0.25">
      <c r="A3473" s="6" t="s">
        <v>5205</v>
      </c>
      <c r="D3473" s="6" t="s">
        <v>1741</v>
      </c>
    </row>
    <row r="3474" spans="1:4" x14ac:dyDescent="0.25">
      <c r="A3474" s="6" t="s">
        <v>5258</v>
      </c>
      <c r="D3474" s="6" t="s">
        <v>3331</v>
      </c>
    </row>
    <row r="3475" spans="1:4" x14ac:dyDescent="0.25">
      <c r="A3475" s="6" t="s">
        <v>5336</v>
      </c>
      <c r="D3475" s="6" t="s">
        <v>3363</v>
      </c>
    </row>
    <row r="3476" spans="1:4" x14ac:dyDescent="0.25">
      <c r="A3476" s="6" t="s">
        <v>2647</v>
      </c>
      <c r="D3476" s="6" t="s">
        <v>3417</v>
      </c>
    </row>
    <row r="3477" spans="1:4" x14ac:dyDescent="0.25">
      <c r="A3477" s="6" t="s">
        <v>2119</v>
      </c>
      <c r="D3477" s="6" t="s">
        <v>3435</v>
      </c>
    </row>
    <row r="3478" spans="1:4" x14ac:dyDescent="0.25">
      <c r="A3478" s="6" t="s">
        <v>2239</v>
      </c>
      <c r="D3478" s="6" t="s">
        <v>3441</v>
      </c>
    </row>
    <row r="3479" spans="1:4" x14ac:dyDescent="0.25">
      <c r="A3479" s="6" t="s">
        <v>5478</v>
      </c>
      <c r="D3479" s="6" t="s">
        <v>3478</v>
      </c>
    </row>
    <row r="3480" spans="1:4" x14ac:dyDescent="0.25">
      <c r="A3480" s="6" t="s">
        <v>7615</v>
      </c>
      <c r="D3480" s="6" t="s">
        <v>3551</v>
      </c>
    </row>
    <row r="3481" spans="1:4" x14ac:dyDescent="0.25">
      <c r="A3481" s="6" t="s">
        <v>7616</v>
      </c>
      <c r="D3481" s="6" t="s">
        <v>3563</v>
      </c>
    </row>
    <row r="3482" spans="1:4" x14ac:dyDescent="0.25">
      <c r="A3482" s="6" t="s">
        <v>6949</v>
      </c>
      <c r="D3482" s="6" t="s">
        <v>3586</v>
      </c>
    </row>
    <row r="3483" spans="1:4" x14ac:dyDescent="0.25">
      <c r="A3483" s="6" t="s">
        <v>7188</v>
      </c>
      <c r="D3483" s="6" t="s">
        <v>3619</v>
      </c>
    </row>
    <row r="3484" spans="1:4" x14ac:dyDescent="0.25">
      <c r="A3484" s="6" t="s">
        <v>7617</v>
      </c>
      <c r="D3484" s="6" t="s">
        <v>2734</v>
      </c>
    </row>
    <row r="3485" spans="1:4" x14ac:dyDescent="0.25">
      <c r="A3485" s="6" t="s">
        <v>7187</v>
      </c>
      <c r="D3485" s="6" t="s">
        <v>5978</v>
      </c>
    </row>
    <row r="3486" spans="1:4" x14ac:dyDescent="0.25">
      <c r="A3486" s="6" t="s">
        <v>4362</v>
      </c>
      <c r="D3486" s="6" t="s">
        <v>2297</v>
      </c>
    </row>
    <row r="3487" spans="1:4" x14ac:dyDescent="0.25">
      <c r="A3487" s="6" t="s">
        <v>2594</v>
      </c>
      <c r="D3487" s="6" t="s">
        <v>2306</v>
      </c>
    </row>
    <row r="3488" spans="1:4" x14ac:dyDescent="0.25">
      <c r="A3488" s="6" t="s">
        <v>1998</v>
      </c>
      <c r="D3488" s="6" t="s">
        <v>1824</v>
      </c>
    </row>
    <row r="3489" spans="1:4" x14ac:dyDescent="0.25">
      <c r="A3489" s="6" t="s">
        <v>7618</v>
      </c>
      <c r="D3489" s="6" t="s">
        <v>2029</v>
      </c>
    </row>
    <row r="3490" spans="1:4" x14ac:dyDescent="0.25">
      <c r="A3490" s="6" t="s">
        <v>3857</v>
      </c>
      <c r="D3490" s="6" t="s">
        <v>2196</v>
      </c>
    </row>
    <row r="3491" spans="1:4" x14ac:dyDescent="0.25">
      <c r="A3491" s="6" t="s">
        <v>3900</v>
      </c>
      <c r="D3491" s="6" t="s">
        <v>3729</v>
      </c>
    </row>
    <row r="3492" spans="1:4" x14ac:dyDescent="0.25">
      <c r="A3492" s="6" t="s">
        <v>4016</v>
      </c>
      <c r="D3492" s="6" t="s">
        <v>3681</v>
      </c>
    </row>
    <row r="3493" spans="1:4" x14ac:dyDescent="0.25">
      <c r="A3493" s="6" t="s">
        <v>5971</v>
      </c>
      <c r="D3493" s="6" t="s">
        <v>3766</v>
      </c>
    </row>
    <row r="3494" spans="1:4" x14ac:dyDescent="0.25">
      <c r="A3494" s="6" t="s">
        <v>2527</v>
      </c>
      <c r="D3494" s="6" t="s">
        <v>4927</v>
      </c>
    </row>
    <row r="3495" spans="1:4" x14ac:dyDescent="0.25">
      <c r="A3495" s="6" t="s">
        <v>2179</v>
      </c>
      <c r="D3495" s="6" t="s">
        <v>6315</v>
      </c>
    </row>
    <row r="3496" spans="1:4" x14ac:dyDescent="0.25">
      <c r="A3496" s="6" t="s">
        <v>4451</v>
      </c>
      <c r="D3496" s="6" t="s">
        <v>7634</v>
      </c>
    </row>
    <row r="3497" spans="1:4" x14ac:dyDescent="0.25">
      <c r="A3497" s="6" t="s">
        <v>6950</v>
      </c>
      <c r="D3497" s="6" t="s">
        <v>4956</v>
      </c>
    </row>
    <row r="3498" spans="1:4" x14ac:dyDescent="0.25">
      <c r="A3498" s="6" t="s">
        <v>2930</v>
      </c>
      <c r="D3498" s="6" t="s">
        <v>5011</v>
      </c>
    </row>
    <row r="3499" spans="1:4" x14ac:dyDescent="0.25">
      <c r="A3499" s="6" t="s">
        <v>6309</v>
      </c>
      <c r="D3499" s="6" t="s">
        <v>5039</v>
      </c>
    </row>
    <row r="3500" spans="1:4" x14ac:dyDescent="0.25">
      <c r="A3500" s="6" t="s">
        <v>7189</v>
      </c>
      <c r="D3500" s="6" t="s">
        <v>5073</v>
      </c>
    </row>
    <row r="3501" spans="1:4" x14ac:dyDescent="0.25">
      <c r="A3501" s="6" t="s">
        <v>7965</v>
      </c>
      <c r="D3501" s="6" t="s">
        <v>5125</v>
      </c>
    </row>
    <row r="3502" spans="1:4" x14ac:dyDescent="0.25">
      <c r="A3502" s="6" t="s">
        <v>3063</v>
      </c>
      <c r="D3502" s="6" t="s">
        <v>7635</v>
      </c>
    </row>
    <row r="3503" spans="1:4" x14ac:dyDescent="0.25">
      <c r="A3503" s="6" t="s">
        <v>2656</v>
      </c>
      <c r="D3503" s="6" t="s">
        <v>8394</v>
      </c>
    </row>
    <row r="3504" spans="1:4" x14ac:dyDescent="0.25">
      <c r="A3504" s="6" t="s">
        <v>1400</v>
      </c>
      <c r="D3504" s="6" t="s">
        <v>5228</v>
      </c>
    </row>
    <row r="3505" spans="1:4" x14ac:dyDescent="0.25">
      <c r="A3505" s="6" t="s">
        <v>4896</v>
      </c>
      <c r="D3505" s="6" t="s">
        <v>5235</v>
      </c>
    </row>
    <row r="3506" spans="1:4" x14ac:dyDescent="0.25">
      <c r="A3506" s="6" t="s">
        <v>4914</v>
      </c>
      <c r="D3506" s="6" t="s">
        <v>5279</v>
      </c>
    </row>
    <row r="3507" spans="1:4" x14ac:dyDescent="0.25">
      <c r="A3507" s="6" t="s">
        <v>7619</v>
      </c>
      <c r="D3507" s="6" t="s">
        <v>6316</v>
      </c>
    </row>
    <row r="3508" spans="1:4" x14ac:dyDescent="0.25">
      <c r="A3508" s="6" t="s">
        <v>1478</v>
      </c>
      <c r="D3508" s="6" t="s">
        <v>5359</v>
      </c>
    </row>
    <row r="3509" spans="1:4" x14ac:dyDescent="0.25">
      <c r="A3509" s="6" t="s">
        <v>4944</v>
      </c>
      <c r="D3509" s="6" t="s">
        <v>5547</v>
      </c>
    </row>
    <row r="3510" spans="1:4" x14ac:dyDescent="0.25">
      <c r="A3510" s="6" t="s">
        <v>1709</v>
      </c>
      <c r="D3510" s="6" t="s">
        <v>2554</v>
      </c>
    </row>
    <row r="3511" spans="1:4" x14ac:dyDescent="0.25">
      <c r="A3511" s="6" t="s">
        <v>4996</v>
      </c>
      <c r="D3511" s="6" t="s">
        <v>2099</v>
      </c>
    </row>
    <row r="3512" spans="1:4" x14ac:dyDescent="0.25">
      <c r="A3512" s="6" t="s">
        <v>5034</v>
      </c>
      <c r="D3512" s="6" t="s">
        <v>2251</v>
      </c>
    </row>
    <row r="3513" spans="1:4" x14ac:dyDescent="0.25">
      <c r="A3513" s="6" t="s">
        <v>5046</v>
      </c>
      <c r="D3513" s="6" t="s">
        <v>5495</v>
      </c>
    </row>
    <row r="3514" spans="1:4" x14ac:dyDescent="0.25">
      <c r="A3514" s="6" t="s">
        <v>5133</v>
      </c>
      <c r="D3514" s="6" t="s">
        <v>1351</v>
      </c>
    </row>
    <row r="3515" spans="1:4" x14ac:dyDescent="0.25">
      <c r="A3515" s="6" t="s">
        <v>5972</v>
      </c>
      <c r="D3515" s="6" t="s">
        <v>1521</v>
      </c>
    </row>
    <row r="3516" spans="1:4" x14ac:dyDescent="0.25">
      <c r="A3516" s="6" t="s">
        <v>5973</v>
      </c>
      <c r="D3516" s="6" t="s">
        <v>4964</v>
      </c>
    </row>
    <row r="3517" spans="1:4" x14ac:dyDescent="0.25">
      <c r="A3517" s="6" t="s">
        <v>5171</v>
      </c>
      <c r="D3517" s="6" t="s">
        <v>8395</v>
      </c>
    </row>
    <row r="3518" spans="1:4" x14ac:dyDescent="0.25">
      <c r="A3518" s="6" t="s">
        <v>5214</v>
      </c>
      <c r="D3518" s="6" t="s">
        <v>1619</v>
      </c>
    </row>
    <row r="3519" spans="1:4" x14ac:dyDescent="0.25">
      <c r="A3519" s="6" t="s">
        <v>5267</v>
      </c>
      <c r="D3519" s="6" t="s">
        <v>5009</v>
      </c>
    </row>
    <row r="3520" spans="1:4" x14ac:dyDescent="0.25">
      <c r="A3520" s="6" t="s">
        <v>5264</v>
      </c>
      <c r="D3520" s="6" t="s">
        <v>6318</v>
      </c>
    </row>
    <row r="3521" spans="1:4" x14ac:dyDescent="0.25">
      <c r="A3521" s="6" t="s">
        <v>5277</v>
      </c>
      <c r="D3521" s="6" t="s">
        <v>5054</v>
      </c>
    </row>
    <row r="3522" spans="1:4" x14ac:dyDescent="0.25">
      <c r="A3522" s="6" t="s">
        <v>6136</v>
      </c>
      <c r="D3522" s="6" t="s">
        <v>5129</v>
      </c>
    </row>
    <row r="3523" spans="1:4" x14ac:dyDescent="0.25">
      <c r="A3523" s="6" t="s">
        <v>5322</v>
      </c>
      <c r="D3523" s="6" t="s">
        <v>5123</v>
      </c>
    </row>
    <row r="3524" spans="1:4" x14ac:dyDescent="0.25">
      <c r="A3524" s="6" t="s">
        <v>5328</v>
      </c>
      <c r="D3524" s="6" t="s">
        <v>8396</v>
      </c>
    </row>
    <row r="3525" spans="1:4" x14ac:dyDescent="0.25">
      <c r="A3525" s="6" t="s">
        <v>7966</v>
      </c>
      <c r="D3525" s="6" t="s">
        <v>5182</v>
      </c>
    </row>
    <row r="3526" spans="1:4" x14ac:dyDescent="0.25">
      <c r="A3526" s="6" t="s">
        <v>2539</v>
      </c>
      <c r="D3526" s="6" t="s">
        <v>5190</v>
      </c>
    </row>
    <row r="3527" spans="1:4" x14ac:dyDescent="0.25">
      <c r="A3527" s="6" t="s">
        <v>1919</v>
      </c>
      <c r="D3527" s="6" t="s">
        <v>5248</v>
      </c>
    </row>
    <row r="3528" spans="1:4" x14ac:dyDescent="0.25">
      <c r="A3528" s="6" t="s">
        <v>2246</v>
      </c>
      <c r="D3528" s="6" t="s">
        <v>5254</v>
      </c>
    </row>
    <row r="3529" spans="1:4" x14ac:dyDescent="0.25">
      <c r="A3529" s="6" t="s">
        <v>5422</v>
      </c>
      <c r="D3529" s="6" t="s">
        <v>6960</v>
      </c>
    </row>
    <row r="3530" spans="1:4" x14ac:dyDescent="0.25">
      <c r="A3530" s="6" t="s">
        <v>5488</v>
      </c>
      <c r="D3530" s="6" t="s">
        <v>7636</v>
      </c>
    </row>
    <row r="3531" spans="1:4" x14ac:dyDescent="0.25">
      <c r="A3531" s="6" t="s">
        <v>6510</v>
      </c>
      <c r="D3531" s="6" t="s">
        <v>5313</v>
      </c>
    </row>
    <row r="3532" spans="1:4" x14ac:dyDescent="0.25">
      <c r="A3532" s="6" t="s">
        <v>2777</v>
      </c>
      <c r="D3532" s="6" t="s">
        <v>5346</v>
      </c>
    </row>
    <row r="3533" spans="1:4" x14ac:dyDescent="0.25">
      <c r="A3533" s="6" t="s">
        <v>6310</v>
      </c>
      <c r="D3533" s="6" t="s">
        <v>6319</v>
      </c>
    </row>
    <row r="3534" spans="1:4" x14ac:dyDescent="0.25">
      <c r="A3534" s="6" t="s">
        <v>1492</v>
      </c>
      <c r="D3534" s="6" t="s">
        <v>2538</v>
      </c>
    </row>
    <row r="3535" spans="1:4" x14ac:dyDescent="0.25">
      <c r="A3535" s="6" t="s">
        <v>2849</v>
      </c>
      <c r="D3535" s="6" t="s">
        <v>1921</v>
      </c>
    </row>
    <row r="3536" spans="1:4" x14ac:dyDescent="0.25">
      <c r="A3536" s="6" t="s">
        <v>7620</v>
      </c>
      <c r="D3536" s="6" t="s">
        <v>5399</v>
      </c>
    </row>
    <row r="3537" spans="1:4" x14ac:dyDescent="0.25">
      <c r="A3537" s="6" t="s">
        <v>2986</v>
      </c>
      <c r="D3537" s="6" t="s">
        <v>5493</v>
      </c>
    </row>
    <row r="3538" spans="1:4" x14ac:dyDescent="0.25">
      <c r="A3538" s="6" t="s">
        <v>6951</v>
      </c>
      <c r="D3538" s="6" t="s">
        <v>1423</v>
      </c>
    </row>
    <row r="3539" spans="1:4" x14ac:dyDescent="0.25">
      <c r="A3539" s="6" t="s">
        <v>7967</v>
      </c>
      <c r="D3539" s="6" t="s">
        <v>4539</v>
      </c>
    </row>
    <row r="3540" spans="1:4" x14ac:dyDescent="0.25">
      <c r="A3540" s="6" t="s">
        <v>5974</v>
      </c>
      <c r="D3540" s="6" t="s">
        <v>4543</v>
      </c>
    </row>
    <row r="3541" spans="1:4" x14ac:dyDescent="0.25">
      <c r="A3541" s="6" t="s">
        <v>2561</v>
      </c>
      <c r="D3541" s="6" t="s">
        <v>6961</v>
      </c>
    </row>
    <row r="3542" spans="1:4" x14ac:dyDescent="0.25">
      <c r="A3542" s="6" t="s">
        <v>2143</v>
      </c>
      <c r="D3542" s="6" t="s">
        <v>1572</v>
      </c>
    </row>
    <row r="3543" spans="1:4" x14ac:dyDescent="0.25">
      <c r="A3543" s="6" t="s">
        <v>3144</v>
      </c>
      <c r="D3543" s="6" t="s">
        <v>4567</v>
      </c>
    </row>
    <row r="3544" spans="1:4" x14ac:dyDescent="0.25">
      <c r="A3544" s="6" t="s">
        <v>1258</v>
      </c>
      <c r="D3544" s="6" t="s">
        <v>1719</v>
      </c>
    </row>
    <row r="3545" spans="1:4" x14ac:dyDescent="0.25">
      <c r="A3545" s="6" t="s">
        <v>3156</v>
      </c>
      <c r="D3545" s="6" t="s">
        <v>4607</v>
      </c>
    </row>
    <row r="3546" spans="1:4" x14ac:dyDescent="0.25">
      <c r="A3546" s="6" t="s">
        <v>7621</v>
      </c>
      <c r="D3546" s="6" t="s">
        <v>8397</v>
      </c>
    </row>
    <row r="3547" spans="1:4" x14ac:dyDescent="0.25">
      <c r="A3547" s="6" t="s">
        <v>1517</v>
      </c>
      <c r="D3547" s="6" t="s">
        <v>4649</v>
      </c>
    </row>
    <row r="3548" spans="1:4" x14ac:dyDescent="0.25">
      <c r="A3548" s="6" t="s">
        <v>3236</v>
      </c>
      <c r="D3548" s="6" t="s">
        <v>4685</v>
      </c>
    </row>
    <row r="3549" spans="1:4" x14ac:dyDescent="0.25">
      <c r="A3549" s="6" t="s">
        <v>6952</v>
      </c>
      <c r="D3549" s="6" t="s">
        <v>4738</v>
      </c>
    </row>
    <row r="3550" spans="1:4" x14ac:dyDescent="0.25">
      <c r="A3550" s="6" t="s">
        <v>3290</v>
      </c>
      <c r="D3550" s="6" t="s">
        <v>4737</v>
      </c>
    </row>
    <row r="3551" spans="1:4" x14ac:dyDescent="0.25">
      <c r="A3551" s="6" t="s">
        <v>3309</v>
      </c>
      <c r="D3551" s="6" t="s">
        <v>4755</v>
      </c>
    </row>
    <row r="3552" spans="1:4" x14ac:dyDescent="0.25">
      <c r="A3552" s="6" t="s">
        <v>5975</v>
      </c>
      <c r="D3552" s="6" t="s">
        <v>7192</v>
      </c>
    </row>
    <row r="3553" spans="1:4" x14ac:dyDescent="0.25">
      <c r="A3553" s="6" t="s">
        <v>3328</v>
      </c>
      <c r="D3553" s="6" t="s">
        <v>4781</v>
      </c>
    </row>
    <row r="3554" spans="1:4" x14ac:dyDescent="0.25">
      <c r="A3554" s="6" t="s">
        <v>3362</v>
      </c>
      <c r="D3554" s="6" t="s">
        <v>8398</v>
      </c>
    </row>
    <row r="3555" spans="1:4" x14ac:dyDescent="0.25">
      <c r="A3555" s="6" t="s">
        <v>3399</v>
      </c>
      <c r="D3555" s="6" t="s">
        <v>8399</v>
      </c>
    </row>
    <row r="3556" spans="1:4" x14ac:dyDescent="0.25">
      <c r="A3556" s="6" t="s">
        <v>3440</v>
      </c>
      <c r="D3556" s="6" t="s">
        <v>7300</v>
      </c>
    </row>
    <row r="3557" spans="1:4" x14ac:dyDescent="0.25">
      <c r="A3557" s="6" t="s">
        <v>3496</v>
      </c>
      <c r="D3557" s="6" t="s">
        <v>2432</v>
      </c>
    </row>
    <row r="3558" spans="1:4" x14ac:dyDescent="0.25">
      <c r="A3558" s="6" t="s">
        <v>3517</v>
      </c>
      <c r="D3558" s="6" t="s">
        <v>2426</v>
      </c>
    </row>
    <row r="3559" spans="1:4" x14ac:dyDescent="0.25">
      <c r="A3559" s="6" t="s">
        <v>3569</v>
      </c>
      <c r="D3559" s="6" t="s">
        <v>2411</v>
      </c>
    </row>
    <row r="3560" spans="1:4" x14ac:dyDescent="0.25">
      <c r="A3560" s="6" t="s">
        <v>3603</v>
      </c>
      <c r="D3560" s="6" t="s">
        <v>2402</v>
      </c>
    </row>
    <row r="3561" spans="1:4" x14ac:dyDescent="0.25">
      <c r="A3561" s="6" t="s">
        <v>2605</v>
      </c>
      <c r="D3561" s="6" t="s">
        <v>2403</v>
      </c>
    </row>
    <row r="3562" spans="1:4" x14ac:dyDescent="0.25">
      <c r="A3562" s="6" t="s">
        <v>2053</v>
      </c>
      <c r="D3562" s="6" t="s">
        <v>6320</v>
      </c>
    </row>
    <row r="3563" spans="1:4" x14ac:dyDescent="0.25">
      <c r="A3563" s="6" t="s">
        <v>3695</v>
      </c>
      <c r="D3563" s="6" t="s">
        <v>8400</v>
      </c>
    </row>
    <row r="3564" spans="1:4" x14ac:dyDescent="0.25">
      <c r="A3564" s="6" t="s">
        <v>3744</v>
      </c>
      <c r="D3564" s="6" t="s">
        <v>4577</v>
      </c>
    </row>
    <row r="3565" spans="1:4" x14ac:dyDescent="0.25">
      <c r="A3565" s="6" t="s">
        <v>1234</v>
      </c>
      <c r="D3565" s="6" t="s">
        <v>4629</v>
      </c>
    </row>
    <row r="3566" spans="1:4" x14ac:dyDescent="0.25">
      <c r="A3566" s="6" t="s">
        <v>2780</v>
      </c>
      <c r="D3566" s="6" t="s">
        <v>4670</v>
      </c>
    </row>
    <row r="3567" spans="1:4" x14ac:dyDescent="0.25">
      <c r="A3567" s="6" t="s">
        <v>2807</v>
      </c>
      <c r="D3567" s="6" t="s">
        <v>4752</v>
      </c>
    </row>
    <row r="3568" spans="1:4" x14ac:dyDescent="0.25">
      <c r="A3568" s="6" t="s">
        <v>2828</v>
      </c>
      <c r="D3568" s="6" t="s">
        <v>4761</v>
      </c>
    </row>
    <row r="3569" spans="1:4" x14ac:dyDescent="0.25">
      <c r="A3569" s="6" t="s">
        <v>1637</v>
      </c>
      <c r="D3569" s="6" t="s">
        <v>4786</v>
      </c>
    </row>
    <row r="3570" spans="1:4" x14ac:dyDescent="0.25">
      <c r="A3570" s="6" t="s">
        <v>2913</v>
      </c>
      <c r="D3570" s="6" t="s">
        <v>4835</v>
      </c>
    </row>
    <row r="3571" spans="1:4" x14ac:dyDescent="0.25">
      <c r="A3571" s="6" t="s">
        <v>2957</v>
      </c>
      <c r="D3571" s="6" t="s">
        <v>2350</v>
      </c>
    </row>
    <row r="3572" spans="1:4" x14ac:dyDescent="0.25">
      <c r="A3572" s="6" t="s">
        <v>3049</v>
      </c>
      <c r="D3572" s="6" t="s">
        <v>6066</v>
      </c>
    </row>
    <row r="3573" spans="1:4" x14ac:dyDescent="0.25">
      <c r="A3573" s="6" t="s">
        <v>2443</v>
      </c>
      <c r="D3573" s="6" t="s">
        <v>6962</v>
      </c>
    </row>
    <row r="3574" spans="1:4" x14ac:dyDescent="0.25">
      <c r="A3574" s="6" t="s">
        <v>1772</v>
      </c>
      <c r="D3574" s="6" t="s">
        <v>6445</v>
      </c>
    </row>
    <row r="3575" spans="1:4" x14ac:dyDescent="0.25">
      <c r="A3575" s="6" t="s">
        <v>2138</v>
      </c>
      <c r="D3575" s="6" t="s">
        <v>8401</v>
      </c>
    </row>
    <row r="3576" spans="1:4" x14ac:dyDescent="0.25">
      <c r="A3576" s="6" t="s">
        <v>3148</v>
      </c>
      <c r="D3576" s="6" t="s">
        <v>3127</v>
      </c>
    </row>
    <row r="3577" spans="1:4" x14ac:dyDescent="0.25">
      <c r="A3577" s="6" t="s">
        <v>5976</v>
      </c>
      <c r="D3577" s="6" t="s">
        <v>8402</v>
      </c>
    </row>
    <row r="3578" spans="1:4" x14ac:dyDescent="0.25">
      <c r="A3578" s="6" t="s">
        <v>6311</v>
      </c>
      <c r="D3578" s="6" t="s">
        <v>4434</v>
      </c>
    </row>
    <row r="3579" spans="1:4" x14ac:dyDescent="0.25">
      <c r="A3579" s="6" t="s">
        <v>6312</v>
      </c>
      <c r="D3579" s="6" t="s">
        <v>8403</v>
      </c>
    </row>
    <row r="3580" spans="1:4" x14ac:dyDescent="0.25">
      <c r="A3580" s="6" t="s">
        <v>7190</v>
      </c>
      <c r="D3580" s="6" t="s">
        <v>8404</v>
      </c>
    </row>
    <row r="3581" spans="1:4" x14ac:dyDescent="0.25">
      <c r="A3581" s="6" t="s">
        <v>5977</v>
      </c>
      <c r="D3581" s="6" t="s">
        <v>2654</v>
      </c>
    </row>
    <row r="3582" spans="1:4" x14ac:dyDescent="0.25">
      <c r="A3582" s="6" t="s">
        <v>4067</v>
      </c>
      <c r="D3582" s="6" t="s">
        <v>1953</v>
      </c>
    </row>
    <row r="3583" spans="1:4" x14ac:dyDescent="0.25">
      <c r="A3583" s="6" t="s">
        <v>4158</v>
      </c>
      <c r="D3583" s="6" t="s">
        <v>6321</v>
      </c>
    </row>
    <row r="3584" spans="1:4" x14ac:dyDescent="0.25">
      <c r="A3584" s="6" t="s">
        <v>4303</v>
      </c>
      <c r="D3584" s="6" t="s">
        <v>8405</v>
      </c>
    </row>
    <row r="3585" spans="1:4" x14ac:dyDescent="0.25">
      <c r="A3585" s="6" t="s">
        <v>2581</v>
      </c>
      <c r="D3585" s="6" t="s">
        <v>4868</v>
      </c>
    </row>
    <row r="3586" spans="1:4" x14ac:dyDescent="0.25">
      <c r="A3586" s="6" t="s">
        <v>4394</v>
      </c>
      <c r="D3586" s="6" t="s">
        <v>6322</v>
      </c>
    </row>
    <row r="3587" spans="1:4" x14ac:dyDescent="0.25">
      <c r="A3587" s="6" t="s">
        <v>4482</v>
      </c>
      <c r="D3587" s="6" t="s">
        <v>1330</v>
      </c>
    </row>
    <row r="3588" spans="1:4" x14ac:dyDescent="0.25">
      <c r="A3588" s="6" t="s">
        <v>6065</v>
      </c>
      <c r="D3588" s="6" t="s">
        <v>1460</v>
      </c>
    </row>
    <row r="3589" spans="1:4" x14ac:dyDescent="0.25">
      <c r="A3589" s="6" t="s">
        <v>6313</v>
      </c>
      <c r="D3589" s="6" t="s">
        <v>1604</v>
      </c>
    </row>
    <row r="3590" spans="1:4" x14ac:dyDescent="0.25">
      <c r="A3590" s="6" t="s">
        <v>6953</v>
      </c>
      <c r="D3590" s="6" t="s">
        <v>8406</v>
      </c>
    </row>
    <row r="3591" spans="1:4" x14ac:dyDescent="0.25">
      <c r="A3591" s="6" t="s">
        <v>7622</v>
      </c>
      <c r="D3591" s="6" t="s">
        <v>3324</v>
      </c>
    </row>
    <row r="3592" spans="1:4" x14ac:dyDescent="0.25">
      <c r="A3592" s="6" t="s">
        <v>4652</v>
      </c>
      <c r="D3592" s="6" t="s">
        <v>3426</v>
      </c>
    </row>
    <row r="3593" spans="1:4" x14ac:dyDescent="0.25">
      <c r="A3593" s="6" t="s">
        <v>6314</v>
      </c>
      <c r="D3593" s="6" t="s">
        <v>3508</v>
      </c>
    </row>
    <row r="3594" spans="1:4" x14ac:dyDescent="0.25">
      <c r="A3594" s="6" t="s">
        <v>4707</v>
      </c>
      <c r="D3594" s="6" t="s">
        <v>3491</v>
      </c>
    </row>
    <row r="3595" spans="1:4" x14ac:dyDescent="0.25">
      <c r="A3595" s="6" t="s">
        <v>6137</v>
      </c>
      <c r="D3595" s="6" t="s">
        <v>7193</v>
      </c>
    </row>
    <row r="3596" spans="1:4" x14ac:dyDescent="0.25">
      <c r="A3596" s="6" t="s">
        <v>7623</v>
      </c>
      <c r="D3596" s="6" t="s">
        <v>3606</v>
      </c>
    </row>
    <row r="3597" spans="1:4" x14ac:dyDescent="0.25">
      <c r="A3597" s="6" t="s">
        <v>7624</v>
      </c>
      <c r="D3597" s="6" t="s">
        <v>5980</v>
      </c>
    </row>
    <row r="3598" spans="1:4" x14ac:dyDescent="0.25">
      <c r="A3598" s="6" t="s">
        <v>2643</v>
      </c>
      <c r="D3598" s="6" t="s">
        <v>2746</v>
      </c>
    </row>
    <row r="3599" spans="1:4" x14ac:dyDescent="0.25">
      <c r="A3599" s="6" t="s">
        <v>4846</v>
      </c>
      <c r="D3599" s="6" t="s">
        <v>1813</v>
      </c>
    </row>
    <row r="3600" spans="1:4" x14ac:dyDescent="0.25">
      <c r="A3600" s="6" t="s">
        <v>7872</v>
      </c>
      <c r="D3600" s="6" t="s">
        <v>1826</v>
      </c>
    </row>
    <row r="3601" spans="1:4" x14ac:dyDescent="0.25">
      <c r="A3601" s="6" t="s">
        <v>7873</v>
      </c>
      <c r="D3601" s="6" t="s">
        <v>2197</v>
      </c>
    </row>
    <row r="3602" spans="1:4" x14ac:dyDescent="0.25">
      <c r="A3602" s="6" t="s">
        <v>6954</v>
      </c>
      <c r="D3602" s="6" t="s">
        <v>3678</v>
      </c>
    </row>
    <row r="3603" spans="1:4" x14ac:dyDescent="0.25">
      <c r="A3603" s="6" t="s">
        <v>7874</v>
      </c>
      <c r="D3603" s="6" t="s">
        <v>3682</v>
      </c>
    </row>
    <row r="3604" spans="1:4" x14ac:dyDescent="0.25">
      <c r="A3604" s="6" t="s">
        <v>2389</v>
      </c>
      <c r="D3604" s="6" t="s">
        <v>4924</v>
      </c>
    </row>
    <row r="3605" spans="1:4" x14ac:dyDescent="0.25">
      <c r="A3605" s="6" t="s">
        <v>4521</v>
      </c>
      <c r="D3605" s="6" t="s">
        <v>4967</v>
      </c>
    </row>
    <row r="3606" spans="1:4" x14ac:dyDescent="0.25">
      <c r="A3606" s="6" t="s">
        <v>7625</v>
      </c>
      <c r="D3606" s="6" t="s">
        <v>8407</v>
      </c>
    </row>
    <row r="3607" spans="1:4" x14ac:dyDescent="0.25">
      <c r="A3607" s="6" t="s">
        <v>4558</v>
      </c>
      <c r="D3607" s="6" t="s">
        <v>5001</v>
      </c>
    </row>
    <row r="3608" spans="1:4" x14ac:dyDescent="0.25">
      <c r="A3608" s="6" t="s">
        <v>6955</v>
      </c>
      <c r="D3608" s="6" t="s">
        <v>6967</v>
      </c>
    </row>
    <row r="3609" spans="1:4" x14ac:dyDescent="0.25">
      <c r="A3609" s="6" t="s">
        <v>4603</v>
      </c>
      <c r="D3609" s="6" t="s">
        <v>5851</v>
      </c>
    </row>
    <row r="3610" spans="1:4" x14ac:dyDescent="0.25">
      <c r="A3610" s="6" t="s">
        <v>7626</v>
      </c>
      <c r="D3610" s="6" t="s">
        <v>5981</v>
      </c>
    </row>
    <row r="3611" spans="1:4" x14ac:dyDescent="0.25">
      <c r="A3611" s="6" t="s">
        <v>4659</v>
      </c>
      <c r="D3611" s="6" t="s">
        <v>6323</v>
      </c>
    </row>
    <row r="3612" spans="1:4" x14ac:dyDescent="0.25">
      <c r="A3612" s="6" t="s">
        <v>4721</v>
      </c>
      <c r="D3612" s="6" t="s">
        <v>5281</v>
      </c>
    </row>
    <row r="3613" spans="1:4" x14ac:dyDescent="0.25">
      <c r="A3613" s="6" t="s">
        <v>7627</v>
      </c>
      <c r="D3613" s="6" t="s">
        <v>8408</v>
      </c>
    </row>
    <row r="3614" spans="1:4" x14ac:dyDescent="0.25">
      <c r="A3614" s="6" t="s">
        <v>7628</v>
      </c>
      <c r="D3614" s="6" t="s">
        <v>5852</v>
      </c>
    </row>
    <row r="3615" spans="1:4" x14ac:dyDescent="0.25">
      <c r="A3615" s="6" t="s">
        <v>7629</v>
      </c>
      <c r="D3615" s="6" t="s">
        <v>2639</v>
      </c>
    </row>
    <row r="3616" spans="1:4" x14ac:dyDescent="0.25">
      <c r="A3616" s="6" t="s">
        <v>7630</v>
      </c>
      <c r="D3616" s="6" t="s">
        <v>2253</v>
      </c>
    </row>
    <row r="3617" spans="1:4" x14ac:dyDescent="0.25">
      <c r="A3617" s="6" t="s">
        <v>7631</v>
      </c>
      <c r="D3617" s="6" t="s">
        <v>5500</v>
      </c>
    </row>
    <row r="3618" spans="1:4" x14ac:dyDescent="0.25">
      <c r="A3618" s="6" t="s">
        <v>6138</v>
      </c>
      <c r="D3618" s="6" t="s">
        <v>1409</v>
      </c>
    </row>
    <row r="3619" spans="1:4" x14ac:dyDescent="0.25">
      <c r="A3619" s="6" t="s">
        <v>6956</v>
      </c>
      <c r="D3619" s="6" t="s">
        <v>1348</v>
      </c>
    </row>
    <row r="3620" spans="1:4" x14ac:dyDescent="0.25">
      <c r="A3620" s="6" t="s">
        <v>2372</v>
      </c>
      <c r="D3620" s="6" t="s">
        <v>1566</v>
      </c>
    </row>
    <row r="3621" spans="1:4" x14ac:dyDescent="0.25">
      <c r="A3621" s="6" t="s">
        <v>2404</v>
      </c>
      <c r="D3621" s="6" t="s">
        <v>1474</v>
      </c>
    </row>
    <row r="3622" spans="1:4" x14ac:dyDescent="0.25">
      <c r="A3622" s="6" t="s">
        <v>2408</v>
      </c>
      <c r="D3622" s="6" t="s">
        <v>6324</v>
      </c>
    </row>
    <row r="3623" spans="1:4" x14ac:dyDescent="0.25">
      <c r="A3623" s="6" t="s">
        <v>6957</v>
      </c>
      <c r="D3623" s="6" t="s">
        <v>1610</v>
      </c>
    </row>
    <row r="3624" spans="1:4" x14ac:dyDescent="0.25">
      <c r="A3624" s="6" t="s">
        <v>1357</v>
      </c>
      <c r="D3624" s="6" t="s">
        <v>3269</v>
      </c>
    </row>
    <row r="3625" spans="1:4" x14ac:dyDescent="0.25">
      <c r="A3625" s="6" t="s">
        <v>6958</v>
      </c>
      <c r="D3625" s="6" t="s">
        <v>3311</v>
      </c>
    </row>
    <row r="3626" spans="1:4" x14ac:dyDescent="0.25">
      <c r="A3626" s="6" t="s">
        <v>7632</v>
      </c>
      <c r="D3626" s="6" t="s">
        <v>1750</v>
      </c>
    </row>
    <row r="3627" spans="1:4" x14ac:dyDescent="0.25">
      <c r="A3627" s="6" t="s">
        <v>1527</v>
      </c>
      <c r="D3627" s="6" t="s">
        <v>3376</v>
      </c>
    </row>
    <row r="3628" spans="1:4" x14ac:dyDescent="0.25">
      <c r="A3628" s="6" t="s">
        <v>4974</v>
      </c>
      <c r="D3628" s="6" t="s">
        <v>3414</v>
      </c>
    </row>
    <row r="3629" spans="1:4" x14ac:dyDescent="0.25">
      <c r="A3629" s="6" t="s">
        <v>1614</v>
      </c>
      <c r="D3629" s="6" t="s">
        <v>7644</v>
      </c>
    </row>
    <row r="3630" spans="1:4" x14ac:dyDescent="0.25">
      <c r="A3630" s="6" t="s">
        <v>1682</v>
      </c>
      <c r="D3630" s="6" t="s">
        <v>3455</v>
      </c>
    </row>
    <row r="3631" spans="1:4" x14ac:dyDescent="0.25">
      <c r="A3631" s="6" t="s">
        <v>5033</v>
      </c>
      <c r="D3631" s="6" t="s">
        <v>3468</v>
      </c>
    </row>
    <row r="3632" spans="1:4" x14ac:dyDescent="0.25">
      <c r="A3632" s="6" t="s">
        <v>1756</v>
      </c>
      <c r="D3632" s="6" t="s">
        <v>3506</v>
      </c>
    </row>
    <row r="3633" spans="1:4" x14ac:dyDescent="0.25">
      <c r="A3633" s="6" t="s">
        <v>5084</v>
      </c>
      <c r="D3633" s="6" t="s">
        <v>3572</v>
      </c>
    </row>
    <row r="3634" spans="1:4" x14ac:dyDescent="0.25">
      <c r="A3634" s="6" t="s">
        <v>5139</v>
      </c>
      <c r="D3634" s="6" t="s">
        <v>6325</v>
      </c>
    </row>
    <row r="3635" spans="1:4" x14ac:dyDescent="0.25">
      <c r="A3635" s="6" t="s">
        <v>5147</v>
      </c>
      <c r="D3635" s="6" t="s">
        <v>8409</v>
      </c>
    </row>
    <row r="3636" spans="1:4" x14ac:dyDescent="0.25">
      <c r="A3636" s="6" t="s">
        <v>5188</v>
      </c>
      <c r="D3636" s="6" t="s">
        <v>3596</v>
      </c>
    </row>
    <row r="3637" spans="1:4" x14ac:dyDescent="0.25">
      <c r="A3637" s="6" t="s">
        <v>5384</v>
      </c>
      <c r="D3637" s="6" t="s">
        <v>3635</v>
      </c>
    </row>
    <row r="3638" spans="1:4" x14ac:dyDescent="0.25">
      <c r="A3638" s="6" t="s">
        <v>2552</v>
      </c>
      <c r="D3638" s="6" t="s">
        <v>2719</v>
      </c>
    </row>
    <row r="3639" spans="1:4" x14ac:dyDescent="0.25">
      <c r="A3639" s="6" t="s">
        <v>1783</v>
      </c>
      <c r="D3639" s="6" t="s">
        <v>2282</v>
      </c>
    </row>
    <row r="3640" spans="1:4" x14ac:dyDescent="0.25">
      <c r="A3640" s="6" t="s">
        <v>1914</v>
      </c>
      <c r="D3640" s="6" t="s">
        <v>2322</v>
      </c>
    </row>
    <row r="3641" spans="1:4" x14ac:dyDescent="0.25">
      <c r="A3641" s="6" t="s">
        <v>2095</v>
      </c>
      <c r="D3641" s="6" t="s">
        <v>1908</v>
      </c>
    </row>
    <row r="3642" spans="1:4" x14ac:dyDescent="0.25">
      <c r="A3642" s="6" t="s">
        <v>5413</v>
      </c>
      <c r="D3642" s="6" t="s">
        <v>2078</v>
      </c>
    </row>
    <row r="3643" spans="1:4" x14ac:dyDescent="0.25">
      <c r="A3643" s="6" t="s">
        <v>1381</v>
      </c>
      <c r="D3643" s="6" t="s">
        <v>2236</v>
      </c>
    </row>
    <row r="3644" spans="1:4" x14ac:dyDescent="0.25">
      <c r="A3644" s="6" t="s">
        <v>1245</v>
      </c>
      <c r="D3644" s="6" t="s">
        <v>3706</v>
      </c>
    </row>
    <row r="3645" spans="1:4" x14ac:dyDescent="0.25">
      <c r="A3645" s="6" t="s">
        <v>3169</v>
      </c>
      <c r="D3645" s="6" t="s">
        <v>8410</v>
      </c>
    </row>
    <row r="3646" spans="1:4" x14ac:dyDescent="0.25">
      <c r="A3646" s="6" t="s">
        <v>3189</v>
      </c>
      <c r="D3646" s="6" t="s">
        <v>1390</v>
      </c>
    </row>
    <row r="3647" spans="1:4" x14ac:dyDescent="0.25">
      <c r="A3647" s="6" t="s">
        <v>3198</v>
      </c>
      <c r="D3647" s="6" t="s">
        <v>1305</v>
      </c>
    </row>
    <row r="3648" spans="1:4" x14ac:dyDescent="0.25">
      <c r="A3648" s="6" t="s">
        <v>1452</v>
      </c>
      <c r="D3648" s="6" t="s">
        <v>6326</v>
      </c>
    </row>
    <row r="3649" spans="1:4" x14ac:dyDescent="0.25">
      <c r="A3649" s="6" t="s">
        <v>1463</v>
      </c>
      <c r="D3649" s="6" t="s">
        <v>1438</v>
      </c>
    </row>
    <row r="3650" spans="1:4" x14ac:dyDescent="0.25">
      <c r="A3650" s="6" t="s">
        <v>3229</v>
      </c>
      <c r="D3650" s="6" t="s">
        <v>3845</v>
      </c>
    </row>
    <row r="3651" spans="1:4" x14ac:dyDescent="0.25">
      <c r="A3651" s="6" t="s">
        <v>1694</v>
      </c>
      <c r="D3651" s="6" t="s">
        <v>3877</v>
      </c>
    </row>
    <row r="3652" spans="1:4" x14ac:dyDescent="0.25">
      <c r="A3652" s="6" t="s">
        <v>1649</v>
      </c>
      <c r="D3652" s="6" t="s">
        <v>1687</v>
      </c>
    </row>
    <row r="3653" spans="1:4" x14ac:dyDescent="0.25">
      <c r="A3653" s="6" t="s">
        <v>3261</v>
      </c>
      <c r="D3653" s="6" t="s">
        <v>1584</v>
      </c>
    </row>
    <row r="3654" spans="1:4" x14ac:dyDescent="0.25">
      <c r="A3654" s="6" t="s">
        <v>3297</v>
      </c>
      <c r="D3654" s="6" t="s">
        <v>3895</v>
      </c>
    </row>
    <row r="3655" spans="1:4" x14ac:dyDescent="0.25">
      <c r="A3655" s="6" t="s">
        <v>6959</v>
      </c>
      <c r="D3655" s="6" t="s">
        <v>1735</v>
      </c>
    </row>
    <row r="3656" spans="1:4" x14ac:dyDescent="0.25">
      <c r="A3656" s="6" t="s">
        <v>1741</v>
      </c>
      <c r="D3656" s="6" t="s">
        <v>4033</v>
      </c>
    </row>
    <row r="3657" spans="1:4" x14ac:dyDescent="0.25">
      <c r="A3657" s="6" t="s">
        <v>3331</v>
      </c>
      <c r="D3657" s="6" t="s">
        <v>4075</v>
      </c>
    </row>
    <row r="3658" spans="1:4" x14ac:dyDescent="0.25">
      <c r="A3658" s="6" t="s">
        <v>3363</v>
      </c>
      <c r="D3658" s="6" t="s">
        <v>8411</v>
      </c>
    </row>
    <row r="3659" spans="1:4" x14ac:dyDescent="0.25">
      <c r="A3659" s="6" t="s">
        <v>3417</v>
      </c>
      <c r="D3659" s="6" t="s">
        <v>4100</v>
      </c>
    </row>
    <row r="3660" spans="1:4" x14ac:dyDescent="0.25">
      <c r="A3660" s="6" t="s">
        <v>3435</v>
      </c>
      <c r="D3660" s="6" t="s">
        <v>4107</v>
      </c>
    </row>
    <row r="3661" spans="1:4" x14ac:dyDescent="0.25">
      <c r="A3661" s="6" t="s">
        <v>3441</v>
      </c>
      <c r="D3661" s="6" t="s">
        <v>4174</v>
      </c>
    </row>
    <row r="3662" spans="1:4" x14ac:dyDescent="0.25">
      <c r="A3662" s="6" t="s">
        <v>3478</v>
      </c>
      <c r="D3662" s="6" t="s">
        <v>4259</v>
      </c>
    </row>
    <row r="3663" spans="1:4" x14ac:dyDescent="0.25">
      <c r="A3663" s="6" t="s">
        <v>3551</v>
      </c>
      <c r="D3663" s="6" t="s">
        <v>4331</v>
      </c>
    </row>
    <row r="3664" spans="1:4" x14ac:dyDescent="0.25">
      <c r="A3664" s="6" t="s">
        <v>3563</v>
      </c>
      <c r="D3664" s="6" t="s">
        <v>2762</v>
      </c>
    </row>
    <row r="3665" spans="1:4" x14ac:dyDescent="0.25">
      <c r="A3665" s="6" t="s">
        <v>7633</v>
      </c>
      <c r="D3665" s="6" t="s">
        <v>1793</v>
      </c>
    </row>
    <row r="3666" spans="1:4" x14ac:dyDescent="0.25">
      <c r="A3666" s="6" t="s">
        <v>3586</v>
      </c>
      <c r="D3666" s="6" t="s">
        <v>2163</v>
      </c>
    </row>
    <row r="3667" spans="1:4" x14ac:dyDescent="0.25">
      <c r="A3667" s="6" t="s">
        <v>3619</v>
      </c>
      <c r="D3667" s="6" t="s">
        <v>4440</v>
      </c>
    </row>
    <row r="3668" spans="1:4" x14ac:dyDescent="0.25">
      <c r="A3668" s="6" t="s">
        <v>3659</v>
      </c>
      <c r="D3668" s="6" t="s">
        <v>8412</v>
      </c>
    </row>
    <row r="3669" spans="1:4" x14ac:dyDescent="0.25">
      <c r="A3669" s="6" t="s">
        <v>2734</v>
      </c>
      <c r="D3669" s="6" t="s">
        <v>1376</v>
      </c>
    </row>
    <row r="3670" spans="1:4" x14ac:dyDescent="0.25">
      <c r="A3670" s="6" t="s">
        <v>5978</v>
      </c>
      <c r="D3670" s="6" t="s">
        <v>1227</v>
      </c>
    </row>
    <row r="3671" spans="1:4" x14ac:dyDescent="0.25">
      <c r="A3671" s="6" t="s">
        <v>7299</v>
      </c>
      <c r="D3671" s="6" t="s">
        <v>2784</v>
      </c>
    </row>
    <row r="3672" spans="1:4" x14ac:dyDescent="0.25">
      <c r="A3672" s="6" t="s">
        <v>2297</v>
      </c>
      <c r="D3672" s="6" t="s">
        <v>1432</v>
      </c>
    </row>
    <row r="3673" spans="1:4" x14ac:dyDescent="0.25">
      <c r="A3673" s="6" t="s">
        <v>2306</v>
      </c>
      <c r="D3673" s="6" t="s">
        <v>2804</v>
      </c>
    </row>
    <row r="3674" spans="1:4" x14ac:dyDescent="0.25">
      <c r="A3674" s="6" t="s">
        <v>1824</v>
      </c>
      <c r="D3674" s="6" t="s">
        <v>5982</v>
      </c>
    </row>
    <row r="3675" spans="1:4" x14ac:dyDescent="0.25">
      <c r="A3675" s="6" t="s">
        <v>2029</v>
      </c>
      <c r="D3675" s="6" t="s">
        <v>1576</v>
      </c>
    </row>
    <row r="3676" spans="1:4" x14ac:dyDescent="0.25">
      <c r="A3676" s="6" t="s">
        <v>2196</v>
      </c>
      <c r="D3676" s="6" t="s">
        <v>2836</v>
      </c>
    </row>
    <row r="3677" spans="1:4" x14ac:dyDescent="0.25">
      <c r="A3677" s="6" t="s">
        <v>3729</v>
      </c>
      <c r="D3677" s="6" t="s">
        <v>2844</v>
      </c>
    </row>
    <row r="3678" spans="1:4" x14ac:dyDescent="0.25">
      <c r="A3678" s="6" t="s">
        <v>3681</v>
      </c>
      <c r="D3678" s="6" t="s">
        <v>1728</v>
      </c>
    </row>
    <row r="3679" spans="1:4" x14ac:dyDescent="0.25">
      <c r="A3679" s="6" t="s">
        <v>3766</v>
      </c>
      <c r="D3679" s="6" t="s">
        <v>2901</v>
      </c>
    </row>
    <row r="3680" spans="1:4" x14ac:dyDescent="0.25">
      <c r="A3680" s="6" t="s">
        <v>4927</v>
      </c>
      <c r="D3680" s="6" t="s">
        <v>2947</v>
      </c>
    </row>
    <row r="3681" spans="1:4" x14ac:dyDescent="0.25">
      <c r="A3681" s="6" t="s">
        <v>6315</v>
      </c>
      <c r="D3681" s="6" t="s">
        <v>2954</v>
      </c>
    </row>
    <row r="3682" spans="1:4" x14ac:dyDescent="0.25">
      <c r="A3682" s="6" t="s">
        <v>7634</v>
      </c>
      <c r="D3682" s="6" t="s">
        <v>2989</v>
      </c>
    </row>
    <row r="3683" spans="1:4" x14ac:dyDescent="0.25">
      <c r="A3683" s="6" t="s">
        <v>4956</v>
      </c>
      <c r="D3683" s="6" t="s">
        <v>7646</v>
      </c>
    </row>
    <row r="3684" spans="1:4" x14ac:dyDescent="0.25">
      <c r="A3684" s="6" t="s">
        <v>4981</v>
      </c>
      <c r="D3684" s="6" t="s">
        <v>3020</v>
      </c>
    </row>
    <row r="3685" spans="1:4" x14ac:dyDescent="0.25">
      <c r="A3685" s="6" t="s">
        <v>5011</v>
      </c>
      <c r="D3685" s="6" t="s">
        <v>3038</v>
      </c>
    </row>
    <row r="3686" spans="1:4" x14ac:dyDescent="0.25">
      <c r="A3686" s="6" t="s">
        <v>5039</v>
      </c>
      <c r="D3686" s="6" t="s">
        <v>3080</v>
      </c>
    </row>
    <row r="3687" spans="1:4" x14ac:dyDescent="0.25">
      <c r="A3687" s="6" t="s">
        <v>5073</v>
      </c>
      <c r="D3687" s="6" t="s">
        <v>2735</v>
      </c>
    </row>
    <row r="3688" spans="1:4" x14ac:dyDescent="0.25">
      <c r="A3688" s="6" t="s">
        <v>5125</v>
      </c>
      <c r="D3688" s="6" t="s">
        <v>2301</v>
      </c>
    </row>
    <row r="3689" spans="1:4" x14ac:dyDescent="0.25">
      <c r="A3689" s="6" t="s">
        <v>7635</v>
      </c>
      <c r="D3689" s="6" t="s">
        <v>1835</v>
      </c>
    </row>
    <row r="3690" spans="1:4" x14ac:dyDescent="0.25">
      <c r="A3690" s="6" t="s">
        <v>5228</v>
      </c>
      <c r="D3690" s="6" t="s">
        <v>2144</v>
      </c>
    </row>
    <row r="3691" spans="1:4" x14ac:dyDescent="0.25">
      <c r="A3691" s="6" t="s">
        <v>5235</v>
      </c>
      <c r="D3691" s="6" t="s">
        <v>3142</v>
      </c>
    </row>
    <row r="3692" spans="1:4" x14ac:dyDescent="0.25">
      <c r="A3692" s="6" t="s">
        <v>5279</v>
      </c>
      <c r="D3692" s="6" t="s">
        <v>8413</v>
      </c>
    </row>
    <row r="3693" spans="1:4" x14ac:dyDescent="0.25">
      <c r="A3693" s="6" t="s">
        <v>6316</v>
      </c>
      <c r="D3693" s="6" t="s">
        <v>5983</v>
      </c>
    </row>
    <row r="3694" spans="1:4" x14ac:dyDescent="0.25">
      <c r="A3694" s="6" t="s">
        <v>6317</v>
      </c>
      <c r="D3694" s="6" t="s">
        <v>6971</v>
      </c>
    </row>
    <row r="3695" spans="1:4" x14ac:dyDescent="0.25">
      <c r="A3695" s="6" t="s">
        <v>5359</v>
      </c>
      <c r="D3695" s="6" t="s">
        <v>8414</v>
      </c>
    </row>
    <row r="3696" spans="1:4" x14ac:dyDescent="0.25">
      <c r="A3696" s="6" t="s">
        <v>5365</v>
      </c>
      <c r="D3696" s="6" t="s">
        <v>6972</v>
      </c>
    </row>
    <row r="3697" spans="1:4" x14ac:dyDescent="0.25">
      <c r="A3697" s="6" t="s">
        <v>5385</v>
      </c>
      <c r="D3697" s="6" t="s">
        <v>2873</v>
      </c>
    </row>
    <row r="3698" spans="1:4" x14ac:dyDescent="0.25">
      <c r="A3698" s="6" t="s">
        <v>6162</v>
      </c>
      <c r="D3698" s="6" t="s">
        <v>7647</v>
      </c>
    </row>
    <row r="3699" spans="1:4" x14ac:dyDescent="0.25">
      <c r="A3699" s="6" t="s">
        <v>5547</v>
      </c>
      <c r="D3699" s="6" t="s">
        <v>5984</v>
      </c>
    </row>
    <row r="3700" spans="1:4" x14ac:dyDescent="0.25">
      <c r="A3700" s="6" t="s">
        <v>2554</v>
      </c>
      <c r="D3700" s="6" t="s">
        <v>7648</v>
      </c>
    </row>
    <row r="3701" spans="1:4" x14ac:dyDescent="0.25">
      <c r="A3701" s="6" t="s">
        <v>2099</v>
      </c>
      <c r="D3701" s="6" t="s">
        <v>8415</v>
      </c>
    </row>
    <row r="3702" spans="1:4" x14ac:dyDescent="0.25">
      <c r="A3702" s="6" t="s">
        <v>2251</v>
      </c>
      <c r="D3702" s="6" t="s">
        <v>8416</v>
      </c>
    </row>
    <row r="3703" spans="1:4" x14ac:dyDescent="0.25">
      <c r="A3703" s="6" t="s">
        <v>5495</v>
      </c>
      <c r="D3703" s="6" t="s">
        <v>2563</v>
      </c>
    </row>
    <row r="3704" spans="1:4" x14ac:dyDescent="0.25">
      <c r="A3704" s="6" t="s">
        <v>1351</v>
      </c>
      <c r="D3704" s="6" t="s">
        <v>1834</v>
      </c>
    </row>
    <row r="3705" spans="1:4" x14ac:dyDescent="0.25">
      <c r="A3705" s="6" t="s">
        <v>4905</v>
      </c>
      <c r="D3705" s="6" t="s">
        <v>7649</v>
      </c>
    </row>
    <row r="3706" spans="1:4" x14ac:dyDescent="0.25">
      <c r="A3706" s="6" t="s">
        <v>1521</v>
      </c>
      <c r="D3706" s="6" t="s">
        <v>2850</v>
      </c>
    </row>
    <row r="3707" spans="1:4" x14ac:dyDescent="0.25">
      <c r="A3707" s="6" t="s">
        <v>4964</v>
      </c>
      <c r="D3707" s="6" t="s">
        <v>8417</v>
      </c>
    </row>
    <row r="3708" spans="1:4" x14ac:dyDescent="0.25">
      <c r="A3708" s="6" t="s">
        <v>1619</v>
      </c>
      <c r="D3708" s="6" t="s">
        <v>5985</v>
      </c>
    </row>
    <row r="3709" spans="1:4" x14ac:dyDescent="0.25">
      <c r="A3709" s="6" t="s">
        <v>5009</v>
      </c>
      <c r="D3709" s="6" t="s">
        <v>6327</v>
      </c>
    </row>
    <row r="3710" spans="1:4" x14ac:dyDescent="0.25">
      <c r="A3710" s="6" t="s">
        <v>6318</v>
      </c>
      <c r="D3710" s="6" t="s">
        <v>2659</v>
      </c>
    </row>
    <row r="3711" spans="1:4" x14ac:dyDescent="0.25">
      <c r="A3711" s="6" t="s">
        <v>5054</v>
      </c>
      <c r="D3711" s="6" t="s">
        <v>2135</v>
      </c>
    </row>
    <row r="3712" spans="1:4" x14ac:dyDescent="0.25">
      <c r="A3712" s="6" t="s">
        <v>5129</v>
      </c>
      <c r="D3712" s="6" t="s">
        <v>5802</v>
      </c>
    </row>
    <row r="3713" spans="1:4" x14ac:dyDescent="0.25">
      <c r="A3713" s="6" t="s">
        <v>5123</v>
      </c>
      <c r="D3713" s="6" t="s">
        <v>8418</v>
      </c>
    </row>
    <row r="3714" spans="1:4" x14ac:dyDescent="0.25">
      <c r="A3714" s="6" t="s">
        <v>5182</v>
      </c>
      <c r="D3714" s="6" t="s">
        <v>5835</v>
      </c>
    </row>
    <row r="3715" spans="1:4" x14ac:dyDescent="0.25">
      <c r="A3715" s="6" t="s">
        <v>5190</v>
      </c>
      <c r="D3715" s="6" t="s">
        <v>7651</v>
      </c>
    </row>
    <row r="3716" spans="1:4" x14ac:dyDescent="0.25">
      <c r="A3716" s="6" t="s">
        <v>5248</v>
      </c>
      <c r="D3716" s="6" t="s">
        <v>7652</v>
      </c>
    </row>
    <row r="3717" spans="1:4" x14ac:dyDescent="0.25">
      <c r="A3717" s="6" t="s">
        <v>5254</v>
      </c>
      <c r="D3717" s="6" t="s">
        <v>6140</v>
      </c>
    </row>
    <row r="3718" spans="1:4" x14ac:dyDescent="0.25">
      <c r="A3718" s="6" t="s">
        <v>6960</v>
      </c>
      <c r="D3718" s="6" t="s">
        <v>3092</v>
      </c>
    </row>
    <row r="3719" spans="1:4" x14ac:dyDescent="0.25">
      <c r="A3719" s="6" t="s">
        <v>7636</v>
      </c>
      <c r="D3719" s="6" t="s">
        <v>3128</v>
      </c>
    </row>
    <row r="3720" spans="1:4" x14ac:dyDescent="0.25">
      <c r="A3720" s="6" t="s">
        <v>7637</v>
      </c>
      <c r="D3720" s="6" t="s">
        <v>8419</v>
      </c>
    </row>
    <row r="3721" spans="1:4" x14ac:dyDescent="0.25">
      <c r="A3721" s="6" t="s">
        <v>7968</v>
      </c>
      <c r="D3721" s="6" t="s">
        <v>6973</v>
      </c>
    </row>
    <row r="3722" spans="1:4" x14ac:dyDescent="0.25">
      <c r="A3722" s="6" t="s">
        <v>7969</v>
      </c>
      <c r="D3722" s="6" t="s">
        <v>2906</v>
      </c>
    </row>
    <row r="3723" spans="1:4" x14ac:dyDescent="0.25">
      <c r="A3723" s="6" t="s">
        <v>5313</v>
      </c>
      <c r="D3723" s="6" t="s">
        <v>8420</v>
      </c>
    </row>
    <row r="3724" spans="1:4" x14ac:dyDescent="0.25">
      <c r="A3724" s="6" t="s">
        <v>5346</v>
      </c>
      <c r="D3724" s="6" t="s">
        <v>2994</v>
      </c>
    </row>
    <row r="3725" spans="1:4" x14ac:dyDescent="0.25">
      <c r="A3725" s="6" t="s">
        <v>6139</v>
      </c>
      <c r="D3725" s="6" t="s">
        <v>3037</v>
      </c>
    </row>
    <row r="3726" spans="1:4" x14ac:dyDescent="0.25">
      <c r="A3726" s="6" t="s">
        <v>6319</v>
      </c>
      <c r="D3726" s="6" t="s">
        <v>7971</v>
      </c>
    </row>
    <row r="3727" spans="1:4" x14ac:dyDescent="0.25">
      <c r="A3727" s="6" t="s">
        <v>2538</v>
      </c>
      <c r="D3727" s="6" t="s">
        <v>8421</v>
      </c>
    </row>
    <row r="3728" spans="1:4" x14ac:dyDescent="0.25">
      <c r="A3728" s="6" t="s">
        <v>1921</v>
      </c>
      <c r="D3728" s="6" t="s">
        <v>2572</v>
      </c>
    </row>
    <row r="3729" spans="1:4" x14ac:dyDescent="0.25">
      <c r="A3729" s="6" t="s">
        <v>5399</v>
      </c>
      <c r="D3729" s="6" t="s">
        <v>1969</v>
      </c>
    </row>
    <row r="3730" spans="1:4" x14ac:dyDescent="0.25">
      <c r="A3730" s="6" t="s">
        <v>5493</v>
      </c>
      <c r="D3730" s="6" t="s">
        <v>2140</v>
      </c>
    </row>
    <row r="3731" spans="1:4" x14ac:dyDescent="0.25">
      <c r="A3731" s="6" t="s">
        <v>1423</v>
      </c>
      <c r="D3731" s="6" t="s">
        <v>3150</v>
      </c>
    </row>
    <row r="3732" spans="1:4" x14ac:dyDescent="0.25">
      <c r="A3732" s="6" t="s">
        <v>4539</v>
      </c>
      <c r="D3732" s="6" t="s">
        <v>6974</v>
      </c>
    </row>
    <row r="3733" spans="1:4" x14ac:dyDescent="0.25">
      <c r="A3733" s="6" t="s">
        <v>4543</v>
      </c>
      <c r="D3733" s="6" t="s">
        <v>7654</v>
      </c>
    </row>
    <row r="3734" spans="1:4" x14ac:dyDescent="0.25">
      <c r="A3734" s="6" t="s">
        <v>6961</v>
      </c>
      <c r="D3734" s="6" t="s">
        <v>4599</v>
      </c>
    </row>
    <row r="3735" spans="1:4" x14ac:dyDescent="0.25">
      <c r="A3735" s="6" t="s">
        <v>1572</v>
      </c>
      <c r="D3735" s="6" t="s">
        <v>4695</v>
      </c>
    </row>
    <row r="3736" spans="1:4" x14ac:dyDescent="0.25">
      <c r="A3736" s="6" t="s">
        <v>4567</v>
      </c>
      <c r="D3736" s="6" t="s">
        <v>6975</v>
      </c>
    </row>
    <row r="3737" spans="1:4" x14ac:dyDescent="0.25">
      <c r="A3737" s="6" t="s">
        <v>1719</v>
      </c>
      <c r="D3737" s="6" t="s">
        <v>6976</v>
      </c>
    </row>
    <row r="3738" spans="1:4" x14ac:dyDescent="0.25">
      <c r="A3738" s="6" t="s">
        <v>4607</v>
      </c>
      <c r="D3738" s="6" t="s">
        <v>8422</v>
      </c>
    </row>
    <row r="3739" spans="1:4" x14ac:dyDescent="0.25">
      <c r="A3739" s="6" t="s">
        <v>4649</v>
      </c>
      <c r="D3739" s="6" t="s">
        <v>4806</v>
      </c>
    </row>
    <row r="3740" spans="1:4" x14ac:dyDescent="0.25">
      <c r="A3740" s="6" t="s">
        <v>4685</v>
      </c>
      <c r="D3740" s="6" t="s">
        <v>2341</v>
      </c>
    </row>
    <row r="3741" spans="1:4" x14ac:dyDescent="0.25">
      <c r="A3741" s="6" t="s">
        <v>4691</v>
      </c>
      <c r="D3741" s="6" t="s">
        <v>4910</v>
      </c>
    </row>
    <row r="3742" spans="1:4" x14ac:dyDescent="0.25">
      <c r="A3742" s="6" t="s">
        <v>4738</v>
      </c>
      <c r="D3742" s="6" t="s">
        <v>1533</v>
      </c>
    </row>
    <row r="3743" spans="1:4" x14ac:dyDescent="0.25">
      <c r="A3743" s="6" t="s">
        <v>4737</v>
      </c>
      <c r="D3743" s="6" t="s">
        <v>5002</v>
      </c>
    </row>
    <row r="3744" spans="1:4" x14ac:dyDescent="0.25">
      <c r="A3744" s="6" t="s">
        <v>4755</v>
      </c>
      <c r="D3744" s="6" t="s">
        <v>8423</v>
      </c>
    </row>
    <row r="3745" spans="1:4" x14ac:dyDescent="0.25">
      <c r="A3745" s="6" t="s">
        <v>7192</v>
      </c>
      <c r="D3745" s="6" t="s">
        <v>5117</v>
      </c>
    </row>
    <row r="3746" spans="1:4" x14ac:dyDescent="0.25">
      <c r="A3746" s="6" t="s">
        <v>7638</v>
      </c>
      <c r="D3746" s="6" t="s">
        <v>5285</v>
      </c>
    </row>
    <row r="3747" spans="1:4" x14ac:dyDescent="0.25">
      <c r="A3747" s="6" t="s">
        <v>4781</v>
      </c>
      <c r="D3747" s="6" t="s">
        <v>6329</v>
      </c>
    </row>
    <row r="3748" spans="1:4" x14ac:dyDescent="0.25">
      <c r="A3748" s="6" t="s">
        <v>7300</v>
      </c>
      <c r="D3748" s="6" t="s">
        <v>8424</v>
      </c>
    </row>
    <row r="3749" spans="1:4" x14ac:dyDescent="0.25">
      <c r="A3749" s="6" t="s">
        <v>2432</v>
      </c>
      <c r="D3749" s="6" t="s">
        <v>2702</v>
      </c>
    </row>
    <row r="3750" spans="1:4" x14ac:dyDescent="0.25">
      <c r="A3750" s="6" t="s">
        <v>2426</v>
      </c>
      <c r="D3750" s="6" t="s">
        <v>5469</v>
      </c>
    </row>
    <row r="3751" spans="1:4" x14ac:dyDescent="0.25">
      <c r="A3751" s="6" t="s">
        <v>2411</v>
      </c>
      <c r="D3751" s="6" t="s">
        <v>6051</v>
      </c>
    </row>
    <row r="3752" spans="1:4" x14ac:dyDescent="0.25">
      <c r="A3752" s="6" t="s">
        <v>2402</v>
      </c>
      <c r="D3752" s="6" t="s">
        <v>3181</v>
      </c>
    </row>
    <row r="3753" spans="1:4" x14ac:dyDescent="0.25">
      <c r="A3753" s="6" t="s">
        <v>2403</v>
      </c>
      <c r="D3753" s="6" t="s">
        <v>5986</v>
      </c>
    </row>
    <row r="3754" spans="1:4" x14ac:dyDescent="0.25">
      <c r="A3754" s="6" t="s">
        <v>7970</v>
      </c>
      <c r="D3754" s="6" t="s">
        <v>3225</v>
      </c>
    </row>
    <row r="3755" spans="1:4" x14ac:dyDescent="0.25">
      <c r="A3755" s="6" t="s">
        <v>6320</v>
      </c>
      <c r="D3755" s="6" t="s">
        <v>3274</v>
      </c>
    </row>
    <row r="3756" spans="1:4" x14ac:dyDescent="0.25">
      <c r="A3756" s="6" t="s">
        <v>4577</v>
      </c>
      <c r="D3756" s="6" t="s">
        <v>3382</v>
      </c>
    </row>
    <row r="3757" spans="1:4" x14ac:dyDescent="0.25">
      <c r="A3757" s="6" t="s">
        <v>4629</v>
      </c>
      <c r="D3757" s="6" t="s">
        <v>3556</v>
      </c>
    </row>
    <row r="3758" spans="1:4" x14ac:dyDescent="0.25">
      <c r="A3758" s="6" t="s">
        <v>4670</v>
      </c>
      <c r="D3758" s="6" t="s">
        <v>8425</v>
      </c>
    </row>
    <row r="3759" spans="1:4" x14ac:dyDescent="0.25">
      <c r="A3759" s="6" t="s">
        <v>4752</v>
      </c>
      <c r="D3759" s="6" t="s">
        <v>3615</v>
      </c>
    </row>
    <row r="3760" spans="1:4" x14ac:dyDescent="0.25">
      <c r="A3760" s="6" t="s">
        <v>4761</v>
      </c>
      <c r="D3760" s="6" t="s">
        <v>8426</v>
      </c>
    </row>
    <row r="3761" spans="1:4" x14ac:dyDescent="0.25">
      <c r="A3761" s="6" t="s">
        <v>7639</v>
      </c>
      <c r="D3761" s="6" t="s">
        <v>2550</v>
      </c>
    </row>
    <row r="3762" spans="1:4" x14ac:dyDescent="0.25">
      <c r="A3762" s="6" t="s">
        <v>4786</v>
      </c>
      <c r="D3762" s="6" t="s">
        <v>2067</v>
      </c>
    </row>
    <row r="3763" spans="1:4" x14ac:dyDescent="0.25">
      <c r="A3763" s="6" t="s">
        <v>4835</v>
      </c>
      <c r="D3763" s="6" t="s">
        <v>3686</v>
      </c>
    </row>
    <row r="3764" spans="1:4" x14ac:dyDescent="0.25">
      <c r="A3764" s="6" t="s">
        <v>2350</v>
      </c>
      <c r="D3764" s="6" t="s">
        <v>6978</v>
      </c>
    </row>
    <row r="3765" spans="1:4" x14ac:dyDescent="0.25">
      <c r="A3765" s="6" t="s">
        <v>6066</v>
      </c>
      <c r="D3765" s="6" t="s">
        <v>1271</v>
      </c>
    </row>
    <row r="3766" spans="1:4" x14ac:dyDescent="0.25">
      <c r="A3766" s="6" t="s">
        <v>6962</v>
      </c>
      <c r="D3766" s="6" t="s">
        <v>4894</v>
      </c>
    </row>
    <row r="3767" spans="1:4" x14ac:dyDescent="0.25">
      <c r="A3767" s="6" t="s">
        <v>6445</v>
      </c>
      <c r="D3767" s="6" t="s">
        <v>1479</v>
      </c>
    </row>
    <row r="3768" spans="1:4" x14ac:dyDescent="0.25">
      <c r="A3768" s="6" t="s">
        <v>2584</v>
      </c>
      <c r="D3768" s="6" t="s">
        <v>1534</v>
      </c>
    </row>
    <row r="3769" spans="1:4" x14ac:dyDescent="0.25">
      <c r="A3769" s="6" t="s">
        <v>3127</v>
      </c>
      <c r="D3769" s="6" t="s">
        <v>1629</v>
      </c>
    </row>
    <row r="3770" spans="1:4" x14ac:dyDescent="0.25">
      <c r="A3770" s="6" t="s">
        <v>5979</v>
      </c>
      <c r="D3770" s="6" t="s">
        <v>4984</v>
      </c>
    </row>
    <row r="3771" spans="1:4" x14ac:dyDescent="0.25">
      <c r="A3771" s="6" t="s">
        <v>4434</v>
      </c>
      <c r="D3771" s="6" t="s">
        <v>1753</v>
      </c>
    </row>
    <row r="3772" spans="1:4" x14ac:dyDescent="0.25">
      <c r="A3772" s="6" t="s">
        <v>6963</v>
      </c>
      <c r="D3772" s="6" t="s">
        <v>5053</v>
      </c>
    </row>
    <row r="3773" spans="1:4" x14ac:dyDescent="0.25">
      <c r="A3773" s="6" t="s">
        <v>6964</v>
      </c>
      <c r="D3773" s="6" t="s">
        <v>7658</v>
      </c>
    </row>
    <row r="3774" spans="1:4" x14ac:dyDescent="0.25">
      <c r="A3774" s="6" t="s">
        <v>2654</v>
      </c>
      <c r="D3774" s="6" t="s">
        <v>5140</v>
      </c>
    </row>
    <row r="3775" spans="1:4" x14ac:dyDescent="0.25">
      <c r="A3775" s="6" t="s">
        <v>1953</v>
      </c>
      <c r="D3775" s="6" t="s">
        <v>5148</v>
      </c>
    </row>
    <row r="3776" spans="1:4" x14ac:dyDescent="0.25">
      <c r="A3776" s="6" t="s">
        <v>3136</v>
      </c>
      <c r="D3776" s="6" t="s">
        <v>5185</v>
      </c>
    </row>
    <row r="3777" spans="1:4" x14ac:dyDescent="0.25">
      <c r="A3777" s="6" t="s">
        <v>6321</v>
      </c>
      <c r="D3777" s="6" t="s">
        <v>5987</v>
      </c>
    </row>
    <row r="3778" spans="1:4" x14ac:dyDescent="0.25">
      <c r="A3778" s="6" t="s">
        <v>6965</v>
      </c>
      <c r="D3778" s="6" t="s">
        <v>6979</v>
      </c>
    </row>
    <row r="3779" spans="1:4" x14ac:dyDescent="0.25">
      <c r="A3779" s="6" t="s">
        <v>7640</v>
      </c>
      <c r="D3779" s="6" t="s">
        <v>5289</v>
      </c>
    </row>
    <row r="3780" spans="1:4" x14ac:dyDescent="0.25">
      <c r="A3780" s="6" t="s">
        <v>4868</v>
      </c>
      <c r="D3780" s="6" t="s">
        <v>5352</v>
      </c>
    </row>
    <row r="3781" spans="1:4" x14ac:dyDescent="0.25">
      <c r="A3781" s="6" t="s">
        <v>6322</v>
      </c>
      <c r="D3781" s="6" t="s">
        <v>2537</v>
      </c>
    </row>
    <row r="3782" spans="1:4" x14ac:dyDescent="0.25">
      <c r="A3782" s="6" t="s">
        <v>1330</v>
      </c>
      <c r="D3782" s="6" t="s">
        <v>1918</v>
      </c>
    </row>
    <row r="3783" spans="1:4" x14ac:dyDescent="0.25">
      <c r="A3783" s="6" t="s">
        <v>1460</v>
      </c>
      <c r="D3783" s="6" t="s">
        <v>1904</v>
      </c>
    </row>
    <row r="3784" spans="1:4" x14ac:dyDescent="0.25">
      <c r="A3784" s="6" t="s">
        <v>7641</v>
      </c>
      <c r="D3784" s="6" t="s">
        <v>5416</v>
      </c>
    </row>
    <row r="3785" spans="1:4" x14ac:dyDescent="0.25">
      <c r="A3785" s="6" t="s">
        <v>1604</v>
      </c>
      <c r="D3785" s="6" t="s">
        <v>5447</v>
      </c>
    </row>
    <row r="3786" spans="1:4" x14ac:dyDescent="0.25">
      <c r="A3786" s="6" t="s">
        <v>3324</v>
      </c>
      <c r="D3786" s="6" t="s">
        <v>7302</v>
      </c>
    </row>
    <row r="3787" spans="1:4" x14ac:dyDescent="0.25">
      <c r="A3787" s="6" t="s">
        <v>3426</v>
      </c>
      <c r="D3787" s="6" t="s">
        <v>2711</v>
      </c>
    </row>
    <row r="3788" spans="1:4" x14ac:dyDescent="0.25">
      <c r="A3788" s="6" t="s">
        <v>3508</v>
      </c>
      <c r="D3788" s="6" t="s">
        <v>4851</v>
      </c>
    </row>
    <row r="3789" spans="1:4" x14ac:dyDescent="0.25">
      <c r="A3789" s="6" t="s">
        <v>3491</v>
      </c>
      <c r="D3789" s="6" t="s">
        <v>1345</v>
      </c>
    </row>
    <row r="3790" spans="1:4" x14ac:dyDescent="0.25">
      <c r="A3790" s="6" t="s">
        <v>7193</v>
      </c>
      <c r="D3790" s="6" t="s">
        <v>5988</v>
      </c>
    </row>
    <row r="3791" spans="1:4" x14ac:dyDescent="0.25">
      <c r="A3791" s="6" t="s">
        <v>3606</v>
      </c>
      <c r="D3791" s="6" t="s">
        <v>3214</v>
      </c>
    </row>
    <row r="3792" spans="1:4" x14ac:dyDescent="0.25">
      <c r="A3792" s="6" t="s">
        <v>5980</v>
      </c>
      <c r="D3792" s="6" t="s">
        <v>3237</v>
      </c>
    </row>
    <row r="3793" spans="1:4" x14ac:dyDescent="0.25">
      <c r="A3793" s="6" t="s">
        <v>2746</v>
      </c>
      <c r="D3793" s="6" t="s">
        <v>3244</v>
      </c>
    </row>
    <row r="3794" spans="1:4" x14ac:dyDescent="0.25">
      <c r="A3794" s="6" t="s">
        <v>1813</v>
      </c>
      <c r="D3794" s="6" t="s">
        <v>3273</v>
      </c>
    </row>
    <row r="3795" spans="1:4" x14ac:dyDescent="0.25">
      <c r="A3795" s="6" t="s">
        <v>1826</v>
      </c>
      <c r="D3795" s="6" t="s">
        <v>3299</v>
      </c>
    </row>
    <row r="3796" spans="1:4" x14ac:dyDescent="0.25">
      <c r="A3796" s="6" t="s">
        <v>2197</v>
      </c>
      <c r="D3796" s="6" t="s">
        <v>5989</v>
      </c>
    </row>
    <row r="3797" spans="1:4" x14ac:dyDescent="0.25">
      <c r="A3797" s="6" t="s">
        <v>3678</v>
      </c>
      <c r="D3797" s="6" t="s">
        <v>7659</v>
      </c>
    </row>
    <row r="3798" spans="1:4" x14ac:dyDescent="0.25">
      <c r="A3798" s="6" t="s">
        <v>3682</v>
      </c>
      <c r="D3798" s="6" t="s">
        <v>7660</v>
      </c>
    </row>
    <row r="3799" spans="1:4" x14ac:dyDescent="0.25">
      <c r="A3799" s="6" t="s">
        <v>3666</v>
      </c>
      <c r="D3799" s="6" t="s">
        <v>3349</v>
      </c>
    </row>
    <row r="3800" spans="1:4" x14ac:dyDescent="0.25">
      <c r="A3800" s="6" t="s">
        <v>4924</v>
      </c>
      <c r="D3800" s="6" t="s">
        <v>3402</v>
      </c>
    </row>
    <row r="3801" spans="1:4" x14ac:dyDescent="0.25">
      <c r="A3801" s="6" t="s">
        <v>6966</v>
      </c>
      <c r="D3801" s="6" t="s">
        <v>3423</v>
      </c>
    </row>
    <row r="3802" spans="1:4" x14ac:dyDescent="0.25">
      <c r="A3802" s="6" t="s">
        <v>4967</v>
      </c>
      <c r="D3802" s="6" t="s">
        <v>3511</v>
      </c>
    </row>
    <row r="3803" spans="1:4" x14ac:dyDescent="0.25">
      <c r="A3803" s="6" t="s">
        <v>5001</v>
      </c>
      <c r="D3803" s="6" t="s">
        <v>3544</v>
      </c>
    </row>
    <row r="3804" spans="1:4" x14ac:dyDescent="0.25">
      <c r="A3804" s="6" t="s">
        <v>6967</v>
      </c>
      <c r="D3804" s="6" t="s">
        <v>3536</v>
      </c>
    </row>
    <row r="3805" spans="1:4" x14ac:dyDescent="0.25">
      <c r="A3805" s="6" t="s">
        <v>5851</v>
      </c>
      <c r="D3805" s="6" t="s">
        <v>3541</v>
      </c>
    </row>
    <row r="3806" spans="1:4" x14ac:dyDescent="0.25">
      <c r="A3806" s="6" t="s">
        <v>5981</v>
      </c>
      <c r="D3806" s="6" t="s">
        <v>8427</v>
      </c>
    </row>
    <row r="3807" spans="1:4" x14ac:dyDescent="0.25">
      <c r="A3807" s="6" t="s">
        <v>6323</v>
      </c>
      <c r="D3807" s="6" t="s">
        <v>3610</v>
      </c>
    </row>
    <row r="3808" spans="1:4" x14ac:dyDescent="0.25">
      <c r="A3808" s="6" t="s">
        <v>7642</v>
      </c>
      <c r="D3808" s="6" t="s">
        <v>3639</v>
      </c>
    </row>
    <row r="3809" spans="1:4" x14ac:dyDescent="0.25">
      <c r="A3809" s="6" t="s">
        <v>5281</v>
      </c>
      <c r="D3809" s="6" t="s">
        <v>3658</v>
      </c>
    </row>
    <row r="3810" spans="1:4" x14ac:dyDescent="0.25">
      <c r="A3810" s="6" t="s">
        <v>5852</v>
      </c>
      <c r="D3810" s="6" t="s">
        <v>2625</v>
      </c>
    </row>
    <row r="3811" spans="1:4" x14ac:dyDescent="0.25">
      <c r="A3811" s="6" t="s">
        <v>7194</v>
      </c>
      <c r="D3811" s="6" t="s">
        <v>1902</v>
      </c>
    </row>
    <row r="3812" spans="1:4" x14ac:dyDescent="0.25">
      <c r="A3812" s="6" t="s">
        <v>2639</v>
      </c>
      <c r="D3812" s="6" t="s">
        <v>2216</v>
      </c>
    </row>
    <row r="3813" spans="1:4" x14ac:dyDescent="0.25">
      <c r="A3813" s="6" t="s">
        <v>2253</v>
      </c>
      <c r="D3813" s="6" t="s">
        <v>2208</v>
      </c>
    </row>
    <row r="3814" spans="1:4" x14ac:dyDescent="0.25">
      <c r="A3814" s="6" t="s">
        <v>5500</v>
      </c>
      <c r="D3814" s="6" t="s">
        <v>3691</v>
      </c>
    </row>
    <row r="3815" spans="1:4" x14ac:dyDescent="0.25">
      <c r="A3815" s="6" t="s">
        <v>1409</v>
      </c>
      <c r="D3815" s="6" t="s">
        <v>7303</v>
      </c>
    </row>
    <row r="3816" spans="1:4" x14ac:dyDescent="0.25">
      <c r="A3816" s="6" t="s">
        <v>1348</v>
      </c>
      <c r="D3816" s="6" t="s">
        <v>8428</v>
      </c>
    </row>
    <row r="3817" spans="1:4" x14ac:dyDescent="0.25">
      <c r="A3817" s="6" t="s">
        <v>1566</v>
      </c>
      <c r="D3817" s="6" t="s">
        <v>8429</v>
      </c>
    </row>
    <row r="3818" spans="1:4" x14ac:dyDescent="0.25">
      <c r="A3818" s="6" t="s">
        <v>1474</v>
      </c>
      <c r="D3818" s="6" t="s">
        <v>4843</v>
      </c>
    </row>
    <row r="3819" spans="1:4" x14ac:dyDescent="0.25">
      <c r="A3819" s="6" t="s">
        <v>6324</v>
      </c>
      <c r="D3819" s="6" t="s">
        <v>6330</v>
      </c>
    </row>
    <row r="3820" spans="1:4" x14ac:dyDescent="0.25">
      <c r="A3820" s="6" t="s">
        <v>1610</v>
      </c>
      <c r="D3820" s="6" t="s">
        <v>1404</v>
      </c>
    </row>
    <row r="3821" spans="1:4" x14ac:dyDescent="0.25">
      <c r="A3821" s="6" t="s">
        <v>3269</v>
      </c>
      <c r="D3821" s="6" t="s">
        <v>3163</v>
      </c>
    </row>
    <row r="3822" spans="1:4" x14ac:dyDescent="0.25">
      <c r="A3822" s="6" t="s">
        <v>3311</v>
      </c>
      <c r="D3822" s="6" t="s">
        <v>3191</v>
      </c>
    </row>
    <row r="3823" spans="1:4" x14ac:dyDescent="0.25">
      <c r="A3823" s="6" t="s">
        <v>7643</v>
      </c>
      <c r="D3823" s="6" t="s">
        <v>1567</v>
      </c>
    </row>
    <row r="3824" spans="1:4" x14ac:dyDescent="0.25">
      <c r="A3824" s="6" t="s">
        <v>1750</v>
      </c>
      <c r="D3824" s="6" t="s">
        <v>3212</v>
      </c>
    </row>
    <row r="3825" spans="1:4" x14ac:dyDescent="0.25">
      <c r="A3825" s="6" t="s">
        <v>3376</v>
      </c>
      <c r="D3825" s="6" t="s">
        <v>1704</v>
      </c>
    </row>
    <row r="3826" spans="1:4" x14ac:dyDescent="0.25">
      <c r="A3826" s="6" t="s">
        <v>3414</v>
      </c>
      <c r="D3826" s="6" t="s">
        <v>1609</v>
      </c>
    </row>
    <row r="3827" spans="1:4" x14ac:dyDescent="0.25">
      <c r="A3827" s="6" t="s">
        <v>7644</v>
      </c>
      <c r="D3827" s="6" t="s">
        <v>8430</v>
      </c>
    </row>
    <row r="3828" spans="1:4" x14ac:dyDescent="0.25">
      <c r="A3828" s="6" t="s">
        <v>3455</v>
      </c>
      <c r="D3828" s="6" t="s">
        <v>3316</v>
      </c>
    </row>
    <row r="3829" spans="1:4" x14ac:dyDescent="0.25">
      <c r="A3829" s="6" t="s">
        <v>3468</v>
      </c>
      <c r="D3829" s="6" t="s">
        <v>3390</v>
      </c>
    </row>
    <row r="3830" spans="1:4" x14ac:dyDescent="0.25">
      <c r="A3830" s="6" t="s">
        <v>3506</v>
      </c>
      <c r="D3830" s="6" t="s">
        <v>6649</v>
      </c>
    </row>
    <row r="3831" spans="1:4" x14ac:dyDescent="0.25">
      <c r="A3831" s="6" t="s">
        <v>3572</v>
      </c>
      <c r="D3831" s="6" t="s">
        <v>3432</v>
      </c>
    </row>
    <row r="3832" spans="1:4" x14ac:dyDescent="0.25">
      <c r="A3832" s="6" t="s">
        <v>6325</v>
      </c>
      <c r="D3832" s="6" t="s">
        <v>3471</v>
      </c>
    </row>
    <row r="3833" spans="1:4" x14ac:dyDescent="0.25">
      <c r="A3833" s="6" t="s">
        <v>3596</v>
      </c>
      <c r="D3833" s="6" t="s">
        <v>3486</v>
      </c>
    </row>
    <row r="3834" spans="1:4" x14ac:dyDescent="0.25">
      <c r="A3834" s="6" t="s">
        <v>3635</v>
      </c>
      <c r="D3834" s="6" t="s">
        <v>6981</v>
      </c>
    </row>
    <row r="3835" spans="1:4" x14ac:dyDescent="0.25">
      <c r="A3835" s="6" t="s">
        <v>6647</v>
      </c>
      <c r="D3835" s="6" t="s">
        <v>3597</v>
      </c>
    </row>
    <row r="3836" spans="1:4" x14ac:dyDescent="0.25">
      <c r="A3836" s="6" t="s">
        <v>6968</v>
      </c>
      <c r="D3836" s="6" t="s">
        <v>8431</v>
      </c>
    </row>
    <row r="3837" spans="1:4" x14ac:dyDescent="0.25">
      <c r="A3837" s="6" t="s">
        <v>2719</v>
      </c>
      <c r="D3837" s="6" t="s">
        <v>2768</v>
      </c>
    </row>
    <row r="3838" spans="1:4" x14ac:dyDescent="0.25">
      <c r="A3838" s="6" t="s">
        <v>2282</v>
      </c>
      <c r="D3838" s="6" t="s">
        <v>2332</v>
      </c>
    </row>
    <row r="3839" spans="1:4" x14ac:dyDescent="0.25">
      <c r="A3839" s="6" t="s">
        <v>2322</v>
      </c>
      <c r="D3839" s="6" t="s">
        <v>2064</v>
      </c>
    </row>
    <row r="3840" spans="1:4" x14ac:dyDescent="0.25">
      <c r="A3840" s="6" t="s">
        <v>1908</v>
      </c>
      <c r="D3840" s="6" t="s">
        <v>3711</v>
      </c>
    </row>
    <row r="3841" spans="1:4" x14ac:dyDescent="0.25">
      <c r="A3841" s="6" t="s">
        <v>2078</v>
      </c>
      <c r="D3841" s="6" t="s">
        <v>3704</v>
      </c>
    </row>
    <row r="3842" spans="1:4" x14ac:dyDescent="0.25">
      <c r="A3842" s="6" t="s">
        <v>2236</v>
      </c>
      <c r="D3842" s="6" t="s">
        <v>3754</v>
      </c>
    </row>
    <row r="3843" spans="1:4" x14ac:dyDescent="0.25">
      <c r="A3843" s="6" t="s">
        <v>3706</v>
      </c>
      <c r="D3843" s="6" t="s">
        <v>1375</v>
      </c>
    </row>
    <row r="3844" spans="1:4" x14ac:dyDescent="0.25">
      <c r="A3844" s="6" t="s">
        <v>1390</v>
      </c>
      <c r="D3844" s="6" t="s">
        <v>1231</v>
      </c>
    </row>
    <row r="3845" spans="1:4" x14ac:dyDescent="0.25">
      <c r="A3845" s="6" t="s">
        <v>1305</v>
      </c>
      <c r="D3845" s="6" t="s">
        <v>3798</v>
      </c>
    </row>
    <row r="3846" spans="1:4" x14ac:dyDescent="0.25">
      <c r="A3846" s="6" t="s">
        <v>6326</v>
      </c>
      <c r="D3846" s="6" t="s">
        <v>1544</v>
      </c>
    </row>
    <row r="3847" spans="1:4" x14ac:dyDescent="0.25">
      <c r="A3847" s="6" t="s">
        <v>1438</v>
      </c>
      <c r="D3847" s="6" t="s">
        <v>1499</v>
      </c>
    </row>
    <row r="3848" spans="1:4" x14ac:dyDescent="0.25">
      <c r="A3848" s="6" t="s">
        <v>3845</v>
      </c>
      <c r="D3848" s="6" t="s">
        <v>3868</v>
      </c>
    </row>
    <row r="3849" spans="1:4" x14ac:dyDescent="0.25">
      <c r="A3849" s="6" t="s">
        <v>3877</v>
      </c>
      <c r="D3849" s="6" t="s">
        <v>8432</v>
      </c>
    </row>
    <row r="3850" spans="1:4" x14ac:dyDescent="0.25">
      <c r="A3850" s="6" t="s">
        <v>1687</v>
      </c>
      <c r="D3850" s="6" t="s">
        <v>8433</v>
      </c>
    </row>
    <row r="3851" spans="1:4" x14ac:dyDescent="0.25">
      <c r="A3851" s="6" t="s">
        <v>1584</v>
      </c>
      <c r="D3851" s="6" t="s">
        <v>1691</v>
      </c>
    </row>
    <row r="3852" spans="1:4" x14ac:dyDescent="0.25">
      <c r="A3852" s="6" t="s">
        <v>3895</v>
      </c>
      <c r="D3852" s="6" t="s">
        <v>1654</v>
      </c>
    </row>
    <row r="3853" spans="1:4" x14ac:dyDescent="0.25">
      <c r="A3853" s="6" t="s">
        <v>3928</v>
      </c>
      <c r="D3853" s="6" t="s">
        <v>3936</v>
      </c>
    </row>
    <row r="3854" spans="1:4" x14ac:dyDescent="0.25">
      <c r="A3854" s="6" t="s">
        <v>1735</v>
      </c>
      <c r="D3854" s="6" t="s">
        <v>3956</v>
      </c>
    </row>
    <row r="3855" spans="1:4" x14ac:dyDescent="0.25">
      <c r="A3855" s="6" t="s">
        <v>4033</v>
      </c>
      <c r="D3855" s="6" t="s">
        <v>6983</v>
      </c>
    </row>
    <row r="3856" spans="1:4" x14ac:dyDescent="0.25">
      <c r="A3856" s="6" t="s">
        <v>4075</v>
      </c>
      <c r="D3856" s="6" t="s">
        <v>1742</v>
      </c>
    </row>
    <row r="3857" spans="1:4" x14ac:dyDescent="0.25">
      <c r="A3857" s="6" t="s">
        <v>4100</v>
      </c>
      <c r="D3857" s="6" t="s">
        <v>4001</v>
      </c>
    </row>
    <row r="3858" spans="1:4" x14ac:dyDescent="0.25">
      <c r="A3858" s="6" t="s">
        <v>4107</v>
      </c>
      <c r="D3858" s="6" t="s">
        <v>4048</v>
      </c>
    </row>
    <row r="3859" spans="1:4" x14ac:dyDescent="0.25">
      <c r="A3859" s="6" t="s">
        <v>4174</v>
      </c>
      <c r="D3859" s="6" t="s">
        <v>4117</v>
      </c>
    </row>
    <row r="3860" spans="1:4" x14ac:dyDescent="0.25">
      <c r="A3860" s="6" t="s">
        <v>4227</v>
      </c>
      <c r="D3860" s="6" t="s">
        <v>4123</v>
      </c>
    </row>
    <row r="3861" spans="1:4" x14ac:dyDescent="0.25">
      <c r="A3861" s="6" t="s">
        <v>6511</v>
      </c>
      <c r="D3861" s="6" t="s">
        <v>4182</v>
      </c>
    </row>
    <row r="3862" spans="1:4" x14ac:dyDescent="0.25">
      <c r="A3862" s="6" t="s">
        <v>4259</v>
      </c>
      <c r="D3862" s="6" t="s">
        <v>4144</v>
      </c>
    </row>
    <row r="3863" spans="1:4" x14ac:dyDescent="0.25">
      <c r="A3863" s="6" t="s">
        <v>4305</v>
      </c>
      <c r="D3863" s="6" t="s">
        <v>4230</v>
      </c>
    </row>
    <row r="3864" spans="1:4" x14ac:dyDescent="0.25">
      <c r="A3864" s="6" t="s">
        <v>4321</v>
      </c>
      <c r="D3864" s="6" t="s">
        <v>8434</v>
      </c>
    </row>
    <row r="3865" spans="1:4" x14ac:dyDescent="0.25">
      <c r="A3865" s="6" t="s">
        <v>4331</v>
      </c>
      <c r="D3865" s="6" t="s">
        <v>4260</v>
      </c>
    </row>
    <row r="3866" spans="1:4" x14ac:dyDescent="0.25">
      <c r="A3866" s="6" t="s">
        <v>2762</v>
      </c>
      <c r="D3866" s="6" t="s">
        <v>4274</v>
      </c>
    </row>
    <row r="3867" spans="1:4" x14ac:dyDescent="0.25">
      <c r="A3867" s="6" t="s">
        <v>1793</v>
      </c>
      <c r="D3867" s="6" t="s">
        <v>4353</v>
      </c>
    </row>
    <row r="3868" spans="1:4" x14ac:dyDescent="0.25">
      <c r="A3868" s="6" t="s">
        <v>1993</v>
      </c>
      <c r="D3868" s="6" t="s">
        <v>2750</v>
      </c>
    </row>
    <row r="3869" spans="1:4" x14ac:dyDescent="0.25">
      <c r="A3869" s="6" t="s">
        <v>2163</v>
      </c>
      <c r="D3869" s="6" t="s">
        <v>1773</v>
      </c>
    </row>
    <row r="3870" spans="1:4" x14ac:dyDescent="0.25">
      <c r="A3870" s="6" t="s">
        <v>4440</v>
      </c>
      <c r="D3870" s="6" t="s">
        <v>1785</v>
      </c>
    </row>
    <row r="3871" spans="1:4" x14ac:dyDescent="0.25">
      <c r="A3871" s="6" t="s">
        <v>6969</v>
      </c>
      <c r="D3871" s="6" t="s">
        <v>2025</v>
      </c>
    </row>
    <row r="3872" spans="1:4" x14ac:dyDescent="0.25">
      <c r="A3872" s="6" t="s">
        <v>1376</v>
      </c>
      <c r="D3872" s="6" t="s">
        <v>2180</v>
      </c>
    </row>
    <row r="3873" spans="1:4" x14ac:dyDescent="0.25">
      <c r="A3873" s="6" t="s">
        <v>1227</v>
      </c>
      <c r="D3873" s="6" t="s">
        <v>7662</v>
      </c>
    </row>
    <row r="3874" spans="1:4" x14ac:dyDescent="0.25">
      <c r="A3874" s="6" t="s">
        <v>2784</v>
      </c>
      <c r="D3874" s="6" t="s">
        <v>8435</v>
      </c>
    </row>
    <row r="3875" spans="1:4" x14ac:dyDescent="0.25">
      <c r="A3875" s="6" t="s">
        <v>7645</v>
      </c>
      <c r="D3875" s="6" t="s">
        <v>6984</v>
      </c>
    </row>
    <row r="3876" spans="1:4" x14ac:dyDescent="0.25">
      <c r="A3876" s="6" t="s">
        <v>1432</v>
      </c>
      <c r="D3876" s="6" t="s">
        <v>1416</v>
      </c>
    </row>
    <row r="3877" spans="1:4" x14ac:dyDescent="0.25">
      <c r="A3877" s="6" t="s">
        <v>2804</v>
      </c>
      <c r="D3877" s="6" t="s">
        <v>4514</v>
      </c>
    </row>
    <row r="3878" spans="1:4" x14ac:dyDescent="0.25">
      <c r="A3878" s="6" t="s">
        <v>5982</v>
      </c>
      <c r="D3878" s="6" t="s">
        <v>4557</v>
      </c>
    </row>
    <row r="3879" spans="1:4" x14ac:dyDescent="0.25">
      <c r="A3879" s="6" t="s">
        <v>6970</v>
      </c>
      <c r="D3879" s="6" t="s">
        <v>4593</v>
      </c>
    </row>
    <row r="3880" spans="1:4" x14ac:dyDescent="0.25">
      <c r="A3880" s="6" t="s">
        <v>1576</v>
      </c>
      <c r="D3880" s="6" t="s">
        <v>6141</v>
      </c>
    </row>
    <row r="3881" spans="1:4" x14ac:dyDescent="0.25">
      <c r="A3881" s="6" t="s">
        <v>2836</v>
      </c>
      <c r="D3881" s="6" t="s">
        <v>6067</v>
      </c>
    </row>
    <row r="3882" spans="1:4" x14ac:dyDescent="0.25">
      <c r="A3882" s="6" t="s">
        <v>2844</v>
      </c>
      <c r="D3882" s="6" t="s">
        <v>6985</v>
      </c>
    </row>
    <row r="3883" spans="1:4" x14ac:dyDescent="0.25">
      <c r="A3883" s="6" t="s">
        <v>1728</v>
      </c>
      <c r="D3883" s="6" t="s">
        <v>6986</v>
      </c>
    </row>
    <row r="3884" spans="1:4" x14ac:dyDescent="0.25">
      <c r="A3884" s="6" t="s">
        <v>2901</v>
      </c>
      <c r="D3884" s="6" t="s">
        <v>4801</v>
      </c>
    </row>
    <row r="3885" spans="1:4" x14ac:dyDescent="0.25">
      <c r="A3885" s="6" t="s">
        <v>2947</v>
      </c>
      <c r="D3885" s="6" t="s">
        <v>2370</v>
      </c>
    </row>
    <row r="3886" spans="1:4" x14ac:dyDescent="0.25">
      <c r="A3886" s="6" t="s">
        <v>2954</v>
      </c>
      <c r="D3886" s="6" t="s">
        <v>2396</v>
      </c>
    </row>
    <row r="3887" spans="1:4" x14ac:dyDescent="0.25">
      <c r="A3887" s="6" t="s">
        <v>2989</v>
      </c>
      <c r="D3887" s="6" t="s">
        <v>7304</v>
      </c>
    </row>
    <row r="3888" spans="1:4" x14ac:dyDescent="0.25">
      <c r="A3888" s="6" t="s">
        <v>7646</v>
      </c>
      <c r="D3888" s="6" t="s">
        <v>4528</v>
      </c>
    </row>
    <row r="3889" spans="1:4" x14ac:dyDescent="0.25">
      <c r="A3889" s="6" t="s">
        <v>3020</v>
      </c>
      <c r="D3889" s="6" t="s">
        <v>6332</v>
      </c>
    </row>
    <row r="3890" spans="1:4" x14ac:dyDescent="0.25">
      <c r="A3890" s="6" t="s">
        <v>3038</v>
      </c>
      <c r="D3890" s="6" t="s">
        <v>4597</v>
      </c>
    </row>
    <row r="3891" spans="1:4" x14ac:dyDescent="0.25">
      <c r="A3891" s="6" t="s">
        <v>6648</v>
      </c>
      <c r="D3891" s="6" t="s">
        <v>4653</v>
      </c>
    </row>
    <row r="3892" spans="1:4" x14ac:dyDescent="0.25">
      <c r="A3892" s="6" t="s">
        <v>3080</v>
      </c>
      <c r="D3892" s="6" t="s">
        <v>6987</v>
      </c>
    </row>
    <row r="3893" spans="1:4" x14ac:dyDescent="0.25">
      <c r="A3893" s="6" t="s">
        <v>2735</v>
      </c>
      <c r="D3893" s="6" t="s">
        <v>4802</v>
      </c>
    </row>
    <row r="3894" spans="1:4" x14ac:dyDescent="0.25">
      <c r="A3894" s="6" t="s">
        <v>2301</v>
      </c>
      <c r="D3894" s="6" t="s">
        <v>2342</v>
      </c>
    </row>
    <row r="3895" spans="1:4" x14ac:dyDescent="0.25">
      <c r="A3895" s="6" t="s">
        <v>1835</v>
      </c>
      <c r="D3895" s="6" t="s">
        <v>8436</v>
      </c>
    </row>
    <row r="3896" spans="1:4" x14ac:dyDescent="0.25">
      <c r="A3896" s="6" t="s">
        <v>2144</v>
      </c>
      <c r="D3896" s="6" t="s">
        <v>1280</v>
      </c>
    </row>
    <row r="3897" spans="1:4" x14ac:dyDescent="0.25">
      <c r="A3897" s="6" t="s">
        <v>3142</v>
      </c>
      <c r="D3897" s="6" t="s">
        <v>4903</v>
      </c>
    </row>
    <row r="3898" spans="1:4" x14ac:dyDescent="0.25">
      <c r="A3898" s="6" t="s">
        <v>6972</v>
      </c>
      <c r="D3898" s="6" t="s">
        <v>4916</v>
      </c>
    </row>
    <row r="3899" spans="1:4" x14ac:dyDescent="0.25">
      <c r="A3899" s="6" t="s">
        <v>2873</v>
      </c>
      <c r="D3899" s="6" t="s">
        <v>1488</v>
      </c>
    </row>
    <row r="3900" spans="1:4" x14ac:dyDescent="0.25">
      <c r="A3900" s="6" t="s">
        <v>7647</v>
      </c>
      <c r="D3900" s="6" t="s">
        <v>4941</v>
      </c>
    </row>
    <row r="3901" spans="1:4" x14ac:dyDescent="0.25">
      <c r="A3901" s="6" t="s">
        <v>5984</v>
      </c>
      <c r="D3901" s="6" t="s">
        <v>4961</v>
      </c>
    </row>
    <row r="3902" spans="1:4" x14ac:dyDescent="0.25">
      <c r="A3902" s="6" t="s">
        <v>7648</v>
      </c>
      <c r="D3902" s="6" t="s">
        <v>8437</v>
      </c>
    </row>
    <row r="3903" spans="1:4" x14ac:dyDescent="0.25">
      <c r="A3903" s="6" t="s">
        <v>2563</v>
      </c>
      <c r="D3903" s="6" t="s">
        <v>1622</v>
      </c>
    </row>
    <row r="3904" spans="1:4" x14ac:dyDescent="0.25">
      <c r="A3904" s="6" t="s">
        <v>1834</v>
      </c>
      <c r="D3904" s="6" t="s">
        <v>4983</v>
      </c>
    </row>
    <row r="3905" spans="1:4" x14ac:dyDescent="0.25">
      <c r="A3905" s="6" t="s">
        <v>7649</v>
      </c>
      <c r="D3905" s="6" t="s">
        <v>4993</v>
      </c>
    </row>
    <row r="3906" spans="1:4" x14ac:dyDescent="0.25">
      <c r="A3906" s="6" t="s">
        <v>2850</v>
      </c>
      <c r="D3906" s="6" t="s">
        <v>5045</v>
      </c>
    </row>
    <row r="3907" spans="1:4" x14ac:dyDescent="0.25">
      <c r="A3907" s="6" t="s">
        <v>5985</v>
      </c>
      <c r="D3907" s="6" t="s">
        <v>5061</v>
      </c>
    </row>
    <row r="3908" spans="1:4" x14ac:dyDescent="0.25">
      <c r="A3908" s="6" t="s">
        <v>6327</v>
      </c>
      <c r="D3908" s="6" t="s">
        <v>5096</v>
      </c>
    </row>
    <row r="3909" spans="1:4" x14ac:dyDescent="0.25">
      <c r="A3909" s="6" t="s">
        <v>7650</v>
      </c>
      <c r="D3909" s="6" t="s">
        <v>5167</v>
      </c>
    </row>
    <row r="3910" spans="1:4" x14ac:dyDescent="0.25">
      <c r="A3910" s="6" t="s">
        <v>2659</v>
      </c>
      <c r="D3910" s="6" t="s">
        <v>5172</v>
      </c>
    </row>
    <row r="3911" spans="1:4" x14ac:dyDescent="0.25">
      <c r="A3911" s="6" t="s">
        <v>2135</v>
      </c>
      <c r="D3911" s="6" t="s">
        <v>5215</v>
      </c>
    </row>
    <row r="3912" spans="1:4" x14ac:dyDescent="0.25">
      <c r="A3912" s="6" t="s">
        <v>7301</v>
      </c>
      <c r="D3912" s="6" t="s">
        <v>5261</v>
      </c>
    </row>
    <row r="3913" spans="1:4" x14ac:dyDescent="0.25">
      <c r="A3913" s="6" t="s">
        <v>5802</v>
      </c>
      <c r="D3913" s="6" t="s">
        <v>5276</v>
      </c>
    </row>
    <row r="3914" spans="1:4" x14ac:dyDescent="0.25">
      <c r="A3914" s="6" t="s">
        <v>5803</v>
      </c>
      <c r="D3914" s="6" t="s">
        <v>5303</v>
      </c>
    </row>
    <row r="3915" spans="1:4" x14ac:dyDescent="0.25">
      <c r="A3915" s="6" t="s">
        <v>5835</v>
      </c>
      <c r="D3915" s="6" t="s">
        <v>5323</v>
      </c>
    </row>
    <row r="3916" spans="1:4" x14ac:dyDescent="0.25">
      <c r="A3916" s="6" t="s">
        <v>7651</v>
      </c>
      <c r="D3916" s="6" t="s">
        <v>5541</v>
      </c>
    </row>
    <row r="3917" spans="1:4" x14ac:dyDescent="0.25">
      <c r="A3917" s="6" t="s">
        <v>7652</v>
      </c>
      <c r="D3917" s="6" t="s">
        <v>5532</v>
      </c>
    </row>
    <row r="3918" spans="1:4" x14ac:dyDescent="0.25">
      <c r="A3918" s="6" t="s">
        <v>6140</v>
      </c>
      <c r="D3918" s="6" t="s">
        <v>2473</v>
      </c>
    </row>
    <row r="3919" spans="1:4" x14ac:dyDescent="0.25">
      <c r="A3919" s="6" t="s">
        <v>6328</v>
      </c>
      <c r="D3919" s="6" t="s">
        <v>1943</v>
      </c>
    </row>
    <row r="3920" spans="1:4" x14ac:dyDescent="0.25">
      <c r="A3920" s="6" t="s">
        <v>3092</v>
      </c>
      <c r="D3920" s="6" t="s">
        <v>1906</v>
      </c>
    </row>
    <row r="3921" spans="1:4" x14ac:dyDescent="0.25">
      <c r="A3921" s="6" t="s">
        <v>3128</v>
      </c>
      <c r="D3921" s="6" t="s">
        <v>2240</v>
      </c>
    </row>
    <row r="3922" spans="1:4" x14ac:dyDescent="0.25">
      <c r="A3922" s="6" t="s">
        <v>2778</v>
      </c>
      <c r="D3922" s="6" t="s">
        <v>5397</v>
      </c>
    </row>
    <row r="3923" spans="1:4" x14ac:dyDescent="0.25">
      <c r="A3923" s="6" t="s">
        <v>6973</v>
      </c>
      <c r="D3923" s="6" t="s">
        <v>5426</v>
      </c>
    </row>
    <row r="3924" spans="1:4" x14ac:dyDescent="0.25">
      <c r="A3924" s="6" t="s">
        <v>7653</v>
      </c>
      <c r="D3924" s="6" t="s">
        <v>5462</v>
      </c>
    </row>
    <row r="3925" spans="1:4" x14ac:dyDescent="0.25">
      <c r="A3925" s="6" t="s">
        <v>2906</v>
      </c>
      <c r="D3925" s="6" t="s">
        <v>5449</v>
      </c>
    </row>
    <row r="3926" spans="1:4" x14ac:dyDescent="0.25">
      <c r="A3926" s="6" t="s">
        <v>2994</v>
      </c>
      <c r="D3926" s="6" t="s">
        <v>1296</v>
      </c>
    </row>
    <row r="3927" spans="1:4" x14ac:dyDescent="0.25">
      <c r="A3927" s="6" t="s">
        <v>2982</v>
      </c>
      <c r="D3927" s="6" t="s">
        <v>3824</v>
      </c>
    </row>
    <row r="3928" spans="1:4" x14ac:dyDescent="0.25">
      <c r="A3928" s="6" t="s">
        <v>3037</v>
      </c>
      <c r="D3928" s="6" t="s">
        <v>3829</v>
      </c>
    </row>
    <row r="3929" spans="1:4" x14ac:dyDescent="0.25">
      <c r="A3929" s="6" t="s">
        <v>7971</v>
      </c>
      <c r="D3929" s="6" t="s">
        <v>1457</v>
      </c>
    </row>
    <row r="3930" spans="1:4" x14ac:dyDescent="0.25">
      <c r="A3930" s="6" t="s">
        <v>2572</v>
      </c>
      <c r="D3930" s="6" t="s">
        <v>3850</v>
      </c>
    </row>
    <row r="3931" spans="1:4" x14ac:dyDescent="0.25">
      <c r="A3931" s="6" t="s">
        <v>1969</v>
      </c>
      <c r="D3931" s="6" t="s">
        <v>3882</v>
      </c>
    </row>
    <row r="3932" spans="1:4" x14ac:dyDescent="0.25">
      <c r="A3932" s="6" t="s">
        <v>2140</v>
      </c>
      <c r="D3932" s="6" t="s">
        <v>1595</v>
      </c>
    </row>
    <row r="3933" spans="1:4" x14ac:dyDescent="0.25">
      <c r="A3933" s="6" t="s">
        <v>3150</v>
      </c>
      <c r="D3933" s="6" t="s">
        <v>3940</v>
      </c>
    </row>
    <row r="3934" spans="1:4" x14ac:dyDescent="0.25">
      <c r="A3934" s="6" t="s">
        <v>6974</v>
      </c>
      <c r="D3934" s="6" t="s">
        <v>3965</v>
      </c>
    </row>
    <row r="3935" spans="1:4" x14ac:dyDescent="0.25">
      <c r="A3935" s="6" t="s">
        <v>7654</v>
      </c>
      <c r="D3935" s="6" t="s">
        <v>3963</v>
      </c>
    </row>
    <row r="3936" spans="1:4" x14ac:dyDescent="0.25">
      <c r="A3936" s="6" t="s">
        <v>4599</v>
      </c>
      <c r="D3936" s="6" t="s">
        <v>4006</v>
      </c>
    </row>
    <row r="3937" spans="1:4" x14ac:dyDescent="0.25">
      <c r="A3937" s="6" t="s">
        <v>4695</v>
      </c>
      <c r="D3937" s="6" t="s">
        <v>4026</v>
      </c>
    </row>
    <row r="3938" spans="1:4" x14ac:dyDescent="0.25">
      <c r="A3938" s="6" t="s">
        <v>6975</v>
      </c>
      <c r="D3938" s="6" t="s">
        <v>4066</v>
      </c>
    </row>
    <row r="3939" spans="1:4" x14ac:dyDescent="0.25">
      <c r="A3939" s="6" t="s">
        <v>6976</v>
      </c>
      <c r="D3939" s="6" t="s">
        <v>6989</v>
      </c>
    </row>
    <row r="3940" spans="1:4" x14ac:dyDescent="0.25">
      <c r="A3940" s="6" t="s">
        <v>4806</v>
      </c>
      <c r="D3940" s="6" t="s">
        <v>4134</v>
      </c>
    </row>
    <row r="3941" spans="1:4" x14ac:dyDescent="0.25">
      <c r="A3941" s="6" t="s">
        <v>2341</v>
      </c>
      <c r="D3941" s="6" t="s">
        <v>4141</v>
      </c>
    </row>
    <row r="3942" spans="1:4" x14ac:dyDescent="0.25">
      <c r="A3942" s="6" t="s">
        <v>4864</v>
      </c>
      <c r="D3942" s="6" t="s">
        <v>4215</v>
      </c>
    </row>
    <row r="3943" spans="1:4" x14ac:dyDescent="0.25">
      <c r="A3943" s="6" t="s">
        <v>4910</v>
      </c>
      <c r="D3943" s="6" t="s">
        <v>4234</v>
      </c>
    </row>
    <row r="3944" spans="1:4" x14ac:dyDescent="0.25">
      <c r="A3944" s="6" t="s">
        <v>7655</v>
      </c>
      <c r="D3944" s="6" t="s">
        <v>6333</v>
      </c>
    </row>
    <row r="3945" spans="1:4" x14ac:dyDescent="0.25">
      <c r="A3945" s="6" t="s">
        <v>1533</v>
      </c>
      <c r="D3945" s="6" t="s">
        <v>6334</v>
      </c>
    </row>
    <row r="3946" spans="1:4" x14ac:dyDescent="0.25">
      <c r="A3946" s="6" t="s">
        <v>5002</v>
      </c>
      <c r="D3946" s="6" t="s">
        <v>7199</v>
      </c>
    </row>
    <row r="3947" spans="1:4" x14ac:dyDescent="0.25">
      <c r="A3947" s="6" t="s">
        <v>5117</v>
      </c>
      <c r="D3947" s="6" t="s">
        <v>4307</v>
      </c>
    </row>
    <row r="3948" spans="1:4" x14ac:dyDescent="0.25">
      <c r="A3948" s="6" t="s">
        <v>7656</v>
      </c>
      <c r="D3948" s="6" t="s">
        <v>4319</v>
      </c>
    </row>
    <row r="3949" spans="1:4" x14ac:dyDescent="0.25">
      <c r="A3949" s="6" t="s">
        <v>5285</v>
      </c>
      <c r="D3949" s="6" t="s">
        <v>4314</v>
      </c>
    </row>
    <row r="3950" spans="1:4" x14ac:dyDescent="0.25">
      <c r="A3950" s="6" t="s">
        <v>6329</v>
      </c>
      <c r="D3950" s="6" t="s">
        <v>4365</v>
      </c>
    </row>
    <row r="3951" spans="1:4" x14ac:dyDescent="0.25">
      <c r="A3951" s="6" t="s">
        <v>7657</v>
      </c>
      <c r="D3951" s="6" t="s">
        <v>2462</v>
      </c>
    </row>
    <row r="3952" spans="1:4" x14ac:dyDescent="0.25">
      <c r="A3952" s="6" t="s">
        <v>2702</v>
      </c>
      <c r="D3952" s="6" t="s">
        <v>5992</v>
      </c>
    </row>
    <row r="3953" spans="1:4" x14ac:dyDescent="0.25">
      <c r="A3953" s="6" t="s">
        <v>5469</v>
      </c>
      <c r="D3953" s="6" t="s">
        <v>1865</v>
      </c>
    </row>
    <row r="3954" spans="1:4" x14ac:dyDescent="0.25">
      <c r="A3954" s="6" t="s">
        <v>6051</v>
      </c>
      <c r="D3954" s="6" t="s">
        <v>1871</v>
      </c>
    </row>
    <row r="3955" spans="1:4" x14ac:dyDescent="0.25">
      <c r="A3955" s="6" t="s">
        <v>3181</v>
      </c>
      <c r="D3955" s="6" t="s">
        <v>2016</v>
      </c>
    </row>
    <row r="3956" spans="1:4" x14ac:dyDescent="0.25">
      <c r="A3956" s="6" t="s">
        <v>5986</v>
      </c>
      <c r="D3956" s="6" t="s">
        <v>2203</v>
      </c>
    </row>
    <row r="3957" spans="1:4" x14ac:dyDescent="0.25">
      <c r="A3957" s="6" t="s">
        <v>3225</v>
      </c>
      <c r="D3957" s="6" t="s">
        <v>4404</v>
      </c>
    </row>
    <row r="3958" spans="1:4" x14ac:dyDescent="0.25">
      <c r="A3958" s="6" t="s">
        <v>3274</v>
      </c>
      <c r="D3958" s="6" t="s">
        <v>4459</v>
      </c>
    </row>
    <row r="3959" spans="1:4" x14ac:dyDescent="0.25">
      <c r="A3959" s="6" t="s">
        <v>3382</v>
      </c>
      <c r="D3959" s="6" t="s">
        <v>4463</v>
      </c>
    </row>
    <row r="3960" spans="1:4" x14ac:dyDescent="0.25">
      <c r="A3960" s="6" t="s">
        <v>6977</v>
      </c>
      <c r="D3960" s="6" t="s">
        <v>4484</v>
      </c>
    </row>
    <row r="3961" spans="1:4" x14ac:dyDescent="0.25">
      <c r="A3961" s="6" t="s">
        <v>3556</v>
      </c>
      <c r="D3961" s="6" t="s">
        <v>2358</v>
      </c>
    </row>
    <row r="3962" spans="1:4" x14ac:dyDescent="0.25">
      <c r="A3962" s="6" t="s">
        <v>3615</v>
      </c>
      <c r="D3962" s="6" t="s">
        <v>8438</v>
      </c>
    </row>
    <row r="3963" spans="1:4" x14ac:dyDescent="0.25">
      <c r="A3963" s="6" t="s">
        <v>2550</v>
      </c>
      <c r="D3963" s="6" t="s">
        <v>6990</v>
      </c>
    </row>
    <row r="3964" spans="1:4" x14ac:dyDescent="0.25">
      <c r="A3964" s="6" t="s">
        <v>2067</v>
      </c>
      <c r="D3964" s="6" t="s">
        <v>5993</v>
      </c>
    </row>
    <row r="3965" spans="1:4" x14ac:dyDescent="0.25">
      <c r="A3965" s="6" t="s">
        <v>3686</v>
      </c>
      <c r="D3965" s="6" t="s">
        <v>4038</v>
      </c>
    </row>
    <row r="3966" spans="1:4" x14ac:dyDescent="0.25">
      <c r="A3966" s="6" t="s">
        <v>6978</v>
      </c>
      <c r="D3966" s="6" t="s">
        <v>7666</v>
      </c>
    </row>
    <row r="3967" spans="1:4" x14ac:dyDescent="0.25">
      <c r="A3967" s="6" t="s">
        <v>1271</v>
      </c>
      <c r="D3967" s="6" t="s">
        <v>2613</v>
      </c>
    </row>
    <row r="3968" spans="1:4" x14ac:dyDescent="0.25">
      <c r="A3968" s="6" t="s">
        <v>4894</v>
      </c>
      <c r="D3968" s="6" t="s">
        <v>4798</v>
      </c>
    </row>
    <row r="3969" spans="1:4" x14ac:dyDescent="0.25">
      <c r="A3969" s="6" t="s">
        <v>1479</v>
      </c>
      <c r="D3969" s="6" t="s">
        <v>6992</v>
      </c>
    </row>
    <row r="3970" spans="1:4" x14ac:dyDescent="0.25">
      <c r="A3970" s="6" t="s">
        <v>1534</v>
      </c>
      <c r="D3970" s="6" t="s">
        <v>6993</v>
      </c>
    </row>
    <row r="3971" spans="1:4" x14ac:dyDescent="0.25">
      <c r="A3971" s="6" t="s">
        <v>1629</v>
      </c>
      <c r="D3971" s="6" t="s">
        <v>8439</v>
      </c>
    </row>
    <row r="3972" spans="1:4" x14ac:dyDescent="0.25">
      <c r="A3972" s="6" t="s">
        <v>4984</v>
      </c>
      <c r="D3972" s="6" t="s">
        <v>6994</v>
      </c>
    </row>
    <row r="3973" spans="1:4" x14ac:dyDescent="0.25">
      <c r="A3973" s="6" t="s">
        <v>1753</v>
      </c>
      <c r="D3973" s="6" t="s">
        <v>5994</v>
      </c>
    </row>
    <row r="3974" spans="1:4" x14ac:dyDescent="0.25">
      <c r="A3974" s="6" t="s">
        <v>5053</v>
      </c>
      <c r="D3974" s="6" t="s">
        <v>7667</v>
      </c>
    </row>
    <row r="3975" spans="1:4" x14ac:dyDescent="0.25">
      <c r="A3975" s="6" t="s">
        <v>7658</v>
      </c>
      <c r="D3975" s="6" t="s">
        <v>4153</v>
      </c>
    </row>
    <row r="3976" spans="1:4" x14ac:dyDescent="0.25">
      <c r="A3976" s="6" t="s">
        <v>5140</v>
      </c>
      <c r="D3976" s="6" t="s">
        <v>4224</v>
      </c>
    </row>
    <row r="3977" spans="1:4" x14ac:dyDescent="0.25">
      <c r="A3977" s="6" t="s">
        <v>5148</v>
      </c>
      <c r="D3977" s="6" t="s">
        <v>4283</v>
      </c>
    </row>
    <row r="3978" spans="1:4" x14ac:dyDescent="0.25">
      <c r="A3978" s="6" t="s">
        <v>5185</v>
      </c>
      <c r="D3978" s="6" t="s">
        <v>4370</v>
      </c>
    </row>
    <row r="3979" spans="1:4" x14ac:dyDescent="0.25">
      <c r="A3979" s="6" t="s">
        <v>5987</v>
      </c>
      <c r="D3979" s="6" t="s">
        <v>4375</v>
      </c>
    </row>
    <row r="3980" spans="1:4" x14ac:dyDescent="0.25">
      <c r="A3980" s="6" t="s">
        <v>6979</v>
      </c>
      <c r="D3980" s="6" t="s">
        <v>2620</v>
      </c>
    </row>
    <row r="3981" spans="1:4" x14ac:dyDescent="0.25">
      <c r="A3981" s="6" t="s">
        <v>7195</v>
      </c>
      <c r="D3981" s="6" t="s">
        <v>4420</v>
      </c>
    </row>
    <row r="3982" spans="1:4" x14ac:dyDescent="0.25">
      <c r="A3982" s="6" t="s">
        <v>5289</v>
      </c>
      <c r="D3982" s="6" t="s">
        <v>4497</v>
      </c>
    </row>
    <row r="3983" spans="1:4" x14ac:dyDescent="0.25">
      <c r="A3983" s="6" t="s">
        <v>5352</v>
      </c>
      <c r="D3983" s="6" t="s">
        <v>5995</v>
      </c>
    </row>
    <row r="3984" spans="1:4" x14ac:dyDescent="0.25">
      <c r="A3984" s="6" t="s">
        <v>5348</v>
      </c>
      <c r="D3984" s="6" t="s">
        <v>8440</v>
      </c>
    </row>
    <row r="3985" spans="1:4" x14ac:dyDescent="0.25">
      <c r="A3985" s="6" t="s">
        <v>2537</v>
      </c>
      <c r="D3985" s="6" t="s">
        <v>7669</v>
      </c>
    </row>
    <row r="3986" spans="1:4" x14ac:dyDescent="0.25">
      <c r="A3986" s="6" t="s">
        <v>1918</v>
      </c>
      <c r="D3986" s="6" t="s">
        <v>8441</v>
      </c>
    </row>
    <row r="3987" spans="1:4" x14ac:dyDescent="0.25">
      <c r="A3987" s="6" t="s">
        <v>1904</v>
      </c>
      <c r="D3987" s="6" t="s">
        <v>2357</v>
      </c>
    </row>
    <row r="3988" spans="1:4" x14ac:dyDescent="0.25">
      <c r="A3988" s="6" t="s">
        <v>5416</v>
      </c>
      <c r="D3988" s="6" t="s">
        <v>8442</v>
      </c>
    </row>
    <row r="3989" spans="1:4" x14ac:dyDescent="0.25">
      <c r="A3989" s="6" t="s">
        <v>5447</v>
      </c>
      <c r="D3989" s="6" t="s">
        <v>6446</v>
      </c>
    </row>
    <row r="3990" spans="1:4" x14ac:dyDescent="0.25">
      <c r="A3990" s="6" t="s">
        <v>7302</v>
      </c>
      <c r="D3990" s="6" t="s">
        <v>8443</v>
      </c>
    </row>
    <row r="3991" spans="1:4" x14ac:dyDescent="0.25">
      <c r="A3991" s="6" t="s">
        <v>6980</v>
      </c>
      <c r="D3991" s="6" t="s">
        <v>7200</v>
      </c>
    </row>
    <row r="3992" spans="1:4" x14ac:dyDescent="0.25">
      <c r="A3992" s="6" t="s">
        <v>2711</v>
      </c>
      <c r="D3992" s="6" t="s">
        <v>3083</v>
      </c>
    </row>
    <row r="3993" spans="1:4" x14ac:dyDescent="0.25">
      <c r="A3993" s="6" t="s">
        <v>4851</v>
      </c>
      <c r="D3993" s="6" t="s">
        <v>2574</v>
      </c>
    </row>
    <row r="3994" spans="1:4" x14ac:dyDescent="0.25">
      <c r="A3994" s="6" t="s">
        <v>1345</v>
      </c>
      <c r="D3994" s="6" t="s">
        <v>7306</v>
      </c>
    </row>
    <row r="3995" spans="1:4" x14ac:dyDescent="0.25">
      <c r="A3995" s="6" t="s">
        <v>5988</v>
      </c>
      <c r="D3995" s="6" t="s">
        <v>8444</v>
      </c>
    </row>
    <row r="3996" spans="1:4" x14ac:dyDescent="0.25">
      <c r="A3996" s="6" t="s">
        <v>3214</v>
      </c>
      <c r="D3996" s="6" t="s">
        <v>8445</v>
      </c>
    </row>
    <row r="3997" spans="1:4" x14ac:dyDescent="0.25">
      <c r="A3997" s="6" t="s">
        <v>3237</v>
      </c>
      <c r="D3997" s="6" t="s">
        <v>3072</v>
      </c>
    </row>
    <row r="3998" spans="1:4" x14ac:dyDescent="0.25">
      <c r="A3998" s="6" t="s">
        <v>3244</v>
      </c>
      <c r="D3998" s="6" t="s">
        <v>3130</v>
      </c>
    </row>
    <row r="3999" spans="1:4" x14ac:dyDescent="0.25">
      <c r="A3999" s="6" t="s">
        <v>3273</v>
      </c>
      <c r="D3999" s="6" t="s">
        <v>1365</v>
      </c>
    </row>
    <row r="4000" spans="1:4" x14ac:dyDescent="0.25">
      <c r="A4000" s="6" t="s">
        <v>3299</v>
      </c>
      <c r="D4000" s="6" t="s">
        <v>6997</v>
      </c>
    </row>
    <row r="4001" spans="1:4" x14ac:dyDescent="0.25">
      <c r="A4001" s="6" t="s">
        <v>5989</v>
      </c>
      <c r="D4001" s="6" t="s">
        <v>7670</v>
      </c>
    </row>
    <row r="4002" spans="1:4" x14ac:dyDescent="0.25">
      <c r="A4002" s="6" t="s">
        <v>7659</v>
      </c>
      <c r="D4002" s="6" t="s">
        <v>5064</v>
      </c>
    </row>
    <row r="4003" spans="1:4" x14ac:dyDescent="0.25">
      <c r="A4003" s="6" t="s">
        <v>7660</v>
      </c>
      <c r="D4003" s="6" t="s">
        <v>5210</v>
      </c>
    </row>
    <row r="4004" spans="1:4" x14ac:dyDescent="0.25">
      <c r="A4004" s="6" t="s">
        <v>3349</v>
      </c>
      <c r="D4004" s="6" t="s">
        <v>8446</v>
      </c>
    </row>
    <row r="4005" spans="1:4" x14ac:dyDescent="0.25">
      <c r="A4005" s="6" t="s">
        <v>3402</v>
      </c>
      <c r="D4005" s="6" t="s">
        <v>5854</v>
      </c>
    </row>
    <row r="4006" spans="1:4" x14ac:dyDescent="0.25">
      <c r="A4006" s="6" t="s">
        <v>3423</v>
      </c>
      <c r="D4006" s="6" t="s">
        <v>2471</v>
      </c>
    </row>
    <row r="4007" spans="1:4" x14ac:dyDescent="0.25">
      <c r="A4007" s="6" t="s">
        <v>5990</v>
      </c>
      <c r="D4007" s="6" t="s">
        <v>1890</v>
      </c>
    </row>
    <row r="4008" spans="1:4" x14ac:dyDescent="0.25">
      <c r="A4008" s="6" t="s">
        <v>3511</v>
      </c>
      <c r="D4008" s="6" t="s">
        <v>5445</v>
      </c>
    </row>
    <row r="4009" spans="1:4" x14ac:dyDescent="0.25">
      <c r="A4009" s="6" t="s">
        <v>3544</v>
      </c>
      <c r="D4009" s="6" t="s">
        <v>5482</v>
      </c>
    </row>
    <row r="4010" spans="1:4" x14ac:dyDescent="0.25">
      <c r="A4010" s="6" t="s">
        <v>3536</v>
      </c>
      <c r="D4010" s="6" t="s">
        <v>5503</v>
      </c>
    </row>
    <row r="4011" spans="1:4" x14ac:dyDescent="0.25">
      <c r="A4011" s="6" t="s">
        <v>3541</v>
      </c>
      <c r="D4011" s="6" t="s">
        <v>8447</v>
      </c>
    </row>
    <row r="4012" spans="1:4" x14ac:dyDescent="0.25">
      <c r="A4012" s="6" t="s">
        <v>3610</v>
      </c>
      <c r="D4012" s="6" t="s">
        <v>3804</v>
      </c>
    </row>
    <row r="4013" spans="1:4" x14ac:dyDescent="0.25">
      <c r="A4013" s="6" t="s">
        <v>3639</v>
      </c>
      <c r="D4013" s="6" t="s">
        <v>8448</v>
      </c>
    </row>
    <row r="4014" spans="1:4" x14ac:dyDescent="0.25">
      <c r="A4014" s="6" t="s">
        <v>3658</v>
      </c>
      <c r="D4014" s="6" t="s">
        <v>6336</v>
      </c>
    </row>
    <row r="4015" spans="1:4" x14ac:dyDescent="0.25">
      <c r="A4015" s="6" t="s">
        <v>2625</v>
      </c>
      <c r="D4015" s="6" t="s">
        <v>3926</v>
      </c>
    </row>
    <row r="4016" spans="1:4" x14ac:dyDescent="0.25">
      <c r="A4016" s="6" t="s">
        <v>1902</v>
      </c>
      <c r="D4016" s="6" t="s">
        <v>3969</v>
      </c>
    </row>
    <row r="4017" spans="1:4" x14ac:dyDescent="0.25">
      <c r="A4017" s="6" t="s">
        <v>2216</v>
      </c>
      <c r="D4017" s="6" t="s">
        <v>4102</v>
      </c>
    </row>
    <row r="4018" spans="1:4" x14ac:dyDescent="0.25">
      <c r="A4018" s="6" t="s">
        <v>2208</v>
      </c>
      <c r="D4018" s="6" t="s">
        <v>2651</v>
      </c>
    </row>
    <row r="4019" spans="1:4" x14ac:dyDescent="0.25">
      <c r="A4019" s="6" t="s">
        <v>3691</v>
      </c>
      <c r="D4019" s="6" t="s">
        <v>4469</v>
      </c>
    </row>
    <row r="4020" spans="1:4" x14ac:dyDescent="0.25">
      <c r="A4020" s="6" t="s">
        <v>7303</v>
      </c>
      <c r="D4020" s="6" t="s">
        <v>4423</v>
      </c>
    </row>
    <row r="4021" spans="1:4" x14ac:dyDescent="0.25">
      <c r="A4021" s="6" t="s">
        <v>7661</v>
      </c>
      <c r="D4021" s="6" t="s">
        <v>4502</v>
      </c>
    </row>
    <row r="4022" spans="1:4" x14ac:dyDescent="0.25">
      <c r="A4022" s="6" t="s">
        <v>7196</v>
      </c>
      <c r="D4022" s="6" t="s">
        <v>8449</v>
      </c>
    </row>
    <row r="4023" spans="1:4" x14ac:dyDescent="0.25">
      <c r="A4023" s="6" t="s">
        <v>4843</v>
      </c>
      <c r="D4023" s="6" t="s">
        <v>4580</v>
      </c>
    </row>
    <row r="4024" spans="1:4" x14ac:dyDescent="0.25">
      <c r="A4024" s="6" t="s">
        <v>6330</v>
      </c>
      <c r="D4024" s="6" t="s">
        <v>4671</v>
      </c>
    </row>
    <row r="4025" spans="1:4" x14ac:dyDescent="0.25">
      <c r="A4025" s="6" t="s">
        <v>1404</v>
      </c>
      <c r="D4025" s="6" t="s">
        <v>4720</v>
      </c>
    </row>
    <row r="4026" spans="1:4" x14ac:dyDescent="0.25">
      <c r="A4026" s="6" t="s">
        <v>3163</v>
      </c>
      <c r="D4026" s="6" t="s">
        <v>7307</v>
      </c>
    </row>
    <row r="4027" spans="1:4" x14ac:dyDescent="0.25">
      <c r="A4027" s="6" t="s">
        <v>3191</v>
      </c>
      <c r="D4027" s="6" t="s">
        <v>2359</v>
      </c>
    </row>
    <row r="4028" spans="1:4" x14ac:dyDescent="0.25">
      <c r="A4028" s="6" t="s">
        <v>1567</v>
      </c>
      <c r="D4028" s="6" t="s">
        <v>3791</v>
      </c>
    </row>
    <row r="4029" spans="1:4" x14ac:dyDescent="0.25">
      <c r="A4029" s="6" t="s">
        <v>3212</v>
      </c>
      <c r="D4029" s="6" t="s">
        <v>8450</v>
      </c>
    </row>
    <row r="4030" spans="1:4" x14ac:dyDescent="0.25">
      <c r="A4030" s="6" t="s">
        <v>3221</v>
      </c>
      <c r="D4030" s="6" t="s">
        <v>6998</v>
      </c>
    </row>
    <row r="4031" spans="1:4" x14ac:dyDescent="0.25">
      <c r="A4031" s="6" t="s">
        <v>1704</v>
      </c>
      <c r="D4031" s="6" t="s">
        <v>8451</v>
      </c>
    </row>
    <row r="4032" spans="1:4" x14ac:dyDescent="0.25">
      <c r="A4032" s="6" t="s">
        <v>1609</v>
      </c>
      <c r="D4032" s="6" t="s">
        <v>7308</v>
      </c>
    </row>
    <row r="4033" spans="1:4" x14ac:dyDescent="0.25">
      <c r="A4033" s="6" t="s">
        <v>3316</v>
      </c>
      <c r="D4033" s="6" t="s">
        <v>2597</v>
      </c>
    </row>
    <row r="4034" spans="1:4" x14ac:dyDescent="0.25">
      <c r="A4034" s="6" t="s">
        <v>3390</v>
      </c>
      <c r="D4034" s="6" t="s">
        <v>4399</v>
      </c>
    </row>
    <row r="4035" spans="1:4" x14ac:dyDescent="0.25">
      <c r="A4035" s="6" t="s">
        <v>6649</v>
      </c>
      <c r="D4035" s="6" t="s">
        <v>4443</v>
      </c>
    </row>
    <row r="4036" spans="1:4" x14ac:dyDescent="0.25">
      <c r="A4036" s="6" t="s">
        <v>3432</v>
      </c>
      <c r="D4036" s="6" t="s">
        <v>5996</v>
      </c>
    </row>
    <row r="4037" spans="1:4" x14ac:dyDescent="0.25">
      <c r="A4037" s="6" t="s">
        <v>3471</v>
      </c>
      <c r="D4037" s="6" t="s">
        <v>8452</v>
      </c>
    </row>
    <row r="4038" spans="1:4" x14ac:dyDescent="0.25">
      <c r="A4038" s="6" t="s">
        <v>3486</v>
      </c>
      <c r="D4038" s="6" t="s">
        <v>6999</v>
      </c>
    </row>
    <row r="4039" spans="1:4" x14ac:dyDescent="0.25">
      <c r="A4039" s="6" t="s">
        <v>6981</v>
      </c>
      <c r="D4039" s="6" t="s">
        <v>4061</v>
      </c>
    </row>
    <row r="4040" spans="1:4" x14ac:dyDescent="0.25">
      <c r="A4040" s="6" t="s">
        <v>6982</v>
      </c>
      <c r="D4040" s="6" t="s">
        <v>7972</v>
      </c>
    </row>
    <row r="4041" spans="1:4" x14ac:dyDescent="0.25">
      <c r="A4041" s="6" t="s">
        <v>7197</v>
      </c>
      <c r="D4041" s="6" t="s">
        <v>7309</v>
      </c>
    </row>
    <row r="4042" spans="1:4" x14ac:dyDescent="0.25">
      <c r="A4042" s="6" t="s">
        <v>3597</v>
      </c>
      <c r="D4042" s="6" t="s">
        <v>2708</v>
      </c>
    </row>
    <row r="4043" spans="1:4" x14ac:dyDescent="0.25">
      <c r="A4043" s="6" t="s">
        <v>5853</v>
      </c>
      <c r="D4043" s="6" t="s">
        <v>2178</v>
      </c>
    </row>
    <row r="4044" spans="1:4" x14ac:dyDescent="0.25">
      <c r="A4044" s="6" t="s">
        <v>2768</v>
      </c>
      <c r="D4044" s="6" t="s">
        <v>4465</v>
      </c>
    </row>
    <row r="4045" spans="1:4" x14ac:dyDescent="0.25">
      <c r="A4045" s="6" t="s">
        <v>2332</v>
      </c>
      <c r="D4045" s="6" t="s">
        <v>3056</v>
      </c>
    </row>
    <row r="4046" spans="1:4" x14ac:dyDescent="0.25">
      <c r="A4046" s="6" t="s">
        <v>2064</v>
      </c>
      <c r="D4046" s="6" t="s">
        <v>2655</v>
      </c>
    </row>
    <row r="4047" spans="1:4" x14ac:dyDescent="0.25">
      <c r="A4047" s="6" t="s">
        <v>3711</v>
      </c>
      <c r="D4047" s="6" t="s">
        <v>1281</v>
      </c>
    </row>
    <row r="4048" spans="1:4" x14ac:dyDescent="0.25">
      <c r="A4048" s="6" t="s">
        <v>3704</v>
      </c>
      <c r="D4048" s="6" t="s">
        <v>2794</v>
      </c>
    </row>
    <row r="4049" spans="1:4" x14ac:dyDescent="0.25">
      <c r="A4049" s="6" t="s">
        <v>3754</v>
      </c>
      <c r="D4049" s="6" t="s">
        <v>1433</v>
      </c>
    </row>
    <row r="4050" spans="1:4" x14ac:dyDescent="0.25">
      <c r="A4050" s="6" t="s">
        <v>3761</v>
      </c>
      <c r="D4050" s="6" t="s">
        <v>2812</v>
      </c>
    </row>
    <row r="4051" spans="1:4" x14ac:dyDescent="0.25">
      <c r="A4051" s="6" t="s">
        <v>1375</v>
      </c>
      <c r="D4051" s="6" t="s">
        <v>1589</v>
      </c>
    </row>
    <row r="4052" spans="1:4" x14ac:dyDescent="0.25">
      <c r="A4052" s="6" t="s">
        <v>1231</v>
      </c>
      <c r="D4052" s="6" t="s">
        <v>5507</v>
      </c>
    </row>
    <row r="4053" spans="1:4" x14ac:dyDescent="0.25">
      <c r="A4053" s="6" t="s">
        <v>3798</v>
      </c>
      <c r="D4053" s="6" t="s">
        <v>2904</v>
      </c>
    </row>
    <row r="4054" spans="1:4" x14ac:dyDescent="0.25">
      <c r="A4054" s="6" t="s">
        <v>6331</v>
      </c>
      <c r="D4054" s="6" t="s">
        <v>2932</v>
      </c>
    </row>
    <row r="4055" spans="1:4" x14ac:dyDescent="0.25">
      <c r="A4055" s="6" t="s">
        <v>1544</v>
      </c>
      <c r="D4055" s="6" t="s">
        <v>7000</v>
      </c>
    </row>
    <row r="4056" spans="1:4" x14ac:dyDescent="0.25">
      <c r="A4056" s="6" t="s">
        <v>1499</v>
      </c>
      <c r="D4056" s="6" t="s">
        <v>2998</v>
      </c>
    </row>
    <row r="4057" spans="1:4" x14ac:dyDescent="0.25">
      <c r="A4057" s="6" t="s">
        <v>3868</v>
      </c>
      <c r="D4057" s="6" t="s">
        <v>2978</v>
      </c>
    </row>
    <row r="4058" spans="1:4" x14ac:dyDescent="0.25">
      <c r="A4058" s="6" t="s">
        <v>1691</v>
      </c>
      <c r="D4058" s="6" t="s">
        <v>3001</v>
      </c>
    </row>
    <row r="4059" spans="1:4" x14ac:dyDescent="0.25">
      <c r="A4059" s="6" t="s">
        <v>1654</v>
      </c>
      <c r="D4059" s="6" t="s">
        <v>3028</v>
      </c>
    </row>
    <row r="4060" spans="1:4" x14ac:dyDescent="0.25">
      <c r="A4060" s="6" t="s">
        <v>3936</v>
      </c>
      <c r="D4060" s="6" t="s">
        <v>2447</v>
      </c>
    </row>
    <row r="4061" spans="1:4" x14ac:dyDescent="0.25">
      <c r="A4061" s="6" t="s">
        <v>3956</v>
      </c>
      <c r="D4061" s="6" t="s">
        <v>1959</v>
      </c>
    </row>
    <row r="4062" spans="1:4" x14ac:dyDescent="0.25">
      <c r="A4062" s="6" t="s">
        <v>6983</v>
      </c>
      <c r="D4062" s="6" t="s">
        <v>3129</v>
      </c>
    </row>
    <row r="4063" spans="1:4" x14ac:dyDescent="0.25">
      <c r="A4063" s="6" t="s">
        <v>1742</v>
      </c>
      <c r="D4063" s="6" t="s">
        <v>7201</v>
      </c>
    </row>
    <row r="4064" spans="1:4" x14ac:dyDescent="0.25">
      <c r="A4064" s="6" t="s">
        <v>4001</v>
      </c>
      <c r="D4064" s="6" t="s">
        <v>7678</v>
      </c>
    </row>
    <row r="4065" spans="1:4" x14ac:dyDescent="0.25">
      <c r="A4065" s="6" t="s">
        <v>4048</v>
      </c>
      <c r="D4065" s="6" t="s">
        <v>6337</v>
      </c>
    </row>
    <row r="4066" spans="1:4" x14ac:dyDescent="0.25">
      <c r="A4066" s="6" t="s">
        <v>4085</v>
      </c>
      <c r="D4066" s="6" t="s">
        <v>7973</v>
      </c>
    </row>
    <row r="4067" spans="1:4" x14ac:dyDescent="0.25">
      <c r="A4067" s="6" t="s">
        <v>5991</v>
      </c>
      <c r="D4067" s="6" t="s">
        <v>2683</v>
      </c>
    </row>
    <row r="4068" spans="1:4" x14ac:dyDescent="0.25">
      <c r="A4068" s="6" t="s">
        <v>4117</v>
      </c>
      <c r="D4068" s="6" t="s">
        <v>1394</v>
      </c>
    </row>
    <row r="4069" spans="1:4" x14ac:dyDescent="0.25">
      <c r="A4069" s="6" t="s">
        <v>4123</v>
      </c>
      <c r="D4069" s="6" t="s">
        <v>1242</v>
      </c>
    </row>
    <row r="4070" spans="1:4" x14ac:dyDescent="0.25">
      <c r="A4070" s="6" t="s">
        <v>4182</v>
      </c>
      <c r="D4070" s="6" t="s">
        <v>1304</v>
      </c>
    </row>
    <row r="4071" spans="1:4" x14ac:dyDescent="0.25">
      <c r="A4071" s="6" t="s">
        <v>4144</v>
      </c>
      <c r="D4071" s="6" t="s">
        <v>3814</v>
      </c>
    </row>
    <row r="4072" spans="1:4" x14ac:dyDescent="0.25">
      <c r="A4072" s="6" t="s">
        <v>4230</v>
      </c>
      <c r="D4072" s="6" t="s">
        <v>1551</v>
      </c>
    </row>
    <row r="4073" spans="1:4" x14ac:dyDescent="0.25">
      <c r="A4073" s="6" t="s">
        <v>4260</v>
      </c>
      <c r="D4073" s="6" t="s">
        <v>1447</v>
      </c>
    </row>
    <row r="4074" spans="1:4" x14ac:dyDescent="0.25">
      <c r="A4074" s="6" t="s">
        <v>4274</v>
      </c>
      <c r="D4074" s="6" t="s">
        <v>3859</v>
      </c>
    </row>
    <row r="4075" spans="1:4" x14ac:dyDescent="0.25">
      <c r="A4075" s="6" t="s">
        <v>4299</v>
      </c>
      <c r="D4075" s="6" t="s">
        <v>3871</v>
      </c>
    </row>
    <row r="4076" spans="1:4" x14ac:dyDescent="0.25">
      <c r="A4076" s="6" t="s">
        <v>4353</v>
      </c>
      <c r="D4076" s="6" t="s">
        <v>3883</v>
      </c>
    </row>
    <row r="4077" spans="1:4" x14ac:dyDescent="0.25">
      <c r="A4077" s="6" t="s">
        <v>4366</v>
      </c>
      <c r="D4077" s="6" t="s">
        <v>1593</v>
      </c>
    </row>
    <row r="4078" spans="1:4" x14ac:dyDescent="0.25">
      <c r="A4078" s="6" t="s">
        <v>2750</v>
      </c>
      <c r="D4078" s="6" t="s">
        <v>1644</v>
      </c>
    </row>
    <row r="4079" spans="1:4" x14ac:dyDescent="0.25">
      <c r="A4079" s="6" t="s">
        <v>1773</v>
      </c>
      <c r="D4079" s="6" t="s">
        <v>3901</v>
      </c>
    </row>
    <row r="4080" spans="1:4" x14ac:dyDescent="0.25">
      <c r="A4080" s="6" t="s">
        <v>1785</v>
      </c>
      <c r="D4080" s="6" t="s">
        <v>3960</v>
      </c>
    </row>
    <row r="4081" spans="1:4" x14ac:dyDescent="0.25">
      <c r="A4081" s="6" t="s">
        <v>2025</v>
      </c>
      <c r="D4081" s="6" t="s">
        <v>3966</v>
      </c>
    </row>
    <row r="4082" spans="1:4" x14ac:dyDescent="0.25">
      <c r="A4082" s="6" t="s">
        <v>2180</v>
      </c>
      <c r="D4082" s="6" t="s">
        <v>3962</v>
      </c>
    </row>
    <row r="4083" spans="1:4" x14ac:dyDescent="0.25">
      <c r="A4083" s="6" t="s">
        <v>7662</v>
      </c>
      <c r="D4083" s="6" t="s">
        <v>1734</v>
      </c>
    </row>
    <row r="4084" spans="1:4" x14ac:dyDescent="0.25">
      <c r="A4084" s="6" t="s">
        <v>2875</v>
      </c>
      <c r="D4084" s="6" t="s">
        <v>4010</v>
      </c>
    </row>
    <row r="4085" spans="1:4" x14ac:dyDescent="0.25">
      <c r="A4085" s="6" t="s">
        <v>6984</v>
      </c>
      <c r="D4085" s="6" t="s">
        <v>4042</v>
      </c>
    </row>
    <row r="4086" spans="1:4" x14ac:dyDescent="0.25">
      <c r="A4086" s="6" t="s">
        <v>1416</v>
      </c>
      <c r="D4086" s="6" t="s">
        <v>4082</v>
      </c>
    </row>
    <row r="4087" spans="1:4" x14ac:dyDescent="0.25">
      <c r="A4087" s="6" t="s">
        <v>4514</v>
      </c>
      <c r="D4087" s="6" t="s">
        <v>4092</v>
      </c>
    </row>
    <row r="4088" spans="1:4" x14ac:dyDescent="0.25">
      <c r="A4088" s="6" t="s">
        <v>4557</v>
      </c>
      <c r="D4088" s="6" t="s">
        <v>5508</v>
      </c>
    </row>
    <row r="4089" spans="1:4" x14ac:dyDescent="0.25">
      <c r="A4089" s="6" t="s">
        <v>4593</v>
      </c>
      <c r="D4089" s="6" t="s">
        <v>6338</v>
      </c>
    </row>
    <row r="4090" spans="1:4" x14ac:dyDescent="0.25">
      <c r="A4090" s="6" t="s">
        <v>6141</v>
      </c>
      <c r="D4090" s="6" t="s">
        <v>4114</v>
      </c>
    </row>
    <row r="4091" spans="1:4" x14ac:dyDescent="0.25">
      <c r="A4091" s="6" t="s">
        <v>6067</v>
      </c>
      <c r="D4091" s="6" t="s">
        <v>4133</v>
      </c>
    </row>
    <row r="4092" spans="1:4" x14ac:dyDescent="0.25">
      <c r="A4092" s="6" t="s">
        <v>6985</v>
      </c>
      <c r="D4092" s="6" t="s">
        <v>4200</v>
      </c>
    </row>
    <row r="4093" spans="1:4" x14ac:dyDescent="0.25">
      <c r="A4093" s="6" t="s">
        <v>6986</v>
      </c>
      <c r="D4093" s="6" t="s">
        <v>4246</v>
      </c>
    </row>
    <row r="4094" spans="1:4" x14ac:dyDescent="0.25">
      <c r="A4094" s="6" t="s">
        <v>4801</v>
      </c>
      <c r="D4094" s="6" t="s">
        <v>4237</v>
      </c>
    </row>
    <row r="4095" spans="1:4" x14ac:dyDescent="0.25">
      <c r="A4095" s="6" t="s">
        <v>2370</v>
      </c>
      <c r="D4095" s="6" t="s">
        <v>4235</v>
      </c>
    </row>
    <row r="4096" spans="1:4" x14ac:dyDescent="0.25">
      <c r="A4096" s="6" t="s">
        <v>2396</v>
      </c>
      <c r="D4096" s="6" t="s">
        <v>4240</v>
      </c>
    </row>
    <row r="4097" spans="1:4" x14ac:dyDescent="0.25">
      <c r="A4097" s="6" t="s">
        <v>7304</v>
      </c>
      <c r="D4097" s="6" t="s">
        <v>4267</v>
      </c>
    </row>
    <row r="4098" spans="1:4" x14ac:dyDescent="0.25">
      <c r="A4098" s="6" t="s">
        <v>4528</v>
      </c>
      <c r="D4098" s="6" t="s">
        <v>4293</v>
      </c>
    </row>
    <row r="4099" spans="1:4" x14ac:dyDescent="0.25">
      <c r="A4099" s="6" t="s">
        <v>6332</v>
      </c>
      <c r="D4099" s="6" t="s">
        <v>4363</v>
      </c>
    </row>
    <row r="4100" spans="1:4" x14ac:dyDescent="0.25">
      <c r="A4100" s="6" t="s">
        <v>4597</v>
      </c>
      <c r="D4100" s="6" t="s">
        <v>2730</v>
      </c>
    </row>
    <row r="4101" spans="1:4" x14ac:dyDescent="0.25">
      <c r="A4101" s="6" t="s">
        <v>4653</v>
      </c>
      <c r="D4101" s="6" t="s">
        <v>2316</v>
      </c>
    </row>
    <row r="4102" spans="1:4" x14ac:dyDescent="0.25">
      <c r="A4102" s="6" t="s">
        <v>6987</v>
      </c>
      <c r="D4102" s="6" t="s">
        <v>2328</v>
      </c>
    </row>
    <row r="4103" spans="1:4" x14ac:dyDescent="0.25">
      <c r="A4103" s="6" t="s">
        <v>7663</v>
      </c>
      <c r="D4103" s="6" t="s">
        <v>2162</v>
      </c>
    </row>
    <row r="4104" spans="1:4" x14ac:dyDescent="0.25">
      <c r="A4104" s="6" t="s">
        <v>4802</v>
      </c>
      <c r="D4104" s="6" t="s">
        <v>4452</v>
      </c>
    </row>
    <row r="4105" spans="1:4" x14ac:dyDescent="0.25">
      <c r="A4105" s="6" t="s">
        <v>2342</v>
      </c>
      <c r="D4105" s="6" t="s">
        <v>4457</v>
      </c>
    </row>
    <row r="4106" spans="1:4" x14ac:dyDescent="0.25">
      <c r="A4106" s="6" t="s">
        <v>1280</v>
      </c>
      <c r="D4106" s="6" t="s">
        <v>8453</v>
      </c>
    </row>
    <row r="4107" spans="1:4" x14ac:dyDescent="0.25">
      <c r="A4107" s="6" t="s">
        <v>4903</v>
      </c>
      <c r="D4107" s="6" t="s">
        <v>8748</v>
      </c>
    </row>
    <row r="4108" spans="1:4" x14ac:dyDescent="0.25">
      <c r="A4108" s="6" t="s">
        <v>4916</v>
      </c>
      <c r="D4108" s="6" t="s">
        <v>4789</v>
      </c>
    </row>
    <row r="4109" spans="1:4" x14ac:dyDescent="0.25">
      <c r="A4109" s="6" t="s">
        <v>6988</v>
      </c>
      <c r="D4109" s="6" t="s">
        <v>2677</v>
      </c>
    </row>
    <row r="4110" spans="1:4" x14ac:dyDescent="0.25">
      <c r="A4110" s="6" t="s">
        <v>1488</v>
      </c>
      <c r="D4110" s="6" t="s">
        <v>4446</v>
      </c>
    </row>
    <row r="4111" spans="1:4" x14ac:dyDescent="0.25">
      <c r="A4111" s="6" t="s">
        <v>4941</v>
      </c>
      <c r="D4111" s="6" t="s">
        <v>7680</v>
      </c>
    </row>
    <row r="4112" spans="1:4" x14ac:dyDescent="0.25">
      <c r="A4112" s="6" t="s">
        <v>4961</v>
      </c>
      <c r="D4112" s="6" t="s">
        <v>5006</v>
      </c>
    </row>
    <row r="4113" spans="1:4" x14ac:dyDescent="0.25">
      <c r="A4113" s="6" t="s">
        <v>1622</v>
      </c>
      <c r="D4113" s="6" t="s">
        <v>5135</v>
      </c>
    </row>
    <row r="4114" spans="1:4" x14ac:dyDescent="0.25">
      <c r="A4114" s="6" t="s">
        <v>4983</v>
      </c>
      <c r="D4114" s="6" t="s">
        <v>5220</v>
      </c>
    </row>
    <row r="4115" spans="1:4" x14ac:dyDescent="0.25">
      <c r="A4115" s="6" t="s">
        <v>4993</v>
      </c>
      <c r="D4115" s="6" t="s">
        <v>5357</v>
      </c>
    </row>
    <row r="4116" spans="1:4" x14ac:dyDescent="0.25">
      <c r="A4116" s="6" t="s">
        <v>5014</v>
      </c>
      <c r="D4116" s="6" t="s">
        <v>2705</v>
      </c>
    </row>
    <row r="4117" spans="1:4" x14ac:dyDescent="0.25">
      <c r="A4117" s="6" t="s">
        <v>5045</v>
      </c>
      <c r="D4117" s="6" t="s">
        <v>5485</v>
      </c>
    </row>
    <row r="4118" spans="1:4" x14ac:dyDescent="0.25">
      <c r="A4118" s="6" t="s">
        <v>5061</v>
      </c>
      <c r="D4118" s="6" t="s">
        <v>7681</v>
      </c>
    </row>
    <row r="4119" spans="1:4" x14ac:dyDescent="0.25">
      <c r="A4119" s="6" t="s">
        <v>5096</v>
      </c>
      <c r="D4119" s="6" t="s">
        <v>7682</v>
      </c>
    </row>
    <row r="4120" spans="1:4" x14ac:dyDescent="0.25">
      <c r="A4120" s="6" t="s">
        <v>5136</v>
      </c>
      <c r="D4120" s="6" t="s">
        <v>4040</v>
      </c>
    </row>
    <row r="4121" spans="1:4" x14ac:dyDescent="0.25">
      <c r="A4121" s="6" t="s">
        <v>5167</v>
      </c>
      <c r="D4121" s="6" t="s">
        <v>8454</v>
      </c>
    </row>
    <row r="4122" spans="1:4" x14ac:dyDescent="0.25">
      <c r="A4122" s="6" t="s">
        <v>5172</v>
      </c>
      <c r="D4122" s="6" t="s">
        <v>4188</v>
      </c>
    </row>
    <row r="4123" spans="1:4" x14ac:dyDescent="0.25">
      <c r="A4123" s="6" t="s">
        <v>5215</v>
      </c>
      <c r="D4123" s="6" t="s">
        <v>7203</v>
      </c>
    </row>
    <row r="4124" spans="1:4" x14ac:dyDescent="0.25">
      <c r="A4124" s="6" t="s">
        <v>5261</v>
      </c>
      <c r="D4124" s="6" t="s">
        <v>7002</v>
      </c>
    </row>
    <row r="4125" spans="1:4" x14ac:dyDescent="0.25">
      <c r="A4125" s="6" t="s">
        <v>5276</v>
      </c>
      <c r="D4125" s="6" t="s">
        <v>2846</v>
      </c>
    </row>
    <row r="4126" spans="1:4" x14ac:dyDescent="0.25">
      <c r="A4126" s="6" t="s">
        <v>5272</v>
      </c>
      <c r="D4126" s="6" t="s">
        <v>8455</v>
      </c>
    </row>
    <row r="4127" spans="1:4" x14ac:dyDescent="0.25">
      <c r="A4127" s="6" t="s">
        <v>5303</v>
      </c>
      <c r="D4127" s="6" t="s">
        <v>8456</v>
      </c>
    </row>
    <row r="4128" spans="1:4" x14ac:dyDescent="0.25">
      <c r="A4128" s="6" t="s">
        <v>5323</v>
      </c>
      <c r="D4128" s="6" t="s">
        <v>8457</v>
      </c>
    </row>
    <row r="4129" spans="1:4" x14ac:dyDescent="0.25">
      <c r="A4129" s="6" t="s">
        <v>5355</v>
      </c>
      <c r="D4129" s="6" t="s">
        <v>3054</v>
      </c>
    </row>
    <row r="4130" spans="1:4" x14ac:dyDescent="0.25">
      <c r="A4130" s="6" t="s">
        <v>5376</v>
      </c>
      <c r="D4130" s="6" t="s">
        <v>2666</v>
      </c>
    </row>
    <row r="4131" spans="1:4" x14ac:dyDescent="0.25">
      <c r="A4131" s="6" t="s">
        <v>5392</v>
      </c>
      <c r="D4131" s="6" t="s">
        <v>1239</v>
      </c>
    </row>
    <row r="4132" spans="1:4" x14ac:dyDescent="0.25">
      <c r="A4132" s="6" t="s">
        <v>2473</v>
      </c>
      <c r="D4132" s="6" t="s">
        <v>3797</v>
      </c>
    </row>
    <row r="4133" spans="1:4" x14ac:dyDescent="0.25">
      <c r="A4133" s="6" t="s">
        <v>1943</v>
      </c>
      <c r="D4133" s="6" t="s">
        <v>6339</v>
      </c>
    </row>
    <row r="4134" spans="1:4" x14ac:dyDescent="0.25">
      <c r="A4134" s="6" t="s">
        <v>1906</v>
      </c>
      <c r="D4134" s="6" t="s">
        <v>1473</v>
      </c>
    </row>
    <row r="4135" spans="1:4" x14ac:dyDescent="0.25">
      <c r="A4135" s="6" t="s">
        <v>2240</v>
      </c>
      <c r="D4135" s="6" t="s">
        <v>3855</v>
      </c>
    </row>
    <row r="4136" spans="1:4" x14ac:dyDescent="0.25">
      <c r="A4136" s="6" t="s">
        <v>5397</v>
      </c>
      <c r="D4136" s="6" t="s">
        <v>3872</v>
      </c>
    </row>
    <row r="4137" spans="1:4" x14ac:dyDescent="0.25">
      <c r="A4137" s="6" t="s">
        <v>5426</v>
      </c>
      <c r="D4137" s="6" t="s">
        <v>1592</v>
      </c>
    </row>
    <row r="4138" spans="1:4" x14ac:dyDescent="0.25">
      <c r="A4138" s="6" t="s">
        <v>5462</v>
      </c>
      <c r="D4138" s="6" t="s">
        <v>3915</v>
      </c>
    </row>
    <row r="4139" spans="1:4" x14ac:dyDescent="0.25">
      <c r="A4139" s="6" t="s">
        <v>5449</v>
      </c>
      <c r="D4139" s="6" t="s">
        <v>7003</v>
      </c>
    </row>
    <row r="4140" spans="1:4" x14ac:dyDescent="0.25">
      <c r="A4140" s="6" t="s">
        <v>1296</v>
      </c>
      <c r="D4140" s="6" t="s">
        <v>7684</v>
      </c>
    </row>
    <row r="4141" spans="1:4" x14ac:dyDescent="0.25">
      <c r="A4141" s="6" t="s">
        <v>3824</v>
      </c>
      <c r="D4141" s="6" t="s">
        <v>4000</v>
      </c>
    </row>
    <row r="4142" spans="1:4" x14ac:dyDescent="0.25">
      <c r="A4142" s="6" t="s">
        <v>3829</v>
      </c>
      <c r="D4142" s="6" t="s">
        <v>4084</v>
      </c>
    </row>
    <row r="4143" spans="1:4" x14ac:dyDescent="0.25">
      <c r="A4143" s="6" t="s">
        <v>1457</v>
      </c>
      <c r="D4143" s="6" t="s">
        <v>6340</v>
      </c>
    </row>
    <row r="4144" spans="1:4" x14ac:dyDescent="0.25">
      <c r="A4144" s="6" t="s">
        <v>3850</v>
      </c>
      <c r="D4144" s="6" t="s">
        <v>6341</v>
      </c>
    </row>
    <row r="4145" spans="1:4" x14ac:dyDescent="0.25">
      <c r="A4145" s="6" t="s">
        <v>3882</v>
      </c>
      <c r="D4145" s="6" t="s">
        <v>7685</v>
      </c>
    </row>
    <row r="4146" spans="1:4" x14ac:dyDescent="0.25">
      <c r="A4146" s="6" t="s">
        <v>7664</v>
      </c>
      <c r="D4146" s="6" t="s">
        <v>4137</v>
      </c>
    </row>
    <row r="4147" spans="1:4" x14ac:dyDescent="0.25">
      <c r="A4147" s="6" t="s">
        <v>1595</v>
      </c>
      <c r="D4147" s="6" t="s">
        <v>4148</v>
      </c>
    </row>
    <row r="4148" spans="1:4" x14ac:dyDescent="0.25">
      <c r="A4148" s="6" t="s">
        <v>3940</v>
      </c>
      <c r="D4148" s="6" t="s">
        <v>4191</v>
      </c>
    </row>
    <row r="4149" spans="1:4" x14ac:dyDescent="0.25">
      <c r="A4149" s="6" t="s">
        <v>3965</v>
      </c>
      <c r="D4149" s="6" t="s">
        <v>8458</v>
      </c>
    </row>
    <row r="4150" spans="1:4" x14ac:dyDescent="0.25">
      <c r="A4150" s="6" t="s">
        <v>3963</v>
      </c>
      <c r="D4150" s="6" t="s">
        <v>4296</v>
      </c>
    </row>
    <row r="4151" spans="1:4" x14ac:dyDescent="0.25">
      <c r="A4151" s="6" t="s">
        <v>4006</v>
      </c>
      <c r="D4151" s="6" t="s">
        <v>2457</v>
      </c>
    </row>
    <row r="4152" spans="1:4" x14ac:dyDescent="0.25">
      <c r="A4152" s="6" t="s">
        <v>4026</v>
      </c>
      <c r="D4152" s="6" t="s">
        <v>1863</v>
      </c>
    </row>
    <row r="4153" spans="1:4" x14ac:dyDescent="0.25">
      <c r="A4153" s="6" t="s">
        <v>4066</v>
      </c>
      <c r="D4153" s="6" t="s">
        <v>2024</v>
      </c>
    </row>
    <row r="4154" spans="1:4" x14ac:dyDescent="0.25">
      <c r="A4154" s="6" t="s">
        <v>6989</v>
      </c>
      <c r="D4154" s="6" t="s">
        <v>2200</v>
      </c>
    </row>
    <row r="4155" spans="1:4" x14ac:dyDescent="0.25">
      <c r="A4155" s="6" t="s">
        <v>4134</v>
      </c>
      <c r="D4155" s="6" t="s">
        <v>4436</v>
      </c>
    </row>
    <row r="4156" spans="1:4" x14ac:dyDescent="0.25">
      <c r="A4156" s="6" t="s">
        <v>4141</v>
      </c>
      <c r="D4156" s="6" t="s">
        <v>7004</v>
      </c>
    </row>
    <row r="4157" spans="1:4" x14ac:dyDescent="0.25">
      <c r="A4157" s="6" t="s">
        <v>4215</v>
      </c>
      <c r="D4157" s="6" t="s">
        <v>7005</v>
      </c>
    </row>
    <row r="4158" spans="1:4" x14ac:dyDescent="0.25">
      <c r="A4158" s="6" t="s">
        <v>4234</v>
      </c>
      <c r="D4158" s="6" t="s">
        <v>5997</v>
      </c>
    </row>
    <row r="4159" spans="1:4" x14ac:dyDescent="0.25">
      <c r="A4159" s="6" t="s">
        <v>6333</v>
      </c>
      <c r="D4159" s="6" t="s">
        <v>2877</v>
      </c>
    </row>
    <row r="4160" spans="1:4" x14ac:dyDescent="0.25">
      <c r="A4160" s="6" t="s">
        <v>6334</v>
      </c>
      <c r="D4160" s="6" t="s">
        <v>8459</v>
      </c>
    </row>
    <row r="4161" spans="1:4" x14ac:dyDescent="0.25">
      <c r="A4161" s="6" t="s">
        <v>7199</v>
      </c>
      <c r="D4161" s="6" t="s">
        <v>2888</v>
      </c>
    </row>
    <row r="4162" spans="1:4" x14ac:dyDescent="0.25">
      <c r="A4162" s="6" t="s">
        <v>7665</v>
      </c>
      <c r="D4162" s="6" t="s">
        <v>2965</v>
      </c>
    </row>
    <row r="4163" spans="1:4" x14ac:dyDescent="0.25">
      <c r="A4163" s="6" t="s">
        <v>4307</v>
      </c>
      <c r="D4163" s="6" t="s">
        <v>6144</v>
      </c>
    </row>
    <row r="4164" spans="1:4" x14ac:dyDescent="0.25">
      <c r="A4164" s="6" t="s">
        <v>4319</v>
      </c>
      <c r="D4164" s="6" t="s">
        <v>6512</v>
      </c>
    </row>
    <row r="4165" spans="1:4" x14ac:dyDescent="0.25">
      <c r="A4165" s="6" t="s">
        <v>4314</v>
      </c>
      <c r="D4165" s="6" t="s">
        <v>2493</v>
      </c>
    </row>
    <row r="4166" spans="1:4" x14ac:dyDescent="0.25">
      <c r="A4166" s="6" t="s">
        <v>6142</v>
      </c>
      <c r="D4166" s="6" t="s">
        <v>1840</v>
      </c>
    </row>
    <row r="4167" spans="1:4" x14ac:dyDescent="0.25">
      <c r="A4167" s="6" t="s">
        <v>4365</v>
      </c>
      <c r="D4167" s="6" t="s">
        <v>5998</v>
      </c>
    </row>
    <row r="4168" spans="1:4" x14ac:dyDescent="0.25">
      <c r="A4168" s="6" t="s">
        <v>2462</v>
      </c>
      <c r="D4168" s="6" t="s">
        <v>8460</v>
      </c>
    </row>
    <row r="4169" spans="1:4" x14ac:dyDescent="0.25">
      <c r="A4169" s="6" t="s">
        <v>5992</v>
      </c>
      <c r="D4169" s="6" t="s">
        <v>1229</v>
      </c>
    </row>
    <row r="4170" spans="1:4" x14ac:dyDescent="0.25">
      <c r="A4170" s="6" t="s">
        <v>7305</v>
      </c>
      <c r="D4170" s="6" t="s">
        <v>3789</v>
      </c>
    </row>
    <row r="4171" spans="1:4" x14ac:dyDescent="0.25">
      <c r="A4171" s="6" t="s">
        <v>1865</v>
      </c>
      <c r="D4171" s="6" t="s">
        <v>7688</v>
      </c>
    </row>
    <row r="4172" spans="1:4" x14ac:dyDescent="0.25">
      <c r="A4172" s="6" t="s">
        <v>1871</v>
      </c>
      <c r="D4172" s="6" t="s">
        <v>1436</v>
      </c>
    </row>
    <row r="4173" spans="1:4" x14ac:dyDescent="0.25">
      <c r="A4173" s="6" t="s">
        <v>2016</v>
      </c>
      <c r="D4173" s="6" t="s">
        <v>3838</v>
      </c>
    </row>
    <row r="4174" spans="1:4" x14ac:dyDescent="0.25">
      <c r="A4174" s="6" t="s">
        <v>2203</v>
      </c>
      <c r="D4174" s="6" t="s">
        <v>1588</v>
      </c>
    </row>
    <row r="4175" spans="1:4" x14ac:dyDescent="0.25">
      <c r="A4175" s="6" t="s">
        <v>4404</v>
      </c>
      <c r="D4175" s="6" t="s">
        <v>3910</v>
      </c>
    </row>
    <row r="4176" spans="1:4" x14ac:dyDescent="0.25">
      <c r="A4176" s="6" t="s">
        <v>4459</v>
      </c>
      <c r="D4176" s="6" t="s">
        <v>3986</v>
      </c>
    </row>
    <row r="4177" spans="1:4" x14ac:dyDescent="0.25">
      <c r="A4177" s="6" t="s">
        <v>4463</v>
      </c>
      <c r="D4177" s="6" t="s">
        <v>3995</v>
      </c>
    </row>
    <row r="4178" spans="1:4" x14ac:dyDescent="0.25">
      <c r="A4178" s="6" t="s">
        <v>4484</v>
      </c>
      <c r="D4178" s="6" t="s">
        <v>7689</v>
      </c>
    </row>
    <row r="4179" spans="1:4" x14ac:dyDescent="0.25">
      <c r="A4179" s="6" t="s">
        <v>2358</v>
      </c>
      <c r="D4179" s="6" t="s">
        <v>8461</v>
      </c>
    </row>
    <row r="4180" spans="1:4" x14ac:dyDescent="0.25">
      <c r="A4180" s="6" t="s">
        <v>6990</v>
      </c>
      <c r="D4180" s="6" t="s">
        <v>8462</v>
      </c>
    </row>
    <row r="4181" spans="1:4" x14ac:dyDescent="0.25">
      <c r="A4181" s="6" t="s">
        <v>5993</v>
      </c>
      <c r="D4181" s="6" t="s">
        <v>4104</v>
      </c>
    </row>
    <row r="4182" spans="1:4" x14ac:dyDescent="0.25">
      <c r="A4182" s="6" t="s">
        <v>6991</v>
      </c>
      <c r="D4182" s="6" t="s">
        <v>4160</v>
      </c>
    </row>
    <row r="4183" spans="1:4" x14ac:dyDescent="0.25">
      <c r="A4183" s="6" t="s">
        <v>4038</v>
      </c>
      <c r="D4183" s="6" t="s">
        <v>4181</v>
      </c>
    </row>
    <row r="4184" spans="1:4" x14ac:dyDescent="0.25">
      <c r="A4184" s="6" t="s">
        <v>7666</v>
      </c>
      <c r="D4184" s="6" t="s">
        <v>7007</v>
      </c>
    </row>
    <row r="4185" spans="1:4" x14ac:dyDescent="0.25">
      <c r="A4185" s="6" t="s">
        <v>4187</v>
      </c>
      <c r="D4185" s="6" t="s">
        <v>7008</v>
      </c>
    </row>
    <row r="4186" spans="1:4" x14ac:dyDescent="0.25">
      <c r="A4186" s="6" t="s">
        <v>2613</v>
      </c>
      <c r="D4186" s="6" t="s">
        <v>4300</v>
      </c>
    </row>
    <row r="4187" spans="1:4" x14ac:dyDescent="0.25">
      <c r="A4187" s="6" t="s">
        <v>2176</v>
      </c>
      <c r="D4187" s="6" t="s">
        <v>6342</v>
      </c>
    </row>
    <row r="4188" spans="1:4" x14ac:dyDescent="0.25">
      <c r="A4188" s="6" t="s">
        <v>4798</v>
      </c>
      <c r="D4188" s="6" t="s">
        <v>2756</v>
      </c>
    </row>
    <row r="4189" spans="1:4" x14ac:dyDescent="0.25">
      <c r="A4189" s="6" t="s">
        <v>6992</v>
      </c>
      <c r="D4189" s="6" t="s">
        <v>2314</v>
      </c>
    </row>
    <row r="4190" spans="1:4" x14ac:dyDescent="0.25">
      <c r="A4190" s="6" t="s">
        <v>6993</v>
      </c>
      <c r="D4190" s="6" t="s">
        <v>1978</v>
      </c>
    </row>
    <row r="4191" spans="1:4" x14ac:dyDescent="0.25">
      <c r="A4191" s="6" t="s">
        <v>6994</v>
      </c>
      <c r="D4191" s="6" t="s">
        <v>4392</v>
      </c>
    </row>
    <row r="4192" spans="1:4" x14ac:dyDescent="0.25">
      <c r="A4192" s="6" t="s">
        <v>5994</v>
      </c>
      <c r="D4192" s="6" t="s">
        <v>4479</v>
      </c>
    </row>
    <row r="4193" spans="1:4" x14ac:dyDescent="0.25">
      <c r="A4193" s="6" t="s">
        <v>7667</v>
      </c>
      <c r="D4193" s="6" t="s">
        <v>5202</v>
      </c>
    </row>
    <row r="4194" spans="1:4" x14ac:dyDescent="0.25">
      <c r="A4194" s="6" t="s">
        <v>4153</v>
      </c>
      <c r="D4194" s="6" t="s">
        <v>2649</v>
      </c>
    </row>
    <row r="4195" spans="1:4" x14ac:dyDescent="0.25">
      <c r="A4195" s="6" t="s">
        <v>4224</v>
      </c>
      <c r="D4195" s="6" t="s">
        <v>2265</v>
      </c>
    </row>
    <row r="4196" spans="1:4" x14ac:dyDescent="0.25">
      <c r="A4196" s="6" t="s">
        <v>6335</v>
      </c>
      <c r="D4196" s="6" t="s">
        <v>8463</v>
      </c>
    </row>
    <row r="4197" spans="1:4" x14ac:dyDescent="0.25">
      <c r="A4197" s="6" t="s">
        <v>4283</v>
      </c>
      <c r="D4197" s="6" t="s">
        <v>6513</v>
      </c>
    </row>
    <row r="4198" spans="1:4" x14ac:dyDescent="0.25">
      <c r="A4198" s="6" t="s">
        <v>7198</v>
      </c>
      <c r="D4198" s="6" t="s">
        <v>3126</v>
      </c>
    </row>
    <row r="4199" spans="1:4" x14ac:dyDescent="0.25">
      <c r="A4199" s="6" t="s">
        <v>4370</v>
      </c>
      <c r="D4199" s="6" t="s">
        <v>6343</v>
      </c>
    </row>
    <row r="4200" spans="1:4" x14ac:dyDescent="0.25">
      <c r="A4200" s="6" t="s">
        <v>4375</v>
      </c>
      <c r="D4200" s="6" t="s">
        <v>7691</v>
      </c>
    </row>
    <row r="4201" spans="1:4" x14ac:dyDescent="0.25">
      <c r="A4201" s="6" t="s">
        <v>2620</v>
      </c>
      <c r="D4201" s="6" t="s">
        <v>1723</v>
      </c>
    </row>
    <row r="4202" spans="1:4" x14ac:dyDescent="0.25">
      <c r="A4202" s="6" t="s">
        <v>4420</v>
      </c>
      <c r="D4202" s="6" t="s">
        <v>4641</v>
      </c>
    </row>
    <row r="4203" spans="1:4" x14ac:dyDescent="0.25">
      <c r="A4203" s="6" t="s">
        <v>4497</v>
      </c>
      <c r="D4203" s="6" t="s">
        <v>8464</v>
      </c>
    </row>
    <row r="4204" spans="1:4" x14ac:dyDescent="0.25">
      <c r="A4204" s="6" t="s">
        <v>5995</v>
      </c>
      <c r="D4204" s="6" t="s">
        <v>4740</v>
      </c>
    </row>
    <row r="4205" spans="1:4" x14ac:dyDescent="0.25">
      <c r="A4205" s="6" t="s">
        <v>7668</v>
      </c>
      <c r="D4205" s="6" t="s">
        <v>6068</v>
      </c>
    </row>
    <row r="4206" spans="1:4" x14ac:dyDescent="0.25">
      <c r="A4206" s="6" t="s">
        <v>7669</v>
      </c>
      <c r="D4206" s="6" t="s">
        <v>2436</v>
      </c>
    </row>
    <row r="4207" spans="1:4" x14ac:dyDescent="0.25">
      <c r="A4207" s="6" t="s">
        <v>2357</v>
      </c>
      <c r="D4207" s="6" t="s">
        <v>2430</v>
      </c>
    </row>
    <row r="4208" spans="1:4" x14ac:dyDescent="0.25">
      <c r="A4208" s="6" t="s">
        <v>6995</v>
      </c>
      <c r="D4208" s="6" t="s">
        <v>4855</v>
      </c>
    </row>
    <row r="4209" spans="1:4" x14ac:dyDescent="0.25">
      <c r="A4209" s="6" t="s">
        <v>6446</v>
      </c>
      <c r="D4209" s="6" t="s">
        <v>4862</v>
      </c>
    </row>
    <row r="4210" spans="1:4" x14ac:dyDescent="0.25">
      <c r="A4210" s="6" t="s">
        <v>7200</v>
      </c>
      <c r="D4210" s="6" t="s">
        <v>1307</v>
      </c>
    </row>
    <row r="4211" spans="1:4" x14ac:dyDescent="0.25">
      <c r="A4211" s="6" t="s">
        <v>3083</v>
      </c>
      <c r="D4211" s="6" t="s">
        <v>3793</v>
      </c>
    </row>
    <row r="4212" spans="1:4" x14ac:dyDescent="0.25">
      <c r="A4212" s="6" t="s">
        <v>2574</v>
      </c>
      <c r="D4212" s="6" t="s">
        <v>1455</v>
      </c>
    </row>
    <row r="4213" spans="1:4" x14ac:dyDescent="0.25">
      <c r="A4213" s="6" t="s">
        <v>7306</v>
      </c>
      <c r="D4213" s="6" t="s">
        <v>3849</v>
      </c>
    </row>
    <row r="4214" spans="1:4" x14ac:dyDescent="0.25">
      <c r="A4214" s="6" t="s">
        <v>6996</v>
      </c>
      <c r="D4214" s="6" t="s">
        <v>1692</v>
      </c>
    </row>
    <row r="4215" spans="1:4" x14ac:dyDescent="0.25">
      <c r="A4215" s="6" t="s">
        <v>3072</v>
      </c>
      <c r="D4215" s="6" t="s">
        <v>3904</v>
      </c>
    </row>
    <row r="4216" spans="1:4" x14ac:dyDescent="0.25">
      <c r="A4216" s="6" t="s">
        <v>3088</v>
      </c>
      <c r="D4216" s="6" t="s">
        <v>3916</v>
      </c>
    </row>
    <row r="4217" spans="1:4" x14ac:dyDescent="0.25">
      <c r="A4217" s="6" t="s">
        <v>3130</v>
      </c>
      <c r="D4217" s="6" t="s">
        <v>7012</v>
      </c>
    </row>
    <row r="4218" spans="1:4" x14ac:dyDescent="0.25">
      <c r="A4218" s="6" t="s">
        <v>1365</v>
      </c>
      <c r="D4218" s="6" t="s">
        <v>7693</v>
      </c>
    </row>
    <row r="4219" spans="1:4" x14ac:dyDescent="0.25">
      <c r="A4219" s="6" t="s">
        <v>6997</v>
      </c>
      <c r="D4219" s="6" t="s">
        <v>1733</v>
      </c>
    </row>
    <row r="4220" spans="1:4" x14ac:dyDescent="0.25">
      <c r="A4220" s="6" t="s">
        <v>4935</v>
      </c>
      <c r="D4220" s="6" t="s">
        <v>3997</v>
      </c>
    </row>
    <row r="4221" spans="1:4" x14ac:dyDescent="0.25">
      <c r="A4221" s="6" t="s">
        <v>7670</v>
      </c>
      <c r="D4221" s="6" t="s">
        <v>4056</v>
      </c>
    </row>
    <row r="4222" spans="1:4" x14ac:dyDescent="0.25">
      <c r="A4222" s="6" t="s">
        <v>5064</v>
      </c>
      <c r="D4222" s="6" t="s">
        <v>4184</v>
      </c>
    </row>
    <row r="4223" spans="1:4" x14ac:dyDescent="0.25">
      <c r="A4223" s="6" t="s">
        <v>5210</v>
      </c>
      <c r="D4223" s="6" t="s">
        <v>4212</v>
      </c>
    </row>
    <row r="4224" spans="1:4" x14ac:dyDescent="0.25">
      <c r="A4224" s="6" t="s">
        <v>5854</v>
      </c>
      <c r="D4224" s="6" t="s">
        <v>4211</v>
      </c>
    </row>
    <row r="4225" spans="1:4" x14ac:dyDescent="0.25">
      <c r="A4225" s="6" t="s">
        <v>5377</v>
      </c>
      <c r="D4225" s="6" t="s">
        <v>7013</v>
      </c>
    </row>
    <row r="4226" spans="1:4" x14ac:dyDescent="0.25">
      <c r="A4226" s="6" t="s">
        <v>2471</v>
      </c>
      <c r="D4226" s="6" t="s">
        <v>7014</v>
      </c>
    </row>
    <row r="4227" spans="1:4" x14ac:dyDescent="0.25">
      <c r="A4227" s="6" t="s">
        <v>1890</v>
      </c>
      <c r="D4227" s="6" t="s">
        <v>7206</v>
      </c>
    </row>
    <row r="4228" spans="1:4" x14ac:dyDescent="0.25">
      <c r="A4228" s="6" t="s">
        <v>5445</v>
      </c>
      <c r="D4228" s="6" t="s">
        <v>4281</v>
      </c>
    </row>
    <row r="4229" spans="1:4" x14ac:dyDescent="0.25">
      <c r="A4229" s="6" t="s">
        <v>5482</v>
      </c>
      <c r="D4229" s="6" t="s">
        <v>4364</v>
      </c>
    </row>
    <row r="4230" spans="1:4" x14ac:dyDescent="0.25">
      <c r="A4230" s="6" t="s">
        <v>5503</v>
      </c>
      <c r="D4230" s="6" t="s">
        <v>7015</v>
      </c>
    </row>
    <row r="4231" spans="1:4" x14ac:dyDescent="0.25">
      <c r="A4231" s="6" t="s">
        <v>3804</v>
      </c>
      <c r="D4231" s="6" t="s">
        <v>2458</v>
      </c>
    </row>
    <row r="4232" spans="1:4" x14ac:dyDescent="0.25">
      <c r="A4232" s="6" t="s">
        <v>6336</v>
      </c>
      <c r="D4232" s="6" t="s">
        <v>1867</v>
      </c>
    </row>
    <row r="4233" spans="1:4" x14ac:dyDescent="0.25">
      <c r="A4233" s="6" t="s">
        <v>7671</v>
      </c>
      <c r="D4233" s="6" t="s">
        <v>2165</v>
      </c>
    </row>
    <row r="4234" spans="1:4" x14ac:dyDescent="0.25">
      <c r="A4234" s="6" t="s">
        <v>3926</v>
      </c>
      <c r="D4234" s="6" t="s">
        <v>4405</v>
      </c>
    </row>
    <row r="4235" spans="1:4" x14ac:dyDescent="0.25">
      <c r="A4235" s="6" t="s">
        <v>7672</v>
      </c>
      <c r="D4235" s="6" t="s">
        <v>4530</v>
      </c>
    </row>
    <row r="4236" spans="1:4" x14ac:dyDescent="0.25">
      <c r="A4236" s="6" t="s">
        <v>3969</v>
      </c>
      <c r="D4236" s="6" t="s">
        <v>4560</v>
      </c>
    </row>
    <row r="4237" spans="1:4" x14ac:dyDescent="0.25">
      <c r="A4237" s="6" t="s">
        <v>4102</v>
      </c>
      <c r="D4237" s="6" t="s">
        <v>8465</v>
      </c>
    </row>
    <row r="4238" spans="1:4" x14ac:dyDescent="0.25">
      <c r="A4238" s="6" t="s">
        <v>4166</v>
      </c>
      <c r="D4238" s="6" t="s">
        <v>4826</v>
      </c>
    </row>
    <row r="4239" spans="1:4" x14ac:dyDescent="0.25">
      <c r="A4239" s="6" t="s">
        <v>7673</v>
      </c>
      <c r="D4239" s="6" t="s">
        <v>2383</v>
      </c>
    </row>
    <row r="4240" spans="1:4" x14ac:dyDescent="0.25">
      <c r="A4240" s="6" t="s">
        <v>2651</v>
      </c>
      <c r="D4240" s="6" t="s">
        <v>4877</v>
      </c>
    </row>
    <row r="4241" spans="1:4" x14ac:dyDescent="0.25">
      <c r="A4241" s="6" t="s">
        <v>4469</v>
      </c>
      <c r="D4241" s="6" t="s">
        <v>1411</v>
      </c>
    </row>
    <row r="4242" spans="1:4" x14ac:dyDescent="0.25">
      <c r="A4242" s="6" t="s">
        <v>4423</v>
      </c>
      <c r="D4242" s="6" t="s">
        <v>1366</v>
      </c>
    </row>
    <row r="4243" spans="1:4" x14ac:dyDescent="0.25">
      <c r="A4243" s="6" t="s">
        <v>4502</v>
      </c>
      <c r="D4243" s="6" t="s">
        <v>4901</v>
      </c>
    </row>
    <row r="4244" spans="1:4" x14ac:dyDescent="0.25">
      <c r="A4244" s="6" t="s">
        <v>4580</v>
      </c>
      <c r="D4244" s="6" t="s">
        <v>1547</v>
      </c>
    </row>
    <row r="4245" spans="1:4" x14ac:dyDescent="0.25">
      <c r="A4245" s="6" t="s">
        <v>7674</v>
      </c>
      <c r="D4245" s="6" t="s">
        <v>1535</v>
      </c>
    </row>
    <row r="4246" spans="1:4" x14ac:dyDescent="0.25">
      <c r="A4246" s="6" t="s">
        <v>4627</v>
      </c>
      <c r="D4246" s="6" t="s">
        <v>4968</v>
      </c>
    </row>
    <row r="4247" spans="1:4" x14ac:dyDescent="0.25">
      <c r="A4247" s="6" t="s">
        <v>4671</v>
      </c>
      <c r="D4247" s="6" t="s">
        <v>1711</v>
      </c>
    </row>
    <row r="4248" spans="1:4" x14ac:dyDescent="0.25">
      <c r="A4248" s="6" t="s">
        <v>4720</v>
      </c>
      <c r="D4248" s="6" t="s">
        <v>1635</v>
      </c>
    </row>
    <row r="4249" spans="1:4" x14ac:dyDescent="0.25">
      <c r="A4249" s="6" t="s">
        <v>7675</v>
      </c>
      <c r="D4249" s="6" t="s">
        <v>4998</v>
      </c>
    </row>
    <row r="4250" spans="1:4" x14ac:dyDescent="0.25">
      <c r="A4250" s="6" t="s">
        <v>7307</v>
      </c>
      <c r="D4250" s="6" t="s">
        <v>7694</v>
      </c>
    </row>
    <row r="4251" spans="1:4" x14ac:dyDescent="0.25">
      <c r="A4251" s="6" t="s">
        <v>2359</v>
      </c>
      <c r="D4251" s="6" t="s">
        <v>1763</v>
      </c>
    </row>
    <row r="4252" spans="1:4" x14ac:dyDescent="0.25">
      <c r="A4252" s="6" t="s">
        <v>3791</v>
      </c>
      <c r="D4252" s="6" t="s">
        <v>5055</v>
      </c>
    </row>
    <row r="4253" spans="1:4" x14ac:dyDescent="0.25">
      <c r="A4253" s="6" t="s">
        <v>7676</v>
      </c>
      <c r="D4253" s="6" t="s">
        <v>5042</v>
      </c>
    </row>
    <row r="4254" spans="1:4" x14ac:dyDescent="0.25">
      <c r="A4254" s="6" t="s">
        <v>6998</v>
      </c>
      <c r="D4254" s="6" t="s">
        <v>5212</v>
      </c>
    </row>
    <row r="4255" spans="1:4" x14ac:dyDescent="0.25">
      <c r="A4255" s="6" t="s">
        <v>4228</v>
      </c>
      <c r="D4255" s="6" t="s">
        <v>5223</v>
      </c>
    </row>
    <row r="4256" spans="1:4" x14ac:dyDescent="0.25">
      <c r="A4256" s="6" t="s">
        <v>7308</v>
      </c>
      <c r="D4256" s="6" t="s">
        <v>5233</v>
      </c>
    </row>
    <row r="4257" spans="1:4" x14ac:dyDescent="0.25">
      <c r="A4257" s="6" t="s">
        <v>2597</v>
      </c>
      <c r="D4257" s="6" t="s">
        <v>5278</v>
      </c>
    </row>
    <row r="4258" spans="1:4" x14ac:dyDescent="0.25">
      <c r="A4258" s="6" t="s">
        <v>4399</v>
      </c>
      <c r="D4258" s="6" t="s">
        <v>6650</v>
      </c>
    </row>
    <row r="4259" spans="1:4" x14ac:dyDescent="0.25">
      <c r="A4259" s="6" t="s">
        <v>4443</v>
      </c>
      <c r="D4259" s="6" t="s">
        <v>8466</v>
      </c>
    </row>
    <row r="4260" spans="1:4" x14ac:dyDescent="0.25">
      <c r="A4260" s="6" t="s">
        <v>5996</v>
      </c>
      <c r="D4260" s="6" t="s">
        <v>5340</v>
      </c>
    </row>
    <row r="4261" spans="1:4" x14ac:dyDescent="0.25">
      <c r="A4261" s="6" t="s">
        <v>6999</v>
      </c>
      <c r="D4261" s="6" t="s">
        <v>5536</v>
      </c>
    </row>
    <row r="4262" spans="1:4" x14ac:dyDescent="0.25">
      <c r="A4262" s="6" t="s">
        <v>4061</v>
      </c>
      <c r="D4262" s="6" t="s">
        <v>2765</v>
      </c>
    </row>
    <row r="4263" spans="1:4" x14ac:dyDescent="0.25">
      <c r="A4263" s="6" t="s">
        <v>7972</v>
      </c>
      <c r="D4263" s="6" t="s">
        <v>2331</v>
      </c>
    </row>
    <row r="4264" spans="1:4" x14ac:dyDescent="0.25">
      <c r="A4264" s="6" t="s">
        <v>7309</v>
      </c>
      <c r="D4264" s="6" t="s">
        <v>1814</v>
      </c>
    </row>
    <row r="4265" spans="1:4" x14ac:dyDescent="0.25">
      <c r="A4265" s="6" t="s">
        <v>2708</v>
      </c>
      <c r="D4265" s="6" t="s">
        <v>2113</v>
      </c>
    </row>
    <row r="4266" spans="1:4" x14ac:dyDescent="0.25">
      <c r="A4266" s="6" t="s">
        <v>2178</v>
      </c>
      <c r="D4266" s="6" t="s">
        <v>5483</v>
      </c>
    </row>
    <row r="4267" spans="1:4" x14ac:dyDescent="0.25">
      <c r="A4267" s="6" t="s">
        <v>4465</v>
      </c>
      <c r="D4267" s="6" t="s">
        <v>5476</v>
      </c>
    </row>
    <row r="4268" spans="1:4" x14ac:dyDescent="0.25">
      <c r="A4268" s="6" t="s">
        <v>3056</v>
      </c>
      <c r="D4268" s="6" t="s">
        <v>7017</v>
      </c>
    </row>
    <row r="4269" spans="1:4" x14ac:dyDescent="0.25">
      <c r="A4269" s="6" t="s">
        <v>2655</v>
      </c>
      <c r="D4269" s="6" t="s">
        <v>8467</v>
      </c>
    </row>
    <row r="4270" spans="1:4" x14ac:dyDescent="0.25">
      <c r="A4270" s="6" t="s">
        <v>1281</v>
      </c>
      <c r="D4270" s="6" t="s">
        <v>8468</v>
      </c>
    </row>
    <row r="4271" spans="1:4" x14ac:dyDescent="0.25">
      <c r="A4271" s="6" t="s">
        <v>2794</v>
      </c>
      <c r="D4271" s="6" t="s">
        <v>8469</v>
      </c>
    </row>
    <row r="4272" spans="1:4" x14ac:dyDescent="0.25">
      <c r="A4272" s="6" t="s">
        <v>7677</v>
      </c>
      <c r="D4272" s="6" t="s">
        <v>7208</v>
      </c>
    </row>
    <row r="4273" spans="1:4" x14ac:dyDescent="0.25">
      <c r="A4273" s="6" t="s">
        <v>1433</v>
      </c>
      <c r="D4273" s="6" t="s">
        <v>2669</v>
      </c>
    </row>
    <row r="4274" spans="1:4" x14ac:dyDescent="0.25">
      <c r="A4274" s="6" t="s">
        <v>2812</v>
      </c>
      <c r="D4274" s="6" t="s">
        <v>3112</v>
      </c>
    </row>
    <row r="4275" spans="1:4" x14ac:dyDescent="0.25">
      <c r="A4275" s="6" t="s">
        <v>1589</v>
      </c>
      <c r="D4275" s="6" t="s">
        <v>7019</v>
      </c>
    </row>
    <row r="4276" spans="1:4" x14ac:dyDescent="0.25">
      <c r="A4276" s="6" t="s">
        <v>5507</v>
      </c>
      <c r="D4276" s="6" t="s">
        <v>7020</v>
      </c>
    </row>
    <row r="4277" spans="1:4" x14ac:dyDescent="0.25">
      <c r="A4277" s="6" t="s">
        <v>2904</v>
      </c>
      <c r="D4277" s="6" t="s">
        <v>8470</v>
      </c>
    </row>
    <row r="4278" spans="1:4" x14ac:dyDescent="0.25">
      <c r="A4278" s="6" t="s">
        <v>2932</v>
      </c>
      <c r="D4278" s="6" t="s">
        <v>5804</v>
      </c>
    </row>
    <row r="4279" spans="1:4" x14ac:dyDescent="0.25">
      <c r="A4279" s="6" t="s">
        <v>7000</v>
      </c>
      <c r="D4279" s="6" t="s">
        <v>8471</v>
      </c>
    </row>
    <row r="4280" spans="1:4" x14ac:dyDescent="0.25">
      <c r="A4280" s="6" t="s">
        <v>2998</v>
      </c>
      <c r="D4280" s="6" t="s">
        <v>6345</v>
      </c>
    </row>
    <row r="4281" spans="1:4" x14ac:dyDescent="0.25">
      <c r="A4281" s="6" t="s">
        <v>2978</v>
      </c>
      <c r="D4281" s="6" t="s">
        <v>3091</v>
      </c>
    </row>
    <row r="4282" spans="1:4" x14ac:dyDescent="0.25">
      <c r="A4282" s="6" t="s">
        <v>3001</v>
      </c>
      <c r="D4282" s="6" t="s">
        <v>2652</v>
      </c>
    </row>
    <row r="4283" spans="1:4" x14ac:dyDescent="0.25">
      <c r="A4283" s="6" t="s">
        <v>3028</v>
      </c>
      <c r="D4283" s="6" t="s">
        <v>1335</v>
      </c>
    </row>
    <row r="4284" spans="1:4" x14ac:dyDescent="0.25">
      <c r="A4284" s="6" t="s">
        <v>2447</v>
      </c>
      <c r="D4284" s="6" t="s">
        <v>3162</v>
      </c>
    </row>
    <row r="4285" spans="1:4" x14ac:dyDescent="0.25">
      <c r="A4285" s="6" t="s">
        <v>1959</v>
      </c>
      <c r="D4285" s="6" t="s">
        <v>3184</v>
      </c>
    </row>
    <row r="4286" spans="1:4" x14ac:dyDescent="0.25">
      <c r="A4286" s="6" t="s">
        <v>3129</v>
      </c>
      <c r="D4286" s="6" t="s">
        <v>3207</v>
      </c>
    </row>
    <row r="4287" spans="1:4" x14ac:dyDescent="0.25">
      <c r="A4287" s="6" t="s">
        <v>7201</v>
      </c>
      <c r="D4287" s="6" t="s">
        <v>3216</v>
      </c>
    </row>
    <row r="4288" spans="1:4" x14ac:dyDescent="0.25">
      <c r="A4288" s="6" t="s">
        <v>7678</v>
      </c>
      <c r="D4288" s="6" t="s">
        <v>3250</v>
      </c>
    </row>
    <row r="4289" spans="1:4" x14ac:dyDescent="0.25">
      <c r="A4289" s="6" t="s">
        <v>6337</v>
      </c>
      <c r="D4289" s="6" t="s">
        <v>1606</v>
      </c>
    </row>
    <row r="4290" spans="1:4" x14ac:dyDescent="0.25">
      <c r="A4290" s="6" t="s">
        <v>7973</v>
      </c>
      <c r="D4290" s="6" t="s">
        <v>1669</v>
      </c>
    </row>
    <row r="4291" spans="1:4" x14ac:dyDescent="0.25">
      <c r="A4291" s="6" t="s">
        <v>2683</v>
      </c>
      <c r="D4291" s="6" t="s">
        <v>3347</v>
      </c>
    </row>
    <row r="4292" spans="1:4" x14ac:dyDescent="0.25">
      <c r="A4292" s="6" t="s">
        <v>1394</v>
      </c>
      <c r="D4292" s="6" t="s">
        <v>3400</v>
      </c>
    </row>
    <row r="4293" spans="1:4" x14ac:dyDescent="0.25">
      <c r="A4293" s="6" t="s">
        <v>1242</v>
      </c>
      <c r="D4293" s="6" t="s">
        <v>3492</v>
      </c>
    </row>
    <row r="4294" spans="1:4" x14ac:dyDescent="0.25">
      <c r="A4294" s="6" t="s">
        <v>1304</v>
      </c>
      <c r="D4294" s="6" t="s">
        <v>3514</v>
      </c>
    </row>
    <row r="4295" spans="1:4" x14ac:dyDescent="0.25">
      <c r="A4295" s="6" t="s">
        <v>1551</v>
      </c>
      <c r="D4295" s="6" t="s">
        <v>8472</v>
      </c>
    </row>
    <row r="4296" spans="1:4" x14ac:dyDescent="0.25">
      <c r="A4296" s="6" t="s">
        <v>1447</v>
      </c>
      <c r="D4296" s="6" t="s">
        <v>8473</v>
      </c>
    </row>
    <row r="4297" spans="1:4" x14ac:dyDescent="0.25">
      <c r="A4297" s="6" t="s">
        <v>3859</v>
      </c>
      <c r="D4297" s="6" t="s">
        <v>3579</v>
      </c>
    </row>
    <row r="4298" spans="1:4" x14ac:dyDescent="0.25">
      <c r="A4298" s="6" t="s">
        <v>3871</v>
      </c>
      <c r="D4298" s="6" t="s">
        <v>2546</v>
      </c>
    </row>
    <row r="4299" spans="1:4" x14ac:dyDescent="0.25">
      <c r="A4299" s="6" t="s">
        <v>3883</v>
      </c>
      <c r="D4299" s="6" t="s">
        <v>1898</v>
      </c>
    </row>
    <row r="4300" spans="1:4" x14ac:dyDescent="0.25">
      <c r="A4300" s="6" t="s">
        <v>7679</v>
      </c>
      <c r="D4300" s="6" t="s">
        <v>2070</v>
      </c>
    </row>
    <row r="4301" spans="1:4" x14ac:dyDescent="0.25">
      <c r="A4301" s="6" t="s">
        <v>1593</v>
      </c>
      <c r="D4301" s="6" t="s">
        <v>2222</v>
      </c>
    </row>
    <row r="4302" spans="1:4" x14ac:dyDescent="0.25">
      <c r="A4302" s="6" t="s">
        <v>1644</v>
      </c>
      <c r="D4302" s="6" t="s">
        <v>3750</v>
      </c>
    </row>
    <row r="4303" spans="1:4" x14ac:dyDescent="0.25">
      <c r="A4303" s="6" t="s">
        <v>3901</v>
      </c>
      <c r="D4303" s="6" t="s">
        <v>3702</v>
      </c>
    </row>
    <row r="4304" spans="1:4" x14ac:dyDescent="0.25">
      <c r="A4304" s="6" t="s">
        <v>3960</v>
      </c>
      <c r="D4304" s="6" t="s">
        <v>3688</v>
      </c>
    </row>
    <row r="4305" spans="1:4" x14ac:dyDescent="0.25">
      <c r="A4305" s="6" t="s">
        <v>3966</v>
      </c>
      <c r="D4305" s="6" t="s">
        <v>3779</v>
      </c>
    </row>
    <row r="4306" spans="1:4" x14ac:dyDescent="0.25">
      <c r="A4306" s="6" t="s">
        <v>3962</v>
      </c>
      <c r="D4306" s="6" t="s">
        <v>3746</v>
      </c>
    </row>
    <row r="4307" spans="1:4" x14ac:dyDescent="0.25">
      <c r="A4307" s="6" t="s">
        <v>1734</v>
      </c>
      <c r="D4307" s="6" t="s">
        <v>7021</v>
      </c>
    </row>
    <row r="4308" spans="1:4" x14ac:dyDescent="0.25">
      <c r="A4308" s="6" t="s">
        <v>4010</v>
      </c>
      <c r="D4308" s="6" t="s">
        <v>8474</v>
      </c>
    </row>
    <row r="4309" spans="1:4" x14ac:dyDescent="0.25">
      <c r="A4309" s="6" t="s">
        <v>4042</v>
      </c>
      <c r="D4309" s="6" t="s">
        <v>5106</v>
      </c>
    </row>
    <row r="4310" spans="1:4" x14ac:dyDescent="0.25">
      <c r="A4310" s="6" t="s">
        <v>4082</v>
      </c>
      <c r="D4310" s="6" t="s">
        <v>5231</v>
      </c>
    </row>
    <row r="4311" spans="1:4" x14ac:dyDescent="0.25">
      <c r="A4311" s="6" t="s">
        <v>4092</v>
      </c>
      <c r="D4311" s="6" t="s">
        <v>7976</v>
      </c>
    </row>
    <row r="4312" spans="1:4" x14ac:dyDescent="0.25">
      <c r="A4312" s="6" t="s">
        <v>5508</v>
      </c>
      <c r="D4312" s="6" t="s">
        <v>6001</v>
      </c>
    </row>
    <row r="4313" spans="1:4" x14ac:dyDescent="0.25">
      <c r="A4313" s="6" t="s">
        <v>6338</v>
      </c>
      <c r="D4313" s="6" t="s">
        <v>2631</v>
      </c>
    </row>
    <row r="4314" spans="1:4" x14ac:dyDescent="0.25">
      <c r="A4314" s="6" t="s">
        <v>4114</v>
      </c>
      <c r="D4314" s="6" t="s">
        <v>2091</v>
      </c>
    </row>
    <row r="4315" spans="1:4" x14ac:dyDescent="0.25">
      <c r="A4315" s="6" t="s">
        <v>4133</v>
      </c>
      <c r="D4315" s="6" t="s">
        <v>2244</v>
      </c>
    </row>
    <row r="4316" spans="1:4" x14ac:dyDescent="0.25">
      <c r="A4316" s="6" t="s">
        <v>4200</v>
      </c>
      <c r="D4316" s="6" t="s">
        <v>8475</v>
      </c>
    </row>
    <row r="4317" spans="1:4" x14ac:dyDescent="0.25">
      <c r="A4317" s="6" t="s">
        <v>4246</v>
      </c>
      <c r="D4317" s="6" t="s">
        <v>1255</v>
      </c>
    </row>
    <row r="4318" spans="1:4" x14ac:dyDescent="0.25">
      <c r="A4318" s="6" t="s">
        <v>4237</v>
      </c>
      <c r="D4318" s="6" t="s">
        <v>7022</v>
      </c>
    </row>
    <row r="4319" spans="1:4" x14ac:dyDescent="0.25">
      <c r="A4319" s="6" t="s">
        <v>4235</v>
      </c>
      <c r="D4319" s="6" t="s">
        <v>3215</v>
      </c>
    </row>
    <row r="4320" spans="1:4" x14ac:dyDescent="0.25">
      <c r="A4320" s="6" t="s">
        <v>4240</v>
      </c>
      <c r="D4320" s="6" t="s">
        <v>6002</v>
      </c>
    </row>
    <row r="4321" spans="1:4" x14ac:dyDescent="0.25">
      <c r="A4321" s="6" t="s">
        <v>4199</v>
      </c>
      <c r="D4321" s="6" t="s">
        <v>1605</v>
      </c>
    </row>
    <row r="4322" spans="1:4" x14ac:dyDescent="0.25">
      <c r="A4322" s="6" t="s">
        <v>4267</v>
      </c>
      <c r="D4322" s="6" t="s">
        <v>3271</v>
      </c>
    </row>
    <row r="4323" spans="1:4" x14ac:dyDescent="0.25">
      <c r="A4323" s="6" t="s">
        <v>4293</v>
      </c>
      <c r="D4323" s="6" t="s">
        <v>3336</v>
      </c>
    </row>
    <row r="4324" spans="1:4" x14ac:dyDescent="0.25">
      <c r="A4324" s="6" t="s">
        <v>4318</v>
      </c>
      <c r="D4324" s="6" t="s">
        <v>3377</v>
      </c>
    </row>
    <row r="4325" spans="1:4" x14ac:dyDescent="0.25">
      <c r="A4325" s="6" t="s">
        <v>4363</v>
      </c>
      <c r="D4325" s="6" t="s">
        <v>3483</v>
      </c>
    </row>
    <row r="4326" spans="1:4" x14ac:dyDescent="0.25">
      <c r="A4326" s="6" t="s">
        <v>4369</v>
      </c>
      <c r="D4326" s="6" t="s">
        <v>6346</v>
      </c>
    </row>
    <row r="4327" spans="1:4" x14ac:dyDescent="0.25">
      <c r="A4327" s="6" t="s">
        <v>2730</v>
      </c>
      <c r="D4327" s="6" t="s">
        <v>6347</v>
      </c>
    </row>
    <row r="4328" spans="1:4" x14ac:dyDescent="0.25">
      <c r="A4328" s="6" t="s">
        <v>2316</v>
      </c>
      <c r="D4328" s="6" t="s">
        <v>3628</v>
      </c>
    </row>
    <row r="4329" spans="1:4" x14ac:dyDescent="0.25">
      <c r="A4329" s="6" t="s">
        <v>2328</v>
      </c>
      <c r="D4329" s="6" t="s">
        <v>8476</v>
      </c>
    </row>
    <row r="4330" spans="1:4" x14ac:dyDescent="0.25">
      <c r="A4330" s="6" t="s">
        <v>2162</v>
      </c>
      <c r="D4330" s="6" t="s">
        <v>2487</v>
      </c>
    </row>
    <row r="4331" spans="1:4" x14ac:dyDescent="0.25">
      <c r="A4331" s="6" t="s">
        <v>4452</v>
      </c>
      <c r="D4331" s="6" t="s">
        <v>1808</v>
      </c>
    </row>
    <row r="4332" spans="1:4" x14ac:dyDescent="0.25">
      <c r="A4332" s="6" t="s">
        <v>4457</v>
      </c>
      <c r="D4332" s="6" t="s">
        <v>1903</v>
      </c>
    </row>
    <row r="4333" spans="1:4" x14ac:dyDescent="0.25">
      <c r="A4333" s="6" t="s">
        <v>8748</v>
      </c>
      <c r="D4333" s="6" t="s">
        <v>3713</v>
      </c>
    </row>
    <row r="4334" spans="1:4" x14ac:dyDescent="0.25">
      <c r="A4334" s="6" t="s">
        <v>4789</v>
      </c>
      <c r="D4334" s="6" t="s">
        <v>3757</v>
      </c>
    </row>
    <row r="4335" spans="1:4" x14ac:dyDescent="0.25">
      <c r="A4335" s="6" t="s">
        <v>2677</v>
      </c>
      <c r="D4335" s="6" t="s">
        <v>6003</v>
      </c>
    </row>
    <row r="4336" spans="1:4" x14ac:dyDescent="0.25">
      <c r="A4336" s="6" t="s">
        <v>4446</v>
      </c>
      <c r="D4336" s="6" t="s">
        <v>4518</v>
      </c>
    </row>
    <row r="4337" spans="1:4" x14ac:dyDescent="0.25">
      <c r="A4337" s="6" t="s">
        <v>6143</v>
      </c>
      <c r="D4337" s="6" t="s">
        <v>7876</v>
      </c>
    </row>
    <row r="4338" spans="1:4" x14ac:dyDescent="0.25">
      <c r="A4338" s="6" t="s">
        <v>7680</v>
      </c>
      <c r="D4338" s="6" t="s">
        <v>4562</v>
      </c>
    </row>
    <row r="4339" spans="1:4" x14ac:dyDescent="0.25">
      <c r="A4339" s="6" t="s">
        <v>5006</v>
      </c>
      <c r="D4339" s="6" t="s">
        <v>7877</v>
      </c>
    </row>
    <row r="4340" spans="1:4" x14ac:dyDescent="0.25">
      <c r="A4340" s="6" t="s">
        <v>5135</v>
      </c>
      <c r="D4340" s="6" t="s">
        <v>4602</v>
      </c>
    </row>
    <row r="4341" spans="1:4" x14ac:dyDescent="0.25">
      <c r="A4341" s="6" t="s">
        <v>7202</v>
      </c>
      <c r="D4341" s="6" t="s">
        <v>7878</v>
      </c>
    </row>
    <row r="4342" spans="1:4" x14ac:dyDescent="0.25">
      <c r="A4342" s="6" t="s">
        <v>5220</v>
      </c>
      <c r="D4342" s="6" t="s">
        <v>4655</v>
      </c>
    </row>
    <row r="4343" spans="1:4" x14ac:dyDescent="0.25">
      <c r="A4343" s="6" t="s">
        <v>5357</v>
      </c>
      <c r="D4343" s="6" t="s">
        <v>7023</v>
      </c>
    </row>
    <row r="4344" spans="1:4" x14ac:dyDescent="0.25">
      <c r="A4344" s="6" t="s">
        <v>2705</v>
      </c>
      <c r="D4344" s="6" t="s">
        <v>8477</v>
      </c>
    </row>
    <row r="4345" spans="1:4" x14ac:dyDescent="0.25">
      <c r="A4345" s="6" t="s">
        <v>5485</v>
      </c>
      <c r="D4345" s="6" t="s">
        <v>4824</v>
      </c>
    </row>
    <row r="4346" spans="1:4" x14ac:dyDescent="0.25">
      <c r="A4346" s="6" t="s">
        <v>7681</v>
      </c>
      <c r="D4346" s="6" t="s">
        <v>7880</v>
      </c>
    </row>
    <row r="4347" spans="1:4" x14ac:dyDescent="0.25">
      <c r="A4347" s="6" t="s">
        <v>7682</v>
      </c>
      <c r="D4347" s="6" t="s">
        <v>2351</v>
      </c>
    </row>
    <row r="4348" spans="1:4" x14ac:dyDescent="0.25">
      <c r="A4348" s="6" t="s">
        <v>4040</v>
      </c>
      <c r="D4348" s="6" t="s">
        <v>4869</v>
      </c>
    </row>
    <row r="4349" spans="1:4" x14ac:dyDescent="0.25">
      <c r="A4349" s="6" t="s">
        <v>4188</v>
      </c>
      <c r="D4349" s="6" t="s">
        <v>7881</v>
      </c>
    </row>
    <row r="4350" spans="1:4" x14ac:dyDescent="0.25">
      <c r="A4350" s="6" t="s">
        <v>7001</v>
      </c>
      <c r="D4350" s="6" t="s">
        <v>1399</v>
      </c>
    </row>
    <row r="4351" spans="1:4" x14ac:dyDescent="0.25">
      <c r="A4351" s="6" t="s">
        <v>7203</v>
      </c>
      <c r="D4351" s="6" t="s">
        <v>1316</v>
      </c>
    </row>
    <row r="4352" spans="1:4" x14ac:dyDescent="0.25">
      <c r="A4352" s="6" t="s">
        <v>7002</v>
      </c>
      <c r="D4352" s="6" t="s">
        <v>3802</v>
      </c>
    </row>
    <row r="4353" spans="1:4" x14ac:dyDescent="0.25">
      <c r="A4353" s="6" t="s">
        <v>2846</v>
      </c>
      <c r="D4353" s="6" t="s">
        <v>1456</v>
      </c>
    </row>
    <row r="4354" spans="1:4" x14ac:dyDescent="0.25">
      <c r="A4354" s="6" t="s">
        <v>2991</v>
      </c>
      <c r="D4354" s="6" t="s">
        <v>3846</v>
      </c>
    </row>
    <row r="4355" spans="1:4" x14ac:dyDescent="0.25">
      <c r="A4355" s="6" t="s">
        <v>7683</v>
      </c>
      <c r="D4355" s="6" t="s">
        <v>8478</v>
      </c>
    </row>
    <row r="4356" spans="1:4" x14ac:dyDescent="0.25">
      <c r="A4356" s="6" t="s">
        <v>3054</v>
      </c>
      <c r="D4356" s="6" t="s">
        <v>1627</v>
      </c>
    </row>
    <row r="4357" spans="1:4" x14ac:dyDescent="0.25">
      <c r="A4357" s="6" t="s">
        <v>2666</v>
      </c>
      <c r="D4357" s="6" t="s">
        <v>3921</v>
      </c>
    </row>
    <row r="4358" spans="1:4" x14ac:dyDescent="0.25">
      <c r="A4358" s="6" t="s">
        <v>1239</v>
      </c>
      <c r="D4358" s="6" t="s">
        <v>7698</v>
      </c>
    </row>
    <row r="4359" spans="1:4" x14ac:dyDescent="0.25">
      <c r="A4359" s="6" t="s">
        <v>3797</v>
      </c>
      <c r="D4359" s="6" t="s">
        <v>4009</v>
      </c>
    </row>
    <row r="4360" spans="1:4" x14ac:dyDescent="0.25">
      <c r="A4360" s="6" t="s">
        <v>6339</v>
      </c>
      <c r="D4360" s="6" t="s">
        <v>4020</v>
      </c>
    </row>
    <row r="4361" spans="1:4" x14ac:dyDescent="0.25">
      <c r="A4361" s="6" t="s">
        <v>1473</v>
      </c>
      <c r="D4361" s="6" t="s">
        <v>4136</v>
      </c>
    </row>
    <row r="4362" spans="1:4" x14ac:dyDescent="0.25">
      <c r="A4362" s="6" t="s">
        <v>3855</v>
      </c>
      <c r="D4362" s="6" t="s">
        <v>4151</v>
      </c>
    </row>
    <row r="4363" spans="1:4" x14ac:dyDescent="0.25">
      <c r="A4363" s="6" t="s">
        <v>3872</v>
      </c>
      <c r="D4363" s="6" t="s">
        <v>4223</v>
      </c>
    </row>
    <row r="4364" spans="1:4" x14ac:dyDescent="0.25">
      <c r="A4364" s="6" t="s">
        <v>1592</v>
      </c>
      <c r="D4364" s="6" t="s">
        <v>7699</v>
      </c>
    </row>
    <row r="4365" spans="1:4" x14ac:dyDescent="0.25">
      <c r="A4365" s="6" t="s">
        <v>3915</v>
      </c>
      <c r="D4365" s="6" t="s">
        <v>7700</v>
      </c>
    </row>
    <row r="4366" spans="1:4" x14ac:dyDescent="0.25">
      <c r="A4366" s="6" t="s">
        <v>7003</v>
      </c>
      <c r="D4366" s="6" t="s">
        <v>4263</v>
      </c>
    </row>
    <row r="4367" spans="1:4" x14ac:dyDescent="0.25">
      <c r="A4367" s="6" t="s">
        <v>7684</v>
      </c>
      <c r="D4367" s="6" t="s">
        <v>4377</v>
      </c>
    </row>
    <row r="4368" spans="1:4" x14ac:dyDescent="0.25">
      <c r="A4368" s="6" t="s">
        <v>4000</v>
      </c>
      <c r="D4368" s="6" t="s">
        <v>4367</v>
      </c>
    </row>
    <row r="4369" spans="1:4" x14ac:dyDescent="0.25">
      <c r="A4369" s="6" t="s">
        <v>4084</v>
      </c>
      <c r="D4369" s="6" t="s">
        <v>2772</v>
      </c>
    </row>
    <row r="4370" spans="1:4" x14ac:dyDescent="0.25">
      <c r="A4370" s="6" t="s">
        <v>6340</v>
      </c>
      <c r="D4370" s="6" t="s">
        <v>2336</v>
      </c>
    </row>
    <row r="4371" spans="1:4" x14ac:dyDescent="0.25">
      <c r="A4371" s="6" t="s">
        <v>6341</v>
      </c>
      <c r="D4371" s="6" t="s">
        <v>2027</v>
      </c>
    </row>
    <row r="4372" spans="1:4" x14ac:dyDescent="0.25">
      <c r="A4372" s="6" t="s">
        <v>7685</v>
      </c>
      <c r="D4372" s="6" t="s">
        <v>4458</v>
      </c>
    </row>
    <row r="4373" spans="1:4" x14ac:dyDescent="0.25">
      <c r="A4373" s="6" t="s">
        <v>4137</v>
      </c>
      <c r="D4373" s="6" t="s">
        <v>6004</v>
      </c>
    </row>
    <row r="4374" spans="1:4" x14ac:dyDescent="0.25">
      <c r="A4374" s="6" t="s">
        <v>4148</v>
      </c>
      <c r="D4374" s="6" t="s">
        <v>7024</v>
      </c>
    </row>
    <row r="4375" spans="1:4" x14ac:dyDescent="0.25">
      <c r="A4375" s="6" t="s">
        <v>4191</v>
      </c>
      <c r="D4375" s="6" t="s">
        <v>8479</v>
      </c>
    </row>
    <row r="4376" spans="1:4" x14ac:dyDescent="0.25">
      <c r="A4376" s="6" t="s">
        <v>4296</v>
      </c>
      <c r="D4376" s="6" t="s">
        <v>7025</v>
      </c>
    </row>
    <row r="4377" spans="1:4" x14ac:dyDescent="0.25">
      <c r="A4377" s="6" t="s">
        <v>2457</v>
      </c>
      <c r="D4377" s="6" t="s">
        <v>3801</v>
      </c>
    </row>
    <row r="4378" spans="1:4" x14ac:dyDescent="0.25">
      <c r="A4378" s="6" t="s">
        <v>1863</v>
      </c>
      <c r="D4378" s="6" t="s">
        <v>8480</v>
      </c>
    </row>
    <row r="4379" spans="1:4" x14ac:dyDescent="0.25">
      <c r="A4379" s="6" t="s">
        <v>2024</v>
      </c>
      <c r="D4379" s="6" t="s">
        <v>1444</v>
      </c>
    </row>
    <row r="4380" spans="1:4" x14ac:dyDescent="0.25">
      <c r="A4380" s="6" t="s">
        <v>2200</v>
      </c>
      <c r="D4380" s="6" t="s">
        <v>3902</v>
      </c>
    </row>
    <row r="4381" spans="1:4" x14ac:dyDescent="0.25">
      <c r="A4381" s="6" t="s">
        <v>4436</v>
      </c>
      <c r="D4381" s="6" t="s">
        <v>4018</v>
      </c>
    </row>
    <row r="4382" spans="1:4" x14ac:dyDescent="0.25">
      <c r="A4382" s="6" t="s">
        <v>4464</v>
      </c>
      <c r="D4382" s="6" t="s">
        <v>4145</v>
      </c>
    </row>
    <row r="4383" spans="1:4" x14ac:dyDescent="0.25">
      <c r="A4383" s="6" t="s">
        <v>7004</v>
      </c>
      <c r="D4383" s="6" t="s">
        <v>8481</v>
      </c>
    </row>
    <row r="4384" spans="1:4" x14ac:dyDescent="0.25">
      <c r="A4384" s="6" t="s">
        <v>7005</v>
      </c>
      <c r="D4384" s="6" t="s">
        <v>2541</v>
      </c>
    </row>
    <row r="4385" spans="1:4" x14ac:dyDescent="0.25">
      <c r="A4385" s="6" t="s">
        <v>7875</v>
      </c>
      <c r="D4385" s="6" t="s">
        <v>1924</v>
      </c>
    </row>
    <row r="4386" spans="1:4" x14ac:dyDescent="0.25">
      <c r="A4386" s="6" t="s">
        <v>5997</v>
      </c>
      <c r="D4386" s="6" t="s">
        <v>4413</v>
      </c>
    </row>
    <row r="4387" spans="1:4" x14ac:dyDescent="0.25">
      <c r="A4387" s="6" t="s">
        <v>2877</v>
      </c>
      <c r="D4387" s="6" t="s">
        <v>7311</v>
      </c>
    </row>
    <row r="4388" spans="1:4" x14ac:dyDescent="0.25">
      <c r="A4388" s="6" t="s">
        <v>2888</v>
      </c>
      <c r="D4388" s="6" t="s">
        <v>6348</v>
      </c>
    </row>
    <row r="4389" spans="1:4" x14ac:dyDescent="0.25">
      <c r="A4389" s="6" t="s">
        <v>7006</v>
      </c>
      <c r="D4389" s="6" t="s">
        <v>7027</v>
      </c>
    </row>
    <row r="4390" spans="1:4" x14ac:dyDescent="0.25">
      <c r="A4390" s="6" t="s">
        <v>7686</v>
      </c>
      <c r="D4390" s="6" t="s">
        <v>3948</v>
      </c>
    </row>
    <row r="4391" spans="1:4" x14ac:dyDescent="0.25">
      <c r="A4391" s="6" t="s">
        <v>7687</v>
      </c>
      <c r="D4391" s="6" t="s">
        <v>4088</v>
      </c>
    </row>
    <row r="4392" spans="1:4" x14ac:dyDescent="0.25">
      <c r="A4392" s="6" t="s">
        <v>2965</v>
      </c>
      <c r="D4392" s="6" t="s">
        <v>7702</v>
      </c>
    </row>
    <row r="4393" spans="1:4" x14ac:dyDescent="0.25">
      <c r="A4393" s="6" t="s">
        <v>6144</v>
      </c>
      <c r="D4393" s="6" t="s">
        <v>6349</v>
      </c>
    </row>
    <row r="4394" spans="1:4" x14ac:dyDescent="0.25">
      <c r="A4394" s="6" t="s">
        <v>6512</v>
      </c>
      <c r="D4394" s="6" t="s">
        <v>6350</v>
      </c>
    </row>
    <row r="4395" spans="1:4" x14ac:dyDescent="0.25">
      <c r="A4395" s="6" t="s">
        <v>2493</v>
      </c>
      <c r="D4395" s="6" t="s">
        <v>5517</v>
      </c>
    </row>
    <row r="4396" spans="1:4" x14ac:dyDescent="0.25">
      <c r="A4396" s="6" t="s">
        <v>1840</v>
      </c>
      <c r="D4396" s="6" t="s">
        <v>4368</v>
      </c>
    </row>
    <row r="4397" spans="1:4" x14ac:dyDescent="0.25">
      <c r="A4397" s="6" t="s">
        <v>5998</v>
      </c>
      <c r="D4397" s="6" t="s">
        <v>2607</v>
      </c>
    </row>
    <row r="4398" spans="1:4" x14ac:dyDescent="0.25">
      <c r="A4398" s="6" t="s">
        <v>1229</v>
      </c>
      <c r="D4398" s="6" t="s">
        <v>2054</v>
      </c>
    </row>
    <row r="4399" spans="1:4" x14ac:dyDescent="0.25">
      <c r="A4399" s="6" t="s">
        <v>3789</v>
      </c>
      <c r="D4399" s="6" t="s">
        <v>4417</v>
      </c>
    </row>
    <row r="4400" spans="1:4" x14ac:dyDescent="0.25">
      <c r="A4400" s="6" t="s">
        <v>7688</v>
      </c>
      <c r="D4400" s="6" t="s">
        <v>3164</v>
      </c>
    </row>
    <row r="4401" spans="1:4" x14ac:dyDescent="0.25">
      <c r="A4401" s="6" t="s">
        <v>1436</v>
      </c>
      <c r="D4401" s="6" t="s">
        <v>8482</v>
      </c>
    </row>
    <row r="4402" spans="1:4" x14ac:dyDescent="0.25">
      <c r="A4402" s="6" t="s">
        <v>3838</v>
      </c>
      <c r="D4402" s="6" t="s">
        <v>3293</v>
      </c>
    </row>
    <row r="4403" spans="1:4" x14ac:dyDescent="0.25">
      <c r="A4403" s="6" t="s">
        <v>1588</v>
      </c>
      <c r="D4403" s="6" t="s">
        <v>3350</v>
      </c>
    </row>
    <row r="4404" spans="1:4" x14ac:dyDescent="0.25">
      <c r="A4404" s="6" t="s">
        <v>3910</v>
      </c>
      <c r="D4404" s="6" t="s">
        <v>3497</v>
      </c>
    </row>
    <row r="4405" spans="1:4" x14ac:dyDescent="0.25">
      <c r="A4405" s="6" t="s">
        <v>3986</v>
      </c>
      <c r="D4405" s="6" t="s">
        <v>7704</v>
      </c>
    </row>
    <row r="4406" spans="1:4" x14ac:dyDescent="0.25">
      <c r="A4406" s="6" t="s">
        <v>3995</v>
      </c>
      <c r="D4406" s="6" t="s">
        <v>7705</v>
      </c>
    </row>
    <row r="4407" spans="1:4" x14ac:dyDescent="0.25">
      <c r="A4407" s="6" t="s">
        <v>7689</v>
      </c>
      <c r="D4407" s="6" t="s">
        <v>8483</v>
      </c>
    </row>
    <row r="4408" spans="1:4" x14ac:dyDescent="0.25">
      <c r="A4408" s="6" t="s">
        <v>4104</v>
      </c>
      <c r="D4408" s="6" t="s">
        <v>3613</v>
      </c>
    </row>
    <row r="4409" spans="1:4" x14ac:dyDescent="0.25">
      <c r="A4409" s="6" t="s">
        <v>4160</v>
      </c>
      <c r="D4409" s="6" t="s">
        <v>7028</v>
      </c>
    </row>
    <row r="4410" spans="1:4" x14ac:dyDescent="0.25">
      <c r="A4410" s="6" t="s">
        <v>4181</v>
      </c>
      <c r="D4410" s="6" t="s">
        <v>7313</v>
      </c>
    </row>
    <row r="4411" spans="1:4" x14ac:dyDescent="0.25">
      <c r="A4411" s="6" t="s">
        <v>7007</v>
      </c>
      <c r="D4411" s="6" t="s">
        <v>2615</v>
      </c>
    </row>
    <row r="4412" spans="1:4" x14ac:dyDescent="0.25">
      <c r="A4412" s="6" t="s">
        <v>7008</v>
      </c>
      <c r="D4412" s="6" t="s">
        <v>2217</v>
      </c>
    </row>
    <row r="4413" spans="1:4" x14ac:dyDescent="0.25">
      <c r="A4413" s="6" t="s">
        <v>7009</v>
      </c>
      <c r="D4413" s="6" t="s">
        <v>2213</v>
      </c>
    </row>
    <row r="4414" spans="1:4" x14ac:dyDescent="0.25">
      <c r="A4414" s="6" t="s">
        <v>7974</v>
      </c>
      <c r="D4414" s="6" t="s">
        <v>8484</v>
      </c>
    </row>
    <row r="4415" spans="1:4" x14ac:dyDescent="0.25">
      <c r="A4415" s="6" t="s">
        <v>4300</v>
      </c>
      <c r="D4415" s="6" t="s">
        <v>6352</v>
      </c>
    </row>
    <row r="4416" spans="1:4" x14ac:dyDescent="0.25">
      <c r="A4416" s="6" t="s">
        <v>5999</v>
      </c>
      <c r="D4416" s="6" t="s">
        <v>6353</v>
      </c>
    </row>
    <row r="4417" spans="1:4" x14ac:dyDescent="0.25">
      <c r="A4417" s="6" t="s">
        <v>4343</v>
      </c>
      <c r="D4417" s="6" t="s">
        <v>4555</v>
      </c>
    </row>
    <row r="4418" spans="1:4" x14ac:dyDescent="0.25">
      <c r="A4418" s="6" t="s">
        <v>6342</v>
      </c>
      <c r="D4418" s="6" t="s">
        <v>4592</v>
      </c>
    </row>
    <row r="4419" spans="1:4" x14ac:dyDescent="0.25">
      <c r="A4419" s="6" t="s">
        <v>7010</v>
      </c>
      <c r="D4419" s="6" t="s">
        <v>8485</v>
      </c>
    </row>
    <row r="4420" spans="1:4" x14ac:dyDescent="0.25">
      <c r="A4420" s="6" t="s">
        <v>7207</v>
      </c>
      <c r="D4420" s="6" t="s">
        <v>4643</v>
      </c>
    </row>
    <row r="4421" spans="1:4" x14ac:dyDescent="0.25">
      <c r="A4421" s="6" t="s">
        <v>2756</v>
      </c>
      <c r="D4421" s="6" t="s">
        <v>6069</v>
      </c>
    </row>
    <row r="4422" spans="1:4" x14ac:dyDescent="0.25">
      <c r="A4422" s="6" t="s">
        <v>2314</v>
      </c>
      <c r="D4422" s="6" t="s">
        <v>4741</v>
      </c>
    </row>
    <row r="4423" spans="1:4" x14ac:dyDescent="0.25">
      <c r="A4423" s="6" t="s">
        <v>1978</v>
      </c>
      <c r="D4423" s="6" t="s">
        <v>6354</v>
      </c>
    </row>
    <row r="4424" spans="1:4" x14ac:dyDescent="0.25">
      <c r="A4424" s="6" t="s">
        <v>4392</v>
      </c>
      <c r="D4424" s="6" t="s">
        <v>6355</v>
      </c>
    </row>
    <row r="4425" spans="1:4" x14ac:dyDescent="0.25">
      <c r="A4425" s="6" t="s">
        <v>4479</v>
      </c>
      <c r="D4425" s="6" t="s">
        <v>4784</v>
      </c>
    </row>
    <row r="4426" spans="1:4" x14ac:dyDescent="0.25">
      <c r="A4426" s="6" t="s">
        <v>7690</v>
      </c>
      <c r="D4426" s="6" t="s">
        <v>4796</v>
      </c>
    </row>
    <row r="4427" spans="1:4" x14ac:dyDescent="0.25">
      <c r="A4427" s="6" t="s">
        <v>5202</v>
      </c>
      <c r="D4427" s="6" t="s">
        <v>2338</v>
      </c>
    </row>
    <row r="4428" spans="1:4" x14ac:dyDescent="0.25">
      <c r="A4428" s="6" t="s">
        <v>2649</v>
      </c>
      <c r="D4428" s="6" t="s">
        <v>8486</v>
      </c>
    </row>
    <row r="4429" spans="1:4" x14ac:dyDescent="0.25">
      <c r="A4429" s="6" t="s">
        <v>2265</v>
      </c>
      <c r="D4429" s="6" t="s">
        <v>8487</v>
      </c>
    </row>
    <row r="4430" spans="1:4" x14ac:dyDescent="0.25">
      <c r="A4430" s="6" t="s">
        <v>6513</v>
      </c>
      <c r="D4430" s="6" t="s">
        <v>8488</v>
      </c>
    </row>
    <row r="4431" spans="1:4" x14ac:dyDescent="0.25">
      <c r="A4431" s="6" t="s">
        <v>6000</v>
      </c>
      <c r="D4431" s="6" t="s">
        <v>2634</v>
      </c>
    </row>
    <row r="4432" spans="1:4" x14ac:dyDescent="0.25">
      <c r="A4432" s="6" t="s">
        <v>3126</v>
      </c>
      <c r="D4432" s="6" t="s">
        <v>2776</v>
      </c>
    </row>
    <row r="4433" spans="1:4" x14ac:dyDescent="0.25">
      <c r="A4433" s="6" t="s">
        <v>6343</v>
      </c>
      <c r="D4433" s="6" t="s">
        <v>7031</v>
      </c>
    </row>
    <row r="4434" spans="1:4" x14ac:dyDescent="0.25">
      <c r="A4434" s="6" t="s">
        <v>7691</v>
      </c>
      <c r="D4434" s="6" t="s">
        <v>2819</v>
      </c>
    </row>
    <row r="4435" spans="1:4" x14ac:dyDescent="0.25">
      <c r="A4435" s="6" t="s">
        <v>1723</v>
      </c>
      <c r="D4435" s="6" t="s">
        <v>2840</v>
      </c>
    </row>
    <row r="4436" spans="1:4" x14ac:dyDescent="0.25">
      <c r="A4436" s="6" t="s">
        <v>4641</v>
      </c>
      <c r="D4436" s="6" t="s">
        <v>2919</v>
      </c>
    </row>
    <row r="4437" spans="1:4" x14ac:dyDescent="0.25">
      <c r="A4437" s="6" t="s">
        <v>4740</v>
      </c>
      <c r="D4437" s="6" t="s">
        <v>7314</v>
      </c>
    </row>
    <row r="4438" spans="1:4" x14ac:dyDescent="0.25">
      <c r="A4438" s="6" t="s">
        <v>7011</v>
      </c>
      <c r="D4438" s="6" t="s">
        <v>8489</v>
      </c>
    </row>
    <row r="4439" spans="1:4" x14ac:dyDescent="0.25">
      <c r="A4439" s="6" t="s">
        <v>7692</v>
      </c>
      <c r="D4439" s="6" t="s">
        <v>2492</v>
      </c>
    </row>
    <row r="4440" spans="1:4" x14ac:dyDescent="0.25">
      <c r="A4440" s="6" t="s">
        <v>6068</v>
      </c>
      <c r="D4440" s="6" t="s">
        <v>1962</v>
      </c>
    </row>
    <row r="4441" spans="1:4" x14ac:dyDescent="0.25">
      <c r="A4441" s="6" t="s">
        <v>7204</v>
      </c>
      <c r="D4441" s="6" t="s">
        <v>3135</v>
      </c>
    </row>
    <row r="4442" spans="1:4" x14ac:dyDescent="0.25">
      <c r="A4442" s="6" t="s">
        <v>7205</v>
      </c>
      <c r="D4442" s="6" t="s">
        <v>1274</v>
      </c>
    </row>
    <row r="4443" spans="1:4" x14ac:dyDescent="0.25">
      <c r="A4443" s="6" t="s">
        <v>2436</v>
      </c>
      <c r="D4443" s="6" t="s">
        <v>1350</v>
      </c>
    </row>
    <row r="4444" spans="1:4" x14ac:dyDescent="0.25">
      <c r="A4444" s="6" t="s">
        <v>2430</v>
      </c>
      <c r="D4444" s="6" t="s">
        <v>7032</v>
      </c>
    </row>
    <row r="4445" spans="1:4" x14ac:dyDescent="0.25">
      <c r="A4445" s="6" t="s">
        <v>4855</v>
      </c>
      <c r="D4445" s="6" t="s">
        <v>1484</v>
      </c>
    </row>
    <row r="4446" spans="1:4" x14ac:dyDescent="0.25">
      <c r="A4446" s="6" t="s">
        <v>1307</v>
      </c>
      <c r="D4446" s="6" t="s">
        <v>1538</v>
      </c>
    </row>
    <row r="4447" spans="1:4" x14ac:dyDescent="0.25">
      <c r="A4447" s="6" t="s">
        <v>3793</v>
      </c>
      <c r="D4447" s="6" t="s">
        <v>7707</v>
      </c>
    </row>
    <row r="4448" spans="1:4" x14ac:dyDescent="0.25">
      <c r="A4448" s="6" t="s">
        <v>3809</v>
      </c>
      <c r="D4448" s="6" t="s">
        <v>1630</v>
      </c>
    </row>
    <row r="4449" spans="1:4" x14ac:dyDescent="0.25">
      <c r="A4449" s="6" t="s">
        <v>1455</v>
      </c>
      <c r="D4449" s="6" t="s">
        <v>4989</v>
      </c>
    </row>
    <row r="4450" spans="1:4" x14ac:dyDescent="0.25">
      <c r="A4450" s="6" t="s">
        <v>3849</v>
      </c>
      <c r="D4450" s="6" t="s">
        <v>8490</v>
      </c>
    </row>
    <row r="4451" spans="1:4" x14ac:dyDescent="0.25">
      <c r="A4451" s="6" t="s">
        <v>3874</v>
      </c>
      <c r="D4451" s="6" t="s">
        <v>1761</v>
      </c>
    </row>
    <row r="4452" spans="1:4" x14ac:dyDescent="0.25">
      <c r="A4452" s="6" t="s">
        <v>1692</v>
      </c>
      <c r="D4452" s="6" t="s">
        <v>5066</v>
      </c>
    </row>
    <row r="4453" spans="1:4" x14ac:dyDescent="0.25">
      <c r="A4453" s="6" t="s">
        <v>3904</v>
      </c>
      <c r="D4453" s="6" t="s">
        <v>5089</v>
      </c>
    </row>
    <row r="4454" spans="1:4" x14ac:dyDescent="0.25">
      <c r="A4454" s="6" t="s">
        <v>3916</v>
      </c>
      <c r="D4454" s="6" t="s">
        <v>5151</v>
      </c>
    </row>
    <row r="4455" spans="1:4" x14ac:dyDescent="0.25">
      <c r="A4455" s="6" t="s">
        <v>7012</v>
      </c>
      <c r="D4455" s="6" t="s">
        <v>5146</v>
      </c>
    </row>
    <row r="4456" spans="1:4" x14ac:dyDescent="0.25">
      <c r="A4456" s="6" t="s">
        <v>7693</v>
      </c>
      <c r="D4456" s="6" t="s">
        <v>5196</v>
      </c>
    </row>
    <row r="4457" spans="1:4" x14ac:dyDescent="0.25">
      <c r="A4457" s="6" t="s">
        <v>1733</v>
      </c>
      <c r="D4457" s="6" t="s">
        <v>5256</v>
      </c>
    </row>
    <row r="4458" spans="1:4" x14ac:dyDescent="0.25">
      <c r="A4458" s="6" t="s">
        <v>3997</v>
      </c>
      <c r="D4458" s="6" t="s">
        <v>5297</v>
      </c>
    </row>
    <row r="4459" spans="1:4" x14ac:dyDescent="0.25">
      <c r="A4459" s="6" t="s">
        <v>4056</v>
      </c>
      <c r="D4459" s="6" t="s">
        <v>7033</v>
      </c>
    </row>
    <row r="4460" spans="1:4" x14ac:dyDescent="0.25">
      <c r="A4460" s="6" t="s">
        <v>4184</v>
      </c>
      <c r="D4460" s="6" t="s">
        <v>7315</v>
      </c>
    </row>
    <row r="4461" spans="1:4" x14ac:dyDescent="0.25">
      <c r="A4461" s="6" t="s">
        <v>4212</v>
      </c>
      <c r="D4461" s="6" t="s">
        <v>2485</v>
      </c>
    </row>
    <row r="4462" spans="1:4" x14ac:dyDescent="0.25">
      <c r="A4462" s="6" t="s">
        <v>4211</v>
      </c>
      <c r="D4462" s="6" t="s">
        <v>1811</v>
      </c>
    </row>
    <row r="4463" spans="1:4" x14ac:dyDescent="0.25">
      <c r="A4463" s="6" t="s">
        <v>7013</v>
      </c>
      <c r="D4463" s="6" t="s">
        <v>1947</v>
      </c>
    </row>
    <row r="4464" spans="1:4" x14ac:dyDescent="0.25">
      <c r="A4464" s="6" t="s">
        <v>7014</v>
      </c>
      <c r="D4464" s="6" t="s">
        <v>2112</v>
      </c>
    </row>
    <row r="4465" spans="1:4" x14ac:dyDescent="0.25">
      <c r="A4465" s="6" t="s">
        <v>7206</v>
      </c>
      <c r="D4465" s="6" t="s">
        <v>5436</v>
      </c>
    </row>
    <row r="4466" spans="1:4" x14ac:dyDescent="0.25">
      <c r="A4466" s="6" t="s">
        <v>4281</v>
      </c>
      <c r="D4466" s="6" t="s">
        <v>2824</v>
      </c>
    </row>
    <row r="4467" spans="1:4" x14ac:dyDescent="0.25">
      <c r="A4467" s="6" t="s">
        <v>4313</v>
      </c>
      <c r="D4467" s="6" t="s">
        <v>8491</v>
      </c>
    </row>
    <row r="4468" spans="1:4" x14ac:dyDescent="0.25">
      <c r="A4468" s="6" t="s">
        <v>4364</v>
      </c>
      <c r="D4468" s="6" t="s">
        <v>2942</v>
      </c>
    </row>
    <row r="4469" spans="1:4" x14ac:dyDescent="0.25">
      <c r="A4469" s="6" t="s">
        <v>7015</v>
      </c>
      <c r="D4469" s="6" t="s">
        <v>8492</v>
      </c>
    </row>
    <row r="4470" spans="1:4" x14ac:dyDescent="0.25">
      <c r="A4470" s="6" t="s">
        <v>2458</v>
      </c>
      <c r="D4470" s="6" t="s">
        <v>3077</v>
      </c>
    </row>
    <row r="4471" spans="1:4" x14ac:dyDescent="0.25">
      <c r="A4471" s="6" t="s">
        <v>1867</v>
      </c>
      <c r="D4471" s="6" t="s">
        <v>7213</v>
      </c>
    </row>
    <row r="4472" spans="1:4" x14ac:dyDescent="0.25">
      <c r="A4472" s="6" t="s">
        <v>2165</v>
      </c>
      <c r="D4472" s="6" t="s">
        <v>2453</v>
      </c>
    </row>
    <row r="4473" spans="1:4" x14ac:dyDescent="0.25">
      <c r="A4473" s="6" t="s">
        <v>4405</v>
      </c>
      <c r="D4473" s="6" t="s">
        <v>1843</v>
      </c>
    </row>
    <row r="4474" spans="1:4" x14ac:dyDescent="0.25">
      <c r="A4474" s="6" t="s">
        <v>4530</v>
      </c>
      <c r="D4474" s="6" t="s">
        <v>7034</v>
      </c>
    </row>
    <row r="4475" spans="1:4" x14ac:dyDescent="0.25">
      <c r="A4475" s="6" t="s">
        <v>4560</v>
      </c>
      <c r="D4475" s="6" t="s">
        <v>2687</v>
      </c>
    </row>
    <row r="4476" spans="1:4" x14ac:dyDescent="0.25">
      <c r="A4476" s="6" t="s">
        <v>4626</v>
      </c>
      <c r="D4476" s="6" t="s">
        <v>3693</v>
      </c>
    </row>
    <row r="4477" spans="1:4" x14ac:dyDescent="0.25">
      <c r="A4477" s="6" t="s">
        <v>7016</v>
      </c>
      <c r="D4477" s="6" t="s">
        <v>3699</v>
      </c>
    </row>
    <row r="4478" spans="1:4" x14ac:dyDescent="0.25">
      <c r="A4478" s="6" t="s">
        <v>4826</v>
      </c>
      <c r="D4478" s="6" t="s">
        <v>3771</v>
      </c>
    </row>
    <row r="4479" spans="1:4" x14ac:dyDescent="0.25">
      <c r="A4479" s="6" t="s">
        <v>2383</v>
      </c>
      <c r="D4479" s="6" t="s">
        <v>6356</v>
      </c>
    </row>
    <row r="4480" spans="1:4" x14ac:dyDescent="0.25">
      <c r="A4480" s="6" t="s">
        <v>4877</v>
      </c>
      <c r="D4480" s="6" t="s">
        <v>7980</v>
      </c>
    </row>
    <row r="4481" spans="1:4" x14ac:dyDescent="0.25">
      <c r="A4481" s="6" t="s">
        <v>1411</v>
      </c>
      <c r="D4481" s="6" t="s">
        <v>6651</v>
      </c>
    </row>
    <row r="4482" spans="1:4" x14ac:dyDescent="0.25">
      <c r="A4482" s="6" t="s">
        <v>1366</v>
      </c>
      <c r="D4482" s="6" t="s">
        <v>8493</v>
      </c>
    </row>
    <row r="4483" spans="1:4" x14ac:dyDescent="0.25">
      <c r="A4483" s="6" t="s">
        <v>4901</v>
      </c>
      <c r="D4483" s="6" t="s">
        <v>2855</v>
      </c>
    </row>
    <row r="4484" spans="1:4" x14ac:dyDescent="0.25">
      <c r="A4484" s="6" t="s">
        <v>6344</v>
      </c>
      <c r="D4484" s="6" t="s">
        <v>8494</v>
      </c>
    </row>
    <row r="4485" spans="1:4" x14ac:dyDescent="0.25">
      <c r="A4485" s="6" t="s">
        <v>1547</v>
      </c>
      <c r="D4485" s="6" t="s">
        <v>2894</v>
      </c>
    </row>
    <row r="4486" spans="1:4" x14ac:dyDescent="0.25">
      <c r="A4486" s="6" t="s">
        <v>1535</v>
      </c>
      <c r="D4486" s="6" t="s">
        <v>2961</v>
      </c>
    </row>
    <row r="4487" spans="1:4" x14ac:dyDescent="0.25">
      <c r="A4487" s="6" t="s">
        <v>4968</v>
      </c>
      <c r="D4487" s="6" t="s">
        <v>3026</v>
      </c>
    </row>
    <row r="4488" spans="1:4" x14ac:dyDescent="0.25">
      <c r="A4488" s="6" t="s">
        <v>1711</v>
      </c>
      <c r="D4488" s="6" t="s">
        <v>7035</v>
      </c>
    </row>
    <row r="4489" spans="1:4" x14ac:dyDescent="0.25">
      <c r="A4489" s="6" t="s">
        <v>1635</v>
      </c>
      <c r="D4489" s="6" t="s">
        <v>2575</v>
      </c>
    </row>
    <row r="4490" spans="1:4" x14ac:dyDescent="0.25">
      <c r="A4490" s="6" t="s">
        <v>4998</v>
      </c>
      <c r="D4490" s="6" t="s">
        <v>1837</v>
      </c>
    </row>
    <row r="4491" spans="1:4" x14ac:dyDescent="0.25">
      <c r="A4491" s="6" t="s">
        <v>7694</v>
      </c>
      <c r="D4491" s="6" t="s">
        <v>7211</v>
      </c>
    </row>
    <row r="4492" spans="1:4" x14ac:dyDescent="0.25">
      <c r="A4492" s="6" t="s">
        <v>1763</v>
      </c>
      <c r="D4492" s="6" t="s">
        <v>7711</v>
      </c>
    </row>
    <row r="4493" spans="1:4" x14ac:dyDescent="0.25">
      <c r="A4493" s="6" t="s">
        <v>5055</v>
      </c>
      <c r="D4493" s="6" t="s">
        <v>8495</v>
      </c>
    </row>
    <row r="4494" spans="1:4" x14ac:dyDescent="0.25">
      <c r="A4494" s="6" t="s">
        <v>5042</v>
      </c>
      <c r="D4494" s="6" t="s">
        <v>5113</v>
      </c>
    </row>
    <row r="4495" spans="1:4" x14ac:dyDescent="0.25">
      <c r="A4495" s="6" t="s">
        <v>5212</v>
      </c>
      <c r="D4495" s="6" t="s">
        <v>5181</v>
      </c>
    </row>
    <row r="4496" spans="1:4" x14ac:dyDescent="0.25">
      <c r="A4496" s="6" t="s">
        <v>5223</v>
      </c>
      <c r="D4496" s="6" t="s">
        <v>8496</v>
      </c>
    </row>
    <row r="4497" spans="1:4" x14ac:dyDescent="0.25">
      <c r="A4497" s="6" t="s">
        <v>5233</v>
      </c>
      <c r="D4497" s="6" t="s">
        <v>2701</v>
      </c>
    </row>
    <row r="4498" spans="1:4" x14ac:dyDescent="0.25">
      <c r="A4498" s="6" t="s">
        <v>5278</v>
      </c>
      <c r="D4498" s="6" t="s">
        <v>8497</v>
      </c>
    </row>
    <row r="4499" spans="1:4" x14ac:dyDescent="0.25">
      <c r="A4499" s="6" t="s">
        <v>6650</v>
      </c>
      <c r="D4499" s="6" t="s">
        <v>4913</v>
      </c>
    </row>
    <row r="4500" spans="1:4" x14ac:dyDescent="0.25">
      <c r="A4500" s="6" t="s">
        <v>5340</v>
      </c>
      <c r="D4500" s="6" t="s">
        <v>7036</v>
      </c>
    </row>
    <row r="4501" spans="1:4" x14ac:dyDescent="0.25">
      <c r="A4501" s="6" t="s">
        <v>5360</v>
      </c>
      <c r="D4501" s="6" t="s">
        <v>6147</v>
      </c>
    </row>
    <row r="4502" spans="1:4" x14ac:dyDescent="0.25">
      <c r="A4502" s="6" t="s">
        <v>2765</v>
      </c>
      <c r="D4502" s="6" t="s">
        <v>2707</v>
      </c>
    </row>
    <row r="4503" spans="1:4" x14ac:dyDescent="0.25">
      <c r="A4503" s="6" t="s">
        <v>2331</v>
      </c>
      <c r="D4503" s="6" t="s">
        <v>2243</v>
      </c>
    </row>
    <row r="4504" spans="1:4" x14ac:dyDescent="0.25">
      <c r="A4504" s="6" t="s">
        <v>1814</v>
      </c>
      <c r="D4504" s="6" t="s">
        <v>1343</v>
      </c>
    </row>
    <row r="4505" spans="1:4" x14ac:dyDescent="0.25">
      <c r="A4505" s="6" t="s">
        <v>2113</v>
      </c>
      <c r="D4505" s="6" t="s">
        <v>4918</v>
      </c>
    </row>
    <row r="4506" spans="1:4" x14ac:dyDescent="0.25">
      <c r="A4506" s="6" t="s">
        <v>5483</v>
      </c>
      <c r="D4506" s="6" t="s">
        <v>1560</v>
      </c>
    </row>
    <row r="4507" spans="1:4" x14ac:dyDescent="0.25">
      <c r="A4507" s="6" t="s">
        <v>5476</v>
      </c>
      <c r="D4507" s="6" t="s">
        <v>4958</v>
      </c>
    </row>
    <row r="4508" spans="1:4" x14ac:dyDescent="0.25">
      <c r="A4508" s="6" t="s">
        <v>7017</v>
      </c>
      <c r="D4508" s="6" t="s">
        <v>7037</v>
      </c>
    </row>
    <row r="4509" spans="1:4" x14ac:dyDescent="0.25">
      <c r="A4509" s="6" t="s">
        <v>7695</v>
      </c>
      <c r="D4509" s="6" t="s">
        <v>1715</v>
      </c>
    </row>
    <row r="4510" spans="1:4" x14ac:dyDescent="0.25">
      <c r="A4510" s="6" t="s">
        <v>7018</v>
      </c>
      <c r="D4510" s="6" t="s">
        <v>5036</v>
      </c>
    </row>
    <row r="4511" spans="1:4" x14ac:dyDescent="0.25">
      <c r="A4511" s="6" t="s">
        <v>7208</v>
      </c>
      <c r="D4511" s="6" t="s">
        <v>5050</v>
      </c>
    </row>
    <row r="4512" spans="1:4" x14ac:dyDescent="0.25">
      <c r="A4512" s="6" t="s">
        <v>3057</v>
      </c>
      <c r="D4512" s="6" t="s">
        <v>5142</v>
      </c>
    </row>
    <row r="4513" spans="1:4" x14ac:dyDescent="0.25">
      <c r="A4513" s="6" t="s">
        <v>2669</v>
      </c>
      <c r="D4513" s="6" t="s">
        <v>5149</v>
      </c>
    </row>
    <row r="4514" spans="1:4" x14ac:dyDescent="0.25">
      <c r="A4514" s="6" t="s">
        <v>3112</v>
      </c>
      <c r="D4514" s="6" t="s">
        <v>8498</v>
      </c>
    </row>
    <row r="4515" spans="1:4" x14ac:dyDescent="0.25">
      <c r="A4515" s="6" t="s">
        <v>7019</v>
      </c>
      <c r="D4515" s="6" t="s">
        <v>5347</v>
      </c>
    </row>
    <row r="4516" spans="1:4" x14ac:dyDescent="0.25">
      <c r="A4516" s="6" t="s">
        <v>7020</v>
      </c>
      <c r="D4516" s="6" t="s">
        <v>7317</v>
      </c>
    </row>
    <row r="4517" spans="1:4" x14ac:dyDescent="0.25">
      <c r="A4517" s="6" t="s">
        <v>5804</v>
      </c>
      <c r="D4517" s="6" t="s">
        <v>2555</v>
      </c>
    </row>
    <row r="4518" spans="1:4" x14ac:dyDescent="0.25">
      <c r="A4518" s="6" t="s">
        <v>6345</v>
      </c>
      <c r="D4518" s="6" t="s">
        <v>2094</v>
      </c>
    </row>
    <row r="4519" spans="1:4" x14ac:dyDescent="0.25">
      <c r="A4519" s="6" t="s">
        <v>7209</v>
      </c>
      <c r="D4519" s="6" t="s">
        <v>2242</v>
      </c>
    </row>
    <row r="4520" spans="1:4" x14ac:dyDescent="0.25">
      <c r="A4520" s="6" t="s">
        <v>7975</v>
      </c>
      <c r="D4520" s="6" t="s">
        <v>1276</v>
      </c>
    </row>
    <row r="4521" spans="1:4" x14ac:dyDescent="0.25">
      <c r="A4521" s="6" t="s">
        <v>3091</v>
      </c>
      <c r="D4521" s="6" t="s">
        <v>7038</v>
      </c>
    </row>
    <row r="4522" spans="1:4" x14ac:dyDescent="0.25">
      <c r="A4522" s="6" t="s">
        <v>2652</v>
      </c>
      <c r="D4522" s="6" t="s">
        <v>1481</v>
      </c>
    </row>
    <row r="4523" spans="1:4" x14ac:dyDescent="0.25">
      <c r="A4523" s="6" t="s">
        <v>1335</v>
      </c>
      <c r="D4523" s="6" t="s">
        <v>4950</v>
      </c>
    </row>
    <row r="4524" spans="1:4" x14ac:dyDescent="0.25">
      <c r="A4524" s="6" t="s">
        <v>3162</v>
      </c>
      <c r="D4524" s="6" t="s">
        <v>1624</v>
      </c>
    </row>
    <row r="4525" spans="1:4" x14ac:dyDescent="0.25">
      <c r="A4525" s="6" t="s">
        <v>3184</v>
      </c>
      <c r="D4525" s="6" t="s">
        <v>5012</v>
      </c>
    </row>
    <row r="4526" spans="1:4" x14ac:dyDescent="0.25">
      <c r="A4526" s="6" t="s">
        <v>3207</v>
      </c>
      <c r="D4526" s="6" t="s">
        <v>8499</v>
      </c>
    </row>
    <row r="4527" spans="1:4" x14ac:dyDescent="0.25">
      <c r="A4527" s="6" t="s">
        <v>3216</v>
      </c>
      <c r="D4527" s="6" t="s">
        <v>1758</v>
      </c>
    </row>
    <row r="4528" spans="1:4" x14ac:dyDescent="0.25">
      <c r="A4528" s="6" t="s">
        <v>3250</v>
      </c>
      <c r="D4528" s="6" t="s">
        <v>5065</v>
      </c>
    </row>
    <row r="4529" spans="1:4" x14ac:dyDescent="0.25">
      <c r="A4529" s="6" t="s">
        <v>1606</v>
      </c>
      <c r="D4529" s="6" t="s">
        <v>5087</v>
      </c>
    </row>
    <row r="4530" spans="1:4" x14ac:dyDescent="0.25">
      <c r="A4530" s="6" t="s">
        <v>1669</v>
      </c>
      <c r="D4530" s="6" t="s">
        <v>8500</v>
      </c>
    </row>
    <row r="4531" spans="1:4" x14ac:dyDescent="0.25">
      <c r="A4531" s="6" t="s">
        <v>3291</v>
      </c>
      <c r="D4531" s="6" t="s">
        <v>5164</v>
      </c>
    </row>
    <row r="4532" spans="1:4" x14ac:dyDescent="0.25">
      <c r="A4532" s="6" t="s">
        <v>3347</v>
      </c>
      <c r="D4532" s="6" t="s">
        <v>5170</v>
      </c>
    </row>
    <row r="4533" spans="1:4" x14ac:dyDescent="0.25">
      <c r="A4533" s="6" t="s">
        <v>3400</v>
      </c>
      <c r="D4533" s="6" t="s">
        <v>5206</v>
      </c>
    </row>
    <row r="4534" spans="1:4" x14ac:dyDescent="0.25">
      <c r="A4534" s="6" t="s">
        <v>3422</v>
      </c>
      <c r="D4534" s="6" t="s">
        <v>5211</v>
      </c>
    </row>
    <row r="4535" spans="1:4" x14ac:dyDescent="0.25">
      <c r="A4535" s="6" t="s">
        <v>3492</v>
      </c>
      <c r="D4535" s="6" t="s">
        <v>6358</v>
      </c>
    </row>
    <row r="4536" spans="1:4" x14ac:dyDescent="0.25">
      <c r="A4536" s="6" t="s">
        <v>3514</v>
      </c>
      <c r="D4536" s="6" t="s">
        <v>5301</v>
      </c>
    </row>
    <row r="4537" spans="1:4" x14ac:dyDescent="0.25">
      <c r="A4537" s="6" t="s">
        <v>3579</v>
      </c>
      <c r="D4537" s="6" t="s">
        <v>5321</v>
      </c>
    </row>
    <row r="4538" spans="1:4" x14ac:dyDescent="0.25">
      <c r="A4538" s="6" t="s">
        <v>5380</v>
      </c>
      <c r="D4538" s="6" t="s">
        <v>5327</v>
      </c>
    </row>
    <row r="4539" spans="1:4" x14ac:dyDescent="0.25">
      <c r="A4539" s="6" t="s">
        <v>6145</v>
      </c>
      <c r="D4539" s="6" t="s">
        <v>5537</v>
      </c>
    </row>
    <row r="4540" spans="1:4" x14ac:dyDescent="0.25">
      <c r="A4540" s="6" t="s">
        <v>2546</v>
      </c>
      <c r="D4540" s="6" t="s">
        <v>5539</v>
      </c>
    </row>
    <row r="4541" spans="1:4" x14ac:dyDescent="0.25">
      <c r="A4541" s="6" t="s">
        <v>1898</v>
      </c>
      <c r="D4541" s="6" t="s">
        <v>2481</v>
      </c>
    </row>
    <row r="4542" spans="1:4" x14ac:dyDescent="0.25">
      <c r="A4542" s="6" t="s">
        <v>2070</v>
      </c>
      <c r="D4542" s="6" t="s">
        <v>1809</v>
      </c>
    </row>
    <row r="4543" spans="1:4" x14ac:dyDescent="0.25">
      <c r="A4543" s="6" t="s">
        <v>2222</v>
      </c>
      <c r="D4543" s="6" t="s">
        <v>1948</v>
      </c>
    </row>
    <row r="4544" spans="1:4" x14ac:dyDescent="0.25">
      <c r="A4544" s="6" t="s">
        <v>3750</v>
      </c>
      <c r="D4544" s="6" t="s">
        <v>5451</v>
      </c>
    </row>
    <row r="4545" spans="1:4" x14ac:dyDescent="0.25">
      <c r="A4545" s="6" t="s">
        <v>3702</v>
      </c>
      <c r="D4545" s="6" t="s">
        <v>5428</v>
      </c>
    </row>
    <row r="4546" spans="1:4" x14ac:dyDescent="0.25">
      <c r="A4546" s="6" t="s">
        <v>3688</v>
      </c>
      <c r="D4546" s="6" t="s">
        <v>4520</v>
      </c>
    </row>
    <row r="4547" spans="1:4" x14ac:dyDescent="0.25">
      <c r="A4547" s="6" t="s">
        <v>3779</v>
      </c>
      <c r="D4547" s="6" t="s">
        <v>8501</v>
      </c>
    </row>
    <row r="4548" spans="1:4" x14ac:dyDescent="0.25">
      <c r="A4548" s="6" t="s">
        <v>3746</v>
      </c>
      <c r="D4548" s="6" t="s">
        <v>4658</v>
      </c>
    </row>
    <row r="4549" spans="1:4" x14ac:dyDescent="0.25">
      <c r="A4549" s="6" t="s">
        <v>1362</v>
      </c>
      <c r="D4549" s="6" t="s">
        <v>4728</v>
      </c>
    </row>
    <row r="4550" spans="1:4" x14ac:dyDescent="0.25">
      <c r="A4550" s="6" t="s">
        <v>4932</v>
      </c>
      <c r="D4550" s="6" t="s">
        <v>7715</v>
      </c>
    </row>
    <row r="4551" spans="1:4" x14ac:dyDescent="0.25">
      <c r="A4551" s="6" t="s">
        <v>7021</v>
      </c>
      <c r="D4551" s="6" t="s">
        <v>4817</v>
      </c>
    </row>
    <row r="4552" spans="1:4" x14ac:dyDescent="0.25">
      <c r="A4552" s="6" t="s">
        <v>5106</v>
      </c>
      <c r="D4552" s="6" t="s">
        <v>8502</v>
      </c>
    </row>
    <row r="4553" spans="1:4" x14ac:dyDescent="0.25">
      <c r="A4553" s="6" t="s">
        <v>5231</v>
      </c>
      <c r="D4553" s="6" t="s">
        <v>6006</v>
      </c>
    </row>
    <row r="4554" spans="1:4" x14ac:dyDescent="0.25">
      <c r="A4554" s="6" t="s">
        <v>7976</v>
      </c>
      <c r="D4554" s="6" t="s">
        <v>7882</v>
      </c>
    </row>
    <row r="4555" spans="1:4" x14ac:dyDescent="0.25">
      <c r="A4555" s="6" t="s">
        <v>6001</v>
      </c>
      <c r="D4555" s="6" t="s">
        <v>2818</v>
      </c>
    </row>
    <row r="4556" spans="1:4" x14ac:dyDescent="0.25">
      <c r="A4556" s="6" t="s">
        <v>2631</v>
      </c>
      <c r="D4556" s="6" t="s">
        <v>8503</v>
      </c>
    </row>
    <row r="4557" spans="1:4" x14ac:dyDescent="0.25">
      <c r="A4557" s="6" t="s">
        <v>2091</v>
      </c>
      <c r="D4557" s="6" t="s">
        <v>6007</v>
      </c>
    </row>
    <row r="4558" spans="1:4" x14ac:dyDescent="0.25">
      <c r="A4558" s="6" t="s">
        <v>2244</v>
      </c>
      <c r="D4558" s="6" t="s">
        <v>8504</v>
      </c>
    </row>
    <row r="4559" spans="1:4" x14ac:dyDescent="0.25">
      <c r="A4559" s="6" t="s">
        <v>1255</v>
      </c>
      <c r="D4559" s="6" t="s">
        <v>8505</v>
      </c>
    </row>
    <row r="4560" spans="1:4" x14ac:dyDescent="0.25">
      <c r="A4560" s="6" t="s">
        <v>7022</v>
      </c>
      <c r="D4560" s="6" t="s">
        <v>7042</v>
      </c>
    </row>
    <row r="4561" spans="1:4" x14ac:dyDescent="0.25">
      <c r="A4561" s="6" t="s">
        <v>3215</v>
      </c>
      <c r="D4561" s="6" t="s">
        <v>8506</v>
      </c>
    </row>
    <row r="4562" spans="1:4" x14ac:dyDescent="0.25">
      <c r="A4562" s="6" t="s">
        <v>6002</v>
      </c>
      <c r="D4562" s="6" t="s">
        <v>6148</v>
      </c>
    </row>
    <row r="4563" spans="1:4" x14ac:dyDescent="0.25">
      <c r="A4563" s="6" t="s">
        <v>7696</v>
      </c>
      <c r="D4563" s="6" t="s">
        <v>7723</v>
      </c>
    </row>
    <row r="4564" spans="1:4" x14ac:dyDescent="0.25">
      <c r="A4564" s="6" t="s">
        <v>1605</v>
      </c>
      <c r="D4564" s="6" t="s">
        <v>8507</v>
      </c>
    </row>
    <row r="4565" spans="1:4" x14ac:dyDescent="0.25">
      <c r="A4565" s="6" t="s">
        <v>3271</v>
      </c>
      <c r="D4565" s="6" t="s">
        <v>7043</v>
      </c>
    </row>
    <row r="4566" spans="1:4" x14ac:dyDescent="0.25">
      <c r="A4566" s="6" t="s">
        <v>3336</v>
      </c>
      <c r="D4566" s="6" t="s">
        <v>2564</v>
      </c>
    </row>
    <row r="4567" spans="1:4" x14ac:dyDescent="0.25">
      <c r="A4567" s="6" t="s">
        <v>3377</v>
      </c>
      <c r="D4567" s="6" t="s">
        <v>1955</v>
      </c>
    </row>
    <row r="4568" spans="1:4" x14ac:dyDescent="0.25">
      <c r="A4568" s="6" t="s">
        <v>6346</v>
      </c>
      <c r="D4568" s="6" t="s">
        <v>7318</v>
      </c>
    </row>
    <row r="4569" spans="1:4" x14ac:dyDescent="0.25">
      <c r="A4569" s="6" t="s">
        <v>6347</v>
      </c>
      <c r="D4569" s="6" t="s">
        <v>8508</v>
      </c>
    </row>
    <row r="4570" spans="1:4" x14ac:dyDescent="0.25">
      <c r="A4570" s="6" t="s">
        <v>7697</v>
      </c>
      <c r="D4570" s="6" t="s">
        <v>8509</v>
      </c>
    </row>
    <row r="4571" spans="1:4" x14ac:dyDescent="0.25">
      <c r="A4571" s="6" t="s">
        <v>3628</v>
      </c>
      <c r="D4571" s="6" t="s">
        <v>1340</v>
      </c>
    </row>
    <row r="4572" spans="1:4" x14ac:dyDescent="0.25">
      <c r="A4572" s="6" t="s">
        <v>2487</v>
      </c>
      <c r="D4572" s="6" t="s">
        <v>3203</v>
      </c>
    </row>
    <row r="4573" spans="1:4" x14ac:dyDescent="0.25">
      <c r="A4573" s="6" t="s">
        <v>1808</v>
      </c>
      <c r="D4573" s="6" t="s">
        <v>3262</v>
      </c>
    </row>
    <row r="4574" spans="1:4" x14ac:dyDescent="0.25">
      <c r="A4574" s="6" t="s">
        <v>1903</v>
      </c>
      <c r="D4574" s="6" t="s">
        <v>3380</v>
      </c>
    </row>
    <row r="4575" spans="1:4" x14ac:dyDescent="0.25">
      <c r="A4575" s="6" t="s">
        <v>3713</v>
      </c>
      <c r="D4575" s="6" t="s">
        <v>5855</v>
      </c>
    </row>
    <row r="4576" spans="1:4" x14ac:dyDescent="0.25">
      <c r="A4576" s="6" t="s">
        <v>3757</v>
      </c>
      <c r="D4576" s="6" t="s">
        <v>3476</v>
      </c>
    </row>
    <row r="4577" spans="1:4" x14ac:dyDescent="0.25">
      <c r="A4577" s="6" t="s">
        <v>6003</v>
      </c>
      <c r="D4577" s="6" t="s">
        <v>3516</v>
      </c>
    </row>
    <row r="4578" spans="1:4" x14ac:dyDescent="0.25">
      <c r="A4578" s="6" t="s">
        <v>7310</v>
      </c>
      <c r="D4578" s="6" t="s">
        <v>2548</v>
      </c>
    </row>
    <row r="4579" spans="1:4" x14ac:dyDescent="0.25">
      <c r="A4579" s="6" t="s">
        <v>4518</v>
      </c>
      <c r="D4579" s="6" t="s">
        <v>2215</v>
      </c>
    </row>
    <row r="4580" spans="1:4" x14ac:dyDescent="0.25">
      <c r="A4580" s="6" t="s">
        <v>7876</v>
      </c>
      <c r="D4580" s="6" t="s">
        <v>8510</v>
      </c>
    </row>
    <row r="4581" spans="1:4" x14ac:dyDescent="0.25">
      <c r="A4581" s="6" t="s">
        <v>4562</v>
      </c>
      <c r="D4581" s="6" t="s">
        <v>7724</v>
      </c>
    </row>
    <row r="4582" spans="1:4" x14ac:dyDescent="0.25">
      <c r="A4582" s="6" t="s">
        <v>7877</v>
      </c>
      <c r="D4582" s="6" t="s">
        <v>8511</v>
      </c>
    </row>
    <row r="4583" spans="1:4" x14ac:dyDescent="0.25">
      <c r="A4583" s="6" t="s">
        <v>4602</v>
      </c>
      <c r="D4583" s="6" t="s">
        <v>7044</v>
      </c>
    </row>
    <row r="4584" spans="1:4" x14ac:dyDescent="0.25">
      <c r="A4584" s="6" t="s">
        <v>7878</v>
      </c>
      <c r="D4584" s="6" t="s">
        <v>7725</v>
      </c>
    </row>
    <row r="4585" spans="1:4" x14ac:dyDescent="0.25">
      <c r="A4585" s="6" t="s">
        <v>4655</v>
      </c>
      <c r="D4585" s="6" t="s">
        <v>7726</v>
      </c>
    </row>
    <row r="4586" spans="1:4" x14ac:dyDescent="0.25">
      <c r="A4586" s="6" t="s">
        <v>7023</v>
      </c>
      <c r="D4586" s="6" t="s">
        <v>6361</v>
      </c>
    </row>
    <row r="4587" spans="1:4" x14ac:dyDescent="0.25">
      <c r="A4587" s="6" t="s">
        <v>4723</v>
      </c>
      <c r="D4587" s="6" t="s">
        <v>6514</v>
      </c>
    </row>
    <row r="4588" spans="1:4" x14ac:dyDescent="0.25">
      <c r="A4588" s="6" t="s">
        <v>4729</v>
      </c>
      <c r="D4588" s="6" t="s">
        <v>6008</v>
      </c>
    </row>
    <row r="4589" spans="1:4" x14ac:dyDescent="0.25">
      <c r="A4589" s="6" t="s">
        <v>7879</v>
      </c>
      <c r="D4589" s="6" t="s">
        <v>2496</v>
      </c>
    </row>
    <row r="4590" spans="1:4" x14ac:dyDescent="0.25">
      <c r="A4590" s="6" t="s">
        <v>4824</v>
      </c>
      <c r="D4590" s="6" t="s">
        <v>1975</v>
      </c>
    </row>
    <row r="4591" spans="1:4" x14ac:dyDescent="0.25">
      <c r="A4591" s="6" t="s">
        <v>7880</v>
      </c>
      <c r="D4591" s="6" t="s">
        <v>6362</v>
      </c>
    </row>
    <row r="4592" spans="1:4" x14ac:dyDescent="0.25">
      <c r="A4592" s="6" t="s">
        <v>2351</v>
      </c>
      <c r="D4592" s="6" t="s">
        <v>8512</v>
      </c>
    </row>
    <row r="4593" spans="1:4" x14ac:dyDescent="0.25">
      <c r="A4593" s="6" t="s">
        <v>4869</v>
      </c>
      <c r="D4593" s="6" t="s">
        <v>2694</v>
      </c>
    </row>
    <row r="4594" spans="1:4" x14ac:dyDescent="0.25">
      <c r="A4594" s="6" t="s">
        <v>7881</v>
      </c>
      <c r="D4594" s="6" t="s">
        <v>3663</v>
      </c>
    </row>
    <row r="4595" spans="1:4" x14ac:dyDescent="0.25">
      <c r="A4595" s="6" t="s">
        <v>1399</v>
      </c>
      <c r="D4595" s="6" t="s">
        <v>3727</v>
      </c>
    </row>
    <row r="4596" spans="1:4" x14ac:dyDescent="0.25">
      <c r="A4596" s="6" t="s">
        <v>1316</v>
      </c>
      <c r="D4596" s="6" t="s">
        <v>7727</v>
      </c>
    </row>
    <row r="4597" spans="1:4" x14ac:dyDescent="0.25">
      <c r="A4597" s="6" t="s">
        <v>3802</v>
      </c>
      <c r="D4597" s="6" t="s">
        <v>3140</v>
      </c>
    </row>
    <row r="4598" spans="1:4" x14ac:dyDescent="0.25">
      <c r="A4598" s="6" t="s">
        <v>1456</v>
      </c>
      <c r="D4598" s="6" t="s">
        <v>1405</v>
      </c>
    </row>
    <row r="4599" spans="1:4" x14ac:dyDescent="0.25">
      <c r="A4599" s="6" t="s">
        <v>3846</v>
      </c>
      <c r="D4599" s="6" t="s">
        <v>1355</v>
      </c>
    </row>
    <row r="4600" spans="1:4" x14ac:dyDescent="0.25">
      <c r="A4600" s="6" t="s">
        <v>1627</v>
      </c>
      <c r="D4600" s="6" t="s">
        <v>1467</v>
      </c>
    </row>
    <row r="4601" spans="1:4" x14ac:dyDescent="0.25">
      <c r="A4601" s="6" t="s">
        <v>3921</v>
      </c>
      <c r="D4601" s="6" t="s">
        <v>1530</v>
      </c>
    </row>
    <row r="4602" spans="1:4" x14ac:dyDescent="0.25">
      <c r="A4602" s="6" t="s">
        <v>7698</v>
      </c>
      <c r="D4602" s="6" t="s">
        <v>1608</v>
      </c>
    </row>
    <row r="4603" spans="1:4" x14ac:dyDescent="0.25">
      <c r="A4603" s="6" t="s">
        <v>4009</v>
      </c>
      <c r="D4603" s="6" t="s">
        <v>3251</v>
      </c>
    </row>
    <row r="4604" spans="1:4" x14ac:dyDescent="0.25">
      <c r="A4604" s="6" t="s">
        <v>4020</v>
      </c>
      <c r="D4604" s="6" t="s">
        <v>8513</v>
      </c>
    </row>
    <row r="4605" spans="1:4" x14ac:dyDescent="0.25">
      <c r="A4605" s="6" t="s">
        <v>4060</v>
      </c>
      <c r="D4605" s="6" t="s">
        <v>3383</v>
      </c>
    </row>
    <row r="4606" spans="1:4" x14ac:dyDescent="0.25">
      <c r="A4606" s="6" t="s">
        <v>4136</v>
      </c>
      <c r="D4606" s="6" t="s">
        <v>3424</v>
      </c>
    </row>
    <row r="4607" spans="1:4" x14ac:dyDescent="0.25">
      <c r="A4607" s="6" t="s">
        <v>4151</v>
      </c>
      <c r="D4607" s="6" t="s">
        <v>3467</v>
      </c>
    </row>
    <row r="4608" spans="1:4" x14ac:dyDescent="0.25">
      <c r="A4608" s="6" t="s">
        <v>4223</v>
      </c>
      <c r="D4608" s="6" t="s">
        <v>3523</v>
      </c>
    </row>
    <row r="4609" spans="1:4" x14ac:dyDescent="0.25">
      <c r="A4609" s="6" t="s">
        <v>7699</v>
      </c>
      <c r="D4609" s="6" t="s">
        <v>3560</v>
      </c>
    </row>
    <row r="4610" spans="1:4" x14ac:dyDescent="0.25">
      <c r="A4610" s="6" t="s">
        <v>7700</v>
      </c>
      <c r="D4610" s="6" t="s">
        <v>3623</v>
      </c>
    </row>
    <row r="4611" spans="1:4" x14ac:dyDescent="0.25">
      <c r="A4611" s="6" t="s">
        <v>7977</v>
      </c>
      <c r="D4611" s="6" t="s">
        <v>2543</v>
      </c>
    </row>
    <row r="4612" spans="1:4" x14ac:dyDescent="0.25">
      <c r="A4612" s="6" t="s">
        <v>4263</v>
      </c>
      <c r="D4612" s="6" t="s">
        <v>2074</v>
      </c>
    </row>
    <row r="4613" spans="1:4" x14ac:dyDescent="0.25">
      <c r="A4613" s="6" t="s">
        <v>7210</v>
      </c>
      <c r="D4613" s="6" t="s">
        <v>2232</v>
      </c>
    </row>
    <row r="4614" spans="1:4" x14ac:dyDescent="0.25">
      <c r="A4614" s="6" t="s">
        <v>7978</v>
      </c>
      <c r="D4614" s="6" t="s">
        <v>3707</v>
      </c>
    </row>
    <row r="4615" spans="1:4" x14ac:dyDescent="0.25">
      <c r="A4615" s="6" t="s">
        <v>4377</v>
      </c>
      <c r="D4615" s="6" t="s">
        <v>3760</v>
      </c>
    </row>
    <row r="4616" spans="1:4" x14ac:dyDescent="0.25">
      <c r="A4616" s="6" t="s">
        <v>4367</v>
      </c>
      <c r="D4616" s="6" t="s">
        <v>8514</v>
      </c>
    </row>
    <row r="4617" spans="1:4" x14ac:dyDescent="0.25">
      <c r="A4617" s="6" t="s">
        <v>2772</v>
      </c>
      <c r="D4617" s="6" t="s">
        <v>6009</v>
      </c>
    </row>
    <row r="4618" spans="1:4" x14ac:dyDescent="0.25">
      <c r="A4618" s="6" t="s">
        <v>2336</v>
      </c>
      <c r="D4618" s="6" t="s">
        <v>8515</v>
      </c>
    </row>
    <row r="4619" spans="1:4" x14ac:dyDescent="0.25">
      <c r="A4619" s="6" t="s">
        <v>2027</v>
      </c>
      <c r="D4619" s="6" t="s">
        <v>7729</v>
      </c>
    </row>
    <row r="4620" spans="1:4" x14ac:dyDescent="0.25">
      <c r="A4620" s="6" t="s">
        <v>4458</v>
      </c>
      <c r="D4620" s="6" t="s">
        <v>4347</v>
      </c>
    </row>
    <row r="4621" spans="1:4" x14ac:dyDescent="0.25">
      <c r="A4621" s="6" t="s">
        <v>6004</v>
      </c>
      <c r="D4621" s="6" t="s">
        <v>2674</v>
      </c>
    </row>
    <row r="4622" spans="1:4" x14ac:dyDescent="0.25">
      <c r="A4622" s="6" t="s">
        <v>7024</v>
      </c>
      <c r="D4622" s="6" t="s">
        <v>2790</v>
      </c>
    </row>
    <row r="4623" spans="1:4" x14ac:dyDescent="0.25">
      <c r="A4623" s="6" t="s">
        <v>7025</v>
      </c>
      <c r="D4623" s="6" t="s">
        <v>2834</v>
      </c>
    </row>
    <row r="4624" spans="1:4" x14ac:dyDescent="0.25">
      <c r="A4624" s="6" t="s">
        <v>3801</v>
      </c>
      <c r="D4624" s="6" t="s">
        <v>2883</v>
      </c>
    </row>
    <row r="4625" spans="1:4" x14ac:dyDescent="0.25">
      <c r="A4625" s="6" t="s">
        <v>1444</v>
      </c>
      <c r="D4625" s="6" t="s">
        <v>7730</v>
      </c>
    </row>
    <row r="4626" spans="1:4" x14ac:dyDescent="0.25">
      <c r="A4626" s="6" t="s">
        <v>3902</v>
      </c>
      <c r="D4626" s="6" t="s">
        <v>2934</v>
      </c>
    </row>
    <row r="4627" spans="1:4" x14ac:dyDescent="0.25">
      <c r="A4627" s="6" t="s">
        <v>7026</v>
      </c>
      <c r="D4627" s="6" t="s">
        <v>3002</v>
      </c>
    </row>
    <row r="4628" spans="1:4" x14ac:dyDescent="0.25">
      <c r="A4628" s="6" t="s">
        <v>4018</v>
      </c>
      <c r="D4628" s="6" t="s">
        <v>3036</v>
      </c>
    </row>
    <row r="4629" spans="1:4" x14ac:dyDescent="0.25">
      <c r="A4629" s="6" t="s">
        <v>4145</v>
      </c>
      <c r="D4629" s="6" t="s">
        <v>5545</v>
      </c>
    </row>
    <row r="4630" spans="1:4" x14ac:dyDescent="0.25">
      <c r="A4630" s="6" t="s">
        <v>2541</v>
      </c>
      <c r="D4630" s="6" t="s">
        <v>2569</v>
      </c>
    </row>
    <row r="4631" spans="1:4" x14ac:dyDescent="0.25">
      <c r="A4631" s="6" t="s">
        <v>1924</v>
      </c>
      <c r="D4631" s="6" t="s">
        <v>3099</v>
      </c>
    </row>
    <row r="4632" spans="1:4" x14ac:dyDescent="0.25">
      <c r="A4632" s="6" t="s">
        <v>4413</v>
      </c>
      <c r="D4632" s="6" t="s">
        <v>8516</v>
      </c>
    </row>
    <row r="4633" spans="1:4" x14ac:dyDescent="0.25">
      <c r="A4633" s="6" t="s">
        <v>7311</v>
      </c>
      <c r="D4633" s="6" t="s">
        <v>5805</v>
      </c>
    </row>
    <row r="4634" spans="1:4" x14ac:dyDescent="0.25">
      <c r="A4634" s="6" t="s">
        <v>6348</v>
      </c>
      <c r="D4634" s="6" t="s">
        <v>6447</v>
      </c>
    </row>
    <row r="4635" spans="1:4" x14ac:dyDescent="0.25">
      <c r="A4635" s="6" t="s">
        <v>7027</v>
      </c>
      <c r="D4635" s="6" t="s">
        <v>8517</v>
      </c>
    </row>
    <row r="4636" spans="1:4" x14ac:dyDescent="0.25">
      <c r="A4636" s="6" t="s">
        <v>3948</v>
      </c>
      <c r="D4636" s="6" t="s">
        <v>5806</v>
      </c>
    </row>
    <row r="4637" spans="1:4" x14ac:dyDescent="0.25">
      <c r="A4637" s="6" t="s">
        <v>7701</v>
      </c>
      <c r="D4637" s="6" t="s">
        <v>7049</v>
      </c>
    </row>
    <row r="4638" spans="1:4" x14ac:dyDescent="0.25">
      <c r="A4638" s="6" t="s">
        <v>4088</v>
      </c>
      <c r="D4638" s="6" t="s">
        <v>7732</v>
      </c>
    </row>
    <row r="4639" spans="1:4" x14ac:dyDescent="0.25">
      <c r="A4639" s="6" t="s">
        <v>7702</v>
      </c>
      <c r="D4639" s="6" t="s">
        <v>6010</v>
      </c>
    </row>
    <row r="4640" spans="1:4" x14ac:dyDescent="0.25">
      <c r="A4640" s="6" t="s">
        <v>6349</v>
      </c>
      <c r="D4640" s="6" t="s">
        <v>7733</v>
      </c>
    </row>
    <row r="4641" spans="1:4" x14ac:dyDescent="0.25">
      <c r="A4641" s="6" t="s">
        <v>6350</v>
      </c>
      <c r="D4641" s="6" t="s">
        <v>5808</v>
      </c>
    </row>
    <row r="4642" spans="1:4" x14ac:dyDescent="0.25">
      <c r="A4642" s="6" t="s">
        <v>5517</v>
      </c>
      <c r="D4642" s="6" t="s">
        <v>5809</v>
      </c>
    </row>
    <row r="4643" spans="1:4" x14ac:dyDescent="0.25">
      <c r="A4643" s="6" t="s">
        <v>7312</v>
      </c>
      <c r="D4643" s="6" t="s">
        <v>1290</v>
      </c>
    </row>
    <row r="4644" spans="1:4" x14ac:dyDescent="0.25">
      <c r="A4644" s="6" t="s">
        <v>4368</v>
      </c>
      <c r="D4644" s="6" t="s">
        <v>8518</v>
      </c>
    </row>
    <row r="4645" spans="1:4" x14ac:dyDescent="0.25">
      <c r="A4645" s="6" t="s">
        <v>2607</v>
      </c>
      <c r="D4645" s="6" t="s">
        <v>8519</v>
      </c>
    </row>
    <row r="4646" spans="1:4" x14ac:dyDescent="0.25">
      <c r="A4646" s="6" t="s">
        <v>2054</v>
      </c>
      <c r="D4646" s="6" t="s">
        <v>7050</v>
      </c>
    </row>
    <row r="4647" spans="1:4" x14ac:dyDescent="0.25">
      <c r="A4647" s="6" t="s">
        <v>4417</v>
      </c>
      <c r="D4647" s="6" t="s">
        <v>2886</v>
      </c>
    </row>
    <row r="4648" spans="1:4" x14ac:dyDescent="0.25">
      <c r="A4648" s="6" t="s">
        <v>3164</v>
      </c>
      <c r="D4648" s="6" t="s">
        <v>7734</v>
      </c>
    </row>
    <row r="4649" spans="1:4" x14ac:dyDescent="0.25">
      <c r="A4649" s="6" t="s">
        <v>7703</v>
      </c>
      <c r="D4649" s="6" t="s">
        <v>8520</v>
      </c>
    </row>
    <row r="4650" spans="1:4" x14ac:dyDescent="0.25">
      <c r="A4650" s="6" t="s">
        <v>3293</v>
      </c>
      <c r="D4650" s="6" t="s">
        <v>8521</v>
      </c>
    </row>
    <row r="4651" spans="1:4" x14ac:dyDescent="0.25">
      <c r="A4651" s="6" t="s">
        <v>3350</v>
      </c>
      <c r="D4651" s="6" t="s">
        <v>3067</v>
      </c>
    </row>
    <row r="4652" spans="1:4" x14ac:dyDescent="0.25">
      <c r="A4652" s="6" t="s">
        <v>3497</v>
      </c>
      <c r="D4652" s="6" t="s">
        <v>2488</v>
      </c>
    </row>
    <row r="4653" spans="1:4" x14ac:dyDescent="0.25">
      <c r="A4653" s="6" t="s">
        <v>7704</v>
      </c>
      <c r="D4653" s="6" t="s">
        <v>1831</v>
      </c>
    </row>
    <row r="4654" spans="1:4" x14ac:dyDescent="0.25">
      <c r="A4654" s="6" t="s">
        <v>7705</v>
      </c>
      <c r="D4654" s="6" t="s">
        <v>1951</v>
      </c>
    </row>
    <row r="4655" spans="1:4" x14ac:dyDescent="0.25">
      <c r="A4655" s="6" t="s">
        <v>3613</v>
      </c>
      <c r="D4655" s="6" t="s">
        <v>2147</v>
      </c>
    </row>
    <row r="4656" spans="1:4" x14ac:dyDescent="0.25">
      <c r="A4656" s="6" t="s">
        <v>6351</v>
      </c>
      <c r="D4656" s="6" t="s">
        <v>3131</v>
      </c>
    </row>
    <row r="4657" spans="1:4" x14ac:dyDescent="0.25">
      <c r="A4657" s="6" t="s">
        <v>2615</v>
      </c>
      <c r="D4657" s="6" t="s">
        <v>2789</v>
      </c>
    </row>
    <row r="4658" spans="1:4" x14ac:dyDescent="0.25">
      <c r="A4658" s="6" t="s">
        <v>2217</v>
      </c>
      <c r="D4658" s="6" t="s">
        <v>8522</v>
      </c>
    </row>
    <row r="4659" spans="1:4" x14ac:dyDescent="0.25">
      <c r="A4659" s="6" t="s">
        <v>2213</v>
      </c>
      <c r="D4659" s="6" t="s">
        <v>7735</v>
      </c>
    </row>
    <row r="4660" spans="1:4" x14ac:dyDescent="0.25">
      <c r="A4660" s="6" t="s">
        <v>6352</v>
      </c>
      <c r="D4660" s="6" t="s">
        <v>8523</v>
      </c>
    </row>
    <row r="4661" spans="1:4" x14ac:dyDescent="0.25">
      <c r="A4661" s="6" t="s">
        <v>6353</v>
      </c>
      <c r="D4661" s="6" t="s">
        <v>2891</v>
      </c>
    </row>
    <row r="4662" spans="1:4" x14ac:dyDescent="0.25">
      <c r="A4662" s="6" t="s">
        <v>4555</v>
      </c>
      <c r="D4662" s="6" t="s">
        <v>6150</v>
      </c>
    </row>
    <row r="4663" spans="1:4" x14ac:dyDescent="0.25">
      <c r="A4663" s="6" t="s">
        <v>7029</v>
      </c>
      <c r="D4663" s="6" t="s">
        <v>7736</v>
      </c>
    </row>
    <row r="4664" spans="1:4" x14ac:dyDescent="0.25">
      <c r="A4664" s="6" t="s">
        <v>4592</v>
      </c>
      <c r="D4664" s="6" t="s">
        <v>7737</v>
      </c>
    </row>
    <row r="4665" spans="1:4" x14ac:dyDescent="0.25">
      <c r="A4665" s="6" t="s">
        <v>4643</v>
      </c>
      <c r="D4665" s="6" t="s">
        <v>6363</v>
      </c>
    </row>
    <row r="4666" spans="1:4" x14ac:dyDescent="0.25">
      <c r="A4666" s="6" t="s">
        <v>6069</v>
      </c>
      <c r="D4666" s="6" t="s">
        <v>2661</v>
      </c>
    </row>
    <row r="4667" spans="1:4" x14ac:dyDescent="0.25">
      <c r="A4667" s="6" t="s">
        <v>4741</v>
      </c>
      <c r="D4667" s="6" t="s">
        <v>3115</v>
      </c>
    </row>
    <row r="4668" spans="1:4" x14ac:dyDescent="0.25">
      <c r="A4668" s="6" t="s">
        <v>6354</v>
      </c>
      <c r="D4668" s="6" t="s">
        <v>7982</v>
      </c>
    </row>
    <row r="4669" spans="1:4" x14ac:dyDescent="0.25">
      <c r="A4669" s="6" t="s">
        <v>6355</v>
      </c>
      <c r="D4669" s="6" t="s">
        <v>8524</v>
      </c>
    </row>
    <row r="4670" spans="1:4" x14ac:dyDescent="0.25">
      <c r="A4670" s="6" t="s">
        <v>4784</v>
      </c>
      <c r="D4670" s="6" t="s">
        <v>2675</v>
      </c>
    </row>
    <row r="4671" spans="1:4" x14ac:dyDescent="0.25">
      <c r="A4671" s="6" t="s">
        <v>4796</v>
      </c>
      <c r="D4671" s="6" t="s">
        <v>4473</v>
      </c>
    </row>
    <row r="4672" spans="1:4" x14ac:dyDescent="0.25">
      <c r="A4672" s="6" t="s">
        <v>2338</v>
      </c>
      <c r="D4672" s="6" t="s">
        <v>4535</v>
      </c>
    </row>
    <row r="4673" spans="1:4" x14ac:dyDescent="0.25">
      <c r="A4673" s="6" t="s">
        <v>4928</v>
      </c>
      <c r="D4673" s="6" t="s">
        <v>7884</v>
      </c>
    </row>
    <row r="4674" spans="1:4" x14ac:dyDescent="0.25">
      <c r="A4674" s="6" t="s">
        <v>7979</v>
      </c>
      <c r="D4674" s="6" t="s">
        <v>6070</v>
      </c>
    </row>
    <row r="4675" spans="1:4" x14ac:dyDescent="0.25">
      <c r="A4675" s="6" t="s">
        <v>7030</v>
      </c>
      <c r="D4675" s="6" t="s">
        <v>7885</v>
      </c>
    </row>
    <row r="4676" spans="1:4" x14ac:dyDescent="0.25">
      <c r="A4676" s="6" t="s">
        <v>2634</v>
      </c>
      <c r="D4676" s="6" t="s">
        <v>4600</v>
      </c>
    </row>
    <row r="4677" spans="1:4" x14ac:dyDescent="0.25">
      <c r="A4677" s="6" t="s">
        <v>2776</v>
      </c>
      <c r="D4677" s="6" t="s">
        <v>7886</v>
      </c>
    </row>
    <row r="4678" spans="1:4" x14ac:dyDescent="0.25">
      <c r="A4678" s="6" t="s">
        <v>7031</v>
      </c>
      <c r="D4678" s="6" t="s">
        <v>4684</v>
      </c>
    </row>
    <row r="4679" spans="1:4" x14ac:dyDescent="0.25">
      <c r="A4679" s="6" t="s">
        <v>2819</v>
      </c>
      <c r="D4679" s="6" t="s">
        <v>7887</v>
      </c>
    </row>
    <row r="4680" spans="1:4" x14ac:dyDescent="0.25">
      <c r="A4680" s="6" t="s">
        <v>7706</v>
      </c>
      <c r="D4680" s="6" t="s">
        <v>8525</v>
      </c>
    </row>
    <row r="4681" spans="1:4" x14ac:dyDescent="0.25">
      <c r="A4681" s="6" t="s">
        <v>2840</v>
      </c>
      <c r="D4681" s="6" t="s">
        <v>7889</v>
      </c>
    </row>
    <row r="4682" spans="1:4" x14ac:dyDescent="0.25">
      <c r="A4682" s="6" t="s">
        <v>2919</v>
      </c>
      <c r="D4682" s="6" t="s">
        <v>7890</v>
      </c>
    </row>
    <row r="4683" spans="1:4" x14ac:dyDescent="0.25">
      <c r="A4683" s="6" t="s">
        <v>7314</v>
      </c>
      <c r="D4683" s="6" t="s">
        <v>4882</v>
      </c>
    </row>
    <row r="4684" spans="1:4" x14ac:dyDescent="0.25">
      <c r="A4684" s="6" t="s">
        <v>2492</v>
      </c>
      <c r="D4684" s="6" t="s">
        <v>7891</v>
      </c>
    </row>
    <row r="4685" spans="1:4" x14ac:dyDescent="0.25">
      <c r="A4685" s="6" t="s">
        <v>1962</v>
      </c>
      <c r="D4685" s="6" t="s">
        <v>7892</v>
      </c>
    </row>
    <row r="4686" spans="1:4" x14ac:dyDescent="0.25">
      <c r="A4686" s="6" t="s">
        <v>3135</v>
      </c>
      <c r="D4686" s="6" t="s">
        <v>4902</v>
      </c>
    </row>
    <row r="4687" spans="1:4" x14ac:dyDescent="0.25">
      <c r="A4687" s="6" t="s">
        <v>1274</v>
      </c>
      <c r="D4687" s="6" t="s">
        <v>5086</v>
      </c>
    </row>
    <row r="4688" spans="1:4" x14ac:dyDescent="0.25">
      <c r="A4688" s="6" t="s">
        <v>1350</v>
      </c>
      <c r="D4688" s="6" t="s">
        <v>5150</v>
      </c>
    </row>
    <row r="4689" spans="1:4" x14ac:dyDescent="0.25">
      <c r="A4689" s="6" t="s">
        <v>7032</v>
      </c>
      <c r="D4689" s="6" t="s">
        <v>7738</v>
      </c>
    </row>
    <row r="4690" spans="1:4" x14ac:dyDescent="0.25">
      <c r="A4690" s="6" t="s">
        <v>1484</v>
      </c>
      <c r="D4690" s="6" t="s">
        <v>5312</v>
      </c>
    </row>
    <row r="4691" spans="1:4" x14ac:dyDescent="0.25">
      <c r="A4691" s="6" t="s">
        <v>1538</v>
      </c>
      <c r="D4691" s="6" t="s">
        <v>2486</v>
      </c>
    </row>
    <row r="4692" spans="1:4" x14ac:dyDescent="0.25">
      <c r="A4692" s="6" t="s">
        <v>7707</v>
      </c>
      <c r="D4692" s="6" t="s">
        <v>1812</v>
      </c>
    </row>
    <row r="4693" spans="1:4" x14ac:dyDescent="0.25">
      <c r="A4693" s="6" t="s">
        <v>1630</v>
      </c>
      <c r="D4693" s="6" t="s">
        <v>1905</v>
      </c>
    </row>
    <row r="4694" spans="1:4" x14ac:dyDescent="0.25">
      <c r="A4694" s="6" t="s">
        <v>4989</v>
      </c>
      <c r="D4694" s="6" t="s">
        <v>2117</v>
      </c>
    </row>
    <row r="4695" spans="1:4" x14ac:dyDescent="0.25">
      <c r="A4695" s="6" t="s">
        <v>1761</v>
      </c>
      <c r="D4695" s="6" t="s">
        <v>5444</v>
      </c>
    </row>
    <row r="4696" spans="1:4" x14ac:dyDescent="0.25">
      <c r="A4696" s="6" t="s">
        <v>5066</v>
      </c>
      <c r="D4696" s="6" t="s">
        <v>5479</v>
      </c>
    </row>
    <row r="4697" spans="1:4" x14ac:dyDescent="0.25">
      <c r="A4697" s="6" t="s">
        <v>5089</v>
      </c>
      <c r="D4697" s="6" t="s">
        <v>7214</v>
      </c>
    </row>
    <row r="4698" spans="1:4" x14ac:dyDescent="0.25">
      <c r="A4698" s="6" t="s">
        <v>5151</v>
      </c>
      <c r="D4698" s="6" t="s">
        <v>1310</v>
      </c>
    </row>
    <row r="4699" spans="1:4" x14ac:dyDescent="0.25">
      <c r="A4699" s="6" t="s">
        <v>5146</v>
      </c>
      <c r="D4699" s="6" t="s">
        <v>1440</v>
      </c>
    </row>
    <row r="4700" spans="1:4" x14ac:dyDescent="0.25">
      <c r="A4700" s="6" t="s">
        <v>5196</v>
      </c>
      <c r="D4700" s="6" t="s">
        <v>8526</v>
      </c>
    </row>
    <row r="4701" spans="1:4" x14ac:dyDescent="0.25">
      <c r="A4701" s="6" t="s">
        <v>5256</v>
      </c>
      <c r="D4701" s="6" t="s">
        <v>1648</v>
      </c>
    </row>
    <row r="4702" spans="1:4" x14ac:dyDescent="0.25">
      <c r="A4702" s="6" t="s">
        <v>5297</v>
      </c>
      <c r="D4702" s="6" t="s">
        <v>3957</v>
      </c>
    </row>
    <row r="4703" spans="1:4" x14ac:dyDescent="0.25">
      <c r="A4703" s="6" t="s">
        <v>7033</v>
      </c>
      <c r="D4703" s="6" t="s">
        <v>3988</v>
      </c>
    </row>
    <row r="4704" spans="1:4" x14ac:dyDescent="0.25">
      <c r="A4704" s="6" t="s">
        <v>5383</v>
      </c>
      <c r="D4704" s="6" t="s">
        <v>7739</v>
      </c>
    </row>
    <row r="4705" spans="1:4" x14ac:dyDescent="0.25">
      <c r="A4705" s="6" t="s">
        <v>5394</v>
      </c>
      <c r="D4705" s="6" t="s">
        <v>7740</v>
      </c>
    </row>
    <row r="4706" spans="1:4" x14ac:dyDescent="0.25">
      <c r="A4706" s="6" t="s">
        <v>7315</v>
      </c>
      <c r="D4706" s="6" t="s">
        <v>4110</v>
      </c>
    </row>
    <row r="4707" spans="1:4" x14ac:dyDescent="0.25">
      <c r="A4707" s="6" t="s">
        <v>2485</v>
      </c>
      <c r="D4707" s="6" t="s">
        <v>4178</v>
      </c>
    </row>
    <row r="4708" spans="1:4" x14ac:dyDescent="0.25">
      <c r="A4708" s="6" t="s">
        <v>1811</v>
      </c>
      <c r="D4708" s="6" t="s">
        <v>6012</v>
      </c>
    </row>
    <row r="4709" spans="1:4" x14ac:dyDescent="0.25">
      <c r="A4709" s="6" t="s">
        <v>1947</v>
      </c>
      <c r="D4709" s="6" t="s">
        <v>8527</v>
      </c>
    </row>
    <row r="4710" spans="1:4" x14ac:dyDescent="0.25">
      <c r="A4710" s="6" t="s">
        <v>2112</v>
      </c>
      <c r="D4710" s="6" t="s">
        <v>4275</v>
      </c>
    </row>
    <row r="4711" spans="1:4" x14ac:dyDescent="0.25">
      <c r="A4711" s="6" t="s">
        <v>5436</v>
      </c>
      <c r="D4711" s="6" t="s">
        <v>5550</v>
      </c>
    </row>
    <row r="4712" spans="1:4" x14ac:dyDescent="0.25">
      <c r="A4712" s="6" t="s">
        <v>7708</v>
      </c>
      <c r="D4712" s="6" t="s">
        <v>2456</v>
      </c>
    </row>
    <row r="4713" spans="1:4" x14ac:dyDescent="0.25">
      <c r="A4713" s="6" t="s">
        <v>2824</v>
      </c>
      <c r="D4713" s="6" t="s">
        <v>1866</v>
      </c>
    </row>
    <row r="4714" spans="1:4" x14ac:dyDescent="0.25">
      <c r="A4714" s="6" t="s">
        <v>2942</v>
      </c>
      <c r="D4714" s="6" t="s">
        <v>1860</v>
      </c>
    </row>
    <row r="4715" spans="1:4" x14ac:dyDescent="0.25">
      <c r="A4715" s="6" t="s">
        <v>7709</v>
      </c>
      <c r="D4715" s="6" t="s">
        <v>4391</v>
      </c>
    </row>
    <row r="4716" spans="1:4" x14ac:dyDescent="0.25">
      <c r="A4716" s="6" t="s">
        <v>3039</v>
      </c>
      <c r="D4716" s="6" t="s">
        <v>8528</v>
      </c>
    </row>
    <row r="4717" spans="1:4" x14ac:dyDescent="0.25">
      <c r="A4717" s="6" t="s">
        <v>3077</v>
      </c>
      <c r="D4717" s="6" t="s">
        <v>1653</v>
      </c>
    </row>
    <row r="4718" spans="1:4" x14ac:dyDescent="0.25">
      <c r="A4718" s="6" t="s">
        <v>7213</v>
      </c>
      <c r="D4718" s="6" t="s">
        <v>3999</v>
      </c>
    </row>
    <row r="4719" spans="1:4" x14ac:dyDescent="0.25">
      <c r="A4719" s="6" t="s">
        <v>2453</v>
      </c>
      <c r="D4719" s="6" t="s">
        <v>6364</v>
      </c>
    </row>
    <row r="4720" spans="1:4" x14ac:dyDescent="0.25">
      <c r="A4720" s="6" t="s">
        <v>1843</v>
      </c>
      <c r="D4720" s="6" t="s">
        <v>7217</v>
      </c>
    </row>
    <row r="4721" spans="1:4" x14ac:dyDescent="0.25">
      <c r="A4721" s="6" t="s">
        <v>6146</v>
      </c>
      <c r="D4721" s="6" t="s">
        <v>2681</v>
      </c>
    </row>
    <row r="4722" spans="1:4" x14ac:dyDescent="0.25">
      <c r="A4722" s="6" t="s">
        <v>7034</v>
      </c>
      <c r="D4722" s="6" t="s">
        <v>8529</v>
      </c>
    </row>
    <row r="4723" spans="1:4" x14ac:dyDescent="0.25">
      <c r="A4723" s="6" t="s">
        <v>2687</v>
      </c>
      <c r="D4723" s="6" t="s">
        <v>6463</v>
      </c>
    </row>
    <row r="4724" spans="1:4" x14ac:dyDescent="0.25">
      <c r="A4724" s="6" t="s">
        <v>3693</v>
      </c>
      <c r="D4724" s="6" t="s">
        <v>8530</v>
      </c>
    </row>
    <row r="4725" spans="1:4" x14ac:dyDescent="0.25">
      <c r="A4725" s="6" t="s">
        <v>3699</v>
      </c>
      <c r="D4725" s="6" t="s">
        <v>2811</v>
      </c>
    </row>
    <row r="4726" spans="1:4" x14ac:dyDescent="0.25">
      <c r="A4726" s="6" t="s">
        <v>3771</v>
      </c>
      <c r="D4726" s="6" t="s">
        <v>7059</v>
      </c>
    </row>
    <row r="4727" spans="1:4" x14ac:dyDescent="0.25">
      <c r="A4727" s="6" t="s">
        <v>6356</v>
      </c>
      <c r="D4727" s="6" t="s">
        <v>2881</v>
      </c>
    </row>
    <row r="4728" spans="1:4" x14ac:dyDescent="0.25">
      <c r="A4728" s="6" t="s">
        <v>7980</v>
      </c>
      <c r="D4728" s="6" t="s">
        <v>2907</v>
      </c>
    </row>
    <row r="4729" spans="1:4" x14ac:dyDescent="0.25">
      <c r="A4729" s="6" t="s">
        <v>6651</v>
      </c>
      <c r="D4729" s="6" t="s">
        <v>8531</v>
      </c>
    </row>
    <row r="4730" spans="1:4" x14ac:dyDescent="0.25">
      <c r="A4730" s="6" t="s">
        <v>2855</v>
      </c>
      <c r="D4730" s="6" t="s">
        <v>2956</v>
      </c>
    </row>
    <row r="4731" spans="1:4" x14ac:dyDescent="0.25">
      <c r="A4731" s="6" t="s">
        <v>2894</v>
      </c>
      <c r="D4731" s="6" t="s">
        <v>3055</v>
      </c>
    </row>
    <row r="4732" spans="1:4" x14ac:dyDescent="0.25">
      <c r="A4732" s="6" t="s">
        <v>6652</v>
      </c>
      <c r="D4732" s="6" t="s">
        <v>8532</v>
      </c>
    </row>
    <row r="4733" spans="1:4" x14ac:dyDescent="0.25">
      <c r="A4733" s="6" t="s">
        <v>2961</v>
      </c>
      <c r="D4733" s="6" t="s">
        <v>8533</v>
      </c>
    </row>
    <row r="4734" spans="1:4" x14ac:dyDescent="0.25">
      <c r="A4734" s="6" t="s">
        <v>7710</v>
      </c>
      <c r="D4734" s="6" t="s">
        <v>8534</v>
      </c>
    </row>
    <row r="4735" spans="1:4" x14ac:dyDescent="0.25">
      <c r="A4735" s="6" t="s">
        <v>3026</v>
      </c>
      <c r="D4735" s="6" t="s">
        <v>1300</v>
      </c>
    </row>
    <row r="4736" spans="1:4" x14ac:dyDescent="0.25">
      <c r="A4736" s="6" t="s">
        <v>2575</v>
      </c>
      <c r="D4736" s="6" t="s">
        <v>8535</v>
      </c>
    </row>
    <row r="4737" spans="1:4" x14ac:dyDescent="0.25">
      <c r="A4737" s="6" t="s">
        <v>1837</v>
      </c>
      <c r="D4737" s="6" t="s">
        <v>1445</v>
      </c>
    </row>
    <row r="4738" spans="1:4" x14ac:dyDescent="0.25">
      <c r="A4738" s="6" t="s">
        <v>7211</v>
      </c>
      <c r="D4738" s="6" t="s">
        <v>7060</v>
      </c>
    </row>
    <row r="4739" spans="1:4" x14ac:dyDescent="0.25">
      <c r="A4739" s="6" t="s">
        <v>7981</v>
      </c>
      <c r="D4739" s="6" t="s">
        <v>1656</v>
      </c>
    </row>
    <row r="4740" spans="1:4" x14ac:dyDescent="0.25">
      <c r="A4740" s="6" t="s">
        <v>3664</v>
      </c>
      <c r="D4740" s="6" t="s">
        <v>6365</v>
      </c>
    </row>
    <row r="4741" spans="1:4" x14ac:dyDescent="0.25">
      <c r="A4741" s="6" t="s">
        <v>6357</v>
      </c>
      <c r="D4741" s="6" t="s">
        <v>1731</v>
      </c>
    </row>
    <row r="4742" spans="1:4" x14ac:dyDescent="0.25">
      <c r="A4742" s="6" t="s">
        <v>7212</v>
      </c>
      <c r="D4742" s="6" t="s">
        <v>4087</v>
      </c>
    </row>
    <row r="4743" spans="1:4" x14ac:dyDescent="0.25">
      <c r="A4743" s="6" t="s">
        <v>7711</v>
      </c>
      <c r="D4743" s="6" t="s">
        <v>7742</v>
      </c>
    </row>
    <row r="4744" spans="1:4" x14ac:dyDescent="0.25">
      <c r="A4744" s="6" t="s">
        <v>6005</v>
      </c>
      <c r="D4744" s="6" t="s">
        <v>8536</v>
      </c>
    </row>
    <row r="4745" spans="1:4" x14ac:dyDescent="0.25">
      <c r="A4745" s="6" t="s">
        <v>7712</v>
      </c>
      <c r="D4745" s="6" t="s">
        <v>4129</v>
      </c>
    </row>
    <row r="4746" spans="1:4" x14ac:dyDescent="0.25">
      <c r="A4746" s="6" t="s">
        <v>5113</v>
      </c>
      <c r="D4746" s="6" t="s">
        <v>4147</v>
      </c>
    </row>
    <row r="4747" spans="1:4" x14ac:dyDescent="0.25">
      <c r="A4747" s="6" t="s">
        <v>5181</v>
      </c>
      <c r="D4747" s="6" t="s">
        <v>4216</v>
      </c>
    </row>
    <row r="4748" spans="1:4" x14ac:dyDescent="0.25">
      <c r="A4748" s="6" t="s">
        <v>2701</v>
      </c>
      <c r="D4748" s="6" t="s">
        <v>4242</v>
      </c>
    </row>
    <row r="4749" spans="1:4" x14ac:dyDescent="0.25">
      <c r="A4749" s="6" t="s">
        <v>4913</v>
      </c>
      <c r="D4749" s="6" t="s">
        <v>4308</v>
      </c>
    </row>
    <row r="4750" spans="1:4" x14ac:dyDescent="0.25">
      <c r="A4750" s="6" t="s">
        <v>7036</v>
      </c>
      <c r="D4750" s="6" t="s">
        <v>6654</v>
      </c>
    </row>
    <row r="4751" spans="1:4" x14ac:dyDescent="0.25">
      <c r="A4751" s="6" t="s">
        <v>5041</v>
      </c>
      <c r="D4751" s="6" t="s">
        <v>8537</v>
      </c>
    </row>
    <row r="4752" spans="1:4" x14ac:dyDescent="0.25">
      <c r="A4752" s="6" t="s">
        <v>2707</v>
      </c>
      <c r="D4752" s="6" t="s">
        <v>6366</v>
      </c>
    </row>
    <row r="4753" spans="1:4" x14ac:dyDescent="0.25">
      <c r="A4753" s="6" t="s">
        <v>2243</v>
      </c>
      <c r="D4753" s="6" t="s">
        <v>2591</v>
      </c>
    </row>
    <row r="4754" spans="1:4" x14ac:dyDescent="0.25">
      <c r="A4754" s="6" t="s">
        <v>1343</v>
      </c>
      <c r="D4754" s="6" t="s">
        <v>1996</v>
      </c>
    </row>
    <row r="4755" spans="1:4" x14ac:dyDescent="0.25">
      <c r="A4755" s="6" t="s">
        <v>4918</v>
      </c>
      <c r="D4755" s="6" t="s">
        <v>2173</v>
      </c>
    </row>
    <row r="4756" spans="1:4" x14ac:dyDescent="0.25">
      <c r="A4756" s="6" t="s">
        <v>1560</v>
      </c>
      <c r="D4756" s="6" t="s">
        <v>4408</v>
      </c>
    </row>
    <row r="4757" spans="1:4" x14ac:dyDescent="0.25">
      <c r="A4757" s="6" t="s">
        <v>4958</v>
      </c>
      <c r="D4757" s="6" t="s">
        <v>8538</v>
      </c>
    </row>
    <row r="4758" spans="1:4" x14ac:dyDescent="0.25">
      <c r="A4758" s="6" t="s">
        <v>7037</v>
      </c>
      <c r="D4758" s="6" t="s">
        <v>2946</v>
      </c>
    </row>
    <row r="4759" spans="1:4" x14ac:dyDescent="0.25">
      <c r="A4759" s="6" t="s">
        <v>7713</v>
      </c>
      <c r="D4759" s="6" t="s">
        <v>8539</v>
      </c>
    </row>
    <row r="4760" spans="1:4" x14ac:dyDescent="0.25">
      <c r="A4760" s="6" t="s">
        <v>1715</v>
      </c>
      <c r="D4760" s="6" t="s">
        <v>6449</v>
      </c>
    </row>
    <row r="4761" spans="1:4" x14ac:dyDescent="0.25">
      <c r="A4761" s="6" t="s">
        <v>5036</v>
      </c>
      <c r="D4761" s="6" t="s">
        <v>2495</v>
      </c>
    </row>
    <row r="4762" spans="1:4" x14ac:dyDescent="0.25">
      <c r="A4762" s="6" t="s">
        <v>5050</v>
      </c>
      <c r="D4762" s="6" t="s">
        <v>1958</v>
      </c>
    </row>
    <row r="4763" spans="1:4" x14ac:dyDescent="0.25">
      <c r="A4763" s="6" t="s">
        <v>5083</v>
      </c>
      <c r="D4763" s="6" t="s">
        <v>2141</v>
      </c>
    </row>
    <row r="4764" spans="1:4" x14ac:dyDescent="0.25">
      <c r="A4764" s="6" t="s">
        <v>5142</v>
      </c>
      <c r="D4764" s="6" t="s">
        <v>3145</v>
      </c>
    </row>
    <row r="4765" spans="1:4" x14ac:dyDescent="0.25">
      <c r="A4765" s="6" t="s">
        <v>5149</v>
      </c>
      <c r="D4765" s="6" t="s">
        <v>3133</v>
      </c>
    </row>
    <row r="4766" spans="1:4" x14ac:dyDescent="0.25">
      <c r="A4766" s="6" t="s">
        <v>5347</v>
      </c>
      <c r="D4766" s="6" t="s">
        <v>7063</v>
      </c>
    </row>
    <row r="4767" spans="1:4" x14ac:dyDescent="0.25">
      <c r="A4767" s="6" t="s">
        <v>7316</v>
      </c>
      <c r="D4767" s="6" t="s">
        <v>8540</v>
      </c>
    </row>
    <row r="4768" spans="1:4" x14ac:dyDescent="0.25">
      <c r="A4768" s="6" t="s">
        <v>5391</v>
      </c>
      <c r="D4768" s="6" t="s">
        <v>7064</v>
      </c>
    </row>
    <row r="4769" spans="1:4" x14ac:dyDescent="0.25">
      <c r="A4769" s="6" t="s">
        <v>2555</v>
      </c>
      <c r="D4769" s="6" t="s">
        <v>7743</v>
      </c>
    </row>
    <row r="4770" spans="1:4" x14ac:dyDescent="0.25">
      <c r="A4770" s="6" t="s">
        <v>2094</v>
      </c>
      <c r="D4770" s="6" t="s">
        <v>6450</v>
      </c>
    </row>
    <row r="4771" spans="1:4" x14ac:dyDescent="0.25">
      <c r="A4771" s="6" t="s">
        <v>2242</v>
      </c>
      <c r="D4771" s="6" t="s">
        <v>2582</v>
      </c>
    </row>
    <row r="4772" spans="1:4" x14ac:dyDescent="0.25">
      <c r="A4772" s="6" t="s">
        <v>2248</v>
      </c>
      <c r="D4772" s="6" t="s">
        <v>2129</v>
      </c>
    </row>
    <row r="4773" spans="1:4" x14ac:dyDescent="0.25">
      <c r="A4773" s="6" t="s">
        <v>1276</v>
      </c>
      <c r="D4773" s="6" t="s">
        <v>3118</v>
      </c>
    </row>
    <row r="4774" spans="1:4" x14ac:dyDescent="0.25">
      <c r="A4774" s="6" t="s">
        <v>7038</v>
      </c>
      <c r="D4774" s="6" t="s">
        <v>2892</v>
      </c>
    </row>
    <row r="4775" spans="1:4" x14ac:dyDescent="0.25">
      <c r="A4775" s="6" t="s">
        <v>1481</v>
      </c>
      <c r="D4775" s="6" t="s">
        <v>3015</v>
      </c>
    </row>
    <row r="4776" spans="1:4" x14ac:dyDescent="0.25">
      <c r="A4776" s="6" t="s">
        <v>4950</v>
      </c>
      <c r="D4776" s="6" t="s">
        <v>7745</v>
      </c>
    </row>
    <row r="4777" spans="1:4" x14ac:dyDescent="0.25">
      <c r="A4777" s="6" t="s">
        <v>7714</v>
      </c>
      <c r="D4777" s="6" t="s">
        <v>7746</v>
      </c>
    </row>
    <row r="4778" spans="1:4" x14ac:dyDescent="0.25">
      <c r="A4778" s="6" t="s">
        <v>1624</v>
      </c>
      <c r="D4778" s="6" t="s">
        <v>8541</v>
      </c>
    </row>
    <row r="4779" spans="1:4" x14ac:dyDescent="0.25">
      <c r="A4779" s="6" t="s">
        <v>5012</v>
      </c>
      <c r="D4779" s="6" t="s">
        <v>8542</v>
      </c>
    </row>
    <row r="4780" spans="1:4" x14ac:dyDescent="0.25">
      <c r="A4780" s="6" t="s">
        <v>1758</v>
      </c>
      <c r="D4780" s="6" t="s">
        <v>2696</v>
      </c>
    </row>
    <row r="4781" spans="1:4" x14ac:dyDescent="0.25">
      <c r="A4781" s="6" t="s">
        <v>5065</v>
      </c>
      <c r="D4781" s="6" t="s">
        <v>3731</v>
      </c>
    </row>
    <row r="4782" spans="1:4" x14ac:dyDescent="0.25">
      <c r="A4782" s="6" t="s">
        <v>5087</v>
      </c>
      <c r="D4782" s="6" t="s">
        <v>1261</v>
      </c>
    </row>
    <row r="4783" spans="1:4" x14ac:dyDescent="0.25">
      <c r="A4783" s="6" t="s">
        <v>5164</v>
      </c>
      <c r="D4783" s="6" t="s">
        <v>1360</v>
      </c>
    </row>
    <row r="4784" spans="1:4" x14ac:dyDescent="0.25">
      <c r="A4784" s="6" t="s">
        <v>5170</v>
      </c>
      <c r="D4784" s="6" t="s">
        <v>1519</v>
      </c>
    </row>
    <row r="4785" spans="1:4" x14ac:dyDescent="0.25">
      <c r="A4785" s="6" t="s">
        <v>5206</v>
      </c>
      <c r="D4785" s="6" t="s">
        <v>7067</v>
      </c>
    </row>
    <row r="4786" spans="1:4" x14ac:dyDescent="0.25">
      <c r="A4786" s="6" t="s">
        <v>5211</v>
      </c>
      <c r="D4786" s="6" t="s">
        <v>8543</v>
      </c>
    </row>
    <row r="4787" spans="1:4" x14ac:dyDescent="0.25">
      <c r="A4787" s="6" t="s">
        <v>6358</v>
      </c>
      <c r="D4787" s="6" t="s">
        <v>1617</v>
      </c>
    </row>
    <row r="4788" spans="1:4" x14ac:dyDescent="0.25">
      <c r="A4788" s="6" t="s">
        <v>6359</v>
      </c>
      <c r="D4788" s="6" t="s">
        <v>5031</v>
      </c>
    </row>
    <row r="4789" spans="1:4" x14ac:dyDescent="0.25">
      <c r="A4789" s="6" t="s">
        <v>7039</v>
      </c>
      <c r="D4789" s="6" t="s">
        <v>5049</v>
      </c>
    </row>
    <row r="4790" spans="1:4" x14ac:dyDescent="0.25">
      <c r="A4790" s="6" t="s">
        <v>5301</v>
      </c>
      <c r="D4790" s="6" t="s">
        <v>5059</v>
      </c>
    </row>
    <row r="4791" spans="1:4" x14ac:dyDescent="0.25">
      <c r="A4791" s="6" t="s">
        <v>5321</v>
      </c>
      <c r="D4791" s="6" t="s">
        <v>5081</v>
      </c>
    </row>
    <row r="4792" spans="1:4" x14ac:dyDescent="0.25">
      <c r="A4792" s="6" t="s">
        <v>5327</v>
      </c>
      <c r="D4792" s="6" t="s">
        <v>5138</v>
      </c>
    </row>
    <row r="4793" spans="1:4" x14ac:dyDescent="0.25">
      <c r="A4793" s="6" t="s">
        <v>5356</v>
      </c>
      <c r="D4793" s="6" t="s">
        <v>5144</v>
      </c>
    </row>
    <row r="4794" spans="1:4" x14ac:dyDescent="0.25">
      <c r="A4794" s="6" t="s">
        <v>2481</v>
      </c>
      <c r="D4794" s="6" t="s">
        <v>5184</v>
      </c>
    </row>
    <row r="4795" spans="1:4" x14ac:dyDescent="0.25">
      <c r="A4795" s="6" t="s">
        <v>1809</v>
      </c>
      <c r="D4795" s="6" t="s">
        <v>6151</v>
      </c>
    </row>
    <row r="4796" spans="1:4" x14ac:dyDescent="0.25">
      <c r="A4796" s="6" t="s">
        <v>1948</v>
      </c>
      <c r="D4796" s="6" t="s">
        <v>5294</v>
      </c>
    </row>
    <row r="4797" spans="1:4" x14ac:dyDescent="0.25">
      <c r="A4797" s="6" t="s">
        <v>5451</v>
      </c>
      <c r="D4797" s="6" t="s">
        <v>6367</v>
      </c>
    </row>
    <row r="4798" spans="1:4" x14ac:dyDescent="0.25">
      <c r="A4798" s="6" t="s">
        <v>5428</v>
      </c>
      <c r="D4798" s="6" t="s">
        <v>2483</v>
      </c>
    </row>
    <row r="4799" spans="1:4" x14ac:dyDescent="0.25">
      <c r="A4799" s="6" t="s">
        <v>4520</v>
      </c>
      <c r="D4799" s="6" t="s">
        <v>1807</v>
      </c>
    </row>
    <row r="4800" spans="1:4" x14ac:dyDescent="0.25">
      <c r="A4800" s="6" t="s">
        <v>4583</v>
      </c>
      <c r="D4800" s="6" t="s">
        <v>1907</v>
      </c>
    </row>
    <row r="4801" spans="1:4" x14ac:dyDescent="0.25">
      <c r="A4801" s="6" t="s">
        <v>4658</v>
      </c>
      <c r="D4801" s="6" t="s">
        <v>2249</v>
      </c>
    </row>
    <row r="4802" spans="1:4" x14ac:dyDescent="0.25">
      <c r="A4802" s="6" t="s">
        <v>4728</v>
      </c>
      <c r="D4802" s="6" t="s">
        <v>5454</v>
      </c>
    </row>
    <row r="4803" spans="1:4" x14ac:dyDescent="0.25">
      <c r="A4803" s="6" t="s">
        <v>7715</v>
      </c>
      <c r="D4803" s="6" t="s">
        <v>8544</v>
      </c>
    </row>
    <row r="4804" spans="1:4" x14ac:dyDescent="0.25">
      <c r="A4804" s="6" t="s">
        <v>4785</v>
      </c>
      <c r="D4804" s="6" t="s">
        <v>7068</v>
      </c>
    </row>
    <row r="4805" spans="1:4" x14ac:dyDescent="0.25">
      <c r="A4805" s="6" t="s">
        <v>4817</v>
      </c>
      <c r="D4805" s="6" t="s">
        <v>8545</v>
      </c>
    </row>
    <row r="4806" spans="1:4" x14ac:dyDescent="0.25">
      <c r="A4806" s="6" t="s">
        <v>2352</v>
      </c>
      <c r="D4806" s="6" t="s">
        <v>7747</v>
      </c>
    </row>
    <row r="4807" spans="1:4" x14ac:dyDescent="0.25">
      <c r="A4807" s="6" t="s">
        <v>4531</v>
      </c>
      <c r="D4807" s="6" t="s">
        <v>7069</v>
      </c>
    </row>
    <row r="4808" spans="1:4" x14ac:dyDescent="0.25">
      <c r="A4808" s="6" t="s">
        <v>7040</v>
      </c>
      <c r="D4808" s="6" t="s">
        <v>2635</v>
      </c>
    </row>
    <row r="4809" spans="1:4" x14ac:dyDescent="0.25">
      <c r="A4809" s="6" t="s">
        <v>7716</v>
      </c>
      <c r="D4809" s="6" t="s">
        <v>5470</v>
      </c>
    </row>
    <row r="4810" spans="1:4" x14ac:dyDescent="0.25">
      <c r="A4810" s="6" t="s">
        <v>7717</v>
      </c>
      <c r="D4810" s="6" t="s">
        <v>6515</v>
      </c>
    </row>
    <row r="4811" spans="1:4" x14ac:dyDescent="0.25">
      <c r="A4811" s="6" t="s">
        <v>4604</v>
      </c>
      <c r="D4811" s="6" t="s">
        <v>7748</v>
      </c>
    </row>
    <row r="4812" spans="1:4" x14ac:dyDescent="0.25">
      <c r="A4812" s="6" t="s">
        <v>7718</v>
      </c>
      <c r="D4812" s="6" t="s">
        <v>2695</v>
      </c>
    </row>
    <row r="4813" spans="1:4" x14ac:dyDescent="0.25">
      <c r="A4813" s="6" t="s">
        <v>4664</v>
      </c>
      <c r="D4813" s="6" t="s">
        <v>3765</v>
      </c>
    </row>
    <row r="4814" spans="1:4" x14ac:dyDescent="0.25">
      <c r="A4814" s="6" t="s">
        <v>4727</v>
      </c>
      <c r="D4814" s="6" t="s">
        <v>6017</v>
      </c>
    </row>
    <row r="4815" spans="1:4" x14ac:dyDescent="0.25">
      <c r="A4815" s="6" t="s">
        <v>6653</v>
      </c>
      <c r="D4815" s="6" t="s">
        <v>3792</v>
      </c>
    </row>
    <row r="4816" spans="1:4" x14ac:dyDescent="0.25">
      <c r="A4816" s="6" t="s">
        <v>7719</v>
      </c>
      <c r="D4816" s="6" t="s">
        <v>3858</v>
      </c>
    </row>
    <row r="4817" spans="1:4" x14ac:dyDescent="0.25">
      <c r="A4817" s="6" t="s">
        <v>7720</v>
      </c>
      <c r="D4817" s="6" t="s">
        <v>3903</v>
      </c>
    </row>
    <row r="4818" spans="1:4" x14ac:dyDescent="0.25">
      <c r="A4818" s="6" t="s">
        <v>7721</v>
      </c>
      <c r="D4818" s="6" t="s">
        <v>4081</v>
      </c>
    </row>
    <row r="4819" spans="1:4" x14ac:dyDescent="0.25">
      <c r="A4819" s="6" t="s">
        <v>7722</v>
      </c>
      <c r="D4819" s="6" t="s">
        <v>4348</v>
      </c>
    </row>
    <row r="4820" spans="1:4" x14ac:dyDescent="0.25">
      <c r="A4820" s="6" t="s">
        <v>6360</v>
      </c>
      <c r="D4820" s="6" t="s">
        <v>4487</v>
      </c>
    </row>
    <row r="4821" spans="1:4" x14ac:dyDescent="0.25">
      <c r="A4821" s="6" t="s">
        <v>7041</v>
      </c>
      <c r="D4821" s="6" t="s">
        <v>7070</v>
      </c>
    </row>
    <row r="4822" spans="1:4" x14ac:dyDescent="0.25">
      <c r="A4822" s="6" t="s">
        <v>2375</v>
      </c>
      <c r="D4822" s="6" t="s">
        <v>7320</v>
      </c>
    </row>
    <row r="4823" spans="1:4" x14ac:dyDescent="0.25">
      <c r="A4823" s="6" t="s">
        <v>2390</v>
      </c>
      <c r="D4823" s="6" t="s">
        <v>4820</v>
      </c>
    </row>
    <row r="4824" spans="1:4" x14ac:dyDescent="0.25">
      <c r="A4824" s="6" t="s">
        <v>4871</v>
      </c>
      <c r="D4824" s="6" t="s">
        <v>1223</v>
      </c>
    </row>
    <row r="4825" spans="1:4" x14ac:dyDescent="0.25">
      <c r="A4825" s="6" t="s">
        <v>4874</v>
      </c>
      <c r="D4825" s="6" t="s">
        <v>1299</v>
      </c>
    </row>
    <row r="4826" spans="1:4" x14ac:dyDescent="0.25">
      <c r="A4826" s="6" t="s">
        <v>6006</v>
      </c>
      <c r="D4826" s="6" t="s">
        <v>7750</v>
      </c>
    </row>
    <row r="4827" spans="1:4" x14ac:dyDescent="0.25">
      <c r="A4827" s="6" t="s">
        <v>7882</v>
      </c>
      <c r="D4827" s="6" t="s">
        <v>7751</v>
      </c>
    </row>
    <row r="4828" spans="1:4" x14ac:dyDescent="0.25">
      <c r="A4828" s="6" t="s">
        <v>7883</v>
      </c>
      <c r="D4828" s="6" t="s">
        <v>2910</v>
      </c>
    </row>
    <row r="4829" spans="1:4" x14ac:dyDescent="0.25">
      <c r="A4829" s="6" t="s">
        <v>2818</v>
      </c>
      <c r="D4829" s="6" t="s">
        <v>8546</v>
      </c>
    </row>
    <row r="4830" spans="1:4" x14ac:dyDescent="0.25">
      <c r="A4830" s="6" t="s">
        <v>6007</v>
      </c>
      <c r="D4830" s="6" t="s">
        <v>8547</v>
      </c>
    </row>
    <row r="4831" spans="1:4" x14ac:dyDescent="0.25">
      <c r="A4831" s="6" t="s">
        <v>7042</v>
      </c>
      <c r="D4831" s="6" t="s">
        <v>5856</v>
      </c>
    </row>
    <row r="4832" spans="1:4" x14ac:dyDescent="0.25">
      <c r="A4832" s="6" t="s">
        <v>6148</v>
      </c>
      <c r="D4832" s="6" t="s">
        <v>6368</v>
      </c>
    </row>
    <row r="4833" spans="1:4" x14ac:dyDescent="0.25">
      <c r="A4833" s="6" t="s">
        <v>7723</v>
      </c>
      <c r="D4833" s="6" t="s">
        <v>7218</v>
      </c>
    </row>
    <row r="4834" spans="1:4" x14ac:dyDescent="0.25">
      <c r="A4834" s="6" t="s">
        <v>7043</v>
      </c>
      <c r="D4834" s="6" t="s">
        <v>3048</v>
      </c>
    </row>
    <row r="4835" spans="1:4" x14ac:dyDescent="0.25">
      <c r="A4835" s="6" t="s">
        <v>2564</v>
      </c>
      <c r="D4835" s="6" t="s">
        <v>3090</v>
      </c>
    </row>
    <row r="4836" spans="1:4" x14ac:dyDescent="0.25">
      <c r="A4836" s="6" t="s">
        <v>1955</v>
      </c>
      <c r="D4836" s="6" t="s">
        <v>2446</v>
      </c>
    </row>
    <row r="4837" spans="1:4" x14ac:dyDescent="0.25">
      <c r="A4837" s="6" t="s">
        <v>7318</v>
      </c>
      <c r="D4837" s="6" t="s">
        <v>1828</v>
      </c>
    </row>
    <row r="4838" spans="1:4" x14ac:dyDescent="0.25">
      <c r="A4838" s="6" t="s">
        <v>1340</v>
      </c>
      <c r="D4838" s="6" t="s">
        <v>1853</v>
      </c>
    </row>
    <row r="4839" spans="1:4" x14ac:dyDescent="0.25">
      <c r="A4839" s="6" t="s">
        <v>3203</v>
      </c>
      <c r="D4839" s="6" t="s">
        <v>2142</v>
      </c>
    </row>
    <row r="4840" spans="1:4" x14ac:dyDescent="0.25">
      <c r="A4840" s="6" t="s">
        <v>3262</v>
      </c>
      <c r="D4840" s="6" t="s">
        <v>1329</v>
      </c>
    </row>
    <row r="4841" spans="1:4" x14ac:dyDescent="0.25">
      <c r="A4841" s="6" t="s">
        <v>3380</v>
      </c>
      <c r="D4841" s="6" t="s">
        <v>3161</v>
      </c>
    </row>
    <row r="4842" spans="1:4" x14ac:dyDescent="0.25">
      <c r="A4842" s="6" t="s">
        <v>5855</v>
      </c>
      <c r="D4842" s="6" t="s">
        <v>1464</v>
      </c>
    </row>
    <row r="4843" spans="1:4" x14ac:dyDescent="0.25">
      <c r="A4843" s="6" t="s">
        <v>3476</v>
      </c>
      <c r="D4843" s="6" t="s">
        <v>3240</v>
      </c>
    </row>
    <row r="4844" spans="1:4" x14ac:dyDescent="0.25">
      <c r="A4844" s="6" t="s">
        <v>3516</v>
      </c>
      <c r="D4844" s="6" t="s">
        <v>1603</v>
      </c>
    </row>
    <row r="4845" spans="1:4" x14ac:dyDescent="0.25">
      <c r="A4845" s="6" t="s">
        <v>3587</v>
      </c>
      <c r="D4845" s="6" t="s">
        <v>3302</v>
      </c>
    </row>
    <row r="4846" spans="1:4" x14ac:dyDescent="0.25">
      <c r="A4846" s="6" t="s">
        <v>2548</v>
      </c>
      <c r="D4846" s="6" t="s">
        <v>3334</v>
      </c>
    </row>
    <row r="4847" spans="1:4" x14ac:dyDescent="0.25">
      <c r="A4847" s="6" t="s">
        <v>2215</v>
      </c>
      <c r="D4847" s="6" t="s">
        <v>3313</v>
      </c>
    </row>
    <row r="4848" spans="1:4" x14ac:dyDescent="0.25">
      <c r="A4848" s="6" t="s">
        <v>2207</v>
      </c>
      <c r="D4848" s="6" t="s">
        <v>7321</v>
      </c>
    </row>
    <row r="4849" spans="1:4" x14ac:dyDescent="0.25">
      <c r="A4849" s="6" t="s">
        <v>2826</v>
      </c>
      <c r="D4849" s="6" t="s">
        <v>2549</v>
      </c>
    </row>
    <row r="4850" spans="1:4" x14ac:dyDescent="0.25">
      <c r="A4850" s="6" t="s">
        <v>7724</v>
      </c>
      <c r="D4850" s="6" t="s">
        <v>1901</v>
      </c>
    </row>
    <row r="4851" spans="1:4" x14ac:dyDescent="0.25">
      <c r="A4851" s="6" t="s">
        <v>7044</v>
      </c>
      <c r="D4851" s="6" t="s">
        <v>2063</v>
      </c>
    </row>
    <row r="4852" spans="1:4" x14ac:dyDescent="0.25">
      <c r="A4852" s="6" t="s">
        <v>7725</v>
      </c>
      <c r="D4852" s="6" t="s">
        <v>2198</v>
      </c>
    </row>
    <row r="4853" spans="1:4" x14ac:dyDescent="0.25">
      <c r="A4853" s="6" t="s">
        <v>7726</v>
      </c>
      <c r="D4853" s="6" t="s">
        <v>3734</v>
      </c>
    </row>
    <row r="4854" spans="1:4" x14ac:dyDescent="0.25">
      <c r="A4854" s="6" t="s">
        <v>6361</v>
      </c>
      <c r="D4854" s="6" t="s">
        <v>8548</v>
      </c>
    </row>
    <row r="4855" spans="1:4" x14ac:dyDescent="0.25">
      <c r="A4855" s="6" t="s">
        <v>6514</v>
      </c>
      <c r="D4855" s="6" t="s">
        <v>1244</v>
      </c>
    </row>
    <row r="4856" spans="1:4" x14ac:dyDescent="0.25">
      <c r="A4856" s="6" t="s">
        <v>6008</v>
      </c>
      <c r="D4856" s="6" t="s">
        <v>3187</v>
      </c>
    </row>
    <row r="4857" spans="1:4" x14ac:dyDescent="0.25">
      <c r="A4857" s="6" t="s">
        <v>2496</v>
      </c>
      <c r="D4857" s="6" t="s">
        <v>1563</v>
      </c>
    </row>
    <row r="4858" spans="1:4" x14ac:dyDescent="0.25">
      <c r="A4858" s="6" t="s">
        <v>1975</v>
      </c>
      <c r="D4858" s="6" t="s">
        <v>1693</v>
      </c>
    </row>
    <row r="4859" spans="1:4" x14ac:dyDescent="0.25">
      <c r="A4859" s="6" t="s">
        <v>6362</v>
      </c>
      <c r="D4859" s="6" t="s">
        <v>8549</v>
      </c>
    </row>
    <row r="4860" spans="1:4" x14ac:dyDescent="0.25">
      <c r="A4860" s="6" t="s">
        <v>7045</v>
      </c>
      <c r="D4860" s="6" t="s">
        <v>3344</v>
      </c>
    </row>
    <row r="4861" spans="1:4" x14ac:dyDescent="0.25">
      <c r="A4861" s="6" t="s">
        <v>7046</v>
      </c>
      <c r="D4861" s="6" t="s">
        <v>3474</v>
      </c>
    </row>
    <row r="4862" spans="1:4" x14ac:dyDescent="0.25">
      <c r="A4862" s="6" t="s">
        <v>2694</v>
      </c>
      <c r="D4862" s="6" t="s">
        <v>3649</v>
      </c>
    </row>
    <row r="4863" spans="1:4" x14ac:dyDescent="0.25">
      <c r="A4863" s="6" t="s">
        <v>3663</v>
      </c>
      <c r="D4863" s="6" t="s">
        <v>2745</v>
      </c>
    </row>
    <row r="4864" spans="1:4" x14ac:dyDescent="0.25">
      <c r="A4864" s="6" t="s">
        <v>3727</v>
      </c>
      <c r="D4864" s="6" t="s">
        <v>2309</v>
      </c>
    </row>
    <row r="4865" spans="1:4" x14ac:dyDescent="0.25">
      <c r="A4865" s="6" t="s">
        <v>7319</v>
      </c>
      <c r="D4865" s="6" t="s">
        <v>2036</v>
      </c>
    </row>
    <row r="4866" spans="1:4" x14ac:dyDescent="0.25">
      <c r="A4866" s="6" t="s">
        <v>7727</v>
      </c>
      <c r="D4866" s="6" t="s">
        <v>2035</v>
      </c>
    </row>
    <row r="4867" spans="1:4" x14ac:dyDescent="0.25">
      <c r="A4867" s="6" t="s">
        <v>3140</v>
      </c>
      <c r="D4867" s="6" t="s">
        <v>8550</v>
      </c>
    </row>
    <row r="4868" spans="1:4" x14ac:dyDescent="0.25">
      <c r="A4868" s="6" t="s">
        <v>1405</v>
      </c>
      <c r="D4868" s="6" t="s">
        <v>6018</v>
      </c>
    </row>
    <row r="4869" spans="1:4" x14ac:dyDescent="0.25">
      <c r="A4869" s="6" t="s">
        <v>1355</v>
      </c>
      <c r="D4869" s="6" t="s">
        <v>7752</v>
      </c>
    </row>
    <row r="4870" spans="1:4" x14ac:dyDescent="0.25">
      <c r="A4870" s="6" t="s">
        <v>1467</v>
      </c>
      <c r="D4870" s="6" t="s">
        <v>6095</v>
      </c>
    </row>
    <row r="4871" spans="1:4" x14ac:dyDescent="0.25">
      <c r="A4871" s="6" t="s">
        <v>1530</v>
      </c>
      <c r="D4871" s="6" t="s">
        <v>7753</v>
      </c>
    </row>
    <row r="4872" spans="1:4" x14ac:dyDescent="0.25">
      <c r="A4872" s="6" t="s">
        <v>1608</v>
      </c>
      <c r="D4872" s="6" t="s">
        <v>8551</v>
      </c>
    </row>
    <row r="4873" spans="1:4" x14ac:dyDescent="0.25">
      <c r="A4873" s="6" t="s">
        <v>3251</v>
      </c>
      <c r="D4873" s="6" t="s">
        <v>2703</v>
      </c>
    </row>
    <row r="4874" spans="1:4" x14ac:dyDescent="0.25">
      <c r="A4874" s="6" t="s">
        <v>3383</v>
      </c>
      <c r="D4874" s="6" t="s">
        <v>5491</v>
      </c>
    </row>
    <row r="4875" spans="1:4" x14ac:dyDescent="0.25">
      <c r="A4875" s="6" t="s">
        <v>3424</v>
      </c>
      <c r="D4875" s="6" t="s">
        <v>5496</v>
      </c>
    </row>
    <row r="4876" spans="1:4" x14ac:dyDescent="0.25">
      <c r="A4876" s="6" t="s">
        <v>7728</v>
      </c>
      <c r="D4876" s="6" t="s">
        <v>4540</v>
      </c>
    </row>
    <row r="4877" spans="1:4" x14ac:dyDescent="0.25">
      <c r="A4877" s="6" t="s">
        <v>3467</v>
      </c>
      <c r="D4877" s="6" t="s">
        <v>8552</v>
      </c>
    </row>
    <row r="4878" spans="1:4" x14ac:dyDescent="0.25">
      <c r="A4878" s="6" t="s">
        <v>3523</v>
      </c>
      <c r="D4878" s="6" t="s">
        <v>4615</v>
      </c>
    </row>
    <row r="4879" spans="1:4" x14ac:dyDescent="0.25">
      <c r="A4879" s="6" t="s">
        <v>3560</v>
      </c>
      <c r="D4879" s="6" t="s">
        <v>4678</v>
      </c>
    </row>
    <row r="4880" spans="1:4" x14ac:dyDescent="0.25">
      <c r="A4880" s="6" t="s">
        <v>3623</v>
      </c>
      <c r="D4880" s="6" t="s">
        <v>6072</v>
      </c>
    </row>
    <row r="4881" spans="1:4" x14ac:dyDescent="0.25">
      <c r="A4881" s="6" t="s">
        <v>6149</v>
      </c>
      <c r="D4881" s="6" t="s">
        <v>5810</v>
      </c>
    </row>
    <row r="4882" spans="1:4" x14ac:dyDescent="0.25">
      <c r="A4882" s="6" t="s">
        <v>2543</v>
      </c>
      <c r="D4882" s="6" t="s">
        <v>5811</v>
      </c>
    </row>
    <row r="4883" spans="1:4" x14ac:dyDescent="0.25">
      <c r="A4883" s="6" t="s">
        <v>2074</v>
      </c>
      <c r="D4883" s="6" t="s">
        <v>2791</v>
      </c>
    </row>
    <row r="4884" spans="1:4" x14ac:dyDescent="0.25">
      <c r="A4884" s="6" t="s">
        <v>2232</v>
      </c>
      <c r="D4884" s="6" t="s">
        <v>6370</v>
      </c>
    </row>
    <row r="4885" spans="1:4" x14ac:dyDescent="0.25">
      <c r="A4885" s="6" t="s">
        <v>3707</v>
      </c>
      <c r="D4885" s="6" t="s">
        <v>7755</v>
      </c>
    </row>
    <row r="4886" spans="1:4" x14ac:dyDescent="0.25">
      <c r="A4886" s="6" t="s">
        <v>3760</v>
      </c>
      <c r="D4886" s="6" t="s">
        <v>3016</v>
      </c>
    </row>
    <row r="4887" spans="1:4" x14ac:dyDescent="0.25">
      <c r="A4887" s="6" t="s">
        <v>6009</v>
      </c>
      <c r="D4887" s="6" t="s">
        <v>3086</v>
      </c>
    </row>
    <row r="4888" spans="1:4" x14ac:dyDescent="0.25">
      <c r="A4888" s="6" t="s">
        <v>7047</v>
      </c>
      <c r="D4888" s="6" t="s">
        <v>2662</v>
      </c>
    </row>
    <row r="4889" spans="1:4" x14ac:dyDescent="0.25">
      <c r="A4889" s="6" t="s">
        <v>7729</v>
      </c>
      <c r="D4889" s="6" t="s">
        <v>8553</v>
      </c>
    </row>
    <row r="4890" spans="1:4" x14ac:dyDescent="0.25">
      <c r="A4890" s="6" t="s">
        <v>4347</v>
      </c>
      <c r="D4890" s="6" t="s">
        <v>7756</v>
      </c>
    </row>
    <row r="4891" spans="1:4" x14ac:dyDescent="0.25">
      <c r="A4891" s="6" t="s">
        <v>2674</v>
      </c>
      <c r="D4891" s="6" t="s">
        <v>8554</v>
      </c>
    </row>
    <row r="4892" spans="1:4" x14ac:dyDescent="0.25">
      <c r="A4892" s="6" t="s">
        <v>2790</v>
      </c>
      <c r="D4892" s="6" t="s">
        <v>3893</v>
      </c>
    </row>
    <row r="4893" spans="1:4" x14ac:dyDescent="0.25">
      <c r="A4893" s="6" t="s">
        <v>2834</v>
      </c>
      <c r="D4893" s="6" t="s">
        <v>8555</v>
      </c>
    </row>
    <row r="4894" spans="1:4" x14ac:dyDescent="0.25">
      <c r="A4894" s="6" t="s">
        <v>2883</v>
      </c>
      <c r="D4894" s="6" t="s">
        <v>4332</v>
      </c>
    </row>
    <row r="4895" spans="1:4" x14ac:dyDescent="0.25">
      <c r="A4895" s="6" t="s">
        <v>7730</v>
      </c>
      <c r="D4895" s="6" t="s">
        <v>4351</v>
      </c>
    </row>
    <row r="4896" spans="1:4" x14ac:dyDescent="0.25">
      <c r="A4896" s="6" t="s">
        <v>7731</v>
      </c>
      <c r="D4896" s="6" t="s">
        <v>2514</v>
      </c>
    </row>
    <row r="4897" spans="1:4" x14ac:dyDescent="0.25">
      <c r="A4897" s="6" t="s">
        <v>2934</v>
      </c>
      <c r="D4897" s="6" t="s">
        <v>2153</v>
      </c>
    </row>
    <row r="4898" spans="1:4" x14ac:dyDescent="0.25">
      <c r="A4898" s="6" t="s">
        <v>3002</v>
      </c>
      <c r="D4898" s="6" t="s">
        <v>4428</v>
      </c>
    </row>
    <row r="4899" spans="1:4" x14ac:dyDescent="0.25">
      <c r="A4899" s="6" t="s">
        <v>7048</v>
      </c>
      <c r="D4899" s="6" t="s">
        <v>6371</v>
      </c>
    </row>
    <row r="4900" spans="1:4" x14ac:dyDescent="0.25">
      <c r="A4900" s="6" t="s">
        <v>3036</v>
      </c>
      <c r="D4900" s="6" t="s">
        <v>7073</v>
      </c>
    </row>
    <row r="4901" spans="1:4" x14ac:dyDescent="0.25">
      <c r="A4901" s="6" t="s">
        <v>2569</v>
      </c>
      <c r="D4901" s="6" t="s">
        <v>7758</v>
      </c>
    </row>
    <row r="4902" spans="1:4" x14ac:dyDescent="0.25">
      <c r="A4902" s="6" t="s">
        <v>3099</v>
      </c>
      <c r="D4902" s="6" t="s">
        <v>3879</v>
      </c>
    </row>
    <row r="4903" spans="1:4" x14ac:dyDescent="0.25">
      <c r="A4903" s="6" t="s">
        <v>5805</v>
      </c>
      <c r="D4903" s="6" t="s">
        <v>6019</v>
      </c>
    </row>
    <row r="4904" spans="1:4" x14ac:dyDescent="0.25">
      <c r="A4904" s="6" t="s">
        <v>6447</v>
      </c>
      <c r="D4904" s="6" t="s">
        <v>3927</v>
      </c>
    </row>
    <row r="4905" spans="1:4" x14ac:dyDescent="0.25">
      <c r="A4905" s="6" t="s">
        <v>5806</v>
      </c>
      <c r="D4905" s="6" t="s">
        <v>3891</v>
      </c>
    </row>
    <row r="4906" spans="1:4" x14ac:dyDescent="0.25">
      <c r="A4906" s="6" t="s">
        <v>7049</v>
      </c>
      <c r="D4906" s="6" t="s">
        <v>4029</v>
      </c>
    </row>
    <row r="4907" spans="1:4" x14ac:dyDescent="0.25">
      <c r="A4907" s="6" t="s">
        <v>7732</v>
      </c>
      <c r="D4907" s="6" t="s">
        <v>4156</v>
      </c>
    </row>
    <row r="4908" spans="1:4" x14ac:dyDescent="0.25">
      <c r="A4908" s="6" t="s">
        <v>6010</v>
      </c>
      <c r="D4908" s="6" t="s">
        <v>4165</v>
      </c>
    </row>
    <row r="4909" spans="1:4" x14ac:dyDescent="0.25">
      <c r="A4909" s="6" t="s">
        <v>7733</v>
      </c>
      <c r="D4909" s="6" t="s">
        <v>4285</v>
      </c>
    </row>
    <row r="4910" spans="1:4" x14ac:dyDescent="0.25">
      <c r="A4910" s="6" t="s">
        <v>5807</v>
      </c>
      <c r="D4910" s="6" t="s">
        <v>4328</v>
      </c>
    </row>
    <row r="4911" spans="1:4" x14ac:dyDescent="0.25">
      <c r="A4911" s="6" t="s">
        <v>5808</v>
      </c>
      <c r="D4911" s="6" t="s">
        <v>2585</v>
      </c>
    </row>
    <row r="4912" spans="1:4" x14ac:dyDescent="0.25">
      <c r="A4912" s="6" t="s">
        <v>5809</v>
      </c>
      <c r="D4912" s="6" t="s">
        <v>2008</v>
      </c>
    </row>
    <row r="4913" spans="1:4" x14ac:dyDescent="0.25">
      <c r="A4913" s="6" t="s">
        <v>1290</v>
      </c>
      <c r="D4913" s="6" t="s">
        <v>2152</v>
      </c>
    </row>
    <row r="4914" spans="1:4" x14ac:dyDescent="0.25">
      <c r="A4914" s="6" t="s">
        <v>7050</v>
      </c>
      <c r="D4914" s="6" t="s">
        <v>4500</v>
      </c>
    </row>
    <row r="4915" spans="1:4" x14ac:dyDescent="0.25">
      <c r="A4915" s="6" t="s">
        <v>7051</v>
      </c>
      <c r="D4915" s="6" t="s">
        <v>7759</v>
      </c>
    </row>
    <row r="4916" spans="1:4" x14ac:dyDescent="0.25">
      <c r="A4916" s="6" t="s">
        <v>2886</v>
      </c>
      <c r="D4916" s="6" t="s">
        <v>7760</v>
      </c>
    </row>
    <row r="4917" spans="1:4" x14ac:dyDescent="0.25">
      <c r="A4917" s="6" t="s">
        <v>7734</v>
      </c>
      <c r="D4917" s="6" t="s">
        <v>7761</v>
      </c>
    </row>
    <row r="4918" spans="1:4" x14ac:dyDescent="0.25">
      <c r="A4918" s="6" t="s">
        <v>7052</v>
      </c>
      <c r="D4918" s="6" t="s">
        <v>7074</v>
      </c>
    </row>
    <row r="4919" spans="1:4" x14ac:dyDescent="0.25">
      <c r="A4919" s="6" t="s">
        <v>7053</v>
      </c>
      <c r="D4919" s="6" t="s">
        <v>5107</v>
      </c>
    </row>
    <row r="4920" spans="1:4" x14ac:dyDescent="0.25">
      <c r="A4920" s="6" t="s">
        <v>3067</v>
      </c>
      <c r="D4920" s="6" t="s">
        <v>8556</v>
      </c>
    </row>
    <row r="4921" spans="1:4" x14ac:dyDescent="0.25">
      <c r="A4921" s="6" t="s">
        <v>2488</v>
      </c>
      <c r="D4921" s="6" t="s">
        <v>5217</v>
      </c>
    </row>
    <row r="4922" spans="1:4" x14ac:dyDescent="0.25">
      <c r="A4922" s="6" t="s">
        <v>1831</v>
      </c>
      <c r="D4922" s="6" t="s">
        <v>6464</v>
      </c>
    </row>
    <row r="4923" spans="1:4" x14ac:dyDescent="0.25">
      <c r="A4923" s="6" t="s">
        <v>1951</v>
      </c>
      <c r="D4923" s="6" t="s">
        <v>2645</v>
      </c>
    </row>
    <row r="4924" spans="1:4" x14ac:dyDescent="0.25">
      <c r="A4924" s="6" t="s">
        <v>2147</v>
      </c>
      <c r="D4924" s="6" t="s">
        <v>2267</v>
      </c>
    </row>
    <row r="4925" spans="1:4" x14ac:dyDescent="0.25">
      <c r="A4925" s="6" t="s">
        <v>3141</v>
      </c>
      <c r="D4925" s="6" t="s">
        <v>5481</v>
      </c>
    </row>
    <row r="4926" spans="1:4" x14ac:dyDescent="0.25">
      <c r="A4926" s="6" t="s">
        <v>3131</v>
      </c>
      <c r="D4926" s="6" t="s">
        <v>3267</v>
      </c>
    </row>
    <row r="4927" spans="1:4" x14ac:dyDescent="0.25">
      <c r="A4927" s="6" t="s">
        <v>6448</v>
      </c>
      <c r="D4927" s="6" t="s">
        <v>8557</v>
      </c>
    </row>
    <row r="4928" spans="1:4" x14ac:dyDescent="0.25">
      <c r="A4928" s="6" t="s">
        <v>2789</v>
      </c>
      <c r="D4928" s="6" t="s">
        <v>3375</v>
      </c>
    </row>
    <row r="4929" spans="1:4" x14ac:dyDescent="0.25">
      <c r="A4929" s="6" t="s">
        <v>6011</v>
      </c>
      <c r="D4929" s="6" t="s">
        <v>3582</v>
      </c>
    </row>
    <row r="4930" spans="1:4" x14ac:dyDescent="0.25">
      <c r="A4930" s="6" t="s">
        <v>7735</v>
      </c>
      <c r="D4930" s="6" t="s">
        <v>2760</v>
      </c>
    </row>
    <row r="4931" spans="1:4" x14ac:dyDescent="0.25">
      <c r="A4931" s="6" t="s">
        <v>2891</v>
      </c>
      <c r="D4931" s="6" t="s">
        <v>1789</v>
      </c>
    </row>
    <row r="4932" spans="1:4" x14ac:dyDescent="0.25">
      <c r="A4932" s="6" t="s">
        <v>7054</v>
      </c>
      <c r="D4932" s="6" t="s">
        <v>1894</v>
      </c>
    </row>
    <row r="4933" spans="1:4" x14ac:dyDescent="0.25">
      <c r="A4933" s="6" t="s">
        <v>6150</v>
      </c>
      <c r="D4933" s="6" t="s">
        <v>2043</v>
      </c>
    </row>
    <row r="4934" spans="1:4" x14ac:dyDescent="0.25">
      <c r="A4934" s="6" t="s">
        <v>7736</v>
      </c>
      <c r="D4934" s="6" t="s">
        <v>3723</v>
      </c>
    </row>
    <row r="4935" spans="1:4" x14ac:dyDescent="0.25">
      <c r="A4935" s="6" t="s">
        <v>7737</v>
      </c>
      <c r="D4935" s="6" t="s">
        <v>1336</v>
      </c>
    </row>
    <row r="4936" spans="1:4" x14ac:dyDescent="0.25">
      <c r="A4936" s="6" t="s">
        <v>6363</v>
      </c>
      <c r="D4936" s="6" t="s">
        <v>3197</v>
      </c>
    </row>
    <row r="4937" spans="1:4" x14ac:dyDescent="0.25">
      <c r="A4937" s="6" t="s">
        <v>2661</v>
      </c>
      <c r="D4937" s="6" t="s">
        <v>8558</v>
      </c>
    </row>
    <row r="4938" spans="1:4" x14ac:dyDescent="0.25">
      <c r="A4938" s="6" t="s">
        <v>3115</v>
      </c>
      <c r="D4938" s="6" t="s">
        <v>1462</v>
      </c>
    </row>
    <row r="4939" spans="1:4" x14ac:dyDescent="0.25">
      <c r="A4939" s="6" t="s">
        <v>7055</v>
      </c>
      <c r="D4939" s="6" t="s">
        <v>3259</v>
      </c>
    </row>
    <row r="4940" spans="1:4" x14ac:dyDescent="0.25">
      <c r="A4940" s="6" t="s">
        <v>7982</v>
      </c>
      <c r="D4940" s="6" t="s">
        <v>7894</v>
      </c>
    </row>
    <row r="4941" spans="1:4" x14ac:dyDescent="0.25">
      <c r="A4941" s="6" t="s">
        <v>7215</v>
      </c>
      <c r="D4941" s="6" t="s">
        <v>3333</v>
      </c>
    </row>
    <row r="4942" spans="1:4" x14ac:dyDescent="0.25">
      <c r="A4942" s="6" t="s">
        <v>2675</v>
      </c>
      <c r="D4942" s="6" t="s">
        <v>3558</v>
      </c>
    </row>
    <row r="4943" spans="1:4" x14ac:dyDescent="0.25">
      <c r="A4943" s="6" t="s">
        <v>4473</v>
      </c>
      <c r="D4943" s="6" t="s">
        <v>8559</v>
      </c>
    </row>
    <row r="4944" spans="1:4" x14ac:dyDescent="0.25">
      <c r="A4944" s="6" t="s">
        <v>4535</v>
      </c>
      <c r="D4944" s="6" t="s">
        <v>7075</v>
      </c>
    </row>
    <row r="4945" spans="1:4" x14ac:dyDescent="0.25">
      <c r="A4945" s="6" t="s">
        <v>7884</v>
      </c>
      <c r="D4945" s="6" t="s">
        <v>2532</v>
      </c>
    </row>
    <row r="4946" spans="1:4" x14ac:dyDescent="0.25">
      <c r="A4946" s="6" t="s">
        <v>6070</v>
      </c>
      <c r="D4946" s="6" t="s">
        <v>2039</v>
      </c>
    </row>
    <row r="4947" spans="1:4" x14ac:dyDescent="0.25">
      <c r="A4947" s="6" t="s">
        <v>7885</v>
      </c>
      <c r="D4947" s="6" t="s">
        <v>2188</v>
      </c>
    </row>
    <row r="4948" spans="1:4" x14ac:dyDescent="0.25">
      <c r="A4948" s="6" t="s">
        <v>4600</v>
      </c>
      <c r="D4948" s="6" t="s">
        <v>3718</v>
      </c>
    </row>
    <row r="4949" spans="1:4" x14ac:dyDescent="0.25">
      <c r="A4949" s="6" t="s">
        <v>7886</v>
      </c>
      <c r="D4949" s="6" t="s">
        <v>3773</v>
      </c>
    </row>
    <row r="4950" spans="1:4" x14ac:dyDescent="0.25">
      <c r="A4950" s="6" t="s">
        <v>4684</v>
      </c>
      <c r="D4950" s="6" t="s">
        <v>6020</v>
      </c>
    </row>
    <row r="4951" spans="1:4" x14ac:dyDescent="0.25">
      <c r="A4951" s="6" t="s">
        <v>7887</v>
      </c>
      <c r="D4951" s="6" t="s">
        <v>4930</v>
      </c>
    </row>
    <row r="4952" spans="1:4" x14ac:dyDescent="0.25">
      <c r="A4952" s="6" t="s">
        <v>7056</v>
      </c>
      <c r="D4952" s="6" t="s">
        <v>8749</v>
      </c>
    </row>
    <row r="4953" spans="1:4" x14ac:dyDescent="0.25">
      <c r="A4953" s="6" t="s">
        <v>7057</v>
      </c>
      <c r="D4953" s="6" t="s">
        <v>4965</v>
      </c>
    </row>
    <row r="4954" spans="1:4" x14ac:dyDescent="0.25">
      <c r="A4954" s="6" t="s">
        <v>7888</v>
      </c>
      <c r="D4954" s="6" t="s">
        <v>5038</v>
      </c>
    </row>
    <row r="4955" spans="1:4" x14ac:dyDescent="0.25">
      <c r="A4955" s="6" t="s">
        <v>7889</v>
      </c>
      <c r="D4955" s="6" t="s">
        <v>5103</v>
      </c>
    </row>
    <row r="4956" spans="1:4" x14ac:dyDescent="0.25">
      <c r="A4956" s="6" t="s">
        <v>7890</v>
      </c>
      <c r="D4956" s="6" t="s">
        <v>7076</v>
      </c>
    </row>
    <row r="4957" spans="1:4" x14ac:dyDescent="0.25">
      <c r="A4957" s="6" t="s">
        <v>4882</v>
      </c>
      <c r="D4957" s="6" t="s">
        <v>5260</v>
      </c>
    </row>
    <row r="4958" spans="1:4" x14ac:dyDescent="0.25">
      <c r="A4958" s="6" t="s">
        <v>7891</v>
      </c>
      <c r="D4958" s="6" t="s">
        <v>5857</v>
      </c>
    </row>
    <row r="4959" spans="1:4" x14ac:dyDescent="0.25">
      <c r="A4959" s="6" t="s">
        <v>7892</v>
      </c>
      <c r="D4959" s="6" t="s">
        <v>8750</v>
      </c>
    </row>
    <row r="4960" spans="1:4" x14ac:dyDescent="0.25">
      <c r="A4960" s="6" t="s">
        <v>4902</v>
      </c>
      <c r="D4960" s="6" t="s">
        <v>2709</v>
      </c>
    </row>
    <row r="4961" spans="1:4" x14ac:dyDescent="0.25">
      <c r="A4961" s="6" t="s">
        <v>4917</v>
      </c>
      <c r="D4961" s="6" t="s">
        <v>6452</v>
      </c>
    </row>
    <row r="4962" spans="1:4" x14ac:dyDescent="0.25">
      <c r="A4962" s="6" t="s">
        <v>5086</v>
      </c>
      <c r="D4962" s="6" t="s">
        <v>7078</v>
      </c>
    </row>
    <row r="4963" spans="1:4" x14ac:dyDescent="0.25">
      <c r="A4963" s="6" t="s">
        <v>5150</v>
      </c>
      <c r="D4963" s="6" t="s">
        <v>8560</v>
      </c>
    </row>
    <row r="4964" spans="1:4" x14ac:dyDescent="0.25">
      <c r="A4964" s="6" t="s">
        <v>7738</v>
      </c>
      <c r="D4964" s="6" t="s">
        <v>3094</v>
      </c>
    </row>
    <row r="4965" spans="1:4" x14ac:dyDescent="0.25">
      <c r="A4965" s="6" t="s">
        <v>5312</v>
      </c>
      <c r="D4965" s="6" t="s">
        <v>8561</v>
      </c>
    </row>
    <row r="4966" spans="1:4" x14ac:dyDescent="0.25">
      <c r="A4966" s="6" t="s">
        <v>5378</v>
      </c>
      <c r="D4966" s="6" t="s">
        <v>3794</v>
      </c>
    </row>
    <row r="4967" spans="1:4" x14ac:dyDescent="0.25">
      <c r="A4967" s="6" t="s">
        <v>5390</v>
      </c>
      <c r="D4967" s="6" t="s">
        <v>6373</v>
      </c>
    </row>
    <row r="4968" spans="1:4" x14ac:dyDescent="0.25">
      <c r="A4968" s="6" t="s">
        <v>2486</v>
      </c>
      <c r="D4968" s="6" t="s">
        <v>7080</v>
      </c>
    </row>
    <row r="4969" spans="1:4" x14ac:dyDescent="0.25">
      <c r="A4969" s="6" t="s">
        <v>1812</v>
      </c>
      <c r="D4969" s="6" t="s">
        <v>3843</v>
      </c>
    </row>
    <row r="4970" spans="1:4" x14ac:dyDescent="0.25">
      <c r="A4970" s="6" t="s">
        <v>1905</v>
      </c>
      <c r="D4970" s="6" t="s">
        <v>3870</v>
      </c>
    </row>
    <row r="4971" spans="1:4" x14ac:dyDescent="0.25">
      <c r="A4971" s="6" t="s">
        <v>2117</v>
      </c>
      <c r="D4971" s="6" t="s">
        <v>3896</v>
      </c>
    </row>
    <row r="4972" spans="1:4" x14ac:dyDescent="0.25">
      <c r="A4972" s="6" t="s">
        <v>5444</v>
      </c>
      <c r="D4972" s="6" t="s">
        <v>3954</v>
      </c>
    </row>
    <row r="4973" spans="1:4" x14ac:dyDescent="0.25">
      <c r="A4973" s="6" t="s">
        <v>5479</v>
      </c>
      <c r="D4973" s="6" t="s">
        <v>3989</v>
      </c>
    </row>
    <row r="4974" spans="1:4" x14ac:dyDescent="0.25">
      <c r="A4974" s="6" t="s">
        <v>7214</v>
      </c>
      <c r="D4974" s="6" t="s">
        <v>4077</v>
      </c>
    </row>
    <row r="4975" spans="1:4" x14ac:dyDescent="0.25">
      <c r="A4975" s="6" t="s">
        <v>1310</v>
      </c>
      <c r="D4975" s="6" t="s">
        <v>4172</v>
      </c>
    </row>
    <row r="4976" spans="1:4" x14ac:dyDescent="0.25">
      <c r="A4976" s="6" t="s">
        <v>1440</v>
      </c>
      <c r="D4976" s="6" t="s">
        <v>4226</v>
      </c>
    </row>
    <row r="4977" spans="1:4" x14ac:dyDescent="0.25">
      <c r="A4977" s="6" t="s">
        <v>1648</v>
      </c>
      <c r="D4977" s="6" t="s">
        <v>4257</v>
      </c>
    </row>
    <row r="4978" spans="1:4" x14ac:dyDescent="0.25">
      <c r="A4978" s="6" t="s">
        <v>3957</v>
      </c>
      <c r="D4978" s="6" t="s">
        <v>4337</v>
      </c>
    </row>
    <row r="4979" spans="1:4" x14ac:dyDescent="0.25">
      <c r="A4979" s="6" t="s">
        <v>3988</v>
      </c>
      <c r="D4979" s="6" t="s">
        <v>2515</v>
      </c>
    </row>
    <row r="4980" spans="1:4" x14ac:dyDescent="0.25">
      <c r="A4980" s="6" t="s">
        <v>7739</v>
      </c>
      <c r="D4980" s="6" t="s">
        <v>1854</v>
      </c>
    </row>
    <row r="4981" spans="1:4" x14ac:dyDescent="0.25">
      <c r="A4981" s="6" t="s">
        <v>7740</v>
      </c>
      <c r="D4981" s="6" t="s">
        <v>2154</v>
      </c>
    </row>
    <row r="4982" spans="1:4" x14ac:dyDescent="0.25">
      <c r="A4982" s="6" t="s">
        <v>4110</v>
      </c>
      <c r="D4982" s="6" t="s">
        <v>5560</v>
      </c>
    </row>
    <row r="4983" spans="1:4" x14ac:dyDescent="0.25">
      <c r="A4983" s="6" t="s">
        <v>4178</v>
      </c>
      <c r="D4983" s="6" t="s">
        <v>6374</v>
      </c>
    </row>
    <row r="4984" spans="1:4" x14ac:dyDescent="0.25">
      <c r="A4984" s="6" t="s">
        <v>6012</v>
      </c>
      <c r="D4984" s="6" t="s">
        <v>6517</v>
      </c>
    </row>
    <row r="4985" spans="1:4" x14ac:dyDescent="0.25">
      <c r="A4985" s="6" t="s">
        <v>4275</v>
      </c>
      <c r="D4985" s="6" t="s">
        <v>4534</v>
      </c>
    </row>
    <row r="4986" spans="1:4" x14ac:dyDescent="0.25">
      <c r="A4986" s="6" t="s">
        <v>4297</v>
      </c>
      <c r="D4986" s="6" t="s">
        <v>7081</v>
      </c>
    </row>
    <row r="4987" spans="1:4" x14ac:dyDescent="0.25">
      <c r="A4987" s="6" t="s">
        <v>2456</v>
      </c>
      <c r="D4987" s="6" t="s">
        <v>7765</v>
      </c>
    </row>
    <row r="4988" spans="1:4" x14ac:dyDescent="0.25">
      <c r="A4988" s="6" t="s">
        <v>1866</v>
      </c>
      <c r="D4988" s="6" t="s">
        <v>4662</v>
      </c>
    </row>
    <row r="4989" spans="1:4" x14ac:dyDescent="0.25">
      <c r="A4989" s="6" t="s">
        <v>1860</v>
      </c>
      <c r="D4989" s="6" t="s">
        <v>7082</v>
      </c>
    </row>
    <row r="4990" spans="1:4" x14ac:dyDescent="0.25">
      <c r="A4990" s="6" t="s">
        <v>4391</v>
      </c>
      <c r="D4990" s="6" t="s">
        <v>4750</v>
      </c>
    </row>
    <row r="4991" spans="1:4" x14ac:dyDescent="0.25">
      <c r="A4991" s="6" t="s">
        <v>7058</v>
      </c>
      <c r="D4991" s="6" t="s">
        <v>4766</v>
      </c>
    </row>
    <row r="4992" spans="1:4" x14ac:dyDescent="0.25">
      <c r="A4992" s="6" t="s">
        <v>1653</v>
      </c>
      <c r="D4992" s="6" t="s">
        <v>7323</v>
      </c>
    </row>
    <row r="4993" spans="1:4" x14ac:dyDescent="0.25">
      <c r="A4993" s="6" t="s">
        <v>3999</v>
      </c>
      <c r="D4993" s="6" t="s">
        <v>4819</v>
      </c>
    </row>
    <row r="4994" spans="1:4" x14ac:dyDescent="0.25">
      <c r="A4994" s="6" t="s">
        <v>6364</v>
      </c>
      <c r="D4994" s="6" t="s">
        <v>2360</v>
      </c>
    </row>
    <row r="4995" spans="1:4" x14ac:dyDescent="0.25">
      <c r="A4995" s="6" t="s">
        <v>7217</v>
      </c>
      <c r="D4995" s="6" t="s">
        <v>2418</v>
      </c>
    </row>
    <row r="4996" spans="1:4" x14ac:dyDescent="0.25">
      <c r="A4996" s="6" t="s">
        <v>6093</v>
      </c>
      <c r="D4996" s="6" t="s">
        <v>4873</v>
      </c>
    </row>
    <row r="4997" spans="1:4" x14ac:dyDescent="0.25">
      <c r="A4997" s="6" t="s">
        <v>2681</v>
      </c>
      <c r="D4997" s="6" t="s">
        <v>4866</v>
      </c>
    </row>
    <row r="4998" spans="1:4" x14ac:dyDescent="0.25">
      <c r="A4998" s="6" t="s">
        <v>6463</v>
      </c>
      <c r="D4998" s="6" t="s">
        <v>7083</v>
      </c>
    </row>
    <row r="4999" spans="1:4" x14ac:dyDescent="0.25">
      <c r="A4999" s="6" t="s">
        <v>2811</v>
      </c>
      <c r="D4999" s="6" t="s">
        <v>7766</v>
      </c>
    </row>
    <row r="5000" spans="1:4" x14ac:dyDescent="0.25">
      <c r="A5000" s="6" t="s">
        <v>7059</v>
      </c>
      <c r="D5000" s="6" t="s">
        <v>6376</v>
      </c>
    </row>
    <row r="5001" spans="1:4" x14ac:dyDescent="0.25">
      <c r="A5001" s="6" t="s">
        <v>2881</v>
      </c>
      <c r="D5001" s="6" t="s">
        <v>6377</v>
      </c>
    </row>
    <row r="5002" spans="1:4" x14ac:dyDescent="0.25">
      <c r="A5002" s="6" t="s">
        <v>6013</v>
      </c>
      <c r="D5002" s="6" t="s">
        <v>6021</v>
      </c>
    </row>
    <row r="5003" spans="1:4" x14ac:dyDescent="0.25">
      <c r="A5003" s="6" t="s">
        <v>7741</v>
      </c>
      <c r="D5003" s="6" t="s">
        <v>2692</v>
      </c>
    </row>
    <row r="5004" spans="1:4" x14ac:dyDescent="0.25">
      <c r="A5004" s="6" t="s">
        <v>2907</v>
      </c>
      <c r="D5004" s="6" t="s">
        <v>3764</v>
      </c>
    </row>
    <row r="5005" spans="1:4" x14ac:dyDescent="0.25">
      <c r="A5005" s="6" t="s">
        <v>2956</v>
      </c>
      <c r="D5005" s="6" t="s">
        <v>3768</v>
      </c>
    </row>
    <row r="5006" spans="1:4" x14ac:dyDescent="0.25">
      <c r="A5006" s="6" t="s">
        <v>2993</v>
      </c>
      <c r="D5006" s="6" t="s">
        <v>7084</v>
      </c>
    </row>
    <row r="5007" spans="1:4" x14ac:dyDescent="0.25">
      <c r="A5007" s="6" t="s">
        <v>3055</v>
      </c>
      <c r="D5007" s="6" t="s">
        <v>7768</v>
      </c>
    </row>
    <row r="5008" spans="1:4" x14ac:dyDescent="0.25">
      <c r="A5008" s="6" t="s">
        <v>6014</v>
      </c>
      <c r="D5008" s="6" t="s">
        <v>5111</v>
      </c>
    </row>
    <row r="5009" spans="1:4" x14ac:dyDescent="0.25">
      <c r="A5009" s="6" t="s">
        <v>2490</v>
      </c>
      <c r="D5009" s="6" t="s">
        <v>5288</v>
      </c>
    </row>
    <row r="5010" spans="1:4" x14ac:dyDescent="0.25">
      <c r="A5010" s="6" t="s">
        <v>1300</v>
      </c>
      <c r="D5010" s="6" t="s">
        <v>6656</v>
      </c>
    </row>
    <row r="5011" spans="1:4" x14ac:dyDescent="0.25">
      <c r="A5011" s="6" t="s">
        <v>1445</v>
      </c>
      <c r="D5011" s="6" t="s">
        <v>8562</v>
      </c>
    </row>
    <row r="5012" spans="1:4" x14ac:dyDescent="0.25">
      <c r="A5012" s="6" t="s">
        <v>7060</v>
      </c>
      <c r="D5012" s="6" t="s">
        <v>2556</v>
      </c>
    </row>
    <row r="5013" spans="1:4" x14ac:dyDescent="0.25">
      <c r="A5013" s="6" t="s">
        <v>1656</v>
      </c>
      <c r="D5013" s="6" t="s">
        <v>2258</v>
      </c>
    </row>
    <row r="5014" spans="1:4" x14ac:dyDescent="0.25">
      <c r="A5014" s="6" t="s">
        <v>6365</v>
      </c>
      <c r="D5014" s="6" t="s">
        <v>8563</v>
      </c>
    </row>
    <row r="5015" spans="1:4" x14ac:dyDescent="0.25">
      <c r="A5015" s="6" t="s">
        <v>7061</v>
      </c>
      <c r="D5015" s="6" t="s">
        <v>3425</v>
      </c>
    </row>
    <row r="5016" spans="1:4" x14ac:dyDescent="0.25">
      <c r="A5016" s="6" t="s">
        <v>1731</v>
      </c>
      <c r="D5016" s="6" t="s">
        <v>7987</v>
      </c>
    </row>
    <row r="5017" spans="1:4" x14ac:dyDescent="0.25">
      <c r="A5017" s="6" t="s">
        <v>4087</v>
      </c>
      <c r="D5017" s="6" t="s">
        <v>3733</v>
      </c>
    </row>
    <row r="5018" spans="1:4" x14ac:dyDescent="0.25">
      <c r="A5018" s="6" t="s">
        <v>7742</v>
      </c>
      <c r="D5018" s="6" t="s">
        <v>8564</v>
      </c>
    </row>
    <row r="5019" spans="1:4" x14ac:dyDescent="0.25">
      <c r="A5019" s="6" t="s">
        <v>4129</v>
      </c>
      <c r="D5019" s="6" t="s">
        <v>4512</v>
      </c>
    </row>
    <row r="5020" spans="1:4" x14ac:dyDescent="0.25">
      <c r="A5020" s="6" t="s">
        <v>4147</v>
      </c>
      <c r="D5020" s="6" t="s">
        <v>6378</v>
      </c>
    </row>
    <row r="5021" spans="1:4" x14ac:dyDescent="0.25">
      <c r="A5021" s="6" t="s">
        <v>4216</v>
      </c>
      <c r="D5021" s="6" t="s">
        <v>8565</v>
      </c>
    </row>
    <row r="5022" spans="1:4" x14ac:dyDescent="0.25">
      <c r="A5022" s="6" t="s">
        <v>4242</v>
      </c>
      <c r="D5022" s="6" t="s">
        <v>4571</v>
      </c>
    </row>
    <row r="5023" spans="1:4" x14ac:dyDescent="0.25">
      <c r="A5023" s="6" t="s">
        <v>7216</v>
      </c>
      <c r="D5023" s="6" t="s">
        <v>4611</v>
      </c>
    </row>
    <row r="5024" spans="1:4" x14ac:dyDescent="0.25">
      <c r="A5024" s="6" t="s">
        <v>7983</v>
      </c>
      <c r="D5024" s="6" t="s">
        <v>4646</v>
      </c>
    </row>
    <row r="5025" spans="1:4" x14ac:dyDescent="0.25">
      <c r="A5025" s="6" t="s">
        <v>4308</v>
      </c>
      <c r="D5025" s="6" t="s">
        <v>4719</v>
      </c>
    </row>
    <row r="5026" spans="1:4" x14ac:dyDescent="0.25">
      <c r="A5026" s="6" t="s">
        <v>6654</v>
      </c>
      <c r="D5026" s="6" t="s">
        <v>7770</v>
      </c>
    </row>
    <row r="5027" spans="1:4" x14ac:dyDescent="0.25">
      <c r="A5027" s="6" t="s">
        <v>6366</v>
      </c>
      <c r="D5027" s="6" t="s">
        <v>2343</v>
      </c>
    </row>
    <row r="5028" spans="1:4" x14ac:dyDescent="0.25">
      <c r="A5028" s="6" t="s">
        <v>2591</v>
      </c>
      <c r="D5028" s="6" t="s">
        <v>4852</v>
      </c>
    </row>
    <row r="5029" spans="1:4" x14ac:dyDescent="0.25">
      <c r="A5029" s="6" t="s">
        <v>1996</v>
      </c>
      <c r="D5029" s="6" t="s">
        <v>7324</v>
      </c>
    </row>
    <row r="5030" spans="1:4" x14ac:dyDescent="0.25">
      <c r="A5030" s="6" t="s">
        <v>2173</v>
      </c>
      <c r="D5030" s="6" t="s">
        <v>6379</v>
      </c>
    </row>
    <row r="5031" spans="1:4" x14ac:dyDescent="0.25">
      <c r="A5031" s="6" t="s">
        <v>4408</v>
      </c>
      <c r="D5031" s="6" t="s">
        <v>8566</v>
      </c>
    </row>
    <row r="5032" spans="1:4" x14ac:dyDescent="0.25">
      <c r="A5032" s="6" t="s">
        <v>4421</v>
      </c>
      <c r="D5032" s="6" t="s">
        <v>8567</v>
      </c>
    </row>
    <row r="5033" spans="1:4" x14ac:dyDescent="0.25">
      <c r="A5033" s="6" t="s">
        <v>7062</v>
      </c>
      <c r="D5033" s="6" t="s">
        <v>4554</v>
      </c>
    </row>
    <row r="5034" spans="1:4" x14ac:dyDescent="0.25">
      <c r="A5034" s="6" t="s">
        <v>2879</v>
      </c>
      <c r="D5034" s="6" t="s">
        <v>7085</v>
      </c>
    </row>
    <row r="5035" spans="1:4" x14ac:dyDescent="0.25">
      <c r="A5035" s="6" t="s">
        <v>2946</v>
      </c>
      <c r="D5035" s="6" t="s">
        <v>6073</v>
      </c>
    </row>
    <row r="5036" spans="1:4" x14ac:dyDescent="0.25">
      <c r="A5036" s="6" t="s">
        <v>6449</v>
      </c>
      <c r="D5036" s="6" t="s">
        <v>8568</v>
      </c>
    </row>
    <row r="5037" spans="1:4" x14ac:dyDescent="0.25">
      <c r="A5037" s="6" t="s">
        <v>6094</v>
      </c>
      <c r="D5037" s="6" t="s">
        <v>4651</v>
      </c>
    </row>
    <row r="5038" spans="1:4" x14ac:dyDescent="0.25">
      <c r="A5038" s="6" t="s">
        <v>2495</v>
      </c>
      <c r="D5038" s="6" t="s">
        <v>8569</v>
      </c>
    </row>
    <row r="5039" spans="1:4" x14ac:dyDescent="0.25">
      <c r="A5039" s="6" t="s">
        <v>1958</v>
      </c>
      <c r="D5039" s="6" t="s">
        <v>7086</v>
      </c>
    </row>
    <row r="5040" spans="1:4" x14ac:dyDescent="0.25">
      <c r="A5040" s="6" t="s">
        <v>2141</v>
      </c>
      <c r="D5040" s="6" t="s">
        <v>7087</v>
      </c>
    </row>
    <row r="5041" spans="1:4" x14ac:dyDescent="0.25">
      <c r="A5041" s="6" t="s">
        <v>3145</v>
      </c>
      <c r="D5041" s="6" t="s">
        <v>4800</v>
      </c>
    </row>
    <row r="5042" spans="1:4" x14ac:dyDescent="0.25">
      <c r="A5042" s="6" t="s">
        <v>3133</v>
      </c>
      <c r="D5042" s="6" t="s">
        <v>2373</v>
      </c>
    </row>
    <row r="5043" spans="1:4" x14ac:dyDescent="0.25">
      <c r="A5043" s="6" t="s">
        <v>6015</v>
      </c>
      <c r="D5043" s="6" t="s">
        <v>2397</v>
      </c>
    </row>
    <row r="5044" spans="1:4" x14ac:dyDescent="0.25">
      <c r="A5044" s="6" t="s">
        <v>7064</v>
      </c>
      <c r="D5044" s="6" t="s">
        <v>4860</v>
      </c>
    </row>
    <row r="5045" spans="1:4" x14ac:dyDescent="0.25">
      <c r="A5045" s="6" t="s">
        <v>7743</v>
      </c>
      <c r="D5045" s="6" t="s">
        <v>1427</v>
      </c>
    </row>
    <row r="5046" spans="1:4" x14ac:dyDescent="0.25">
      <c r="A5046" s="6" t="s">
        <v>7744</v>
      </c>
      <c r="D5046" s="6" t="s">
        <v>8570</v>
      </c>
    </row>
    <row r="5047" spans="1:4" x14ac:dyDescent="0.25">
      <c r="A5047" s="6" t="s">
        <v>6450</v>
      </c>
      <c r="D5047" s="6" t="s">
        <v>1569</v>
      </c>
    </row>
    <row r="5048" spans="1:4" x14ac:dyDescent="0.25">
      <c r="A5048" s="6" t="s">
        <v>2582</v>
      </c>
      <c r="D5048" s="6" t="s">
        <v>4578</v>
      </c>
    </row>
    <row r="5049" spans="1:4" x14ac:dyDescent="0.25">
      <c r="A5049" s="6" t="s">
        <v>2129</v>
      </c>
      <c r="D5049" s="6" t="s">
        <v>1720</v>
      </c>
    </row>
    <row r="5050" spans="1:4" x14ac:dyDescent="0.25">
      <c r="A5050" s="6" t="s">
        <v>3118</v>
      </c>
      <c r="D5050" s="6" t="s">
        <v>4654</v>
      </c>
    </row>
    <row r="5051" spans="1:4" x14ac:dyDescent="0.25">
      <c r="A5051" s="6" t="s">
        <v>2892</v>
      </c>
      <c r="D5051" s="6" t="s">
        <v>4680</v>
      </c>
    </row>
    <row r="5052" spans="1:4" x14ac:dyDescent="0.25">
      <c r="A5052" s="6" t="s">
        <v>3015</v>
      </c>
      <c r="D5052" s="6" t="s">
        <v>7773</v>
      </c>
    </row>
    <row r="5053" spans="1:4" x14ac:dyDescent="0.25">
      <c r="A5053" s="6" t="s">
        <v>7745</v>
      </c>
      <c r="D5053" s="6" t="s">
        <v>7774</v>
      </c>
    </row>
    <row r="5054" spans="1:4" x14ac:dyDescent="0.25">
      <c r="A5054" s="6" t="s">
        <v>7746</v>
      </c>
      <c r="D5054" s="6" t="s">
        <v>8571</v>
      </c>
    </row>
    <row r="5055" spans="1:4" x14ac:dyDescent="0.25">
      <c r="A5055" s="6" t="s">
        <v>7065</v>
      </c>
      <c r="D5055" s="6" t="s">
        <v>4810</v>
      </c>
    </row>
    <row r="5056" spans="1:4" x14ac:dyDescent="0.25">
      <c r="A5056" s="6" t="s">
        <v>7066</v>
      </c>
      <c r="D5056" s="6" t="s">
        <v>4804</v>
      </c>
    </row>
    <row r="5057" spans="1:4" x14ac:dyDescent="0.25">
      <c r="A5057" s="6" t="s">
        <v>3651</v>
      </c>
      <c r="D5057" s="6" t="s">
        <v>2377</v>
      </c>
    </row>
    <row r="5058" spans="1:4" x14ac:dyDescent="0.25">
      <c r="A5058" s="6" t="s">
        <v>2696</v>
      </c>
      <c r="D5058" s="6" t="s">
        <v>2416</v>
      </c>
    </row>
    <row r="5059" spans="1:4" x14ac:dyDescent="0.25">
      <c r="A5059" s="6" t="s">
        <v>3731</v>
      </c>
      <c r="D5059" s="6" t="s">
        <v>7325</v>
      </c>
    </row>
    <row r="5060" spans="1:4" x14ac:dyDescent="0.25">
      <c r="A5060" s="6" t="s">
        <v>1261</v>
      </c>
      <c r="D5060" s="6" t="s">
        <v>6380</v>
      </c>
    </row>
    <row r="5061" spans="1:4" x14ac:dyDescent="0.25">
      <c r="A5061" s="6" t="s">
        <v>1360</v>
      </c>
      <c r="D5061" s="6" t="s">
        <v>8572</v>
      </c>
    </row>
    <row r="5062" spans="1:4" x14ac:dyDescent="0.25">
      <c r="A5062" s="6" t="s">
        <v>1519</v>
      </c>
      <c r="D5062" s="6" t="s">
        <v>7088</v>
      </c>
    </row>
    <row r="5063" spans="1:4" x14ac:dyDescent="0.25">
      <c r="A5063" s="6" t="s">
        <v>7067</v>
      </c>
      <c r="D5063" s="6" t="s">
        <v>3286</v>
      </c>
    </row>
    <row r="5064" spans="1:4" x14ac:dyDescent="0.25">
      <c r="A5064" s="6" t="s">
        <v>1617</v>
      </c>
      <c r="D5064" s="6" t="s">
        <v>6381</v>
      </c>
    </row>
    <row r="5065" spans="1:4" x14ac:dyDescent="0.25">
      <c r="A5065" s="6" t="s">
        <v>5031</v>
      </c>
      <c r="D5065" s="6" t="s">
        <v>3395</v>
      </c>
    </row>
    <row r="5066" spans="1:4" x14ac:dyDescent="0.25">
      <c r="A5066" s="6" t="s">
        <v>6016</v>
      </c>
      <c r="D5066" s="6" t="s">
        <v>3407</v>
      </c>
    </row>
    <row r="5067" spans="1:4" x14ac:dyDescent="0.25">
      <c r="A5067" s="6" t="s">
        <v>5049</v>
      </c>
      <c r="D5067" s="6" t="s">
        <v>3490</v>
      </c>
    </row>
    <row r="5068" spans="1:4" x14ac:dyDescent="0.25">
      <c r="A5068" s="6" t="s">
        <v>5059</v>
      </c>
      <c r="D5068" s="6" t="s">
        <v>2530</v>
      </c>
    </row>
    <row r="5069" spans="1:4" x14ac:dyDescent="0.25">
      <c r="A5069" s="6" t="s">
        <v>5081</v>
      </c>
      <c r="D5069" s="6" t="s">
        <v>2037</v>
      </c>
    </row>
    <row r="5070" spans="1:4" x14ac:dyDescent="0.25">
      <c r="A5070" s="6" t="s">
        <v>5138</v>
      </c>
      <c r="D5070" s="6" t="s">
        <v>2034</v>
      </c>
    </row>
    <row r="5071" spans="1:4" x14ac:dyDescent="0.25">
      <c r="A5071" s="6" t="s">
        <v>5144</v>
      </c>
      <c r="D5071" s="6" t="s">
        <v>2201</v>
      </c>
    </row>
    <row r="5072" spans="1:4" x14ac:dyDescent="0.25">
      <c r="A5072" s="6" t="s">
        <v>5184</v>
      </c>
      <c r="D5072" s="6" t="s">
        <v>1273</v>
      </c>
    </row>
    <row r="5073" spans="1:4" x14ac:dyDescent="0.25">
      <c r="A5073" s="6" t="s">
        <v>6151</v>
      </c>
      <c r="D5073" s="6" t="s">
        <v>7089</v>
      </c>
    </row>
    <row r="5074" spans="1:4" x14ac:dyDescent="0.25">
      <c r="A5074" s="6" t="s">
        <v>6655</v>
      </c>
      <c r="D5074" s="6" t="s">
        <v>8573</v>
      </c>
    </row>
    <row r="5075" spans="1:4" x14ac:dyDescent="0.25">
      <c r="A5075" s="6" t="s">
        <v>5294</v>
      </c>
      <c r="D5075" s="6" t="s">
        <v>4966</v>
      </c>
    </row>
    <row r="5076" spans="1:4" x14ac:dyDescent="0.25">
      <c r="A5076" s="6" t="s">
        <v>6152</v>
      </c>
      <c r="D5076" s="6" t="s">
        <v>1632</v>
      </c>
    </row>
    <row r="5077" spans="1:4" x14ac:dyDescent="0.25">
      <c r="A5077" s="6" t="s">
        <v>5389</v>
      </c>
      <c r="D5077" s="6" t="s">
        <v>5004</v>
      </c>
    </row>
    <row r="5078" spans="1:4" x14ac:dyDescent="0.25">
      <c r="A5078" s="6" t="s">
        <v>2483</v>
      </c>
      <c r="D5078" s="6" t="s">
        <v>5112</v>
      </c>
    </row>
    <row r="5079" spans="1:4" x14ac:dyDescent="0.25">
      <c r="A5079" s="6" t="s">
        <v>1807</v>
      </c>
      <c r="D5079" s="6" t="s">
        <v>5137</v>
      </c>
    </row>
    <row r="5080" spans="1:4" x14ac:dyDescent="0.25">
      <c r="A5080" s="6" t="s">
        <v>1907</v>
      </c>
      <c r="D5080" s="6" t="s">
        <v>8574</v>
      </c>
    </row>
    <row r="5081" spans="1:4" x14ac:dyDescent="0.25">
      <c r="A5081" s="6" t="s">
        <v>2249</v>
      </c>
      <c r="D5081" s="6" t="s">
        <v>5242</v>
      </c>
    </row>
    <row r="5082" spans="1:4" x14ac:dyDescent="0.25">
      <c r="A5082" s="6" t="s">
        <v>5454</v>
      </c>
      <c r="D5082" s="6" t="s">
        <v>5247</v>
      </c>
    </row>
    <row r="5083" spans="1:4" x14ac:dyDescent="0.25">
      <c r="A5083" s="6" t="s">
        <v>7068</v>
      </c>
      <c r="D5083" s="6" t="s">
        <v>7776</v>
      </c>
    </row>
    <row r="5084" spans="1:4" x14ac:dyDescent="0.25">
      <c r="A5084" s="6" t="s">
        <v>7747</v>
      </c>
      <c r="D5084" s="6" t="s">
        <v>7777</v>
      </c>
    </row>
    <row r="5085" spans="1:4" x14ac:dyDescent="0.25">
      <c r="A5085" s="6" t="s">
        <v>7069</v>
      </c>
      <c r="D5085" s="6" t="s">
        <v>5369</v>
      </c>
    </row>
    <row r="5086" spans="1:4" x14ac:dyDescent="0.25">
      <c r="A5086" s="6" t="s">
        <v>2635</v>
      </c>
      <c r="D5086" s="6" t="s">
        <v>2482</v>
      </c>
    </row>
    <row r="5087" spans="1:4" x14ac:dyDescent="0.25">
      <c r="A5087" s="6" t="s">
        <v>5470</v>
      </c>
      <c r="D5087" s="6" t="s">
        <v>1806</v>
      </c>
    </row>
    <row r="5088" spans="1:4" x14ac:dyDescent="0.25">
      <c r="A5088" s="6" t="s">
        <v>6515</v>
      </c>
      <c r="D5088" s="6" t="s">
        <v>1946</v>
      </c>
    </row>
    <row r="5089" spans="1:4" x14ac:dyDescent="0.25">
      <c r="A5089" s="6" t="s">
        <v>7748</v>
      </c>
      <c r="D5089" s="6" t="s">
        <v>2104</v>
      </c>
    </row>
    <row r="5090" spans="1:4" x14ac:dyDescent="0.25">
      <c r="A5090" s="6" t="s">
        <v>2695</v>
      </c>
      <c r="D5090" s="6" t="s">
        <v>1425</v>
      </c>
    </row>
    <row r="5091" spans="1:4" x14ac:dyDescent="0.25">
      <c r="A5091" s="6" t="s">
        <v>3765</v>
      </c>
      <c r="D5091" s="6" t="s">
        <v>4513</v>
      </c>
    </row>
    <row r="5092" spans="1:4" x14ac:dyDescent="0.25">
      <c r="A5092" s="6" t="s">
        <v>6017</v>
      </c>
      <c r="D5092" s="6" t="s">
        <v>1570</v>
      </c>
    </row>
    <row r="5093" spans="1:4" x14ac:dyDescent="0.25">
      <c r="A5093" s="6" t="s">
        <v>3792</v>
      </c>
      <c r="D5093" s="6" t="s">
        <v>7778</v>
      </c>
    </row>
    <row r="5094" spans="1:4" x14ac:dyDescent="0.25">
      <c r="A5094" s="6" t="s">
        <v>3858</v>
      </c>
      <c r="D5094" s="6" t="s">
        <v>1721</v>
      </c>
    </row>
    <row r="5095" spans="1:4" x14ac:dyDescent="0.25">
      <c r="A5095" s="6" t="s">
        <v>3903</v>
      </c>
      <c r="D5095" s="6" t="s">
        <v>4648</v>
      </c>
    </row>
    <row r="5096" spans="1:4" x14ac:dyDescent="0.25">
      <c r="A5096" s="6" t="s">
        <v>7749</v>
      </c>
      <c r="D5096" s="6" t="s">
        <v>4693</v>
      </c>
    </row>
    <row r="5097" spans="1:4" x14ac:dyDescent="0.25">
      <c r="A5097" s="6" t="s">
        <v>4081</v>
      </c>
      <c r="D5097" s="6" t="s">
        <v>4763</v>
      </c>
    </row>
    <row r="5098" spans="1:4" x14ac:dyDescent="0.25">
      <c r="A5098" s="6" t="s">
        <v>4348</v>
      </c>
      <c r="D5098" s="6" t="s">
        <v>7091</v>
      </c>
    </row>
    <row r="5099" spans="1:4" x14ac:dyDescent="0.25">
      <c r="A5099" s="6" t="s">
        <v>4487</v>
      </c>
      <c r="D5099" s="6" t="s">
        <v>4799</v>
      </c>
    </row>
    <row r="5100" spans="1:4" x14ac:dyDescent="0.25">
      <c r="A5100" s="6" t="s">
        <v>7070</v>
      </c>
      <c r="D5100" s="6" t="s">
        <v>7897</v>
      </c>
    </row>
    <row r="5101" spans="1:4" x14ac:dyDescent="0.25">
      <c r="A5101" s="6" t="s">
        <v>7320</v>
      </c>
      <c r="D5101" s="6" t="s">
        <v>2434</v>
      </c>
    </row>
    <row r="5102" spans="1:4" x14ac:dyDescent="0.25">
      <c r="A5102" s="6" t="s">
        <v>4820</v>
      </c>
      <c r="D5102" s="6" t="s">
        <v>2424</v>
      </c>
    </row>
    <row r="5103" spans="1:4" x14ac:dyDescent="0.25">
      <c r="A5103" s="6" t="s">
        <v>6516</v>
      </c>
      <c r="D5103" s="6" t="s">
        <v>2391</v>
      </c>
    </row>
    <row r="5104" spans="1:4" x14ac:dyDescent="0.25">
      <c r="A5104" s="6" t="s">
        <v>1223</v>
      </c>
      <c r="D5104" s="6" t="s">
        <v>1238</v>
      </c>
    </row>
    <row r="5105" spans="1:4" x14ac:dyDescent="0.25">
      <c r="A5105" s="6" t="s">
        <v>1299</v>
      </c>
      <c r="D5105" s="6" t="s">
        <v>3821</v>
      </c>
    </row>
    <row r="5106" spans="1:4" x14ac:dyDescent="0.25">
      <c r="A5106" s="6" t="s">
        <v>7750</v>
      </c>
      <c r="D5106" s="6" t="s">
        <v>8575</v>
      </c>
    </row>
    <row r="5107" spans="1:4" x14ac:dyDescent="0.25">
      <c r="A5107" s="6" t="s">
        <v>7751</v>
      </c>
      <c r="D5107" s="6" t="s">
        <v>1510</v>
      </c>
    </row>
    <row r="5108" spans="1:4" x14ac:dyDescent="0.25">
      <c r="A5108" s="6" t="s">
        <v>2910</v>
      </c>
      <c r="D5108" s="6" t="s">
        <v>3873</v>
      </c>
    </row>
    <row r="5109" spans="1:4" x14ac:dyDescent="0.25">
      <c r="A5109" s="6" t="s">
        <v>5856</v>
      </c>
      <c r="D5109" s="6" t="s">
        <v>7093</v>
      </c>
    </row>
    <row r="5110" spans="1:4" x14ac:dyDescent="0.25">
      <c r="A5110" s="6" t="s">
        <v>6368</v>
      </c>
      <c r="D5110" s="6" t="s">
        <v>1664</v>
      </c>
    </row>
    <row r="5111" spans="1:4" x14ac:dyDescent="0.25">
      <c r="A5111" s="6" t="s">
        <v>7218</v>
      </c>
      <c r="D5111" s="6" t="s">
        <v>3964</v>
      </c>
    </row>
    <row r="5112" spans="1:4" x14ac:dyDescent="0.25">
      <c r="A5112" s="6" t="s">
        <v>3048</v>
      </c>
      <c r="D5112" s="6" t="s">
        <v>3968</v>
      </c>
    </row>
    <row r="5113" spans="1:4" x14ac:dyDescent="0.25">
      <c r="A5113" s="6" t="s">
        <v>7219</v>
      </c>
      <c r="D5113" s="6" t="s">
        <v>8576</v>
      </c>
    </row>
    <row r="5114" spans="1:4" x14ac:dyDescent="0.25">
      <c r="A5114" s="6" t="s">
        <v>7984</v>
      </c>
      <c r="D5114" s="6" t="s">
        <v>4023</v>
      </c>
    </row>
    <row r="5115" spans="1:4" x14ac:dyDescent="0.25">
      <c r="A5115" s="6" t="s">
        <v>3090</v>
      </c>
      <c r="D5115" s="6" t="s">
        <v>4021</v>
      </c>
    </row>
    <row r="5116" spans="1:4" x14ac:dyDescent="0.25">
      <c r="A5116" s="6" t="s">
        <v>2446</v>
      </c>
      <c r="D5116" s="6" t="s">
        <v>4130</v>
      </c>
    </row>
    <row r="5117" spans="1:4" x14ac:dyDescent="0.25">
      <c r="A5117" s="6" t="s">
        <v>1828</v>
      </c>
      <c r="D5117" s="6" t="s">
        <v>4139</v>
      </c>
    </row>
    <row r="5118" spans="1:4" x14ac:dyDescent="0.25">
      <c r="A5118" s="6" t="s">
        <v>1853</v>
      </c>
      <c r="D5118" s="6" t="s">
        <v>4218</v>
      </c>
    </row>
    <row r="5119" spans="1:4" x14ac:dyDescent="0.25">
      <c r="A5119" s="6" t="s">
        <v>2142</v>
      </c>
      <c r="D5119" s="6" t="s">
        <v>8577</v>
      </c>
    </row>
    <row r="5120" spans="1:4" x14ac:dyDescent="0.25">
      <c r="A5120" s="6" t="s">
        <v>1329</v>
      </c>
      <c r="D5120" s="6" t="s">
        <v>4266</v>
      </c>
    </row>
    <row r="5121" spans="1:4" x14ac:dyDescent="0.25">
      <c r="A5121" s="6" t="s">
        <v>3161</v>
      </c>
      <c r="D5121" s="6" t="s">
        <v>7990</v>
      </c>
    </row>
    <row r="5122" spans="1:4" x14ac:dyDescent="0.25">
      <c r="A5122" s="6" t="s">
        <v>6369</v>
      </c>
      <c r="D5122" s="6" t="s">
        <v>4371</v>
      </c>
    </row>
    <row r="5123" spans="1:4" x14ac:dyDescent="0.25">
      <c r="A5123" s="6" t="s">
        <v>1464</v>
      </c>
      <c r="D5123" s="6" t="s">
        <v>2512</v>
      </c>
    </row>
    <row r="5124" spans="1:4" x14ac:dyDescent="0.25">
      <c r="A5124" s="6" t="s">
        <v>3240</v>
      </c>
      <c r="D5124" s="6" t="s">
        <v>1850</v>
      </c>
    </row>
    <row r="5125" spans="1:4" x14ac:dyDescent="0.25">
      <c r="A5125" s="6" t="s">
        <v>1603</v>
      </c>
      <c r="D5125" s="6" t="s">
        <v>2011</v>
      </c>
    </row>
    <row r="5126" spans="1:4" x14ac:dyDescent="0.25">
      <c r="A5126" s="6" t="s">
        <v>3302</v>
      </c>
      <c r="D5126" s="6" t="s">
        <v>2166</v>
      </c>
    </row>
    <row r="5127" spans="1:4" x14ac:dyDescent="0.25">
      <c r="A5127" s="6" t="s">
        <v>3334</v>
      </c>
      <c r="D5127" s="6" t="s">
        <v>2175</v>
      </c>
    </row>
    <row r="5128" spans="1:4" x14ac:dyDescent="0.25">
      <c r="A5128" s="6" t="s">
        <v>3313</v>
      </c>
      <c r="D5128" s="6" t="s">
        <v>2205</v>
      </c>
    </row>
    <row r="5129" spans="1:4" x14ac:dyDescent="0.25">
      <c r="A5129" s="6" t="s">
        <v>3475</v>
      </c>
      <c r="D5129" s="6" t="s">
        <v>2279</v>
      </c>
    </row>
    <row r="5130" spans="1:4" x14ac:dyDescent="0.25">
      <c r="A5130" s="6" t="s">
        <v>3559</v>
      </c>
      <c r="D5130" s="6" t="s">
        <v>4415</v>
      </c>
    </row>
    <row r="5131" spans="1:4" x14ac:dyDescent="0.25">
      <c r="A5131" s="6" t="s">
        <v>7321</v>
      </c>
      <c r="D5131" s="6" t="s">
        <v>4448</v>
      </c>
    </row>
    <row r="5132" spans="1:4" x14ac:dyDescent="0.25">
      <c r="A5132" s="6" t="s">
        <v>2549</v>
      </c>
      <c r="D5132" s="6" t="s">
        <v>7779</v>
      </c>
    </row>
    <row r="5133" spans="1:4" x14ac:dyDescent="0.25">
      <c r="A5133" s="6" t="s">
        <v>1901</v>
      </c>
      <c r="D5133" s="6" t="s">
        <v>8578</v>
      </c>
    </row>
    <row r="5134" spans="1:4" x14ac:dyDescent="0.25">
      <c r="A5134" s="6" t="s">
        <v>2063</v>
      </c>
      <c r="D5134" s="6" t="s">
        <v>8579</v>
      </c>
    </row>
    <row r="5135" spans="1:4" x14ac:dyDescent="0.25">
      <c r="A5135" s="6" t="s">
        <v>2198</v>
      </c>
      <c r="D5135" s="6" t="s">
        <v>2603</v>
      </c>
    </row>
    <row r="5136" spans="1:4" x14ac:dyDescent="0.25">
      <c r="A5136" s="6" t="s">
        <v>3734</v>
      </c>
      <c r="D5136" s="6" t="s">
        <v>6023</v>
      </c>
    </row>
    <row r="5137" spans="1:4" x14ac:dyDescent="0.25">
      <c r="A5137" s="6" t="s">
        <v>1244</v>
      </c>
      <c r="D5137" s="6" t="s">
        <v>2830</v>
      </c>
    </row>
    <row r="5138" spans="1:4" x14ac:dyDescent="0.25">
      <c r="A5138" s="6" t="s">
        <v>3187</v>
      </c>
      <c r="D5138" s="6" t="s">
        <v>2885</v>
      </c>
    </row>
    <row r="5139" spans="1:4" x14ac:dyDescent="0.25">
      <c r="A5139" s="6" t="s">
        <v>1563</v>
      </c>
      <c r="D5139" s="6" t="s">
        <v>7780</v>
      </c>
    </row>
    <row r="5140" spans="1:4" x14ac:dyDescent="0.25">
      <c r="A5140" s="6" t="s">
        <v>1515</v>
      </c>
      <c r="D5140" s="6" t="s">
        <v>8580</v>
      </c>
    </row>
    <row r="5141" spans="1:4" x14ac:dyDescent="0.25">
      <c r="A5141" s="6" t="s">
        <v>1693</v>
      </c>
      <c r="D5141" s="6" t="s">
        <v>6156</v>
      </c>
    </row>
    <row r="5142" spans="1:4" x14ac:dyDescent="0.25">
      <c r="A5142" s="6" t="s">
        <v>3344</v>
      </c>
      <c r="D5142" s="6" t="s">
        <v>1319</v>
      </c>
    </row>
    <row r="5143" spans="1:4" x14ac:dyDescent="0.25">
      <c r="A5143" s="6" t="s">
        <v>3361</v>
      </c>
      <c r="D5143" s="6" t="s">
        <v>3830</v>
      </c>
    </row>
    <row r="5144" spans="1:4" x14ac:dyDescent="0.25">
      <c r="A5144" s="6" t="s">
        <v>3474</v>
      </c>
      <c r="D5144" s="6" t="s">
        <v>6383</v>
      </c>
    </row>
    <row r="5145" spans="1:4" x14ac:dyDescent="0.25">
      <c r="A5145" s="6" t="s">
        <v>3649</v>
      </c>
      <c r="D5145" s="6" t="s">
        <v>1453</v>
      </c>
    </row>
    <row r="5146" spans="1:4" x14ac:dyDescent="0.25">
      <c r="A5146" s="6" t="s">
        <v>2745</v>
      </c>
      <c r="D5146" s="6" t="s">
        <v>8581</v>
      </c>
    </row>
    <row r="5147" spans="1:4" x14ac:dyDescent="0.25">
      <c r="A5147" s="6" t="s">
        <v>2309</v>
      </c>
      <c r="D5147" s="6" t="s">
        <v>8582</v>
      </c>
    </row>
    <row r="5148" spans="1:4" x14ac:dyDescent="0.25">
      <c r="A5148" s="6" t="s">
        <v>2036</v>
      </c>
      <c r="D5148" s="6" t="s">
        <v>1594</v>
      </c>
    </row>
    <row r="5149" spans="1:4" x14ac:dyDescent="0.25">
      <c r="A5149" s="6" t="s">
        <v>2035</v>
      </c>
      <c r="D5149" s="6" t="s">
        <v>3944</v>
      </c>
    </row>
    <row r="5150" spans="1:4" x14ac:dyDescent="0.25">
      <c r="A5150" s="6" t="s">
        <v>6018</v>
      </c>
      <c r="D5150" s="6" t="s">
        <v>7096</v>
      </c>
    </row>
    <row r="5151" spans="1:4" x14ac:dyDescent="0.25">
      <c r="A5151" s="6" t="s">
        <v>7752</v>
      </c>
      <c r="D5151" s="6" t="s">
        <v>4022</v>
      </c>
    </row>
    <row r="5152" spans="1:4" x14ac:dyDescent="0.25">
      <c r="A5152" s="6" t="s">
        <v>6095</v>
      </c>
      <c r="D5152" s="6" t="s">
        <v>4065</v>
      </c>
    </row>
    <row r="5153" spans="1:4" x14ac:dyDescent="0.25">
      <c r="A5153" s="6" t="s">
        <v>7753</v>
      </c>
      <c r="D5153" s="6" t="s">
        <v>4140</v>
      </c>
    </row>
    <row r="5154" spans="1:4" x14ac:dyDescent="0.25">
      <c r="A5154" s="6" t="s">
        <v>2703</v>
      </c>
      <c r="D5154" s="6" t="s">
        <v>4190</v>
      </c>
    </row>
    <row r="5155" spans="1:4" x14ac:dyDescent="0.25">
      <c r="A5155" s="6" t="s">
        <v>5491</v>
      </c>
      <c r="D5155" s="6" t="s">
        <v>4213</v>
      </c>
    </row>
    <row r="5156" spans="1:4" x14ac:dyDescent="0.25">
      <c r="A5156" s="6" t="s">
        <v>5496</v>
      </c>
      <c r="D5156" s="6" t="s">
        <v>6384</v>
      </c>
    </row>
    <row r="5157" spans="1:4" x14ac:dyDescent="0.25">
      <c r="A5157" s="6" t="s">
        <v>4540</v>
      </c>
      <c r="D5157" s="6" t="s">
        <v>4311</v>
      </c>
    </row>
    <row r="5158" spans="1:4" x14ac:dyDescent="0.25">
      <c r="A5158" s="6" t="s">
        <v>6071</v>
      </c>
      <c r="D5158" s="6" t="s">
        <v>2466</v>
      </c>
    </row>
    <row r="5159" spans="1:4" x14ac:dyDescent="0.25">
      <c r="A5159" s="6" t="s">
        <v>4615</v>
      </c>
      <c r="D5159" s="6" t="s">
        <v>1786</v>
      </c>
    </row>
    <row r="5160" spans="1:4" x14ac:dyDescent="0.25">
      <c r="A5160" s="6" t="s">
        <v>7754</v>
      </c>
      <c r="D5160" s="6" t="s">
        <v>2026</v>
      </c>
    </row>
    <row r="5161" spans="1:4" x14ac:dyDescent="0.25">
      <c r="A5161" s="6" t="s">
        <v>4678</v>
      </c>
      <c r="D5161" s="6" t="s">
        <v>4455</v>
      </c>
    </row>
    <row r="5162" spans="1:4" x14ac:dyDescent="0.25">
      <c r="A5162" s="6" t="s">
        <v>6072</v>
      </c>
      <c r="D5162" s="6" t="s">
        <v>1383</v>
      </c>
    </row>
    <row r="5163" spans="1:4" x14ac:dyDescent="0.25">
      <c r="A5163" s="6" t="s">
        <v>6451</v>
      </c>
      <c r="D5163" s="6" t="s">
        <v>1257</v>
      </c>
    </row>
    <row r="5164" spans="1:4" x14ac:dyDescent="0.25">
      <c r="A5164" s="6" t="s">
        <v>4814</v>
      </c>
      <c r="D5164" s="6" t="s">
        <v>3171</v>
      </c>
    </row>
    <row r="5165" spans="1:4" x14ac:dyDescent="0.25">
      <c r="A5165" s="6" t="s">
        <v>5810</v>
      </c>
      <c r="D5165" s="6" t="s">
        <v>3190</v>
      </c>
    </row>
    <row r="5166" spans="1:4" x14ac:dyDescent="0.25">
      <c r="A5166" s="6" t="s">
        <v>5811</v>
      </c>
      <c r="D5166" s="6" t="s">
        <v>1469</v>
      </c>
    </row>
    <row r="5167" spans="1:4" x14ac:dyDescent="0.25">
      <c r="A5167" s="6" t="s">
        <v>2791</v>
      </c>
      <c r="D5167" s="6" t="s">
        <v>1523</v>
      </c>
    </row>
    <row r="5168" spans="1:4" x14ac:dyDescent="0.25">
      <c r="A5168" s="6" t="s">
        <v>7071</v>
      </c>
      <c r="D5168" s="6" t="s">
        <v>3228</v>
      </c>
    </row>
    <row r="5169" spans="1:4" x14ac:dyDescent="0.25">
      <c r="A5169" s="6" t="s">
        <v>7893</v>
      </c>
      <c r="D5169" s="6" t="s">
        <v>7098</v>
      </c>
    </row>
    <row r="5170" spans="1:4" x14ac:dyDescent="0.25">
      <c r="A5170" s="6" t="s">
        <v>6370</v>
      </c>
      <c r="D5170" s="6" t="s">
        <v>1700</v>
      </c>
    </row>
    <row r="5171" spans="1:4" x14ac:dyDescent="0.25">
      <c r="A5171" s="6" t="s">
        <v>2878</v>
      </c>
      <c r="D5171" s="6" t="s">
        <v>1667</v>
      </c>
    </row>
    <row r="5172" spans="1:4" x14ac:dyDescent="0.25">
      <c r="A5172" s="6" t="s">
        <v>7755</v>
      </c>
      <c r="D5172" s="6" t="s">
        <v>3277</v>
      </c>
    </row>
    <row r="5173" spans="1:4" x14ac:dyDescent="0.25">
      <c r="A5173" s="6" t="s">
        <v>3016</v>
      </c>
      <c r="D5173" s="6" t="s">
        <v>3305</v>
      </c>
    </row>
    <row r="5174" spans="1:4" x14ac:dyDescent="0.25">
      <c r="A5174" s="6" t="s">
        <v>7220</v>
      </c>
      <c r="D5174" s="6" t="s">
        <v>1738</v>
      </c>
    </row>
    <row r="5175" spans="1:4" x14ac:dyDescent="0.25">
      <c r="A5175" s="6" t="s">
        <v>3086</v>
      </c>
      <c r="D5175" s="6" t="s">
        <v>3338</v>
      </c>
    </row>
    <row r="5176" spans="1:4" x14ac:dyDescent="0.25">
      <c r="A5176" s="6" t="s">
        <v>2662</v>
      </c>
      <c r="D5176" s="6" t="s">
        <v>3368</v>
      </c>
    </row>
    <row r="5177" spans="1:4" x14ac:dyDescent="0.25">
      <c r="A5177" s="6" t="s">
        <v>7756</v>
      </c>
      <c r="D5177" s="6" t="s">
        <v>3404</v>
      </c>
    </row>
    <row r="5178" spans="1:4" x14ac:dyDescent="0.25">
      <c r="A5178" s="6" t="s">
        <v>3893</v>
      </c>
      <c r="D5178" s="6" t="s">
        <v>3428</v>
      </c>
    </row>
    <row r="5179" spans="1:4" x14ac:dyDescent="0.25">
      <c r="A5179" s="6" t="s">
        <v>7072</v>
      </c>
      <c r="D5179" s="6" t="s">
        <v>3465</v>
      </c>
    </row>
    <row r="5180" spans="1:4" x14ac:dyDescent="0.25">
      <c r="A5180" s="6" t="s">
        <v>7757</v>
      </c>
      <c r="D5180" s="6" t="s">
        <v>3494</v>
      </c>
    </row>
    <row r="5181" spans="1:4" x14ac:dyDescent="0.25">
      <c r="A5181" s="6" t="s">
        <v>4168</v>
      </c>
      <c r="D5181" s="6" t="s">
        <v>3513</v>
      </c>
    </row>
    <row r="5182" spans="1:4" x14ac:dyDescent="0.25">
      <c r="A5182" s="6" t="s">
        <v>4332</v>
      </c>
      <c r="D5182" s="6" t="s">
        <v>3607</v>
      </c>
    </row>
    <row r="5183" spans="1:4" x14ac:dyDescent="0.25">
      <c r="A5183" s="6" t="s">
        <v>4351</v>
      </c>
      <c r="D5183" s="6" t="s">
        <v>3626</v>
      </c>
    </row>
    <row r="5184" spans="1:4" x14ac:dyDescent="0.25">
      <c r="A5184" s="6" t="s">
        <v>2514</v>
      </c>
      <c r="D5184" s="6" t="s">
        <v>8583</v>
      </c>
    </row>
    <row r="5185" spans="1:4" x14ac:dyDescent="0.25">
      <c r="A5185" s="6" t="s">
        <v>2153</v>
      </c>
      <c r="D5185" s="6" t="s">
        <v>7100</v>
      </c>
    </row>
    <row r="5186" spans="1:4" x14ac:dyDescent="0.25">
      <c r="A5186" s="6" t="s">
        <v>4428</v>
      </c>
      <c r="D5186" s="6" t="s">
        <v>8584</v>
      </c>
    </row>
    <row r="5187" spans="1:4" x14ac:dyDescent="0.25">
      <c r="A5187" s="6" t="s">
        <v>4503</v>
      </c>
      <c r="D5187" s="6" t="s">
        <v>2757</v>
      </c>
    </row>
    <row r="5188" spans="1:4" x14ac:dyDescent="0.25">
      <c r="A5188" s="6" t="s">
        <v>6371</v>
      </c>
      <c r="D5188" s="6" t="s">
        <v>7224</v>
      </c>
    </row>
    <row r="5189" spans="1:4" x14ac:dyDescent="0.25">
      <c r="A5189" s="6" t="s">
        <v>7073</v>
      </c>
      <c r="D5189" s="6" t="s">
        <v>1792</v>
      </c>
    </row>
    <row r="5190" spans="1:4" x14ac:dyDescent="0.25">
      <c r="A5190" s="6" t="s">
        <v>7758</v>
      </c>
      <c r="D5190" s="6" t="s">
        <v>1885</v>
      </c>
    </row>
    <row r="5191" spans="1:4" x14ac:dyDescent="0.25">
      <c r="A5191" s="6" t="s">
        <v>3879</v>
      </c>
      <c r="D5191" s="6" t="s">
        <v>2065</v>
      </c>
    </row>
    <row r="5192" spans="1:4" x14ac:dyDescent="0.25">
      <c r="A5192" s="6" t="s">
        <v>6019</v>
      </c>
      <c r="D5192" s="6" t="s">
        <v>2062</v>
      </c>
    </row>
    <row r="5193" spans="1:4" x14ac:dyDescent="0.25">
      <c r="A5193" s="6" t="s">
        <v>3927</v>
      </c>
      <c r="D5193" s="6" t="s">
        <v>3741</v>
      </c>
    </row>
    <row r="5194" spans="1:4" x14ac:dyDescent="0.25">
      <c r="A5194" s="6" t="s">
        <v>3891</v>
      </c>
      <c r="D5194" s="6" t="s">
        <v>3748</v>
      </c>
    </row>
    <row r="5195" spans="1:4" x14ac:dyDescent="0.25">
      <c r="A5195" s="6" t="s">
        <v>4029</v>
      </c>
      <c r="D5195" s="6" t="s">
        <v>3735</v>
      </c>
    </row>
    <row r="5196" spans="1:4" x14ac:dyDescent="0.25">
      <c r="A5196" s="6" t="s">
        <v>4156</v>
      </c>
      <c r="D5196" s="6" t="s">
        <v>3753</v>
      </c>
    </row>
    <row r="5197" spans="1:4" x14ac:dyDescent="0.25">
      <c r="A5197" s="6" t="s">
        <v>4165</v>
      </c>
      <c r="D5197" s="6" t="s">
        <v>6385</v>
      </c>
    </row>
    <row r="5198" spans="1:4" x14ac:dyDescent="0.25">
      <c r="A5198" s="6" t="s">
        <v>4285</v>
      </c>
      <c r="D5198" s="6" t="s">
        <v>7782</v>
      </c>
    </row>
    <row r="5199" spans="1:4" x14ac:dyDescent="0.25">
      <c r="A5199" s="6" t="s">
        <v>4328</v>
      </c>
      <c r="D5199" s="6" t="s">
        <v>5435</v>
      </c>
    </row>
    <row r="5200" spans="1:4" x14ac:dyDescent="0.25">
      <c r="A5200" s="6" t="s">
        <v>2585</v>
      </c>
      <c r="D5200" s="6" t="s">
        <v>5465</v>
      </c>
    </row>
    <row r="5201" spans="1:4" x14ac:dyDescent="0.25">
      <c r="A5201" s="6" t="s">
        <v>2008</v>
      </c>
      <c r="D5201" s="6" t="s">
        <v>8585</v>
      </c>
    </row>
    <row r="5202" spans="1:4" x14ac:dyDescent="0.25">
      <c r="A5202" s="6" t="s">
        <v>2152</v>
      </c>
      <c r="D5202" s="6" t="s">
        <v>7101</v>
      </c>
    </row>
    <row r="5203" spans="1:4" x14ac:dyDescent="0.25">
      <c r="A5203" s="6" t="s">
        <v>4500</v>
      </c>
      <c r="D5203" s="6" t="s">
        <v>8586</v>
      </c>
    </row>
    <row r="5204" spans="1:4" x14ac:dyDescent="0.25">
      <c r="A5204" s="6" t="s">
        <v>7759</v>
      </c>
      <c r="D5204" s="6" t="s">
        <v>8587</v>
      </c>
    </row>
    <row r="5205" spans="1:4" x14ac:dyDescent="0.25">
      <c r="A5205" s="6" t="s">
        <v>7760</v>
      </c>
      <c r="D5205" s="6" t="s">
        <v>7102</v>
      </c>
    </row>
    <row r="5206" spans="1:4" x14ac:dyDescent="0.25">
      <c r="A5206" s="6" t="s">
        <v>7761</v>
      </c>
      <c r="D5206" s="6" t="s">
        <v>6455</v>
      </c>
    </row>
    <row r="5207" spans="1:4" x14ac:dyDescent="0.25">
      <c r="A5207" s="6" t="s">
        <v>7074</v>
      </c>
      <c r="D5207" s="6" t="s">
        <v>8588</v>
      </c>
    </row>
    <row r="5208" spans="1:4" x14ac:dyDescent="0.25">
      <c r="A5208" s="6" t="s">
        <v>5107</v>
      </c>
      <c r="D5208" s="6" t="s">
        <v>8589</v>
      </c>
    </row>
    <row r="5209" spans="1:4" x14ac:dyDescent="0.25">
      <c r="A5209" s="6" t="s">
        <v>5217</v>
      </c>
      <c r="D5209" s="6" t="s">
        <v>7327</v>
      </c>
    </row>
    <row r="5210" spans="1:4" x14ac:dyDescent="0.25">
      <c r="A5210" s="6" t="s">
        <v>5331</v>
      </c>
      <c r="D5210" s="6" t="s">
        <v>2664</v>
      </c>
    </row>
    <row r="5211" spans="1:4" x14ac:dyDescent="0.25">
      <c r="A5211" s="6" t="s">
        <v>2645</v>
      </c>
      <c r="D5211" s="6" t="s">
        <v>1950</v>
      </c>
    </row>
    <row r="5212" spans="1:4" x14ac:dyDescent="0.25">
      <c r="A5212" s="6" t="s">
        <v>2267</v>
      </c>
      <c r="D5212" s="6" t="s">
        <v>8590</v>
      </c>
    </row>
    <row r="5213" spans="1:4" x14ac:dyDescent="0.25">
      <c r="A5213" s="6" t="s">
        <v>5484</v>
      </c>
      <c r="D5213" s="6" t="s">
        <v>8591</v>
      </c>
    </row>
    <row r="5214" spans="1:4" x14ac:dyDescent="0.25">
      <c r="A5214" s="6" t="s">
        <v>5481</v>
      </c>
      <c r="D5214" s="6" t="s">
        <v>6386</v>
      </c>
    </row>
    <row r="5215" spans="1:4" x14ac:dyDescent="0.25">
      <c r="A5215" s="6" t="s">
        <v>7762</v>
      </c>
      <c r="D5215" s="6" t="s">
        <v>7103</v>
      </c>
    </row>
    <row r="5216" spans="1:4" x14ac:dyDescent="0.25">
      <c r="A5216" s="6" t="s">
        <v>3267</v>
      </c>
      <c r="D5216" s="6" t="s">
        <v>3227</v>
      </c>
    </row>
    <row r="5217" spans="1:4" x14ac:dyDescent="0.25">
      <c r="A5217" s="6" t="s">
        <v>3375</v>
      </c>
      <c r="D5217" s="6" t="s">
        <v>7783</v>
      </c>
    </row>
    <row r="5218" spans="1:4" x14ac:dyDescent="0.25">
      <c r="A5218" s="6" t="s">
        <v>6372</v>
      </c>
      <c r="D5218" s="6" t="s">
        <v>6387</v>
      </c>
    </row>
    <row r="5219" spans="1:4" x14ac:dyDescent="0.25">
      <c r="A5219" s="6" t="s">
        <v>3539</v>
      </c>
      <c r="D5219" s="6" t="s">
        <v>7104</v>
      </c>
    </row>
    <row r="5220" spans="1:4" x14ac:dyDescent="0.25">
      <c r="A5220" s="6" t="s">
        <v>3582</v>
      </c>
      <c r="D5220" s="6" t="s">
        <v>3616</v>
      </c>
    </row>
    <row r="5221" spans="1:4" x14ac:dyDescent="0.25">
      <c r="A5221" s="6" t="s">
        <v>5379</v>
      </c>
      <c r="D5221" s="6" t="s">
        <v>4383</v>
      </c>
    </row>
    <row r="5222" spans="1:4" x14ac:dyDescent="0.25">
      <c r="A5222" s="6" t="s">
        <v>2760</v>
      </c>
      <c r="D5222" s="6" t="s">
        <v>2688</v>
      </c>
    </row>
    <row r="5223" spans="1:4" x14ac:dyDescent="0.25">
      <c r="A5223" s="6" t="s">
        <v>1789</v>
      </c>
      <c r="D5223" s="6" t="s">
        <v>2028</v>
      </c>
    </row>
    <row r="5224" spans="1:4" x14ac:dyDescent="0.25">
      <c r="A5224" s="6" t="s">
        <v>1894</v>
      </c>
      <c r="D5224" s="6" t="s">
        <v>2214</v>
      </c>
    </row>
    <row r="5225" spans="1:4" x14ac:dyDescent="0.25">
      <c r="A5225" s="6" t="s">
        <v>2043</v>
      </c>
      <c r="D5225" s="6" t="s">
        <v>8592</v>
      </c>
    </row>
    <row r="5226" spans="1:4" x14ac:dyDescent="0.25">
      <c r="A5226" s="6" t="s">
        <v>3723</v>
      </c>
      <c r="D5226" s="6" t="s">
        <v>7784</v>
      </c>
    </row>
    <row r="5227" spans="1:4" x14ac:dyDescent="0.25">
      <c r="A5227" s="6" t="s">
        <v>1336</v>
      </c>
      <c r="D5227" s="6" t="s">
        <v>5197</v>
      </c>
    </row>
    <row r="5228" spans="1:4" x14ac:dyDescent="0.25">
      <c r="A5228" s="6" t="s">
        <v>3197</v>
      </c>
      <c r="D5228" s="6" t="s">
        <v>2706</v>
      </c>
    </row>
    <row r="5229" spans="1:4" x14ac:dyDescent="0.25">
      <c r="A5229" s="6" t="s">
        <v>1462</v>
      </c>
      <c r="D5229" s="6" t="s">
        <v>5424</v>
      </c>
    </row>
    <row r="5230" spans="1:4" x14ac:dyDescent="0.25">
      <c r="A5230" s="6" t="s">
        <v>3259</v>
      </c>
      <c r="D5230" s="6" t="s">
        <v>7785</v>
      </c>
    </row>
    <row r="5231" spans="1:4" x14ac:dyDescent="0.25">
      <c r="A5231" s="6" t="s">
        <v>7894</v>
      </c>
      <c r="D5231" s="6" t="s">
        <v>6025</v>
      </c>
    </row>
    <row r="5232" spans="1:4" x14ac:dyDescent="0.25">
      <c r="A5232" s="6" t="s">
        <v>3333</v>
      </c>
      <c r="D5232" s="6" t="s">
        <v>8593</v>
      </c>
    </row>
    <row r="5233" spans="1:4" x14ac:dyDescent="0.25">
      <c r="A5233" s="6" t="s">
        <v>3558</v>
      </c>
      <c r="D5233" s="6" t="s">
        <v>6456</v>
      </c>
    </row>
    <row r="5234" spans="1:4" x14ac:dyDescent="0.25">
      <c r="A5234" s="6" t="s">
        <v>3566</v>
      </c>
      <c r="D5234" s="6" t="s">
        <v>2903</v>
      </c>
    </row>
    <row r="5235" spans="1:4" x14ac:dyDescent="0.25">
      <c r="A5235" s="6" t="s">
        <v>7075</v>
      </c>
      <c r="D5235" s="6" t="s">
        <v>2995</v>
      </c>
    </row>
    <row r="5236" spans="1:4" x14ac:dyDescent="0.25">
      <c r="A5236" s="6" t="s">
        <v>2532</v>
      </c>
      <c r="D5236" s="6" t="s">
        <v>6457</v>
      </c>
    </row>
    <row r="5237" spans="1:4" x14ac:dyDescent="0.25">
      <c r="A5237" s="6" t="s">
        <v>2039</v>
      </c>
      <c r="D5237" s="6" t="s">
        <v>8594</v>
      </c>
    </row>
    <row r="5238" spans="1:4" x14ac:dyDescent="0.25">
      <c r="A5238" s="6" t="s">
        <v>2188</v>
      </c>
      <c r="D5238" s="6" t="s">
        <v>3068</v>
      </c>
    </row>
    <row r="5239" spans="1:4" x14ac:dyDescent="0.25">
      <c r="A5239" s="6" t="s">
        <v>3718</v>
      </c>
      <c r="D5239" s="6" t="s">
        <v>2511</v>
      </c>
    </row>
    <row r="5240" spans="1:4" x14ac:dyDescent="0.25">
      <c r="A5240" s="6" t="s">
        <v>3773</v>
      </c>
      <c r="D5240" s="6" t="s">
        <v>1984</v>
      </c>
    </row>
    <row r="5241" spans="1:4" x14ac:dyDescent="0.25">
      <c r="A5241" s="6" t="s">
        <v>6020</v>
      </c>
      <c r="D5241" s="6" t="s">
        <v>8595</v>
      </c>
    </row>
    <row r="5242" spans="1:4" x14ac:dyDescent="0.25">
      <c r="A5242" s="6" t="s">
        <v>7895</v>
      </c>
      <c r="D5242" s="6" t="s">
        <v>1322</v>
      </c>
    </row>
    <row r="5243" spans="1:4" x14ac:dyDescent="0.25">
      <c r="A5243" s="6" t="s">
        <v>4930</v>
      </c>
      <c r="D5243" s="6" t="s">
        <v>3827</v>
      </c>
    </row>
    <row r="5244" spans="1:4" x14ac:dyDescent="0.25">
      <c r="A5244" s="6" t="s">
        <v>7763</v>
      </c>
      <c r="D5244" s="6" t="s">
        <v>6388</v>
      </c>
    </row>
    <row r="5245" spans="1:4" x14ac:dyDescent="0.25">
      <c r="A5245" s="6" t="s">
        <v>4965</v>
      </c>
      <c r="D5245" s="6" t="s">
        <v>1511</v>
      </c>
    </row>
    <row r="5246" spans="1:4" x14ac:dyDescent="0.25">
      <c r="A5246" s="6" t="s">
        <v>5038</v>
      </c>
      <c r="D5246" s="6" t="s">
        <v>3860</v>
      </c>
    </row>
    <row r="5247" spans="1:4" x14ac:dyDescent="0.25">
      <c r="A5247" s="6" t="s">
        <v>5103</v>
      </c>
      <c r="D5247" s="6" t="s">
        <v>1623</v>
      </c>
    </row>
    <row r="5248" spans="1:4" x14ac:dyDescent="0.25">
      <c r="A5248" s="6" t="s">
        <v>7076</v>
      </c>
      <c r="D5248" s="6" t="s">
        <v>1663</v>
      </c>
    </row>
    <row r="5249" spans="1:4" x14ac:dyDescent="0.25">
      <c r="A5249" s="6" t="s">
        <v>5260</v>
      </c>
      <c r="D5249" s="6" t="s">
        <v>3930</v>
      </c>
    </row>
    <row r="5250" spans="1:4" x14ac:dyDescent="0.25">
      <c r="A5250" s="6" t="s">
        <v>5857</v>
      </c>
      <c r="D5250" s="6" t="s">
        <v>1762</v>
      </c>
    </row>
    <row r="5251" spans="1:4" x14ac:dyDescent="0.25">
      <c r="A5251" s="6" t="s">
        <v>7077</v>
      </c>
      <c r="D5251" s="6" t="s">
        <v>4017</v>
      </c>
    </row>
    <row r="5252" spans="1:4" x14ac:dyDescent="0.25">
      <c r="A5252" s="6" t="s">
        <v>6153</v>
      </c>
      <c r="D5252" s="6" t="s">
        <v>4113</v>
      </c>
    </row>
    <row r="5253" spans="1:4" x14ac:dyDescent="0.25">
      <c r="A5253" s="6" t="s">
        <v>8750</v>
      </c>
      <c r="D5253" s="6" t="s">
        <v>4196</v>
      </c>
    </row>
    <row r="5254" spans="1:4" x14ac:dyDescent="0.25">
      <c r="A5254" s="6" t="s">
        <v>2709</v>
      </c>
      <c r="D5254" s="6" t="s">
        <v>4206</v>
      </c>
    </row>
    <row r="5255" spans="1:4" x14ac:dyDescent="0.25">
      <c r="A5255" s="6" t="s">
        <v>6452</v>
      </c>
      <c r="D5255" s="6" t="s">
        <v>8596</v>
      </c>
    </row>
    <row r="5256" spans="1:4" x14ac:dyDescent="0.25">
      <c r="A5256" s="6" t="s">
        <v>7078</v>
      </c>
      <c r="D5256" s="6" t="s">
        <v>4270</v>
      </c>
    </row>
    <row r="5257" spans="1:4" x14ac:dyDescent="0.25">
      <c r="A5257" s="6" t="s">
        <v>6154</v>
      </c>
      <c r="D5257" s="6" t="s">
        <v>2524</v>
      </c>
    </row>
    <row r="5258" spans="1:4" x14ac:dyDescent="0.25">
      <c r="A5258" s="6" t="s">
        <v>7079</v>
      </c>
      <c r="D5258" s="6" t="s">
        <v>2000</v>
      </c>
    </row>
    <row r="5259" spans="1:4" x14ac:dyDescent="0.25">
      <c r="A5259" s="6" t="s">
        <v>3094</v>
      </c>
      <c r="D5259" s="6" t="s">
        <v>2167</v>
      </c>
    </row>
    <row r="5260" spans="1:4" x14ac:dyDescent="0.25">
      <c r="A5260" s="6" t="s">
        <v>3794</v>
      </c>
      <c r="D5260" s="6" t="s">
        <v>4450</v>
      </c>
    </row>
    <row r="5261" spans="1:4" x14ac:dyDescent="0.25">
      <c r="A5261" s="6" t="s">
        <v>6373</v>
      </c>
      <c r="D5261" s="6" t="s">
        <v>4489</v>
      </c>
    </row>
    <row r="5262" spans="1:4" x14ac:dyDescent="0.25">
      <c r="A5262" s="6" t="s">
        <v>7080</v>
      </c>
      <c r="D5262" s="6" t="s">
        <v>8597</v>
      </c>
    </row>
    <row r="5263" spans="1:4" x14ac:dyDescent="0.25">
      <c r="A5263" s="6" t="s">
        <v>3843</v>
      </c>
      <c r="D5263" s="6" t="s">
        <v>1275</v>
      </c>
    </row>
    <row r="5264" spans="1:4" x14ac:dyDescent="0.25">
      <c r="A5264" s="6" t="s">
        <v>3870</v>
      </c>
      <c r="D5264" s="6" t="s">
        <v>1324</v>
      </c>
    </row>
    <row r="5265" spans="1:4" x14ac:dyDescent="0.25">
      <c r="A5265" s="6" t="s">
        <v>6096</v>
      </c>
      <c r="D5265" s="6" t="s">
        <v>6389</v>
      </c>
    </row>
    <row r="5266" spans="1:4" x14ac:dyDescent="0.25">
      <c r="A5266" s="6" t="s">
        <v>3896</v>
      </c>
      <c r="D5266" s="6" t="s">
        <v>8598</v>
      </c>
    </row>
    <row r="5267" spans="1:4" x14ac:dyDescent="0.25">
      <c r="A5267" s="6" t="s">
        <v>3954</v>
      </c>
      <c r="D5267" s="6" t="s">
        <v>4545</v>
      </c>
    </row>
    <row r="5268" spans="1:4" x14ac:dyDescent="0.25">
      <c r="A5268" s="6" t="s">
        <v>7764</v>
      </c>
      <c r="D5268" s="6" t="s">
        <v>4550</v>
      </c>
    </row>
    <row r="5269" spans="1:4" x14ac:dyDescent="0.25">
      <c r="A5269" s="6" t="s">
        <v>3989</v>
      </c>
      <c r="D5269" s="6" t="s">
        <v>1621</v>
      </c>
    </row>
    <row r="5270" spans="1:4" x14ac:dyDescent="0.25">
      <c r="A5270" s="6" t="s">
        <v>4077</v>
      </c>
      <c r="D5270" s="6" t="s">
        <v>4632</v>
      </c>
    </row>
    <row r="5271" spans="1:4" x14ac:dyDescent="0.25">
      <c r="A5271" s="6" t="s">
        <v>4172</v>
      </c>
      <c r="D5271" s="6" t="s">
        <v>4702</v>
      </c>
    </row>
    <row r="5272" spans="1:4" x14ac:dyDescent="0.25">
      <c r="A5272" s="6" t="s">
        <v>4226</v>
      </c>
      <c r="D5272" s="6" t="s">
        <v>4709</v>
      </c>
    </row>
    <row r="5273" spans="1:4" x14ac:dyDescent="0.25">
      <c r="A5273" s="6" t="s">
        <v>4257</v>
      </c>
      <c r="D5273" s="6" t="s">
        <v>4775</v>
      </c>
    </row>
    <row r="5274" spans="1:4" x14ac:dyDescent="0.25">
      <c r="A5274" s="6" t="s">
        <v>7985</v>
      </c>
      <c r="D5274" s="6" t="s">
        <v>7328</v>
      </c>
    </row>
    <row r="5275" spans="1:4" x14ac:dyDescent="0.25">
      <c r="A5275" s="6" t="s">
        <v>6453</v>
      </c>
      <c r="D5275" s="6" t="s">
        <v>8751</v>
      </c>
    </row>
    <row r="5276" spans="1:4" x14ac:dyDescent="0.25">
      <c r="A5276" s="6" t="s">
        <v>6454</v>
      </c>
      <c r="D5276" s="6" t="s">
        <v>2480</v>
      </c>
    </row>
    <row r="5277" spans="1:4" x14ac:dyDescent="0.25">
      <c r="A5277" s="6" t="s">
        <v>4337</v>
      </c>
      <c r="D5277" s="6" t="s">
        <v>1810</v>
      </c>
    </row>
    <row r="5278" spans="1:4" x14ac:dyDescent="0.25">
      <c r="A5278" s="6" t="s">
        <v>2515</v>
      </c>
      <c r="D5278" s="6" t="s">
        <v>2116</v>
      </c>
    </row>
    <row r="5279" spans="1:4" x14ac:dyDescent="0.25">
      <c r="A5279" s="6" t="s">
        <v>1854</v>
      </c>
      <c r="D5279" s="6" t="s">
        <v>2045</v>
      </c>
    </row>
    <row r="5280" spans="1:4" x14ac:dyDescent="0.25">
      <c r="A5280" s="6" t="s">
        <v>2154</v>
      </c>
      <c r="D5280" s="6" t="s">
        <v>2273</v>
      </c>
    </row>
    <row r="5281" spans="1:4" x14ac:dyDescent="0.25">
      <c r="A5281" s="6" t="s">
        <v>5560</v>
      </c>
      <c r="D5281" s="6" t="s">
        <v>8599</v>
      </c>
    </row>
    <row r="5282" spans="1:4" x14ac:dyDescent="0.25">
      <c r="A5282" s="6" t="s">
        <v>6374</v>
      </c>
      <c r="D5282" s="6" t="s">
        <v>7106</v>
      </c>
    </row>
    <row r="5283" spans="1:4" x14ac:dyDescent="0.25">
      <c r="A5283" s="6" t="s">
        <v>6375</v>
      </c>
      <c r="D5283" s="6" t="s">
        <v>5000</v>
      </c>
    </row>
    <row r="5284" spans="1:4" x14ac:dyDescent="0.25">
      <c r="A5284" s="6" t="s">
        <v>6517</v>
      </c>
      <c r="D5284" s="6" t="s">
        <v>8600</v>
      </c>
    </row>
    <row r="5285" spans="1:4" x14ac:dyDescent="0.25">
      <c r="A5285" s="6" t="s">
        <v>7322</v>
      </c>
      <c r="D5285" s="6" t="s">
        <v>5076</v>
      </c>
    </row>
    <row r="5286" spans="1:4" x14ac:dyDescent="0.25">
      <c r="A5286" s="6" t="s">
        <v>4534</v>
      </c>
      <c r="D5286" s="6" t="s">
        <v>5116</v>
      </c>
    </row>
    <row r="5287" spans="1:4" x14ac:dyDescent="0.25">
      <c r="A5287" s="6" t="s">
        <v>7081</v>
      </c>
      <c r="D5287" s="6" t="s">
        <v>5176</v>
      </c>
    </row>
    <row r="5288" spans="1:4" x14ac:dyDescent="0.25">
      <c r="A5288" s="6" t="s">
        <v>7765</v>
      </c>
      <c r="D5288" s="6" t="s">
        <v>5180</v>
      </c>
    </row>
    <row r="5289" spans="1:4" x14ac:dyDescent="0.25">
      <c r="A5289" s="6" t="s">
        <v>4662</v>
      </c>
      <c r="D5289" s="6" t="s">
        <v>5241</v>
      </c>
    </row>
    <row r="5290" spans="1:4" x14ac:dyDescent="0.25">
      <c r="A5290" s="6" t="s">
        <v>7082</v>
      </c>
      <c r="D5290" s="6" t="s">
        <v>5343</v>
      </c>
    </row>
    <row r="5291" spans="1:4" x14ac:dyDescent="0.25">
      <c r="A5291" s="6" t="s">
        <v>4750</v>
      </c>
      <c r="D5291" s="6" t="s">
        <v>5370</v>
      </c>
    </row>
    <row r="5292" spans="1:4" x14ac:dyDescent="0.25">
      <c r="A5292" s="6" t="s">
        <v>4766</v>
      </c>
      <c r="D5292" s="6" t="s">
        <v>2763</v>
      </c>
    </row>
    <row r="5293" spans="1:4" x14ac:dyDescent="0.25">
      <c r="A5293" s="6" t="s">
        <v>7323</v>
      </c>
      <c r="D5293" s="6" t="s">
        <v>1794</v>
      </c>
    </row>
    <row r="5294" spans="1:4" x14ac:dyDescent="0.25">
      <c r="A5294" s="6" t="s">
        <v>7986</v>
      </c>
      <c r="D5294" s="6" t="s">
        <v>2102</v>
      </c>
    </row>
    <row r="5295" spans="1:4" x14ac:dyDescent="0.25">
      <c r="A5295" s="6" t="s">
        <v>4819</v>
      </c>
      <c r="D5295" s="6" t="s">
        <v>5467</v>
      </c>
    </row>
    <row r="5296" spans="1:4" x14ac:dyDescent="0.25">
      <c r="A5296" s="6" t="s">
        <v>2360</v>
      </c>
      <c r="D5296" s="6" t="s">
        <v>5472</v>
      </c>
    </row>
    <row r="5297" spans="1:4" x14ac:dyDescent="0.25">
      <c r="A5297" s="6" t="s">
        <v>2418</v>
      </c>
      <c r="D5297" s="6" t="s">
        <v>8601</v>
      </c>
    </row>
    <row r="5298" spans="1:4" x14ac:dyDescent="0.25">
      <c r="A5298" s="6" t="s">
        <v>4873</v>
      </c>
      <c r="D5298" s="6" t="s">
        <v>8602</v>
      </c>
    </row>
    <row r="5299" spans="1:4" x14ac:dyDescent="0.25">
      <c r="A5299" s="6" t="s">
        <v>4866</v>
      </c>
      <c r="D5299" s="6" t="s">
        <v>4672</v>
      </c>
    </row>
    <row r="5300" spans="1:4" x14ac:dyDescent="0.25">
      <c r="A5300" s="6" t="s">
        <v>7083</v>
      </c>
      <c r="D5300" s="6" t="s">
        <v>6074</v>
      </c>
    </row>
    <row r="5301" spans="1:4" x14ac:dyDescent="0.25">
      <c r="A5301" s="6" t="s">
        <v>7766</v>
      </c>
      <c r="D5301" s="6" t="s">
        <v>8603</v>
      </c>
    </row>
    <row r="5302" spans="1:4" x14ac:dyDescent="0.25">
      <c r="A5302" s="6" t="s">
        <v>6376</v>
      </c>
      <c r="D5302" s="6" t="s">
        <v>2339</v>
      </c>
    </row>
    <row r="5303" spans="1:4" x14ac:dyDescent="0.25">
      <c r="A5303" s="6" t="s">
        <v>6021</v>
      </c>
      <c r="D5303" s="6" t="s">
        <v>1368</v>
      </c>
    </row>
    <row r="5304" spans="1:4" x14ac:dyDescent="0.25">
      <c r="A5304" s="6" t="s">
        <v>7221</v>
      </c>
      <c r="D5304" s="6" t="s">
        <v>6027</v>
      </c>
    </row>
    <row r="5305" spans="1:4" x14ac:dyDescent="0.25">
      <c r="A5305" s="6" t="s">
        <v>7767</v>
      </c>
      <c r="D5305" s="6" t="s">
        <v>8604</v>
      </c>
    </row>
    <row r="5306" spans="1:4" x14ac:dyDescent="0.25">
      <c r="A5306" s="6" t="s">
        <v>2692</v>
      </c>
      <c r="D5306" s="6" t="s">
        <v>1537</v>
      </c>
    </row>
    <row r="5307" spans="1:4" x14ac:dyDescent="0.25">
      <c r="A5307" s="6" t="s">
        <v>3764</v>
      </c>
      <c r="D5307" s="6" t="s">
        <v>5026</v>
      </c>
    </row>
    <row r="5308" spans="1:4" x14ac:dyDescent="0.25">
      <c r="A5308" s="6" t="s">
        <v>3768</v>
      </c>
      <c r="D5308" s="6" t="s">
        <v>8605</v>
      </c>
    </row>
    <row r="5309" spans="1:4" x14ac:dyDescent="0.25">
      <c r="A5309" s="6" t="s">
        <v>7084</v>
      </c>
      <c r="D5309" s="6" t="s">
        <v>5047</v>
      </c>
    </row>
    <row r="5310" spans="1:4" x14ac:dyDescent="0.25">
      <c r="A5310" s="6" t="s">
        <v>7768</v>
      </c>
      <c r="D5310" s="6" t="s">
        <v>5240</v>
      </c>
    </row>
    <row r="5311" spans="1:4" x14ac:dyDescent="0.25">
      <c r="A5311" s="6" t="s">
        <v>5111</v>
      </c>
      <c r="D5311" s="6" t="s">
        <v>8606</v>
      </c>
    </row>
    <row r="5312" spans="1:4" x14ac:dyDescent="0.25">
      <c r="A5312" s="6" t="s">
        <v>5288</v>
      </c>
      <c r="D5312" s="6" t="s">
        <v>8607</v>
      </c>
    </row>
    <row r="5313" spans="1:4" x14ac:dyDescent="0.25">
      <c r="A5313" s="6" t="s">
        <v>6656</v>
      </c>
      <c r="D5313" s="6" t="s">
        <v>5310</v>
      </c>
    </row>
    <row r="5314" spans="1:4" x14ac:dyDescent="0.25">
      <c r="A5314" s="6" t="s">
        <v>7769</v>
      </c>
      <c r="D5314" s="6" t="s">
        <v>2637</v>
      </c>
    </row>
    <row r="5315" spans="1:4" x14ac:dyDescent="0.25">
      <c r="A5315" s="6" t="s">
        <v>2556</v>
      </c>
      <c r="D5315" s="6" t="s">
        <v>2254</v>
      </c>
    </row>
    <row r="5316" spans="1:4" x14ac:dyDescent="0.25">
      <c r="A5316" s="6" t="s">
        <v>2258</v>
      </c>
      <c r="D5316" s="6" t="s">
        <v>5474</v>
      </c>
    </row>
    <row r="5317" spans="1:4" x14ac:dyDescent="0.25">
      <c r="A5317" s="6" t="s">
        <v>5468</v>
      </c>
      <c r="D5317" s="6" t="s">
        <v>6391</v>
      </c>
    </row>
    <row r="5318" spans="1:4" x14ac:dyDescent="0.25">
      <c r="A5318" s="6" t="s">
        <v>6022</v>
      </c>
      <c r="D5318" s="6" t="s">
        <v>1267</v>
      </c>
    </row>
    <row r="5319" spans="1:4" x14ac:dyDescent="0.25">
      <c r="A5319" s="6" t="s">
        <v>3425</v>
      </c>
      <c r="D5319" s="6" t="s">
        <v>4925</v>
      </c>
    </row>
    <row r="5320" spans="1:4" x14ac:dyDescent="0.25">
      <c r="A5320" s="6" t="s">
        <v>7987</v>
      </c>
      <c r="D5320" s="6" t="s">
        <v>8608</v>
      </c>
    </row>
    <row r="5321" spans="1:4" x14ac:dyDescent="0.25">
      <c r="A5321" s="6" t="s">
        <v>3733</v>
      </c>
      <c r="D5321" s="6" t="s">
        <v>1489</v>
      </c>
    </row>
    <row r="5322" spans="1:4" x14ac:dyDescent="0.25">
      <c r="A5322" s="6" t="s">
        <v>4512</v>
      </c>
      <c r="D5322" s="6" t="s">
        <v>4952</v>
      </c>
    </row>
    <row r="5323" spans="1:4" x14ac:dyDescent="0.25">
      <c r="A5323" s="6" t="s">
        <v>6378</v>
      </c>
      <c r="D5323" s="6" t="s">
        <v>1631</v>
      </c>
    </row>
    <row r="5324" spans="1:4" x14ac:dyDescent="0.25">
      <c r="A5324" s="6" t="s">
        <v>4571</v>
      </c>
      <c r="D5324" s="6" t="s">
        <v>6392</v>
      </c>
    </row>
    <row r="5325" spans="1:4" x14ac:dyDescent="0.25">
      <c r="A5325" s="6" t="s">
        <v>4611</v>
      </c>
      <c r="D5325" s="6" t="s">
        <v>5044</v>
      </c>
    </row>
    <row r="5326" spans="1:4" x14ac:dyDescent="0.25">
      <c r="A5326" s="6" t="s">
        <v>7896</v>
      </c>
      <c r="D5326" s="6" t="s">
        <v>5079</v>
      </c>
    </row>
    <row r="5327" spans="1:4" x14ac:dyDescent="0.25">
      <c r="A5327" s="6" t="s">
        <v>4646</v>
      </c>
      <c r="D5327" s="6" t="s">
        <v>5114</v>
      </c>
    </row>
    <row r="5328" spans="1:4" x14ac:dyDescent="0.25">
      <c r="A5328" s="6" t="s">
        <v>4719</v>
      </c>
      <c r="D5328" s="6" t="s">
        <v>5175</v>
      </c>
    </row>
    <row r="5329" spans="1:4" x14ac:dyDescent="0.25">
      <c r="A5329" s="6" t="s">
        <v>7770</v>
      </c>
      <c r="D5329" s="6" t="s">
        <v>5236</v>
      </c>
    </row>
    <row r="5330" spans="1:4" x14ac:dyDescent="0.25">
      <c r="A5330" s="6" t="s">
        <v>2343</v>
      </c>
      <c r="D5330" s="6" t="s">
        <v>5237</v>
      </c>
    </row>
    <row r="5331" spans="1:4" x14ac:dyDescent="0.25">
      <c r="A5331" s="6" t="s">
        <v>4852</v>
      </c>
      <c r="D5331" s="6" t="s">
        <v>5243</v>
      </c>
    </row>
    <row r="5332" spans="1:4" x14ac:dyDescent="0.25">
      <c r="A5332" s="6" t="s">
        <v>7324</v>
      </c>
      <c r="D5332" s="6" t="s">
        <v>5246</v>
      </c>
    </row>
    <row r="5333" spans="1:4" x14ac:dyDescent="0.25">
      <c r="A5333" s="6" t="s">
        <v>6379</v>
      </c>
      <c r="D5333" s="6" t="s">
        <v>5306</v>
      </c>
    </row>
    <row r="5334" spans="1:4" x14ac:dyDescent="0.25">
      <c r="A5334" s="6" t="s">
        <v>4554</v>
      </c>
      <c r="D5334" s="6" t="s">
        <v>5309</v>
      </c>
    </row>
    <row r="5335" spans="1:4" x14ac:dyDescent="0.25">
      <c r="A5335" s="6" t="s">
        <v>7085</v>
      </c>
      <c r="D5335" s="6" t="s">
        <v>2715</v>
      </c>
    </row>
    <row r="5336" spans="1:4" x14ac:dyDescent="0.25">
      <c r="A5336" s="6" t="s">
        <v>6073</v>
      </c>
      <c r="D5336" s="6" t="s">
        <v>2283</v>
      </c>
    </row>
    <row r="5337" spans="1:4" x14ac:dyDescent="0.25">
      <c r="A5337" s="6" t="s">
        <v>4651</v>
      </c>
      <c r="D5337" s="6" t="s">
        <v>2101</v>
      </c>
    </row>
    <row r="5338" spans="1:4" x14ac:dyDescent="0.25">
      <c r="A5338" s="6" t="s">
        <v>7086</v>
      </c>
      <c r="D5338" s="6" t="s">
        <v>5440</v>
      </c>
    </row>
    <row r="5339" spans="1:4" x14ac:dyDescent="0.25">
      <c r="A5339" s="6" t="s">
        <v>7771</v>
      </c>
      <c r="D5339" s="6" t="s">
        <v>5471</v>
      </c>
    </row>
    <row r="5340" spans="1:4" x14ac:dyDescent="0.25">
      <c r="A5340" s="6" t="s">
        <v>7087</v>
      </c>
      <c r="D5340" s="6" t="s">
        <v>5499</v>
      </c>
    </row>
    <row r="5341" spans="1:4" x14ac:dyDescent="0.25">
      <c r="A5341" s="6" t="s">
        <v>7222</v>
      </c>
      <c r="D5341" s="6" t="s">
        <v>1371</v>
      </c>
    </row>
    <row r="5342" spans="1:4" x14ac:dyDescent="0.25">
      <c r="A5342" s="6" t="s">
        <v>4800</v>
      </c>
      <c r="D5342" s="6" t="s">
        <v>1406</v>
      </c>
    </row>
    <row r="5343" spans="1:4" x14ac:dyDescent="0.25">
      <c r="A5343" s="6" t="s">
        <v>2373</v>
      </c>
      <c r="D5343" s="6" t="s">
        <v>1341</v>
      </c>
    </row>
    <row r="5344" spans="1:4" x14ac:dyDescent="0.25">
      <c r="A5344" s="6" t="s">
        <v>2397</v>
      </c>
      <c r="D5344" s="6" t="s">
        <v>3174</v>
      </c>
    </row>
    <row r="5345" spans="1:4" x14ac:dyDescent="0.25">
      <c r="A5345" s="6" t="s">
        <v>1427</v>
      </c>
      <c r="D5345" s="6" t="s">
        <v>8609</v>
      </c>
    </row>
    <row r="5346" spans="1:4" x14ac:dyDescent="0.25">
      <c r="A5346" s="6" t="s">
        <v>1569</v>
      </c>
      <c r="D5346" s="6" t="s">
        <v>8610</v>
      </c>
    </row>
    <row r="5347" spans="1:4" x14ac:dyDescent="0.25">
      <c r="A5347" s="6" t="s">
        <v>4578</v>
      </c>
      <c r="D5347" s="6" t="s">
        <v>1562</v>
      </c>
    </row>
    <row r="5348" spans="1:4" x14ac:dyDescent="0.25">
      <c r="A5348" s="6" t="s">
        <v>7772</v>
      </c>
      <c r="D5348" s="6" t="s">
        <v>1472</v>
      </c>
    </row>
    <row r="5349" spans="1:4" x14ac:dyDescent="0.25">
      <c r="A5349" s="6" t="s">
        <v>1720</v>
      </c>
      <c r="D5349" s="6" t="s">
        <v>3218</v>
      </c>
    </row>
    <row r="5350" spans="1:4" x14ac:dyDescent="0.25">
      <c r="A5350" s="6" t="s">
        <v>4654</v>
      </c>
      <c r="D5350" s="6" t="s">
        <v>3245</v>
      </c>
    </row>
    <row r="5351" spans="1:4" x14ac:dyDescent="0.25">
      <c r="A5351" s="6" t="s">
        <v>4680</v>
      </c>
      <c r="D5351" s="6" t="s">
        <v>6028</v>
      </c>
    </row>
    <row r="5352" spans="1:4" x14ac:dyDescent="0.25">
      <c r="A5352" s="6" t="s">
        <v>7773</v>
      </c>
      <c r="D5352" s="6" t="s">
        <v>1703</v>
      </c>
    </row>
    <row r="5353" spans="1:4" x14ac:dyDescent="0.25">
      <c r="A5353" s="6" t="s">
        <v>7774</v>
      </c>
      <c r="D5353" s="6" t="s">
        <v>1600</v>
      </c>
    </row>
    <row r="5354" spans="1:4" x14ac:dyDescent="0.25">
      <c r="A5354" s="6" t="s">
        <v>4810</v>
      </c>
      <c r="D5354" s="6" t="s">
        <v>3264</v>
      </c>
    </row>
    <row r="5355" spans="1:4" x14ac:dyDescent="0.25">
      <c r="A5355" s="6" t="s">
        <v>4804</v>
      </c>
      <c r="D5355" s="6" t="s">
        <v>3289</v>
      </c>
    </row>
    <row r="5356" spans="1:4" x14ac:dyDescent="0.25">
      <c r="A5356" s="6" t="s">
        <v>2377</v>
      </c>
      <c r="D5356" s="6" t="s">
        <v>8611</v>
      </c>
    </row>
    <row r="5357" spans="1:4" x14ac:dyDescent="0.25">
      <c r="A5357" s="6" t="s">
        <v>2416</v>
      </c>
      <c r="D5357" s="6" t="s">
        <v>8612</v>
      </c>
    </row>
    <row r="5358" spans="1:4" x14ac:dyDescent="0.25">
      <c r="A5358" s="6" t="s">
        <v>7325</v>
      </c>
      <c r="D5358" s="6" t="s">
        <v>1747</v>
      </c>
    </row>
    <row r="5359" spans="1:4" x14ac:dyDescent="0.25">
      <c r="A5359" s="6" t="s">
        <v>6380</v>
      </c>
      <c r="D5359" s="6" t="s">
        <v>3318</v>
      </c>
    </row>
    <row r="5360" spans="1:4" x14ac:dyDescent="0.25">
      <c r="A5360" s="6" t="s">
        <v>7088</v>
      </c>
      <c r="D5360" s="6" t="s">
        <v>3352</v>
      </c>
    </row>
    <row r="5361" spans="1:4" x14ac:dyDescent="0.25">
      <c r="A5361" s="6" t="s">
        <v>7775</v>
      </c>
      <c r="D5361" s="6" t="s">
        <v>3403</v>
      </c>
    </row>
    <row r="5362" spans="1:4" x14ac:dyDescent="0.25">
      <c r="A5362" s="6" t="s">
        <v>3286</v>
      </c>
      <c r="D5362" s="6" t="s">
        <v>7108</v>
      </c>
    </row>
    <row r="5363" spans="1:4" x14ac:dyDescent="0.25">
      <c r="A5363" s="6" t="s">
        <v>6381</v>
      </c>
      <c r="D5363" s="6" t="s">
        <v>8613</v>
      </c>
    </row>
    <row r="5364" spans="1:4" x14ac:dyDescent="0.25">
      <c r="A5364" s="6" t="s">
        <v>3395</v>
      </c>
      <c r="D5364" s="6" t="s">
        <v>3460</v>
      </c>
    </row>
    <row r="5365" spans="1:4" x14ac:dyDescent="0.25">
      <c r="A5365" s="6" t="s">
        <v>3407</v>
      </c>
      <c r="D5365" s="6" t="s">
        <v>3456</v>
      </c>
    </row>
    <row r="5366" spans="1:4" x14ac:dyDescent="0.25">
      <c r="A5366" s="6" t="s">
        <v>3490</v>
      </c>
      <c r="D5366" s="6" t="s">
        <v>3500</v>
      </c>
    </row>
    <row r="5367" spans="1:4" x14ac:dyDescent="0.25">
      <c r="A5367" s="6" t="s">
        <v>3567</v>
      </c>
      <c r="D5367" s="6" t="s">
        <v>3571</v>
      </c>
    </row>
    <row r="5368" spans="1:4" x14ac:dyDescent="0.25">
      <c r="A5368" s="6" t="s">
        <v>7988</v>
      </c>
      <c r="D5368" s="6" t="s">
        <v>3568</v>
      </c>
    </row>
    <row r="5369" spans="1:4" x14ac:dyDescent="0.25">
      <c r="A5369" s="6" t="s">
        <v>2530</v>
      </c>
      <c r="D5369" s="6" t="s">
        <v>3576</v>
      </c>
    </row>
    <row r="5370" spans="1:4" x14ac:dyDescent="0.25">
      <c r="A5370" s="6" t="s">
        <v>2037</v>
      </c>
      <c r="D5370" s="6" t="s">
        <v>5858</v>
      </c>
    </row>
    <row r="5371" spans="1:4" x14ac:dyDescent="0.25">
      <c r="A5371" s="6" t="s">
        <v>2034</v>
      </c>
      <c r="D5371" s="6" t="s">
        <v>6029</v>
      </c>
    </row>
    <row r="5372" spans="1:4" x14ac:dyDescent="0.25">
      <c r="A5372" s="6" t="s">
        <v>2201</v>
      </c>
      <c r="D5372" s="6" t="s">
        <v>3584</v>
      </c>
    </row>
    <row r="5373" spans="1:4" x14ac:dyDescent="0.25">
      <c r="A5373" s="6" t="s">
        <v>3669</v>
      </c>
      <c r="D5373" s="6" t="s">
        <v>3595</v>
      </c>
    </row>
    <row r="5374" spans="1:4" x14ac:dyDescent="0.25">
      <c r="A5374" s="6" t="s">
        <v>1273</v>
      </c>
      <c r="D5374" s="6" t="s">
        <v>3640</v>
      </c>
    </row>
    <row r="5375" spans="1:4" x14ac:dyDescent="0.25">
      <c r="A5375" s="6" t="s">
        <v>7089</v>
      </c>
      <c r="D5375" s="6" t="s">
        <v>3648</v>
      </c>
    </row>
    <row r="5376" spans="1:4" x14ac:dyDescent="0.25">
      <c r="A5376" s="6" t="s">
        <v>4966</v>
      </c>
      <c r="D5376" s="6" t="s">
        <v>3654</v>
      </c>
    </row>
    <row r="5377" spans="1:4" x14ac:dyDescent="0.25">
      <c r="A5377" s="6" t="s">
        <v>7090</v>
      </c>
      <c r="D5377" s="6" t="s">
        <v>2732</v>
      </c>
    </row>
    <row r="5378" spans="1:4" x14ac:dyDescent="0.25">
      <c r="A5378" s="6" t="s">
        <v>1632</v>
      </c>
      <c r="D5378" s="6" t="s">
        <v>6395</v>
      </c>
    </row>
    <row r="5379" spans="1:4" x14ac:dyDescent="0.25">
      <c r="A5379" s="6" t="s">
        <v>5004</v>
      </c>
      <c r="D5379" s="6" t="s">
        <v>6396</v>
      </c>
    </row>
    <row r="5380" spans="1:4" x14ac:dyDescent="0.25">
      <c r="A5380" s="6" t="s">
        <v>5112</v>
      </c>
      <c r="D5380" s="6" t="s">
        <v>7329</v>
      </c>
    </row>
    <row r="5381" spans="1:4" x14ac:dyDescent="0.25">
      <c r="A5381" s="6" t="s">
        <v>5137</v>
      </c>
      <c r="D5381" s="6" t="s">
        <v>2302</v>
      </c>
    </row>
    <row r="5382" spans="1:4" x14ac:dyDescent="0.25">
      <c r="A5382" s="6" t="s">
        <v>5242</v>
      </c>
      <c r="D5382" s="6" t="s">
        <v>2287</v>
      </c>
    </row>
    <row r="5383" spans="1:4" x14ac:dyDescent="0.25">
      <c r="A5383" s="6" t="s">
        <v>5247</v>
      </c>
      <c r="D5383" s="6" t="s">
        <v>2324</v>
      </c>
    </row>
    <row r="5384" spans="1:4" x14ac:dyDescent="0.25">
      <c r="A5384" s="6" t="s">
        <v>7776</v>
      </c>
      <c r="D5384" s="6" t="s">
        <v>2061</v>
      </c>
    </row>
    <row r="5385" spans="1:4" x14ac:dyDescent="0.25">
      <c r="A5385" s="6" t="s">
        <v>7777</v>
      </c>
      <c r="D5385" s="6" t="s">
        <v>3715</v>
      </c>
    </row>
    <row r="5386" spans="1:4" x14ac:dyDescent="0.25">
      <c r="A5386" s="6" t="s">
        <v>7989</v>
      </c>
      <c r="D5386" s="6" t="s">
        <v>3692</v>
      </c>
    </row>
    <row r="5387" spans="1:4" x14ac:dyDescent="0.25">
      <c r="A5387" s="6" t="s">
        <v>5369</v>
      </c>
      <c r="D5387" s="6" t="s">
        <v>3751</v>
      </c>
    </row>
    <row r="5388" spans="1:4" x14ac:dyDescent="0.25">
      <c r="A5388" s="6" t="s">
        <v>6155</v>
      </c>
      <c r="D5388" s="6" t="s">
        <v>3782</v>
      </c>
    </row>
    <row r="5389" spans="1:4" x14ac:dyDescent="0.25">
      <c r="A5389" s="6" t="s">
        <v>2482</v>
      </c>
      <c r="D5389" s="6" t="s">
        <v>8614</v>
      </c>
    </row>
    <row r="5390" spans="1:4" x14ac:dyDescent="0.25">
      <c r="A5390" s="6" t="s">
        <v>1806</v>
      </c>
      <c r="D5390" s="6" t="s">
        <v>3923</v>
      </c>
    </row>
    <row r="5391" spans="1:4" x14ac:dyDescent="0.25">
      <c r="A5391" s="6" t="s">
        <v>1946</v>
      </c>
      <c r="D5391" s="6" t="s">
        <v>6030</v>
      </c>
    </row>
    <row r="5392" spans="1:4" x14ac:dyDescent="0.25">
      <c r="A5392" s="6" t="s">
        <v>2104</v>
      </c>
      <c r="D5392" s="6" t="s">
        <v>3980</v>
      </c>
    </row>
    <row r="5393" spans="1:4" x14ac:dyDescent="0.25">
      <c r="A5393" s="6" t="s">
        <v>1425</v>
      </c>
      <c r="D5393" s="6" t="s">
        <v>7110</v>
      </c>
    </row>
    <row r="5394" spans="1:4" x14ac:dyDescent="0.25">
      <c r="A5394" s="6" t="s">
        <v>4513</v>
      </c>
      <c r="D5394" s="6" t="s">
        <v>4099</v>
      </c>
    </row>
    <row r="5395" spans="1:4" x14ac:dyDescent="0.25">
      <c r="A5395" s="6" t="s">
        <v>1570</v>
      </c>
      <c r="D5395" s="6" t="s">
        <v>4225</v>
      </c>
    </row>
    <row r="5396" spans="1:4" x14ac:dyDescent="0.25">
      <c r="A5396" s="6" t="s">
        <v>7778</v>
      </c>
      <c r="D5396" s="6" t="s">
        <v>7793</v>
      </c>
    </row>
    <row r="5397" spans="1:4" x14ac:dyDescent="0.25">
      <c r="A5397" s="6" t="s">
        <v>1721</v>
      </c>
      <c r="D5397" s="6" t="s">
        <v>2504</v>
      </c>
    </row>
    <row r="5398" spans="1:4" x14ac:dyDescent="0.25">
      <c r="A5398" s="6" t="s">
        <v>4648</v>
      </c>
      <c r="D5398" s="6" t="s">
        <v>1859</v>
      </c>
    </row>
    <row r="5399" spans="1:4" x14ac:dyDescent="0.25">
      <c r="A5399" s="6" t="s">
        <v>4693</v>
      </c>
      <c r="D5399" s="6" t="s">
        <v>4389</v>
      </c>
    </row>
    <row r="5400" spans="1:4" x14ac:dyDescent="0.25">
      <c r="A5400" s="6" t="s">
        <v>4763</v>
      </c>
      <c r="D5400" s="6" t="s">
        <v>4538</v>
      </c>
    </row>
    <row r="5401" spans="1:4" x14ac:dyDescent="0.25">
      <c r="A5401" s="6" t="s">
        <v>7091</v>
      </c>
      <c r="D5401" s="6" t="s">
        <v>4582</v>
      </c>
    </row>
    <row r="5402" spans="1:4" x14ac:dyDescent="0.25">
      <c r="A5402" s="6" t="s">
        <v>7092</v>
      </c>
      <c r="D5402" s="6" t="s">
        <v>4687</v>
      </c>
    </row>
    <row r="5403" spans="1:4" x14ac:dyDescent="0.25">
      <c r="A5403" s="6" t="s">
        <v>4799</v>
      </c>
      <c r="D5403" s="6" t="s">
        <v>7795</v>
      </c>
    </row>
    <row r="5404" spans="1:4" x14ac:dyDescent="0.25">
      <c r="A5404" s="6" t="s">
        <v>7897</v>
      </c>
      <c r="D5404" s="6" t="s">
        <v>2347</v>
      </c>
    </row>
    <row r="5405" spans="1:4" x14ac:dyDescent="0.25">
      <c r="A5405" s="6" t="s">
        <v>2434</v>
      </c>
      <c r="D5405" s="6" t="s">
        <v>4881</v>
      </c>
    </row>
    <row r="5406" spans="1:4" x14ac:dyDescent="0.25">
      <c r="A5406" s="6" t="s">
        <v>2424</v>
      </c>
      <c r="D5406" s="6" t="s">
        <v>8615</v>
      </c>
    </row>
    <row r="5407" spans="1:4" x14ac:dyDescent="0.25">
      <c r="A5407" s="6" t="s">
        <v>2391</v>
      </c>
      <c r="D5407" s="6" t="s">
        <v>6397</v>
      </c>
    </row>
    <row r="5408" spans="1:4" x14ac:dyDescent="0.25">
      <c r="A5408" s="6" t="s">
        <v>4865</v>
      </c>
      <c r="D5408" s="6" t="s">
        <v>7796</v>
      </c>
    </row>
    <row r="5409" spans="1:4" x14ac:dyDescent="0.25">
      <c r="A5409" s="6" t="s">
        <v>1238</v>
      </c>
      <c r="D5409" s="6" t="s">
        <v>5410</v>
      </c>
    </row>
    <row r="5410" spans="1:4" x14ac:dyDescent="0.25">
      <c r="A5410" s="6" t="s">
        <v>3821</v>
      </c>
      <c r="D5410" s="6" t="s">
        <v>5403</v>
      </c>
    </row>
    <row r="5411" spans="1:4" x14ac:dyDescent="0.25">
      <c r="A5411" s="6" t="s">
        <v>1510</v>
      </c>
      <c r="D5411" s="6" t="s">
        <v>4912</v>
      </c>
    </row>
    <row r="5412" spans="1:4" x14ac:dyDescent="0.25">
      <c r="A5412" s="6" t="s">
        <v>3873</v>
      </c>
      <c r="D5412" s="6" t="s">
        <v>7797</v>
      </c>
    </row>
    <row r="5413" spans="1:4" x14ac:dyDescent="0.25">
      <c r="A5413" s="6" t="s">
        <v>7093</v>
      </c>
      <c r="D5413" s="6" t="s">
        <v>4960</v>
      </c>
    </row>
    <row r="5414" spans="1:4" x14ac:dyDescent="0.25">
      <c r="A5414" s="6" t="s">
        <v>1664</v>
      </c>
      <c r="D5414" s="6" t="s">
        <v>5017</v>
      </c>
    </row>
    <row r="5415" spans="1:4" x14ac:dyDescent="0.25">
      <c r="A5415" s="6" t="s">
        <v>3964</v>
      </c>
      <c r="D5415" s="6" t="s">
        <v>6398</v>
      </c>
    </row>
    <row r="5416" spans="1:4" x14ac:dyDescent="0.25">
      <c r="A5416" s="6" t="s">
        <v>3968</v>
      </c>
      <c r="D5416" s="6" t="s">
        <v>5130</v>
      </c>
    </row>
    <row r="5417" spans="1:4" x14ac:dyDescent="0.25">
      <c r="A5417" s="6" t="s">
        <v>4023</v>
      </c>
      <c r="D5417" s="6" t="s">
        <v>5219</v>
      </c>
    </row>
    <row r="5418" spans="1:4" x14ac:dyDescent="0.25">
      <c r="A5418" s="6" t="s">
        <v>4021</v>
      </c>
      <c r="D5418" s="6" t="s">
        <v>7111</v>
      </c>
    </row>
    <row r="5419" spans="1:4" x14ac:dyDescent="0.25">
      <c r="A5419" s="6" t="s">
        <v>4059</v>
      </c>
      <c r="D5419" s="6" t="s">
        <v>2630</v>
      </c>
    </row>
    <row r="5420" spans="1:4" x14ac:dyDescent="0.25">
      <c r="A5420" s="6" t="s">
        <v>4130</v>
      </c>
      <c r="D5420" s="6" t="s">
        <v>5433</v>
      </c>
    </row>
    <row r="5421" spans="1:4" x14ac:dyDescent="0.25">
      <c r="A5421" s="6" t="s">
        <v>4139</v>
      </c>
      <c r="D5421" s="6" t="s">
        <v>5489</v>
      </c>
    </row>
    <row r="5422" spans="1:4" x14ac:dyDescent="0.25">
      <c r="A5422" s="6" t="s">
        <v>4218</v>
      </c>
      <c r="D5422" s="6" t="s">
        <v>5497</v>
      </c>
    </row>
    <row r="5423" spans="1:4" x14ac:dyDescent="0.25">
      <c r="A5423" s="6" t="s">
        <v>4266</v>
      </c>
      <c r="D5423" s="6" t="s">
        <v>7798</v>
      </c>
    </row>
    <row r="5424" spans="1:4" x14ac:dyDescent="0.25">
      <c r="A5424" s="6" t="s">
        <v>7990</v>
      </c>
      <c r="D5424" s="6" t="s">
        <v>7799</v>
      </c>
    </row>
    <row r="5425" spans="1:4" x14ac:dyDescent="0.25">
      <c r="A5425" s="6" t="s">
        <v>4371</v>
      </c>
      <c r="D5425" s="6" t="s">
        <v>2547</v>
      </c>
    </row>
    <row r="5426" spans="1:4" x14ac:dyDescent="0.25">
      <c r="A5426" s="6" t="s">
        <v>4380</v>
      </c>
      <c r="D5426" s="6" t="s">
        <v>2071</v>
      </c>
    </row>
    <row r="5427" spans="1:4" x14ac:dyDescent="0.25">
      <c r="A5427" s="6" t="s">
        <v>2512</v>
      </c>
      <c r="D5427" s="6" t="s">
        <v>4533</v>
      </c>
    </row>
    <row r="5428" spans="1:4" x14ac:dyDescent="0.25">
      <c r="A5428" s="6" t="s">
        <v>4468</v>
      </c>
      <c r="D5428" s="6" t="s">
        <v>8616</v>
      </c>
    </row>
    <row r="5429" spans="1:4" x14ac:dyDescent="0.25">
      <c r="A5429" s="6" t="s">
        <v>1850</v>
      </c>
      <c r="D5429" s="6" t="s">
        <v>4822</v>
      </c>
    </row>
    <row r="5430" spans="1:4" x14ac:dyDescent="0.25">
      <c r="A5430" s="6" t="s">
        <v>2011</v>
      </c>
      <c r="D5430" s="6" t="s">
        <v>7330</v>
      </c>
    </row>
    <row r="5431" spans="1:4" x14ac:dyDescent="0.25">
      <c r="A5431" s="6" t="s">
        <v>2166</v>
      </c>
      <c r="D5431" s="6" t="s">
        <v>2382</v>
      </c>
    </row>
    <row r="5432" spans="1:4" x14ac:dyDescent="0.25">
      <c r="A5432" s="6" t="s">
        <v>2175</v>
      </c>
      <c r="D5432" s="6" t="s">
        <v>4878</v>
      </c>
    </row>
    <row r="5433" spans="1:4" x14ac:dyDescent="0.25">
      <c r="A5433" s="6" t="s">
        <v>2205</v>
      </c>
      <c r="D5433" s="6" t="s">
        <v>1398</v>
      </c>
    </row>
    <row r="5434" spans="1:4" x14ac:dyDescent="0.25">
      <c r="A5434" s="6" t="s">
        <v>2279</v>
      </c>
      <c r="D5434" s="6" t="s">
        <v>3817</v>
      </c>
    </row>
    <row r="5435" spans="1:4" x14ac:dyDescent="0.25">
      <c r="A5435" s="6" t="s">
        <v>4415</v>
      </c>
      <c r="D5435" s="6" t="s">
        <v>8617</v>
      </c>
    </row>
    <row r="5436" spans="1:4" x14ac:dyDescent="0.25">
      <c r="A5436" s="6" t="s">
        <v>4448</v>
      </c>
      <c r="D5436" s="6" t="s">
        <v>3847</v>
      </c>
    </row>
    <row r="5437" spans="1:4" x14ac:dyDescent="0.25">
      <c r="A5437" s="6" t="s">
        <v>7779</v>
      </c>
      <c r="D5437" s="6" t="s">
        <v>6032</v>
      </c>
    </row>
    <row r="5438" spans="1:4" x14ac:dyDescent="0.25">
      <c r="A5438" s="6" t="s">
        <v>6382</v>
      </c>
      <c r="D5438" s="6" t="s">
        <v>3920</v>
      </c>
    </row>
    <row r="5439" spans="1:4" x14ac:dyDescent="0.25">
      <c r="A5439" s="6" t="s">
        <v>7094</v>
      </c>
      <c r="D5439" s="6" t="s">
        <v>4005</v>
      </c>
    </row>
    <row r="5440" spans="1:4" x14ac:dyDescent="0.25">
      <c r="A5440" s="6" t="s">
        <v>2603</v>
      </c>
      <c r="D5440" s="6" t="s">
        <v>4150</v>
      </c>
    </row>
    <row r="5441" spans="1:4" x14ac:dyDescent="0.25">
      <c r="A5441" s="6" t="s">
        <v>2272</v>
      </c>
      <c r="D5441" s="6" t="s">
        <v>4221</v>
      </c>
    </row>
    <row r="5442" spans="1:4" x14ac:dyDescent="0.25">
      <c r="A5442" s="6" t="s">
        <v>6023</v>
      </c>
      <c r="D5442" s="6" t="s">
        <v>4220</v>
      </c>
    </row>
    <row r="5443" spans="1:4" x14ac:dyDescent="0.25">
      <c r="A5443" s="6" t="s">
        <v>2830</v>
      </c>
      <c r="D5443" s="6" t="s">
        <v>4280</v>
      </c>
    </row>
    <row r="5444" spans="1:4" x14ac:dyDescent="0.25">
      <c r="A5444" s="6" t="s">
        <v>2885</v>
      </c>
      <c r="D5444" s="6" t="s">
        <v>4376</v>
      </c>
    </row>
    <row r="5445" spans="1:4" x14ac:dyDescent="0.25">
      <c r="A5445" s="6" t="s">
        <v>7780</v>
      </c>
      <c r="D5445" s="6" t="s">
        <v>2751</v>
      </c>
    </row>
    <row r="5446" spans="1:4" x14ac:dyDescent="0.25">
      <c r="A5446" s="6" t="s">
        <v>7095</v>
      </c>
      <c r="D5446" s="6" t="s">
        <v>2319</v>
      </c>
    </row>
    <row r="5447" spans="1:4" x14ac:dyDescent="0.25">
      <c r="A5447" s="6" t="s">
        <v>6156</v>
      </c>
      <c r="D5447" s="6" t="s">
        <v>2022</v>
      </c>
    </row>
    <row r="5448" spans="1:4" x14ac:dyDescent="0.25">
      <c r="A5448" s="6" t="s">
        <v>2497</v>
      </c>
      <c r="D5448" s="6" t="s">
        <v>2069</v>
      </c>
    </row>
    <row r="5449" spans="1:4" x14ac:dyDescent="0.25">
      <c r="A5449" s="6" t="s">
        <v>1319</v>
      </c>
      <c r="D5449" s="6" t="s">
        <v>2779</v>
      </c>
    </row>
    <row r="5450" spans="1:4" x14ac:dyDescent="0.25">
      <c r="A5450" s="6" t="s">
        <v>3830</v>
      </c>
      <c r="D5450" s="6" t="s">
        <v>6400</v>
      </c>
    </row>
    <row r="5451" spans="1:4" x14ac:dyDescent="0.25">
      <c r="A5451" s="6" t="s">
        <v>6383</v>
      </c>
      <c r="D5451" s="6" t="s">
        <v>8618</v>
      </c>
    </row>
    <row r="5452" spans="1:4" x14ac:dyDescent="0.25">
      <c r="A5452" s="6" t="s">
        <v>1453</v>
      </c>
      <c r="D5452" s="6" t="s">
        <v>2821</v>
      </c>
    </row>
    <row r="5453" spans="1:4" x14ac:dyDescent="0.25">
      <c r="A5453" s="6" t="s">
        <v>1594</v>
      </c>
      <c r="D5453" s="6" t="s">
        <v>2848</v>
      </c>
    </row>
    <row r="5454" spans="1:4" x14ac:dyDescent="0.25">
      <c r="A5454" s="6" t="s">
        <v>3944</v>
      </c>
      <c r="D5454" s="6" t="s">
        <v>2944</v>
      </c>
    </row>
    <row r="5455" spans="1:4" x14ac:dyDescent="0.25">
      <c r="A5455" s="6" t="s">
        <v>7096</v>
      </c>
      <c r="D5455" s="6" t="s">
        <v>8619</v>
      </c>
    </row>
    <row r="5456" spans="1:4" x14ac:dyDescent="0.25">
      <c r="A5456" s="6" t="s">
        <v>7781</v>
      </c>
      <c r="D5456" s="6" t="s">
        <v>3052</v>
      </c>
    </row>
    <row r="5457" spans="1:4" x14ac:dyDescent="0.25">
      <c r="A5457" s="6" t="s">
        <v>4022</v>
      </c>
      <c r="D5457" s="6" t="s">
        <v>2498</v>
      </c>
    </row>
    <row r="5458" spans="1:4" x14ac:dyDescent="0.25">
      <c r="A5458" s="6" t="s">
        <v>4065</v>
      </c>
      <c r="D5458" s="6" t="s">
        <v>2123</v>
      </c>
    </row>
    <row r="5459" spans="1:4" x14ac:dyDescent="0.25">
      <c r="A5459" s="6" t="s">
        <v>6024</v>
      </c>
      <c r="D5459" s="6" t="s">
        <v>8620</v>
      </c>
    </row>
    <row r="5460" spans="1:4" x14ac:dyDescent="0.25">
      <c r="A5460" s="6" t="s">
        <v>4140</v>
      </c>
      <c r="D5460" s="6" t="s">
        <v>8621</v>
      </c>
    </row>
    <row r="5461" spans="1:4" x14ac:dyDescent="0.25">
      <c r="A5461" s="6" t="s">
        <v>4190</v>
      </c>
      <c r="D5461" s="6" t="s">
        <v>7898</v>
      </c>
    </row>
    <row r="5462" spans="1:4" x14ac:dyDescent="0.25">
      <c r="A5462" s="6" t="s">
        <v>4213</v>
      </c>
      <c r="D5462" s="6" t="s">
        <v>1388</v>
      </c>
    </row>
    <row r="5463" spans="1:4" x14ac:dyDescent="0.25">
      <c r="A5463" s="6" t="s">
        <v>6384</v>
      </c>
      <c r="D5463" s="6" t="s">
        <v>1311</v>
      </c>
    </row>
    <row r="5464" spans="1:4" x14ac:dyDescent="0.25">
      <c r="A5464" s="6" t="s">
        <v>4311</v>
      </c>
      <c r="D5464" s="6" t="s">
        <v>3811</v>
      </c>
    </row>
    <row r="5465" spans="1:4" x14ac:dyDescent="0.25">
      <c r="A5465" s="6" t="s">
        <v>7097</v>
      </c>
      <c r="D5465" s="6" t="s">
        <v>1540</v>
      </c>
    </row>
    <row r="5466" spans="1:4" x14ac:dyDescent="0.25">
      <c r="A5466" s="6" t="s">
        <v>2466</v>
      </c>
      <c r="D5466" s="6" t="s">
        <v>3841</v>
      </c>
    </row>
    <row r="5467" spans="1:4" x14ac:dyDescent="0.25">
      <c r="A5467" s="6" t="s">
        <v>1786</v>
      </c>
      <c r="D5467" s="6" t="s">
        <v>3885</v>
      </c>
    </row>
    <row r="5468" spans="1:4" x14ac:dyDescent="0.25">
      <c r="A5468" s="6" t="s">
        <v>2026</v>
      </c>
      <c r="D5468" s="6" t="s">
        <v>1690</v>
      </c>
    </row>
    <row r="5469" spans="1:4" x14ac:dyDescent="0.25">
      <c r="A5469" s="6" t="s">
        <v>4455</v>
      </c>
      <c r="D5469" s="6" t="s">
        <v>3911</v>
      </c>
    </row>
    <row r="5470" spans="1:4" x14ac:dyDescent="0.25">
      <c r="A5470" s="6" t="s">
        <v>4493</v>
      </c>
      <c r="D5470" s="6" t="s">
        <v>3938</v>
      </c>
    </row>
    <row r="5471" spans="1:4" x14ac:dyDescent="0.25">
      <c r="A5471" s="6" t="s">
        <v>6102</v>
      </c>
      <c r="D5471" s="6" t="s">
        <v>6033</v>
      </c>
    </row>
    <row r="5472" spans="1:4" x14ac:dyDescent="0.25">
      <c r="A5472" s="6" t="s">
        <v>1383</v>
      </c>
      <c r="D5472" s="6" t="s">
        <v>7800</v>
      </c>
    </row>
    <row r="5473" spans="1:4" x14ac:dyDescent="0.25">
      <c r="A5473" s="6" t="s">
        <v>1257</v>
      </c>
      <c r="D5473" s="6" t="s">
        <v>1740</v>
      </c>
    </row>
    <row r="5474" spans="1:4" x14ac:dyDescent="0.25">
      <c r="A5474" s="6" t="s">
        <v>3171</v>
      </c>
      <c r="D5474" s="6" t="s">
        <v>4045</v>
      </c>
    </row>
    <row r="5475" spans="1:4" x14ac:dyDescent="0.25">
      <c r="A5475" s="6" t="s">
        <v>3190</v>
      </c>
      <c r="D5475" s="6" t="s">
        <v>4051</v>
      </c>
    </row>
    <row r="5476" spans="1:4" x14ac:dyDescent="0.25">
      <c r="A5476" s="6" t="s">
        <v>1469</v>
      </c>
      <c r="D5476" s="6" t="s">
        <v>4062</v>
      </c>
    </row>
    <row r="5477" spans="1:4" x14ac:dyDescent="0.25">
      <c r="A5477" s="6" t="s">
        <v>1523</v>
      </c>
      <c r="D5477" s="6" t="s">
        <v>6034</v>
      </c>
    </row>
    <row r="5478" spans="1:4" x14ac:dyDescent="0.25">
      <c r="A5478" s="6" t="s">
        <v>3228</v>
      </c>
      <c r="D5478" s="6" t="s">
        <v>4116</v>
      </c>
    </row>
    <row r="5479" spans="1:4" x14ac:dyDescent="0.25">
      <c r="A5479" s="6" t="s">
        <v>7098</v>
      </c>
      <c r="D5479" s="6" t="s">
        <v>4124</v>
      </c>
    </row>
    <row r="5480" spans="1:4" x14ac:dyDescent="0.25">
      <c r="A5480" s="6" t="s">
        <v>1700</v>
      </c>
      <c r="D5480" s="6" t="s">
        <v>4179</v>
      </c>
    </row>
    <row r="5481" spans="1:4" x14ac:dyDescent="0.25">
      <c r="A5481" s="6" t="s">
        <v>1667</v>
      </c>
      <c r="D5481" s="6" t="s">
        <v>4192</v>
      </c>
    </row>
    <row r="5482" spans="1:4" x14ac:dyDescent="0.25">
      <c r="A5482" s="6" t="s">
        <v>3277</v>
      </c>
      <c r="D5482" s="6" t="s">
        <v>4233</v>
      </c>
    </row>
    <row r="5483" spans="1:4" x14ac:dyDescent="0.25">
      <c r="A5483" s="6" t="s">
        <v>3305</v>
      </c>
      <c r="D5483" s="6" t="s">
        <v>6159</v>
      </c>
    </row>
    <row r="5484" spans="1:4" x14ac:dyDescent="0.25">
      <c r="A5484" s="6" t="s">
        <v>1738</v>
      </c>
      <c r="D5484" s="6" t="s">
        <v>4261</v>
      </c>
    </row>
    <row r="5485" spans="1:4" x14ac:dyDescent="0.25">
      <c r="A5485" s="6" t="s">
        <v>3338</v>
      </c>
      <c r="D5485" s="6" t="s">
        <v>4298</v>
      </c>
    </row>
    <row r="5486" spans="1:4" x14ac:dyDescent="0.25">
      <c r="A5486" s="6" t="s">
        <v>3368</v>
      </c>
      <c r="D5486" s="6" t="s">
        <v>4338</v>
      </c>
    </row>
    <row r="5487" spans="1:4" x14ac:dyDescent="0.25">
      <c r="A5487" s="6" t="s">
        <v>3404</v>
      </c>
      <c r="D5487" s="6" t="s">
        <v>2741</v>
      </c>
    </row>
    <row r="5488" spans="1:4" x14ac:dyDescent="0.25">
      <c r="A5488" s="6" t="s">
        <v>3428</v>
      </c>
      <c r="D5488" s="6" t="s">
        <v>2292</v>
      </c>
    </row>
    <row r="5489" spans="1:4" x14ac:dyDescent="0.25">
      <c r="A5489" s="6" t="s">
        <v>3465</v>
      </c>
      <c r="D5489" s="6" t="s">
        <v>2311</v>
      </c>
    </row>
    <row r="5490" spans="1:4" x14ac:dyDescent="0.25">
      <c r="A5490" s="6" t="s">
        <v>3494</v>
      </c>
      <c r="D5490" s="6" t="s">
        <v>1872</v>
      </c>
    </row>
    <row r="5491" spans="1:4" x14ac:dyDescent="0.25">
      <c r="A5491" s="6" t="s">
        <v>3513</v>
      </c>
      <c r="D5491" s="6" t="s">
        <v>2002</v>
      </c>
    </row>
    <row r="5492" spans="1:4" x14ac:dyDescent="0.25">
      <c r="A5492" s="6" t="s">
        <v>7099</v>
      </c>
      <c r="D5492" s="6" t="s">
        <v>8622</v>
      </c>
    </row>
    <row r="5493" spans="1:4" x14ac:dyDescent="0.25">
      <c r="A5493" s="6" t="s">
        <v>7223</v>
      </c>
      <c r="D5493" s="6" t="s">
        <v>1396</v>
      </c>
    </row>
    <row r="5494" spans="1:4" x14ac:dyDescent="0.25">
      <c r="A5494" s="6" t="s">
        <v>3607</v>
      </c>
      <c r="D5494" s="6" t="s">
        <v>1301</v>
      </c>
    </row>
    <row r="5495" spans="1:4" x14ac:dyDescent="0.25">
      <c r="A5495" s="6" t="s">
        <v>3626</v>
      </c>
      <c r="D5495" s="6" t="s">
        <v>3812</v>
      </c>
    </row>
    <row r="5496" spans="1:4" x14ac:dyDescent="0.25">
      <c r="A5496" s="6" t="s">
        <v>5375</v>
      </c>
      <c r="D5496" s="6" t="s">
        <v>6035</v>
      </c>
    </row>
    <row r="5497" spans="1:4" x14ac:dyDescent="0.25">
      <c r="A5497" s="6" t="s">
        <v>5387</v>
      </c>
      <c r="D5497" s="6" t="s">
        <v>6401</v>
      </c>
    </row>
    <row r="5498" spans="1:4" x14ac:dyDescent="0.25">
      <c r="A5498" s="6" t="s">
        <v>7326</v>
      </c>
      <c r="D5498" s="6" t="s">
        <v>1552</v>
      </c>
    </row>
    <row r="5499" spans="1:4" x14ac:dyDescent="0.25">
      <c r="A5499" s="6" t="s">
        <v>7100</v>
      </c>
      <c r="D5499" s="6" t="s">
        <v>1503</v>
      </c>
    </row>
    <row r="5500" spans="1:4" x14ac:dyDescent="0.25">
      <c r="A5500" s="6" t="s">
        <v>2757</v>
      </c>
      <c r="D5500" s="6" t="s">
        <v>3844</v>
      </c>
    </row>
    <row r="5501" spans="1:4" x14ac:dyDescent="0.25">
      <c r="A5501" s="6" t="s">
        <v>7224</v>
      </c>
      <c r="D5501" s="6" t="s">
        <v>8623</v>
      </c>
    </row>
    <row r="5502" spans="1:4" x14ac:dyDescent="0.25">
      <c r="A5502" s="6" t="s">
        <v>1792</v>
      </c>
      <c r="D5502" s="6" t="s">
        <v>1688</v>
      </c>
    </row>
    <row r="5503" spans="1:4" x14ac:dyDescent="0.25">
      <c r="A5503" s="6" t="s">
        <v>1885</v>
      </c>
      <c r="D5503" s="6" t="s">
        <v>1646</v>
      </c>
    </row>
    <row r="5504" spans="1:4" x14ac:dyDescent="0.25">
      <c r="A5504" s="6" t="s">
        <v>2065</v>
      </c>
      <c r="D5504" s="6" t="s">
        <v>3899</v>
      </c>
    </row>
    <row r="5505" spans="1:4" x14ac:dyDescent="0.25">
      <c r="A5505" s="6" t="s">
        <v>2062</v>
      </c>
      <c r="D5505" s="6" t="s">
        <v>4004</v>
      </c>
    </row>
    <row r="5506" spans="1:4" x14ac:dyDescent="0.25">
      <c r="A5506" s="6" t="s">
        <v>3741</v>
      </c>
      <c r="D5506" s="6" t="s">
        <v>4012</v>
      </c>
    </row>
    <row r="5507" spans="1:4" x14ac:dyDescent="0.25">
      <c r="A5507" s="6" t="s">
        <v>3735</v>
      </c>
      <c r="D5507" s="6" t="s">
        <v>4035</v>
      </c>
    </row>
    <row r="5508" spans="1:4" x14ac:dyDescent="0.25">
      <c r="A5508" s="6" t="s">
        <v>3753</v>
      </c>
      <c r="D5508" s="6" t="s">
        <v>4083</v>
      </c>
    </row>
    <row r="5509" spans="1:4" x14ac:dyDescent="0.25">
      <c r="A5509" s="6" t="s">
        <v>6385</v>
      </c>
      <c r="D5509" s="6" t="s">
        <v>7228</v>
      </c>
    </row>
    <row r="5510" spans="1:4" x14ac:dyDescent="0.25">
      <c r="A5510" s="6" t="s">
        <v>7782</v>
      </c>
      <c r="D5510" s="6" t="s">
        <v>4135</v>
      </c>
    </row>
    <row r="5511" spans="1:4" x14ac:dyDescent="0.25">
      <c r="A5511" s="6" t="s">
        <v>4969</v>
      </c>
      <c r="D5511" s="6" t="s">
        <v>8624</v>
      </c>
    </row>
    <row r="5512" spans="1:4" x14ac:dyDescent="0.25">
      <c r="A5512" s="6" t="s">
        <v>5435</v>
      </c>
      <c r="D5512" s="6" t="s">
        <v>4112</v>
      </c>
    </row>
    <row r="5513" spans="1:4" x14ac:dyDescent="0.25">
      <c r="A5513" s="6" t="s">
        <v>5465</v>
      </c>
      <c r="D5513" s="6" t="s">
        <v>4142</v>
      </c>
    </row>
    <row r="5514" spans="1:4" x14ac:dyDescent="0.25">
      <c r="A5514" s="6" t="s">
        <v>7101</v>
      </c>
      <c r="D5514" s="6" t="s">
        <v>4146</v>
      </c>
    </row>
    <row r="5515" spans="1:4" x14ac:dyDescent="0.25">
      <c r="A5515" s="6" t="s">
        <v>7102</v>
      </c>
      <c r="D5515" s="6" t="s">
        <v>4203</v>
      </c>
    </row>
    <row r="5516" spans="1:4" x14ac:dyDescent="0.25">
      <c r="A5516" s="6" t="s">
        <v>6455</v>
      </c>
      <c r="D5516" s="6" t="s">
        <v>4198</v>
      </c>
    </row>
    <row r="5517" spans="1:4" x14ac:dyDescent="0.25">
      <c r="A5517" s="6" t="s">
        <v>7327</v>
      </c>
      <c r="D5517" s="6" t="s">
        <v>6402</v>
      </c>
    </row>
    <row r="5518" spans="1:4" x14ac:dyDescent="0.25">
      <c r="A5518" s="6" t="s">
        <v>7991</v>
      </c>
      <c r="D5518" s="6" t="s">
        <v>6658</v>
      </c>
    </row>
    <row r="5519" spans="1:4" x14ac:dyDescent="0.25">
      <c r="A5519" s="6" t="s">
        <v>3073</v>
      </c>
      <c r="D5519" s="6" t="s">
        <v>7113</v>
      </c>
    </row>
    <row r="5520" spans="1:4" x14ac:dyDescent="0.25">
      <c r="A5520" s="6" t="s">
        <v>2664</v>
      </c>
      <c r="D5520" s="6" t="s">
        <v>4268</v>
      </c>
    </row>
    <row r="5521" spans="1:4" x14ac:dyDescent="0.25">
      <c r="A5521" s="6" t="s">
        <v>1950</v>
      </c>
      <c r="D5521" s="6" t="s">
        <v>4290</v>
      </c>
    </row>
    <row r="5522" spans="1:4" x14ac:dyDescent="0.25">
      <c r="A5522" s="6" t="s">
        <v>2134</v>
      </c>
      <c r="D5522" s="6" t="s">
        <v>4315</v>
      </c>
    </row>
    <row r="5523" spans="1:4" x14ac:dyDescent="0.25">
      <c r="A5523" s="6" t="s">
        <v>6386</v>
      </c>
      <c r="D5523" s="6" t="s">
        <v>4349</v>
      </c>
    </row>
    <row r="5524" spans="1:4" x14ac:dyDescent="0.25">
      <c r="A5524" s="6" t="s">
        <v>7103</v>
      </c>
      <c r="D5524" s="6" t="s">
        <v>7331</v>
      </c>
    </row>
    <row r="5525" spans="1:4" x14ac:dyDescent="0.25">
      <c r="A5525" s="6" t="s">
        <v>3227</v>
      </c>
      <c r="D5525" s="6" t="s">
        <v>2723</v>
      </c>
    </row>
    <row r="5526" spans="1:4" x14ac:dyDescent="0.25">
      <c r="A5526" s="6" t="s">
        <v>3292</v>
      </c>
      <c r="D5526" s="6" t="s">
        <v>2307</v>
      </c>
    </row>
    <row r="5527" spans="1:4" x14ac:dyDescent="0.25">
      <c r="A5527" s="6" t="s">
        <v>7783</v>
      </c>
      <c r="D5527" s="6" t="s">
        <v>1790</v>
      </c>
    </row>
    <row r="5528" spans="1:4" x14ac:dyDescent="0.25">
      <c r="A5528" s="6" t="s">
        <v>6387</v>
      </c>
      <c r="D5528" s="6" t="s">
        <v>1787</v>
      </c>
    </row>
    <row r="5529" spans="1:4" x14ac:dyDescent="0.25">
      <c r="A5529" s="6" t="s">
        <v>7104</v>
      </c>
      <c r="D5529" s="6" t="s">
        <v>1877</v>
      </c>
    </row>
    <row r="5530" spans="1:4" x14ac:dyDescent="0.25">
      <c r="A5530" s="6" t="s">
        <v>3616</v>
      </c>
      <c r="D5530" s="6" t="s">
        <v>1886</v>
      </c>
    </row>
    <row r="5531" spans="1:4" x14ac:dyDescent="0.25">
      <c r="A5531" s="6" t="s">
        <v>4383</v>
      </c>
      <c r="D5531" s="6" t="s">
        <v>2013</v>
      </c>
    </row>
    <row r="5532" spans="1:4" x14ac:dyDescent="0.25">
      <c r="A5532" s="6" t="s">
        <v>2688</v>
      </c>
      <c r="D5532" s="6" t="s">
        <v>4447</v>
      </c>
    </row>
    <row r="5533" spans="1:4" x14ac:dyDescent="0.25">
      <c r="A5533" s="6" t="s">
        <v>2028</v>
      </c>
      <c r="D5533" s="6" t="s">
        <v>4488</v>
      </c>
    </row>
    <row r="5534" spans="1:4" x14ac:dyDescent="0.25">
      <c r="A5534" s="6" t="s">
        <v>2214</v>
      </c>
      <c r="D5534" s="6" t="s">
        <v>5551</v>
      </c>
    </row>
    <row r="5535" spans="1:4" x14ac:dyDescent="0.25">
      <c r="A5535" s="6" t="s">
        <v>7105</v>
      </c>
      <c r="D5535" s="6" t="s">
        <v>1403</v>
      </c>
    </row>
    <row r="5536" spans="1:4" x14ac:dyDescent="0.25">
      <c r="A5536" s="6" t="s">
        <v>7784</v>
      </c>
      <c r="D5536" s="6" t="s">
        <v>3155</v>
      </c>
    </row>
    <row r="5537" spans="1:4" x14ac:dyDescent="0.25">
      <c r="A5537" s="6" t="s">
        <v>5197</v>
      </c>
      <c r="D5537" s="6" t="s">
        <v>6403</v>
      </c>
    </row>
    <row r="5538" spans="1:4" x14ac:dyDescent="0.25">
      <c r="A5538" s="6" t="s">
        <v>5382</v>
      </c>
      <c r="D5538" s="6" t="s">
        <v>1559</v>
      </c>
    </row>
    <row r="5539" spans="1:4" x14ac:dyDescent="0.25">
      <c r="A5539" s="6" t="s">
        <v>2706</v>
      </c>
      <c r="D5539" s="6" t="s">
        <v>3211</v>
      </c>
    </row>
    <row r="5540" spans="1:4" x14ac:dyDescent="0.25">
      <c r="A5540" s="6" t="s">
        <v>5424</v>
      </c>
      <c r="D5540" s="6" t="s">
        <v>3248</v>
      </c>
    </row>
    <row r="5541" spans="1:4" x14ac:dyDescent="0.25">
      <c r="A5541" s="6" t="s">
        <v>7785</v>
      </c>
      <c r="D5541" s="6" t="s">
        <v>8625</v>
      </c>
    </row>
    <row r="5542" spans="1:4" x14ac:dyDescent="0.25">
      <c r="A5542" s="6" t="s">
        <v>7786</v>
      </c>
      <c r="D5542" s="6" t="s">
        <v>1620</v>
      </c>
    </row>
    <row r="5543" spans="1:4" x14ac:dyDescent="0.25">
      <c r="A5543" s="6" t="s">
        <v>6025</v>
      </c>
      <c r="D5543" s="6" t="s">
        <v>3268</v>
      </c>
    </row>
    <row r="5544" spans="1:4" x14ac:dyDescent="0.25">
      <c r="A5544" s="6" t="s">
        <v>2874</v>
      </c>
      <c r="D5544" s="6" t="s">
        <v>3281</v>
      </c>
    </row>
    <row r="5545" spans="1:4" x14ac:dyDescent="0.25">
      <c r="A5545" s="6" t="s">
        <v>6456</v>
      </c>
      <c r="D5545" s="6" t="s">
        <v>6036</v>
      </c>
    </row>
    <row r="5546" spans="1:4" x14ac:dyDescent="0.25">
      <c r="A5546" s="6" t="s">
        <v>2903</v>
      </c>
      <c r="D5546" s="6" t="s">
        <v>7802</v>
      </c>
    </row>
    <row r="5547" spans="1:4" x14ac:dyDescent="0.25">
      <c r="A5547" s="6" t="s">
        <v>6026</v>
      </c>
      <c r="D5547" s="6" t="s">
        <v>1749</v>
      </c>
    </row>
    <row r="5548" spans="1:4" x14ac:dyDescent="0.25">
      <c r="A5548" s="6" t="s">
        <v>2995</v>
      </c>
      <c r="D5548" s="6" t="s">
        <v>3373</v>
      </c>
    </row>
    <row r="5549" spans="1:4" x14ac:dyDescent="0.25">
      <c r="A5549" s="6" t="s">
        <v>3029</v>
      </c>
      <c r="D5549" s="6" t="s">
        <v>3386</v>
      </c>
    </row>
    <row r="5550" spans="1:4" x14ac:dyDescent="0.25">
      <c r="A5550" s="6" t="s">
        <v>3068</v>
      </c>
      <c r="D5550" s="6" t="s">
        <v>3391</v>
      </c>
    </row>
    <row r="5551" spans="1:4" x14ac:dyDescent="0.25">
      <c r="A5551" s="6" t="s">
        <v>2511</v>
      </c>
      <c r="D5551" s="6" t="s">
        <v>8626</v>
      </c>
    </row>
    <row r="5552" spans="1:4" x14ac:dyDescent="0.25">
      <c r="A5552" s="6" t="s">
        <v>1984</v>
      </c>
      <c r="D5552" s="6" t="s">
        <v>8627</v>
      </c>
    </row>
    <row r="5553" spans="1:4" x14ac:dyDescent="0.25">
      <c r="A5553" s="6" t="s">
        <v>3107</v>
      </c>
      <c r="D5553" s="6" t="s">
        <v>3462</v>
      </c>
    </row>
    <row r="5554" spans="1:4" x14ac:dyDescent="0.25">
      <c r="A5554" s="6" t="s">
        <v>1322</v>
      </c>
      <c r="D5554" s="6" t="s">
        <v>3450</v>
      </c>
    </row>
    <row r="5555" spans="1:4" x14ac:dyDescent="0.25">
      <c r="A5555" s="6" t="s">
        <v>3827</v>
      </c>
      <c r="D5555" s="6" t="s">
        <v>3484</v>
      </c>
    </row>
    <row r="5556" spans="1:4" x14ac:dyDescent="0.25">
      <c r="A5556" s="6" t="s">
        <v>6388</v>
      </c>
      <c r="D5556" s="6" t="s">
        <v>3529</v>
      </c>
    </row>
    <row r="5557" spans="1:4" x14ac:dyDescent="0.25">
      <c r="A5557" s="6" t="s">
        <v>1511</v>
      </c>
      <c r="D5557" s="6" t="s">
        <v>7114</v>
      </c>
    </row>
    <row r="5558" spans="1:4" x14ac:dyDescent="0.25">
      <c r="A5558" s="6" t="s">
        <v>3860</v>
      </c>
      <c r="D5558" s="6" t="s">
        <v>7115</v>
      </c>
    </row>
    <row r="5559" spans="1:4" x14ac:dyDescent="0.25">
      <c r="A5559" s="6" t="s">
        <v>3880</v>
      </c>
      <c r="D5559" s="6" t="s">
        <v>3612</v>
      </c>
    </row>
    <row r="5560" spans="1:4" x14ac:dyDescent="0.25">
      <c r="A5560" s="6" t="s">
        <v>1623</v>
      </c>
      <c r="D5560" s="6" t="s">
        <v>3631</v>
      </c>
    </row>
    <row r="5561" spans="1:4" x14ac:dyDescent="0.25">
      <c r="A5561" s="6" t="s">
        <v>1663</v>
      </c>
      <c r="D5561" s="6" t="s">
        <v>2474</v>
      </c>
    </row>
    <row r="5562" spans="1:4" x14ac:dyDescent="0.25">
      <c r="A5562" s="6" t="s">
        <v>3930</v>
      </c>
      <c r="D5562" s="6" t="s">
        <v>1802</v>
      </c>
    </row>
    <row r="5563" spans="1:4" x14ac:dyDescent="0.25">
      <c r="A5563" s="6" t="s">
        <v>1762</v>
      </c>
      <c r="D5563" s="6" t="s">
        <v>2085</v>
      </c>
    </row>
    <row r="5564" spans="1:4" x14ac:dyDescent="0.25">
      <c r="A5564" s="6" t="s">
        <v>4017</v>
      </c>
      <c r="D5564" s="6" t="s">
        <v>2230</v>
      </c>
    </row>
    <row r="5565" spans="1:4" x14ac:dyDescent="0.25">
      <c r="A5565" s="6" t="s">
        <v>4037</v>
      </c>
      <c r="D5565" s="6" t="s">
        <v>2227</v>
      </c>
    </row>
    <row r="5566" spans="1:4" x14ac:dyDescent="0.25">
      <c r="A5566" s="6" t="s">
        <v>4113</v>
      </c>
      <c r="D5566" s="6" t="s">
        <v>3758</v>
      </c>
    </row>
    <row r="5567" spans="1:4" x14ac:dyDescent="0.25">
      <c r="A5567" s="6" t="s">
        <v>4196</v>
      </c>
      <c r="D5567" s="6" t="s">
        <v>3756</v>
      </c>
    </row>
    <row r="5568" spans="1:4" x14ac:dyDescent="0.25">
      <c r="A5568" s="6" t="s">
        <v>4206</v>
      </c>
      <c r="D5568" s="6" t="s">
        <v>3774</v>
      </c>
    </row>
    <row r="5569" spans="1:4" x14ac:dyDescent="0.25">
      <c r="A5569" s="6" t="s">
        <v>4270</v>
      </c>
      <c r="D5569" s="6" t="s">
        <v>7227</v>
      </c>
    </row>
    <row r="5570" spans="1:4" x14ac:dyDescent="0.25">
      <c r="A5570" s="6" t="s">
        <v>7225</v>
      </c>
      <c r="D5570" s="6" t="s">
        <v>1374</v>
      </c>
    </row>
    <row r="5571" spans="1:4" x14ac:dyDescent="0.25">
      <c r="A5571" s="6" t="s">
        <v>2524</v>
      </c>
      <c r="D5571" s="6" t="s">
        <v>1289</v>
      </c>
    </row>
    <row r="5572" spans="1:4" x14ac:dyDescent="0.25">
      <c r="A5572" s="6" t="s">
        <v>2000</v>
      </c>
      <c r="D5572" s="6" t="s">
        <v>2775</v>
      </c>
    </row>
    <row r="5573" spans="1:4" x14ac:dyDescent="0.25">
      <c r="A5573" s="6" t="s">
        <v>2167</v>
      </c>
      <c r="D5573" s="6" t="s">
        <v>1431</v>
      </c>
    </row>
    <row r="5574" spans="1:4" x14ac:dyDescent="0.25">
      <c r="A5574" s="6" t="s">
        <v>4450</v>
      </c>
      <c r="D5574" s="6" t="s">
        <v>1495</v>
      </c>
    </row>
    <row r="5575" spans="1:4" x14ac:dyDescent="0.25">
      <c r="A5575" s="6" t="s">
        <v>4489</v>
      </c>
      <c r="D5575" s="6" t="s">
        <v>1577</v>
      </c>
    </row>
    <row r="5576" spans="1:4" x14ac:dyDescent="0.25">
      <c r="A5576" s="6" t="s">
        <v>1275</v>
      </c>
      <c r="D5576" s="6" t="s">
        <v>2867</v>
      </c>
    </row>
    <row r="5577" spans="1:4" x14ac:dyDescent="0.25">
      <c r="A5577" s="6" t="s">
        <v>1324</v>
      </c>
      <c r="D5577" s="6" t="s">
        <v>2912</v>
      </c>
    </row>
    <row r="5578" spans="1:4" x14ac:dyDescent="0.25">
      <c r="A5578" s="6" t="s">
        <v>6389</v>
      </c>
      <c r="D5578" s="6" t="s">
        <v>7117</v>
      </c>
    </row>
    <row r="5579" spans="1:4" x14ac:dyDescent="0.25">
      <c r="A5579" s="6" t="s">
        <v>4545</v>
      </c>
      <c r="D5579" s="6" t="s">
        <v>2948</v>
      </c>
    </row>
    <row r="5580" spans="1:4" x14ac:dyDescent="0.25">
      <c r="A5580" s="6" t="s">
        <v>4550</v>
      </c>
      <c r="D5580" s="6" t="s">
        <v>2968</v>
      </c>
    </row>
    <row r="5581" spans="1:4" x14ac:dyDescent="0.25">
      <c r="A5581" s="6" t="s">
        <v>4551</v>
      </c>
      <c r="D5581" s="6" t="s">
        <v>3023</v>
      </c>
    </row>
    <row r="5582" spans="1:4" x14ac:dyDescent="0.25">
      <c r="A5582" s="6" t="s">
        <v>1621</v>
      </c>
      <c r="D5582" s="6" t="s">
        <v>3087</v>
      </c>
    </row>
    <row r="5583" spans="1:4" x14ac:dyDescent="0.25">
      <c r="A5583" s="6" t="s">
        <v>4632</v>
      </c>
      <c r="D5583" s="6" t="s">
        <v>3061</v>
      </c>
    </row>
    <row r="5584" spans="1:4" x14ac:dyDescent="0.25">
      <c r="A5584" s="6" t="s">
        <v>4702</v>
      </c>
      <c r="D5584" s="6" t="s">
        <v>2440</v>
      </c>
    </row>
    <row r="5585" spans="1:4" x14ac:dyDescent="0.25">
      <c r="A5585" s="6" t="s">
        <v>4709</v>
      </c>
      <c r="D5585" s="6" t="s">
        <v>1765</v>
      </c>
    </row>
    <row r="5586" spans="1:4" x14ac:dyDescent="0.25">
      <c r="A5586" s="6" t="s">
        <v>7787</v>
      </c>
      <c r="D5586" s="6" t="s">
        <v>1833</v>
      </c>
    </row>
    <row r="5587" spans="1:4" x14ac:dyDescent="0.25">
      <c r="A5587" s="6" t="s">
        <v>4775</v>
      </c>
      <c r="D5587" s="6" t="s">
        <v>1977</v>
      </c>
    </row>
    <row r="5588" spans="1:4" x14ac:dyDescent="0.25">
      <c r="A5588" s="6" t="s">
        <v>8751</v>
      </c>
      <c r="D5588" s="6" t="s">
        <v>1961</v>
      </c>
    </row>
    <row r="5589" spans="1:4" x14ac:dyDescent="0.25">
      <c r="A5589" s="6" t="s">
        <v>2480</v>
      </c>
      <c r="D5589" s="6" t="s">
        <v>7332</v>
      </c>
    </row>
    <row r="5590" spans="1:4" x14ac:dyDescent="0.25">
      <c r="A5590" s="6" t="s">
        <v>1810</v>
      </c>
      <c r="D5590" s="6" t="s">
        <v>4517</v>
      </c>
    </row>
    <row r="5591" spans="1:4" x14ac:dyDescent="0.25">
      <c r="A5591" s="6" t="s">
        <v>2116</v>
      </c>
      <c r="D5591" s="6" t="s">
        <v>7804</v>
      </c>
    </row>
    <row r="5592" spans="1:4" x14ac:dyDescent="0.25">
      <c r="A5592" s="6" t="s">
        <v>2045</v>
      </c>
      <c r="D5592" s="6" t="s">
        <v>7118</v>
      </c>
    </row>
    <row r="5593" spans="1:4" x14ac:dyDescent="0.25">
      <c r="A5593" s="6" t="s">
        <v>2273</v>
      </c>
      <c r="D5593" s="6" t="s">
        <v>4818</v>
      </c>
    </row>
    <row r="5594" spans="1:4" x14ac:dyDescent="0.25">
      <c r="A5594" s="6" t="s">
        <v>4849</v>
      </c>
      <c r="D5594" s="6" t="s">
        <v>6075</v>
      </c>
    </row>
    <row r="5595" spans="1:4" x14ac:dyDescent="0.25">
      <c r="A5595" s="6" t="s">
        <v>7106</v>
      </c>
      <c r="D5595" s="6" t="s">
        <v>2385</v>
      </c>
    </row>
    <row r="5596" spans="1:4" x14ac:dyDescent="0.25">
      <c r="A5596" s="6" t="s">
        <v>7788</v>
      </c>
      <c r="D5596" s="6" t="s">
        <v>2406</v>
      </c>
    </row>
    <row r="5597" spans="1:4" x14ac:dyDescent="0.25">
      <c r="A5597" s="6" t="s">
        <v>5000</v>
      </c>
      <c r="D5597" s="6" t="s">
        <v>6076</v>
      </c>
    </row>
    <row r="5598" spans="1:4" x14ac:dyDescent="0.25">
      <c r="A5598" s="6" t="s">
        <v>5076</v>
      </c>
      <c r="D5598" s="6" t="s">
        <v>1297</v>
      </c>
    </row>
    <row r="5599" spans="1:4" x14ac:dyDescent="0.25">
      <c r="A5599" s="6" t="s">
        <v>5116</v>
      </c>
      <c r="D5599" s="6" t="s">
        <v>7119</v>
      </c>
    </row>
    <row r="5600" spans="1:4" x14ac:dyDescent="0.25">
      <c r="A5600" s="6" t="s">
        <v>5176</v>
      </c>
      <c r="D5600" s="6" t="s">
        <v>7805</v>
      </c>
    </row>
    <row r="5601" spans="1:4" x14ac:dyDescent="0.25">
      <c r="A5601" s="6" t="s">
        <v>5180</v>
      </c>
      <c r="D5601" s="6" t="s">
        <v>1647</v>
      </c>
    </row>
    <row r="5602" spans="1:4" x14ac:dyDescent="0.25">
      <c r="A5602" s="6" t="s">
        <v>5241</v>
      </c>
      <c r="D5602" s="6" t="s">
        <v>6406</v>
      </c>
    </row>
    <row r="5603" spans="1:4" x14ac:dyDescent="0.25">
      <c r="A5603" s="6" t="s">
        <v>7992</v>
      </c>
      <c r="D5603" s="6" t="s">
        <v>3970</v>
      </c>
    </row>
    <row r="5604" spans="1:4" x14ac:dyDescent="0.25">
      <c r="A5604" s="6" t="s">
        <v>5343</v>
      </c>
      <c r="D5604" s="6" t="s">
        <v>7120</v>
      </c>
    </row>
    <row r="5605" spans="1:4" x14ac:dyDescent="0.25">
      <c r="A5605" s="6" t="s">
        <v>5370</v>
      </c>
      <c r="D5605" s="6" t="s">
        <v>2444</v>
      </c>
    </row>
    <row r="5606" spans="1:4" x14ac:dyDescent="0.25">
      <c r="A5606" s="6" t="s">
        <v>2763</v>
      </c>
      <c r="D5606" s="6" t="s">
        <v>2313</v>
      </c>
    </row>
    <row r="5607" spans="1:4" x14ac:dyDescent="0.25">
      <c r="A5607" s="6" t="s">
        <v>1794</v>
      </c>
      <c r="D5607" s="6" t="s">
        <v>1957</v>
      </c>
    </row>
    <row r="5608" spans="1:4" x14ac:dyDescent="0.25">
      <c r="A5608" s="6" t="s">
        <v>2102</v>
      </c>
      <c r="D5608" s="6" t="s">
        <v>1222</v>
      </c>
    </row>
    <row r="5609" spans="1:4" x14ac:dyDescent="0.25">
      <c r="A5609" s="6" t="s">
        <v>5467</v>
      </c>
      <c r="D5609" s="6" t="s">
        <v>6407</v>
      </c>
    </row>
    <row r="5610" spans="1:4" x14ac:dyDescent="0.25">
      <c r="A5610" s="6" t="s">
        <v>5472</v>
      </c>
      <c r="D5610" s="6" t="s">
        <v>2927</v>
      </c>
    </row>
    <row r="5611" spans="1:4" x14ac:dyDescent="0.25">
      <c r="A5611" s="6" t="s">
        <v>7107</v>
      </c>
      <c r="D5611" s="6" t="s">
        <v>8628</v>
      </c>
    </row>
    <row r="5612" spans="1:4" x14ac:dyDescent="0.25">
      <c r="A5612" s="6" t="s">
        <v>4672</v>
      </c>
      <c r="D5612" s="6" t="s">
        <v>2984</v>
      </c>
    </row>
    <row r="5613" spans="1:4" x14ac:dyDescent="0.25">
      <c r="A5613" s="6" t="s">
        <v>6074</v>
      </c>
      <c r="D5613" s="6" t="s">
        <v>6659</v>
      </c>
    </row>
    <row r="5614" spans="1:4" x14ac:dyDescent="0.25">
      <c r="A5614" s="6" t="s">
        <v>7789</v>
      </c>
      <c r="D5614" s="6" t="s">
        <v>3022</v>
      </c>
    </row>
    <row r="5615" spans="1:4" x14ac:dyDescent="0.25">
      <c r="A5615" s="6" t="s">
        <v>2339</v>
      </c>
      <c r="D5615" s="6" t="s">
        <v>3058</v>
      </c>
    </row>
    <row r="5616" spans="1:4" x14ac:dyDescent="0.25">
      <c r="A5616" s="6" t="s">
        <v>1368</v>
      </c>
      <c r="D5616" s="6" t="s">
        <v>2452</v>
      </c>
    </row>
    <row r="5617" spans="1:4" x14ac:dyDescent="0.25">
      <c r="A5617" s="6" t="s">
        <v>6027</v>
      </c>
      <c r="D5617" s="6" t="s">
        <v>1841</v>
      </c>
    </row>
    <row r="5618" spans="1:4" x14ac:dyDescent="0.25">
      <c r="A5618" s="6" t="s">
        <v>1537</v>
      </c>
      <c r="D5618" s="6" t="s">
        <v>1981</v>
      </c>
    </row>
    <row r="5619" spans="1:4" x14ac:dyDescent="0.25">
      <c r="A5619" s="6" t="s">
        <v>6390</v>
      </c>
      <c r="D5619" s="6" t="s">
        <v>2139</v>
      </c>
    </row>
    <row r="5620" spans="1:4" x14ac:dyDescent="0.25">
      <c r="A5620" s="6" t="s">
        <v>5026</v>
      </c>
      <c r="D5620" s="6" t="s">
        <v>7807</v>
      </c>
    </row>
    <row r="5621" spans="1:4" x14ac:dyDescent="0.25">
      <c r="A5621" s="6" t="s">
        <v>5047</v>
      </c>
      <c r="D5621" s="6" t="s">
        <v>8629</v>
      </c>
    </row>
    <row r="5622" spans="1:4" x14ac:dyDescent="0.25">
      <c r="A5622" s="6" t="s">
        <v>7790</v>
      </c>
      <c r="D5622" s="6" t="s">
        <v>7121</v>
      </c>
    </row>
    <row r="5623" spans="1:4" x14ac:dyDescent="0.25">
      <c r="A5623" s="6" t="s">
        <v>5240</v>
      </c>
      <c r="D5623" s="6" t="s">
        <v>2672</v>
      </c>
    </row>
    <row r="5624" spans="1:4" x14ac:dyDescent="0.25">
      <c r="A5624" s="6" t="s">
        <v>5310</v>
      </c>
      <c r="D5624" s="6" t="s">
        <v>4471</v>
      </c>
    </row>
    <row r="5625" spans="1:4" x14ac:dyDescent="0.25">
      <c r="A5625" s="6" t="s">
        <v>6518</v>
      </c>
      <c r="D5625" s="6" t="s">
        <v>3157</v>
      </c>
    </row>
    <row r="5626" spans="1:4" x14ac:dyDescent="0.25">
      <c r="A5626" s="6" t="s">
        <v>2637</v>
      </c>
      <c r="D5626" s="6" t="s">
        <v>3204</v>
      </c>
    </row>
    <row r="5627" spans="1:4" x14ac:dyDescent="0.25">
      <c r="A5627" s="6" t="s">
        <v>2254</v>
      </c>
      <c r="D5627" s="6" t="s">
        <v>1668</v>
      </c>
    </row>
    <row r="5628" spans="1:4" x14ac:dyDescent="0.25">
      <c r="A5628" s="6" t="s">
        <v>5474</v>
      </c>
      <c r="D5628" s="6" t="s">
        <v>3418</v>
      </c>
    </row>
    <row r="5629" spans="1:4" x14ac:dyDescent="0.25">
      <c r="A5629" s="6" t="s">
        <v>6391</v>
      </c>
      <c r="D5629" s="6" t="s">
        <v>3445</v>
      </c>
    </row>
    <row r="5630" spans="1:4" x14ac:dyDescent="0.25">
      <c r="A5630" s="6" t="s">
        <v>1267</v>
      </c>
      <c r="D5630" s="6" t="s">
        <v>3557</v>
      </c>
    </row>
    <row r="5631" spans="1:4" x14ac:dyDescent="0.25">
      <c r="A5631" s="6" t="s">
        <v>4925</v>
      </c>
      <c r="D5631" s="6" t="s">
        <v>7122</v>
      </c>
    </row>
    <row r="5632" spans="1:4" x14ac:dyDescent="0.25">
      <c r="A5632" s="6" t="s">
        <v>1489</v>
      </c>
      <c r="D5632" s="6" t="s">
        <v>3601</v>
      </c>
    </row>
    <row r="5633" spans="1:4" x14ac:dyDescent="0.25">
      <c r="A5633" s="6" t="s">
        <v>4952</v>
      </c>
      <c r="D5633" s="6" t="s">
        <v>6660</v>
      </c>
    </row>
    <row r="5634" spans="1:4" x14ac:dyDescent="0.25">
      <c r="A5634" s="6" t="s">
        <v>1631</v>
      </c>
      <c r="D5634" s="6" t="s">
        <v>2476</v>
      </c>
    </row>
    <row r="5635" spans="1:4" x14ac:dyDescent="0.25">
      <c r="A5635" s="6" t="s">
        <v>6392</v>
      </c>
      <c r="D5635" s="6" t="s">
        <v>1804</v>
      </c>
    </row>
    <row r="5636" spans="1:4" x14ac:dyDescent="0.25">
      <c r="A5636" s="6" t="s">
        <v>6393</v>
      </c>
      <c r="D5636" s="6" t="s">
        <v>1930</v>
      </c>
    </row>
    <row r="5637" spans="1:4" x14ac:dyDescent="0.25">
      <c r="A5637" s="6" t="s">
        <v>5044</v>
      </c>
      <c r="D5637" s="6" t="s">
        <v>7997</v>
      </c>
    </row>
    <row r="5638" spans="1:4" x14ac:dyDescent="0.25">
      <c r="A5638" s="6" t="s">
        <v>5079</v>
      </c>
      <c r="D5638" s="6" t="s">
        <v>8630</v>
      </c>
    </row>
    <row r="5639" spans="1:4" x14ac:dyDescent="0.25">
      <c r="A5639" s="6" t="s">
        <v>5114</v>
      </c>
      <c r="D5639" s="6" t="s">
        <v>6521</v>
      </c>
    </row>
    <row r="5640" spans="1:4" x14ac:dyDescent="0.25">
      <c r="A5640" s="6" t="s">
        <v>5175</v>
      </c>
      <c r="D5640" s="6" t="s">
        <v>7808</v>
      </c>
    </row>
    <row r="5641" spans="1:4" x14ac:dyDescent="0.25">
      <c r="A5641" s="6" t="s">
        <v>5236</v>
      </c>
      <c r="D5641" s="6" t="s">
        <v>3106</v>
      </c>
    </row>
    <row r="5642" spans="1:4" x14ac:dyDescent="0.25">
      <c r="A5642" s="6" t="s">
        <v>5237</v>
      </c>
      <c r="D5642" s="6" t="s">
        <v>8631</v>
      </c>
    </row>
    <row r="5643" spans="1:4" x14ac:dyDescent="0.25">
      <c r="A5643" s="6" t="s">
        <v>5243</v>
      </c>
      <c r="D5643" s="6" t="s">
        <v>6037</v>
      </c>
    </row>
    <row r="5644" spans="1:4" x14ac:dyDescent="0.25">
      <c r="A5644" s="6" t="s">
        <v>5246</v>
      </c>
      <c r="D5644" s="6" t="s">
        <v>4844</v>
      </c>
    </row>
    <row r="5645" spans="1:4" x14ac:dyDescent="0.25">
      <c r="A5645" s="6" t="s">
        <v>6394</v>
      </c>
      <c r="D5645" s="6" t="s">
        <v>7123</v>
      </c>
    </row>
    <row r="5646" spans="1:4" x14ac:dyDescent="0.25">
      <c r="A5646" s="6" t="s">
        <v>5306</v>
      </c>
      <c r="D5646" s="6" t="s">
        <v>2773</v>
      </c>
    </row>
    <row r="5647" spans="1:4" x14ac:dyDescent="0.25">
      <c r="A5647" s="6" t="s">
        <v>5309</v>
      </c>
      <c r="D5647" s="6" t="s">
        <v>7124</v>
      </c>
    </row>
    <row r="5648" spans="1:4" x14ac:dyDescent="0.25">
      <c r="A5648" s="6" t="s">
        <v>5344</v>
      </c>
      <c r="D5648" s="6" t="s">
        <v>2820</v>
      </c>
    </row>
    <row r="5649" spans="1:4" x14ac:dyDescent="0.25">
      <c r="A5649" s="6" t="s">
        <v>5371</v>
      </c>
      <c r="D5649" s="6" t="s">
        <v>2866</v>
      </c>
    </row>
    <row r="5650" spans="1:4" x14ac:dyDescent="0.25">
      <c r="A5650" s="6" t="s">
        <v>2715</v>
      </c>
      <c r="D5650" s="6" t="s">
        <v>8632</v>
      </c>
    </row>
    <row r="5651" spans="1:4" x14ac:dyDescent="0.25">
      <c r="A5651" s="6" t="s">
        <v>2283</v>
      </c>
      <c r="D5651" s="6" t="s">
        <v>7125</v>
      </c>
    </row>
    <row r="5652" spans="1:4" x14ac:dyDescent="0.25">
      <c r="A5652" s="6" t="s">
        <v>2101</v>
      </c>
      <c r="D5652" s="6" t="s">
        <v>2981</v>
      </c>
    </row>
    <row r="5653" spans="1:4" x14ac:dyDescent="0.25">
      <c r="A5653" s="6" t="s">
        <v>5440</v>
      </c>
      <c r="D5653" s="6" t="s">
        <v>6099</v>
      </c>
    </row>
    <row r="5654" spans="1:4" x14ac:dyDescent="0.25">
      <c r="A5654" s="6" t="s">
        <v>5471</v>
      </c>
      <c r="D5654" s="6" t="s">
        <v>8633</v>
      </c>
    </row>
    <row r="5655" spans="1:4" x14ac:dyDescent="0.25">
      <c r="A5655" s="6" t="s">
        <v>5499</v>
      </c>
      <c r="D5655" s="6" t="s">
        <v>2494</v>
      </c>
    </row>
    <row r="5656" spans="1:4" x14ac:dyDescent="0.25">
      <c r="A5656" s="6" t="s">
        <v>1371</v>
      </c>
      <c r="D5656" s="6" t="s">
        <v>1960</v>
      </c>
    </row>
    <row r="5657" spans="1:4" x14ac:dyDescent="0.25">
      <c r="A5657" s="6" t="s">
        <v>1406</v>
      </c>
      <c r="D5657" s="6" t="s">
        <v>1949</v>
      </c>
    </row>
    <row r="5658" spans="1:4" x14ac:dyDescent="0.25">
      <c r="A5658" s="6" t="s">
        <v>1341</v>
      </c>
      <c r="D5658" s="6" t="s">
        <v>8634</v>
      </c>
    </row>
    <row r="5659" spans="1:4" x14ac:dyDescent="0.25">
      <c r="A5659" s="6" t="s">
        <v>3174</v>
      </c>
      <c r="D5659" s="6" t="s">
        <v>8635</v>
      </c>
    </row>
    <row r="5660" spans="1:4" x14ac:dyDescent="0.25">
      <c r="A5660" s="6" t="s">
        <v>1562</v>
      </c>
      <c r="D5660" s="6" t="s">
        <v>7127</v>
      </c>
    </row>
    <row r="5661" spans="1:4" x14ac:dyDescent="0.25">
      <c r="A5661" s="6" t="s">
        <v>1472</v>
      </c>
      <c r="D5661" s="6" t="s">
        <v>8636</v>
      </c>
    </row>
    <row r="5662" spans="1:4" x14ac:dyDescent="0.25">
      <c r="A5662" s="6" t="s">
        <v>3218</v>
      </c>
      <c r="D5662" s="6" t="s">
        <v>5544</v>
      </c>
    </row>
    <row r="5663" spans="1:4" x14ac:dyDescent="0.25">
      <c r="A5663" s="6" t="s">
        <v>3245</v>
      </c>
      <c r="D5663" s="6" t="s">
        <v>2454</v>
      </c>
    </row>
    <row r="5664" spans="1:4" x14ac:dyDescent="0.25">
      <c r="A5664" s="6" t="s">
        <v>6028</v>
      </c>
      <c r="D5664" s="6" t="s">
        <v>1779</v>
      </c>
    </row>
    <row r="5665" spans="1:4" x14ac:dyDescent="0.25">
      <c r="A5665" s="6" t="s">
        <v>7791</v>
      </c>
      <c r="D5665" s="6" t="s">
        <v>1846</v>
      </c>
    </row>
    <row r="5666" spans="1:4" x14ac:dyDescent="0.25">
      <c r="A5666" s="6" t="s">
        <v>1703</v>
      </c>
      <c r="D5666" s="6" t="s">
        <v>2132</v>
      </c>
    </row>
    <row r="5667" spans="1:4" x14ac:dyDescent="0.25">
      <c r="A5667" s="6" t="s">
        <v>1600</v>
      </c>
      <c r="D5667" s="6" t="s">
        <v>7128</v>
      </c>
    </row>
    <row r="5668" spans="1:4" x14ac:dyDescent="0.25">
      <c r="A5668" s="6" t="s">
        <v>3264</v>
      </c>
      <c r="D5668" s="6" t="s">
        <v>1407</v>
      </c>
    </row>
    <row r="5669" spans="1:4" x14ac:dyDescent="0.25">
      <c r="A5669" s="6" t="s">
        <v>3289</v>
      </c>
      <c r="D5669" s="6" t="s">
        <v>8637</v>
      </c>
    </row>
    <row r="5670" spans="1:4" x14ac:dyDescent="0.25">
      <c r="A5670" s="6" t="s">
        <v>1747</v>
      </c>
      <c r="D5670" s="6" t="s">
        <v>6038</v>
      </c>
    </row>
    <row r="5671" spans="1:4" x14ac:dyDescent="0.25">
      <c r="A5671" s="6" t="s">
        <v>3318</v>
      </c>
      <c r="D5671" s="6" t="s">
        <v>3444</v>
      </c>
    </row>
    <row r="5672" spans="1:4" x14ac:dyDescent="0.25">
      <c r="A5672" s="6" t="s">
        <v>3352</v>
      </c>
      <c r="D5672" s="6" t="s">
        <v>7815</v>
      </c>
    </row>
    <row r="5673" spans="1:4" x14ac:dyDescent="0.25">
      <c r="A5673" s="6" t="s">
        <v>3403</v>
      </c>
      <c r="D5673" s="6" t="s">
        <v>6161</v>
      </c>
    </row>
    <row r="5674" spans="1:4" x14ac:dyDescent="0.25">
      <c r="A5674" s="6" t="s">
        <v>7108</v>
      </c>
      <c r="D5674" s="6" t="s">
        <v>2727</v>
      </c>
    </row>
    <row r="5675" spans="1:4" x14ac:dyDescent="0.25">
      <c r="A5675" s="6" t="s">
        <v>3460</v>
      </c>
      <c r="D5675" s="6" t="s">
        <v>2291</v>
      </c>
    </row>
    <row r="5676" spans="1:4" x14ac:dyDescent="0.25">
      <c r="A5676" s="6" t="s">
        <v>7792</v>
      </c>
      <c r="D5676" s="6" t="s">
        <v>1939</v>
      </c>
    </row>
    <row r="5677" spans="1:4" x14ac:dyDescent="0.25">
      <c r="A5677" s="6" t="s">
        <v>3456</v>
      </c>
      <c r="D5677" s="6" t="s">
        <v>2058</v>
      </c>
    </row>
    <row r="5678" spans="1:4" x14ac:dyDescent="0.25">
      <c r="A5678" s="6" t="s">
        <v>3500</v>
      </c>
      <c r="D5678" s="6" t="s">
        <v>6410</v>
      </c>
    </row>
    <row r="5679" spans="1:4" x14ac:dyDescent="0.25">
      <c r="A5679" s="6" t="s">
        <v>3571</v>
      </c>
      <c r="D5679" s="6" t="s">
        <v>4573</v>
      </c>
    </row>
    <row r="5680" spans="1:4" x14ac:dyDescent="0.25">
      <c r="A5680" s="6" t="s">
        <v>3568</v>
      </c>
      <c r="D5680" s="6" t="s">
        <v>7129</v>
      </c>
    </row>
    <row r="5681" spans="1:4" x14ac:dyDescent="0.25">
      <c r="A5681" s="6" t="s">
        <v>3576</v>
      </c>
      <c r="D5681" s="6" t="s">
        <v>8638</v>
      </c>
    </row>
    <row r="5682" spans="1:4" x14ac:dyDescent="0.25">
      <c r="A5682" s="6" t="s">
        <v>5858</v>
      </c>
      <c r="D5682" s="6" t="s">
        <v>8639</v>
      </c>
    </row>
    <row r="5683" spans="1:4" x14ac:dyDescent="0.25">
      <c r="A5683" s="6" t="s">
        <v>6029</v>
      </c>
      <c r="D5683" s="6" t="s">
        <v>4808</v>
      </c>
    </row>
    <row r="5684" spans="1:4" x14ac:dyDescent="0.25">
      <c r="A5684" s="6" t="s">
        <v>6657</v>
      </c>
      <c r="D5684" s="6" t="s">
        <v>2355</v>
      </c>
    </row>
    <row r="5685" spans="1:4" x14ac:dyDescent="0.25">
      <c r="A5685" s="6" t="s">
        <v>3584</v>
      </c>
      <c r="D5685" s="6" t="s">
        <v>8640</v>
      </c>
    </row>
    <row r="5686" spans="1:4" x14ac:dyDescent="0.25">
      <c r="A5686" s="6" t="s">
        <v>3595</v>
      </c>
      <c r="D5686" s="6" t="s">
        <v>1235</v>
      </c>
    </row>
    <row r="5687" spans="1:4" x14ac:dyDescent="0.25">
      <c r="A5687" s="6" t="s">
        <v>3640</v>
      </c>
      <c r="D5687" s="6" t="s">
        <v>3788</v>
      </c>
    </row>
    <row r="5688" spans="1:4" x14ac:dyDescent="0.25">
      <c r="A5688" s="6" t="s">
        <v>3648</v>
      </c>
      <c r="D5688" s="6" t="s">
        <v>8641</v>
      </c>
    </row>
    <row r="5689" spans="1:4" x14ac:dyDescent="0.25">
      <c r="A5689" s="6" t="s">
        <v>3654</v>
      </c>
      <c r="D5689" s="6" t="s">
        <v>1502</v>
      </c>
    </row>
    <row r="5690" spans="1:4" x14ac:dyDescent="0.25">
      <c r="A5690" s="6" t="s">
        <v>2732</v>
      </c>
      <c r="D5690" s="6" t="s">
        <v>6458</v>
      </c>
    </row>
    <row r="5691" spans="1:4" x14ac:dyDescent="0.25">
      <c r="A5691" s="6" t="s">
        <v>6395</v>
      </c>
      <c r="D5691" s="6" t="s">
        <v>7130</v>
      </c>
    </row>
    <row r="5692" spans="1:4" x14ac:dyDescent="0.25">
      <c r="A5692" s="6" t="s">
        <v>6396</v>
      </c>
      <c r="D5692" s="6" t="s">
        <v>3905</v>
      </c>
    </row>
    <row r="5693" spans="1:4" x14ac:dyDescent="0.25">
      <c r="A5693" s="6" t="s">
        <v>7329</v>
      </c>
      <c r="D5693" s="6" t="s">
        <v>3937</v>
      </c>
    </row>
    <row r="5694" spans="1:4" x14ac:dyDescent="0.25">
      <c r="A5694" s="6" t="s">
        <v>2302</v>
      </c>
      <c r="D5694" s="6" t="s">
        <v>7817</v>
      </c>
    </row>
    <row r="5695" spans="1:4" x14ac:dyDescent="0.25">
      <c r="A5695" s="6" t="s">
        <v>2287</v>
      </c>
      <c r="D5695" s="6" t="s">
        <v>3984</v>
      </c>
    </row>
    <row r="5696" spans="1:4" x14ac:dyDescent="0.25">
      <c r="A5696" s="6" t="s">
        <v>2324</v>
      </c>
      <c r="D5696" s="6" t="s">
        <v>4047</v>
      </c>
    </row>
    <row r="5697" spans="1:4" x14ac:dyDescent="0.25">
      <c r="A5697" s="6" t="s">
        <v>2061</v>
      </c>
      <c r="D5697" s="6" t="s">
        <v>4050</v>
      </c>
    </row>
    <row r="5698" spans="1:4" x14ac:dyDescent="0.25">
      <c r="A5698" s="6" t="s">
        <v>3715</v>
      </c>
      <c r="D5698" s="6" t="s">
        <v>4105</v>
      </c>
    </row>
    <row r="5699" spans="1:4" x14ac:dyDescent="0.25">
      <c r="A5699" s="6" t="s">
        <v>3692</v>
      </c>
      <c r="D5699" s="6" t="s">
        <v>4159</v>
      </c>
    </row>
    <row r="5700" spans="1:4" x14ac:dyDescent="0.25">
      <c r="A5700" s="6" t="s">
        <v>3777</v>
      </c>
      <c r="D5700" s="6" t="s">
        <v>4180</v>
      </c>
    </row>
    <row r="5701" spans="1:4" x14ac:dyDescent="0.25">
      <c r="A5701" s="6" t="s">
        <v>3751</v>
      </c>
      <c r="D5701" s="6" t="s">
        <v>4272</v>
      </c>
    </row>
    <row r="5702" spans="1:4" x14ac:dyDescent="0.25">
      <c r="A5702" s="6" t="s">
        <v>3782</v>
      </c>
      <c r="D5702" s="6" t="s">
        <v>4341</v>
      </c>
    </row>
    <row r="5703" spans="1:4" x14ac:dyDescent="0.25">
      <c r="A5703" s="6" t="s">
        <v>7109</v>
      </c>
      <c r="D5703" s="6" t="s">
        <v>2663</v>
      </c>
    </row>
    <row r="5704" spans="1:4" x14ac:dyDescent="0.25">
      <c r="A5704" s="6" t="s">
        <v>3923</v>
      </c>
      <c r="D5704" s="6" t="s">
        <v>2186</v>
      </c>
    </row>
    <row r="5705" spans="1:4" x14ac:dyDescent="0.25">
      <c r="A5705" s="6" t="s">
        <v>6030</v>
      </c>
      <c r="D5705" s="6" t="s">
        <v>6039</v>
      </c>
    </row>
    <row r="5706" spans="1:4" x14ac:dyDescent="0.25">
      <c r="A5706" s="6" t="s">
        <v>3980</v>
      </c>
      <c r="D5706" s="6" t="s">
        <v>6459</v>
      </c>
    </row>
    <row r="5707" spans="1:4" x14ac:dyDescent="0.25">
      <c r="A5707" s="6" t="s">
        <v>7110</v>
      </c>
      <c r="D5707" s="6" t="s">
        <v>6411</v>
      </c>
    </row>
    <row r="5708" spans="1:4" x14ac:dyDescent="0.25">
      <c r="A5708" s="6" t="s">
        <v>4099</v>
      </c>
      <c r="D5708" s="6" t="s">
        <v>7131</v>
      </c>
    </row>
    <row r="5709" spans="1:4" x14ac:dyDescent="0.25">
      <c r="A5709" s="6" t="s">
        <v>4225</v>
      </c>
      <c r="D5709" s="6" t="s">
        <v>7818</v>
      </c>
    </row>
    <row r="5710" spans="1:4" x14ac:dyDescent="0.25">
      <c r="A5710" s="6" t="s">
        <v>7793</v>
      </c>
      <c r="D5710" s="6" t="s">
        <v>2842</v>
      </c>
    </row>
    <row r="5711" spans="1:4" x14ac:dyDescent="0.25">
      <c r="A5711" s="6" t="s">
        <v>4252</v>
      </c>
      <c r="D5711" s="6" t="s">
        <v>2921</v>
      </c>
    </row>
    <row r="5712" spans="1:4" x14ac:dyDescent="0.25">
      <c r="A5712" s="6" t="s">
        <v>2504</v>
      </c>
      <c r="D5712" s="6" t="s">
        <v>7819</v>
      </c>
    </row>
    <row r="5713" spans="1:4" x14ac:dyDescent="0.25">
      <c r="A5713" s="6" t="s">
        <v>1859</v>
      </c>
      <c r="D5713" s="6" t="s">
        <v>2958</v>
      </c>
    </row>
    <row r="5714" spans="1:4" x14ac:dyDescent="0.25">
      <c r="A5714" s="6" t="s">
        <v>4389</v>
      </c>
      <c r="D5714" s="6" t="s">
        <v>3031</v>
      </c>
    </row>
    <row r="5715" spans="1:4" x14ac:dyDescent="0.25">
      <c r="A5715" s="6" t="s">
        <v>4538</v>
      </c>
      <c r="D5715" s="6" t="s">
        <v>3070</v>
      </c>
    </row>
    <row r="5716" spans="1:4" x14ac:dyDescent="0.25">
      <c r="A5716" s="6" t="s">
        <v>4582</v>
      </c>
      <c r="D5716" s="6" t="s">
        <v>2589</v>
      </c>
    </row>
    <row r="5717" spans="1:4" x14ac:dyDescent="0.25">
      <c r="A5717" s="6" t="s">
        <v>7794</v>
      </c>
      <c r="D5717" s="6" t="s">
        <v>2155</v>
      </c>
    </row>
    <row r="5718" spans="1:4" x14ac:dyDescent="0.25">
      <c r="A5718" s="6" t="s">
        <v>4620</v>
      </c>
      <c r="D5718" s="6" t="s">
        <v>1424</v>
      </c>
    </row>
    <row r="5719" spans="1:4" x14ac:dyDescent="0.25">
      <c r="A5719" s="6" t="s">
        <v>4687</v>
      </c>
      <c r="D5719" s="6" t="s">
        <v>4532</v>
      </c>
    </row>
    <row r="5720" spans="1:4" x14ac:dyDescent="0.25">
      <c r="A5720" s="6" t="s">
        <v>7795</v>
      </c>
      <c r="D5720" s="6" t="s">
        <v>1571</v>
      </c>
    </row>
    <row r="5721" spans="1:4" x14ac:dyDescent="0.25">
      <c r="A5721" s="6" t="s">
        <v>2347</v>
      </c>
      <c r="D5721" s="6" t="s">
        <v>8642</v>
      </c>
    </row>
    <row r="5722" spans="1:4" x14ac:dyDescent="0.25">
      <c r="A5722" s="6" t="s">
        <v>4881</v>
      </c>
      <c r="D5722" s="6" t="s">
        <v>1716</v>
      </c>
    </row>
    <row r="5723" spans="1:4" x14ac:dyDescent="0.25">
      <c r="A5723" s="6" t="s">
        <v>6397</v>
      </c>
      <c r="D5723" s="6" t="s">
        <v>4616</v>
      </c>
    </row>
    <row r="5724" spans="1:4" x14ac:dyDescent="0.25">
      <c r="A5724" s="6" t="s">
        <v>7796</v>
      </c>
      <c r="D5724" s="6" t="s">
        <v>4656</v>
      </c>
    </row>
    <row r="5725" spans="1:4" x14ac:dyDescent="0.25">
      <c r="A5725" s="6" t="s">
        <v>6097</v>
      </c>
      <c r="D5725" s="6" t="s">
        <v>4663</v>
      </c>
    </row>
    <row r="5726" spans="1:4" x14ac:dyDescent="0.25">
      <c r="A5726" s="6" t="s">
        <v>5410</v>
      </c>
      <c r="D5726" s="6" t="s">
        <v>4722</v>
      </c>
    </row>
    <row r="5727" spans="1:4" x14ac:dyDescent="0.25">
      <c r="A5727" s="6" t="s">
        <v>5403</v>
      </c>
      <c r="D5727" s="6" t="s">
        <v>4724</v>
      </c>
    </row>
    <row r="5728" spans="1:4" x14ac:dyDescent="0.25">
      <c r="A5728" s="6" t="s">
        <v>4912</v>
      </c>
      <c r="D5728" s="6" t="s">
        <v>4726</v>
      </c>
    </row>
    <row r="5729" spans="1:4" x14ac:dyDescent="0.25">
      <c r="A5729" s="6" t="s">
        <v>7797</v>
      </c>
      <c r="D5729" s="6" t="s">
        <v>4787</v>
      </c>
    </row>
    <row r="5730" spans="1:4" x14ac:dyDescent="0.25">
      <c r="A5730" s="6" t="s">
        <v>4960</v>
      </c>
      <c r="D5730" s="6" t="s">
        <v>4816</v>
      </c>
    </row>
    <row r="5731" spans="1:4" x14ac:dyDescent="0.25">
      <c r="A5731" s="6" t="s">
        <v>5017</v>
      </c>
      <c r="D5731" s="6" t="s">
        <v>5519</v>
      </c>
    </row>
    <row r="5732" spans="1:4" x14ac:dyDescent="0.25">
      <c r="A5732" s="6" t="s">
        <v>6398</v>
      </c>
      <c r="D5732" s="6" t="s">
        <v>2437</v>
      </c>
    </row>
    <row r="5733" spans="1:4" x14ac:dyDescent="0.25">
      <c r="A5733" s="6" t="s">
        <v>5130</v>
      </c>
      <c r="D5733" s="6" t="s">
        <v>2428</v>
      </c>
    </row>
    <row r="5734" spans="1:4" x14ac:dyDescent="0.25">
      <c r="A5734" s="6" t="s">
        <v>5219</v>
      </c>
      <c r="D5734" s="6" t="s">
        <v>2410</v>
      </c>
    </row>
    <row r="5735" spans="1:4" x14ac:dyDescent="0.25">
      <c r="A5735" s="6" t="s">
        <v>7111</v>
      </c>
      <c r="D5735" s="6" t="s">
        <v>2422</v>
      </c>
    </row>
    <row r="5736" spans="1:4" x14ac:dyDescent="0.25">
      <c r="A5736" s="6" t="s">
        <v>2630</v>
      </c>
      <c r="D5736" s="6" t="s">
        <v>4876</v>
      </c>
    </row>
    <row r="5737" spans="1:4" x14ac:dyDescent="0.25">
      <c r="A5737" s="6" t="s">
        <v>5433</v>
      </c>
      <c r="D5737" s="6" t="s">
        <v>1328</v>
      </c>
    </row>
    <row r="5738" spans="1:4" x14ac:dyDescent="0.25">
      <c r="A5738" s="6" t="s">
        <v>5489</v>
      </c>
      <c r="D5738" s="6" t="s">
        <v>6040</v>
      </c>
    </row>
    <row r="5739" spans="1:4" x14ac:dyDescent="0.25">
      <c r="A5739" s="6" t="s">
        <v>5497</v>
      </c>
      <c r="D5739" s="6" t="s">
        <v>1626</v>
      </c>
    </row>
    <row r="5740" spans="1:4" x14ac:dyDescent="0.25">
      <c r="A5740" s="6" t="s">
        <v>6098</v>
      </c>
      <c r="D5740" s="6" t="s">
        <v>4633</v>
      </c>
    </row>
    <row r="5741" spans="1:4" x14ac:dyDescent="0.25">
      <c r="A5741" s="6" t="s">
        <v>7798</v>
      </c>
      <c r="D5741" s="6" t="s">
        <v>8643</v>
      </c>
    </row>
    <row r="5742" spans="1:4" x14ac:dyDescent="0.25">
      <c r="A5742" s="6" t="s">
        <v>7799</v>
      </c>
      <c r="D5742" s="6" t="s">
        <v>4704</v>
      </c>
    </row>
    <row r="5743" spans="1:4" x14ac:dyDescent="0.25">
      <c r="A5743" s="6" t="s">
        <v>2547</v>
      </c>
      <c r="D5743" s="6" t="s">
        <v>4770</v>
      </c>
    </row>
    <row r="5744" spans="1:4" x14ac:dyDescent="0.25">
      <c r="A5744" s="6" t="s">
        <v>2071</v>
      </c>
      <c r="D5744" s="6" t="s">
        <v>6413</v>
      </c>
    </row>
    <row r="5745" spans="1:4" x14ac:dyDescent="0.25">
      <c r="A5745" s="6" t="s">
        <v>6031</v>
      </c>
      <c r="D5745" s="6" t="s">
        <v>8644</v>
      </c>
    </row>
    <row r="5746" spans="1:4" x14ac:dyDescent="0.25">
      <c r="A5746" s="6" t="s">
        <v>7112</v>
      </c>
      <c r="D5746" s="6" t="s">
        <v>2766</v>
      </c>
    </row>
    <row r="5747" spans="1:4" x14ac:dyDescent="0.25">
      <c r="A5747" s="6" t="s">
        <v>4533</v>
      </c>
      <c r="D5747" s="6" t="s">
        <v>2337</v>
      </c>
    </row>
    <row r="5748" spans="1:4" x14ac:dyDescent="0.25">
      <c r="A5748" s="6" t="s">
        <v>4563</v>
      </c>
      <c r="D5748" s="6" t="s">
        <v>1876</v>
      </c>
    </row>
    <row r="5749" spans="1:4" x14ac:dyDescent="0.25">
      <c r="A5749" s="6" t="s">
        <v>6157</v>
      </c>
      <c r="D5749" s="6" t="s">
        <v>2110</v>
      </c>
    </row>
    <row r="5750" spans="1:4" x14ac:dyDescent="0.25">
      <c r="A5750" s="6" t="s">
        <v>4822</v>
      </c>
      <c r="D5750" s="6" t="s">
        <v>7335</v>
      </c>
    </row>
    <row r="5751" spans="1:4" x14ac:dyDescent="0.25">
      <c r="A5751" s="6" t="s">
        <v>7330</v>
      </c>
      <c r="D5751" s="6" t="s">
        <v>1415</v>
      </c>
    </row>
    <row r="5752" spans="1:4" x14ac:dyDescent="0.25">
      <c r="A5752" s="6" t="s">
        <v>2382</v>
      </c>
      <c r="D5752" s="6" t="s">
        <v>1485</v>
      </c>
    </row>
    <row r="5753" spans="1:4" x14ac:dyDescent="0.25">
      <c r="A5753" s="6" t="s">
        <v>4878</v>
      </c>
      <c r="D5753" s="6" t="s">
        <v>8645</v>
      </c>
    </row>
    <row r="5754" spans="1:4" x14ac:dyDescent="0.25">
      <c r="A5754" s="6" t="s">
        <v>1398</v>
      </c>
      <c r="D5754" s="6" t="s">
        <v>5010</v>
      </c>
    </row>
    <row r="5755" spans="1:4" x14ac:dyDescent="0.25">
      <c r="A5755" s="6" t="s">
        <v>3817</v>
      </c>
      <c r="D5755" s="6" t="s">
        <v>6041</v>
      </c>
    </row>
    <row r="5756" spans="1:4" x14ac:dyDescent="0.25">
      <c r="A5756" s="6" t="s">
        <v>3847</v>
      </c>
      <c r="D5756" s="6" t="s">
        <v>7821</v>
      </c>
    </row>
    <row r="5757" spans="1:4" x14ac:dyDescent="0.25">
      <c r="A5757" s="6" t="s">
        <v>6032</v>
      </c>
      <c r="D5757" s="6" t="s">
        <v>5067</v>
      </c>
    </row>
    <row r="5758" spans="1:4" x14ac:dyDescent="0.25">
      <c r="A5758" s="6" t="s">
        <v>3920</v>
      </c>
      <c r="D5758" s="6" t="s">
        <v>5108</v>
      </c>
    </row>
    <row r="5759" spans="1:4" x14ac:dyDescent="0.25">
      <c r="A5759" s="6" t="s">
        <v>3942</v>
      </c>
      <c r="D5759" s="6" t="s">
        <v>6414</v>
      </c>
    </row>
    <row r="5760" spans="1:4" x14ac:dyDescent="0.25">
      <c r="A5760" s="6" t="s">
        <v>4005</v>
      </c>
      <c r="D5760" s="6" t="s">
        <v>5156</v>
      </c>
    </row>
    <row r="5761" spans="1:4" x14ac:dyDescent="0.25">
      <c r="A5761" s="6" t="s">
        <v>4054</v>
      </c>
      <c r="D5761" s="6" t="s">
        <v>5203</v>
      </c>
    </row>
    <row r="5762" spans="1:4" x14ac:dyDescent="0.25">
      <c r="A5762" s="6" t="s">
        <v>4150</v>
      </c>
      <c r="D5762" s="6" t="s">
        <v>5255</v>
      </c>
    </row>
    <row r="5763" spans="1:4" x14ac:dyDescent="0.25">
      <c r="A5763" s="6" t="s">
        <v>4221</v>
      </c>
      <c r="D5763" s="6" t="s">
        <v>5257</v>
      </c>
    </row>
    <row r="5764" spans="1:4" x14ac:dyDescent="0.25">
      <c r="A5764" s="6" t="s">
        <v>4220</v>
      </c>
      <c r="D5764" s="6" t="s">
        <v>8646</v>
      </c>
    </row>
    <row r="5765" spans="1:4" x14ac:dyDescent="0.25">
      <c r="A5765" s="6" t="s">
        <v>4280</v>
      </c>
      <c r="D5765" s="6" t="s">
        <v>5314</v>
      </c>
    </row>
    <row r="5766" spans="1:4" x14ac:dyDescent="0.25">
      <c r="A5766" s="6" t="s">
        <v>4316</v>
      </c>
      <c r="D5766" s="6" t="s">
        <v>5350</v>
      </c>
    </row>
    <row r="5767" spans="1:4" x14ac:dyDescent="0.25">
      <c r="A5767" s="6" t="s">
        <v>6158</v>
      </c>
      <c r="D5767" s="6" t="s">
        <v>2479</v>
      </c>
    </row>
    <row r="5768" spans="1:4" x14ac:dyDescent="0.25">
      <c r="A5768" s="6" t="s">
        <v>4376</v>
      </c>
      <c r="D5768" s="6" t="s">
        <v>1800</v>
      </c>
    </row>
    <row r="5769" spans="1:4" x14ac:dyDescent="0.25">
      <c r="A5769" s="6" t="s">
        <v>6399</v>
      </c>
      <c r="D5769" s="6" t="s">
        <v>2088</v>
      </c>
    </row>
    <row r="5770" spans="1:4" x14ac:dyDescent="0.25">
      <c r="A5770" s="6" t="s">
        <v>2751</v>
      </c>
      <c r="D5770" s="6" t="s">
        <v>2107</v>
      </c>
    </row>
    <row r="5771" spans="1:4" x14ac:dyDescent="0.25">
      <c r="A5771" s="6" t="s">
        <v>2319</v>
      </c>
      <c r="D5771" s="6" t="s">
        <v>5430</v>
      </c>
    </row>
    <row r="5772" spans="1:4" x14ac:dyDescent="0.25">
      <c r="A5772" s="6" t="s">
        <v>2022</v>
      </c>
      <c r="D5772" s="6" t="s">
        <v>5455</v>
      </c>
    </row>
    <row r="5773" spans="1:4" x14ac:dyDescent="0.25">
      <c r="A5773" s="6" t="s">
        <v>2069</v>
      </c>
      <c r="D5773" s="6" t="s">
        <v>8647</v>
      </c>
    </row>
    <row r="5774" spans="1:4" x14ac:dyDescent="0.25">
      <c r="A5774" s="6" t="s">
        <v>2779</v>
      </c>
      <c r="D5774" s="6" t="s">
        <v>6042</v>
      </c>
    </row>
    <row r="5775" spans="1:4" x14ac:dyDescent="0.25">
      <c r="A5775" s="6" t="s">
        <v>6400</v>
      </c>
      <c r="D5775" s="6" t="s">
        <v>3149</v>
      </c>
    </row>
    <row r="5776" spans="1:4" x14ac:dyDescent="0.25">
      <c r="A5776" s="6" t="s">
        <v>2821</v>
      </c>
      <c r="D5776" s="6" t="s">
        <v>7822</v>
      </c>
    </row>
    <row r="5777" spans="1:4" x14ac:dyDescent="0.25">
      <c r="A5777" s="6" t="s">
        <v>2848</v>
      </c>
      <c r="D5777" s="6" t="s">
        <v>4975</v>
      </c>
    </row>
    <row r="5778" spans="1:4" x14ac:dyDescent="0.25">
      <c r="A5778" s="6" t="s">
        <v>2944</v>
      </c>
      <c r="D5778" s="6" t="s">
        <v>8648</v>
      </c>
    </row>
    <row r="5779" spans="1:4" x14ac:dyDescent="0.25">
      <c r="A5779" s="6" t="s">
        <v>3052</v>
      </c>
      <c r="D5779" s="6" t="s">
        <v>5118</v>
      </c>
    </row>
    <row r="5780" spans="1:4" x14ac:dyDescent="0.25">
      <c r="A5780" s="6" t="s">
        <v>2498</v>
      </c>
      <c r="D5780" s="6" t="s">
        <v>5259</v>
      </c>
    </row>
    <row r="5781" spans="1:4" x14ac:dyDescent="0.25">
      <c r="A5781" s="6" t="s">
        <v>2123</v>
      </c>
      <c r="D5781" s="6" t="s">
        <v>5362</v>
      </c>
    </row>
    <row r="5782" spans="1:4" x14ac:dyDescent="0.25">
      <c r="A5782" s="6" t="s">
        <v>7898</v>
      </c>
      <c r="D5782" s="6" t="s">
        <v>2699</v>
      </c>
    </row>
    <row r="5783" spans="1:4" x14ac:dyDescent="0.25">
      <c r="A5783" s="6" t="s">
        <v>1388</v>
      </c>
      <c r="D5783" s="6" t="s">
        <v>2111</v>
      </c>
    </row>
    <row r="5784" spans="1:4" x14ac:dyDescent="0.25">
      <c r="A5784" s="6" t="s">
        <v>1311</v>
      </c>
      <c r="D5784" s="6" t="s">
        <v>5460</v>
      </c>
    </row>
    <row r="5785" spans="1:4" x14ac:dyDescent="0.25">
      <c r="A5785" s="6" t="s">
        <v>3811</v>
      </c>
      <c r="D5785" s="6" t="s">
        <v>7133</v>
      </c>
    </row>
    <row r="5786" spans="1:4" x14ac:dyDescent="0.25">
      <c r="A5786" s="6" t="s">
        <v>1540</v>
      </c>
      <c r="D5786" s="6" t="s">
        <v>1422</v>
      </c>
    </row>
    <row r="5787" spans="1:4" x14ac:dyDescent="0.25">
      <c r="A5787" s="6" t="s">
        <v>3841</v>
      </c>
      <c r="D5787" s="6" t="s">
        <v>6415</v>
      </c>
    </row>
    <row r="5788" spans="1:4" x14ac:dyDescent="0.25">
      <c r="A5788" s="6" t="s">
        <v>3885</v>
      </c>
      <c r="D5788" s="6" t="s">
        <v>8649</v>
      </c>
    </row>
    <row r="5789" spans="1:4" x14ac:dyDescent="0.25">
      <c r="A5789" s="6" t="s">
        <v>1690</v>
      </c>
      <c r="D5789" s="6" t="s">
        <v>6077</v>
      </c>
    </row>
    <row r="5790" spans="1:4" x14ac:dyDescent="0.25">
      <c r="A5790" s="6" t="s">
        <v>3911</v>
      </c>
      <c r="D5790" s="6" t="s">
        <v>4768</v>
      </c>
    </row>
    <row r="5791" spans="1:4" x14ac:dyDescent="0.25">
      <c r="A5791" s="6" t="s">
        <v>3938</v>
      </c>
      <c r="D5791" s="6" t="s">
        <v>4831</v>
      </c>
    </row>
    <row r="5792" spans="1:4" x14ac:dyDescent="0.25">
      <c r="A5792" s="6" t="s">
        <v>6033</v>
      </c>
      <c r="D5792" s="6" t="s">
        <v>2387</v>
      </c>
    </row>
    <row r="5793" spans="1:4" x14ac:dyDescent="0.25">
      <c r="A5793" s="6" t="s">
        <v>1740</v>
      </c>
      <c r="D5793" s="6" t="s">
        <v>2398</v>
      </c>
    </row>
    <row r="5794" spans="1:4" x14ac:dyDescent="0.25">
      <c r="A5794" s="6" t="s">
        <v>4045</v>
      </c>
      <c r="D5794" s="6" t="s">
        <v>4887</v>
      </c>
    </row>
    <row r="5795" spans="1:4" x14ac:dyDescent="0.25">
      <c r="A5795" s="6" t="s">
        <v>4051</v>
      </c>
      <c r="D5795" s="6" t="s">
        <v>1391</v>
      </c>
    </row>
    <row r="5796" spans="1:4" x14ac:dyDescent="0.25">
      <c r="A5796" s="6" t="s">
        <v>4062</v>
      </c>
      <c r="D5796" s="6" t="s">
        <v>6043</v>
      </c>
    </row>
    <row r="5797" spans="1:4" x14ac:dyDescent="0.25">
      <c r="A5797" s="6" t="s">
        <v>6034</v>
      </c>
      <c r="D5797" s="6" t="s">
        <v>7823</v>
      </c>
    </row>
    <row r="5798" spans="1:4" x14ac:dyDescent="0.25">
      <c r="A5798" s="6" t="s">
        <v>4116</v>
      </c>
      <c r="D5798" s="6" t="s">
        <v>2845</v>
      </c>
    </row>
    <row r="5799" spans="1:4" x14ac:dyDescent="0.25">
      <c r="A5799" s="6" t="s">
        <v>4124</v>
      </c>
      <c r="D5799" s="6" t="s">
        <v>7824</v>
      </c>
    </row>
    <row r="5800" spans="1:4" x14ac:dyDescent="0.25">
      <c r="A5800" s="6" t="s">
        <v>4179</v>
      </c>
      <c r="D5800" s="6" t="s">
        <v>2898</v>
      </c>
    </row>
    <row r="5801" spans="1:4" x14ac:dyDescent="0.25">
      <c r="A5801" s="6" t="s">
        <v>4192</v>
      </c>
      <c r="D5801" s="6" t="s">
        <v>6416</v>
      </c>
    </row>
    <row r="5802" spans="1:4" x14ac:dyDescent="0.25">
      <c r="A5802" s="6" t="s">
        <v>4233</v>
      </c>
      <c r="D5802" s="6" t="s">
        <v>7135</v>
      </c>
    </row>
    <row r="5803" spans="1:4" x14ac:dyDescent="0.25">
      <c r="A5803" s="6" t="s">
        <v>6159</v>
      </c>
      <c r="D5803" s="6" t="s">
        <v>7825</v>
      </c>
    </row>
    <row r="5804" spans="1:4" x14ac:dyDescent="0.25">
      <c r="A5804" s="6" t="s">
        <v>6519</v>
      </c>
      <c r="D5804" s="6" t="s">
        <v>2975</v>
      </c>
    </row>
    <row r="5805" spans="1:4" x14ac:dyDescent="0.25">
      <c r="A5805" s="6" t="s">
        <v>7226</v>
      </c>
      <c r="D5805" s="6" t="s">
        <v>5515</v>
      </c>
    </row>
    <row r="5806" spans="1:4" x14ac:dyDescent="0.25">
      <c r="A5806" s="6" t="s">
        <v>4261</v>
      </c>
      <c r="D5806" s="6" t="s">
        <v>6044</v>
      </c>
    </row>
    <row r="5807" spans="1:4" x14ac:dyDescent="0.25">
      <c r="A5807" s="6" t="s">
        <v>4298</v>
      </c>
      <c r="D5807" s="6" t="s">
        <v>6460</v>
      </c>
    </row>
    <row r="5808" spans="1:4" x14ac:dyDescent="0.25">
      <c r="A5808" s="6" t="s">
        <v>4312</v>
      </c>
      <c r="D5808" s="6" t="s">
        <v>5859</v>
      </c>
    </row>
    <row r="5809" spans="1:4" x14ac:dyDescent="0.25">
      <c r="A5809" s="6" t="s">
        <v>4338</v>
      </c>
      <c r="D5809" s="6" t="s">
        <v>5860</v>
      </c>
    </row>
    <row r="5810" spans="1:4" x14ac:dyDescent="0.25">
      <c r="A5810" s="6" t="s">
        <v>2741</v>
      </c>
      <c r="D5810" s="6" t="s">
        <v>3069</v>
      </c>
    </row>
    <row r="5811" spans="1:4" x14ac:dyDescent="0.25">
      <c r="A5811" s="6" t="s">
        <v>2292</v>
      </c>
      <c r="D5811" s="6" t="s">
        <v>2728</v>
      </c>
    </row>
    <row r="5812" spans="1:4" x14ac:dyDescent="0.25">
      <c r="A5812" s="6" t="s">
        <v>2311</v>
      </c>
      <c r="D5812" s="6" t="s">
        <v>2308</v>
      </c>
    </row>
    <row r="5813" spans="1:4" x14ac:dyDescent="0.25">
      <c r="A5813" s="6" t="s">
        <v>1872</v>
      </c>
      <c r="D5813" s="6" t="s">
        <v>1769</v>
      </c>
    </row>
    <row r="5814" spans="1:4" x14ac:dyDescent="0.25">
      <c r="A5814" s="6" t="s">
        <v>2002</v>
      </c>
      <c r="D5814" s="6" t="s">
        <v>2149</v>
      </c>
    </row>
    <row r="5815" spans="1:4" x14ac:dyDescent="0.25">
      <c r="A5815" s="6" t="s">
        <v>1396</v>
      </c>
      <c r="D5815" s="6" t="s">
        <v>2131</v>
      </c>
    </row>
    <row r="5816" spans="1:4" x14ac:dyDescent="0.25">
      <c r="A5816" s="6" t="s">
        <v>1301</v>
      </c>
      <c r="D5816" s="6" t="s">
        <v>6078</v>
      </c>
    </row>
    <row r="5817" spans="1:4" x14ac:dyDescent="0.25">
      <c r="A5817" s="6" t="s">
        <v>3812</v>
      </c>
      <c r="D5817" s="6" t="s">
        <v>7136</v>
      </c>
    </row>
    <row r="5818" spans="1:4" x14ac:dyDescent="0.25">
      <c r="A5818" s="6" t="s">
        <v>6035</v>
      </c>
      <c r="D5818" s="6" t="s">
        <v>7826</v>
      </c>
    </row>
    <row r="5819" spans="1:4" x14ac:dyDescent="0.25">
      <c r="A5819" s="6" t="s">
        <v>6401</v>
      </c>
      <c r="D5819" s="6" t="s">
        <v>4735</v>
      </c>
    </row>
    <row r="5820" spans="1:4" x14ac:dyDescent="0.25">
      <c r="A5820" s="6" t="s">
        <v>1552</v>
      </c>
      <c r="D5820" s="6" t="s">
        <v>4857</v>
      </c>
    </row>
    <row r="5821" spans="1:4" x14ac:dyDescent="0.25">
      <c r="A5821" s="6" t="s">
        <v>1503</v>
      </c>
      <c r="D5821" s="6" t="s">
        <v>8650</v>
      </c>
    </row>
    <row r="5822" spans="1:4" x14ac:dyDescent="0.25">
      <c r="A5822" s="6" t="s">
        <v>3844</v>
      </c>
      <c r="D5822" s="6" t="s">
        <v>7827</v>
      </c>
    </row>
    <row r="5823" spans="1:4" x14ac:dyDescent="0.25">
      <c r="A5823" s="6" t="s">
        <v>1688</v>
      </c>
      <c r="D5823" s="6" t="s">
        <v>6417</v>
      </c>
    </row>
    <row r="5824" spans="1:4" x14ac:dyDescent="0.25">
      <c r="A5824" s="6" t="s">
        <v>1646</v>
      </c>
      <c r="D5824" s="6" t="s">
        <v>2611</v>
      </c>
    </row>
    <row r="5825" spans="1:4" x14ac:dyDescent="0.25">
      <c r="A5825" s="6" t="s">
        <v>3899</v>
      </c>
      <c r="D5825" s="6" t="s">
        <v>2055</v>
      </c>
    </row>
    <row r="5826" spans="1:4" x14ac:dyDescent="0.25">
      <c r="A5826" s="6" t="s">
        <v>3931</v>
      </c>
      <c r="D5826" s="6" t="s">
        <v>1250</v>
      </c>
    </row>
    <row r="5827" spans="1:4" x14ac:dyDescent="0.25">
      <c r="A5827" s="6" t="s">
        <v>4004</v>
      </c>
      <c r="D5827" s="6" t="s">
        <v>8651</v>
      </c>
    </row>
    <row r="5828" spans="1:4" x14ac:dyDescent="0.25">
      <c r="A5828" s="6" t="s">
        <v>4012</v>
      </c>
      <c r="D5828" s="6" t="s">
        <v>1520</v>
      </c>
    </row>
    <row r="5829" spans="1:4" x14ac:dyDescent="0.25">
      <c r="A5829" s="6" t="s">
        <v>4035</v>
      </c>
      <c r="D5829" s="6" t="s">
        <v>7828</v>
      </c>
    </row>
    <row r="5830" spans="1:4" x14ac:dyDescent="0.25">
      <c r="A5830" s="6" t="s">
        <v>4083</v>
      </c>
      <c r="D5830" s="6" t="s">
        <v>3275</v>
      </c>
    </row>
    <row r="5831" spans="1:4" x14ac:dyDescent="0.25">
      <c r="A5831" s="6" t="s">
        <v>7228</v>
      </c>
      <c r="D5831" s="6" t="s">
        <v>8652</v>
      </c>
    </row>
    <row r="5832" spans="1:4" x14ac:dyDescent="0.25">
      <c r="A5832" s="6" t="s">
        <v>4135</v>
      </c>
      <c r="D5832" s="6" t="s">
        <v>3366</v>
      </c>
    </row>
    <row r="5833" spans="1:4" x14ac:dyDescent="0.25">
      <c r="A5833" s="6" t="s">
        <v>4112</v>
      </c>
      <c r="D5833" s="6" t="s">
        <v>3493</v>
      </c>
    </row>
    <row r="5834" spans="1:4" x14ac:dyDescent="0.25">
      <c r="A5834" s="6" t="s">
        <v>4142</v>
      </c>
      <c r="D5834" s="6" t="s">
        <v>8653</v>
      </c>
    </row>
    <row r="5835" spans="1:4" x14ac:dyDescent="0.25">
      <c r="A5835" s="6" t="s">
        <v>4146</v>
      </c>
      <c r="D5835" s="6" t="s">
        <v>3580</v>
      </c>
    </row>
    <row r="5836" spans="1:4" x14ac:dyDescent="0.25">
      <c r="A5836" s="6" t="s">
        <v>4203</v>
      </c>
      <c r="D5836" s="6" t="s">
        <v>2749</v>
      </c>
    </row>
    <row r="5837" spans="1:4" x14ac:dyDescent="0.25">
      <c r="A5837" s="6" t="s">
        <v>4198</v>
      </c>
      <c r="D5837" s="6" t="s">
        <v>2320</v>
      </c>
    </row>
    <row r="5838" spans="1:4" x14ac:dyDescent="0.25">
      <c r="A5838" s="6" t="s">
        <v>6402</v>
      </c>
      <c r="D5838" s="6" t="s">
        <v>1788</v>
      </c>
    </row>
    <row r="5839" spans="1:4" x14ac:dyDescent="0.25">
      <c r="A5839" s="6" t="s">
        <v>6658</v>
      </c>
      <c r="D5839" s="6" t="s">
        <v>3689</v>
      </c>
    </row>
    <row r="5840" spans="1:4" x14ac:dyDescent="0.25">
      <c r="A5840" s="6" t="s">
        <v>7113</v>
      </c>
      <c r="D5840" s="6" t="s">
        <v>3679</v>
      </c>
    </row>
    <row r="5841" spans="1:4" x14ac:dyDescent="0.25">
      <c r="A5841" s="6" t="s">
        <v>4268</v>
      </c>
      <c r="D5841" s="6" t="s">
        <v>6045</v>
      </c>
    </row>
    <row r="5842" spans="1:4" x14ac:dyDescent="0.25">
      <c r="A5842" s="6" t="s">
        <v>4290</v>
      </c>
      <c r="D5842" s="6" t="s">
        <v>2808</v>
      </c>
    </row>
    <row r="5843" spans="1:4" x14ac:dyDescent="0.25">
      <c r="A5843" s="6" t="s">
        <v>4315</v>
      </c>
      <c r="D5843" s="6" t="s">
        <v>7137</v>
      </c>
    </row>
    <row r="5844" spans="1:4" x14ac:dyDescent="0.25">
      <c r="A5844" s="6" t="s">
        <v>6160</v>
      </c>
      <c r="D5844" s="6" t="s">
        <v>2566</v>
      </c>
    </row>
    <row r="5845" spans="1:4" x14ac:dyDescent="0.25">
      <c r="A5845" s="6" t="s">
        <v>4349</v>
      </c>
      <c r="D5845" s="6" t="s">
        <v>1278</v>
      </c>
    </row>
    <row r="5846" spans="1:4" x14ac:dyDescent="0.25">
      <c r="A5846" s="6" t="s">
        <v>7331</v>
      </c>
      <c r="D5846" s="6" t="s">
        <v>4508</v>
      </c>
    </row>
    <row r="5847" spans="1:4" x14ac:dyDescent="0.25">
      <c r="A5847" s="6" t="s">
        <v>2723</v>
      </c>
      <c r="D5847" s="6" t="s">
        <v>7830</v>
      </c>
    </row>
    <row r="5848" spans="1:4" x14ac:dyDescent="0.25">
      <c r="A5848" s="6" t="s">
        <v>2307</v>
      </c>
      <c r="D5848" s="6" t="s">
        <v>1513</v>
      </c>
    </row>
    <row r="5849" spans="1:4" x14ac:dyDescent="0.25">
      <c r="A5849" s="6" t="s">
        <v>1790</v>
      </c>
      <c r="D5849" s="6" t="s">
        <v>6046</v>
      </c>
    </row>
    <row r="5850" spans="1:4" x14ac:dyDescent="0.25">
      <c r="A5850" s="6" t="s">
        <v>1787</v>
      </c>
      <c r="D5850" s="6" t="s">
        <v>1660</v>
      </c>
    </row>
    <row r="5851" spans="1:4" x14ac:dyDescent="0.25">
      <c r="A5851" s="6" t="s">
        <v>1877</v>
      </c>
      <c r="D5851" s="6" t="s">
        <v>4587</v>
      </c>
    </row>
    <row r="5852" spans="1:4" x14ac:dyDescent="0.25">
      <c r="A5852" s="6" t="s">
        <v>1886</v>
      </c>
      <c r="D5852" s="6" t="s">
        <v>4631</v>
      </c>
    </row>
    <row r="5853" spans="1:4" x14ac:dyDescent="0.25">
      <c r="A5853" s="6" t="s">
        <v>2013</v>
      </c>
      <c r="D5853" s="6" t="s">
        <v>4637</v>
      </c>
    </row>
    <row r="5854" spans="1:4" x14ac:dyDescent="0.25">
      <c r="A5854" s="6" t="s">
        <v>4447</v>
      </c>
      <c r="D5854" s="6" t="s">
        <v>8654</v>
      </c>
    </row>
    <row r="5855" spans="1:4" x14ac:dyDescent="0.25">
      <c r="A5855" s="6" t="s">
        <v>4488</v>
      </c>
      <c r="D5855" s="6" t="s">
        <v>4706</v>
      </c>
    </row>
    <row r="5856" spans="1:4" x14ac:dyDescent="0.25">
      <c r="A5856" s="6" t="s">
        <v>5551</v>
      </c>
      <c r="D5856" s="6" t="s">
        <v>4713</v>
      </c>
    </row>
    <row r="5857" spans="1:4" x14ac:dyDescent="0.25">
      <c r="A5857" s="6" t="s">
        <v>1403</v>
      </c>
      <c r="D5857" s="6" t="s">
        <v>5526</v>
      </c>
    </row>
    <row r="5858" spans="1:4" x14ac:dyDescent="0.25">
      <c r="A5858" s="6" t="s">
        <v>3155</v>
      </c>
      <c r="D5858" s="6" t="s">
        <v>2542</v>
      </c>
    </row>
    <row r="5859" spans="1:4" x14ac:dyDescent="0.25">
      <c r="A5859" s="6" t="s">
        <v>6403</v>
      </c>
      <c r="D5859" s="6" t="s">
        <v>1922</v>
      </c>
    </row>
    <row r="5860" spans="1:4" x14ac:dyDescent="0.25">
      <c r="A5860" s="6" t="s">
        <v>7801</v>
      </c>
      <c r="D5860" s="6" t="s">
        <v>1937</v>
      </c>
    </row>
    <row r="5861" spans="1:4" x14ac:dyDescent="0.25">
      <c r="A5861" s="6" t="s">
        <v>1559</v>
      </c>
      <c r="D5861" s="6" t="s">
        <v>6047</v>
      </c>
    </row>
    <row r="5862" spans="1:4" x14ac:dyDescent="0.25">
      <c r="A5862" s="6" t="s">
        <v>3211</v>
      </c>
      <c r="D5862" s="6" t="s">
        <v>8655</v>
      </c>
    </row>
    <row r="5863" spans="1:4" x14ac:dyDescent="0.25">
      <c r="A5863" s="6" t="s">
        <v>3248</v>
      </c>
      <c r="D5863" s="6" t="s">
        <v>3834</v>
      </c>
    </row>
    <row r="5864" spans="1:4" x14ac:dyDescent="0.25">
      <c r="A5864" s="6" t="s">
        <v>1620</v>
      </c>
      <c r="D5864" s="6" t="s">
        <v>8656</v>
      </c>
    </row>
    <row r="5865" spans="1:4" x14ac:dyDescent="0.25">
      <c r="A5865" s="6" t="s">
        <v>3268</v>
      </c>
      <c r="D5865" s="6" t="s">
        <v>3887</v>
      </c>
    </row>
    <row r="5866" spans="1:4" x14ac:dyDescent="0.25">
      <c r="A5866" s="6" t="s">
        <v>3281</v>
      </c>
      <c r="D5866" s="6" t="s">
        <v>3979</v>
      </c>
    </row>
    <row r="5867" spans="1:4" x14ac:dyDescent="0.25">
      <c r="A5867" s="6" t="s">
        <v>6036</v>
      </c>
      <c r="D5867" s="6" t="s">
        <v>4098</v>
      </c>
    </row>
    <row r="5868" spans="1:4" x14ac:dyDescent="0.25">
      <c r="A5868" s="6" t="s">
        <v>7802</v>
      </c>
      <c r="D5868" s="6" t="s">
        <v>7339</v>
      </c>
    </row>
    <row r="5869" spans="1:4" x14ac:dyDescent="0.25">
      <c r="A5869" s="6" t="s">
        <v>1749</v>
      </c>
      <c r="D5869" s="6" t="s">
        <v>8657</v>
      </c>
    </row>
    <row r="5870" spans="1:4" x14ac:dyDescent="0.25">
      <c r="A5870" s="6" t="s">
        <v>3373</v>
      </c>
      <c r="D5870" s="6" t="s">
        <v>2680</v>
      </c>
    </row>
    <row r="5871" spans="1:4" x14ac:dyDescent="0.25">
      <c r="A5871" s="6" t="s">
        <v>3386</v>
      </c>
      <c r="D5871" s="6" t="s">
        <v>4432</v>
      </c>
    </row>
    <row r="5872" spans="1:4" x14ac:dyDescent="0.25">
      <c r="A5872" s="6" t="s">
        <v>3391</v>
      </c>
      <c r="D5872" s="6" t="s">
        <v>6419</v>
      </c>
    </row>
    <row r="5873" spans="1:4" x14ac:dyDescent="0.25">
      <c r="A5873" s="6" t="s">
        <v>3462</v>
      </c>
      <c r="D5873" s="6" t="s">
        <v>7833</v>
      </c>
    </row>
    <row r="5874" spans="1:4" x14ac:dyDescent="0.25">
      <c r="A5874" s="6" t="s">
        <v>3450</v>
      </c>
      <c r="D5874" s="6" t="s">
        <v>7834</v>
      </c>
    </row>
    <row r="5875" spans="1:4" x14ac:dyDescent="0.25">
      <c r="A5875" s="6" t="s">
        <v>3484</v>
      </c>
      <c r="D5875" s="6" t="s">
        <v>4617</v>
      </c>
    </row>
    <row r="5876" spans="1:4" x14ac:dyDescent="0.25">
      <c r="A5876" s="6" t="s">
        <v>3529</v>
      </c>
      <c r="D5876" s="6" t="s">
        <v>8658</v>
      </c>
    </row>
    <row r="5877" spans="1:4" x14ac:dyDescent="0.25">
      <c r="A5877" s="6" t="s">
        <v>7114</v>
      </c>
      <c r="D5877" s="6" t="s">
        <v>4661</v>
      </c>
    </row>
    <row r="5878" spans="1:4" x14ac:dyDescent="0.25">
      <c r="A5878" s="6" t="s">
        <v>7115</v>
      </c>
      <c r="D5878" s="6" t="s">
        <v>8659</v>
      </c>
    </row>
    <row r="5879" spans="1:4" x14ac:dyDescent="0.25">
      <c r="A5879" s="6" t="s">
        <v>7116</v>
      </c>
      <c r="D5879" s="6" t="s">
        <v>8660</v>
      </c>
    </row>
    <row r="5880" spans="1:4" x14ac:dyDescent="0.25">
      <c r="A5880" s="6" t="s">
        <v>7803</v>
      </c>
      <c r="D5880" s="6" t="s">
        <v>4883</v>
      </c>
    </row>
    <row r="5881" spans="1:4" x14ac:dyDescent="0.25">
      <c r="A5881" s="6" t="s">
        <v>3612</v>
      </c>
      <c r="D5881" s="6" t="s">
        <v>7340</v>
      </c>
    </row>
    <row r="5882" spans="1:4" x14ac:dyDescent="0.25">
      <c r="A5882" s="6" t="s">
        <v>3631</v>
      </c>
      <c r="D5882" s="6" t="s">
        <v>7341</v>
      </c>
    </row>
    <row r="5883" spans="1:4" x14ac:dyDescent="0.25">
      <c r="A5883" s="6" t="s">
        <v>6404</v>
      </c>
      <c r="D5883" s="6" t="s">
        <v>4908</v>
      </c>
    </row>
    <row r="5884" spans="1:4" x14ac:dyDescent="0.25">
      <c r="A5884" s="6" t="s">
        <v>6520</v>
      </c>
      <c r="D5884" s="6" t="s">
        <v>4951</v>
      </c>
    </row>
    <row r="5885" spans="1:4" x14ac:dyDescent="0.25">
      <c r="A5885" s="6" t="s">
        <v>2474</v>
      </c>
      <c r="D5885" s="6" t="s">
        <v>8661</v>
      </c>
    </row>
    <row r="5886" spans="1:4" x14ac:dyDescent="0.25">
      <c r="A5886" s="6" t="s">
        <v>1802</v>
      </c>
      <c r="D5886" s="6" t="s">
        <v>4999</v>
      </c>
    </row>
    <row r="5887" spans="1:4" x14ac:dyDescent="0.25">
      <c r="A5887" s="6" t="s">
        <v>2085</v>
      </c>
      <c r="D5887" s="6" t="s">
        <v>7139</v>
      </c>
    </row>
    <row r="5888" spans="1:4" x14ac:dyDescent="0.25">
      <c r="A5888" s="6" t="s">
        <v>2230</v>
      </c>
      <c r="D5888" s="6" t="s">
        <v>5077</v>
      </c>
    </row>
    <row r="5889" spans="1:4" x14ac:dyDescent="0.25">
      <c r="A5889" s="6" t="s">
        <v>2227</v>
      </c>
      <c r="D5889" s="6" t="s">
        <v>5861</v>
      </c>
    </row>
    <row r="5890" spans="1:4" x14ac:dyDescent="0.25">
      <c r="A5890" s="6" t="s">
        <v>3758</v>
      </c>
      <c r="D5890" s="6" t="s">
        <v>6663</v>
      </c>
    </row>
    <row r="5891" spans="1:4" x14ac:dyDescent="0.25">
      <c r="A5891" s="6" t="s">
        <v>3756</v>
      </c>
      <c r="D5891" s="6" t="s">
        <v>5179</v>
      </c>
    </row>
    <row r="5892" spans="1:4" x14ac:dyDescent="0.25">
      <c r="A5892" s="6" t="s">
        <v>3774</v>
      </c>
      <c r="D5892" s="6" t="s">
        <v>5284</v>
      </c>
    </row>
    <row r="5893" spans="1:4" x14ac:dyDescent="0.25">
      <c r="A5893" s="6" t="s">
        <v>7227</v>
      </c>
      <c r="D5893" s="6" t="s">
        <v>5287</v>
      </c>
    </row>
    <row r="5894" spans="1:4" x14ac:dyDescent="0.25">
      <c r="A5894" s="6" t="s">
        <v>1374</v>
      </c>
      <c r="D5894" s="6" t="s">
        <v>2636</v>
      </c>
    </row>
    <row r="5895" spans="1:4" x14ac:dyDescent="0.25">
      <c r="A5895" s="6" t="s">
        <v>1289</v>
      </c>
      <c r="D5895" s="6" t="s">
        <v>2255</v>
      </c>
    </row>
    <row r="5896" spans="1:4" x14ac:dyDescent="0.25">
      <c r="A5896" s="6" t="s">
        <v>2775</v>
      </c>
      <c r="D5896" s="6" t="s">
        <v>5475</v>
      </c>
    </row>
    <row r="5897" spans="1:4" x14ac:dyDescent="0.25">
      <c r="A5897" s="6" t="s">
        <v>1431</v>
      </c>
      <c r="D5897" s="6" t="s">
        <v>5466</v>
      </c>
    </row>
    <row r="5898" spans="1:4" x14ac:dyDescent="0.25">
      <c r="A5898" s="6" t="s">
        <v>1495</v>
      </c>
      <c r="D5898" s="6" t="s">
        <v>5502</v>
      </c>
    </row>
    <row r="5899" spans="1:4" x14ac:dyDescent="0.25">
      <c r="A5899" s="6" t="s">
        <v>2809</v>
      </c>
      <c r="D5899" s="6" t="s">
        <v>6461</v>
      </c>
    </row>
    <row r="5900" spans="1:4" x14ac:dyDescent="0.25">
      <c r="A5900" s="6" t="s">
        <v>1577</v>
      </c>
      <c r="D5900" s="6" t="s">
        <v>7140</v>
      </c>
    </row>
    <row r="5901" spans="1:4" x14ac:dyDescent="0.25">
      <c r="A5901" s="6" t="s">
        <v>2867</v>
      </c>
      <c r="D5901" s="6" t="s">
        <v>8662</v>
      </c>
    </row>
    <row r="5902" spans="1:4" x14ac:dyDescent="0.25">
      <c r="A5902" s="6" t="s">
        <v>2912</v>
      </c>
      <c r="D5902" s="6" t="s">
        <v>8663</v>
      </c>
    </row>
    <row r="5903" spans="1:4" x14ac:dyDescent="0.25">
      <c r="A5903" s="6" t="s">
        <v>7117</v>
      </c>
      <c r="D5903" s="6" t="s">
        <v>1493</v>
      </c>
    </row>
    <row r="5904" spans="1:4" x14ac:dyDescent="0.25">
      <c r="A5904" s="6" t="s">
        <v>7993</v>
      </c>
      <c r="D5904" s="6" t="s">
        <v>2825</v>
      </c>
    </row>
    <row r="5905" spans="1:4" x14ac:dyDescent="0.25">
      <c r="A5905" s="6" t="s">
        <v>2948</v>
      </c>
      <c r="D5905" s="6" t="s">
        <v>6422</v>
      </c>
    </row>
    <row r="5906" spans="1:4" x14ac:dyDescent="0.25">
      <c r="A5906" s="6" t="s">
        <v>2968</v>
      </c>
      <c r="D5906" s="6" t="s">
        <v>1640</v>
      </c>
    </row>
    <row r="5907" spans="1:4" x14ac:dyDescent="0.25">
      <c r="A5907" s="6" t="s">
        <v>5516</v>
      </c>
      <c r="D5907" s="6" t="s">
        <v>2856</v>
      </c>
    </row>
    <row r="5908" spans="1:4" x14ac:dyDescent="0.25">
      <c r="A5908" s="6" t="s">
        <v>3023</v>
      </c>
      <c r="D5908" s="6" t="s">
        <v>2882</v>
      </c>
    </row>
    <row r="5909" spans="1:4" x14ac:dyDescent="0.25">
      <c r="A5909" s="6" t="s">
        <v>3087</v>
      </c>
      <c r="D5909" s="6" t="s">
        <v>6048</v>
      </c>
    </row>
    <row r="5910" spans="1:4" x14ac:dyDescent="0.25">
      <c r="A5910" s="6" t="s">
        <v>3061</v>
      </c>
      <c r="D5910" s="6" t="s">
        <v>2895</v>
      </c>
    </row>
    <row r="5911" spans="1:4" x14ac:dyDescent="0.25">
      <c r="A5911" s="6" t="s">
        <v>2440</v>
      </c>
      <c r="D5911" s="6" t="s">
        <v>2922</v>
      </c>
    </row>
    <row r="5912" spans="1:4" x14ac:dyDescent="0.25">
      <c r="A5912" s="6" t="s">
        <v>1765</v>
      </c>
      <c r="D5912" s="6" t="s">
        <v>2917</v>
      </c>
    </row>
    <row r="5913" spans="1:4" x14ac:dyDescent="0.25">
      <c r="A5913" s="6" t="s">
        <v>1833</v>
      </c>
      <c r="D5913" s="6" t="s">
        <v>8664</v>
      </c>
    </row>
    <row r="5914" spans="1:4" x14ac:dyDescent="0.25">
      <c r="A5914" s="6" t="s">
        <v>1977</v>
      </c>
      <c r="D5914" s="6" t="s">
        <v>2969</v>
      </c>
    </row>
    <row r="5915" spans="1:4" x14ac:dyDescent="0.25">
      <c r="A5915" s="6" t="s">
        <v>1961</v>
      </c>
      <c r="D5915" s="6" t="s">
        <v>3000</v>
      </c>
    </row>
    <row r="5916" spans="1:4" x14ac:dyDescent="0.25">
      <c r="A5916" s="6" t="s">
        <v>7332</v>
      </c>
      <c r="D5916" s="6" t="s">
        <v>2990</v>
      </c>
    </row>
    <row r="5917" spans="1:4" x14ac:dyDescent="0.25">
      <c r="A5917" s="6" t="s">
        <v>7994</v>
      </c>
      <c r="D5917" s="6" t="s">
        <v>3017</v>
      </c>
    </row>
    <row r="5918" spans="1:4" x14ac:dyDescent="0.25">
      <c r="A5918" s="6" t="s">
        <v>4517</v>
      </c>
      <c r="D5918" s="6" t="s">
        <v>7141</v>
      </c>
    </row>
    <row r="5919" spans="1:4" x14ac:dyDescent="0.25">
      <c r="A5919" s="6" t="s">
        <v>7804</v>
      </c>
      <c r="D5919" s="6" t="s">
        <v>3040</v>
      </c>
    </row>
    <row r="5920" spans="1:4" x14ac:dyDescent="0.25">
      <c r="A5920" s="6" t="s">
        <v>7118</v>
      </c>
      <c r="D5920" s="6" t="s">
        <v>6423</v>
      </c>
    </row>
    <row r="5921" spans="1:4" x14ac:dyDescent="0.25">
      <c r="A5921" s="6" t="s">
        <v>4818</v>
      </c>
      <c r="D5921" s="6" t="s">
        <v>8665</v>
      </c>
    </row>
    <row r="5922" spans="1:4" x14ac:dyDescent="0.25">
      <c r="A5922" s="6" t="s">
        <v>6075</v>
      </c>
      <c r="D5922" s="6" t="s">
        <v>2742</v>
      </c>
    </row>
    <row r="5923" spans="1:4" x14ac:dyDescent="0.25">
      <c r="A5923" s="6" t="s">
        <v>7333</v>
      </c>
      <c r="D5923" s="6" t="s">
        <v>2312</v>
      </c>
    </row>
    <row r="5924" spans="1:4" x14ac:dyDescent="0.25">
      <c r="A5924" s="6" t="s">
        <v>2385</v>
      </c>
      <c r="D5924" s="6" t="s">
        <v>1768</v>
      </c>
    </row>
    <row r="5925" spans="1:4" x14ac:dyDescent="0.25">
      <c r="A5925" s="6" t="s">
        <v>2406</v>
      </c>
      <c r="D5925" s="6" t="s">
        <v>1839</v>
      </c>
    </row>
    <row r="5926" spans="1:4" x14ac:dyDescent="0.25">
      <c r="A5926" s="6" t="s">
        <v>6076</v>
      </c>
      <c r="D5926" s="6" t="s">
        <v>1980</v>
      </c>
    </row>
    <row r="5927" spans="1:4" x14ac:dyDescent="0.25">
      <c r="A5927" s="6" t="s">
        <v>1297</v>
      </c>
      <c r="D5927" s="6" t="s">
        <v>5527</v>
      </c>
    </row>
    <row r="5928" spans="1:4" x14ac:dyDescent="0.25">
      <c r="A5928" s="6" t="s">
        <v>6405</v>
      </c>
      <c r="D5928" s="6" t="s">
        <v>5521</v>
      </c>
    </row>
    <row r="5929" spans="1:4" x14ac:dyDescent="0.25">
      <c r="A5929" s="6" t="s">
        <v>7119</v>
      </c>
      <c r="D5929" s="6" t="s">
        <v>8666</v>
      </c>
    </row>
    <row r="5930" spans="1:4" x14ac:dyDescent="0.25">
      <c r="A5930" s="6" t="s">
        <v>7805</v>
      </c>
      <c r="D5930" s="6" t="s">
        <v>4569</v>
      </c>
    </row>
    <row r="5931" spans="1:4" x14ac:dyDescent="0.25">
      <c r="A5931" s="6" t="s">
        <v>1647</v>
      </c>
      <c r="D5931" s="6" t="s">
        <v>4676</v>
      </c>
    </row>
    <row r="5932" spans="1:4" x14ac:dyDescent="0.25">
      <c r="A5932" s="6" t="s">
        <v>6406</v>
      </c>
      <c r="D5932" s="6" t="s">
        <v>7143</v>
      </c>
    </row>
    <row r="5933" spans="1:4" x14ac:dyDescent="0.25">
      <c r="A5933" s="6" t="s">
        <v>3970</v>
      </c>
      <c r="D5933" s="6" t="s">
        <v>8667</v>
      </c>
    </row>
    <row r="5934" spans="1:4" x14ac:dyDescent="0.25">
      <c r="A5934" s="6" t="s">
        <v>7120</v>
      </c>
      <c r="D5934" s="6" t="s">
        <v>7144</v>
      </c>
    </row>
    <row r="5935" spans="1:4" x14ac:dyDescent="0.25">
      <c r="A5935" s="6" t="s">
        <v>2444</v>
      </c>
      <c r="D5935" s="6" t="s">
        <v>7343</v>
      </c>
    </row>
    <row r="5936" spans="1:4" x14ac:dyDescent="0.25">
      <c r="A5936" s="6" t="s">
        <v>2313</v>
      </c>
      <c r="D5936" s="6" t="s">
        <v>7344</v>
      </c>
    </row>
    <row r="5937" spans="1:4" x14ac:dyDescent="0.25">
      <c r="A5937" s="6" t="s">
        <v>1957</v>
      </c>
      <c r="D5937" s="6" t="s">
        <v>4529</v>
      </c>
    </row>
    <row r="5938" spans="1:4" x14ac:dyDescent="0.25">
      <c r="A5938" s="6" t="s">
        <v>1222</v>
      </c>
      <c r="D5938" s="6" t="s">
        <v>6080</v>
      </c>
    </row>
    <row r="5939" spans="1:4" x14ac:dyDescent="0.25">
      <c r="A5939" s="6" t="s">
        <v>7806</v>
      </c>
      <c r="D5939" s="6" t="s">
        <v>8668</v>
      </c>
    </row>
    <row r="5940" spans="1:4" x14ac:dyDescent="0.25">
      <c r="A5940" s="6" t="s">
        <v>1435</v>
      </c>
      <c r="D5940" s="6" t="s">
        <v>4552</v>
      </c>
    </row>
    <row r="5941" spans="1:4" x14ac:dyDescent="0.25">
      <c r="A5941" s="6" t="s">
        <v>6407</v>
      </c>
      <c r="D5941" s="6" t="s">
        <v>8669</v>
      </c>
    </row>
    <row r="5942" spans="1:4" x14ac:dyDescent="0.25">
      <c r="A5942" s="6" t="s">
        <v>2927</v>
      </c>
      <c r="D5942" s="6" t="s">
        <v>4595</v>
      </c>
    </row>
    <row r="5943" spans="1:4" x14ac:dyDescent="0.25">
      <c r="A5943" s="6" t="s">
        <v>2984</v>
      </c>
      <c r="D5943" s="6" t="s">
        <v>8670</v>
      </c>
    </row>
    <row r="5944" spans="1:4" x14ac:dyDescent="0.25">
      <c r="A5944" s="6" t="s">
        <v>6659</v>
      </c>
      <c r="D5944" s="6" t="s">
        <v>4674</v>
      </c>
    </row>
    <row r="5945" spans="1:4" x14ac:dyDescent="0.25">
      <c r="A5945" s="6" t="s">
        <v>3022</v>
      </c>
      <c r="D5945" s="6" t="s">
        <v>8671</v>
      </c>
    </row>
    <row r="5946" spans="1:4" x14ac:dyDescent="0.25">
      <c r="A5946" s="6" t="s">
        <v>7995</v>
      </c>
      <c r="D5946" s="6" t="s">
        <v>8672</v>
      </c>
    </row>
    <row r="5947" spans="1:4" x14ac:dyDescent="0.25">
      <c r="A5947" s="6" t="s">
        <v>3058</v>
      </c>
      <c r="D5947" s="6" t="s">
        <v>8673</v>
      </c>
    </row>
    <row r="5948" spans="1:4" x14ac:dyDescent="0.25">
      <c r="A5948" s="6" t="s">
        <v>2452</v>
      </c>
      <c r="D5948" s="6" t="s">
        <v>8674</v>
      </c>
    </row>
    <row r="5949" spans="1:4" x14ac:dyDescent="0.25">
      <c r="A5949" s="6" t="s">
        <v>1841</v>
      </c>
      <c r="D5949" s="6" t="s">
        <v>8675</v>
      </c>
    </row>
    <row r="5950" spans="1:4" x14ac:dyDescent="0.25">
      <c r="A5950" s="6" t="s">
        <v>1981</v>
      </c>
      <c r="D5950" s="6" t="s">
        <v>6664</v>
      </c>
    </row>
    <row r="5951" spans="1:4" x14ac:dyDescent="0.25">
      <c r="A5951" s="6" t="s">
        <v>2139</v>
      </c>
      <c r="D5951" s="6" t="s">
        <v>5509</v>
      </c>
    </row>
    <row r="5952" spans="1:4" x14ac:dyDescent="0.25">
      <c r="A5952" s="6" t="s">
        <v>7807</v>
      </c>
      <c r="D5952" s="6" t="s">
        <v>3538</v>
      </c>
    </row>
    <row r="5953" spans="1:4" x14ac:dyDescent="0.25">
      <c r="A5953" s="6" t="s">
        <v>7121</v>
      </c>
      <c r="D5953" s="6" t="s">
        <v>8676</v>
      </c>
    </row>
    <row r="5954" spans="1:4" x14ac:dyDescent="0.25">
      <c r="A5954" s="6" t="s">
        <v>6408</v>
      </c>
      <c r="D5954" s="6" t="s">
        <v>8677</v>
      </c>
    </row>
    <row r="5955" spans="1:4" x14ac:dyDescent="0.25">
      <c r="A5955" s="6" t="s">
        <v>2672</v>
      </c>
    </row>
    <row r="5956" spans="1:4" x14ac:dyDescent="0.25">
      <c r="A5956" s="6" t="s">
        <v>4471</v>
      </c>
    </row>
    <row r="5957" spans="1:4" x14ac:dyDescent="0.25">
      <c r="A5957" s="6" t="s">
        <v>6409</v>
      </c>
    </row>
    <row r="5958" spans="1:4" x14ac:dyDescent="0.25">
      <c r="A5958" s="6" t="s">
        <v>3157</v>
      </c>
    </row>
    <row r="5959" spans="1:4" x14ac:dyDescent="0.25">
      <c r="A5959" s="6" t="s">
        <v>3204</v>
      </c>
    </row>
    <row r="5960" spans="1:4" x14ac:dyDescent="0.25">
      <c r="A5960" s="6" t="s">
        <v>1668</v>
      </c>
    </row>
    <row r="5961" spans="1:4" x14ac:dyDescent="0.25">
      <c r="A5961" s="6" t="s">
        <v>3418</v>
      </c>
    </row>
    <row r="5962" spans="1:4" x14ac:dyDescent="0.25">
      <c r="A5962" s="6" t="s">
        <v>3445</v>
      </c>
    </row>
    <row r="5963" spans="1:4" x14ac:dyDescent="0.25">
      <c r="A5963" s="6" t="s">
        <v>3557</v>
      </c>
    </row>
    <row r="5964" spans="1:4" x14ac:dyDescent="0.25">
      <c r="A5964" s="6" t="s">
        <v>7122</v>
      </c>
    </row>
    <row r="5965" spans="1:4" x14ac:dyDescent="0.25">
      <c r="A5965" s="6" t="s">
        <v>3601</v>
      </c>
    </row>
    <row r="5966" spans="1:4" x14ac:dyDescent="0.25">
      <c r="A5966" s="6" t="s">
        <v>6660</v>
      </c>
    </row>
    <row r="5967" spans="1:4" x14ac:dyDescent="0.25">
      <c r="A5967" s="6" t="s">
        <v>7996</v>
      </c>
    </row>
    <row r="5968" spans="1:4" x14ac:dyDescent="0.25">
      <c r="A5968" s="6" t="s">
        <v>2476</v>
      </c>
    </row>
    <row r="5969" spans="1:1" x14ac:dyDescent="0.25">
      <c r="A5969" s="6" t="s">
        <v>1804</v>
      </c>
    </row>
    <row r="5970" spans="1:1" x14ac:dyDescent="0.25">
      <c r="A5970" s="6" t="s">
        <v>1930</v>
      </c>
    </row>
    <row r="5971" spans="1:1" x14ac:dyDescent="0.25">
      <c r="A5971" s="6" t="s">
        <v>7997</v>
      </c>
    </row>
    <row r="5972" spans="1:1" x14ac:dyDescent="0.25">
      <c r="A5972" s="6" t="s">
        <v>6521</v>
      </c>
    </row>
    <row r="5973" spans="1:1" x14ac:dyDescent="0.25">
      <c r="A5973" s="6" t="s">
        <v>7808</v>
      </c>
    </row>
    <row r="5974" spans="1:1" x14ac:dyDescent="0.25">
      <c r="A5974" s="6" t="s">
        <v>6522</v>
      </c>
    </row>
    <row r="5975" spans="1:1" x14ac:dyDescent="0.25">
      <c r="A5975" s="6" t="s">
        <v>3106</v>
      </c>
    </row>
    <row r="5976" spans="1:1" x14ac:dyDescent="0.25">
      <c r="A5976" s="6" t="s">
        <v>6037</v>
      </c>
    </row>
    <row r="5977" spans="1:1" x14ac:dyDescent="0.25">
      <c r="A5977" s="6" t="s">
        <v>6661</v>
      </c>
    </row>
    <row r="5978" spans="1:1" x14ac:dyDescent="0.25">
      <c r="A5978" s="6" t="s">
        <v>4844</v>
      </c>
    </row>
    <row r="5979" spans="1:1" x14ac:dyDescent="0.25">
      <c r="A5979" s="6" t="s">
        <v>7123</v>
      </c>
    </row>
    <row r="5980" spans="1:1" x14ac:dyDescent="0.25">
      <c r="A5980" s="6" t="s">
        <v>7334</v>
      </c>
    </row>
    <row r="5981" spans="1:1" x14ac:dyDescent="0.25">
      <c r="A5981" s="6" t="s">
        <v>2773</v>
      </c>
    </row>
    <row r="5982" spans="1:1" x14ac:dyDescent="0.25">
      <c r="A5982" s="6" t="s">
        <v>7124</v>
      </c>
    </row>
    <row r="5983" spans="1:1" x14ac:dyDescent="0.25">
      <c r="A5983" s="6" t="s">
        <v>7899</v>
      </c>
    </row>
    <row r="5984" spans="1:1" x14ac:dyDescent="0.25">
      <c r="A5984" s="6" t="s">
        <v>2820</v>
      </c>
    </row>
    <row r="5985" spans="1:1" x14ac:dyDescent="0.25">
      <c r="A5985" s="6" t="s">
        <v>2866</v>
      </c>
    </row>
    <row r="5986" spans="1:1" x14ac:dyDescent="0.25">
      <c r="A5986" s="6" t="s">
        <v>7125</v>
      </c>
    </row>
    <row r="5987" spans="1:1" x14ac:dyDescent="0.25">
      <c r="A5987" s="6" t="s">
        <v>7126</v>
      </c>
    </row>
    <row r="5988" spans="1:1" x14ac:dyDescent="0.25">
      <c r="A5988" s="6" t="s">
        <v>7809</v>
      </c>
    </row>
    <row r="5989" spans="1:1" x14ac:dyDescent="0.25">
      <c r="A5989" s="6" t="s">
        <v>7810</v>
      </c>
    </row>
    <row r="5990" spans="1:1" x14ac:dyDescent="0.25">
      <c r="A5990" s="6" t="s">
        <v>2981</v>
      </c>
    </row>
    <row r="5991" spans="1:1" x14ac:dyDescent="0.25">
      <c r="A5991" s="6" t="s">
        <v>6099</v>
      </c>
    </row>
    <row r="5992" spans="1:1" x14ac:dyDescent="0.25">
      <c r="A5992" s="6" t="s">
        <v>2494</v>
      </c>
    </row>
    <row r="5993" spans="1:1" x14ac:dyDescent="0.25">
      <c r="A5993" s="6" t="s">
        <v>1960</v>
      </c>
    </row>
    <row r="5994" spans="1:1" x14ac:dyDescent="0.25">
      <c r="A5994" s="6" t="s">
        <v>1949</v>
      </c>
    </row>
    <row r="5995" spans="1:1" x14ac:dyDescent="0.25">
      <c r="A5995" s="6" t="s">
        <v>2798</v>
      </c>
    </row>
    <row r="5996" spans="1:1" x14ac:dyDescent="0.25">
      <c r="A5996" s="6" t="s">
        <v>7811</v>
      </c>
    </row>
    <row r="5997" spans="1:1" x14ac:dyDescent="0.25">
      <c r="A5997" s="6" t="s">
        <v>7127</v>
      </c>
    </row>
    <row r="5998" spans="1:1" x14ac:dyDescent="0.25">
      <c r="A5998" s="6" t="s">
        <v>7812</v>
      </c>
    </row>
    <row r="5999" spans="1:1" x14ac:dyDescent="0.25">
      <c r="A5999" s="6" t="s">
        <v>5544</v>
      </c>
    </row>
    <row r="6000" spans="1:1" x14ac:dyDescent="0.25">
      <c r="A6000" s="6" t="s">
        <v>2454</v>
      </c>
    </row>
    <row r="6001" spans="1:1" x14ac:dyDescent="0.25">
      <c r="A6001" s="6" t="s">
        <v>1779</v>
      </c>
    </row>
    <row r="6002" spans="1:1" x14ac:dyDescent="0.25">
      <c r="A6002" s="6" t="s">
        <v>1846</v>
      </c>
    </row>
    <row r="6003" spans="1:1" x14ac:dyDescent="0.25">
      <c r="A6003" s="6" t="s">
        <v>2132</v>
      </c>
    </row>
    <row r="6004" spans="1:1" x14ac:dyDescent="0.25">
      <c r="A6004" s="6" t="s">
        <v>7128</v>
      </c>
    </row>
    <row r="6005" spans="1:1" x14ac:dyDescent="0.25">
      <c r="A6005" s="6" t="s">
        <v>1407</v>
      </c>
    </row>
    <row r="6006" spans="1:1" x14ac:dyDescent="0.25">
      <c r="A6006" s="6" t="s">
        <v>7813</v>
      </c>
    </row>
    <row r="6007" spans="1:1" x14ac:dyDescent="0.25">
      <c r="A6007" s="6" t="s">
        <v>6038</v>
      </c>
    </row>
    <row r="6008" spans="1:1" x14ac:dyDescent="0.25">
      <c r="A6008" s="6" t="s">
        <v>7814</v>
      </c>
    </row>
    <row r="6009" spans="1:1" x14ac:dyDescent="0.25">
      <c r="A6009" s="6" t="s">
        <v>3444</v>
      </c>
    </row>
    <row r="6010" spans="1:1" x14ac:dyDescent="0.25">
      <c r="A6010" s="6" t="s">
        <v>6161</v>
      </c>
    </row>
    <row r="6011" spans="1:1" x14ac:dyDescent="0.25">
      <c r="A6011" s="6" t="s">
        <v>2727</v>
      </c>
    </row>
    <row r="6012" spans="1:1" x14ac:dyDescent="0.25">
      <c r="A6012" s="6" t="s">
        <v>2291</v>
      </c>
    </row>
    <row r="6013" spans="1:1" x14ac:dyDescent="0.25">
      <c r="A6013" s="6" t="s">
        <v>1939</v>
      </c>
    </row>
    <row r="6014" spans="1:1" x14ac:dyDescent="0.25">
      <c r="A6014" s="6" t="s">
        <v>2058</v>
      </c>
    </row>
    <row r="6015" spans="1:1" x14ac:dyDescent="0.25">
      <c r="A6015" s="6" t="s">
        <v>6410</v>
      </c>
    </row>
    <row r="6016" spans="1:1" x14ac:dyDescent="0.25">
      <c r="A6016" s="6" t="s">
        <v>4515</v>
      </c>
    </row>
    <row r="6017" spans="1:1" x14ac:dyDescent="0.25">
      <c r="A6017" s="6" t="s">
        <v>4573</v>
      </c>
    </row>
    <row r="6018" spans="1:1" x14ac:dyDescent="0.25">
      <c r="A6018" s="6" t="s">
        <v>7816</v>
      </c>
    </row>
    <row r="6019" spans="1:1" x14ac:dyDescent="0.25">
      <c r="A6019" s="6" t="s">
        <v>7129</v>
      </c>
    </row>
    <row r="6020" spans="1:1" x14ac:dyDescent="0.25">
      <c r="A6020" s="6" t="s">
        <v>7229</v>
      </c>
    </row>
    <row r="6021" spans="1:1" x14ac:dyDescent="0.25">
      <c r="A6021" s="6" t="s">
        <v>4808</v>
      </c>
    </row>
    <row r="6022" spans="1:1" x14ac:dyDescent="0.25">
      <c r="A6022" s="6" t="s">
        <v>2355</v>
      </c>
    </row>
    <row r="6023" spans="1:1" x14ac:dyDescent="0.25">
      <c r="A6023" s="6" t="s">
        <v>1235</v>
      </c>
    </row>
    <row r="6024" spans="1:1" x14ac:dyDescent="0.25">
      <c r="A6024" s="6" t="s">
        <v>3788</v>
      </c>
    </row>
    <row r="6025" spans="1:1" x14ac:dyDescent="0.25">
      <c r="A6025" s="6" t="s">
        <v>1502</v>
      </c>
    </row>
    <row r="6026" spans="1:1" x14ac:dyDescent="0.25">
      <c r="A6026" s="6" t="s">
        <v>6458</v>
      </c>
    </row>
    <row r="6027" spans="1:1" x14ac:dyDescent="0.25">
      <c r="A6027" s="6" t="s">
        <v>7130</v>
      </c>
    </row>
    <row r="6028" spans="1:1" x14ac:dyDescent="0.25">
      <c r="A6028" s="6" t="s">
        <v>3905</v>
      </c>
    </row>
    <row r="6029" spans="1:1" x14ac:dyDescent="0.25">
      <c r="A6029" s="6" t="s">
        <v>3937</v>
      </c>
    </row>
    <row r="6030" spans="1:1" x14ac:dyDescent="0.25">
      <c r="A6030" s="6" t="s">
        <v>7817</v>
      </c>
    </row>
    <row r="6031" spans="1:1" x14ac:dyDescent="0.25">
      <c r="A6031" s="6" t="s">
        <v>3984</v>
      </c>
    </row>
    <row r="6032" spans="1:1" x14ac:dyDescent="0.25">
      <c r="A6032" s="6" t="s">
        <v>4047</v>
      </c>
    </row>
    <row r="6033" spans="1:1" x14ac:dyDescent="0.25">
      <c r="A6033" s="6" t="s">
        <v>4050</v>
      </c>
    </row>
    <row r="6034" spans="1:1" x14ac:dyDescent="0.25">
      <c r="A6034" s="6" t="s">
        <v>4105</v>
      </c>
    </row>
    <row r="6035" spans="1:1" x14ac:dyDescent="0.25">
      <c r="A6035" s="6" t="s">
        <v>4159</v>
      </c>
    </row>
    <row r="6036" spans="1:1" x14ac:dyDescent="0.25">
      <c r="A6036" s="6" t="s">
        <v>4180</v>
      </c>
    </row>
    <row r="6037" spans="1:1" x14ac:dyDescent="0.25">
      <c r="A6037" s="6" t="s">
        <v>4272</v>
      </c>
    </row>
    <row r="6038" spans="1:1" x14ac:dyDescent="0.25">
      <c r="A6038" s="6" t="s">
        <v>4341</v>
      </c>
    </row>
    <row r="6039" spans="1:1" x14ac:dyDescent="0.25">
      <c r="A6039" s="6" t="s">
        <v>2663</v>
      </c>
    </row>
    <row r="6040" spans="1:1" x14ac:dyDescent="0.25">
      <c r="A6040" s="6" t="s">
        <v>2186</v>
      </c>
    </row>
    <row r="6041" spans="1:1" x14ac:dyDescent="0.25">
      <c r="A6041" s="6" t="s">
        <v>6039</v>
      </c>
    </row>
    <row r="6042" spans="1:1" x14ac:dyDescent="0.25">
      <c r="A6042" s="6" t="s">
        <v>6459</v>
      </c>
    </row>
    <row r="6043" spans="1:1" x14ac:dyDescent="0.25">
      <c r="A6043" s="6" t="s">
        <v>6411</v>
      </c>
    </row>
    <row r="6044" spans="1:1" x14ac:dyDescent="0.25">
      <c r="A6044" s="6" t="s">
        <v>7131</v>
      </c>
    </row>
    <row r="6045" spans="1:1" x14ac:dyDescent="0.25">
      <c r="A6045" s="6" t="s">
        <v>7818</v>
      </c>
    </row>
    <row r="6046" spans="1:1" x14ac:dyDescent="0.25">
      <c r="A6046" s="6" t="s">
        <v>2842</v>
      </c>
    </row>
    <row r="6047" spans="1:1" x14ac:dyDescent="0.25">
      <c r="A6047" s="6" t="s">
        <v>2921</v>
      </c>
    </row>
    <row r="6048" spans="1:1" x14ac:dyDescent="0.25">
      <c r="A6048" s="6" t="s">
        <v>7819</v>
      </c>
    </row>
    <row r="6049" spans="1:1" x14ac:dyDescent="0.25">
      <c r="A6049" s="6" t="s">
        <v>2958</v>
      </c>
    </row>
    <row r="6050" spans="1:1" x14ac:dyDescent="0.25">
      <c r="A6050" s="6" t="s">
        <v>3031</v>
      </c>
    </row>
    <row r="6051" spans="1:1" x14ac:dyDescent="0.25">
      <c r="A6051" s="6" t="s">
        <v>3070</v>
      </c>
    </row>
    <row r="6052" spans="1:1" x14ac:dyDescent="0.25">
      <c r="A6052" s="6" t="s">
        <v>2589</v>
      </c>
    </row>
    <row r="6053" spans="1:1" x14ac:dyDescent="0.25">
      <c r="A6053" s="6" t="s">
        <v>2155</v>
      </c>
    </row>
    <row r="6054" spans="1:1" x14ac:dyDescent="0.25">
      <c r="A6054" s="6" t="s">
        <v>1424</v>
      </c>
    </row>
    <row r="6055" spans="1:1" x14ac:dyDescent="0.25">
      <c r="A6055" s="6" t="s">
        <v>4532</v>
      </c>
    </row>
    <row r="6056" spans="1:1" x14ac:dyDescent="0.25">
      <c r="A6056" s="6" t="s">
        <v>4537</v>
      </c>
    </row>
    <row r="6057" spans="1:1" x14ac:dyDescent="0.25">
      <c r="A6057" s="6" t="s">
        <v>1571</v>
      </c>
    </row>
    <row r="6058" spans="1:1" x14ac:dyDescent="0.25">
      <c r="A6058" s="6" t="s">
        <v>1716</v>
      </c>
    </row>
    <row r="6059" spans="1:1" x14ac:dyDescent="0.25">
      <c r="A6059" s="6" t="s">
        <v>4616</v>
      </c>
    </row>
    <row r="6060" spans="1:1" x14ac:dyDescent="0.25">
      <c r="A6060" s="6" t="s">
        <v>7820</v>
      </c>
    </row>
    <row r="6061" spans="1:1" x14ac:dyDescent="0.25">
      <c r="A6061" s="6" t="s">
        <v>4656</v>
      </c>
    </row>
    <row r="6062" spans="1:1" x14ac:dyDescent="0.25">
      <c r="A6062" s="6" t="s">
        <v>4663</v>
      </c>
    </row>
    <row r="6063" spans="1:1" x14ac:dyDescent="0.25">
      <c r="A6063" s="6" t="s">
        <v>4722</v>
      </c>
    </row>
    <row r="6064" spans="1:1" x14ac:dyDescent="0.25">
      <c r="A6064" s="6" t="s">
        <v>4724</v>
      </c>
    </row>
    <row r="6065" spans="1:1" x14ac:dyDescent="0.25">
      <c r="A6065" s="6" t="s">
        <v>4726</v>
      </c>
    </row>
    <row r="6066" spans="1:1" x14ac:dyDescent="0.25">
      <c r="A6066" s="6" t="s">
        <v>4787</v>
      </c>
    </row>
    <row r="6067" spans="1:1" x14ac:dyDescent="0.25">
      <c r="A6067" s="6" t="s">
        <v>4816</v>
      </c>
    </row>
    <row r="6068" spans="1:1" x14ac:dyDescent="0.25">
      <c r="A6068" s="6" t="s">
        <v>2437</v>
      </c>
    </row>
    <row r="6069" spans="1:1" x14ac:dyDescent="0.25">
      <c r="A6069" s="6" t="s">
        <v>2428</v>
      </c>
    </row>
    <row r="6070" spans="1:1" x14ac:dyDescent="0.25">
      <c r="A6070" s="6" t="s">
        <v>2410</v>
      </c>
    </row>
    <row r="6071" spans="1:1" x14ac:dyDescent="0.25">
      <c r="A6071" s="6" t="s">
        <v>2422</v>
      </c>
    </row>
    <row r="6072" spans="1:1" x14ac:dyDescent="0.25">
      <c r="A6072" s="6" t="s">
        <v>4876</v>
      </c>
    </row>
    <row r="6073" spans="1:1" x14ac:dyDescent="0.25">
      <c r="A6073" s="6" t="s">
        <v>6412</v>
      </c>
    </row>
    <row r="6074" spans="1:1" x14ac:dyDescent="0.25">
      <c r="A6074" s="6" t="s">
        <v>1328</v>
      </c>
    </row>
    <row r="6075" spans="1:1" x14ac:dyDescent="0.25">
      <c r="A6075" s="6" t="s">
        <v>6040</v>
      </c>
    </row>
    <row r="6076" spans="1:1" x14ac:dyDescent="0.25">
      <c r="A6076" s="6" t="s">
        <v>1626</v>
      </c>
    </row>
    <row r="6077" spans="1:1" x14ac:dyDescent="0.25">
      <c r="A6077" s="6" t="s">
        <v>4633</v>
      </c>
    </row>
    <row r="6078" spans="1:1" x14ac:dyDescent="0.25">
      <c r="A6078" s="6" t="s">
        <v>4704</v>
      </c>
    </row>
    <row r="6079" spans="1:1" x14ac:dyDescent="0.25">
      <c r="A6079" s="6" t="s">
        <v>4714</v>
      </c>
    </row>
    <row r="6080" spans="1:1" x14ac:dyDescent="0.25">
      <c r="A6080" s="6" t="s">
        <v>4770</v>
      </c>
    </row>
    <row r="6081" spans="1:1" x14ac:dyDescent="0.25">
      <c r="A6081" s="6" t="s">
        <v>6413</v>
      </c>
    </row>
    <row r="6082" spans="1:1" x14ac:dyDescent="0.25">
      <c r="A6082" s="6" t="s">
        <v>2766</v>
      </c>
    </row>
    <row r="6083" spans="1:1" x14ac:dyDescent="0.25">
      <c r="A6083" s="6" t="s">
        <v>2337</v>
      </c>
    </row>
    <row r="6084" spans="1:1" x14ac:dyDescent="0.25">
      <c r="A6084" s="6" t="s">
        <v>1876</v>
      </c>
    </row>
    <row r="6085" spans="1:1" x14ac:dyDescent="0.25">
      <c r="A6085" s="6" t="s">
        <v>2017</v>
      </c>
    </row>
    <row r="6086" spans="1:1" x14ac:dyDescent="0.25">
      <c r="A6086" s="6" t="s">
        <v>2110</v>
      </c>
    </row>
    <row r="6087" spans="1:1" x14ac:dyDescent="0.25">
      <c r="A6087" s="6" t="s">
        <v>2274</v>
      </c>
    </row>
    <row r="6088" spans="1:1" x14ac:dyDescent="0.25">
      <c r="A6088" s="6" t="s">
        <v>7335</v>
      </c>
    </row>
    <row r="6089" spans="1:1" x14ac:dyDescent="0.25">
      <c r="A6089" s="6" t="s">
        <v>1415</v>
      </c>
    </row>
    <row r="6090" spans="1:1" x14ac:dyDescent="0.25">
      <c r="A6090" s="6" t="s">
        <v>4904</v>
      </c>
    </row>
    <row r="6091" spans="1:1" x14ac:dyDescent="0.25">
      <c r="A6091" s="6" t="s">
        <v>1485</v>
      </c>
    </row>
    <row r="6092" spans="1:1" x14ac:dyDescent="0.25">
      <c r="A6092" s="6" t="s">
        <v>5010</v>
      </c>
    </row>
    <row r="6093" spans="1:1" x14ac:dyDescent="0.25">
      <c r="A6093" s="6" t="s">
        <v>6041</v>
      </c>
    </row>
    <row r="6094" spans="1:1" x14ac:dyDescent="0.25">
      <c r="A6094" s="6" t="s">
        <v>7821</v>
      </c>
    </row>
    <row r="6095" spans="1:1" x14ac:dyDescent="0.25">
      <c r="A6095" s="6" t="s">
        <v>5067</v>
      </c>
    </row>
    <row r="6096" spans="1:1" x14ac:dyDescent="0.25">
      <c r="A6096" s="6" t="s">
        <v>5108</v>
      </c>
    </row>
    <row r="6097" spans="1:1" x14ac:dyDescent="0.25">
      <c r="A6097" s="6" t="s">
        <v>6414</v>
      </c>
    </row>
    <row r="6098" spans="1:1" x14ac:dyDescent="0.25">
      <c r="A6098" s="6" t="s">
        <v>5156</v>
      </c>
    </row>
    <row r="6099" spans="1:1" x14ac:dyDescent="0.25">
      <c r="A6099" s="6" t="s">
        <v>5203</v>
      </c>
    </row>
    <row r="6100" spans="1:1" x14ac:dyDescent="0.25">
      <c r="A6100" s="6" t="s">
        <v>5255</v>
      </c>
    </row>
    <row r="6101" spans="1:1" x14ac:dyDescent="0.25">
      <c r="A6101" s="6" t="s">
        <v>5257</v>
      </c>
    </row>
    <row r="6102" spans="1:1" x14ac:dyDescent="0.25">
      <c r="A6102" s="6" t="s">
        <v>5314</v>
      </c>
    </row>
    <row r="6103" spans="1:1" x14ac:dyDescent="0.25">
      <c r="A6103" s="6" t="s">
        <v>5350</v>
      </c>
    </row>
    <row r="6104" spans="1:1" x14ac:dyDescent="0.25">
      <c r="A6104" s="6" t="s">
        <v>2479</v>
      </c>
    </row>
    <row r="6105" spans="1:1" x14ac:dyDescent="0.25">
      <c r="A6105" s="6" t="s">
        <v>1800</v>
      </c>
    </row>
    <row r="6106" spans="1:1" x14ac:dyDescent="0.25">
      <c r="A6106" s="6" t="s">
        <v>2088</v>
      </c>
    </row>
    <row r="6107" spans="1:1" x14ac:dyDescent="0.25">
      <c r="A6107" s="6" t="s">
        <v>2107</v>
      </c>
    </row>
    <row r="6108" spans="1:1" x14ac:dyDescent="0.25">
      <c r="A6108" s="6" t="s">
        <v>5430</v>
      </c>
    </row>
    <row r="6109" spans="1:1" x14ac:dyDescent="0.25">
      <c r="A6109" s="6" t="s">
        <v>5455</v>
      </c>
    </row>
    <row r="6110" spans="1:1" x14ac:dyDescent="0.25">
      <c r="A6110" s="6" t="s">
        <v>5487</v>
      </c>
    </row>
    <row r="6111" spans="1:1" x14ac:dyDescent="0.25">
      <c r="A6111" s="6" t="s">
        <v>2876</v>
      </c>
    </row>
    <row r="6112" spans="1:1" x14ac:dyDescent="0.25">
      <c r="A6112" s="6" t="s">
        <v>6042</v>
      </c>
    </row>
    <row r="6113" spans="1:1" x14ac:dyDescent="0.25">
      <c r="A6113" s="6" t="s">
        <v>3149</v>
      </c>
    </row>
    <row r="6114" spans="1:1" x14ac:dyDescent="0.25">
      <c r="A6114" s="6" t="s">
        <v>7822</v>
      </c>
    </row>
    <row r="6115" spans="1:1" x14ac:dyDescent="0.25">
      <c r="A6115" s="6" t="s">
        <v>4975</v>
      </c>
    </row>
    <row r="6116" spans="1:1" x14ac:dyDescent="0.25">
      <c r="A6116" s="6" t="s">
        <v>5118</v>
      </c>
    </row>
    <row r="6117" spans="1:1" x14ac:dyDescent="0.25">
      <c r="A6117" s="6" t="s">
        <v>5259</v>
      </c>
    </row>
    <row r="6118" spans="1:1" x14ac:dyDescent="0.25">
      <c r="A6118" s="6" t="s">
        <v>7132</v>
      </c>
    </row>
    <row r="6119" spans="1:1" x14ac:dyDescent="0.25">
      <c r="A6119" s="6" t="s">
        <v>7998</v>
      </c>
    </row>
    <row r="6120" spans="1:1" x14ac:dyDescent="0.25">
      <c r="A6120" s="6" t="s">
        <v>5362</v>
      </c>
    </row>
    <row r="6121" spans="1:1" x14ac:dyDescent="0.25">
      <c r="A6121" s="6" t="s">
        <v>2699</v>
      </c>
    </row>
    <row r="6122" spans="1:1" x14ac:dyDescent="0.25">
      <c r="A6122" s="6" t="s">
        <v>2111</v>
      </c>
    </row>
    <row r="6123" spans="1:1" x14ac:dyDescent="0.25">
      <c r="A6123" s="6" t="s">
        <v>5460</v>
      </c>
    </row>
    <row r="6124" spans="1:1" x14ac:dyDescent="0.25">
      <c r="A6124" s="6" t="s">
        <v>7133</v>
      </c>
    </row>
    <row r="6125" spans="1:1" x14ac:dyDescent="0.25">
      <c r="A6125" s="6" t="s">
        <v>7336</v>
      </c>
    </row>
    <row r="6126" spans="1:1" x14ac:dyDescent="0.25">
      <c r="A6126" s="6" t="s">
        <v>1422</v>
      </c>
    </row>
    <row r="6127" spans="1:1" x14ac:dyDescent="0.25">
      <c r="A6127" s="6" t="s">
        <v>6415</v>
      </c>
    </row>
    <row r="6128" spans="1:1" x14ac:dyDescent="0.25">
      <c r="A6128" s="6" t="s">
        <v>6077</v>
      </c>
    </row>
    <row r="6129" spans="1:1" x14ac:dyDescent="0.25">
      <c r="A6129" s="6" t="s">
        <v>4768</v>
      </c>
    </row>
    <row r="6130" spans="1:1" x14ac:dyDescent="0.25">
      <c r="A6130" s="6" t="s">
        <v>7134</v>
      </c>
    </row>
    <row r="6131" spans="1:1" x14ac:dyDescent="0.25">
      <c r="A6131" s="6" t="s">
        <v>4831</v>
      </c>
    </row>
    <row r="6132" spans="1:1" x14ac:dyDescent="0.25">
      <c r="A6132" s="6" t="s">
        <v>7337</v>
      </c>
    </row>
    <row r="6133" spans="1:1" x14ac:dyDescent="0.25">
      <c r="A6133" s="6" t="s">
        <v>2387</v>
      </c>
    </row>
    <row r="6134" spans="1:1" x14ac:dyDescent="0.25">
      <c r="A6134" s="6" t="s">
        <v>2398</v>
      </c>
    </row>
    <row r="6135" spans="1:1" x14ac:dyDescent="0.25">
      <c r="A6135" s="6" t="s">
        <v>4887</v>
      </c>
    </row>
    <row r="6136" spans="1:1" x14ac:dyDescent="0.25">
      <c r="A6136" s="6" t="s">
        <v>1391</v>
      </c>
    </row>
    <row r="6137" spans="1:1" x14ac:dyDescent="0.25">
      <c r="A6137" s="6" t="s">
        <v>6043</v>
      </c>
    </row>
    <row r="6138" spans="1:1" x14ac:dyDescent="0.25">
      <c r="A6138" s="6" t="s">
        <v>7823</v>
      </c>
    </row>
    <row r="6139" spans="1:1" x14ac:dyDescent="0.25">
      <c r="A6139" s="6" t="s">
        <v>2845</v>
      </c>
    </row>
    <row r="6140" spans="1:1" x14ac:dyDescent="0.25">
      <c r="A6140" s="6" t="s">
        <v>7824</v>
      </c>
    </row>
    <row r="6141" spans="1:1" x14ac:dyDescent="0.25">
      <c r="A6141" s="6" t="s">
        <v>2898</v>
      </c>
    </row>
    <row r="6142" spans="1:1" x14ac:dyDescent="0.25">
      <c r="A6142" s="6" t="s">
        <v>6416</v>
      </c>
    </row>
    <row r="6143" spans="1:1" x14ac:dyDescent="0.25">
      <c r="A6143" s="6" t="s">
        <v>7135</v>
      </c>
    </row>
    <row r="6144" spans="1:1" x14ac:dyDescent="0.25">
      <c r="A6144" s="6" t="s">
        <v>7825</v>
      </c>
    </row>
    <row r="6145" spans="1:1" x14ac:dyDescent="0.25">
      <c r="A6145" s="6" t="s">
        <v>2975</v>
      </c>
    </row>
    <row r="6146" spans="1:1" x14ac:dyDescent="0.25">
      <c r="A6146" s="6" t="s">
        <v>5515</v>
      </c>
    </row>
    <row r="6147" spans="1:1" x14ac:dyDescent="0.25">
      <c r="A6147" s="6" t="s">
        <v>6044</v>
      </c>
    </row>
    <row r="6148" spans="1:1" x14ac:dyDescent="0.25">
      <c r="A6148" s="6" t="s">
        <v>6460</v>
      </c>
    </row>
    <row r="6149" spans="1:1" x14ac:dyDescent="0.25">
      <c r="A6149" s="6" t="s">
        <v>6662</v>
      </c>
    </row>
    <row r="6150" spans="1:1" x14ac:dyDescent="0.25">
      <c r="A6150" s="6" t="s">
        <v>5859</v>
      </c>
    </row>
    <row r="6151" spans="1:1" x14ac:dyDescent="0.25">
      <c r="A6151" s="6" t="s">
        <v>5860</v>
      </c>
    </row>
    <row r="6152" spans="1:1" x14ac:dyDescent="0.25">
      <c r="A6152" s="6" t="s">
        <v>3069</v>
      </c>
    </row>
    <row r="6153" spans="1:1" x14ac:dyDescent="0.25">
      <c r="A6153" s="6" t="s">
        <v>2728</v>
      </c>
    </row>
    <row r="6154" spans="1:1" x14ac:dyDescent="0.25">
      <c r="A6154" s="6" t="s">
        <v>2308</v>
      </c>
    </row>
    <row r="6155" spans="1:1" x14ac:dyDescent="0.25">
      <c r="A6155" s="6" t="s">
        <v>1769</v>
      </c>
    </row>
    <row r="6156" spans="1:1" x14ac:dyDescent="0.25">
      <c r="A6156" s="6" t="s">
        <v>2149</v>
      </c>
    </row>
    <row r="6157" spans="1:1" x14ac:dyDescent="0.25">
      <c r="A6157" s="6" t="s">
        <v>2131</v>
      </c>
    </row>
    <row r="6158" spans="1:1" x14ac:dyDescent="0.25">
      <c r="A6158" s="6" t="s">
        <v>6078</v>
      </c>
    </row>
    <row r="6159" spans="1:1" x14ac:dyDescent="0.25">
      <c r="A6159" s="6" t="s">
        <v>7136</v>
      </c>
    </row>
    <row r="6160" spans="1:1" x14ac:dyDescent="0.25">
      <c r="A6160" s="6" t="s">
        <v>7826</v>
      </c>
    </row>
    <row r="6161" spans="1:1" x14ac:dyDescent="0.25">
      <c r="A6161" s="6" t="s">
        <v>4735</v>
      </c>
    </row>
    <row r="6162" spans="1:1" x14ac:dyDescent="0.25">
      <c r="A6162" s="6" t="s">
        <v>7338</v>
      </c>
    </row>
    <row r="6163" spans="1:1" x14ac:dyDescent="0.25">
      <c r="A6163" s="6" t="s">
        <v>4857</v>
      </c>
    </row>
    <row r="6164" spans="1:1" x14ac:dyDescent="0.25">
      <c r="A6164" s="6" t="s">
        <v>7827</v>
      </c>
    </row>
    <row r="6165" spans="1:1" x14ac:dyDescent="0.25">
      <c r="A6165" s="6" t="s">
        <v>6417</v>
      </c>
    </row>
    <row r="6166" spans="1:1" x14ac:dyDescent="0.25">
      <c r="A6166" s="6" t="s">
        <v>7999</v>
      </c>
    </row>
    <row r="6167" spans="1:1" x14ac:dyDescent="0.25">
      <c r="A6167" s="6" t="s">
        <v>2611</v>
      </c>
    </row>
    <row r="6168" spans="1:1" x14ac:dyDescent="0.25">
      <c r="A6168" s="6" t="s">
        <v>2055</v>
      </c>
    </row>
    <row r="6169" spans="1:1" x14ac:dyDescent="0.25">
      <c r="A6169" s="6" t="s">
        <v>1250</v>
      </c>
    </row>
    <row r="6170" spans="1:1" x14ac:dyDescent="0.25">
      <c r="A6170" s="6" t="s">
        <v>1520</v>
      </c>
    </row>
    <row r="6171" spans="1:1" x14ac:dyDescent="0.25">
      <c r="A6171" s="6" t="s">
        <v>7828</v>
      </c>
    </row>
    <row r="6172" spans="1:1" x14ac:dyDescent="0.25">
      <c r="A6172" s="6" t="s">
        <v>3275</v>
      </c>
    </row>
    <row r="6173" spans="1:1" x14ac:dyDescent="0.25">
      <c r="A6173" s="6" t="s">
        <v>3366</v>
      </c>
    </row>
    <row r="6174" spans="1:1" x14ac:dyDescent="0.25">
      <c r="A6174" s="6" t="s">
        <v>6418</v>
      </c>
    </row>
    <row r="6175" spans="1:1" x14ac:dyDescent="0.25">
      <c r="A6175" s="6" t="s">
        <v>3493</v>
      </c>
    </row>
    <row r="6176" spans="1:1" x14ac:dyDescent="0.25">
      <c r="A6176" s="6" t="s">
        <v>3580</v>
      </c>
    </row>
    <row r="6177" spans="1:1" x14ac:dyDescent="0.25">
      <c r="A6177" s="6" t="s">
        <v>2749</v>
      </c>
    </row>
    <row r="6178" spans="1:1" x14ac:dyDescent="0.25">
      <c r="A6178" s="6" t="s">
        <v>2320</v>
      </c>
    </row>
    <row r="6179" spans="1:1" x14ac:dyDescent="0.25">
      <c r="A6179" s="6" t="s">
        <v>1788</v>
      </c>
    </row>
    <row r="6180" spans="1:1" x14ac:dyDescent="0.25">
      <c r="A6180" s="6" t="s">
        <v>3689</v>
      </c>
    </row>
    <row r="6181" spans="1:1" x14ac:dyDescent="0.25">
      <c r="A6181" s="6" t="s">
        <v>3679</v>
      </c>
    </row>
    <row r="6182" spans="1:1" x14ac:dyDescent="0.25">
      <c r="A6182" s="6" t="s">
        <v>8000</v>
      </c>
    </row>
    <row r="6183" spans="1:1" x14ac:dyDescent="0.25">
      <c r="A6183" s="6" t="s">
        <v>6045</v>
      </c>
    </row>
    <row r="6184" spans="1:1" x14ac:dyDescent="0.25">
      <c r="A6184" s="6" t="s">
        <v>2808</v>
      </c>
    </row>
    <row r="6185" spans="1:1" x14ac:dyDescent="0.25">
      <c r="A6185" s="6" t="s">
        <v>7829</v>
      </c>
    </row>
    <row r="6186" spans="1:1" x14ac:dyDescent="0.25">
      <c r="A6186" s="6" t="s">
        <v>7137</v>
      </c>
    </row>
    <row r="6187" spans="1:1" x14ac:dyDescent="0.25">
      <c r="A6187" s="6" t="s">
        <v>2566</v>
      </c>
    </row>
    <row r="6188" spans="1:1" x14ac:dyDescent="0.25">
      <c r="A6188" s="6" t="s">
        <v>3123</v>
      </c>
    </row>
    <row r="6189" spans="1:1" x14ac:dyDescent="0.25">
      <c r="A6189" s="6" t="s">
        <v>1278</v>
      </c>
    </row>
    <row r="6190" spans="1:1" x14ac:dyDescent="0.25">
      <c r="A6190" s="6" t="s">
        <v>4508</v>
      </c>
    </row>
    <row r="6191" spans="1:1" x14ac:dyDescent="0.25">
      <c r="A6191" s="6" t="s">
        <v>7830</v>
      </c>
    </row>
    <row r="6192" spans="1:1" x14ac:dyDescent="0.25">
      <c r="A6192" s="6" t="s">
        <v>1513</v>
      </c>
    </row>
    <row r="6193" spans="1:1" x14ac:dyDescent="0.25">
      <c r="A6193" s="6" t="s">
        <v>6046</v>
      </c>
    </row>
    <row r="6194" spans="1:1" x14ac:dyDescent="0.25">
      <c r="A6194" s="6" t="s">
        <v>1660</v>
      </c>
    </row>
    <row r="6195" spans="1:1" x14ac:dyDescent="0.25">
      <c r="A6195" s="6" t="s">
        <v>4587</v>
      </c>
    </row>
    <row r="6196" spans="1:1" x14ac:dyDescent="0.25">
      <c r="A6196" s="6" t="s">
        <v>7831</v>
      </c>
    </row>
    <row r="6197" spans="1:1" x14ac:dyDescent="0.25">
      <c r="A6197" s="6" t="s">
        <v>4631</v>
      </c>
    </row>
    <row r="6198" spans="1:1" x14ac:dyDescent="0.25">
      <c r="A6198" s="6" t="s">
        <v>4637</v>
      </c>
    </row>
    <row r="6199" spans="1:1" x14ac:dyDescent="0.25">
      <c r="A6199" s="6" t="s">
        <v>4706</v>
      </c>
    </row>
    <row r="6200" spans="1:1" x14ac:dyDescent="0.25">
      <c r="A6200" s="6" t="s">
        <v>4713</v>
      </c>
    </row>
    <row r="6201" spans="1:1" x14ac:dyDescent="0.25">
      <c r="A6201" s="6" t="s">
        <v>4716</v>
      </c>
    </row>
    <row r="6202" spans="1:1" x14ac:dyDescent="0.25">
      <c r="A6202" s="6" t="s">
        <v>4718</v>
      </c>
    </row>
    <row r="6203" spans="1:1" x14ac:dyDescent="0.25">
      <c r="A6203" s="6" t="s">
        <v>4773</v>
      </c>
    </row>
    <row r="6204" spans="1:1" x14ac:dyDescent="0.25">
      <c r="A6204" s="6" t="s">
        <v>2542</v>
      </c>
    </row>
    <row r="6205" spans="1:1" x14ac:dyDescent="0.25">
      <c r="A6205" s="6" t="s">
        <v>1922</v>
      </c>
    </row>
    <row r="6206" spans="1:1" x14ac:dyDescent="0.25">
      <c r="A6206" s="6" t="s">
        <v>1937</v>
      </c>
    </row>
    <row r="6207" spans="1:1" x14ac:dyDescent="0.25">
      <c r="A6207" s="6" t="s">
        <v>6047</v>
      </c>
    </row>
    <row r="6208" spans="1:1" x14ac:dyDescent="0.25">
      <c r="A6208" s="6" t="s">
        <v>4841</v>
      </c>
    </row>
    <row r="6209" spans="1:1" x14ac:dyDescent="0.25">
      <c r="A6209" s="6" t="s">
        <v>6523</v>
      </c>
    </row>
    <row r="6210" spans="1:1" x14ac:dyDescent="0.25">
      <c r="A6210" s="6" t="s">
        <v>3834</v>
      </c>
    </row>
    <row r="6211" spans="1:1" x14ac:dyDescent="0.25">
      <c r="A6211" s="6" t="s">
        <v>3887</v>
      </c>
    </row>
    <row r="6212" spans="1:1" x14ac:dyDescent="0.25">
      <c r="A6212" s="6" t="s">
        <v>7832</v>
      </c>
    </row>
    <row r="6213" spans="1:1" x14ac:dyDescent="0.25">
      <c r="A6213" s="6" t="s">
        <v>3979</v>
      </c>
    </row>
    <row r="6214" spans="1:1" x14ac:dyDescent="0.25">
      <c r="A6214" s="6" t="s">
        <v>4098</v>
      </c>
    </row>
    <row r="6215" spans="1:1" x14ac:dyDescent="0.25">
      <c r="A6215" s="6" t="s">
        <v>7339</v>
      </c>
    </row>
    <row r="6216" spans="1:1" x14ac:dyDescent="0.25">
      <c r="A6216" s="6" t="s">
        <v>2680</v>
      </c>
    </row>
    <row r="6217" spans="1:1" x14ac:dyDescent="0.25">
      <c r="A6217" s="6" t="s">
        <v>4432</v>
      </c>
    </row>
    <row r="6218" spans="1:1" x14ac:dyDescent="0.25">
      <c r="A6218" s="6" t="s">
        <v>6419</v>
      </c>
    </row>
    <row r="6219" spans="1:1" x14ac:dyDescent="0.25">
      <c r="A6219" s="6" t="s">
        <v>7833</v>
      </c>
    </row>
    <row r="6220" spans="1:1" x14ac:dyDescent="0.25">
      <c r="A6220" s="6" t="s">
        <v>7834</v>
      </c>
    </row>
    <row r="6221" spans="1:1" x14ac:dyDescent="0.25">
      <c r="A6221" s="6" t="s">
        <v>7835</v>
      </c>
    </row>
    <row r="6222" spans="1:1" x14ac:dyDescent="0.25">
      <c r="A6222" s="6" t="s">
        <v>4617</v>
      </c>
    </row>
    <row r="6223" spans="1:1" x14ac:dyDescent="0.25">
      <c r="A6223" s="6" t="s">
        <v>4661</v>
      </c>
    </row>
    <row r="6224" spans="1:1" x14ac:dyDescent="0.25">
      <c r="A6224" s="6" t="s">
        <v>7836</v>
      </c>
    </row>
    <row r="6225" spans="1:1" x14ac:dyDescent="0.25">
      <c r="A6225" s="6" t="s">
        <v>4749</v>
      </c>
    </row>
    <row r="6226" spans="1:1" x14ac:dyDescent="0.25">
      <c r="A6226" s="6" t="s">
        <v>6079</v>
      </c>
    </row>
    <row r="6227" spans="1:1" x14ac:dyDescent="0.25">
      <c r="A6227" s="6" t="s">
        <v>7138</v>
      </c>
    </row>
    <row r="6228" spans="1:1" x14ac:dyDescent="0.25">
      <c r="A6228" s="6" t="s">
        <v>4883</v>
      </c>
    </row>
    <row r="6229" spans="1:1" x14ac:dyDescent="0.25">
      <c r="A6229" s="6" t="s">
        <v>7340</v>
      </c>
    </row>
    <row r="6230" spans="1:1" x14ac:dyDescent="0.25">
      <c r="A6230" s="6" t="s">
        <v>7341</v>
      </c>
    </row>
    <row r="6231" spans="1:1" x14ac:dyDescent="0.25">
      <c r="A6231" s="6" t="s">
        <v>7342</v>
      </c>
    </row>
    <row r="6232" spans="1:1" x14ac:dyDescent="0.25">
      <c r="A6232" s="6" t="s">
        <v>4908</v>
      </c>
    </row>
    <row r="6233" spans="1:1" x14ac:dyDescent="0.25">
      <c r="A6233" s="6" t="s">
        <v>6420</v>
      </c>
    </row>
    <row r="6234" spans="1:1" x14ac:dyDescent="0.25">
      <c r="A6234" s="6" t="s">
        <v>4951</v>
      </c>
    </row>
    <row r="6235" spans="1:1" x14ac:dyDescent="0.25">
      <c r="A6235" s="6" t="s">
        <v>4999</v>
      </c>
    </row>
    <row r="6236" spans="1:1" x14ac:dyDescent="0.25">
      <c r="A6236" s="6" t="s">
        <v>7139</v>
      </c>
    </row>
    <row r="6237" spans="1:1" x14ac:dyDescent="0.25">
      <c r="A6237" s="6" t="s">
        <v>5077</v>
      </c>
    </row>
    <row r="6238" spans="1:1" x14ac:dyDescent="0.25">
      <c r="A6238" s="6" t="s">
        <v>5861</v>
      </c>
    </row>
    <row r="6239" spans="1:1" x14ac:dyDescent="0.25">
      <c r="A6239" s="6" t="s">
        <v>6663</v>
      </c>
    </row>
    <row r="6240" spans="1:1" x14ac:dyDescent="0.25">
      <c r="A6240" s="6" t="s">
        <v>5179</v>
      </c>
    </row>
    <row r="6241" spans="1:1" x14ac:dyDescent="0.25">
      <c r="A6241" s="6" t="s">
        <v>5284</v>
      </c>
    </row>
    <row r="6242" spans="1:1" x14ac:dyDescent="0.25">
      <c r="A6242" s="6" t="s">
        <v>5287</v>
      </c>
    </row>
    <row r="6243" spans="1:1" x14ac:dyDescent="0.25">
      <c r="A6243" s="6" t="s">
        <v>6421</v>
      </c>
    </row>
    <row r="6244" spans="1:1" x14ac:dyDescent="0.25">
      <c r="A6244" s="6" t="s">
        <v>5372</v>
      </c>
    </row>
    <row r="6245" spans="1:1" x14ac:dyDescent="0.25">
      <c r="A6245" s="6" t="s">
        <v>2636</v>
      </c>
    </row>
    <row r="6246" spans="1:1" x14ac:dyDescent="0.25">
      <c r="A6246" s="6" t="s">
        <v>2255</v>
      </c>
    </row>
    <row r="6247" spans="1:1" x14ac:dyDescent="0.25">
      <c r="A6247" s="6" t="s">
        <v>5475</v>
      </c>
    </row>
    <row r="6248" spans="1:1" x14ac:dyDescent="0.25">
      <c r="A6248" s="6" t="s">
        <v>5466</v>
      </c>
    </row>
    <row r="6249" spans="1:1" x14ac:dyDescent="0.25">
      <c r="A6249" s="6" t="s">
        <v>5502</v>
      </c>
    </row>
    <row r="6250" spans="1:1" x14ac:dyDescent="0.25">
      <c r="A6250" s="6" t="s">
        <v>6461</v>
      </c>
    </row>
    <row r="6251" spans="1:1" x14ac:dyDescent="0.25">
      <c r="A6251" s="6" t="s">
        <v>7140</v>
      </c>
    </row>
    <row r="6252" spans="1:1" x14ac:dyDescent="0.25">
      <c r="A6252" s="6" t="s">
        <v>1493</v>
      </c>
    </row>
    <row r="6253" spans="1:1" x14ac:dyDescent="0.25">
      <c r="A6253" s="6" t="s">
        <v>2825</v>
      </c>
    </row>
    <row r="6254" spans="1:1" x14ac:dyDescent="0.25">
      <c r="A6254" s="6" t="s">
        <v>6422</v>
      </c>
    </row>
    <row r="6255" spans="1:1" x14ac:dyDescent="0.25">
      <c r="A6255" s="6" t="s">
        <v>7837</v>
      </c>
    </row>
    <row r="6256" spans="1:1" x14ac:dyDescent="0.25">
      <c r="A6256" s="6" t="s">
        <v>1640</v>
      </c>
    </row>
    <row r="6257" spans="1:1" x14ac:dyDescent="0.25">
      <c r="A6257" s="6" t="s">
        <v>2856</v>
      </c>
    </row>
    <row r="6258" spans="1:1" x14ac:dyDescent="0.25">
      <c r="A6258" s="6" t="s">
        <v>2882</v>
      </c>
    </row>
    <row r="6259" spans="1:1" x14ac:dyDescent="0.25">
      <c r="A6259" s="6" t="s">
        <v>6048</v>
      </c>
    </row>
    <row r="6260" spans="1:1" x14ac:dyDescent="0.25">
      <c r="A6260" s="6" t="s">
        <v>2895</v>
      </c>
    </row>
    <row r="6261" spans="1:1" x14ac:dyDescent="0.25">
      <c r="A6261" s="6" t="s">
        <v>2922</v>
      </c>
    </row>
    <row r="6262" spans="1:1" x14ac:dyDescent="0.25">
      <c r="A6262" s="6" t="s">
        <v>2917</v>
      </c>
    </row>
    <row r="6263" spans="1:1" x14ac:dyDescent="0.25">
      <c r="A6263" s="6" t="s">
        <v>2969</v>
      </c>
    </row>
    <row r="6264" spans="1:1" x14ac:dyDescent="0.25">
      <c r="A6264" s="6" t="s">
        <v>3000</v>
      </c>
    </row>
    <row r="6265" spans="1:1" x14ac:dyDescent="0.25">
      <c r="A6265" s="6" t="s">
        <v>2990</v>
      </c>
    </row>
    <row r="6266" spans="1:1" x14ac:dyDescent="0.25">
      <c r="A6266" s="6" t="s">
        <v>3017</v>
      </c>
    </row>
    <row r="6267" spans="1:1" x14ac:dyDescent="0.25">
      <c r="A6267" s="6" t="s">
        <v>7141</v>
      </c>
    </row>
    <row r="6268" spans="1:1" x14ac:dyDescent="0.25">
      <c r="A6268" s="6" t="s">
        <v>7142</v>
      </c>
    </row>
    <row r="6269" spans="1:1" x14ac:dyDescent="0.25">
      <c r="A6269" s="6" t="s">
        <v>3040</v>
      </c>
    </row>
    <row r="6270" spans="1:1" x14ac:dyDescent="0.25">
      <c r="A6270" s="6" t="s">
        <v>6423</v>
      </c>
    </row>
    <row r="6271" spans="1:1" x14ac:dyDescent="0.25">
      <c r="A6271" s="6" t="s">
        <v>6462</v>
      </c>
    </row>
    <row r="6272" spans="1:1" x14ac:dyDescent="0.25">
      <c r="A6272" s="6" t="s">
        <v>2742</v>
      </c>
    </row>
    <row r="6273" spans="1:1" x14ac:dyDescent="0.25">
      <c r="A6273" s="6" t="s">
        <v>2312</v>
      </c>
    </row>
    <row r="6274" spans="1:1" x14ac:dyDescent="0.25">
      <c r="A6274" s="6" t="s">
        <v>1768</v>
      </c>
    </row>
    <row r="6275" spans="1:1" x14ac:dyDescent="0.25">
      <c r="A6275" s="6" t="s">
        <v>1839</v>
      </c>
    </row>
    <row r="6276" spans="1:1" x14ac:dyDescent="0.25">
      <c r="A6276" s="6" t="s">
        <v>1980</v>
      </c>
    </row>
    <row r="6277" spans="1:1" x14ac:dyDescent="0.25">
      <c r="A6277" s="6" t="s">
        <v>3100</v>
      </c>
    </row>
    <row r="6278" spans="1:1" x14ac:dyDescent="0.25">
      <c r="A6278" s="6" t="s">
        <v>5527</v>
      </c>
    </row>
    <row r="6279" spans="1:1" x14ac:dyDescent="0.25">
      <c r="A6279" s="6" t="s">
        <v>4569</v>
      </c>
    </row>
    <row r="6280" spans="1:1" x14ac:dyDescent="0.25">
      <c r="A6280" s="6" t="s">
        <v>6424</v>
      </c>
    </row>
    <row r="6281" spans="1:1" x14ac:dyDescent="0.25">
      <c r="A6281" s="6" t="s">
        <v>4676</v>
      </c>
    </row>
    <row r="6282" spans="1:1" x14ac:dyDescent="0.25">
      <c r="A6282" s="6" t="s">
        <v>7143</v>
      </c>
    </row>
    <row r="6283" spans="1:1" x14ac:dyDescent="0.25">
      <c r="A6283" s="6" t="s">
        <v>7144</v>
      </c>
    </row>
    <row r="6284" spans="1:1" x14ac:dyDescent="0.25">
      <c r="A6284" s="6" t="s">
        <v>7343</v>
      </c>
    </row>
    <row r="6285" spans="1:1" x14ac:dyDescent="0.25">
      <c r="A6285" s="6" t="s">
        <v>7344</v>
      </c>
    </row>
    <row r="6286" spans="1:1" x14ac:dyDescent="0.25">
      <c r="A6286" s="6" t="s">
        <v>4529</v>
      </c>
    </row>
    <row r="6287" spans="1:1" x14ac:dyDescent="0.25">
      <c r="A6287" s="6" t="s">
        <v>6080</v>
      </c>
    </row>
    <row r="6288" spans="1:1" x14ac:dyDescent="0.25">
      <c r="A6288" s="6" t="s">
        <v>4552</v>
      </c>
    </row>
    <row r="6289" spans="1:1" x14ac:dyDescent="0.25">
      <c r="A6289" s="6" t="s">
        <v>4595</v>
      </c>
    </row>
    <row r="6290" spans="1:1" x14ac:dyDescent="0.25">
      <c r="A6290" s="6" t="s">
        <v>4674</v>
      </c>
    </row>
    <row r="6291" spans="1:1" x14ac:dyDescent="0.25">
      <c r="A6291" s="6" t="s">
        <v>7145</v>
      </c>
    </row>
    <row r="6292" spans="1:1" x14ac:dyDescent="0.25">
      <c r="A6292" s="6" t="s">
        <v>6664</v>
      </c>
    </row>
    <row r="6293" spans="1:1" x14ac:dyDescent="0.25">
      <c r="A6293" s="6" t="s">
        <v>5509</v>
      </c>
    </row>
    <row r="6294" spans="1:1" x14ac:dyDescent="0.25">
      <c r="A6294" s="6" t="s">
        <v>3538</v>
      </c>
    </row>
    <row r="6295" spans="1:1" x14ac:dyDescent="0.25">
      <c r="A6295" s="6" t="s">
        <v>7146</v>
      </c>
    </row>
  </sheetData>
  <sheetProtection algorithmName="SHA-512" hashValue="VU0iMy6SEIyAhIkwSmLLj+/zH/RCmLSbcKdD2sRA8+ZftyBoDeoENCOQs8UEJNm8UHjF80FMrb1qIrOtlavJPA==" saltValue="XNSkI6KZj27Ysg0dyPE1Pw==" spinCount="100000" sheet="1" objects="1" scenarios="1"/>
  <sortState xmlns:xlrd2="http://schemas.microsoft.com/office/spreadsheetml/2017/richdata2" ref="A2:B6641">
    <sortCondition ref="A2:A6641"/>
  </sortState>
  <customSheetViews>
    <customSheetView guid="{180B6EB0-564F-4AF7-BBE8-865BB1B70D35}">
      <pane ySplit="1" topLeftCell="A2" activePane="bottomLeft" state="frozen"/>
      <selection pane="bottomLeft" activeCell="A2" sqref="A2"/>
      <pageMargins left="0.7" right="0.7" top="0.75" bottom="0.75" header="0.3" footer="0.3"/>
    </customSheetView>
    <customSheetView guid="{E3BEB053-94E4-4F1C-B75C-4CE8A148716A}">
      <pane ySplit="1" topLeftCell="A2" activePane="bottomLeft" state="frozen"/>
      <selection pane="bottomLeft" activeCell="J2" sqref="J2"/>
      <pageMargins left="0.7" right="0.7" top="0.75" bottom="0.75" header="0.3" footer="0.3"/>
    </customSheetView>
    <customSheetView guid="{E88D2F88-6FF8-4DA8-8CF2-43C73E40C24A}">
      <pane ySplit="1" topLeftCell="A2" activePane="bottomLeft" state="frozen"/>
      <selection pane="bottomLeft" activeCell="J2" sqref="J2"/>
      <pageMargins left="0.7" right="0.7" top="0.75" bottom="0.75" header="0.3" footer="0.3"/>
    </customSheetView>
  </customSheetViews>
  <pageMargins left="0.7" right="0.7" top="0.75" bottom="0.75" header="0.3" footer="0.3"/>
  <customProperties>
    <customPr name="LastActive" r:id="rId1"/>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dimension ref="A1:T475"/>
  <sheetViews>
    <sheetView workbookViewId="0">
      <pane ySplit="1" topLeftCell="A2" activePane="bottomLeft" state="frozen"/>
      <selection pane="bottomLeft" activeCell="A2" sqref="A2"/>
    </sheetView>
  </sheetViews>
  <sheetFormatPr defaultColWidth="9.109375" defaultRowHeight="13.2" x14ac:dyDescent="0.25"/>
  <cols>
    <col min="1" max="1" width="28.109375" bestFit="1" customWidth="1"/>
    <col min="2" max="2" width="12" bestFit="1" customWidth="1"/>
    <col min="3" max="3" width="30.5546875" bestFit="1" customWidth="1"/>
    <col min="4" max="4" width="9.109375" bestFit="1" customWidth="1"/>
    <col min="5" max="5" width="39.88671875" bestFit="1" customWidth="1"/>
    <col min="6" max="6" width="10.109375" style="377" bestFit="1" customWidth="1"/>
    <col min="7" max="7" width="5.109375" bestFit="1" customWidth="1"/>
    <col min="8" max="8" width="3.109375" style="241" customWidth="1"/>
    <col min="9" max="9" width="7.33203125" style="8" bestFit="1" customWidth="1"/>
    <col min="10" max="10" width="5.33203125" style="8" bestFit="1" customWidth="1"/>
    <col min="11" max="11" width="4.5546875" style="8" bestFit="1" customWidth="1"/>
    <col min="12" max="12" width="6.44140625" style="8" bestFit="1" customWidth="1"/>
    <col min="13" max="13" width="1.5546875" style="8" customWidth="1"/>
    <col min="14" max="14" width="12.109375" style="8" bestFit="1" customWidth="1"/>
    <col min="15" max="15" width="1.88671875" style="8" customWidth="1"/>
    <col min="16" max="16" width="24.6640625" style="8" bestFit="1" customWidth="1"/>
    <col min="17" max="17" width="1.5546875" style="8" customWidth="1"/>
    <col min="18" max="18" width="9.109375" style="8"/>
    <col min="19" max="19" width="13.33203125" style="8" bestFit="1" customWidth="1"/>
    <col min="20" max="20" width="5.109375" style="8" bestFit="1" customWidth="1"/>
    <col min="21" max="16384" width="9.109375" style="8"/>
  </cols>
  <sheetData>
    <row r="1" spans="1:20" s="2" customFormat="1" ht="15" customHeight="1" x14ac:dyDescent="0.3">
      <c r="A1" s="374" t="s">
        <v>0</v>
      </c>
      <c r="B1" s="375" t="s">
        <v>1215</v>
      </c>
      <c r="C1" s="375" t="s">
        <v>1</v>
      </c>
      <c r="D1" s="375" t="s">
        <v>8705</v>
      </c>
      <c r="E1" s="375" t="s">
        <v>2</v>
      </c>
      <c r="F1" s="376" t="s">
        <v>1216</v>
      </c>
      <c r="G1" s="375" t="s">
        <v>5754</v>
      </c>
      <c r="H1" s="240"/>
      <c r="I1" s="3" t="s">
        <v>3</v>
      </c>
      <c r="J1" s="3" t="s">
        <v>4</v>
      </c>
      <c r="K1" s="3" t="s">
        <v>5</v>
      </c>
      <c r="L1" s="3" t="s">
        <v>6</v>
      </c>
      <c r="N1" s="4" t="s">
        <v>7</v>
      </c>
      <c r="P1" s="5" t="s">
        <v>5828</v>
      </c>
      <c r="S1" s="1" t="s">
        <v>5754</v>
      </c>
      <c r="T1" s="1" t="s">
        <v>5754</v>
      </c>
    </row>
    <row r="2" spans="1:20" ht="13.8" thickBot="1" x14ac:dyDescent="0.3">
      <c r="A2" s="6" t="s">
        <v>8</v>
      </c>
      <c r="B2" s="6" t="s">
        <v>9</v>
      </c>
      <c r="C2" s="6" t="s">
        <v>10</v>
      </c>
      <c r="D2" s="6" t="s">
        <v>16</v>
      </c>
      <c r="E2" s="6" t="s">
        <v>8697</v>
      </c>
      <c r="F2" s="7">
        <v>7441</v>
      </c>
      <c r="G2" s="6" t="s">
        <v>8711</v>
      </c>
      <c r="I2" s="9" t="s">
        <v>5820</v>
      </c>
      <c r="J2" s="9">
        <v>5</v>
      </c>
      <c r="K2" s="9">
        <v>999</v>
      </c>
      <c r="L2" s="9">
        <v>999</v>
      </c>
      <c r="N2" s="10">
        <v>44561</v>
      </c>
      <c r="P2" s="11" t="s">
        <v>17</v>
      </c>
      <c r="S2" s="6" t="s">
        <v>11</v>
      </c>
      <c r="T2" s="6" t="s">
        <v>8711</v>
      </c>
    </row>
    <row r="3" spans="1:20" x14ac:dyDescent="0.25">
      <c r="A3" s="6" t="s">
        <v>13</v>
      </c>
      <c r="B3" s="6" t="s">
        <v>14</v>
      </c>
      <c r="C3" s="6" t="s">
        <v>6531</v>
      </c>
      <c r="D3" s="6" t="s">
        <v>31</v>
      </c>
      <c r="E3" s="6" t="s">
        <v>8698</v>
      </c>
      <c r="F3" s="7">
        <v>8310</v>
      </c>
      <c r="G3" s="6" t="s">
        <v>8707</v>
      </c>
      <c r="I3" s="9" t="s">
        <v>5829</v>
      </c>
      <c r="J3" s="9">
        <v>5</v>
      </c>
      <c r="K3" s="9">
        <v>999</v>
      </c>
      <c r="L3" s="9">
        <v>999</v>
      </c>
      <c r="N3" s="331"/>
      <c r="P3" s="11" t="s">
        <v>6103</v>
      </c>
      <c r="S3" s="6" t="s">
        <v>15</v>
      </c>
      <c r="T3" s="6" t="s">
        <v>8707</v>
      </c>
    </row>
    <row r="4" spans="1:20" x14ac:dyDescent="0.25">
      <c r="A4" s="6" t="s">
        <v>18</v>
      </c>
      <c r="B4" s="6" t="s">
        <v>19</v>
      </c>
      <c r="C4" s="6" t="s">
        <v>20</v>
      </c>
      <c r="D4" s="6" t="s">
        <v>31</v>
      </c>
      <c r="E4" s="6" t="s">
        <v>8699</v>
      </c>
      <c r="F4" s="7">
        <v>20270</v>
      </c>
      <c r="G4" s="6" t="s">
        <v>8709</v>
      </c>
      <c r="I4" s="9" t="s">
        <v>5830</v>
      </c>
      <c r="J4" s="9">
        <v>5</v>
      </c>
      <c r="K4" s="9">
        <v>999</v>
      </c>
      <c r="L4" s="9">
        <v>999</v>
      </c>
      <c r="N4" s="331"/>
      <c r="P4" s="11"/>
      <c r="S4" s="6" t="s">
        <v>21</v>
      </c>
      <c r="T4" s="6" t="s">
        <v>8709</v>
      </c>
    </row>
    <row r="5" spans="1:20" x14ac:dyDescent="0.25">
      <c r="A5" s="6" t="s">
        <v>23</v>
      </c>
      <c r="B5" s="6" t="s">
        <v>24</v>
      </c>
      <c r="C5" s="6" t="s">
        <v>25</v>
      </c>
      <c r="D5" s="6" t="s">
        <v>26</v>
      </c>
      <c r="E5" s="6" t="s">
        <v>8716</v>
      </c>
      <c r="F5" s="7">
        <v>24971</v>
      </c>
      <c r="G5" s="6" t="s">
        <v>8711</v>
      </c>
      <c r="I5" s="9" t="s">
        <v>12</v>
      </c>
      <c r="J5" s="9">
        <v>15</v>
      </c>
      <c r="K5" s="9">
        <v>18</v>
      </c>
      <c r="L5" s="9">
        <v>19</v>
      </c>
      <c r="N5" s="12" t="s">
        <v>27</v>
      </c>
      <c r="P5" s="11"/>
      <c r="S5" s="6" t="s">
        <v>11</v>
      </c>
      <c r="T5" s="6" t="s">
        <v>8711</v>
      </c>
    </row>
    <row r="6" spans="1:20" x14ac:dyDescent="0.25">
      <c r="A6" s="6" t="s">
        <v>28</v>
      </c>
      <c r="B6" s="6" t="s">
        <v>29</v>
      </c>
      <c r="C6" s="6" t="s">
        <v>30</v>
      </c>
      <c r="D6" s="6" t="s">
        <v>31</v>
      </c>
      <c r="E6" s="6" t="s">
        <v>8700</v>
      </c>
      <c r="F6" s="7">
        <v>18420</v>
      </c>
      <c r="G6" s="6" t="s">
        <v>8709</v>
      </c>
      <c r="I6" s="9" t="s">
        <v>16</v>
      </c>
      <c r="J6" s="9">
        <v>13</v>
      </c>
      <c r="K6" s="9">
        <v>15</v>
      </c>
      <c r="L6" s="9">
        <v>16</v>
      </c>
      <c r="N6" s="13" t="s">
        <v>6105</v>
      </c>
      <c r="S6" s="6" t="s">
        <v>21</v>
      </c>
      <c r="T6" s="6" t="s">
        <v>8709</v>
      </c>
    </row>
    <row r="7" spans="1:20" x14ac:dyDescent="0.25">
      <c r="A7" s="6" t="s">
        <v>32</v>
      </c>
      <c r="B7" s="6" t="s">
        <v>33</v>
      </c>
      <c r="C7" s="6" t="s">
        <v>6532</v>
      </c>
      <c r="D7" s="6" t="s">
        <v>22</v>
      </c>
      <c r="E7" s="6" t="s">
        <v>8717</v>
      </c>
      <c r="F7" s="7">
        <v>27502</v>
      </c>
      <c r="G7" s="6" t="s">
        <v>8707</v>
      </c>
      <c r="I7" s="9" t="s">
        <v>22</v>
      </c>
      <c r="J7" s="9">
        <v>11</v>
      </c>
      <c r="K7" s="9">
        <v>13</v>
      </c>
      <c r="L7" s="9">
        <v>14</v>
      </c>
      <c r="N7" s="11" t="s">
        <v>35</v>
      </c>
      <c r="S7" s="6" t="s">
        <v>15</v>
      </c>
      <c r="T7" s="6" t="s">
        <v>8707</v>
      </c>
    </row>
    <row r="8" spans="1:20" x14ac:dyDescent="0.25">
      <c r="A8" s="6" t="s">
        <v>36</v>
      </c>
      <c r="B8" s="6" t="s">
        <v>37</v>
      </c>
      <c r="C8" s="6" t="s">
        <v>10</v>
      </c>
      <c r="D8" s="6" t="s">
        <v>16</v>
      </c>
      <c r="E8" s="6" t="s">
        <v>8697</v>
      </c>
      <c r="F8" s="7">
        <v>4985</v>
      </c>
      <c r="G8" s="6" t="s">
        <v>8711</v>
      </c>
      <c r="I8" s="9" t="s">
        <v>26</v>
      </c>
      <c r="J8" s="9">
        <v>9</v>
      </c>
      <c r="K8" s="9">
        <v>11</v>
      </c>
      <c r="L8" s="9">
        <v>12</v>
      </c>
      <c r="N8" s="13"/>
      <c r="S8" s="6" t="s">
        <v>11</v>
      </c>
      <c r="T8" s="6" t="s">
        <v>8711</v>
      </c>
    </row>
    <row r="9" spans="1:20" x14ac:dyDescent="0.25">
      <c r="A9" s="6" t="s">
        <v>38</v>
      </c>
      <c r="B9" s="6" t="s">
        <v>39</v>
      </c>
      <c r="C9" s="6" t="s">
        <v>40</v>
      </c>
      <c r="D9" s="6" t="s">
        <v>12</v>
      </c>
      <c r="E9" s="6" t="s">
        <v>8718</v>
      </c>
      <c r="F9" s="7">
        <v>19786</v>
      </c>
      <c r="G9" s="6" t="s">
        <v>8708</v>
      </c>
      <c r="I9" s="9" t="s">
        <v>31</v>
      </c>
      <c r="J9" s="9">
        <v>7</v>
      </c>
      <c r="K9" s="9">
        <v>9</v>
      </c>
      <c r="L9" s="9">
        <v>10</v>
      </c>
      <c r="S9" s="6" t="s">
        <v>41</v>
      </c>
      <c r="T9" s="6" t="s">
        <v>8708</v>
      </c>
    </row>
    <row r="10" spans="1:20" x14ac:dyDescent="0.25">
      <c r="A10" s="6" t="s">
        <v>42</v>
      </c>
      <c r="B10" s="6" t="s">
        <v>43</v>
      </c>
      <c r="C10" s="6" t="s">
        <v>44</v>
      </c>
      <c r="D10" s="6" t="s">
        <v>16</v>
      </c>
      <c r="E10" s="6" t="s">
        <v>8701</v>
      </c>
      <c r="F10" s="7">
        <v>27167</v>
      </c>
      <c r="G10" s="6" t="s">
        <v>8711</v>
      </c>
      <c r="I10" s="9" t="s">
        <v>34</v>
      </c>
      <c r="J10" s="9">
        <v>5</v>
      </c>
      <c r="K10" s="9">
        <v>7</v>
      </c>
      <c r="L10" s="9">
        <v>8</v>
      </c>
      <c r="S10" s="6" t="s">
        <v>11</v>
      </c>
      <c r="T10" s="6" t="s">
        <v>8711</v>
      </c>
    </row>
    <row r="11" spans="1:20" x14ac:dyDescent="0.25">
      <c r="A11" s="6" t="s">
        <v>45</v>
      </c>
      <c r="B11" s="6" t="s">
        <v>46</v>
      </c>
      <c r="C11" s="6" t="s">
        <v>47</v>
      </c>
      <c r="D11" s="6" t="s">
        <v>31</v>
      </c>
      <c r="E11" s="6" t="s">
        <v>8700</v>
      </c>
      <c r="F11" s="7">
        <v>19873</v>
      </c>
      <c r="G11" s="6" t="s">
        <v>8709</v>
      </c>
      <c r="S11" s="6" t="s">
        <v>21</v>
      </c>
      <c r="T11" s="6" t="s">
        <v>8709</v>
      </c>
    </row>
    <row r="12" spans="1:20" x14ac:dyDescent="0.25">
      <c r="A12" s="6" t="s">
        <v>50</v>
      </c>
      <c r="B12" s="6" t="s">
        <v>51</v>
      </c>
      <c r="C12" s="6" t="s">
        <v>6531</v>
      </c>
      <c r="D12" s="6" t="s">
        <v>31</v>
      </c>
      <c r="E12" s="6" t="s">
        <v>8698</v>
      </c>
      <c r="F12" s="7">
        <v>2224</v>
      </c>
      <c r="G12" s="6" t="s">
        <v>8707</v>
      </c>
      <c r="S12" s="6" t="s">
        <v>15</v>
      </c>
      <c r="T12" s="6" t="s">
        <v>8707</v>
      </c>
    </row>
    <row r="13" spans="1:20" x14ac:dyDescent="0.25">
      <c r="A13" s="6" t="s">
        <v>52</v>
      </c>
      <c r="B13" s="6" t="s">
        <v>53</v>
      </c>
      <c r="C13" s="6" t="s">
        <v>54</v>
      </c>
      <c r="D13" s="6" t="s">
        <v>12</v>
      </c>
      <c r="E13" s="6" t="s">
        <v>8719</v>
      </c>
      <c r="F13" s="7">
        <v>16777</v>
      </c>
      <c r="G13" s="6" t="s">
        <v>8708</v>
      </c>
      <c r="S13" s="6" t="s">
        <v>41</v>
      </c>
      <c r="T13" s="6" t="s">
        <v>8708</v>
      </c>
    </row>
    <row r="14" spans="1:20" x14ac:dyDescent="0.25">
      <c r="A14" s="6" t="s">
        <v>55</v>
      </c>
      <c r="B14" s="6" t="s">
        <v>56</v>
      </c>
      <c r="C14" s="6" t="s">
        <v>57</v>
      </c>
      <c r="D14" s="6" t="s">
        <v>34</v>
      </c>
      <c r="E14" s="6" t="s">
        <v>8702</v>
      </c>
      <c r="F14" s="7">
        <v>18211</v>
      </c>
      <c r="G14" s="6" t="s">
        <v>8710</v>
      </c>
      <c r="S14" s="6" t="s">
        <v>49</v>
      </c>
      <c r="T14" s="6" t="s">
        <v>8710</v>
      </c>
    </row>
    <row r="15" spans="1:20" x14ac:dyDescent="0.25">
      <c r="A15" s="6" t="s">
        <v>58</v>
      </c>
      <c r="B15" s="6" t="s">
        <v>59</v>
      </c>
      <c r="C15" s="6" t="s">
        <v>60</v>
      </c>
      <c r="D15" s="6" t="s">
        <v>16</v>
      </c>
      <c r="E15" s="6" t="s">
        <v>8697</v>
      </c>
      <c r="F15" s="7">
        <v>15421</v>
      </c>
      <c r="G15" s="6" t="s">
        <v>8711</v>
      </c>
      <c r="S15" s="6" t="s">
        <v>11</v>
      </c>
      <c r="T15" s="6" t="s">
        <v>8711</v>
      </c>
    </row>
    <row r="16" spans="1:20" x14ac:dyDescent="0.25">
      <c r="A16" s="6" t="s">
        <v>61</v>
      </c>
      <c r="B16" s="6" t="s">
        <v>62</v>
      </c>
      <c r="C16" s="6" t="s">
        <v>63</v>
      </c>
      <c r="D16" s="6" t="s">
        <v>22</v>
      </c>
      <c r="E16" s="6" t="s">
        <v>8720</v>
      </c>
      <c r="F16" s="7">
        <v>37788</v>
      </c>
      <c r="G16" s="6" t="s">
        <v>8707</v>
      </c>
      <c r="S16" s="6" t="s">
        <v>15</v>
      </c>
      <c r="T16" s="6" t="s">
        <v>8707</v>
      </c>
    </row>
    <row r="17" spans="1:20" x14ac:dyDescent="0.25">
      <c r="A17" s="6" t="s">
        <v>64</v>
      </c>
      <c r="B17" s="6" t="s">
        <v>65</v>
      </c>
      <c r="C17" s="6" t="s">
        <v>6533</v>
      </c>
      <c r="D17" s="6" t="s">
        <v>26</v>
      </c>
      <c r="E17" s="6" t="s">
        <v>8716</v>
      </c>
      <c r="F17" s="7">
        <v>17677</v>
      </c>
      <c r="G17" s="6" t="s">
        <v>8711</v>
      </c>
      <c r="S17" s="6" t="s">
        <v>11</v>
      </c>
      <c r="T17" s="6" t="s">
        <v>8711</v>
      </c>
    </row>
    <row r="18" spans="1:20" x14ac:dyDescent="0.25">
      <c r="A18" s="6" t="s">
        <v>66</v>
      </c>
      <c r="B18" s="6" t="s">
        <v>67</v>
      </c>
      <c r="C18" s="6" t="s">
        <v>68</v>
      </c>
      <c r="D18" s="6" t="s">
        <v>26</v>
      </c>
      <c r="E18" s="6" t="s">
        <v>8721</v>
      </c>
      <c r="F18" s="7">
        <v>24005</v>
      </c>
      <c r="G18" s="6" t="s">
        <v>8711</v>
      </c>
      <c r="S18" s="6" t="s">
        <v>11</v>
      </c>
      <c r="T18" s="6" t="s">
        <v>8711</v>
      </c>
    </row>
    <row r="19" spans="1:20" x14ac:dyDescent="0.25">
      <c r="A19" s="6" t="s">
        <v>6675</v>
      </c>
      <c r="B19" s="6" t="s">
        <v>970</v>
      </c>
      <c r="C19" s="6" t="s">
        <v>84</v>
      </c>
      <c r="D19" s="6" t="s">
        <v>16</v>
      </c>
      <c r="E19" s="6" t="s">
        <v>8701</v>
      </c>
      <c r="F19" s="7">
        <v>11871</v>
      </c>
      <c r="G19" s="6" t="s">
        <v>8711</v>
      </c>
      <c r="S19" s="6" t="s">
        <v>11</v>
      </c>
      <c r="T19" s="6" t="s">
        <v>8711</v>
      </c>
    </row>
    <row r="20" spans="1:20" x14ac:dyDescent="0.25">
      <c r="A20" s="6" t="s">
        <v>6173</v>
      </c>
      <c r="B20" s="6" t="s">
        <v>69</v>
      </c>
      <c r="C20" s="6" t="s">
        <v>70</v>
      </c>
      <c r="D20" s="6" t="s">
        <v>22</v>
      </c>
      <c r="E20" s="6" t="s">
        <v>8717</v>
      </c>
      <c r="F20" s="7">
        <v>25415</v>
      </c>
      <c r="G20" s="6" t="s">
        <v>8707</v>
      </c>
      <c r="S20" s="6" t="s">
        <v>15</v>
      </c>
      <c r="T20" s="6" t="s">
        <v>8707</v>
      </c>
    </row>
    <row r="21" spans="1:20" x14ac:dyDescent="0.25">
      <c r="A21" s="6" t="s">
        <v>6175</v>
      </c>
      <c r="B21" s="6" t="s">
        <v>1207</v>
      </c>
      <c r="C21" s="6" t="s">
        <v>6534</v>
      </c>
      <c r="D21" s="6" t="s">
        <v>34</v>
      </c>
      <c r="E21" s="6" t="s">
        <v>8722</v>
      </c>
      <c r="F21" s="7">
        <v>22514</v>
      </c>
      <c r="G21" s="6" t="s">
        <v>8710</v>
      </c>
      <c r="S21" s="6" t="s">
        <v>49</v>
      </c>
      <c r="T21" s="6" t="s">
        <v>8710</v>
      </c>
    </row>
    <row r="22" spans="1:20" x14ac:dyDescent="0.25">
      <c r="A22" s="6" t="s">
        <v>71</v>
      </c>
      <c r="B22" s="6" t="s">
        <v>72</v>
      </c>
      <c r="C22" s="6" t="s">
        <v>6535</v>
      </c>
      <c r="D22" s="6" t="s">
        <v>26</v>
      </c>
      <c r="E22" s="6" t="s">
        <v>8721</v>
      </c>
      <c r="F22" s="7">
        <v>22804</v>
      </c>
      <c r="G22" s="6" t="s">
        <v>8711</v>
      </c>
      <c r="S22" s="6" t="s">
        <v>11</v>
      </c>
      <c r="T22" s="6" t="s">
        <v>8711</v>
      </c>
    </row>
    <row r="23" spans="1:20" x14ac:dyDescent="0.25">
      <c r="A23" s="6" t="s">
        <v>73</v>
      </c>
      <c r="B23" s="6" t="s">
        <v>74</v>
      </c>
      <c r="C23" s="6" t="s">
        <v>6536</v>
      </c>
      <c r="D23" s="6" t="s">
        <v>12</v>
      </c>
      <c r="E23" s="6" t="s">
        <v>8718</v>
      </c>
      <c r="F23" s="7">
        <v>21642</v>
      </c>
      <c r="G23" s="6" t="s">
        <v>8708</v>
      </c>
      <c r="S23" s="6" t="s">
        <v>41</v>
      </c>
      <c r="T23" s="6" t="s">
        <v>8708</v>
      </c>
    </row>
    <row r="24" spans="1:20" x14ac:dyDescent="0.25">
      <c r="A24" s="6" t="s">
        <v>75</v>
      </c>
      <c r="B24" s="6" t="s">
        <v>76</v>
      </c>
      <c r="C24" s="6" t="s">
        <v>77</v>
      </c>
      <c r="D24" s="6" t="s">
        <v>22</v>
      </c>
      <c r="E24" s="6" t="s">
        <v>8720</v>
      </c>
      <c r="F24" s="7">
        <v>23727</v>
      </c>
      <c r="G24" s="6" t="s">
        <v>8707</v>
      </c>
      <c r="S24" s="6" t="s">
        <v>15</v>
      </c>
      <c r="T24" s="6" t="s">
        <v>8707</v>
      </c>
    </row>
    <row r="25" spans="1:20" x14ac:dyDescent="0.25">
      <c r="A25" s="6" t="s">
        <v>78</v>
      </c>
      <c r="B25" s="6" t="s">
        <v>79</v>
      </c>
      <c r="C25" s="6" t="s">
        <v>80</v>
      </c>
      <c r="D25" s="6" t="s">
        <v>34</v>
      </c>
      <c r="E25" s="6" t="s">
        <v>8723</v>
      </c>
      <c r="F25" s="7">
        <v>24123</v>
      </c>
      <c r="G25" s="6" t="s">
        <v>8710</v>
      </c>
      <c r="S25" s="6" t="s">
        <v>49</v>
      </c>
      <c r="T25" s="6" t="s">
        <v>8710</v>
      </c>
    </row>
    <row r="26" spans="1:20" x14ac:dyDescent="0.25">
      <c r="A26" s="6" t="s">
        <v>81</v>
      </c>
      <c r="B26" s="6" t="s">
        <v>82</v>
      </c>
      <c r="C26" s="6" t="s">
        <v>83</v>
      </c>
      <c r="D26" s="6" t="s">
        <v>16</v>
      </c>
      <c r="E26" s="6" t="s">
        <v>8724</v>
      </c>
      <c r="F26" s="7">
        <v>23704</v>
      </c>
      <c r="G26" s="6" t="s">
        <v>8711</v>
      </c>
      <c r="S26" s="6" t="s">
        <v>11</v>
      </c>
      <c r="T26" s="6" t="s">
        <v>8711</v>
      </c>
    </row>
    <row r="27" spans="1:20" x14ac:dyDescent="0.25">
      <c r="A27" s="6" t="s">
        <v>85</v>
      </c>
      <c r="B27" s="6" t="s">
        <v>86</v>
      </c>
      <c r="C27" s="6" t="s">
        <v>87</v>
      </c>
      <c r="D27" s="6" t="s">
        <v>26</v>
      </c>
      <c r="E27" s="6" t="s">
        <v>8725</v>
      </c>
      <c r="F27" s="7">
        <v>25324</v>
      </c>
      <c r="G27" s="6" t="s">
        <v>8707</v>
      </c>
      <c r="S27" s="6" t="s">
        <v>15</v>
      </c>
      <c r="T27" s="6" t="s">
        <v>8707</v>
      </c>
    </row>
    <row r="28" spans="1:20" x14ac:dyDescent="0.25">
      <c r="A28" s="6" t="s">
        <v>88</v>
      </c>
      <c r="B28" s="6" t="s">
        <v>89</v>
      </c>
      <c r="C28" s="6" t="s">
        <v>90</v>
      </c>
      <c r="D28" s="6" t="s">
        <v>31</v>
      </c>
      <c r="E28" s="6" t="s">
        <v>91</v>
      </c>
      <c r="F28" s="7">
        <v>17383</v>
      </c>
      <c r="G28" s="6" t="s">
        <v>8709</v>
      </c>
      <c r="S28" s="6" t="s">
        <v>21</v>
      </c>
      <c r="T28" s="6" t="s">
        <v>8709</v>
      </c>
    </row>
    <row r="29" spans="1:20" x14ac:dyDescent="0.25">
      <c r="A29" s="6" t="s">
        <v>92</v>
      </c>
      <c r="B29" s="6" t="s">
        <v>93</v>
      </c>
      <c r="C29" s="6" t="s">
        <v>94</v>
      </c>
      <c r="D29" s="6" t="s">
        <v>34</v>
      </c>
      <c r="E29" s="6" t="s">
        <v>8722</v>
      </c>
      <c r="F29" s="7">
        <v>33150</v>
      </c>
      <c r="G29" s="6" t="s">
        <v>8710</v>
      </c>
      <c r="S29" s="6" t="s">
        <v>49</v>
      </c>
      <c r="T29" s="6" t="s">
        <v>8710</v>
      </c>
    </row>
    <row r="30" spans="1:20" x14ac:dyDescent="0.25">
      <c r="A30" s="6" t="s">
        <v>95</v>
      </c>
      <c r="B30" s="6" t="s">
        <v>96</v>
      </c>
      <c r="C30" s="6" t="s">
        <v>97</v>
      </c>
      <c r="D30" s="6" t="s">
        <v>22</v>
      </c>
      <c r="E30" s="6" t="s">
        <v>8720</v>
      </c>
      <c r="F30" s="7">
        <v>12498</v>
      </c>
      <c r="G30" s="6" t="s">
        <v>8707</v>
      </c>
      <c r="S30" s="6" t="s">
        <v>15</v>
      </c>
      <c r="T30" s="6" t="s">
        <v>8707</v>
      </c>
    </row>
    <row r="31" spans="1:20" x14ac:dyDescent="0.25">
      <c r="A31" s="6" t="s">
        <v>100</v>
      </c>
      <c r="B31" s="6" t="s">
        <v>101</v>
      </c>
      <c r="C31" s="6" t="s">
        <v>48</v>
      </c>
      <c r="D31" s="6" t="s">
        <v>34</v>
      </c>
      <c r="E31" s="6" t="s">
        <v>8702</v>
      </c>
      <c r="F31" s="7">
        <v>20204</v>
      </c>
      <c r="G31" s="6" t="s">
        <v>8710</v>
      </c>
      <c r="S31" s="6" t="s">
        <v>49</v>
      </c>
      <c r="T31" s="6" t="s">
        <v>8710</v>
      </c>
    </row>
    <row r="32" spans="1:20" x14ac:dyDescent="0.25">
      <c r="A32" s="6" t="s">
        <v>7906</v>
      </c>
      <c r="B32" s="6" t="s">
        <v>98</v>
      </c>
      <c r="C32" s="6" t="s">
        <v>99</v>
      </c>
      <c r="D32" s="6" t="s">
        <v>31</v>
      </c>
      <c r="E32" s="6" t="s">
        <v>8698</v>
      </c>
      <c r="F32" s="7">
        <v>22647</v>
      </c>
      <c r="G32" s="6" t="s">
        <v>8707</v>
      </c>
      <c r="S32" s="6" t="s">
        <v>15</v>
      </c>
      <c r="T32" s="6" t="s">
        <v>8707</v>
      </c>
    </row>
    <row r="33" spans="1:20" x14ac:dyDescent="0.25">
      <c r="A33" s="6" t="s">
        <v>102</v>
      </c>
      <c r="B33" s="6" t="s">
        <v>103</v>
      </c>
      <c r="C33" s="6" t="s">
        <v>104</v>
      </c>
      <c r="D33" s="6" t="s">
        <v>16</v>
      </c>
      <c r="E33" s="6" t="s">
        <v>8724</v>
      </c>
      <c r="F33" s="7">
        <v>31352</v>
      </c>
      <c r="G33" s="6" t="s">
        <v>8708</v>
      </c>
      <c r="S33" s="6" t="s">
        <v>41</v>
      </c>
      <c r="T33" s="6" t="s">
        <v>8708</v>
      </c>
    </row>
    <row r="34" spans="1:20" x14ac:dyDescent="0.25">
      <c r="A34" s="6" t="s">
        <v>105</v>
      </c>
      <c r="B34" s="6" t="s">
        <v>106</v>
      </c>
      <c r="C34" s="6" t="s">
        <v>107</v>
      </c>
      <c r="D34" s="6" t="s">
        <v>12</v>
      </c>
      <c r="E34" s="6" t="s">
        <v>8718</v>
      </c>
      <c r="F34" s="7">
        <v>18780</v>
      </c>
      <c r="G34" s="6" t="s">
        <v>8708</v>
      </c>
      <c r="S34" s="6" t="s">
        <v>41</v>
      </c>
      <c r="T34" s="6" t="s">
        <v>8708</v>
      </c>
    </row>
    <row r="35" spans="1:20" x14ac:dyDescent="0.25">
      <c r="A35" s="6" t="s">
        <v>108</v>
      </c>
      <c r="B35" s="6" t="s">
        <v>109</v>
      </c>
      <c r="C35" s="6" t="s">
        <v>63</v>
      </c>
      <c r="D35" s="6" t="s">
        <v>22</v>
      </c>
      <c r="E35" s="6" t="s">
        <v>8720</v>
      </c>
      <c r="F35" s="7">
        <v>1036</v>
      </c>
      <c r="G35" s="6" t="s">
        <v>8707</v>
      </c>
      <c r="S35" s="6" t="s">
        <v>15</v>
      </c>
      <c r="T35" s="6" t="s">
        <v>8707</v>
      </c>
    </row>
    <row r="36" spans="1:20" x14ac:dyDescent="0.25">
      <c r="A36" s="6" t="s">
        <v>112</v>
      </c>
      <c r="B36" s="6" t="s">
        <v>113</v>
      </c>
      <c r="C36" s="6" t="s">
        <v>114</v>
      </c>
      <c r="D36" s="6" t="s">
        <v>34</v>
      </c>
      <c r="E36" s="6" t="s">
        <v>8702</v>
      </c>
      <c r="F36" s="7">
        <v>18428</v>
      </c>
      <c r="G36" s="6" t="s">
        <v>8710</v>
      </c>
      <c r="S36" s="6" t="s">
        <v>49</v>
      </c>
      <c r="T36" s="6" t="s">
        <v>8710</v>
      </c>
    </row>
    <row r="37" spans="1:20" x14ac:dyDescent="0.25">
      <c r="A37" s="6" t="s">
        <v>115</v>
      </c>
      <c r="B37" s="6" t="s">
        <v>116</v>
      </c>
      <c r="C37" s="6" t="s">
        <v>117</v>
      </c>
      <c r="D37" s="6" t="s">
        <v>22</v>
      </c>
      <c r="E37" s="6" t="s">
        <v>8717</v>
      </c>
      <c r="F37" s="7">
        <v>5177</v>
      </c>
      <c r="G37" s="6" t="s">
        <v>8707</v>
      </c>
      <c r="S37" s="6" t="s">
        <v>15</v>
      </c>
      <c r="T37" s="6" t="s">
        <v>8707</v>
      </c>
    </row>
    <row r="38" spans="1:20" x14ac:dyDescent="0.25">
      <c r="A38" s="6" t="s">
        <v>118</v>
      </c>
      <c r="B38" s="6" t="s">
        <v>119</v>
      </c>
      <c r="C38" s="6" t="s">
        <v>6537</v>
      </c>
      <c r="D38" s="6" t="s">
        <v>34</v>
      </c>
      <c r="E38" s="6" t="s">
        <v>8722</v>
      </c>
      <c r="F38" s="7">
        <v>18017</v>
      </c>
      <c r="G38" s="6" t="s">
        <v>8710</v>
      </c>
      <c r="S38" s="6" t="s">
        <v>49</v>
      </c>
      <c r="T38" s="6" t="s">
        <v>8710</v>
      </c>
    </row>
    <row r="39" spans="1:20" x14ac:dyDescent="0.25">
      <c r="A39" s="6" t="s">
        <v>120</v>
      </c>
      <c r="B39" s="6" t="s">
        <v>121</v>
      </c>
      <c r="C39" s="6" t="s">
        <v>122</v>
      </c>
      <c r="D39" s="6" t="s">
        <v>31</v>
      </c>
      <c r="E39" s="6" t="s">
        <v>91</v>
      </c>
      <c r="F39" s="7">
        <v>11079</v>
      </c>
      <c r="G39" s="6" t="s">
        <v>8709</v>
      </c>
      <c r="S39" s="6" t="s">
        <v>21</v>
      </c>
      <c r="T39" s="6" t="s">
        <v>8709</v>
      </c>
    </row>
    <row r="40" spans="1:20" x14ac:dyDescent="0.25">
      <c r="A40" s="6" t="s">
        <v>123</v>
      </c>
      <c r="B40" s="6" t="s">
        <v>124</v>
      </c>
      <c r="C40" s="6" t="s">
        <v>125</v>
      </c>
      <c r="D40" s="6" t="s">
        <v>34</v>
      </c>
      <c r="E40" s="6" t="s">
        <v>8726</v>
      </c>
      <c r="F40" s="7">
        <v>23433</v>
      </c>
      <c r="G40" s="6" t="s">
        <v>8710</v>
      </c>
      <c r="S40" s="6" t="s">
        <v>49</v>
      </c>
      <c r="T40" s="6" t="s">
        <v>8710</v>
      </c>
    </row>
    <row r="41" spans="1:20" x14ac:dyDescent="0.25">
      <c r="A41" s="6" t="s">
        <v>126</v>
      </c>
      <c r="B41" s="6" t="s">
        <v>127</v>
      </c>
      <c r="C41" s="6" t="s">
        <v>128</v>
      </c>
      <c r="D41" s="6" t="s">
        <v>34</v>
      </c>
      <c r="E41" s="6" t="s">
        <v>8722</v>
      </c>
      <c r="F41" s="7">
        <v>16697</v>
      </c>
      <c r="G41" s="6" t="s">
        <v>8710</v>
      </c>
      <c r="S41" s="6" t="s">
        <v>49</v>
      </c>
      <c r="T41" s="6" t="s">
        <v>8710</v>
      </c>
    </row>
    <row r="42" spans="1:20" x14ac:dyDescent="0.25">
      <c r="A42" s="6" t="s">
        <v>129</v>
      </c>
      <c r="B42" s="6" t="s">
        <v>130</v>
      </c>
      <c r="C42" s="6" t="s">
        <v>6538</v>
      </c>
      <c r="D42" s="6" t="s">
        <v>31</v>
      </c>
      <c r="E42" s="6" t="s">
        <v>91</v>
      </c>
      <c r="F42" s="7">
        <v>19603</v>
      </c>
      <c r="G42" s="6" t="s">
        <v>8709</v>
      </c>
      <c r="S42" s="6" t="s">
        <v>21</v>
      </c>
      <c r="T42" s="6" t="s">
        <v>8709</v>
      </c>
    </row>
    <row r="43" spans="1:20" x14ac:dyDescent="0.25">
      <c r="A43" s="6" t="s">
        <v>131</v>
      </c>
      <c r="B43" s="6" t="s">
        <v>132</v>
      </c>
      <c r="C43" s="6" t="s">
        <v>133</v>
      </c>
      <c r="D43" s="6" t="s">
        <v>16</v>
      </c>
      <c r="E43" s="6" t="s">
        <v>8697</v>
      </c>
      <c r="F43" s="7">
        <v>12267</v>
      </c>
      <c r="G43" s="6" t="s">
        <v>8711</v>
      </c>
      <c r="S43" s="6" t="s">
        <v>11</v>
      </c>
      <c r="T43" s="6" t="s">
        <v>8711</v>
      </c>
    </row>
    <row r="44" spans="1:20" x14ac:dyDescent="0.25">
      <c r="A44" s="6" t="s">
        <v>134</v>
      </c>
      <c r="B44" s="6" t="s">
        <v>135</v>
      </c>
      <c r="C44" s="6" t="s">
        <v>63</v>
      </c>
      <c r="D44" s="6" t="s">
        <v>22</v>
      </c>
      <c r="E44" s="6" t="s">
        <v>8720</v>
      </c>
      <c r="F44" s="7">
        <v>6185</v>
      </c>
      <c r="G44" s="6" t="s">
        <v>8707</v>
      </c>
      <c r="S44" s="6" t="s">
        <v>15</v>
      </c>
      <c r="T44" s="6" t="s">
        <v>8707</v>
      </c>
    </row>
    <row r="45" spans="1:20" x14ac:dyDescent="0.25">
      <c r="A45" s="6" t="s">
        <v>136</v>
      </c>
      <c r="B45" s="6" t="s">
        <v>137</v>
      </c>
      <c r="C45" s="6" t="s">
        <v>138</v>
      </c>
      <c r="D45" s="6" t="s">
        <v>34</v>
      </c>
      <c r="E45" s="6" t="s">
        <v>8702</v>
      </c>
      <c r="F45" s="7">
        <v>23938</v>
      </c>
      <c r="G45" s="6" t="s">
        <v>8710</v>
      </c>
      <c r="S45" s="6" t="s">
        <v>49</v>
      </c>
      <c r="T45" s="6" t="s">
        <v>8710</v>
      </c>
    </row>
    <row r="46" spans="1:20" x14ac:dyDescent="0.25">
      <c r="A46" s="6" t="s">
        <v>139</v>
      </c>
      <c r="B46" s="6" t="s">
        <v>140</v>
      </c>
      <c r="C46" s="6" t="s">
        <v>141</v>
      </c>
      <c r="D46" s="6" t="s">
        <v>12</v>
      </c>
      <c r="E46" s="6" t="s">
        <v>8719</v>
      </c>
      <c r="F46" s="7">
        <v>24148</v>
      </c>
      <c r="G46" s="6" t="s">
        <v>8708</v>
      </c>
      <c r="S46" s="6" t="s">
        <v>41</v>
      </c>
      <c r="T46" s="6" t="s">
        <v>8708</v>
      </c>
    </row>
    <row r="47" spans="1:20" x14ac:dyDescent="0.25">
      <c r="A47" s="6" t="s">
        <v>142</v>
      </c>
      <c r="B47" s="6" t="s">
        <v>143</v>
      </c>
      <c r="C47" s="6" t="s">
        <v>144</v>
      </c>
      <c r="D47" s="6" t="s">
        <v>22</v>
      </c>
      <c r="E47" s="6" t="s">
        <v>8717</v>
      </c>
      <c r="F47" s="7">
        <v>23891</v>
      </c>
      <c r="G47" s="6" t="s">
        <v>8707</v>
      </c>
      <c r="S47" s="6" t="s">
        <v>15</v>
      </c>
      <c r="T47" s="6" t="s">
        <v>8707</v>
      </c>
    </row>
    <row r="48" spans="1:20" x14ac:dyDescent="0.25">
      <c r="A48" s="6" t="s">
        <v>145</v>
      </c>
      <c r="B48" s="6" t="s">
        <v>146</v>
      </c>
      <c r="C48" s="6" t="s">
        <v>48</v>
      </c>
      <c r="D48" s="6" t="s">
        <v>34</v>
      </c>
      <c r="E48" s="6" t="s">
        <v>8702</v>
      </c>
      <c r="F48" s="7">
        <v>19360</v>
      </c>
      <c r="G48" s="6" t="s">
        <v>8710</v>
      </c>
      <c r="S48" s="6" t="s">
        <v>49</v>
      </c>
      <c r="T48" s="6" t="s">
        <v>8710</v>
      </c>
    </row>
    <row r="49" spans="1:20" x14ac:dyDescent="0.25">
      <c r="A49" s="6" t="s">
        <v>147</v>
      </c>
      <c r="B49" s="6" t="s">
        <v>148</v>
      </c>
      <c r="C49" s="6" t="s">
        <v>149</v>
      </c>
      <c r="D49" s="6" t="s">
        <v>16</v>
      </c>
      <c r="E49" s="6" t="s">
        <v>8724</v>
      </c>
      <c r="F49" s="7">
        <v>12175</v>
      </c>
      <c r="G49" s="6" t="s">
        <v>8711</v>
      </c>
      <c r="S49" s="6" t="s">
        <v>11</v>
      </c>
      <c r="T49" s="6" t="s">
        <v>8711</v>
      </c>
    </row>
    <row r="50" spans="1:20" x14ac:dyDescent="0.25">
      <c r="A50" s="6" t="s">
        <v>150</v>
      </c>
      <c r="B50" s="6" t="s">
        <v>151</v>
      </c>
      <c r="C50" s="6" t="s">
        <v>152</v>
      </c>
      <c r="D50" s="6" t="s">
        <v>12</v>
      </c>
      <c r="E50" s="6" t="s">
        <v>8718</v>
      </c>
      <c r="F50" s="7">
        <v>11788</v>
      </c>
      <c r="G50" s="6" t="s">
        <v>8708</v>
      </c>
      <c r="S50" s="6" t="s">
        <v>41</v>
      </c>
      <c r="T50" s="6" t="s">
        <v>8708</v>
      </c>
    </row>
    <row r="51" spans="1:20" x14ac:dyDescent="0.25">
      <c r="A51" s="6" t="s">
        <v>153</v>
      </c>
      <c r="B51" s="6" t="s">
        <v>154</v>
      </c>
      <c r="C51" s="6" t="s">
        <v>47</v>
      </c>
      <c r="D51" s="6" t="s">
        <v>31</v>
      </c>
      <c r="E51" s="6" t="s">
        <v>8700</v>
      </c>
      <c r="F51" s="7">
        <v>38534</v>
      </c>
      <c r="G51" s="6" t="s">
        <v>8709</v>
      </c>
      <c r="S51" s="6" t="s">
        <v>21</v>
      </c>
      <c r="T51" s="6" t="s">
        <v>8709</v>
      </c>
    </row>
    <row r="52" spans="1:20" x14ac:dyDescent="0.25">
      <c r="A52" s="6" t="s">
        <v>155</v>
      </c>
      <c r="B52" s="6" t="s">
        <v>156</v>
      </c>
      <c r="C52" s="6" t="s">
        <v>6539</v>
      </c>
      <c r="D52" s="6" t="s">
        <v>34</v>
      </c>
      <c r="E52" s="6" t="s">
        <v>8722</v>
      </c>
      <c r="F52" s="7">
        <v>23775</v>
      </c>
      <c r="G52" s="6" t="s">
        <v>8710</v>
      </c>
      <c r="S52" s="6" t="s">
        <v>49</v>
      </c>
      <c r="T52" s="6" t="s">
        <v>8710</v>
      </c>
    </row>
    <row r="53" spans="1:20" x14ac:dyDescent="0.25">
      <c r="A53" s="6" t="s">
        <v>158</v>
      </c>
      <c r="B53" s="6" t="s">
        <v>159</v>
      </c>
      <c r="C53" s="6" t="s">
        <v>6540</v>
      </c>
      <c r="D53" s="6" t="s">
        <v>12</v>
      </c>
      <c r="E53" s="6" t="s">
        <v>8727</v>
      </c>
      <c r="F53" s="7">
        <v>24149</v>
      </c>
      <c r="G53" s="6" t="s">
        <v>8708</v>
      </c>
      <c r="S53" s="6" t="s">
        <v>41</v>
      </c>
      <c r="T53" s="6" t="s">
        <v>8708</v>
      </c>
    </row>
    <row r="54" spans="1:20" x14ac:dyDescent="0.25">
      <c r="A54" s="6" t="s">
        <v>160</v>
      </c>
      <c r="B54" s="6" t="s">
        <v>161</v>
      </c>
      <c r="C54" s="6" t="s">
        <v>162</v>
      </c>
      <c r="D54" s="6" t="s">
        <v>34</v>
      </c>
      <c r="E54" s="6" t="s">
        <v>8722</v>
      </c>
      <c r="F54" s="7">
        <v>28491</v>
      </c>
      <c r="G54" s="6" t="s">
        <v>8710</v>
      </c>
      <c r="S54" s="6" t="s">
        <v>49</v>
      </c>
      <c r="T54" s="6" t="s">
        <v>8710</v>
      </c>
    </row>
    <row r="55" spans="1:20" x14ac:dyDescent="0.25">
      <c r="A55" s="6" t="s">
        <v>6488</v>
      </c>
      <c r="B55" s="6" t="s">
        <v>163</v>
      </c>
      <c r="C55" s="6" t="s">
        <v>164</v>
      </c>
      <c r="D55" s="6" t="s">
        <v>26</v>
      </c>
      <c r="E55" s="6" t="s">
        <v>8721</v>
      </c>
      <c r="F55" s="7">
        <v>19450</v>
      </c>
      <c r="G55" s="6" t="s">
        <v>8711</v>
      </c>
      <c r="S55" s="6" t="s">
        <v>11</v>
      </c>
      <c r="T55" s="6" t="s">
        <v>8711</v>
      </c>
    </row>
    <row r="56" spans="1:20" x14ac:dyDescent="0.25">
      <c r="A56" s="6" t="s">
        <v>6668</v>
      </c>
      <c r="B56" s="6" t="s">
        <v>352</v>
      </c>
      <c r="C56" s="6" t="s">
        <v>353</v>
      </c>
      <c r="D56" s="6" t="s">
        <v>34</v>
      </c>
      <c r="E56" s="6" t="s">
        <v>8702</v>
      </c>
      <c r="F56" s="7">
        <v>24284</v>
      </c>
      <c r="G56" s="6" t="s">
        <v>8710</v>
      </c>
      <c r="S56" s="6" t="s">
        <v>49</v>
      </c>
      <c r="T56" s="6" t="s">
        <v>8710</v>
      </c>
    </row>
    <row r="57" spans="1:20" x14ac:dyDescent="0.25">
      <c r="A57" s="6" t="s">
        <v>165</v>
      </c>
      <c r="B57" s="6" t="s">
        <v>166</v>
      </c>
      <c r="C57" s="6" t="s">
        <v>6541</v>
      </c>
      <c r="D57" s="6" t="s">
        <v>34</v>
      </c>
      <c r="E57" s="6" t="s">
        <v>8726</v>
      </c>
      <c r="F57" s="7">
        <v>25519</v>
      </c>
      <c r="G57" s="6" t="s">
        <v>8710</v>
      </c>
      <c r="S57" s="6" t="s">
        <v>49</v>
      </c>
      <c r="T57" s="6" t="s">
        <v>8710</v>
      </c>
    </row>
    <row r="58" spans="1:20" x14ac:dyDescent="0.25">
      <c r="A58" s="6" t="s">
        <v>168</v>
      </c>
      <c r="B58" s="6" t="s">
        <v>169</v>
      </c>
      <c r="C58" s="6" t="s">
        <v>170</v>
      </c>
      <c r="D58" s="6" t="s">
        <v>22</v>
      </c>
      <c r="E58" s="6" t="s">
        <v>8720</v>
      </c>
      <c r="F58" s="7">
        <v>33786</v>
      </c>
      <c r="G58" s="6" t="s">
        <v>8711</v>
      </c>
      <c r="S58" s="6" t="s">
        <v>11</v>
      </c>
      <c r="T58" s="6" t="s">
        <v>8711</v>
      </c>
    </row>
    <row r="59" spans="1:20" x14ac:dyDescent="0.25">
      <c r="A59" s="6" t="s">
        <v>171</v>
      </c>
      <c r="B59" s="6" t="s">
        <v>172</v>
      </c>
      <c r="C59" s="6" t="s">
        <v>173</v>
      </c>
      <c r="D59" s="6" t="s">
        <v>26</v>
      </c>
      <c r="E59" s="6" t="s">
        <v>8721</v>
      </c>
      <c r="F59" s="7">
        <v>27530</v>
      </c>
      <c r="G59" s="6" t="s">
        <v>8711</v>
      </c>
      <c r="I59" s="119"/>
      <c r="S59" s="6" t="s">
        <v>11</v>
      </c>
      <c r="T59" s="6" t="s">
        <v>8711</v>
      </c>
    </row>
    <row r="60" spans="1:20" x14ac:dyDescent="0.25">
      <c r="A60" s="6" t="s">
        <v>174</v>
      </c>
      <c r="B60" s="6" t="s">
        <v>175</v>
      </c>
      <c r="C60" s="6" t="s">
        <v>176</v>
      </c>
      <c r="D60" s="6" t="s">
        <v>12</v>
      </c>
      <c r="E60" s="6" t="s">
        <v>8727</v>
      </c>
      <c r="F60" s="7">
        <v>26519</v>
      </c>
      <c r="G60" s="6" t="s">
        <v>8708</v>
      </c>
      <c r="S60" s="6" t="s">
        <v>41</v>
      </c>
      <c r="T60" s="6" t="s">
        <v>8708</v>
      </c>
    </row>
    <row r="61" spans="1:20" x14ac:dyDescent="0.25">
      <c r="A61" s="6" t="s">
        <v>177</v>
      </c>
      <c r="B61" s="6" t="s">
        <v>178</v>
      </c>
      <c r="C61" s="6" t="s">
        <v>179</v>
      </c>
      <c r="D61" s="6" t="s">
        <v>26</v>
      </c>
      <c r="E61" s="6" t="s">
        <v>8716</v>
      </c>
      <c r="F61" s="7">
        <v>28611</v>
      </c>
      <c r="G61" s="6" t="s">
        <v>8711</v>
      </c>
      <c r="S61" s="6" t="s">
        <v>11</v>
      </c>
      <c r="T61" s="6" t="s">
        <v>8711</v>
      </c>
    </row>
    <row r="62" spans="1:20" x14ac:dyDescent="0.25">
      <c r="A62" s="6" t="s">
        <v>8008</v>
      </c>
      <c r="B62" s="6" t="s">
        <v>180</v>
      </c>
      <c r="C62" s="6" t="s">
        <v>181</v>
      </c>
      <c r="D62" s="6" t="s">
        <v>12</v>
      </c>
      <c r="E62" s="6" t="s">
        <v>8728</v>
      </c>
      <c r="F62" s="7">
        <v>14479</v>
      </c>
      <c r="G62" s="6" t="s">
        <v>8708</v>
      </c>
      <c r="S62" s="6" t="s">
        <v>41</v>
      </c>
      <c r="T62" s="6" t="s">
        <v>8708</v>
      </c>
    </row>
    <row r="63" spans="1:20" x14ac:dyDescent="0.25">
      <c r="A63" s="6" t="s">
        <v>182</v>
      </c>
      <c r="B63" s="6" t="s">
        <v>183</v>
      </c>
      <c r="C63" s="6" t="s">
        <v>184</v>
      </c>
      <c r="D63" s="6" t="s">
        <v>34</v>
      </c>
      <c r="E63" s="6" t="s">
        <v>8723</v>
      </c>
      <c r="F63" s="7">
        <v>23224</v>
      </c>
      <c r="G63" s="6" t="s">
        <v>8710</v>
      </c>
      <c r="S63" s="6" t="s">
        <v>49</v>
      </c>
      <c r="T63" s="6" t="s">
        <v>8710</v>
      </c>
    </row>
    <row r="64" spans="1:20" x14ac:dyDescent="0.25">
      <c r="A64" s="6" t="s">
        <v>185</v>
      </c>
      <c r="B64" s="6" t="s">
        <v>186</v>
      </c>
      <c r="C64" s="6" t="s">
        <v>6542</v>
      </c>
      <c r="D64" s="6" t="s">
        <v>16</v>
      </c>
      <c r="E64" s="6" t="s">
        <v>8701</v>
      </c>
      <c r="F64" s="7">
        <v>26017</v>
      </c>
      <c r="G64" s="6" t="s">
        <v>8711</v>
      </c>
      <c r="S64" s="6" t="s">
        <v>11</v>
      </c>
      <c r="T64" s="6" t="s">
        <v>8711</v>
      </c>
    </row>
    <row r="65" spans="1:20" x14ac:dyDescent="0.25">
      <c r="A65" s="6" t="s">
        <v>187</v>
      </c>
      <c r="B65" s="6" t="s">
        <v>188</v>
      </c>
      <c r="C65" s="6" t="s">
        <v>189</v>
      </c>
      <c r="D65" s="6" t="s">
        <v>34</v>
      </c>
      <c r="E65" s="6" t="s">
        <v>8702</v>
      </c>
      <c r="F65" s="7">
        <v>23682</v>
      </c>
      <c r="G65" s="6" t="s">
        <v>8710</v>
      </c>
      <c r="S65" s="6" t="s">
        <v>49</v>
      </c>
      <c r="T65" s="6" t="s">
        <v>8710</v>
      </c>
    </row>
    <row r="66" spans="1:20" x14ac:dyDescent="0.25">
      <c r="A66" s="6" t="s">
        <v>8736</v>
      </c>
      <c r="B66" s="6" t="s">
        <v>8737</v>
      </c>
      <c r="C66" s="6" t="s">
        <v>8738</v>
      </c>
      <c r="D66" s="6"/>
      <c r="E66" s="6"/>
      <c r="F66" s="7">
        <v>20173</v>
      </c>
      <c r="G66" s="6" t="s">
        <v>8708</v>
      </c>
      <c r="S66" s="6" t="s">
        <v>15</v>
      </c>
      <c r="T66" s="6" t="s">
        <v>8707</v>
      </c>
    </row>
    <row r="67" spans="1:20" x14ac:dyDescent="0.25">
      <c r="A67" s="6" t="s">
        <v>7907</v>
      </c>
      <c r="B67" s="6" t="s">
        <v>190</v>
      </c>
      <c r="C67" s="6" t="s">
        <v>191</v>
      </c>
      <c r="D67" s="6" t="s">
        <v>31</v>
      </c>
      <c r="E67" s="6" t="s">
        <v>8698</v>
      </c>
      <c r="F67" s="7">
        <v>22799</v>
      </c>
      <c r="G67" s="6" t="s">
        <v>8707</v>
      </c>
      <c r="S67" s="6" t="s">
        <v>11</v>
      </c>
      <c r="T67" s="6" t="s">
        <v>8711</v>
      </c>
    </row>
    <row r="68" spans="1:20" x14ac:dyDescent="0.25">
      <c r="A68" s="6" t="s">
        <v>192</v>
      </c>
      <c r="B68" s="6" t="s">
        <v>193</v>
      </c>
      <c r="C68" s="6" t="s">
        <v>194</v>
      </c>
      <c r="D68" s="6" t="s">
        <v>26</v>
      </c>
      <c r="E68" s="6" t="s">
        <v>8729</v>
      </c>
      <c r="F68" s="7">
        <v>22600</v>
      </c>
      <c r="G68" s="6" t="s">
        <v>8711</v>
      </c>
      <c r="S68" s="6" t="s">
        <v>41</v>
      </c>
      <c r="T68" s="6" t="s">
        <v>8708</v>
      </c>
    </row>
    <row r="69" spans="1:20" x14ac:dyDescent="0.25">
      <c r="A69" s="6" t="s">
        <v>197</v>
      </c>
      <c r="B69" s="6" t="s">
        <v>198</v>
      </c>
      <c r="C69" s="6" t="s">
        <v>152</v>
      </c>
      <c r="D69" s="6" t="s">
        <v>12</v>
      </c>
      <c r="E69" s="6" t="s">
        <v>8718</v>
      </c>
      <c r="F69" s="7">
        <v>29373</v>
      </c>
      <c r="G69" s="6" t="s">
        <v>8708</v>
      </c>
      <c r="S69" s="6" t="s">
        <v>49</v>
      </c>
      <c r="T69" s="6" t="s">
        <v>8710</v>
      </c>
    </row>
    <row r="70" spans="1:20" x14ac:dyDescent="0.25">
      <c r="A70" s="6" t="s">
        <v>199</v>
      </c>
      <c r="B70" s="6" t="s">
        <v>200</v>
      </c>
      <c r="C70" s="6" t="s">
        <v>6543</v>
      </c>
      <c r="D70" s="6" t="s">
        <v>34</v>
      </c>
      <c r="E70" s="6" t="s">
        <v>8723</v>
      </c>
      <c r="F70" s="7">
        <v>23883</v>
      </c>
      <c r="G70" s="6" t="s">
        <v>8710</v>
      </c>
      <c r="S70" s="6" t="s">
        <v>41</v>
      </c>
      <c r="T70" s="6" t="s">
        <v>8708</v>
      </c>
    </row>
    <row r="71" spans="1:20" x14ac:dyDescent="0.25">
      <c r="A71" s="6" t="s">
        <v>201</v>
      </c>
      <c r="B71" s="6" t="s">
        <v>202</v>
      </c>
      <c r="C71" s="6" t="s">
        <v>203</v>
      </c>
      <c r="D71" s="6" t="s">
        <v>12</v>
      </c>
      <c r="E71" s="6" t="s">
        <v>8719</v>
      </c>
      <c r="F71" s="7">
        <v>16285</v>
      </c>
      <c r="G71" s="6" t="s">
        <v>8708</v>
      </c>
      <c r="S71" s="6" t="s">
        <v>11</v>
      </c>
      <c r="T71" s="6" t="s">
        <v>8711</v>
      </c>
    </row>
    <row r="72" spans="1:20" x14ac:dyDescent="0.25">
      <c r="A72" s="6" t="s">
        <v>204</v>
      </c>
      <c r="B72" s="6" t="s">
        <v>205</v>
      </c>
      <c r="C72" s="6" t="s">
        <v>6544</v>
      </c>
      <c r="D72" s="6" t="s">
        <v>26</v>
      </c>
      <c r="E72" s="6" t="s">
        <v>8721</v>
      </c>
      <c r="F72" s="7">
        <v>8451</v>
      </c>
      <c r="G72" s="6" t="s">
        <v>8711</v>
      </c>
      <c r="S72" s="6" t="s">
        <v>15</v>
      </c>
      <c r="T72" s="6" t="s">
        <v>8707</v>
      </c>
    </row>
    <row r="73" spans="1:20" x14ac:dyDescent="0.25">
      <c r="A73" s="6" t="s">
        <v>206</v>
      </c>
      <c r="B73" s="6" t="s">
        <v>207</v>
      </c>
      <c r="C73" s="6" t="s">
        <v>6545</v>
      </c>
      <c r="D73" s="6" t="s">
        <v>26</v>
      </c>
      <c r="E73" s="6" t="s">
        <v>8725</v>
      </c>
      <c r="F73" s="7">
        <v>22295</v>
      </c>
      <c r="G73" s="6" t="s">
        <v>8707</v>
      </c>
      <c r="S73" s="6" t="s">
        <v>41</v>
      </c>
      <c r="T73" s="6" t="s">
        <v>8708</v>
      </c>
    </row>
    <row r="74" spans="1:20" x14ac:dyDescent="0.25">
      <c r="A74" s="6" t="s">
        <v>6176</v>
      </c>
      <c r="B74" s="6" t="s">
        <v>229</v>
      </c>
      <c r="C74" s="6" t="s">
        <v>6546</v>
      </c>
      <c r="D74" s="6" t="s">
        <v>12</v>
      </c>
      <c r="E74" s="6" t="s">
        <v>8727</v>
      </c>
      <c r="F74" s="7">
        <v>29592</v>
      </c>
      <c r="G74" s="6" t="s">
        <v>8708</v>
      </c>
      <c r="S74" s="6" t="s">
        <v>41</v>
      </c>
      <c r="T74" s="6" t="s">
        <v>8708</v>
      </c>
    </row>
    <row r="75" spans="1:20" x14ac:dyDescent="0.25">
      <c r="A75" s="6" t="s">
        <v>208</v>
      </c>
      <c r="B75" s="6" t="s">
        <v>209</v>
      </c>
      <c r="C75" s="6" t="s">
        <v>210</v>
      </c>
      <c r="D75" s="6" t="s">
        <v>12</v>
      </c>
      <c r="E75" s="6" t="s">
        <v>8728</v>
      </c>
      <c r="F75" s="7">
        <v>26232</v>
      </c>
      <c r="G75" s="6" t="s">
        <v>8708</v>
      </c>
      <c r="S75" s="6" t="s">
        <v>11</v>
      </c>
      <c r="T75" s="6" t="s">
        <v>8711</v>
      </c>
    </row>
    <row r="76" spans="1:20" x14ac:dyDescent="0.25">
      <c r="A76" s="6" t="s">
        <v>211</v>
      </c>
      <c r="B76" s="6" t="s">
        <v>212</v>
      </c>
      <c r="C76" s="6" t="s">
        <v>213</v>
      </c>
      <c r="D76" s="6" t="s">
        <v>26</v>
      </c>
      <c r="E76" s="6" t="s">
        <v>8729</v>
      </c>
      <c r="F76" s="7">
        <v>26952</v>
      </c>
      <c r="G76" s="6" t="s">
        <v>8711</v>
      </c>
      <c r="S76" s="6" t="s">
        <v>21</v>
      </c>
      <c r="T76" s="6" t="s">
        <v>8709</v>
      </c>
    </row>
    <row r="77" spans="1:20" x14ac:dyDescent="0.25">
      <c r="A77" s="6" t="s">
        <v>214</v>
      </c>
      <c r="B77" s="6" t="s">
        <v>215</v>
      </c>
      <c r="C77" s="6" t="s">
        <v>216</v>
      </c>
      <c r="D77" s="6" t="s">
        <v>31</v>
      </c>
      <c r="E77" s="6" t="s">
        <v>8700</v>
      </c>
      <c r="F77" s="7">
        <v>7102</v>
      </c>
      <c r="G77" s="6" t="s">
        <v>8709</v>
      </c>
      <c r="S77" s="6" t="s">
        <v>41</v>
      </c>
      <c r="T77" s="6" t="s">
        <v>8708</v>
      </c>
    </row>
    <row r="78" spans="1:20" x14ac:dyDescent="0.25">
      <c r="A78" s="6" t="s">
        <v>5862</v>
      </c>
      <c r="B78" s="6" t="s">
        <v>998</v>
      </c>
      <c r="C78" s="6" t="s">
        <v>999</v>
      </c>
      <c r="D78" s="6" t="s">
        <v>12</v>
      </c>
      <c r="E78" s="6" t="s">
        <v>8727</v>
      </c>
      <c r="F78" s="7">
        <v>21492</v>
      </c>
      <c r="G78" s="6" t="s">
        <v>8708</v>
      </c>
      <c r="S78" s="6" t="s">
        <v>15</v>
      </c>
      <c r="T78" s="6" t="s">
        <v>8707</v>
      </c>
    </row>
    <row r="79" spans="1:20" x14ac:dyDescent="0.25">
      <c r="A79" s="6" t="s">
        <v>217</v>
      </c>
      <c r="B79" s="6" t="s">
        <v>218</v>
      </c>
      <c r="C79" s="6" t="s">
        <v>219</v>
      </c>
      <c r="D79" s="6" t="s">
        <v>31</v>
      </c>
      <c r="E79" s="6" t="s">
        <v>8698</v>
      </c>
      <c r="F79" s="7">
        <v>7179</v>
      </c>
      <c r="G79" s="6" t="s">
        <v>8707</v>
      </c>
      <c r="S79" s="6" t="s">
        <v>41</v>
      </c>
      <c r="T79" s="6" t="s">
        <v>8708</v>
      </c>
    </row>
    <row r="80" spans="1:20" x14ac:dyDescent="0.25">
      <c r="A80" s="6" t="s">
        <v>220</v>
      </c>
      <c r="B80" s="6" t="s">
        <v>221</v>
      </c>
      <c r="C80" s="6" t="s">
        <v>222</v>
      </c>
      <c r="D80" s="6" t="s">
        <v>12</v>
      </c>
      <c r="E80" s="6" t="s">
        <v>8718</v>
      </c>
      <c r="F80" s="7">
        <v>21251</v>
      </c>
      <c r="G80" s="6" t="s">
        <v>8708</v>
      </c>
      <c r="S80" s="6" t="s">
        <v>49</v>
      </c>
      <c r="T80" s="6" t="s">
        <v>8710</v>
      </c>
    </row>
    <row r="81" spans="1:20" x14ac:dyDescent="0.25">
      <c r="A81" s="6" t="s">
        <v>223</v>
      </c>
      <c r="B81" s="6" t="s">
        <v>224</v>
      </c>
      <c r="C81" s="6" t="s">
        <v>225</v>
      </c>
      <c r="D81" s="6" t="s">
        <v>34</v>
      </c>
      <c r="E81" s="6" t="s">
        <v>8723</v>
      </c>
      <c r="F81" s="7">
        <v>13516</v>
      </c>
      <c r="G81" s="6" t="s">
        <v>8710</v>
      </c>
      <c r="S81" s="6" t="s">
        <v>11</v>
      </c>
      <c r="T81" s="6" t="s">
        <v>8711</v>
      </c>
    </row>
    <row r="82" spans="1:20" x14ac:dyDescent="0.25">
      <c r="A82" s="6" t="s">
        <v>226</v>
      </c>
      <c r="B82" s="6" t="s">
        <v>227</v>
      </c>
      <c r="C82" s="6" t="s">
        <v>228</v>
      </c>
      <c r="D82" s="6" t="s">
        <v>16</v>
      </c>
      <c r="E82" s="6" t="s">
        <v>8701</v>
      </c>
      <c r="F82" s="7">
        <v>38149</v>
      </c>
      <c r="G82" s="6" t="s">
        <v>8711</v>
      </c>
      <c r="S82" s="6" t="s">
        <v>41</v>
      </c>
      <c r="T82" s="6" t="s">
        <v>8708</v>
      </c>
    </row>
    <row r="83" spans="1:20" x14ac:dyDescent="0.25">
      <c r="A83" s="6" t="s">
        <v>230</v>
      </c>
      <c r="B83" s="6" t="s">
        <v>231</v>
      </c>
      <c r="C83" s="6" t="s">
        <v>232</v>
      </c>
      <c r="D83" s="6" t="s">
        <v>12</v>
      </c>
      <c r="E83" s="6" t="s">
        <v>8727</v>
      </c>
      <c r="F83" s="7">
        <v>29264</v>
      </c>
      <c r="G83" s="6" t="s">
        <v>8708</v>
      </c>
      <c r="S83" s="6" t="s">
        <v>11</v>
      </c>
      <c r="T83" s="6" t="s">
        <v>8711</v>
      </c>
    </row>
    <row r="84" spans="1:20" x14ac:dyDescent="0.25">
      <c r="A84" s="6" t="s">
        <v>233</v>
      </c>
      <c r="B84" s="6" t="s">
        <v>234</v>
      </c>
      <c r="C84" s="6" t="s">
        <v>235</v>
      </c>
      <c r="D84" s="6" t="s">
        <v>26</v>
      </c>
      <c r="E84" s="6" t="s">
        <v>8716</v>
      </c>
      <c r="F84" s="7">
        <v>25829</v>
      </c>
      <c r="G84" s="6" t="s">
        <v>8711</v>
      </c>
      <c r="S84" s="6" t="s">
        <v>15</v>
      </c>
      <c r="T84" s="6" t="s">
        <v>8707</v>
      </c>
    </row>
    <row r="85" spans="1:20" x14ac:dyDescent="0.25">
      <c r="A85" s="6" t="s">
        <v>236</v>
      </c>
      <c r="B85" s="6" t="s">
        <v>237</v>
      </c>
      <c r="C85" s="6" t="s">
        <v>6531</v>
      </c>
      <c r="D85" s="6" t="s">
        <v>31</v>
      </c>
      <c r="E85" s="6" t="s">
        <v>8698</v>
      </c>
      <c r="F85" s="7">
        <v>7397</v>
      </c>
      <c r="G85" s="6" t="s">
        <v>8707</v>
      </c>
      <c r="S85" s="6" t="s">
        <v>15</v>
      </c>
      <c r="T85" s="6" t="s">
        <v>8707</v>
      </c>
    </row>
    <row r="86" spans="1:20" x14ac:dyDescent="0.25">
      <c r="A86" s="6" t="s">
        <v>238</v>
      </c>
      <c r="B86" s="6" t="s">
        <v>239</v>
      </c>
      <c r="C86" s="6" t="s">
        <v>240</v>
      </c>
      <c r="D86" s="6" t="s">
        <v>31</v>
      </c>
      <c r="E86" s="6" t="s">
        <v>8698</v>
      </c>
      <c r="F86" s="7">
        <v>23181</v>
      </c>
      <c r="G86" s="6" t="s">
        <v>8707</v>
      </c>
      <c r="S86" s="6" t="s">
        <v>11</v>
      </c>
      <c r="T86" s="6" t="s">
        <v>8711</v>
      </c>
    </row>
    <row r="87" spans="1:20" x14ac:dyDescent="0.25">
      <c r="A87" s="6" t="s">
        <v>241</v>
      </c>
      <c r="B87" s="6" t="s">
        <v>242</v>
      </c>
      <c r="C87" s="6" t="s">
        <v>243</v>
      </c>
      <c r="D87" s="6" t="s">
        <v>26</v>
      </c>
      <c r="E87" s="6" t="s">
        <v>8729</v>
      </c>
      <c r="F87" s="7">
        <v>23994</v>
      </c>
      <c r="G87" s="6" t="s">
        <v>8711</v>
      </c>
      <c r="S87" s="6" t="s">
        <v>41</v>
      </c>
      <c r="T87" s="6" t="s">
        <v>8708</v>
      </c>
    </row>
    <row r="88" spans="1:20" x14ac:dyDescent="0.25">
      <c r="A88" s="6" t="s">
        <v>244</v>
      </c>
      <c r="B88" s="6" t="s">
        <v>245</v>
      </c>
      <c r="C88" s="6" t="s">
        <v>6547</v>
      </c>
      <c r="D88" s="6" t="s">
        <v>12</v>
      </c>
      <c r="E88" s="6" t="s">
        <v>8728</v>
      </c>
      <c r="F88" s="7">
        <v>9467</v>
      </c>
      <c r="G88" s="6" t="s">
        <v>8708</v>
      </c>
      <c r="S88" s="6" t="s">
        <v>49</v>
      </c>
      <c r="T88" s="6" t="s">
        <v>8710</v>
      </c>
    </row>
    <row r="89" spans="1:20" x14ac:dyDescent="0.25">
      <c r="A89" s="6" t="s">
        <v>246</v>
      </c>
      <c r="B89" s="6" t="s">
        <v>247</v>
      </c>
      <c r="C89" s="6" t="s">
        <v>6548</v>
      </c>
      <c r="D89" s="6" t="s">
        <v>34</v>
      </c>
      <c r="E89" s="6" t="s">
        <v>8723</v>
      </c>
      <c r="F89" s="7">
        <v>24654</v>
      </c>
      <c r="G89" s="6" t="s">
        <v>8710</v>
      </c>
      <c r="S89" s="6" t="s">
        <v>49</v>
      </c>
      <c r="T89" s="6" t="s">
        <v>8710</v>
      </c>
    </row>
    <row r="90" spans="1:20" x14ac:dyDescent="0.25">
      <c r="A90" s="6" t="s">
        <v>248</v>
      </c>
      <c r="B90" s="6" t="s">
        <v>249</v>
      </c>
      <c r="C90" s="6" t="s">
        <v>250</v>
      </c>
      <c r="D90" s="6" t="s">
        <v>34</v>
      </c>
      <c r="E90" s="6" t="s">
        <v>8722</v>
      </c>
      <c r="F90" s="7">
        <v>23163</v>
      </c>
      <c r="G90" s="6" t="s">
        <v>8710</v>
      </c>
      <c r="S90" s="6" t="s">
        <v>11</v>
      </c>
      <c r="T90" s="6" t="s">
        <v>8711</v>
      </c>
    </row>
    <row r="91" spans="1:20" x14ac:dyDescent="0.25">
      <c r="A91" s="6" t="s">
        <v>251</v>
      </c>
      <c r="B91" s="6" t="s">
        <v>252</v>
      </c>
      <c r="C91" s="6" t="s">
        <v>6549</v>
      </c>
      <c r="D91" s="6" t="s">
        <v>26</v>
      </c>
      <c r="E91" s="6" t="s">
        <v>8729</v>
      </c>
      <c r="F91" s="7">
        <v>11784</v>
      </c>
      <c r="G91" s="6" t="s">
        <v>8711</v>
      </c>
      <c r="S91" s="6" t="s">
        <v>15</v>
      </c>
      <c r="T91" s="6" t="s">
        <v>8707</v>
      </c>
    </row>
    <row r="92" spans="1:20" x14ac:dyDescent="0.25">
      <c r="A92" s="6" t="s">
        <v>253</v>
      </c>
      <c r="B92" s="6" t="s">
        <v>254</v>
      </c>
      <c r="C92" s="6" t="s">
        <v>255</v>
      </c>
      <c r="D92" s="6" t="s">
        <v>22</v>
      </c>
      <c r="E92" s="6" t="s">
        <v>8720</v>
      </c>
      <c r="F92" s="7">
        <v>19810</v>
      </c>
      <c r="G92" s="6" t="s">
        <v>8707</v>
      </c>
      <c r="S92" s="6" t="s">
        <v>15</v>
      </c>
      <c r="T92" s="6" t="s">
        <v>8707</v>
      </c>
    </row>
    <row r="93" spans="1:20" x14ac:dyDescent="0.25">
      <c r="A93" s="6" t="s">
        <v>256</v>
      </c>
      <c r="B93" s="6" t="s">
        <v>257</v>
      </c>
      <c r="C93" s="6" t="s">
        <v>258</v>
      </c>
      <c r="D93" s="6" t="s">
        <v>22</v>
      </c>
      <c r="E93" s="6" t="s">
        <v>8720</v>
      </c>
      <c r="F93" s="7">
        <v>6484</v>
      </c>
      <c r="G93" s="6" t="s">
        <v>8707</v>
      </c>
      <c r="S93" s="6" t="s">
        <v>11</v>
      </c>
      <c r="T93" s="6" t="s">
        <v>8711</v>
      </c>
    </row>
    <row r="94" spans="1:20" x14ac:dyDescent="0.25">
      <c r="A94" s="6" t="s">
        <v>259</v>
      </c>
      <c r="B94" s="6" t="s">
        <v>260</v>
      </c>
      <c r="C94" s="6" t="s">
        <v>261</v>
      </c>
      <c r="D94" s="6" t="s">
        <v>16</v>
      </c>
      <c r="E94" s="6" t="s">
        <v>8701</v>
      </c>
      <c r="F94" s="7">
        <v>31212</v>
      </c>
      <c r="G94" s="6" t="s">
        <v>8711</v>
      </c>
      <c r="S94" s="6" t="s">
        <v>15</v>
      </c>
      <c r="T94" s="6" t="s">
        <v>8707</v>
      </c>
    </row>
    <row r="95" spans="1:20" x14ac:dyDescent="0.25">
      <c r="A95" s="6" t="s">
        <v>262</v>
      </c>
      <c r="B95" s="6" t="s">
        <v>263</v>
      </c>
      <c r="C95" s="6" t="s">
        <v>264</v>
      </c>
      <c r="D95" s="6" t="s">
        <v>22</v>
      </c>
      <c r="E95" s="6" t="s">
        <v>8720</v>
      </c>
      <c r="F95" s="7">
        <v>7591</v>
      </c>
      <c r="G95" s="6" t="s">
        <v>8707</v>
      </c>
      <c r="S95" s="6" t="s">
        <v>11</v>
      </c>
      <c r="T95" s="6" t="s">
        <v>8711</v>
      </c>
    </row>
    <row r="96" spans="1:20" x14ac:dyDescent="0.25">
      <c r="A96" s="6" t="s">
        <v>265</v>
      </c>
      <c r="B96" s="6" t="s">
        <v>266</v>
      </c>
      <c r="C96" s="6" t="s">
        <v>267</v>
      </c>
      <c r="D96" s="6" t="s">
        <v>16</v>
      </c>
      <c r="E96" s="6" t="s">
        <v>8724</v>
      </c>
      <c r="F96" s="7">
        <v>28635</v>
      </c>
      <c r="G96" s="6" t="s">
        <v>8711</v>
      </c>
      <c r="S96" s="6" t="s">
        <v>41</v>
      </c>
      <c r="T96" s="6" t="s">
        <v>8708</v>
      </c>
    </row>
    <row r="97" spans="1:20" x14ac:dyDescent="0.25">
      <c r="A97" s="6" t="s">
        <v>268</v>
      </c>
      <c r="B97" s="6" t="s">
        <v>269</v>
      </c>
      <c r="C97" s="6" t="s">
        <v>270</v>
      </c>
      <c r="D97" s="6" t="s">
        <v>12</v>
      </c>
      <c r="E97" s="6" t="s">
        <v>8728</v>
      </c>
      <c r="F97" s="7">
        <v>33771</v>
      </c>
      <c r="G97" s="6" t="s">
        <v>8708</v>
      </c>
      <c r="S97" s="6" t="s">
        <v>11</v>
      </c>
      <c r="T97" s="6" t="s">
        <v>8711</v>
      </c>
    </row>
    <row r="98" spans="1:20" x14ac:dyDescent="0.25">
      <c r="A98" s="6" t="s">
        <v>271</v>
      </c>
      <c r="B98" s="6" t="s">
        <v>272</v>
      </c>
      <c r="C98" s="6" t="s">
        <v>273</v>
      </c>
      <c r="D98" s="6" t="s">
        <v>26</v>
      </c>
      <c r="E98" s="6" t="s">
        <v>8721</v>
      </c>
      <c r="F98" s="7">
        <v>24631</v>
      </c>
      <c r="G98" s="6" t="s">
        <v>8711</v>
      </c>
      <c r="S98" s="6" t="s">
        <v>41</v>
      </c>
      <c r="T98" s="6" t="s">
        <v>8708</v>
      </c>
    </row>
    <row r="99" spans="1:20" x14ac:dyDescent="0.25">
      <c r="A99" s="6" t="s">
        <v>274</v>
      </c>
      <c r="B99" s="6" t="s">
        <v>275</v>
      </c>
      <c r="C99" s="6" t="s">
        <v>276</v>
      </c>
      <c r="D99" s="6" t="s">
        <v>16</v>
      </c>
      <c r="E99" s="6" t="s">
        <v>8730</v>
      </c>
      <c r="F99" s="7">
        <v>16944</v>
      </c>
      <c r="G99" s="6" t="s">
        <v>8708</v>
      </c>
      <c r="S99" s="6" t="s">
        <v>11</v>
      </c>
      <c r="T99" s="6" t="s">
        <v>8711</v>
      </c>
    </row>
    <row r="100" spans="1:20" x14ac:dyDescent="0.25">
      <c r="A100" s="6" t="s">
        <v>277</v>
      </c>
      <c r="B100" s="6" t="s">
        <v>278</v>
      </c>
      <c r="C100" s="6" t="s">
        <v>279</v>
      </c>
      <c r="D100" s="6" t="s">
        <v>16</v>
      </c>
      <c r="E100" s="6" t="s">
        <v>8724</v>
      </c>
      <c r="F100" s="7">
        <v>13616</v>
      </c>
      <c r="G100" s="6" t="s">
        <v>8711</v>
      </c>
      <c r="S100" s="6" t="s">
        <v>11</v>
      </c>
      <c r="T100" s="6" t="s">
        <v>8711</v>
      </c>
    </row>
    <row r="101" spans="1:20" x14ac:dyDescent="0.25">
      <c r="A101" s="6" t="s">
        <v>280</v>
      </c>
      <c r="B101" s="6" t="s">
        <v>281</v>
      </c>
      <c r="C101" s="6" t="s">
        <v>282</v>
      </c>
      <c r="D101" s="6" t="s">
        <v>16</v>
      </c>
      <c r="E101" s="6" t="s">
        <v>8697</v>
      </c>
      <c r="F101" s="7">
        <v>3941</v>
      </c>
      <c r="G101" s="6" t="s">
        <v>8711</v>
      </c>
      <c r="S101" s="6" t="s">
        <v>49</v>
      </c>
      <c r="T101" s="6" t="s">
        <v>8710</v>
      </c>
    </row>
    <row r="102" spans="1:20" x14ac:dyDescent="0.25">
      <c r="A102" s="6" t="s">
        <v>5863</v>
      </c>
      <c r="B102" s="6" t="s">
        <v>285</v>
      </c>
      <c r="C102" s="6" t="s">
        <v>286</v>
      </c>
      <c r="D102" s="6" t="s">
        <v>34</v>
      </c>
      <c r="E102" s="6" t="s">
        <v>8702</v>
      </c>
      <c r="F102" s="7">
        <v>11134</v>
      </c>
      <c r="G102" s="6" t="s">
        <v>8710</v>
      </c>
      <c r="S102" s="6" t="s">
        <v>49</v>
      </c>
      <c r="T102" s="6" t="s">
        <v>8710</v>
      </c>
    </row>
    <row r="103" spans="1:20" x14ac:dyDescent="0.25">
      <c r="A103" s="6" t="s">
        <v>283</v>
      </c>
      <c r="B103" s="6" t="s">
        <v>284</v>
      </c>
      <c r="C103" s="6" t="s">
        <v>6550</v>
      </c>
      <c r="D103" s="6" t="s">
        <v>34</v>
      </c>
      <c r="E103" s="6" t="s">
        <v>8722</v>
      </c>
      <c r="F103" s="7">
        <v>17832</v>
      </c>
      <c r="G103" s="6" t="s">
        <v>8710</v>
      </c>
      <c r="S103" s="6" t="s">
        <v>41</v>
      </c>
      <c r="T103" s="6" t="s">
        <v>8708</v>
      </c>
    </row>
    <row r="104" spans="1:20" x14ac:dyDescent="0.25">
      <c r="A104" s="6" t="s">
        <v>287</v>
      </c>
      <c r="B104" s="6" t="s">
        <v>288</v>
      </c>
      <c r="C104" s="6" t="s">
        <v>289</v>
      </c>
      <c r="D104" s="6" t="s">
        <v>12</v>
      </c>
      <c r="E104" s="6" t="s">
        <v>8727</v>
      </c>
      <c r="F104" s="7">
        <v>15730</v>
      </c>
      <c r="G104" s="6" t="s">
        <v>8708</v>
      </c>
      <c r="S104" s="6" t="s">
        <v>41</v>
      </c>
      <c r="T104" s="6" t="s">
        <v>8708</v>
      </c>
    </row>
    <row r="105" spans="1:20" x14ac:dyDescent="0.25">
      <c r="A105" s="6" t="s">
        <v>290</v>
      </c>
      <c r="B105" s="6" t="s">
        <v>291</v>
      </c>
      <c r="C105" s="6" t="s">
        <v>292</v>
      </c>
      <c r="D105" s="6" t="s">
        <v>12</v>
      </c>
      <c r="E105" s="6" t="s">
        <v>8719</v>
      </c>
      <c r="F105" s="7">
        <v>17027</v>
      </c>
      <c r="G105" s="6" t="s">
        <v>8708</v>
      </c>
      <c r="S105" s="6" t="s">
        <v>49</v>
      </c>
      <c r="T105" s="6" t="s">
        <v>8710</v>
      </c>
    </row>
    <row r="106" spans="1:20" x14ac:dyDescent="0.25">
      <c r="A106" s="6" t="s">
        <v>293</v>
      </c>
      <c r="B106" s="6" t="s">
        <v>294</v>
      </c>
      <c r="C106" s="6" t="s">
        <v>94</v>
      </c>
      <c r="D106" s="6" t="s">
        <v>34</v>
      </c>
      <c r="E106" s="6" t="s">
        <v>8722</v>
      </c>
      <c r="F106" s="7">
        <v>11797</v>
      </c>
      <c r="G106" s="6" t="s">
        <v>8710</v>
      </c>
      <c r="S106" s="6" t="s">
        <v>15</v>
      </c>
      <c r="T106" s="6" t="s">
        <v>8707</v>
      </c>
    </row>
    <row r="107" spans="1:20" x14ac:dyDescent="0.25">
      <c r="A107" s="6" t="s">
        <v>295</v>
      </c>
      <c r="B107" s="6" t="s">
        <v>296</v>
      </c>
      <c r="C107" s="6" t="s">
        <v>144</v>
      </c>
      <c r="D107" s="6" t="s">
        <v>22</v>
      </c>
      <c r="E107" s="6" t="s">
        <v>8717</v>
      </c>
      <c r="F107" s="7">
        <v>24951</v>
      </c>
      <c r="G107" s="6" t="s">
        <v>8707</v>
      </c>
      <c r="S107" s="6" t="s">
        <v>21</v>
      </c>
      <c r="T107" s="6" t="s">
        <v>8709</v>
      </c>
    </row>
    <row r="108" spans="1:20" x14ac:dyDescent="0.25">
      <c r="A108" s="6" t="s">
        <v>297</v>
      </c>
      <c r="B108" s="6" t="s">
        <v>298</v>
      </c>
      <c r="C108" s="6" t="s">
        <v>299</v>
      </c>
      <c r="D108" s="6" t="s">
        <v>31</v>
      </c>
      <c r="E108" s="6" t="s">
        <v>8699</v>
      </c>
      <c r="F108" s="7">
        <v>21795</v>
      </c>
      <c r="G108" s="6" t="s">
        <v>8709</v>
      </c>
      <c r="S108" s="6" t="s">
        <v>49</v>
      </c>
      <c r="T108" s="6" t="s">
        <v>8710</v>
      </c>
    </row>
    <row r="109" spans="1:20" x14ac:dyDescent="0.25">
      <c r="A109" s="6" t="s">
        <v>300</v>
      </c>
      <c r="B109" s="6" t="s">
        <v>301</v>
      </c>
      <c r="C109" s="6" t="s">
        <v>302</v>
      </c>
      <c r="D109" s="6" t="s">
        <v>34</v>
      </c>
      <c r="E109" s="6" t="s">
        <v>8726</v>
      </c>
      <c r="F109" s="7">
        <v>18790</v>
      </c>
      <c r="G109" s="6" t="s">
        <v>8710</v>
      </c>
      <c r="S109" s="6" t="s">
        <v>41</v>
      </c>
      <c r="T109" s="6" t="s">
        <v>8708</v>
      </c>
    </row>
    <row r="110" spans="1:20" x14ac:dyDescent="0.25">
      <c r="A110" s="6" t="s">
        <v>303</v>
      </c>
      <c r="B110" s="6" t="s">
        <v>304</v>
      </c>
      <c r="C110" s="6" t="s">
        <v>6551</v>
      </c>
      <c r="D110" s="6" t="s">
        <v>12</v>
      </c>
      <c r="E110" s="6" t="s">
        <v>8728</v>
      </c>
      <c r="F110" s="7">
        <v>17317</v>
      </c>
      <c r="G110" s="6" t="s">
        <v>8708</v>
      </c>
      <c r="S110" s="6" t="s">
        <v>41</v>
      </c>
      <c r="T110" s="6" t="s">
        <v>8708</v>
      </c>
    </row>
    <row r="111" spans="1:20" x14ac:dyDescent="0.25">
      <c r="A111" s="6" t="s">
        <v>305</v>
      </c>
      <c r="B111" s="6" t="s">
        <v>306</v>
      </c>
      <c r="C111" s="6" t="s">
        <v>307</v>
      </c>
      <c r="D111" s="6" t="s">
        <v>12</v>
      </c>
      <c r="E111" s="6" t="s">
        <v>8727</v>
      </c>
      <c r="F111" s="7">
        <v>22370</v>
      </c>
      <c r="G111" s="6" t="s">
        <v>8708</v>
      </c>
      <c r="S111" s="6" t="s">
        <v>15</v>
      </c>
      <c r="T111" s="6" t="s">
        <v>8707</v>
      </c>
    </row>
    <row r="112" spans="1:20" x14ac:dyDescent="0.25">
      <c r="A112" s="6" t="s">
        <v>308</v>
      </c>
      <c r="B112" s="6" t="s">
        <v>309</v>
      </c>
      <c r="C112" s="6" t="s">
        <v>310</v>
      </c>
      <c r="D112" s="6" t="s">
        <v>22</v>
      </c>
      <c r="E112" s="6" t="s">
        <v>8717</v>
      </c>
      <c r="F112" s="7">
        <v>17274</v>
      </c>
      <c r="G112" s="6" t="s">
        <v>8707</v>
      </c>
      <c r="S112" s="6" t="s">
        <v>41</v>
      </c>
      <c r="T112" s="6" t="s">
        <v>8708</v>
      </c>
    </row>
    <row r="113" spans="1:20" x14ac:dyDescent="0.25">
      <c r="A113" s="6" t="s">
        <v>311</v>
      </c>
      <c r="B113" s="6" t="s">
        <v>312</v>
      </c>
      <c r="C113" s="6" t="s">
        <v>313</v>
      </c>
      <c r="D113" s="6" t="s">
        <v>12</v>
      </c>
      <c r="E113" s="6" t="s">
        <v>8719</v>
      </c>
      <c r="F113" s="7">
        <v>15667</v>
      </c>
      <c r="G113" s="6" t="s">
        <v>8708</v>
      </c>
      <c r="S113" s="6" t="s">
        <v>11</v>
      </c>
      <c r="T113" s="6" t="s">
        <v>8711</v>
      </c>
    </row>
    <row r="114" spans="1:20" x14ac:dyDescent="0.25">
      <c r="A114" s="6" t="s">
        <v>315</v>
      </c>
      <c r="B114" s="6" t="s">
        <v>316</v>
      </c>
      <c r="C114" s="6" t="s">
        <v>317</v>
      </c>
      <c r="D114" s="6" t="s">
        <v>26</v>
      </c>
      <c r="E114" s="6" t="s">
        <v>8716</v>
      </c>
      <c r="F114" s="7">
        <v>28763</v>
      </c>
      <c r="G114" s="6" t="s">
        <v>8711</v>
      </c>
      <c r="S114" s="6" t="s">
        <v>15</v>
      </c>
      <c r="T114" s="6" t="s">
        <v>8707</v>
      </c>
    </row>
    <row r="115" spans="1:20" x14ac:dyDescent="0.25">
      <c r="A115" s="6" t="s">
        <v>8006</v>
      </c>
      <c r="B115" s="6" t="s">
        <v>314</v>
      </c>
      <c r="C115" s="6" t="s">
        <v>6531</v>
      </c>
      <c r="D115" s="6" t="s">
        <v>31</v>
      </c>
      <c r="E115" s="6" t="s">
        <v>8698</v>
      </c>
      <c r="F115" s="7">
        <v>24226</v>
      </c>
      <c r="G115" s="6" t="s">
        <v>8707</v>
      </c>
      <c r="S115" s="6" t="s">
        <v>11</v>
      </c>
      <c r="T115" s="6" t="s">
        <v>8711</v>
      </c>
    </row>
    <row r="116" spans="1:20" x14ac:dyDescent="0.25">
      <c r="A116" s="6" t="s">
        <v>318</v>
      </c>
      <c r="B116" s="6" t="s">
        <v>319</v>
      </c>
      <c r="C116" s="6" t="s">
        <v>320</v>
      </c>
      <c r="D116" s="6" t="s">
        <v>26</v>
      </c>
      <c r="E116" s="6" t="s">
        <v>8729</v>
      </c>
      <c r="F116" s="7">
        <v>16959</v>
      </c>
      <c r="G116" s="6" t="s">
        <v>8711</v>
      </c>
      <c r="S116" s="6" t="s">
        <v>21</v>
      </c>
      <c r="T116" s="6" t="s">
        <v>8709</v>
      </c>
    </row>
    <row r="117" spans="1:20" x14ac:dyDescent="0.25">
      <c r="A117" s="6" t="s">
        <v>321</v>
      </c>
      <c r="B117" s="6" t="s">
        <v>322</v>
      </c>
      <c r="C117" s="6" t="s">
        <v>323</v>
      </c>
      <c r="D117" s="6" t="s">
        <v>31</v>
      </c>
      <c r="E117" s="6" t="s">
        <v>8700</v>
      </c>
      <c r="F117" s="7">
        <v>25423</v>
      </c>
      <c r="G117" s="6" t="s">
        <v>8709</v>
      </c>
      <c r="S117" s="6" t="s">
        <v>41</v>
      </c>
      <c r="T117" s="6" t="s">
        <v>8708</v>
      </c>
    </row>
    <row r="118" spans="1:20" x14ac:dyDescent="0.25">
      <c r="A118" s="6" t="s">
        <v>324</v>
      </c>
      <c r="B118" s="6" t="s">
        <v>325</v>
      </c>
      <c r="C118" s="6" t="s">
        <v>6552</v>
      </c>
      <c r="D118" s="6" t="s">
        <v>12</v>
      </c>
      <c r="E118" s="6" t="s">
        <v>8718</v>
      </c>
      <c r="F118" s="7">
        <v>22826</v>
      </c>
      <c r="G118" s="6" t="s">
        <v>8708</v>
      </c>
      <c r="S118" s="6" t="s">
        <v>11</v>
      </c>
      <c r="T118" s="6" t="s">
        <v>8711</v>
      </c>
    </row>
    <row r="119" spans="1:20" x14ac:dyDescent="0.25">
      <c r="A119" s="6" t="s">
        <v>326</v>
      </c>
      <c r="B119" s="6" t="s">
        <v>327</v>
      </c>
      <c r="C119" s="6" t="s">
        <v>6553</v>
      </c>
      <c r="D119" s="6" t="s">
        <v>26</v>
      </c>
      <c r="E119" s="6" t="s">
        <v>8729</v>
      </c>
      <c r="F119" s="7">
        <v>19425</v>
      </c>
      <c r="G119" s="6" t="s">
        <v>8711</v>
      </c>
      <c r="S119" s="6" t="s">
        <v>49</v>
      </c>
      <c r="T119" s="6" t="s">
        <v>8710</v>
      </c>
    </row>
    <row r="120" spans="1:20" x14ac:dyDescent="0.25">
      <c r="A120" s="6" t="s">
        <v>6178</v>
      </c>
      <c r="B120" s="6" t="s">
        <v>328</v>
      </c>
      <c r="C120" s="6" t="s">
        <v>329</v>
      </c>
      <c r="D120" s="6" t="s">
        <v>34</v>
      </c>
      <c r="E120" s="6" t="s">
        <v>8723</v>
      </c>
      <c r="F120" s="7">
        <v>24300</v>
      </c>
      <c r="G120" s="6" t="s">
        <v>8710</v>
      </c>
      <c r="S120" s="6" t="s">
        <v>11</v>
      </c>
      <c r="T120" s="6" t="s">
        <v>8711</v>
      </c>
    </row>
    <row r="121" spans="1:20" x14ac:dyDescent="0.25">
      <c r="A121" s="6" t="s">
        <v>6081</v>
      </c>
      <c r="B121" s="6" t="s">
        <v>357</v>
      </c>
      <c r="C121" s="6" t="s">
        <v>243</v>
      </c>
      <c r="D121" s="6" t="s">
        <v>26</v>
      </c>
      <c r="E121" s="6" t="s">
        <v>8729</v>
      </c>
      <c r="F121" s="7">
        <v>42554</v>
      </c>
      <c r="G121" s="6" t="s">
        <v>8711</v>
      </c>
      <c r="S121" s="6" t="s">
        <v>41</v>
      </c>
      <c r="T121" s="6" t="s">
        <v>8708</v>
      </c>
    </row>
    <row r="122" spans="1:20" x14ac:dyDescent="0.25">
      <c r="A122" s="6" t="s">
        <v>330</v>
      </c>
      <c r="B122" s="6" t="s">
        <v>331</v>
      </c>
      <c r="C122" s="6" t="s">
        <v>332</v>
      </c>
      <c r="D122" s="6" t="s">
        <v>16</v>
      </c>
      <c r="E122" s="6" t="s">
        <v>8730</v>
      </c>
      <c r="F122" s="7">
        <v>36708</v>
      </c>
      <c r="G122" s="6" t="s">
        <v>8708</v>
      </c>
      <c r="S122" s="6" t="s">
        <v>11</v>
      </c>
      <c r="T122" s="6" t="s">
        <v>8711</v>
      </c>
    </row>
    <row r="123" spans="1:20" x14ac:dyDescent="0.25">
      <c r="A123" s="6" t="s">
        <v>333</v>
      </c>
      <c r="B123" s="6" t="s">
        <v>334</v>
      </c>
      <c r="C123" s="6" t="s">
        <v>282</v>
      </c>
      <c r="D123" s="6" t="s">
        <v>16</v>
      </c>
      <c r="E123" s="6" t="s">
        <v>8697</v>
      </c>
      <c r="F123" s="7">
        <v>8529</v>
      </c>
      <c r="G123" s="6" t="s">
        <v>8711</v>
      </c>
      <c r="S123" s="6" t="s">
        <v>11</v>
      </c>
      <c r="T123" s="6" t="s">
        <v>8711</v>
      </c>
    </row>
    <row r="124" spans="1:20" x14ac:dyDescent="0.25">
      <c r="A124" s="6" t="s">
        <v>6082</v>
      </c>
      <c r="B124" s="6" t="s">
        <v>335</v>
      </c>
      <c r="C124" s="6" t="s">
        <v>336</v>
      </c>
      <c r="D124" s="6" t="s">
        <v>26</v>
      </c>
      <c r="E124" s="6" t="s">
        <v>8716</v>
      </c>
      <c r="F124" s="7">
        <v>3599</v>
      </c>
      <c r="G124" s="6" t="s">
        <v>8711</v>
      </c>
      <c r="S124" s="6" t="s">
        <v>15</v>
      </c>
      <c r="T124" s="6" t="s">
        <v>8707</v>
      </c>
    </row>
    <row r="125" spans="1:20" x14ac:dyDescent="0.25">
      <c r="A125" s="6" t="s">
        <v>337</v>
      </c>
      <c r="B125" s="6" t="s">
        <v>338</v>
      </c>
      <c r="C125" s="6" t="s">
        <v>339</v>
      </c>
      <c r="D125" s="6" t="s">
        <v>22</v>
      </c>
      <c r="E125" s="6" t="s">
        <v>8720</v>
      </c>
      <c r="F125" s="7">
        <v>28836</v>
      </c>
      <c r="G125" s="6" t="s">
        <v>8707</v>
      </c>
      <c r="S125" s="6" t="s">
        <v>11</v>
      </c>
      <c r="T125" s="6" t="s">
        <v>8711</v>
      </c>
    </row>
    <row r="126" spans="1:20" x14ac:dyDescent="0.25">
      <c r="A126" s="6" t="s">
        <v>340</v>
      </c>
      <c r="B126" s="6" t="s">
        <v>341</v>
      </c>
      <c r="C126" s="6" t="s">
        <v>342</v>
      </c>
      <c r="D126" s="6" t="s">
        <v>16</v>
      </c>
      <c r="E126" s="6" t="s">
        <v>8724</v>
      </c>
      <c r="F126" s="7">
        <v>28446</v>
      </c>
      <c r="G126" s="6" t="s">
        <v>8711</v>
      </c>
      <c r="S126" s="6" t="s">
        <v>41</v>
      </c>
      <c r="T126" s="6" t="s">
        <v>8708</v>
      </c>
    </row>
    <row r="127" spans="1:20" x14ac:dyDescent="0.25">
      <c r="A127" s="6" t="s">
        <v>5864</v>
      </c>
      <c r="B127" s="6" t="s">
        <v>343</v>
      </c>
      <c r="C127" s="6" t="s">
        <v>6554</v>
      </c>
      <c r="D127" s="6" t="s">
        <v>16</v>
      </c>
      <c r="E127" s="6" t="s">
        <v>8730</v>
      </c>
      <c r="F127" s="7">
        <v>22446</v>
      </c>
      <c r="G127" s="6" t="s">
        <v>8708</v>
      </c>
      <c r="S127" s="6" t="s">
        <v>21</v>
      </c>
      <c r="T127" s="6" t="s">
        <v>8709</v>
      </c>
    </row>
    <row r="128" spans="1:20" x14ac:dyDescent="0.25">
      <c r="A128" s="6" t="s">
        <v>346</v>
      </c>
      <c r="B128" s="6" t="s">
        <v>347</v>
      </c>
      <c r="C128" s="6" t="s">
        <v>348</v>
      </c>
      <c r="D128" s="6" t="s">
        <v>31</v>
      </c>
      <c r="E128" s="6" t="s">
        <v>8699</v>
      </c>
      <c r="F128" s="7">
        <v>27303</v>
      </c>
      <c r="G128" s="6" t="s">
        <v>8709</v>
      </c>
      <c r="S128" s="6" t="s">
        <v>41</v>
      </c>
      <c r="T128" s="6" t="s">
        <v>8708</v>
      </c>
    </row>
    <row r="129" spans="1:20" x14ac:dyDescent="0.25">
      <c r="A129" s="6" t="s">
        <v>349</v>
      </c>
      <c r="B129" s="6" t="s">
        <v>350</v>
      </c>
      <c r="C129" s="6" t="s">
        <v>351</v>
      </c>
      <c r="D129" s="6" t="s">
        <v>16</v>
      </c>
      <c r="E129" s="6" t="s">
        <v>8724</v>
      </c>
      <c r="F129" s="7">
        <v>34881</v>
      </c>
      <c r="G129" s="6" t="s">
        <v>8708</v>
      </c>
      <c r="S129" s="6" t="s">
        <v>21</v>
      </c>
      <c r="T129" s="6" t="s">
        <v>8709</v>
      </c>
    </row>
    <row r="130" spans="1:20" x14ac:dyDescent="0.25">
      <c r="A130" s="6" t="s">
        <v>354</v>
      </c>
      <c r="B130" s="6" t="s">
        <v>355</v>
      </c>
      <c r="C130" s="6" t="s">
        <v>356</v>
      </c>
      <c r="D130" s="6" t="s">
        <v>31</v>
      </c>
      <c r="E130" s="6" t="s">
        <v>8703</v>
      </c>
      <c r="F130" s="7">
        <v>31355</v>
      </c>
      <c r="G130" s="6" t="s">
        <v>8709</v>
      </c>
      <c r="S130" s="6" t="s">
        <v>15</v>
      </c>
      <c r="T130" s="6" t="s">
        <v>8707</v>
      </c>
    </row>
    <row r="131" spans="1:20" x14ac:dyDescent="0.25">
      <c r="A131" s="6" t="s">
        <v>358</v>
      </c>
      <c r="B131" s="6" t="s">
        <v>359</v>
      </c>
      <c r="C131" s="6" t="s">
        <v>360</v>
      </c>
      <c r="D131" s="6" t="s">
        <v>26</v>
      </c>
      <c r="E131" s="6" t="s">
        <v>8725</v>
      </c>
      <c r="F131" s="7">
        <v>27165</v>
      </c>
      <c r="G131" s="6" t="s">
        <v>8707</v>
      </c>
      <c r="S131" s="6" t="s">
        <v>21</v>
      </c>
      <c r="T131" s="6" t="s">
        <v>8709</v>
      </c>
    </row>
    <row r="132" spans="1:20" x14ac:dyDescent="0.25">
      <c r="A132" s="6" t="s">
        <v>361</v>
      </c>
      <c r="B132" s="6" t="s">
        <v>362</v>
      </c>
      <c r="C132" s="6" t="s">
        <v>356</v>
      </c>
      <c r="D132" s="6" t="s">
        <v>31</v>
      </c>
      <c r="E132" s="6" t="s">
        <v>8703</v>
      </c>
      <c r="F132" s="7">
        <v>17593</v>
      </c>
      <c r="G132" s="6" t="s">
        <v>8709</v>
      </c>
      <c r="S132" s="6" t="s">
        <v>49</v>
      </c>
      <c r="T132" s="6" t="s">
        <v>8710</v>
      </c>
    </row>
    <row r="133" spans="1:20" x14ac:dyDescent="0.25">
      <c r="A133" s="6" t="s">
        <v>363</v>
      </c>
      <c r="B133" s="6" t="s">
        <v>364</v>
      </c>
      <c r="C133" s="6" t="s">
        <v>365</v>
      </c>
      <c r="D133" s="6" t="s">
        <v>34</v>
      </c>
      <c r="E133" s="6" t="s">
        <v>8726</v>
      </c>
      <c r="F133" s="7">
        <v>23698</v>
      </c>
      <c r="G133" s="6" t="s">
        <v>8710</v>
      </c>
      <c r="S133" s="6" t="s">
        <v>11</v>
      </c>
      <c r="T133" s="6" t="s">
        <v>8711</v>
      </c>
    </row>
    <row r="134" spans="1:20" x14ac:dyDescent="0.25">
      <c r="A134" s="6" t="s">
        <v>366</v>
      </c>
      <c r="B134" s="6" t="s">
        <v>367</v>
      </c>
      <c r="C134" s="6" t="s">
        <v>368</v>
      </c>
      <c r="D134" s="6" t="s">
        <v>16</v>
      </c>
      <c r="E134" s="6" t="s">
        <v>8724</v>
      </c>
      <c r="F134" s="7">
        <v>25884</v>
      </c>
      <c r="G134" s="6" t="s">
        <v>8711</v>
      </c>
      <c r="S134" s="6" t="s">
        <v>15</v>
      </c>
      <c r="T134" s="6" t="s">
        <v>8707</v>
      </c>
    </row>
    <row r="135" spans="1:20" x14ac:dyDescent="0.25">
      <c r="A135" s="6" t="s">
        <v>369</v>
      </c>
      <c r="B135" s="6" t="s">
        <v>370</v>
      </c>
      <c r="C135" s="6" t="s">
        <v>219</v>
      </c>
      <c r="D135" s="6" t="s">
        <v>31</v>
      </c>
      <c r="E135" s="6" t="s">
        <v>8698</v>
      </c>
      <c r="F135" s="7">
        <v>7474</v>
      </c>
      <c r="G135" s="6" t="s">
        <v>8707</v>
      </c>
      <c r="S135" s="6" t="s">
        <v>49</v>
      </c>
      <c r="T135" s="6" t="s">
        <v>8710</v>
      </c>
    </row>
    <row r="136" spans="1:20" x14ac:dyDescent="0.25">
      <c r="A136" s="6" t="s">
        <v>371</v>
      </c>
      <c r="B136" s="6" t="s">
        <v>372</v>
      </c>
      <c r="C136" s="6" t="s">
        <v>373</v>
      </c>
      <c r="D136" s="6" t="s">
        <v>34</v>
      </c>
      <c r="E136" s="6" t="s">
        <v>8726</v>
      </c>
      <c r="F136" s="7">
        <v>28262</v>
      </c>
      <c r="G136" s="6" t="s">
        <v>8710</v>
      </c>
      <c r="S136" s="6" t="s">
        <v>49</v>
      </c>
      <c r="T136" s="6" t="s">
        <v>8710</v>
      </c>
    </row>
    <row r="137" spans="1:20" x14ac:dyDescent="0.25">
      <c r="A137" s="6" t="s">
        <v>374</v>
      </c>
      <c r="B137" s="6" t="s">
        <v>375</v>
      </c>
      <c r="C137" s="6" t="s">
        <v>376</v>
      </c>
      <c r="D137" s="6" t="s">
        <v>34</v>
      </c>
      <c r="E137" s="6" t="s">
        <v>8722</v>
      </c>
      <c r="F137" s="7">
        <v>28023</v>
      </c>
      <c r="G137" s="6" t="s">
        <v>8710</v>
      </c>
      <c r="S137" s="6" t="s">
        <v>15</v>
      </c>
      <c r="T137" s="6" t="s">
        <v>8707</v>
      </c>
    </row>
    <row r="138" spans="1:20" x14ac:dyDescent="0.25">
      <c r="A138" s="6" t="s">
        <v>377</v>
      </c>
      <c r="B138" s="6" t="s">
        <v>378</v>
      </c>
      <c r="C138" s="6" t="s">
        <v>379</v>
      </c>
      <c r="D138" s="6" t="s">
        <v>26</v>
      </c>
      <c r="E138" s="6" t="s">
        <v>8725</v>
      </c>
      <c r="F138" s="7">
        <v>23092</v>
      </c>
      <c r="G138" s="6" t="s">
        <v>8707</v>
      </c>
      <c r="S138" s="6" t="s">
        <v>15</v>
      </c>
      <c r="T138" s="6" t="s">
        <v>8707</v>
      </c>
    </row>
    <row r="139" spans="1:20" x14ac:dyDescent="0.25">
      <c r="A139" s="6" t="s">
        <v>380</v>
      </c>
      <c r="B139" s="6" t="s">
        <v>381</v>
      </c>
      <c r="C139" s="6" t="s">
        <v>382</v>
      </c>
      <c r="D139" s="6" t="s">
        <v>22</v>
      </c>
      <c r="E139" s="6" t="s">
        <v>8704</v>
      </c>
      <c r="F139" s="7">
        <v>9912</v>
      </c>
      <c r="G139" s="6" t="s">
        <v>8707</v>
      </c>
      <c r="S139" s="6" t="s">
        <v>41</v>
      </c>
      <c r="T139" s="6" t="s">
        <v>8708</v>
      </c>
    </row>
    <row r="140" spans="1:20" x14ac:dyDescent="0.25">
      <c r="A140" s="6" t="s">
        <v>383</v>
      </c>
      <c r="B140" s="6" t="s">
        <v>384</v>
      </c>
      <c r="C140" s="6" t="s">
        <v>385</v>
      </c>
      <c r="D140" s="6" t="s">
        <v>12</v>
      </c>
      <c r="E140" s="6" t="s">
        <v>8719</v>
      </c>
      <c r="F140" s="7">
        <v>23102</v>
      </c>
      <c r="G140" s="6" t="s">
        <v>8708</v>
      </c>
      <c r="S140" s="6" t="s">
        <v>49</v>
      </c>
      <c r="T140" s="6" t="s">
        <v>8710</v>
      </c>
    </row>
    <row r="141" spans="1:20" x14ac:dyDescent="0.25">
      <c r="A141" s="6" t="s">
        <v>386</v>
      </c>
      <c r="B141" s="6" t="s">
        <v>387</v>
      </c>
      <c r="C141" s="6" t="s">
        <v>388</v>
      </c>
      <c r="D141" s="6" t="s">
        <v>34</v>
      </c>
      <c r="E141" s="6" t="s">
        <v>8722</v>
      </c>
      <c r="F141" s="7">
        <v>23460</v>
      </c>
      <c r="G141" s="6" t="s">
        <v>8710</v>
      </c>
      <c r="S141" s="6" t="s">
        <v>49</v>
      </c>
      <c r="T141" s="6" t="s">
        <v>8710</v>
      </c>
    </row>
    <row r="142" spans="1:20" x14ac:dyDescent="0.25">
      <c r="A142" s="6" t="s">
        <v>389</v>
      </c>
      <c r="B142" s="6" t="s">
        <v>390</v>
      </c>
      <c r="C142" s="6" t="s">
        <v>391</v>
      </c>
      <c r="D142" s="6" t="s">
        <v>34</v>
      </c>
      <c r="E142" s="6" t="s">
        <v>8702</v>
      </c>
      <c r="F142" s="7">
        <v>29313</v>
      </c>
      <c r="G142" s="6" t="s">
        <v>8710</v>
      </c>
      <c r="S142" s="6" t="s">
        <v>15</v>
      </c>
      <c r="T142" s="6" t="s">
        <v>8707</v>
      </c>
    </row>
    <row r="143" spans="1:20" x14ac:dyDescent="0.25">
      <c r="A143" s="6" t="s">
        <v>392</v>
      </c>
      <c r="B143" s="6" t="s">
        <v>393</v>
      </c>
      <c r="C143" s="6" t="s">
        <v>394</v>
      </c>
      <c r="D143" s="6" t="s">
        <v>22</v>
      </c>
      <c r="E143" s="6" t="s">
        <v>8704</v>
      </c>
      <c r="F143" s="7">
        <v>16609</v>
      </c>
      <c r="G143" s="6" t="s">
        <v>8707</v>
      </c>
      <c r="S143" s="6" t="s">
        <v>21</v>
      </c>
      <c r="T143" s="6" t="s">
        <v>8709</v>
      </c>
    </row>
    <row r="144" spans="1:20" x14ac:dyDescent="0.25">
      <c r="A144" s="6" t="s">
        <v>6106</v>
      </c>
      <c r="B144" s="6" t="s">
        <v>344</v>
      </c>
      <c r="C144" s="6" t="s">
        <v>345</v>
      </c>
      <c r="D144" s="6" t="s">
        <v>31</v>
      </c>
      <c r="E144" s="6" t="s">
        <v>8699</v>
      </c>
      <c r="F144" s="7">
        <v>23294</v>
      </c>
      <c r="G144" s="6" t="s">
        <v>8709</v>
      </c>
      <c r="S144" s="6" t="s">
        <v>21</v>
      </c>
      <c r="T144" s="6" t="s">
        <v>8709</v>
      </c>
    </row>
    <row r="145" spans="1:20" x14ac:dyDescent="0.25">
      <c r="A145" s="6" t="s">
        <v>395</v>
      </c>
      <c r="B145" s="6" t="s">
        <v>396</v>
      </c>
      <c r="C145" s="6" t="s">
        <v>397</v>
      </c>
      <c r="D145" s="6" t="s">
        <v>31</v>
      </c>
      <c r="E145" s="6" t="s">
        <v>91</v>
      </c>
      <c r="F145" s="7">
        <v>35958</v>
      </c>
      <c r="G145" s="6" t="s">
        <v>8709</v>
      </c>
      <c r="S145" s="6" t="s">
        <v>11</v>
      </c>
      <c r="T145" s="6" t="s">
        <v>8711</v>
      </c>
    </row>
    <row r="146" spans="1:20" x14ac:dyDescent="0.25">
      <c r="A146" s="6" t="s">
        <v>398</v>
      </c>
      <c r="B146" s="6" t="s">
        <v>399</v>
      </c>
      <c r="C146" s="6" t="s">
        <v>400</v>
      </c>
      <c r="D146" s="6" t="s">
        <v>26</v>
      </c>
      <c r="E146" s="6" t="s">
        <v>8725</v>
      </c>
      <c r="F146" s="7">
        <v>24281</v>
      </c>
      <c r="G146" s="6" t="s">
        <v>8711</v>
      </c>
      <c r="S146" s="6" t="s">
        <v>49</v>
      </c>
      <c r="T146" s="6" t="s">
        <v>8710</v>
      </c>
    </row>
    <row r="147" spans="1:20" x14ac:dyDescent="0.25">
      <c r="A147" s="6" t="s">
        <v>402</v>
      </c>
      <c r="B147" s="6" t="s">
        <v>403</v>
      </c>
      <c r="C147" s="6" t="s">
        <v>404</v>
      </c>
      <c r="D147" s="6" t="s">
        <v>34</v>
      </c>
      <c r="E147" s="6" t="s">
        <v>8723</v>
      </c>
      <c r="F147" s="7">
        <v>27120</v>
      </c>
      <c r="G147" s="6" t="s">
        <v>8710</v>
      </c>
      <c r="S147" s="6" t="s">
        <v>15</v>
      </c>
      <c r="T147" s="6" t="s">
        <v>8707</v>
      </c>
    </row>
    <row r="148" spans="1:20" x14ac:dyDescent="0.25">
      <c r="A148" s="6" t="s">
        <v>405</v>
      </c>
      <c r="B148" s="6" t="s">
        <v>406</v>
      </c>
      <c r="C148" s="6" t="s">
        <v>219</v>
      </c>
      <c r="D148" s="6" t="s">
        <v>31</v>
      </c>
      <c r="E148" s="6" t="s">
        <v>8698</v>
      </c>
      <c r="F148" s="7">
        <v>20854</v>
      </c>
      <c r="G148" s="6" t="s">
        <v>8707</v>
      </c>
      <c r="S148" s="6" t="s">
        <v>41</v>
      </c>
      <c r="T148" s="6" t="s">
        <v>8708</v>
      </c>
    </row>
    <row r="149" spans="1:20" x14ac:dyDescent="0.25">
      <c r="A149" s="6" t="s">
        <v>407</v>
      </c>
      <c r="B149" s="6" t="s">
        <v>408</v>
      </c>
      <c r="C149" s="6" t="s">
        <v>6556</v>
      </c>
      <c r="D149" s="6" t="s">
        <v>12</v>
      </c>
      <c r="E149" s="6" t="s">
        <v>8728</v>
      </c>
      <c r="F149" s="7">
        <v>16238</v>
      </c>
      <c r="G149" s="6" t="s">
        <v>8708</v>
      </c>
      <c r="S149" s="6" t="s">
        <v>41</v>
      </c>
      <c r="T149" s="6" t="s">
        <v>8708</v>
      </c>
    </row>
    <row r="150" spans="1:20" x14ac:dyDescent="0.25">
      <c r="A150" s="6" t="s">
        <v>409</v>
      </c>
      <c r="B150" s="6" t="s">
        <v>410</v>
      </c>
      <c r="C150" s="6" t="s">
        <v>6557</v>
      </c>
      <c r="D150" s="6" t="s">
        <v>12</v>
      </c>
      <c r="E150" s="6" t="s">
        <v>8719</v>
      </c>
      <c r="F150" s="7">
        <v>19546</v>
      </c>
      <c r="G150" s="6" t="s">
        <v>8708</v>
      </c>
      <c r="S150" s="6" t="s">
        <v>49</v>
      </c>
      <c r="T150" s="6" t="s">
        <v>8710</v>
      </c>
    </row>
    <row r="151" spans="1:20" x14ac:dyDescent="0.25">
      <c r="A151" s="6" t="s">
        <v>6672</v>
      </c>
      <c r="B151" s="6" t="s">
        <v>401</v>
      </c>
      <c r="C151" s="6" t="s">
        <v>6555</v>
      </c>
      <c r="D151" s="6" t="s">
        <v>34</v>
      </c>
      <c r="E151" s="6" t="s">
        <v>8726</v>
      </c>
      <c r="F151" s="7">
        <v>20224</v>
      </c>
      <c r="G151" s="6" t="s">
        <v>8710</v>
      </c>
      <c r="S151" s="6" t="s">
        <v>15</v>
      </c>
      <c r="T151" s="6" t="s">
        <v>8707</v>
      </c>
    </row>
    <row r="152" spans="1:20" x14ac:dyDescent="0.25">
      <c r="A152" s="6" t="s">
        <v>411</v>
      </c>
      <c r="B152" s="6" t="s">
        <v>412</v>
      </c>
      <c r="C152" s="6" t="s">
        <v>413</v>
      </c>
      <c r="D152" s="6" t="s">
        <v>22</v>
      </c>
      <c r="E152" s="6" t="s">
        <v>8717</v>
      </c>
      <c r="F152" s="7">
        <v>40116</v>
      </c>
      <c r="G152" s="6" t="s">
        <v>8707</v>
      </c>
      <c r="S152" s="6" t="s">
        <v>49</v>
      </c>
      <c r="T152" s="6" t="s">
        <v>8710</v>
      </c>
    </row>
    <row r="153" spans="1:20" x14ac:dyDescent="0.25">
      <c r="A153" s="6" t="s">
        <v>8733</v>
      </c>
      <c r="B153" s="6" t="s">
        <v>8734</v>
      </c>
      <c r="C153" s="6" t="s">
        <v>6531</v>
      </c>
      <c r="D153" s="6" t="s">
        <v>31</v>
      </c>
      <c r="E153" s="6" t="s">
        <v>8698</v>
      </c>
      <c r="F153" s="7">
        <v>32995</v>
      </c>
      <c r="G153" s="6" t="s">
        <v>8707</v>
      </c>
      <c r="S153" s="6" t="s">
        <v>21</v>
      </c>
      <c r="T153" s="6" t="s">
        <v>8709</v>
      </c>
    </row>
    <row r="154" spans="1:20" x14ac:dyDescent="0.25">
      <c r="A154" s="6" t="s">
        <v>414</v>
      </c>
      <c r="B154" s="6" t="s">
        <v>415</v>
      </c>
      <c r="C154" s="6" t="s">
        <v>416</v>
      </c>
      <c r="D154" s="6" t="s">
        <v>34</v>
      </c>
      <c r="E154" s="6" t="s">
        <v>8723</v>
      </c>
      <c r="F154" s="7">
        <v>25281</v>
      </c>
      <c r="G154" s="6" t="s">
        <v>8710</v>
      </c>
      <c r="S154" s="6" t="s">
        <v>15</v>
      </c>
      <c r="T154" s="6" t="s">
        <v>8707</v>
      </c>
    </row>
    <row r="155" spans="1:20" x14ac:dyDescent="0.25">
      <c r="A155" s="6" t="s">
        <v>417</v>
      </c>
      <c r="B155" s="6" t="s">
        <v>418</v>
      </c>
      <c r="C155" s="6" t="s">
        <v>419</v>
      </c>
      <c r="D155" s="6" t="s">
        <v>22</v>
      </c>
      <c r="E155" s="6" t="s">
        <v>8704</v>
      </c>
      <c r="F155" s="7">
        <v>34881</v>
      </c>
      <c r="G155" s="6" t="s">
        <v>8709</v>
      </c>
      <c r="S155" s="6" t="s">
        <v>15</v>
      </c>
      <c r="T155" s="6" t="s">
        <v>8707</v>
      </c>
    </row>
    <row r="156" spans="1:20" x14ac:dyDescent="0.25">
      <c r="A156" s="6" t="s">
        <v>7247</v>
      </c>
      <c r="B156" s="6" t="s">
        <v>430</v>
      </c>
      <c r="C156" s="6" t="s">
        <v>431</v>
      </c>
      <c r="D156" s="6" t="s">
        <v>22</v>
      </c>
      <c r="E156" s="6" t="s">
        <v>8717</v>
      </c>
      <c r="F156" s="7">
        <v>8728</v>
      </c>
      <c r="G156" s="6" t="s">
        <v>8707</v>
      </c>
      <c r="S156" s="6" t="s">
        <v>21</v>
      </c>
      <c r="T156" s="6" t="s">
        <v>8709</v>
      </c>
    </row>
    <row r="157" spans="1:20" x14ac:dyDescent="0.25">
      <c r="A157" s="6" t="s">
        <v>420</v>
      </c>
      <c r="B157" s="6" t="s">
        <v>421</v>
      </c>
      <c r="C157" s="6" t="s">
        <v>6531</v>
      </c>
      <c r="D157" s="6" t="s">
        <v>31</v>
      </c>
      <c r="E157" s="6" t="s">
        <v>8698</v>
      </c>
      <c r="F157" s="7">
        <v>8011</v>
      </c>
      <c r="G157" s="6" t="s">
        <v>8707</v>
      </c>
      <c r="S157" s="6" t="s">
        <v>21</v>
      </c>
      <c r="T157" s="6" t="s">
        <v>8709</v>
      </c>
    </row>
    <row r="158" spans="1:20" x14ac:dyDescent="0.25">
      <c r="A158" s="6" t="s">
        <v>422</v>
      </c>
      <c r="B158" s="6" t="s">
        <v>423</v>
      </c>
      <c r="C158" s="6" t="s">
        <v>424</v>
      </c>
      <c r="D158" s="6" t="s">
        <v>31</v>
      </c>
      <c r="E158" s="6" t="s">
        <v>8700</v>
      </c>
      <c r="F158" s="7">
        <v>10671</v>
      </c>
      <c r="G158" s="6" t="s">
        <v>8709</v>
      </c>
      <c r="S158" s="6" t="s">
        <v>41</v>
      </c>
      <c r="T158" s="6" t="s">
        <v>8708</v>
      </c>
    </row>
    <row r="159" spans="1:20" x14ac:dyDescent="0.25">
      <c r="A159" s="6" t="s">
        <v>425</v>
      </c>
      <c r="B159" s="6" t="s">
        <v>426</v>
      </c>
      <c r="C159" s="6" t="s">
        <v>427</v>
      </c>
      <c r="D159" s="6" t="s">
        <v>31</v>
      </c>
      <c r="E159" s="6" t="s">
        <v>8703</v>
      </c>
      <c r="F159" s="7">
        <v>23239</v>
      </c>
      <c r="G159" s="6" t="s">
        <v>8709</v>
      </c>
      <c r="S159" s="6" t="s">
        <v>11</v>
      </c>
      <c r="T159" s="6" t="s">
        <v>8711</v>
      </c>
    </row>
    <row r="160" spans="1:20" x14ac:dyDescent="0.25">
      <c r="A160" s="6" t="s">
        <v>428</v>
      </c>
      <c r="B160" s="6" t="s">
        <v>429</v>
      </c>
      <c r="C160" s="6" t="s">
        <v>6558</v>
      </c>
      <c r="D160" s="6" t="s">
        <v>12</v>
      </c>
      <c r="E160" s="6" t="s">
        <v>8718</v>
      </c>
      <c r="F160" s="7">
        <v>24926</v>
      </c>
      <c r="G160" s="6" t="s">
        <v>8708</v>
      </c>
      <c r="S160" s="6" t="s">
        <v>15</v>
      </c>
      <c r="T160" s="6" t="s">
        <v>8707</v>
      </c>
    </row>
    <row r="161" spans="1:20" x14ac:dyDescent="0.25">
      <c r="A161" s="6" t="s">
        <v>432</v>
      </c>
      <c r="B161" s="6" t="s">
        <v>433</v>
      </c>
      <c r="C161" s="6" t="s">
        <v>434</v>
      </c>
      <c r="D161" s="6" t="s">
        <v>16</v>
      </c>
      <c r="E161" s="6" t="s">
        <v>8697</v>
      </c>
      <c r="F161" s="7">
        <v>7700</v>
      </c>
      <c r="G161" s="6" t="s">
        <v>8711</v>
      </c>
      <c r="S161" s="6" t="s">
        <v>41</v>
      </c>
      <c r="T161" s="6" t="s">
        <v>8708</v>
      </c>
    </row>
    <row r="162" spans="1:20" x14ac:dyDescent="0.25">
      <c r="A162" s="6" t="s">
        <v>435</v>
      </c>
      <c r="B162" s="6" t="s">
        <v>436</v>
      </c>
      <c r="C162" s="6" t="s">
        <v>97</v>
      </c>
      <c r="D162" s="6" t="s">
        <v>22</v>
      </c>
      <c r="E162" s="6" t="s">
        <v>8720</v>
      </c>
      <c r="F162" s="7">
        <v>5241</v>
      </c>
      <c r="G162" s="6" t="s">
        <v>8707</v>
      </c>
      <c r="S162" s="6" t="s">
        <v>41</v>
      </c>
      <c r="T162" s="6" t="s">
        <v>8708</v>
      </c>
    </row>
    <row r="163" spans="1:20" x14ac:dyDescent="0.25">
      <c r="A163" s="6" t="s">
        <v>437</v>
      </c>
      <c r="B163" s="6" t="s">
        <v>438</v>
      </c>
      <c r="C163" s="6" t="s">
        <v>6559</v>
      </c>
      <c r="D163" s="6" t="s">
        <v>12</v>
      </c>
      <c r="E163" s="6" t="s">
        <v>8728</v>
      </c>
      <c r="F163" s="7">
        <v>21987</v>
      </c>
      <c r="G163" s="6" t="s">
        <v>8708</v>
      </c>
      <c r="S163" s="6" t="s">
        <v>15</v>
      </c>
      <c r="T163" s="6" t="s">
        <v>8707</v>
      </c>
    </row>
    <row r="164" spans="1:20" x14ac:dyDescent="0.25">
      <c r="A164" s="6" t="s">
        <v>439</v>
      </c>
      <c r="B164" s="6" t="s">
        <v>440</v>
      </c>
      <c r="C164" s="6" t="s">
        <v>441</v>
      </c>
      <c r="D164" s="6" t="s">
        <v>12</v>
      </c>
      <c r="E164" s="6" t="s">
        <v>8719</v>
      </c>
      <c r="F164" s="7">
        <v>22451</v>
      </c>
      <c r="G164" s="6" t="s">
        <v>8708</v>
      </c>
      <c r="S164" s="6" t="s">
        <v>49</v>
      </c>
      <c r="T164" s="6" t="s">
        <v>8710</v>
      </c>
    </row>
    <row r="165" spans="1:20" x14ac:dyDescent="0.25">
      <c r="A165" s="6" t="s">
        <v>442</v>
      </c>
      <c r="B165" s="6" t="s">
        <v>443</v>
      </c>
      <c r="C165" s="6" t="s">
        <v>6560</v>
      </c>
      <c r="D165" s="6" t="s">
        <v>22</v>
      </c>
      <c r="E165" s="6" t="s">
        <v>8720</v>
      </c>
      <c r="F165" s="7">
        <v>10684</v>
      </c>
      <c r="G165" s="6" t="s">
        <v>8707</v>
      </c>
      <c r="S165" s="6" t="s">
        <v>11</v>
      </c>
      <c r="T165" s="6" t="s">
        <v>8711</v>
      </c>
    </row>
    <row r="166" spans="1:20" x14ac:dyDescent="0.25">
      <c r="A166" s="6" t="s">
        <v>444</v>
      </c>
      <c r="B166" s="6" t="s">
        <v>445</v>
      </c>
      <c r="C166" s="6" t="s">
        <v>6561</v>
      </c>
      <c r="D166" s="6" t="s">
        <v>34</v>
      </c>
      <c r="E166" s="6" t="s">
        <v>8723</v>
      </c>
      <c r="F166" s="7">
        <v>16966</v>
      </c>
      <c r="G166" s="6" t="s">
        <v>8710</v>
      </c>
      <c r="S166" s="6" t="s">
        <v>41</v>
      </c>
      <c r="T166" s="6" t="s">
        <v>8708</v>
      </c>
    </row>
    <row r="167" spans="1:20" x14ac:dyDescent="0.25">
      <c r="A167" s="6" t="s">
        <v>446</v>
      </c>
      <c r="B167" s="6" t="s">
        <v>447</v>
      </c>
      <c r="C167" s="6" t="s">
        <v>448</v>
      </c>
      <c r="D167" s="6" t="s">
        <v>26</v>
      </c>
      <c r="E167" s="6" t="s">
        <v>8725</v>
      </c>
      <c r="F167" s="7">
        <v>31518</v>
      </c>
      <c r="G167" s="6" t="s">
        <v>8711</v>
      </c>
      <c r="S167" s="6" t="s">
        <v>15</v>
      </c>
      <c r="T167" s="6" t="s">
        <v>8707</v>
      </c>
    </row>
    <row r="168" spans="1:20" x14ac:dyDescent="0.25">
      <c r="A168" s="6" t="s">
        <v>449</v>
      </c>
      <c r="B168" s="6" t="s">
        <v>450</v>
      </c>
      <c r="C168" s="6" t="s">
        <v>451</v>
      </c>
      <c r="D168" s="6" t="s">
        <v>12</v>
      </c>
      <c r="E168" s="6" t="s">
        <v>8728</v>
      </c>
      <c r="F168" s="7">
        <v>11148</v>
      </c>
      <c r="G168" s="6" t="s">
        <v>8708</v>
      </c>
      <c r="S168" s="6" t="s">
        <v>11</v>
      </c>
      <c r="T168" s="6" t="s">
        <v>8711</v>
      </c>
    </row>
    <row r="169" spans="1:20" x14ac:dyDescent="0.25">
      <c r="A169" s="6" t="s">
        <v>452</v>
      </c>
      <c r="B169" s="6" t="s">
        <v>453</v>
      </c>
      <c r="C169" s="6" t="s">
        <v>454</v>
      </c>
      <c r="D169" s="6" t="s">
        <v>22</v>
      </c>
      <c r="E169" s="6" t="s">
        <v>8720</v>
      </c>
      <c r="F169" s="7">
        <v>22859</v>
      </c>
      <c r="G169" s="6" t="s">
        <v>8707</v>
      </c>
      <c r="S169" s="6" t="s">
        <v>11</v>
      </c>
      <c r="T169" s="6" t="s">
        <v>8711</v>
      </c>
    </row>
    <row r="170" spans="1:20" x14ac:dyDescent="0.25">
      <c r="A170" s="6" t="s">
        <v>455</v>
      </c>
      <c r="B170" s="6" t="s">
        <v>456</v>
      </c>
      <c r="C170" s="6" t="s">
        <v>457</v>
      </c>
      <c r="D170" s="6" t="s">
        <v>16</v>
      </c>
      <c r="E170" s="6" t="s">
        <v>8701</v>
      </c>
      <c r="F170" s="7">
        <v>23291</v>
      </c>
      <c r="G170" s="6" t="s">
        <v>8711</v>
      </c>
      <c r="S170" s="6" t="s">
        <v>11</v>
      </c>
      <c r="T170" s="6" t="s">
        <v>8711</v>
      </c>
    </row>
    <row r="171" spans="1:20" x14ac:dyDescent="0.25">
      <c r="A171" s="6" t="s">
        <v>458</v>
      </c>
      <c r="B171" s="6" t="s">
        <v>459</v>
      </c>
      <c r="C171" s="6" t="s">
        <v>6562</v>
      </c>
      <c r="D171" s="6" t="s">
        <v>26</v>
      </c>
      <c r="E171" s="6" t="s">
        <v>8721</v>
      </c>
      <c r="F171" s="7">
        <v>22551</v>
      </c>
      <c r="G171" s="6" t="s">
        <v>8711</v>
      </c>
      <c r="S171" s="6" t="s">
        <v>49</v>
      </c>
      <c r="T171" s="6" t="s">
        <v>8710</v>
      </c>
    </row>
    <row r="172" spans="1:20" x14ac:dyDescent="0.25">
      <c r="A172" s="6" t="s">
        <v>460</v>
      </c>
      <c r="B172" s="6" t="s">
        <v>461</v>
      </c>
      <c r="C172" s="6" t="s">
        <v>462</v>
      </c>
      <c r="D172" s="6" t="s">
        <v>26</v>
      </c>
      <c r="E172" s="6" t="s">
        <v>8725</v>
      </c>
      <c r="F172" s="7">
        <v>29760</v>
      </c>
      <c r="G172" s="6" t="s">
        <v>8711</v>
      </c>
      <c r="S172" s="6" t="s">
        <v>41</v>
      </c>
      <c r="T172" s="6" t="s">
        <v>8708</v>
      </c>
    </row>
    <row r="173" spans="1:20" x14ac:dyDescent="0.25">
      <c r="A173" s="6" t="s">
        <v>463</v>
      </c>
      <c r="B173" s="6" t="s">
        <v>464</v>
      </c>
      <c r="C173" s="6" t="s">
        <v>465</v>
      </c>
      <c r="D173" s="6" t="s">
        <v>34</v>
      </c>
      <c r="E173" s="6" t="s">
        <v>8723</v>
      </c>
      <c r="F173" s="7">
        <v>24351</v>
      </c>
      <c r="G173" s="6" t="s">
        <v>8710</v>
      </c>
      <c r="S173" s="6" t="s">
        <v>41</v>
      </c>
      <c r="T173" s="6" t="s">
        <v>8708</v>
      </c>
    </row>
    <row r="174" spans="1:20" x14ac:dyDescent="0.25">
      <c r="A174" s="6" t="s">
        <v>466</v>
      </c>
      <c r="B174" s="6" t="s">
        <v>467</v>
      </c>
      <c r="C174" s="6" t="s">
        <v>6563</v>
      </c>
      <c r="D174" s="6" t="s">
        <v>16</v>
      </c>
      <c r="E174" s="6" t="s">
        <v>8730</v>
      </c>
      <c r="F174" s="7">
        <v>17049</v>
      </c>
      <c r="G174" s="6" t="s">
        <v>8708</v>
      </c>
      <c r="S174" s="6" t="s">
        <v>11</v>
      </c>
      <c r="T174" s="6" t="s">
        <v>8711</v>
      </c>
    </row>
    <row r="175" spans="1:20" x14ac:dyDescent="0.25">
      <c r="A175" s="6" t="s">
        <v>468</v>
      </c>
      <c r="B175" s="6" t="s">
        <v>469</v>
      </c>
      <c r="C175" s="6" t="s">
        <v>470</v>
      </c>
      <c r="D175" s="6" t="s">
        <v>16</v>
      </c>
      <c r="E175" s="6" t="s">
        <v>8730</v>
      </c>
      <c r="F175" s="7">
        <v>22410</v>
      </c>
      <c r="G175" s="6" t="s">
        <v>8708</v>
      </c>
      <c r="S175" s="6" t="s">
        <v>21</v>
      </c>
      <c r="T175" s="6" t="s">
        <v>8709</v>
      </c>
    </row>
    <row r="176" spans="1:20" x14ac:dyDescent="0.25">
      <c r="A176" s="6" t="s">
        <v>471</v>
      </c>
      <c r="B176" s="6" t="s">
        <v>472</v>
      </c>
      <c r="C176" s="6" t="s">
        <v>170</v>
      </c>
      <c r="D176" s="6" t="s">
        <v>22</v>
      </c>
      <c r="E176" s="6" t="s">
        <v>8720</v>
      </c>
      <c r="F176" s="7">
        <v>21006</v>
      </c>
      <c r="G176" s="6" t="s">
        <v>8711</v>
      </c>
      <c r="S176" s="6" t="s">
        <v>11</v>
      </c>
      <c r="T176" s="6" t="s">
        <v>8711</v>
      </c>
    </row>
    <row r="177" spans="1:20" x14ac:dyDescent="0.25">
      <c r="A177" s="6" t="s">
        <v>473</v>
      </c>
      <c r="B177" s="6" t="s">
        <v>474</v>
      </c>
      <c r="C177" s="6" t="s">
        <v>475</v>
      </c>
      <c r="D177" s="6" t="s">
        <v>31</v>
      </c>
      <c r="E177" s="6" t="s">
        <v>8700</v>
      </c>
      <c r="F177" s="7">
        <v>12952</v>
      </c>
      <c r="G177" s="6" t="s">
        <v>8709</v>
      </c>
      <c r="S177" s="6" t="s">
        <v>11</v>
      </c>
      <c r="T177" s="6" t="s">
        <v>8711</v>
      </c>
    </row>
    <row r="178" spans="1:20" x14ac:dyDescent="0.25">
      <c r="A178" s="6" t="s">
        <v>476</v>
      </c>
      <c r="B178" s="6" t="s">
        <v>477</v>
      </c>
      <c r="C178" s="6" t="s">
        <v>478</v>
      </c>
      <c r="D178" s="6" t="s">
        <v>16</v>
      </c>
      <c r="E178" s="6" t="s">
        <v>8697</v>
      </c>
      <c r="F178" s="7">
        <v>4873</v>
      </c>
      <c r="G178" s="6" t="s">
        <v>8711</v>
      </c>
      <c r="S178" s="6" t="s">
        <v>15</v>
      </c>
      <c r="T178" s="6" t="s">
        <v>8707</v>
      </c>
    </row>
    <row r="179" spans="1:20" x14ac:dyDescent="0.25">
      <c r="A179" s="6" t="s">
        <v>479</v>
      </c>
      <c r="B179" s="6" t="s">
        <v>480</v>
      </c>
      <c r="C179" s="6" t="s">
        <v>448</v>
      </c>
      <c r="D179" s="6" t="s">
        <v>26</v>
      </c>
      <c r="E179" s="6" t="s">
        <v>8725</v>
      </c>
      <c r="F179" s="7">
        <v>18931</v>
      </c>
      <c r="G179" s="6" t="s">
        <v>8711</v>
      </c>
      <c r="S179" s="6" t="s">
        <v>41</v>
      </c>
      <c r="T179" s="6" t="s">
        <v>8708</v>
      </c>
    </row>
    <row r="180" spans="1:20" x14ac:dyDescent="0.25">
      <c r="A180" s="6" t="s">
        <v>481</v>
      </c>
      <c r="B180" s="6" t="s">
        <v>482</v>
      </c>
      <c r="C180" s="6" t="s">
        <v>6531</v>
      </c>
      <c r="D180" s="6" t="s">
        <v>31</v>
      </c>
      <c r="E180" s="6" t="s">
        <v>8698</v>
      </c>
      <c r="F180" s="7">
        <v>7147</v>
      </c>
      <c r="G180" s="6" t="s">
        <v>8707</v>
      </c>
      <c r="S180" s="6" t="s">
        <v>11</v>
      </c>
      <c r="T180" s="6" t="s">
        <v>8711</v>
      </c>
    </row>
    <row r="181" spans="1:20" x14ac:dyDescent="0.25">
      <c r="A181" s="6" t="s">
        <v>7908</v>
      </c>
      <c r="B181" s="6" t="s">
        <v>483</v>
      </c>
      <c r="C181" s="6" t="s">
        <v>152</v>
      </c>
      <c r="D181" s="6" t="s">
        <v>12</v>
      </c>
      <c r="E181" s="6" t="s">
        <v>8718</v>
      </c>
      <c r="F181" s="7">
        <v>22769</v>
      </c>
      <c r="G181" s="6" t="s">
        <v>8708</v>
      </c>
      <c r="S181" s="6" t="s">
        <v>21</v>
      </c>
      <c r="T181" s="6" t="s">
        <v>8709</v>
      </c>
    </row>
    <row r="182" spans="1:20" x14ac:dyDescent="0.25">
      <c r="A182" s="6" t="s">
        <v>484</v>
      </c>
      <c r="B182" s="6" t="s">
        <v>485</v>
      </c>
      <c r="C182" s="6" t="s">
        <v>486</v>
      </c>
      <c r="D182" s="6" t="s">
        <v>22</v>
      </c>
      <c r="E182" s="6" t="s">
        <v>8720</v>
      </c>
      <c r="F182" s="7">
        <v>16979</v>
      </c>
      <c r="G182" s="6" t="s">
        <v>8711</v>
      </c>
      <c r="S182" s="6" t="s">
        <v>41</v>
      </c>
      <c r="T182" s="6" t="s">
        <v>8708</v>
      </c>
    </row>
    <row r="183" spans="1:20" x14ac:dyDescent="0.25">
      <c r="A183" s="6" t="s">
        <v>487</v>
      </c>
      <c r="B183" s="6" t="s">
        <v>488</v>
      </c>
      <c r="C183" s="6" t="s">
        <v>489</v>
      </c>
      <c r="D183" s="6" t="s">
        <v>22</v>
      </c>
      <c r="E183" s="6" t="s">
        <v>8704</v>
      </c>
      <c r="F183" s="7">
        <v>23285</v>
      </c>
      <c r="G183" s="6" t="s">
        <v>8709</v>
      </c>
      <c r="S183" s="6" t="s">
        <v>41</v>
      </c>
      <c r="T183" s="6" t="s">
        <v>8708</v>
      </c>
    </row>
    <row r="184" spans="1:20" x14ac:dyDescent="0.25">
      <c r="A184" s="6" t="s">
        <v>490</v>
      </c>
      <c r="B184" s="6" t="s">
        <v>491</v>
      </c>
      <c r="C184" s="6" t="s">
        <v>492</v>
      </c>
      <c r="D184" s="6" t="s">
        <v>12</v>
      </c>
      <c r="E184" s="6" t="s">
        <v>8727</v>
      </c>
      <c r="F184" s="7">
        <v>23110</v>
      </c>
      <c r="G184" s="6" t="s">
        <v>8708</v>
      </c>
      <c r="S184" s="6" t="s">
        <v>49</v>
      </c>
      <c r="T184" s="6" t="s">
        <v>8710</v>
      </c>
    </row>
    <row r="185" spans="1:20" x14ac:dyDescent="0.25">
      <c r="A185" s="6" t="s">
        <v>493</v>
      </c>
      <c r="B185" s="6" t="s">
        <v>494</v>
      </c>
      <c r="C185" s="6" t="s">
        <v>495</v>
      </c>
      <c r="D185" s="6" t="s">
        <v>12</v>
      </c>
      <c r="E185" s="6" t="s">
        <v>8719</v>
      </c>
      <c r="F185" s="7">
        <v>21341</v>
      </c>
      <c r="G185" s="6" t="s">
        <v>8708</v>
      </c>
      <c r="S185" s="6" t="s">
        <v>41</v>
      </c>
      <c r="T185" s="6" t="s">
        <v>8708</v>
      </c>
    </row>
    <row r="186" spans="1:20" x14ac:dyDescent="0.25">
      <c r="A186" s="6" t="s">
        <v>496</v>
      </c>
      <c r="B186" s="6" t="s">
        <v>497</v>
      </c>
      <c r="C186" s="6" t="s">
        <v>498</v>
      </c>
      <c r="D186" s="6" t="s">
        <v>34</v>
      </c>
      <c r="E186" s="6" t="s">
        <v>8702</v>
      </c>
      <c r="F186" s="7">
        <v>21596</v>
      </c>
      <c r="G186" s="6" t="s">
        <v>8710</v>
      </c>
      <c r="S186" s="6" t="s">
        <v>21</v>
      </c>
      <c r="T186" s="6" t="s">
        <v>8709</v>
      </c>
    </row>
    <row r="187" spans="1:20" x14ac:dyDescent="0.25">
      <c r="A187" s="6" t="s">
        <v>499</v>
      </c>
      <c r="B187" s="6" t="s">
        <v>500</v>
      </c>
      <c r="C187" s="6" t="s">
        <v>501</v>
      </c>
      <c r="D187" s="6" t="s">
        <v>12</v>
      </c>
      <c r="E187" s="6" t="s">
        <v>8728</v>
      </c>
      <c r="F187" s="7">
        <v>21683</v>
      </c>
      <c r="G187" s="6" t="s">
        <v>8708</v>
      </c>
      <c r="S187" s="6" t="s">
        <v>11</v>
      </c>
      <c r="T187" s="6" t="s">
        <v>8711</v>
      </c>
    </row>
    <row r="188" spans="1:20" x14ac:dyDescent="0.25">
      <c r="A188" s="6" t="s">
        <v>502</v>
      </c>
      <c r="B188" s="6" t="s">
        <v>503</v>
      </c>
      <c r="C188" s="6" t="s">
        <v>504</v>
      </c>
      <c r="D188" s="6" t="s">
        <v>31</v>
      </c>
      <c r="E188" s="6" t="s">
        <v>8699</v>
      </c>
      <c r="F188" s="7">
        <v>17653</v>
      </c>
      <c r="G188" s="6" t="s">
        <v>8709</v>
      </c>
      <c r="S188" s="6" t="s">
        <v>21</v>
      </c>
      <c r="T188" s="6" t="s">
        <v>8709</v>
      </c>
    </row>
    <row r="189" spans="1:20" x14ac:dyDescent="0.25">
      <c r="A189" s="6" t="s">
        <v>5865</v>
      </c>
      <c r="B189" s="6" t="s">
        <v>505</v>
      </c>
      <c r="C189" s="6" t="s">
        <v>506</v>
      </c>
      <c r="D189" s="6" t="s">
        <v>16</v>
      </c>
      <c r="E189" s="6" t="s">
        <v>8724</v>
      </c>
      <c r="F189" s="7">
        <v>28985</v>
      </c>
      <c r="G189" s="6" t="s">
        <v>8711</v>
      </c>
      <c r="S189" s="6" t="s">
        <v>11</v>
      </c>
      <c r="T189" s="6" t="s">
        <v>8711</v>
      </c>
    </row>
    <row r="190" spans="1:20" x14ac:dyDescent="0.25">
      <c r="A190" s="6" t="s">
        <v>8005</v>
      </c>
      <c r="B190" s="6" t="s">
        <v>507</v>
      </c>
      <c r="C190" s="6" t="s">
        <v>508</v>
      </c>
      <c r="D190" s="6" t="s">
        <v>31</v>
      </c>
      <c r="E190" s="6" t="s">
        <v>8703</v>
      </c>
      <c r="F190" s="7">
        <v>36342</v>
      </c>
      <c r="G190" s="6" t="s">
        <v>8709</v>
      </c>
      <c r="S190" s="6" t="s">
        <v>15</v>
      </c>
      <c r="T190" s="6" t="s">
        <v>8707</v>
      </c>
    </row>
    <row r="191" spans="1:20" x14ac:dyDescent="0.25">
      <c r="A191" s="6" t="s">
        <v>509</v>
      </c>
      <c r="B191" s="6" t="s">
        <v>510</v>
      </c>
      <c r="C191" s="6" t="s">
        <v>511</v>
      </c>
      <c r="D191" s="6" t="s">
        <v>26</v>
      </c>
      <c r="E191" s="6" t="s">
        <v>8721</v>
      </c>
      <c r="F191" s="7">
        <v>18734</v>
      </c>
      <c r="G191" s="6" t="s">
        <v>8711</v>
      </c>
      <c r="S191" s="6" t="s">
        <v>21</v>
      </c>
      <c r="T191" s="6" t="s">
        <v>8709</v>
      </c>
    </row>
    <row r="192" spans="1:20" x14ac:dyDescent="0.25">
      <c r="A192" s="6" t="s">
        <v>512</v>
      </c>
      <c r="B192" s="6" t="s">
        <v>513</v>
      </c>
      <c r="C192" s="6" t="s">
        <v>63</v>
      </c>
      <c r="D192" s="6" t="s">
        <v>22</v>
      </c>
      <c r="E192" s="6" t="s">
        <v>8720</v>
      </c>
      <c r="F192" s="7">
        <v>7911</v>
      </c>
      <c r="G192" s="6" t="s">
        <v>8707</v>
      </c>
      <c r="S192" s="6" t="s">
        <v>21</v>
      </c>
      <c r="T192" s="6" t="s">
        <v>8709</v>
      </c>
    </row>
    <row r="193" spans="1:20" x14ac:dyDescent="0.25">
      <c r="A193" s="6" t="s">
        <v>514</v>
      </c>
      <c r="B193" s="6" t="s">
        <v>515</v>
      </c>
      <c r="C193" s="6" t="s">
        <v>516</v>
      </c>
      <c r="D193" s="6" t="s">
        <v>31</v>
      </c>
      <c r="E193" s="6" t="s">
        <v>8703</v>
      </c>
      <c r="F193" s="7">
        <v>40725</v>
      </c>
      <c r="G193" s="6" t="s">
        <v>8709</v>
      </c>
      <c r="S193" s="6" t="s">
        <v>11</v>
      </c>
      <c r="T193" s="6" t="s">
        <v>8711</v>
      </c>
    </row>
    <row r="194" spans="1:20" x14ac:dyDescent="0.25">
      <c r="A194" s="6" t="s">
        <v>517</v>
      </c>
      <c r="B194" s="6" t="s">
        <v>518</v>
      </c>
      <c r="C194" s="6" t="s">
        <v>519</v>
      </c>
      <c r="D194" s="6" t="s">
        <v>31</v>
      </c>
      <c r="E194" s="6" t="s">
        <v>8699</v>
      </c>
      <c r="F194" s="7">
        <v>25735</v>
      </c>
      <c r="G194" s="6" t="s">
        <v>8709</v>
      </c>
      <c r="S194" s="6" t="s">
        <v>11</v>
      </c>
      <c r="T194" s="6" t="s">
        <v>8711</v>
      </c>
    </row>
    <row r="195" spans="1:20" x14ac:dyDescent="0.25">
      <c r="A195" s="6" t="s">
        <v>520</v>
      </c>
      <c r="B195" s="6" t="s">
        <v>521</v>
      </c>
      <c r="C195" s="6" t="s">
        <v>179</v>
      </c>
      <c r="D195" s="6" t="s">
        <v>26</v>
      </c>
      <c r="E195" s="6" t="s">
        <v>8716</v>
      </c>
      <c r="F195" s="7">
        <v>24296</v>
      </c>
      <c r="G195" s="6" t="s">
        <v>8711</v>
      </c>
      <c r="S195" s="6" t="s">
        <v>41</v>
      </c>
      <c r="T195" s="6" t="s">
        <v>8708</v>
      </c>
    </row>
    <row r="196" spans="1:20" x14ac:dyDescent="0.25">
      <c r="A196" s="6" t="s">
        <v>522</v>
      </c>
      <c r="B196" s="6" t="s">
        <v>523</v>
      </c>
      <c r="C196" s="6" t="s">
        <v>524</v>
      </c>
      <c r="D196" s="6" t="s">
        <v>26</v>
      </c>
      <c r="E196" s="6" t="s">
        <v>8716</v>
      </c>
      <c r="F196" s="7">
        <v>24139</v>
      </c>
      <c r="G196" s="6" t="s">
        <v>8711</v>
      </c>
      <c r="S196" s="6" t="s">
        <v>21</v>
      </c>
      <c r="T196" s="6" t="s">
        <v>8709</v>
      </c>
    </row>
    <row r="197" spans="1:20" x14ac:dyDescent="0.25">
      <c r="A197" s="6" t="s">
        <v>525</v>
      </c>
      <c r="B197" s="6" t="s">
        <v>526</v>
      </c>
      <c r="C197" s="6" t="s">
        <v>527</v>
      </c>
      <c r="D197" s="6" t="s">
        <v>16</v>
      </c>
      <c r="E197" s="6" t="s">
        <v>8730</v>
      </c>
      <c r="F197" s="7">
        <v>8188</v>
      </c>
      <c r="G197" s="6" t="s">
        <v>8708</v>
      </c>
      <c r="S197" s="6" t="s">
        <v>41</v>
      </c>
      <c r="T197" s="6" t="s">
        <v>8708</v>
      </c>
    </row>
    <row r="198" spans="1:20" x14ac:dyDescent="0.25">
      <c r="A198" s="6" t="s">
        <v>528</v>
      </c>
      <c r="B198" s="6" t="s">
        <v>529</v>
      </c>
      <c r="C198" s="6" t="s">
        <v>6564</v>
      </c>
      <c r="D198" s="6" t="s">
        <v>31</v>
      </c>
      <c r="E198" s="6" t="s">
        <v>8700</v>
      </c>
      <c r="F198" s="7">
        <v>19516</v>
      </c>
      <c r="G198" s="6" t="s">
        <v>8709</v>
      </c>
      <c r="S198" s="6" t="s">
        <v>15</v>
      </c>
      <c r="T198" s="6" t="s">
        <v>8707</v>
      </c>
    </row>
    <row r="199" spans="1:20" x14ac:dyDescent="0.25">
      <c r="A199" s="6" t="s">
        <v>530</v>
      </c>
      <c r="B199" s="6" t="s">
        <v>531</v>
      </c>
      <c r="C199" s="6" t="s">
        <v>6565</v>
      </c>
      <c r="D199" s="6" t="s">
        <v>12</v>
      </c>
      <c r="E199" s="6" t="s">
        <v>8728</v>
      </c>
      <c r="F199" s="7">
        <v>8849</v>
      </c>
      <c r="G199" s="6" t="s">
        <v>8708</v>
      </c>
      <c r="S199" s="6" t="s">
        <v>41</v>
      </c>
      <c r="T199" s="6" t="s">
        <v>8708</v>
      </c>
    </row>
    <row r="200" spans="1:20" x14ac:dyDescent="0.25">
      <c r="A200" s="6" t="s">
        <v>532</v>
      </c>
      <c r="B200" s="6" t="s">
        <v>533</v>
      </c>
      <c r="C200" s="6" t="s">
        <v>534</v>
      </c>
      <c r="D200" s="6" t="s">
        <v>22</v>
      </c>
      <c r="E200" s="6" t="s">
        <v>8720</v>
      </c>
      <c r="F200" s="7">
        <v>19905</v>
      </c>
      <c r="G200" s="6" t="s">
        <v>8707</v>
      </c>
      <c r="S200" s="6" t="s">
        <v>11</v>
      </c>
      <c r="T200" s="6" t="s">
        <v>8711</v>
      </c>
    </row>
    <row r="201" spans="1:20" x14ac:dyDescent="0.25">
      <c r="A201" s="6" t="s">
        <v>535</v>
      </c>
      <c r="B201" s="6" t="s">
        <v>536</v>
      </c>
      <c r="C201" s="6" t="s">
        <v>537</v>
      </c>
      <c r="D201" s="6" t="s">
        <v>16</v>
      </c>
      <c r="E201" s="6" t="s">
        <v>8730</v>
      </c>
      <c r="F201" s="7">
        <v>7376</v>
      </c>
      <c r="G201" s="6" t="s">
        <v>8708</v>
      </c>
      <c r="S201" s="6" t="s">
        <v>15</v>
      </c>
      <c r="T201" s="6" t="s">
        <v>8707</v>
      </c>
    </row>
    <row r="202" spans="1:20" x14ac:dyDescent="0.25">
      <c r="A202" s="6" t="s">
        <v>538</v>
      </c>
      <c r="B202" s="6" t="s">
        <v>539</v>
      </c>
      <c r="C202" s="6" t="s">
        <v>540</v>
      </c>
      <c r="D202" s="6" t="s">
        <v>16</v>
      </c>
      <c r="E202" s="6" t="s">
        <v>8724</v>
      </c>
      <c r="F202" s="7">
        <v>16664</v>
      </c>
      <c r="G202" s="6" t="s">
        <v>8711</v>
      </c>
      <c r="S202" s="6" t="s">
        <v>49</v>
      </c>
      <c r="T202" s="6" t="s">
        <v>8710</v>
      </c>
    </row>
    <row r="203" spans="1:20" x14ac:dyDescent="0.25">
      <c r="A203" s="6" t="s">
        <v>541</v>
      </c>
      <c r="B203" s="6" t="s">
        <v>542</v>
      </c>
      <c r="C203" s="6" t="s">
        <v>6566</v>
      </c>
      <c r="D203" s="6" t="s">
        <v>22</v>
      </c>
      <c r="E203" s="6" t="s">
        <v>8717</v>
      </c>
      <c r="F203" s="7">
        <v>41091</v>
      </c>
      <c r="G203" s="6" t="s">
        <v>8707</v>
      </c>
      <c r="S203" s="6" t="s">
        <v>49</v>
      </c>
      <c r="T203" s="6" t="s">
        <v>8710</v>
      </c>
    </row>
    <row r="204" spans="1:20" x14ac:dyDescent="0.25">
      <c r="A204" s="6" t="s">
        <v>543</v>
      </c>
      <c r="B204" s="6" t="s">
        <v>544</v>
      </c>
      <c r="C204" s="6" t="s">
        <v>6567</v>
      </c>
      <c r="D204" s="6" t="s">
        <v>34</v>
      </c>
      <c r="E204" s="6" t="s">
        <v>8702</v>
      </c>
      <c r="F204" s="7">
        <v>22493</v>
      </c>
      <c r="G204" s="6" t="s">
        <v>8710</v>
      </c>
      <c r="S204" s="6" t="s">
        <v>49</v>
      </c>
      <c r="T204" s="6" t="s">
        <v>8710</v>
      </c>
    </row>
    <row r="205" spans="1:20" x14ac:dyDescent="0.25">
      <c r="A205" s="6" t="s">
        <v>545</v>
      </c>
      <c r="B205" s="6" t="s">
        <v>546</v>
      </c>
      <c r="C205" s="6" t="s">
        <v>547</v>
      </c>
      <c r="D205" s="6" t="s">
        <v>34</v>
      </c>
      <c r="E205" s="6" t="s">
        <v>8722</v>
      </c>
      <c r="F205" s="7">
        <v>17307</v>
      </c>
      <c r="G205" s="6" t="s">
        <v>8710</v>
      </c>
      <c r="S205" s="6" t="s">
        <v>21</v>
      </c>
      <c r="T205" s="6" t="s">
        <v>8709</v>
      </c>
    </row>
    <row r="206" spans="1:20" x14ac:dyDescent="0.25">
      <c r="A206" s="6" t="s">
        <v>548</v>
      </c>
      <c r="B206" s="6" t="s">
        <v>549</v>
      </c>
      <c r="C206" s="6" t="s">
        <v>6568</v>
      </c>
      <c r="D206" s="6" t="s">
        <v>34</v>
      </c>
      <c r="E206" s="6" t="s">
        <v>8723</v>
      </c>
      <c r="F206" s="7">
        <v>18033</v>
      </c>
      <c r="G206" s="6" t="s">
        <v>8710</v>
      </c>
      <c r="S206" s="6" t="s">
        <v>21</v>
      </c>
      <c r="T206" s="6" t="s">
        <v>8709</v>
      </c>
    </row>
    <row r="207" spans="1:20" x14ac:dyDescent="0.25">
      <c r="A207" s="6" t="s">
        <v>552</v>
      </c>
      <c r="B207" s="6" t="s">
        <v>553</v>
      </c>
      <c r="C207" s="6" t="s">
        <v>554</v>
      </c>
      <c r="D207" s="6" t="s">
        <v>31</v>
      </c>
      <c r="E207" s="6" t="s">
        <v>8703</v>
      </c>
      <c r="F207" s="7">
        <v>18112</v>
      </c>
      <c r="G207" s="6" t="s">
        <v>8709</v>
      </c>
      <c r="S207" s="6" t="s">
        <v>21</v>
      </c>
      <c r="T207" s="6" t="s">
        <v>8709</v>
      </c>
    </row>
    <row r="208" spans="1:20" x14ac:dyDescent="0.25">
      <c r="A208" s="6" t="s">
        <v>555</v>
      </c>
      <c r="B208" s="6" t="s">
        <v>556</v>
      </c>
      <c r="C208" s="6" t="s">
        <v>6569</v>
      </c>
      <c r="D208" s="6" t="s">
        <v>31</v>
      </c>
      <c r="E208" s="6" t="s">
        <v>8700</v>
      </c>
      <c r="F208" s="7">
        <v>28028</v>
      </c>
      <c r="G208" s="6" t="s">
        <v>8709</v>
      </c>
      <c r="S208" s="6" t="s">
        <v>49</v>
      </c>
      <c r="T208" s="6" t="s">
        <v>8710</v>
      </c>
    </row>
    <row r="209" spans="1:20" x14ac:dyDescent="0.25">
      <c r="A209" s="6" t="s">
        <v>557</v>
      </c>
      <c r="B209" s="6" t="s">
        <v>558</v>
      </c>
      <c r="C209" s="6" t="s">
        <v>559</v>
      </c>
      <c r="D209" s="6" t="s">
        <v>22</v>
      </c>
      <c r="E209" s="6" t="s">
        <v>8704</v>
      </c>
      <c r="F209" s="7">
        <v>28739</v>
      </c>
      <c r="G209" s="6" t="s">
        <v>8709</v>
      </c>
      <c r="S209" s="6" t="s">
        <v>41</v>
      </c>
      <c r="T209" s="6" t="s">
        <v>8708</v>
      </c>
    </row>
    <row r="210" spans="1:20" x14ac:dyDescent="0.25">
      <c r="A210" s="6" t="s">
        <v>560</v>
      </c>
      <c r="B210" s="6" t="s">
        <v>561</v>
      </c>
      <c r="C210" s="6" t="s">
        <v>6570</v>
      </c>
      <c r="D210" s="6" t="s">
        <v>34</v>
      </c>
      <c r="E210" s="6" t="s">
        <v>8702</v>
      </c>
      <c r="F210" s="7">
        <v>30483</v>
      </c>
      <c r="G210" s="6" t="s">
        <v>8710</v>
      </c>
      <c r="S210" s="6" t="s">
        <v>41</v>
      </c>
      <c r="T210" s="6" t="s">
        <v>8708</v>
      </c>
    </row>
    <row r="211" spans="1:20" x14ac:dyDescent="0.25">
      <c r="A211" s="6" t="s">
        <v>562</v>
      </c>
      <c r="B211" s="6" t="s">
        <v>563</v>
      </c>
      <c r="C211" s="6" t="s">
        <v>564</v>
      </c>
      <c r="D211" s="6" t="s">
        <v>16</v>
      </c>
      <c r="E211" s="6" t="s">
        <v>8730</v>
      </c>
      <c r="F211" s="7">
        <v>22334</v>
      </c>
      <c r="G211" s="6" t="s">
        <v>8708</v>
      </c>
      <c r="S211" s="6" t="s">
        <v>41</v>
      </c>
      <c r="T211" s="6" t="s">
        <v>8708</v>
      </c>
    </row>
    <row r="212" spans="1:20" x14ac:dyDescent="0.25">
      <c r="A212" s="6" t="s">
        <v>565</v>
      </c>
      <c r="B212" s="6" t="s">
        <v>566</v>
      </c>
      <c r="C212" s="6" t="s">
        <v>567</v>
      </c>
      <c r="D212" s="6" t="s">
        <v>16</v>
      </c>
      <c r="E212" s="6" t="s">
        <v>8730</v>
      </c>
      <c r="F212" s="7">
        <v>27989</v>
      </c>
      <c r="G212" s="6" t="s">
        <v>8708</v>
      </c>
      <c r="S212" s="6" t="s">
        <v>11</v>
      </c>
      <c r="T212" s="6" t="s">
        <v>8711</v>
      </c>
    </row>
    <row r="213" spans="1:20" x14ac:dyDescent="0.25">
      <c r="A213" s="6" t="s">
        <v>568</v>
      </c>
      <c r="B213" s="6" t="s">
        <v>569</v>
      </c>
      <c r="C213" s="6" t="s">
        <v>570</v>
      </c>
      <c r="D213" s="6" t="s">
        <v>12</v>
      </c>
      <c r="E213" s="6" t="s">
        <v>8718</v>
      </c>
      <c r="F213" s="7">
        <v>28528</v>
      </c>
      <c r="G213" s="6" t="s">
        <v>8708</v>
      </c>
      <c r="S213" s="6" t="s">
        <v>49</v>
      </c>
      <c r="T213" s="6" t="s">
        <v>8710</v>
      </c>
    </row>
    <row r="214" spans="1:20" x14ac:dyDescent="0.25">
      <c r="A214" s="6" t="s">
        <v>571</v>
      </c>
      <c r="B214" s="6" t="s">
        <v>572</v>
      </c>
      <c r="C214" s="6" t="s">
        <v>573</v>
      </c>
      <c r="D214" s="6" t="s">
        <v>26</v>
      </c>
      <c r="E214" s="6" t="s">
        <v>8725</v>
      </c>
      <c r="F214" s="7">
        <v>30456</v>
      </c>
      <c r="G214" s="6" t="s">
        <v>8711</v>
      </c>
      <c r="S214" s="6" t="s">
        <v>15</v>
      </c>
      <c r="T214" s="6" t="s">
        <v>8707</v>
      </c>
    </row>
    <row r="215" spans="1:20" x14ac:dyDescent="0.25">
      <c r="A215" s="6" t="s">
        <v>574</v>
      </c>
      <c r="B215" s="6" t="s">
        <v>575</v>
      </c>
      <c r="C215" s="6" t="s">
        <v>576</v>
      </c>
      <c r="D215" s="6" t="s">
        <v>34</v>
      </c>
      <c r="E215" s="6" t="s">
        <v>8722</v>
      </c>
      <c r="F215" s="7">
        <v>28164</v>
      </c>
      <c r="G215" s="6" t="s">
        <v>8710</v>
      </c>
      <c r="S215" s="6" t="s">
        <v>49</v>
      </c>
      <c r="T215" s="6" t="s">
        <v>8710</v>
      </c>
    </row>
    <row r="216" spans="1:20" x14ac:dyDescent="0.25">
      <c r="A216" s="6" t="s">
        <v>577</v>
      </c>
      <c r="B216" s="6" t="s">
        <v>578</v>
      </c>
      <c r="C216" s="6" t="s">
        <v>579</v>
      </c>
      <c r="D216" s="6" t="s">
        <v>22</v>
      </c>
      <c r="E216" s="6" t="s">
        <v>8720</v>
      </c>
      <c r="F216" s="7">
        <v>2828</v>
      </c>
      <c r="G216" s="6" t="s">
        <v>8707</v>
      </c>
      <c r="S216" s="6" t="s">
        <v>21</v>
      </c>
      <c r="T216" s="6" t="s">
        <v>8709</v>
      </c>
    </row>
    <row r="217" spans="1:20" x14ac:dyDescent="0.25">
      <c r="A217" s="6" t="s">
        <v>8007</v>
      </c>
      <c r="B217" s="6" t="s">
        <v>550</v>
      </c>
      <c r="C217" s="6" t="s">
        <v>551</v>
      </c>
      <c r="D217" s="6" t="s">
        <v>34</v>
      </c>
      <c r="E217" s="6" t="s">
        <v>8726</v>
      </c>
      <c r="F217" s="7">
        <v>17685</v>
      </c>
      <c r="G217" s="6" t="s">
        <v>8710</v>
      </c>
      <c r="S217" s="6" t="s">
        <v>49</v>
      </c>
      <c r="T217" s="6" t="s">
        <v>8710</v>
      </c>
    </row>
    <row r="218" spans="1:20" x14ac:dyDescent="0.25">
      <c r="A218" s="6" t="s">
        <v>580</v>
      </c>
      <c r="B218" s="6" t="s">
        <v>581</v>
      </c>
      <c r="C218" s="6" t="s">
        <v>582</v>
      </c>
      <c r="D218" s="6" t="s">
        <v>31</v>
      </c>
      <c r="E218" s="6" t="s">
        <v>91</v>
      </c>
      <c r="F218" s="7">
        <v>29138</v>
      </c>
      <c r="G218" s="6" t="s">
        <v>8709</v>
      </c>
      <c r="S218" s="6" t="s">
        <v>15</v>
      </c>
      <c r="T218" s="6" t="s">
        <v>8707</v>
      </c>
    </row>
    <row r="219" spans="1:20" x14ac:dyDescent="0.25">
      <c r="A219" s="6" t="s">
        <v>6107</v>
      </c>
      <c r="B219" s="6" t="s">
        <v>167</v>
      </c>
      <c r="C219" s="6" t="s">
        <v>48</v>
      </c>
      <c r="D219" s="6" t="s">
        <v>34</v>
      </c>
      <c r="E219" s="6" t="s">
        <v>8702</v>
      </c>
      <c r="F219" s="7">
        <v>27937</v>
      </c>
      <c r="G219" s="6" t="s">
        <v>8710</v>
      </c>
      <c r="S219" s="6" t="s">
        <v>11</v>
      </c>
      <c r="T219" s="6" t="s">
        <v>8711</v>
      </c>
    </row>
    <row r="220" spans="1:20" x14ac:dyDescent="0.25">
      <c r="A220" s="6" t="s">
        <v>583</v>
      </c>
      <c r="B220" s="6" t="s">
        <v>584</v>
      </c>
      <c r="C220" s="6" t="s">
        <v>6531</v>
      </c>
      <c r="D220" s="6" t="s">
        <v>31</v>
      </c>
      <c r="E220" s="6" t="s">
        <v>8698</v>
      </c>
      <c r="F220" s="7">
        <v>9920</v>
      </c>
      <c r="G220" s="6" t="s">
        <v>8707</v>
      </c>
      <c r="S220" s="6" t="s">
        <v>15</v>
      </c>
      <c r="T220" s="6" t="s">
        <v>8707</v>
      </c>
    </row>
    <row r="221" spans="1:20" x14ac:dyDescent="0.25">
      <c r="A221" s="6" t="s">
        <v>585</v>
      </c>
      <c r="B221" s="6" t="s">
        <v>586</v>
      </c>
      <c r="C221" s="6" t="s">
        <v>6571</v>
      </c>
      <c r="D221" s="6" t="s">
        <v>16</v>
      </c>
      <c r="E221" s="6" t="s">
        <v>8701</v>
      </c>
      <c r="F221" s="7">
        <v>36695</v>
      </c>
      <c r="G221" s="6" t="s">
        <v>8711</v>
      </c>
      <c r="S221" s="6" t="s">
        <v>15</v>
      </c>
      <c r="T221" s="6" t="s">
        <v>8707</v>
      </c>
    </row>
    <row r="222" spans="1:20" x14ac:dyDescent="0.25">
      <c r="A222" s="6" t="s">
        <v>587</v>
      </c>
      <c r="B222" s="6" t="s">
        <v>588</v>
      </c>
      <c r="C222" s="6" t="s">
        <v>157</v>
      </c>
      <c r="D222" s="6" t="s">
        <v>22</v>
      </c>
      <c r="E222" s="6" t="s">
        <v>8704</v>
      </c>
      <c r="F222" s="7">
        <v>12236</v>
      </c>
      <c r="G222" s="6" t="s">
        <v>8707</v>
      </c>
      <c r="S222" s="6" t="s">
        <v>41</v>
      </c>
      <c r="T222" s="6" t="s">
        <v>8708</v>
      </c>
    </row>
    <row r="223" spans="1:20" x14ac:dyDescent="0.25">
      <c r="A223" s="6" t="s">
        <v>6673</v>
      </c>
      <c r="B223" s="6" t="s">
        <v>589</v>
      </c>
      <c r="C223" s="6" t="s">
        <v>6572</v>
      </c>
      <c r="D223" s="6" t="s">
        <v>22</v>
      </c>
      <c r="E223" s="6" t="s">
        <v>8717</v>
      </c>
      <c r="F223" s="7">
        <v>3793</v>
      </c>
      <c r="G223" s="6" t="s">
        <v>8707</v>
      </c>
      <c r="S223" s="6" t="s">
        <v>41</v>
      </c>
      <c r="T223" s="6" t="s">
        <v>8708</v>
      </c>
    </row>
    <row r="224" spans="1:20" x14ac:dyDescent="0.25">
      <c r="A224" s="6" t="s">
        <v>6489</v>
      </c>
      <c r="B224" s="6" t="s">
        <v>590</v>
      </c>
      <c r="C224" s="6" t="s">
        <v>6573</v>
      </c>
      <c r="D224" s="6" t="s">
        <v>12</v>
      </c>
      <c r="E224" s="6" t="s">
        <v>8728</v>
      </c>
      <c r="F224" s="7">
        <v>13245</v>
      </c>
      <c r="G224" s="6" t="s">
        <v>8708</v>
      </c>
      <c r="S224" s="6" t="s">
        <v>41</v>
      </c>
      <c r="T224" s="6" t="s">
        <v>8708</v>
      </c>
    </row>
    <row r="225" spans="1:20" x14ac:dyDescent="0.25">
      <c r="A225" s="6" t="s">
        <v>591</v>
      </c>
      <c r="B225" s="6" t="s">
        <v>592</v>
      </c>
      <c r="C225" s="6" t="s">
        <v>593</v>
      </c>
      <c r="D225" s="6" t="s">
        <v>12</v>
      </c>
      <c r="E225" s="6" t="s">
        <v>8727</v>
      </c>
      <c r="F225" s="7">
        <v>9202</v>
      </c>
      <c r="G225" s="6" t="s">
        <v>8708</v>
      </c>
      <c r="S225" s="6" t="s">
        <v>41</v>
      </c>
      <c r="T225" s="6" t="s">
        <v>8708</v>
      </c>
    </row>
    <row r="226" spans="1:20" x14ac:dyDescent="0.25">
      <c r="A226" s="6" t="s">
        <v>594</v>
      </c>
      <c r="B226" s="6" t="s">
        <v>595</v>
      </c>
      <c r="C226" s="6" t="s">
        <v>596</v>
      </c>
      <c r="D226" s="6" t="s">
        <v>12</v>
      </c>
      <c r="E226" s="6" t="s">
        <v>8728</v>
      </c>
      <c r="F226" s="7">
        <v>24230</v>
      </c>
      <c r="G226" s="6" t="s">
        <v>8708</v>
      </c>
      <c r="S226" s="6" t="s">
        <v>41</v>
      </c>
      <c r="T226" s="6" t="s">
        <v>8708</v>
      </c>
    </row>
    <row r="227" spans="1:20" x14ac:dyDescent="0.25">
      <c r="A227" s="6" t="s">
        <v>597</v>
      </c>
      <c r="B227" s="6" t="s">
        <v>598</v>
      </c>
      <c r="C227" s="6" t="s">
        <v>6574</v>
      </c>
      <c r="D227" s="6" t="s">
        <v>12</v>
      </c>
      <c r="E227" s="6" t="s">
        <v>8728</v>
      </c>
      <c r="F227" s="7">
        <v>15490</v>
      </c>
      <c r="G227" s="6" t="s">
        <v>8708</v>
      </c>
      <c r="S227" s="6" t="s">
        <v>49</v>
      </c>
      <c r="T227" s="6" t="s">
        <v>8710</v>
      </c>
    </row>
    <row r="228" spans="1:20" x14ac:dyDescent="0.25">
      <c r="A228" s="6" t="s">
        <v>599</v>
      </c>
      <c r="B228" s="6" t="s">
        <v>600</v>
      </c>
      <c r="C228" s="6" t="s">
        <v>601</v>
      </c>
      <c r="D228" s="6" t="s">
        <v>12</v>
      </c>
      <c r="E228" s="6" t="s">
        <v>8728</v>
      </c>
      <c r="F228" s="7">
        <v>23098</v>
      </c>
      <c r="G228" s="6" t="s">
        <v>8708</v>
      </c>
      <c r="S228" s="6" t="s">
        <v>21</v>
      </c>
      <c r="T228" s="6" t="s">
        <v>8709</v>
      </c>
    </row>
    <row r="229" spans="1:20" x14ac:dyDescent="0.25">
      <c r="A229" s="6" t="s">
        <v>602</v>
      </c>
      <c r="B229" s="6" t="s">
        <v>603</v>
      </c>
      <c r="C229" s="6" t="s">
        <v>604</v>
      </c>
      <c r="D229" s="6" t="s">
        <v>34</v>
      </c>
      <c r="E229" s="6" t="s">
        <v>8723</v>
      </c>
      <c r="F229" s="7">
        <v>29458</v>
      </c>
      <c r="G229" s="6" t="s">
        <v>8710</v>
      </c>
      <c r="S229" s="6" t="s">
        <v>15</v>
      </c>
      <c r="T229" s="6" t="s">
        <v>8707</v>
      </c>
    </row>
    <row r="230" spans="1:20" x14ac:dyDescent="0.25">
      <c r="A230" s="6" t="s">
        <v>605</v>
      </c>
      <c r="B230" s="6" t="s">
        <v>606</v>
      </c>
      <c r="C230" s="6" t="s">
        <v>607</v>
      </c>
      <c r="D230" s="6" t="s">
        <v>31</v>
      </c>
      <c r="E230" s="6" t="s">
        <v>91</v>
      </c>
      <c r="F230" s="7">
        <v>15106</v>
      </c>
      <c r="G230" s="6" t="s">
        <v>8709</v>
      </c>
      <c r="S230" s="6" t="s">
        <v>15</v>
      </c>
      <c r="T230" s="6" t="s">
        <v>8707</v>
      </c>
    </row>
    <row r="231" spans="1:20" x14ac:dyDescent="0.25">
      <c r="A231" s="6" t="s">
        <v>608</v>
      </c>
      <c r="B231" s="6" t="s">
        <v>609</v>
      </c>
      <c r="C231" s="6" t="s">
        <v>610</v>
      </c>
      <c r="D231" s="6" t="s">
        <v>26</v>
      </c>
      <c r="E231" s="6" t="s">
        <v>8725</v>
      </c>
      <c r="F231" s="7">
        <v>21725</v>
      </c>
      <c r="G231" s="6" t="s">
        <v>8707</v>
      </c>
      <c r="S231" s="6" t="s">
        <v>21</v>
      </c>
      <c r="T231" s="6" t="s">
        <v>8709</v>
      </c>
    </row>
    <row r="232" spans="1:20" x14ac:dyDescent="0.25">
      <c r="A232" s="6" t="s">
        <v>611</v>
      </c>
      <c r="B232" s="6" t="s">
        <v>612</v>
      </c>
      <c r="C232" s="6" t="s">
        <v>6531</v>
      </c>
      <c r="D232" s="6" t="s">
        <v>31</v>
      </c>
      <c r="E232" s="6" t="s">
        <v>8698</v>
      </c>
      <c r="F232" s="7">
        <v>40461</v>
      </c>
      <c r="G232" s="6" t="s">
        <v>8707</v>
      </c>
      <c r="S232" s="6" t="s">
        <v>49</v>
      </c>
      <c r="T232" s="6" t="s">
        <v>8710</v>
      </c>
    </row>
    <row r="233" spans="1:20" x14ac:dyDescent="0.25">
      <c r="A233" s="6" t="s">
        <v>613</v>
      </c>
      <c r="B233" s="6" t="s">
        <v>614</v>
      </c>
      <c r="C233" s="6" t="s">
        <v>615</v>
      </c>
      <c r="D233" s="6" t="s">
        <v>31</v>
      </c>
      <c r="E233" s="6" t="s">
        <v>8703</v>
      </c>
      <c r="F233" s="7">
        <v>11150</v>
      </c>
      <c r="G233" s="6" t="s">
        <v>8709</v>
      </c>
      <c r="S233" s="6" t="s">
        <v>15</v>
      </c>
      <c r="T233" s="6" t="s">
        <v>8707</v>
      </c>
    </row>
    <row r="234" spans="1:20" x14ac:dyDescent="0.25">
      <c r="A234" s="6" t="s">
        <v>616</v>
      </c>
      <c r="B234" s="6" t="s">
        <v>617</v>
      </c>
      <c r="C234" s="6" t="s">
        <v>618</v>
      </c>
      <c r="D234" s="6" t="s">
        <v>34</v>
      </c>
      <c r="E234" s="6" t="s">
        <v>8723</v>
      </c>
      <c r="F234" s="7">
        <v>34880</v>
      </c>
      <c r="G234" s="6" t="s">
        <v>8710</v>
      </c>
      <c r="S234" s="6" t="s">
        <v>49</v>
      </c>
      <c r="T234" s="6" t="s">
        <v>8710</v>
      </c>
    </row>
    <row r="235" spans="1:20" x14ac:dyDescent="0.25">
      <c r="A235" s="6" t="s">
        <v>619</v>
      </c>
      <c r="B235" s="6" t="s">
        <v>620</v>
      </c>
      <c r="C235" s="6" t="s">
        <v>621</v>
      </c>
      <c r="D235" s="6" t="s">
        <v>22</v>
      </c>
      <c r="E235" s="6" t="s">
        <v>8704</v>
      </c>
      <c r="F235" s="7">
        <v>22740</v>
      </c>
      <c r="G235" s="6" t="s">
        <v>8707</v>
      </c>
      <c r="S235" s="6" t="s">
        <v>41</v>
      </c>
      <c r="T235" s="6" t="s">
        <v>8708</v>
      </c>
    </row>
    <row r="236" spans="1:20" x14ac:dyDescent="0.25">
      <c r="A236" s="6" t="s">
        <v>622</v>
      </c>
      <c r="B236" s="6" t="s">
        <v>623</v>
      </c>
      <c r="C236" s="6" t="s">
        <v>6575</v>
      </c>
      <c r="D236" s="6" t="s">
        <v>34</v>
      </c>
      <c r="E236" s="6" t="s">
        <v>8723</v>
      </c>
      <c r="F236" s="7">
        <v>24897</v>
      </c>
      <c r="G236" s="6" t="s">
        <v>8710</v>
      </c>
      <c r="S236" s="6" t="s">
        <v>49</v>
      </c>
      <c r="T236" s="6" t="s">
        <v>8710</v>
      </c>
    </row>
    <row r="237" spans="1:20" x14ac:dyDescent="0.25">
      <c r="A237" s="6" t="s">
        <v>624</v>
      </c>
      <c r="B237" s="6" t="s">
        <v>625</v>
      </c>
      <c r="C237" s="6" t="s">
        <v>626</v>
      </c>
      <c r="D237" s="6" t="s">
        <v>16</v>
      </c>
      <c r="E237" s="6" t="s">
        <v>8730</v>
      </c>
      <c r="F237" s="7">
        <v>27344</v>
      </c>
      <c r="G237" s="6" t="s">
        <v>8708</v>
      </c>
      <c r="S237" s="6" t="s">
        <v>49</v>
      </c>
      <c r="T237" s="6" t="s">
        <v>8710</v>
      </c>
    </row>
    <row r="238" spans="1:20" x14ac:dyDescent="0.25">
      <c r="A238" s="6" t="s">
        <v>5866</v>
      </c>
      <c r="B238" s="6" t="s">
        <v>195</v>
      </c>
      <c r="C238" s="6" t="s">
        <v>196</v>
      </c>
      <c r="D238" s="6" t="s">
        <v>34</v>
      </c>
      <c r="E238" s="6" t="s">
        <v>8723</v>
      </c>
      <c r="F238" s="7">
        <v>22392</v>
      </c>
      <c r="G238" s="6" t="s">
        <v>8710</v>
      </c>
      <c r="S238" s="6" t="s">
        <v>11</v>
      </c>
      <c r="T238" s="6" t="s">
        <v>8711</v>
      </c>
    </row>
    <row r="239" spans="1:20" x14ac:dyDescent="0.25">
      <c r="A239" s="6" t="s">
        <v>627</v>
      </c>
      <c r="B239" s="6" t="s">
        <v>628</v>
      </c>
      <c r="C239" s="6" t="s">
        <v>629</v>
      </c>
      <c r="D239" s="6" t="s">
        <v>34</v>
      </c>
      <c r="E239" s="6" t="s">
        <v>8726</v>
      </c>
      <c r="F239" s="7">
        <v>38553</v>
      </c>
      <c r="G239" s="6" t="s">
        <v>8710</v>
      </c>
      <c r="S239" s="6" t="s">
        <v>49</v>
      </c>
      <c r="T239" s="6" t="s">
        <v>8710</v>
      </c>
    </row>
    <row r="240" spans="1:20" x14ac:dyDescent="0.25">
      <c r="A240" s="6" t="s">
        <v>630</v>
      </c>
      <c r="B240" s="6" t="s">
        <v>631</v>
      </c>
      <c r="C240" s="6" t="s">
        <v>6576</v>
      </c>
      <c r="D240" s="6" t="s">
        <v>16</v>
      </c>
      <c r="E240" s="6" t="s">
        <v>8701</v>
      </c>
      <c r="F240" s="7">
        <v>22195</v>
      </c>
      <c r="G240" s="6" t="s">
        <v>8711</v>
      </c>
      <c r="S240" s="6" t="s">
        <v>21</v>
      </c>
      <c r="T240" s="6" t="s">
        <v>8709</v>
      </c>
    </row>
    <row r="241" spans="1:20" x14ac:dyDescent="0.25">
      <c r="A241" s="6" t="s">
        <v>632</v>
      </c>
      <c r="B241" s="6" t="s">
        <v>633</v>
      </c>
      <c r="C241" s="6" t="s">
        <v>6577</v>
      </c>
      <c r="D241" s="6" t="s">
        <v>34</v>
      </c>
      <c r="E241" s="6" t="s">
        <v>8723</v>
      </c>
      <c r="F241" s="7">
        <v>29052</v>
      </c>
      <c r="G241" s="6" t="s">
        <v>8710</v>
      </c>
      <c r="S241" s="6" t="s">
        <v>11</v>
      </c>
      <c r="T241" s="6" t="s">
        <v>8711</v>
      </c>
    </row>
    <row r="242" spans="1:20" x14ac:dyDescent="0.25">
      <c r="A242" s="6" t="s">
        <v>6490</v>
      </c>
      <c r="B242" s="6" t="s">
        <v>634</v>
      </c>
      <c r="C242" s="6" t="s">
        <v>635</v>
      </c>
      <c r="D242" s="6" t="s">
        <v>31</v>
      </c>
      <c r="E242" s="6" t="s">
        <v>8700</v>
      </c>
      <c r="F242" s="7">
        <v>14080</v>
      </c>
      <c r="G242" s="6" t="s">
        <v>8709</v>
      </c>
      <c r="S242" s="6" t="s">
        <v>49</v>
      </c>
      <c r="T242" s="6" t="s">
        <v>8710</v>
      </c>
    </row>
    <row r="243" spans="1:20" x14ac:dyDescent="0.25">
      <c r="A243" s="6" t="s">
        <v>636</v>
      </c>
      <c r="B243" s="6" t="s">
        <v>637</v>
      </c>
      <c r="C243" s="6" t="s">
        <v>638</v>
      </c>
      <c r="D243" s="6" t="s">
        <v>26</v>
      </c>
      <c r="E243" s="6" t="s">
        <v>8721</v>
      </c>
      <c r="F243" s="7">
        <v>16932</v>
      </c>
      <c r="G243" s="6" t="s">
        <v>8711</v>
      </c>
      <c r="S243" s="6" t="s">
        <v>41</v>
      </c>
      <c r="T243" s="6" t="s">
        <v>8708</v>
      </c>
    </row>
    <row r="244" spans="1:20" x14ac:dyDescent="0.25">
      <c r="A244" s="6" t="s">
        <v>639</v>
      </c>
      <c r="B244" s="6" t="s">
        <v>640</v>
      </c>
      <c r="C244" s="6" t="s">
        <v>641</v>
      </c>
      <c r="D244" s="6" t="s">
        <v>34</v>
      </c>
      <c r="E244" s="6" t="s">
        <v>8722</v>
      </c>
      <c r="F244" s="7">
        <v>28356</v>
      </c>
      <c r="G244" s="6" t="s">
        <v>8710</v>
      </c>
      <c r="S244" s="6" t="s">
        <v>11</v>
      </c>
      <c r="T244" s="6" t="s">
        <v>8711</v>
      </c>
    </row>
    <row r="245" spans="1:20" x14ac:dyDescent="0.25">
      <c r="A245" s="6" t="s">
        <v>642</v>
      </c>
      <c r="B245" s="6" t="s">
        <v>643</v>
      </c>
      <c r="C245" s="6" t="s">
        <v>644</v>
      </c>
      <c r="D245" s="6" t="s">
        <v>12</v>
      </c>
      <c r="E245" s="6" t="s">
        <v>8727</v>
      </c>
      <c r="F245" s="7">
        <v>2751</v>
      </c>
      <c r="G245" s="6" t="s">
        <v>8708</v>
      </c>
      <c r="S245" s="6" t="s">
        <v>15</v>
      </c>
      <c r="T245" s="6" t="s">
        <v>8707</v>
      </c>
    </row>
    <row r="246" spans="1:20" x14ac:dyDescent="0.25">
      <c r="A246" s="6" t="s">
        <v>645</v>
      </c>
      <c r="B246" s="6" t="s">
        <v>646</v>
      </c>
      <c r="C246" s="6" t="s">
        <v>647</v>
      </c>
      <c r="D246" s="6" t="s">
        <v>26</v>
      </c>
      <c r="E246" s="6" t="s">
        <v>8721</v>
      </c>
      <c r="F246" s="7">
        <v>23530</v>
      </c>
      <c r="G246" s="6" t="s">
        <v>8711</v>
      </c>
      <c r="S246" s="6" t="s">
        <v>49</v>
      </c>
      <c r="T246" s="6" t="s">
        <v>8710</v>
      </c>
    </row>
    <row r="247" spans="1:20" x14ac:dyDescent="0.25">
      <c r="A247" s="6" t="s">
        <v>648</v>
      </c>
      <c r="B247" s="6" t="s">
        <v>649</v>
      </c>
      <c r="C247" s="6" t="s">
        <v>63</v>
      </c>
      <c r="D247" s="6" t="s">
        <v>22</v>
      </c>
      <c r="E247" s="6" t="s">
        <v>8720</v>
      </c>
      <c r="F247" s="7">
        <v>20248</v>
      </c>
      <c r="G247" s="6" t="s">
        <v>8707</v>
      </c>
      <c r="S247" s="6" t="s">
        <v>49</v>
      </c>
      <c r="T247" s="6" t="s">
        <v>8710</v>
      </c>
    </row>
    <row r="248" spans="1:20" x14ac:dyDescent="0.25">
      <c r="A248" s="6" t="s">
        <v>650</v>
      </c>
      <c r="B248" s="6" t="s">
        <v>651</v>
      </c>
      <c r="C248" s="6" t="s">
        <v>652</v>
      </c>
      <c r="D248" s="6" t="s">
        <v>34</v>
      </c>
      <c r="E248" s="6" t="s">
        <v>8702</v>
      </c>
      <c r="F248" s="7">
        <v>27746</v>
      </c>
      <c r="G248" s="6" t="s">
        <v>8710</v>
      </c>
      <c r="S248" s="6" t="s">
        <v>41</v>
      </c>
      <c r="T248" s="6" t="s">
        <v>8708</v>
      </c>
    </row>
    <row r="249" spans="1:20" x14ac:dyDescent="0.25">
      <c r="A249" s="6" t="s">
        <v>653</v>
      </c>
      <c r="B249" s="6" t="s">
        <v>654</v>
      </c>
      <c r="C249" s="6" t="s">
        <v>655</v>
      </c>
      <c r="D249" s="6" t="s">
        <v>34</v>
      </c>
      <c r="E249" s="6" t="s">
        <v>8722</v>
      </c>
      <c r="F249" s="7">
        <v>22068</v>
      </c>
      <c r="G249" s="6" t="s">
        <v>8710</v>
      </c>
      <c r="S249" s="6" t="s">
        <v>41</v>
      </c>
      <c r="T249" s="6" t="s">
        <v>8708</v>
      </c>
    </row>
    <row r="250" spans="1:20" x14ac:dyDescent="0.25">
      <c r="A250" s="6" t="s">
        <v>656</v>
      </c>
      <c r="B250" s="6" t="s">
        <v>657</v>
      </c>
      <c r="C250" s="6" t="s">
        <v>658</v>
      </c>
      <c r="D250" s="6" t="s">
        <v>12</v>
      </c>
      <c r="E250" s="6" t="s">
        <v>8727</v>
      </c>
      <c r="F250" s="7">
        <v>17724</v>
      </c>
      <c r="G250" s="6" t="s">
        <v>8708</v>
      </c>
      <c r="S250" s="6" t="s">
        <v>49</v>
      </c>
      <c r="T250" s="6" t="s">
        <v>8710</v>
      </c>
    </row>
    <row r="251" spans="1:20" x14ac:dyDescent="0.25">
      <c r="A251" s="6" t="s">
        <v>659</v>
      </c>
      <c r="B251" s="6" t="s">
        <v>660</v>
      </c>
      <c r="C251" s="6" t="s">
        <v>6578</v>
      </c>
      <c r="D251" s="6" t="s">
        <v>16</v>
      </c>
      <c r="E251" s="6" t="s">
        <v>8730</v>
      </c>
      <c r="F251" s="7">
        <v>8607</v>
      </c>
      <c r="G251" s="6" t="s">
        <v>8708</v>
      </c>
      <c r="S251" s="6" t="s">
        <v>21</v>
      </c>
      <c r="T251" s="6" t="s">
        <v>8709</v>
      </c>
    </row>
    <row r="252" spans="1:20" x14ac:dyDescent="0.25">
      <c r="A252" s="6" t="s">
        <v>661</v>
      </c>
      <c r="B252" s="6" t="s">
        <v>662</v>
      </c>
      <c r="C252" s="6" t="s">
        <v>6579</v>
      </c>
      <c r="D252" s="6" t="s">
        <v>34</v>
      </c>
      <c r="E252" s="6" t="s">
        <v>8702</v>
      </c>
      <c r="F252" s="7">
        <v>16558</v>
      </c>
      <c r="G252" s="6" t="s">
        <v>8710</v>
      </c>
      <c r="S252" s="6" t="s">
        <v>49</v>
      </c>
      <c r="T252" s="6" t="s">
        <v>8710</v>
      </c>
    </row>
    <row r="253" spans="1:20" x14ac:dyDescent="0.25">
      <c r="A253" s="6" t="s">
        <v>663</v>
      </c>
      <c r="B253" s="6" t="s">
        <v>664</v>
      </c>
      <c r="C253" s="6" t="s">
        <v>216</v>
      </c>
      <c r="D253" s="6" t="s">
        <v>31</v>
      </c>
      <c r="E253" s="6" t="s">
        <v>8700</v>
      </c>
      <c r="F253" s="7">
        <v>8521</v>
      </c>
      <c r="G253" s="6" t="s">
        <v>8709</v>
      </c>
      <c r="S253" s="6" t="s">
        <v>49</v>
      </c>
      <c r="T253" s="6" t="s">
        <v>8710</v>
      </c>
    </row>
    <row r="254" spans="1:20" x14ac:dyDescent="0.25">
      <c r="A254" s="6" t="s">
        <v>665</v>
      </c>
      <c r="B254" s="6" t="s">
        <v>666</v>
      </c>
      <c r="C254" s="6" t="s">
        <v>667</v>
      </c>
      <c r="D254" s="6" t="s">
        <v>34</v>
      </c>
      <c r="E254" s="6" t="s">
        <v>8723</v>
      </c>
      <c r="F254" s="7">
        <v>27454</v>
      </c>
      <c r="G254" s="6" t="s">
        <v>8710</v>
      </c>
      <c r="S254" s="6" t="s">
        <v>49</v>
      </c>
      <c r="T254" s="6" t="s">
        <v>8710</v>
      </c>
    </row>
    <row r="255" spans="1:20" x14ac:dyDescent="0.25">
      <c r="A255" s="6" t="s">
        <v>668</v>
      </c>
      <c r="B255" s="6" t="s">
        <v>669</v>
      </c>
      <c r="C255" s="6" t="s">
        <v>6580</v>
      </c>
      <c r="D255" s="6" t="s">
        <v>34</v>
      </c>
      <c r="E255" s="6" t="s">
        <v>8702</v>
      </c>
      <c r="F255" s="7">
        <v>19793</v>
      </c>
      <c r="G255" s="6" t="s">
        <v>8710</v>
      </c>
      <c r="S255" s="6" t="s">
        <v>21</v>
      </c>
      <c r="T255" s="6" t="s">
        <v>8709</v>
      </c>
    </row>
    <row r="256" spans="1:20" x14ac:dyDescent="0.25">
      <c r="A256" s="6" t="s">
        <v>670</v>
      </c>
      <c r="B256" s="6" t="s">
        <v>671</v>
      </c>
      <c r="C256" s="6" t="s">
        <v>6581</v>
      </c>
      <c r="D256" s="6" t="s">
        <v>34</v>
      </c>
      <c r="E256" s="6" t="s">
        <v>8726</v>
      </c>
      <c r="F256" s="7">
        <v>18043</v>
      </c>
      <c r="G256" s="6" t="s">
        <v>8710</v>
      </c>
      <c r="S256" s="6" t="s">
        <v>41</v>
      </c>
      <c r="T256" s="6" t="s">
        <v>8708</v>
      </c>
    </row>
    <row r="257" spans="1:20" x14ac:dyDescent="0.25">
      <c r="A257" s="6" t="s">
        <v>672</v>
      </c>
      <c r="B257" s="6" t="s">
        <v>673</v>
      </c>
      <c r="C257" s="6" t="s">
        <v>674</v>
      </c>
      <c r="D257" s="6" t="s">
        <v>31</v>
      </c>
      <c r="E257" s="6" t="s">
        <v>8703</v>
      </c>
      <c r="F257" s="7">
        <v>41821</v>
      </c>
      <c r="G257" s="6" t="s">
        <v>8709</v>
      </c>
      <c r="S257" s="6" t="s">
        <v>41</v>
      </c>
      <c r="T257" s="6" t="s">
        <v>8708</v>
      </c>
    </row>
    <row r="258" spans="1:20" x14ac:dyDescent="0.25">
      <c r="A258" s="6" t="s">
        <v>6174</v>
      </c>
      <c r="B258" s="6" t="s">
        <v>675</v>
      </c>
      <c r="C258" s="6" t="s">
        <v>152</v>
      </c>
      <c r="D258" s="6" t="s">
        <v>12</v>
      </c>
      <c r="E258" s="6" t="s">
        <v>8718</v>
      </c>
      <c r="F258" s="7">
        <v>7660</v>
      </c>
      <c r="G258" s="6" t="s">
        <v>8708</v>
      </c>
      <c r="S258" s="6" t="s">
        <v>21</v>
      </c>
      <c r="T258" s="6" t="s">
        <v>8709</v>
      </c>
    </row>
    <row r="259" spans="1:20" x14ac:dyDescent="0.25">
      <c r="A259" s="6" t="s">
        <v>676</v>
      </c>
      <c r="B259" s="6" t="s">
        <v>677</v>
      </c>
      <c r="C259" s="6" t="s">
        <v>678</v>
      </c>
      <c r="D259" s="6" t="s">
        <v>16</v>
      </c>
      <c r="E259" s="6" t="s">
        <v>8730</v>
      </c>
      <c r="F259" s="7">
        <v>22390</v>
      </c>
      <c r="G259" s="6" t="s">
        <v>8708</v>
      </c>
      <c r="S259" s="6" t="s">
        <v>49</v>
      </c>
      <c r="T259" s="6" t="s">
        <v>8710</v>
      </c>
    </row>
    <row r="260" spans="1:20" x14ac:dyDescent="0.25">
      <c r="A260" s="6" t="s">
        <v>679</v>
      </c>
      <c r="B260" s="6" t="s">
        <v>680</v>
      </c>
      <c r="C260" s="6" t="s">
        <v>8732</v>
      </c>
      <c r="D260" s="6" t="s">
        <v>22</v>
      </c>
      <c r="E260" s="6" t="s">
        <v>8704</v>
      </c>
      <c r="F260" s="7">
        <v>22628</v>
      </c>
      <c r="G260" s="6" t="s">
        <v>8709</v>
      </c>
      <c r="S260" s="6" t="s">
        <v>21</v>
      </c>
      <c r="T260" s="6" t="s">
        <v>8709</v>
      </c>
    </row>
    <row r="261" spans="1:20" x14ac:dyDescent="0.25">
      <c r="A261" s="6" t="s">
        <v>681</v>
      </c>
      <c r="B261" s="6" t="s">
        <v>682</v>
      </c>
      <c r="C261" s="6" t="s">
        <v>6582</v>
      </c>
      <c r="D261" s="6" t="s">
        <v>34</v>
      </c>
      <c r="E261" s="6" t="s">
        <v>8702</v>
      </c>
      <c r="F261" s="7">
        <v>23468</v>
      </c>
      <c r="G261" s="6" t="s">
        <v>8710</v>
      </c>
      <c r="S261" s="6" t="s">
        <v>21</v>
      </c>
      <c r="T261" s="6" t="s">
        <v>8709</v>
      </c>
    </row>
    <row r="262" spans="1:20" x14ac:dyDescent="0.25">
      <c r="A262" s="6" t="s">
        <v>683</v>
      </c>
      <c r="B262" s="6" t="s">
        <v>684</v>
      </c>
      <c r="C262" s="6" t="s">
        <v>685</v>
      </c>
      <c r="D262" s="6" t="s">
        <v>31</v>
      </c>
      <c r="E262" s="6" t="s">
        <v>8703</v>
      </c>
      <c r="F262" s="7">
        <v>35223</v>
      </c>
      <c r="G262" s="6" t="s">
        <v>8709</v>
      </c>
      <c r="S262" s="6" t="s">
        <v>41</v>
      </c>
      <c r="T262" s="6" t="s">
        <v>8708</v>
      </c>
    </row>
    <row r="263" spans="1:20" x14ac:dyDescent="0.25">
      <c r="A263" s="6" t="s">
        <v>686</v>
      </c>
      <c r="B263" s="6" t="s">
        <v>687</v>
      </c>
      <c r="C263" s="6" t="s">
        <v>356</v>
      </c>
      <c r="D263" s="6" t="s">
        <v>31</v>
      </c>
      <c r="E263" s="6" t="s">
        <v>8703</v>
      </c>
      <c r="F263" s="7">
        <v>21875</v>
      </c>
      <c r="G263" s="6" t="s">
        <v>8709</v>
      </c>
      <c r="S263" s="6" t="s">
        <v>11</v>
      </c>
      <c r="T263" s="6" t="s">
        <v>8711</v>
      </c>
    </row>
    <row r="264" spans="1:20" x14ac:dyDescent="0.25">
      <c r="A264" s="6" t="s">
        <v>688</v>
      </c>
      <c r="B264" s="6" t="s">
        <v>689</v>
      </c>
      <c r="C264" s="6" t="s">
        <v>6583</v>
      </c>
      <c r="D264" s="6" t="s">
        <v>12</v>
      </c>
      <c r="E264" s="6" t="s">
        <v>8719</v>
      </c>
      <c r="F264" s="7">
        <v>17302</v>
      </c>
      <c r="G264" s="6" t="s">
        <v>8708</v>
      </c>
      <c r="S264" s="6" t="s">
        <v>49</v>
      </c>
      <c r="T264" s="6" t="s">
        <v>8710</v>
      </c>
    </row>
    <row r="265" spans="1:20" x14ac:dyDescent="0.25">
      <c r="A265" s="6" t="s">
        <v>690</v>
      </c>
      <c r="B265" s="6" t="s">
        <v>691</v>
      </c>
      <c r="C265" s="6" t="s">
        <v>692</v>
      </c>
      <c r="D265" s="6" t="s">
        <v>16</v>
      </c>
      <c r="E265" s="6" t="s">
        <v>8697</v>
      </c>
      <c r="F265" s="7">
        <v>18794</v>
      </c>
      <c r="G265" s="6" t="s">
        <v>8711</v>
      </c>
      <c r="S265" s="6" t="s">
        <v>41</v>
      </c>
      <c r="T265" s="6" t="s">
        <v>8708</v>
      </c>
    </row>
    <row r="266" spans="1:20" x14ac:dyDescent="0.25">
      <c r="A266" s="6" t="s">
        <v>693</v>
      </c>
      <c r="B266" s="6" t="s">
        <v>694</v>
      </c>
      <c r="C266" s="6" t="s">
        <v>695</v>
      </c>
      <c r="D266" s="6" t="s">
        <v>34</v>
      </c>
      <c r="E266" s="6" t="s">
        <v>8722</v>
      </c>
      <c r="F266" s="7">
        <v>23187</v>
      </c>
      <c r="G266" s="6" t="s">
        <v>8710</v>
      </c>
      <c r="S266" s="6" t="s">
        <v>11</v>
      </c>
      <c r="T266" s="6" t="s">
        <v>8711</v>
      </c>
    </row>
    <row r="267" spans="1:20" x14ac:dyDescent="0.25">
      <c r="A267" s="6" t="s">
        <v>696</v>
      </c>
      <c r="B267" s="6" t="s">
        <v>697</v>
      </c>
      <c r="C267" s="6" t="s">
        <v>698</v>
      </c>
      <c r="D267" s="6" t="s">
        <v>12</v>
      </c>
      <c r="E267" s="6" t="s">
        <v>8718</v>
      </c>
      <c r="F267" s="7">
        <v>27912</v>
      </c>
      <c r="G267" s="6" t="s">
        <v>8708</v>
      </c>
      <c r="S267" s="6" t="s">
        <v>41</v>
      </c>
      <c r="T267" s="6" t="s">
        <v>8708</v>
      </c>
    </row>
    <row r="268" spans="1:20" x14ac:dyDescent="0.25">
      <c r="A268" s="6" t="s">
        <v>699</v>
      </c>
      <c r="B268" s="6" t="s">
        <v>700</v>
      </c>
      <c r="C268" s="6" t="s">
        <v>701</v>
      </c>
      <c r="D268" s="6" t="s">
        <v>26</v>
      </c>
      <c r="E268" s="6" t="s">
        <v>8721</v>
      </c>
      <c r="F268" s="7">
        <v>32962</v>
      </c>
      <c r="G268" s="6" t="s">
        <v>8711</v>
      </c>
      <c r="S268" s="6" t="s">
        <v>11</v>
      </c>
      <c r="T268" s="6" t="s">
        <v>8711</v>
      </c>
    </row>
    <row r="269" spans="1:20" x14ac:dyDescent="0.25">
      <c r="A269" s="6" t="s">
        <v>702</v>
      </c>
      <c r="B269" s="6" t="s">
        <v>703</v>
      </c>
      <c r="C269" s="6" t="s">
        <v>704</v>
      </c>
      <c r="D269" s="6" t="s">
        <v>16</v>
      </c>
      <c r="E269" s="6" t="s">
        <v>8724</v>
      </c>
      <c r="F269" s="7">
        <v>22551</v>
      </c>
      <c r="G269" s="6" t="s">
        <v>8708</v>
      </c>
      <c r="S269" s="6" t="s">
        <v>41</v>
      </c>
      <c r="T269" s="6" t="s">
        <v>8708</v>
      </c>
    </row>
    <row r="270" spans="1:20" x14ac:dyDescent="0.25">
      <c r="A270" s="6" t="s">
        <v>705</v>
      </c>
      <c r="B270" s="6" t="s">
        <v>706</v>
      </c>
      <c r="C270" s="6" t="s">
        <v>179</v>
      </c>
      <c r="D270" s="6" t="s">
        <v>26</v>
      </c>
      <c r="E270" s="6" t="s">
        <v>8716</v>
      </c>
      <c r="F270" s="7">
        <v>4203</v>
      </c>
      <c r="G270" s="6" t="s">
        <v>8711</v>
      </c>
      <c r="S270" s="6" t="s">
        <v>49</v>
      </c>
      <c r="T270" s="6" t="s">
        <v>8710</v>
      </c>
    </row>
    <row r="271" spans="1:20" x14ac:dyDescent="0.25">
      <c r="A271" s="6" t="s">
        <v>707</v>
      </c>
      <c r="B271" s="6" t="s">
        <v>708</v>
      </c>
      <c r="C271" s="6" t="s">
        <v>6584</v>
      </c>
      <c r="D271" s="6" t="s">
        <v>12</v>
      </c>
      <c r="E271" s="6" t="s">
        <v>8727</v>
      </c>
      <c r="F271" s="7">
        <v>15146</v>
      </c>
      <c r="G271" s="6" t="s">
        <v>8708</v>
      </c>
      <c r="S271" s="6" t="s">
        <v>11</v>
      </c>
      <c r="T271" s="6" t="s">
        <v>8711</v>
      </c>
    </row>
    <row r="272" spans="1:20" x14ac:dyDescent="0.25">
      <c r="A272" s="6" t="s">
        <v>6108</v>
      </c>
      <c r="B272" s="6" t="s">
        <v>736</v>
      </c>
      <c r="C272" s="6" t="s">
        <v>6585</v>
      </c>
      <c r="D272" s="6" t="s">
        <v>34</v>
      </c>
      <c r="E272" s="6" t="s">
        <v>8722</v>
      </c>
      <c r="F272" s="7">
        <v>23277</v>
      </c>
      <c r="G272" s="6" t="s">
        <v>8710</v>
      </c>
      <c r="S272" s="6" t="s">
        <v>49</v>
      </c>
      <c r="T272" s="6" t="s">
        <v>8710</v>
      </c>
    </row>
    <row r="273" spans="1:20" x14ac:dyDescent="0.25">
      <c r="A273" s="6" t="s">
        <v>709</v>
      </c>
      <c r="B273" s="6" t="s">
        <v>710</v>
      </c>
      <c r="C273" s="6" t="s">
        <v>711</v>
      </c>
      <c r="D273" s="6" t="s">
        <v>26</v>
      </c>
      <c r="E273" s="6" t="s">
        <v>8729</v>
      </c>
      <c r="F273" s="7">
        <v>21601</v>
      </c>
      <c r="G273" s="6" t="s">
        <v>8711</v>
      </c>
      <c r="S273" s="6" t="s">
        <v>41</v>
      </c>
      <c r="T273" s="6" t="s">
        <v>8708</v>
      </c>
    </row>
    <row r="274" spans="1:20" x14ac:dyDescent="0.25">
      <c r="A274" s="6" t="s">
        <v>712</v>
      </c>
      <c r="B274" s="6" t="s">
        <v>713</v>
      </c>
      <c r="C274" s="6" t="s">
        <v>714</v>
      </c>
      <c r="D274" s="6" t="s">
        <v>34</v>
      </c>
      <c r="E274" s="6" t="s">
        <v>8723</v>
      </c>
      <c r="F274" s="7">
        <v>17779</v>
      </c>
      <c r="G274" s="6" t="s">
        <v>8710</v>
      </c>
      <c r="S274" s="6" t="s">
        <v>49</v>
      </c>
      <c r="T274" s="6" t="s">
        <v>8710</v>
      </c>
    </row>
    <row r="275" spans="1:20" x14ac:dyDescent="0.25">
      <c r="A275" s="6" t="s">
        <v>715</v>
      </c>
      <c r="B275" s="6" t="s">
        <v>716</v>
      </c>
      <c r="C275" s="6" t="s">
        <v>717</v>
      </c>
      <c r="D275" s="6" t="s">
        <v>12</v>
      </c>
      <c r="E275" s="6" t="s">
        <v>8728</v>
      </c>
      <c r="F275" s="7">
        <v>15124</v>
      </c>
      <c r="G275" s="6" t="s">
        <v>8708</v>
      </c>
      <c r="S275" s="6" t="s">
        <v>15</v>
      </c>
      <c r="T275" s="6" t="s">
        <v>8707</v>
      </c>
    </row>
    <row r="276" spans="1:20" x14ac:dyDescent="0.25">
      <c r="A276" s="6" t="s">
        <v>718</v>
      </c>
      <c r="B276" s="6" t="s">
        <v>719</v>
      </c>
      <c r="C276" s="6" t="s">
        <v>6586</v>
      </c>
      <c r="D276" s="6" t="s">
        <v>34</v>
      </c>
      <c r="E276" s="6" t="s">
        <v>8702</v>
      </c>
      <c r="F276" s="7">
        <v>23590</v>
      </c>
      <c r="G276" s="6" t="s">
        <v>8710</v>
      </c>
      <c r="S276" s="6" t="s">
        <v>49</v>
      </c>
      <c r="T276" s="6" t="s">
        <v>8710</v>
      </c>
    </row>
    <row r="277" spans="1:20" x14ac:dyDescent="0.25">
      <c r="A277" s="6" t="s">
        <v>720</v>
      </c>
      <c r="B277" s="6" t="s">
        <v>721</v>
      </c>
      <c r="C277" s="6" t="s">
        <v>722</v>
      </c>
      <c r="D277" s="6" t="s">
        <v>31</v>
      </c>
      <c r="E277" s="6" t="s">
        <v>8698</v>
      </c>
      <c r="F277" s="7">
        <v>18298</v>
      </c>
      <c r="G277" s="6" t="s">
        <v>8707</v>
      </c>
      <c r="S277" s="6" t="s">
        <v>41</v>
      </c>
      <c r="T277" s="6" t="s">
        <v>8708</v>
      </c>
    </row>
    <row r="278" spans="1:20" x14ac:dyDescent="0.25">
      <c r="A278" s="6" t="s">
        <v>723</v>
      </c>
      <c r="B278" s="6" t="s">
        <v>724</v>
      </c>
      <c r="C278" s="6" t="s">
        <v>725</v>
      </c>
      <c r="D278" s="6" t="s">
        <v>34</v>
      </c>
      <c r="E278" s="6" t="s">
        <v>8722</v>
      </c>
      <c r="F278" s="7">
        <v>12155</v>
      </c>
      <c r="G278" s="6" t="s">
        <v>8710</v>
      </c>
      <c r="S278" s="6" t="s">
        <v>49</v>
      </c>
      <c r="T278" s="6" t="s">
        <v>8710</v>
      </c>
    </row>
    <row r="279" spans="1:20" x14ac:dyDescent="0.25">
      <c r="A279" s="6" t="s">
        <v>726</v>
      </c>
      <c r="B279" s="6" t="s">
        <v>727</v>
      </c>
      <c r="C279" s="6" t="s">
        <v>728</v>
      </c>
      <c r="D279" s="6" t="s">
        <v>12</v>
      </c>
      <c r="E279" s="6" t="s">
        <v>8728</v>
      </c>
      <c r="F279" s="7">
        <v>18050</v>
      </c>
      <c r="G279" s="6" t="s">
        <v>8708</v>
      </c>
      <c r="S279" s="6" t="s">
        <v>41</v>
      </c>
      <c r="T279" s="6" t="s">
        <v>8708</v>
      </c>
    </row>
    <row r="280" spans="1:20" x14ac:dyDescent="0.25">
      <c r="A280" s="6" t="s">
        <v>729</v>
      </c>
      <c r="B280" s="6" t="s">
        <v>730</v>
      </c>
      <c r="C280" s="6" t="s">
        <v>629</v>
      </c>
      <c r="D280" s="6" t="s">
        <v>34</v>
      </c>
      <c r="E280" s="6" t="s">
        <v>8726</v>
      </c>
      <c r="F280" s="7">
        <v>9618</v>
      </c>
      <c r="G280" s="6" t="s">
        <v>8710</v>
      </c>
      <c r="S280" s="6" t="s">
        <v>15</v>
      </c>
      <c r="T280" s="6" t="s">
        <v>8707</v>
      </c>
    </row>
    <row r="281" spans="1:20" x14ac:dyDescent="0.25">
      <c r="A281" s="6" t="s">
        <v>731</v>
      </c>
      <c r="B281" s="6" t="s">
        <v>732</v>
      </c>
      <c r="C281" s="6" t="s">
        <v>6587</v>
      </c>
      <c r="D281" s="6" t="s">
        <v>12</v>
      </c>
      <c r="E281" s="6" t="s">
        <v>8719</v>
      </c>
      <c r="F281" s="7">
        <v>16975</v>
      </c>
      <c r="G281" s="6" t="s">
        <v>8708</v>
      </c>
      <c r="S281" s="6" t="s">
        <v>21</v>
      </c>
      <c r="T281" s="6" t="s">
        <v>8709</v>
      </c>
    </row>
    <row r="282" spans="1:20" x14ac:dyDescent="0.25">
      <c r="A282" s="6" t="s">
        <v>733</v>
      </c>
      <c r="B282" s="6" t="s">
        <v>734</v>
      </c>
      <c r="C282" s="6" t="s">
        <v>735</v>
      </c>
      <c r="D282" s="6" t="s">
        <v>22</v>
      </c>
      <c r="E282" s="6" t="s">
        <v>8717</v>
      </c>
      <c r="F282" s="7">
        <v>11842</v>
      </c>
      <c r="G282" s="6" t="s">
        <v>8707</v>
      </c>
      <c r="S282" s="6" t="s">
        <v>41</v>
      </c>
      <c r="T282" s="6" t="s">
        <v>8708</v>
      </c>
    </row>
    <row r="283" spans="1:20" x14ac:dyDescent="0.25">
      <c r="A283" s="6" t="s">
        <v>737</v>
      </c>
      <c r="B283" s="6" t="s">
        <v>738</v>
      </c>
      <c r="C283" s="6" t="s">
        <v>6588</v>
      </c>
      <c r="D283" s="6" t="s">
        <v>31</v>
      </c>
      <c r="E283" s="6" t="s">
        <v>8703</v>
      </c>
      <c r="F283" s="7">
        <v>21355</v>
      </c>
      <c r="G283" s="6" t="s">
        <v>8709</v>
      </c>
      <c r="S283" s="6" t="s">
        <v>11</v>
      </c>
      <c r="T283" s="6" t="s">
        <v>8711</v>
      </c>
    </row>
    <row r="284" spans="1:20" x14ac:dyDescent="0.25">
      <c r="A284" s="6" t="s">
        <v>739</v>
      </c>
      <c r="B284" s="6" t="s">
        <v>740</v>
      </c>
      <c r="C284" s="6" t="s">
        <v>6589</v>
      </c>
      <c r="D284" s="6" t="s">
        <v>12</v>
      </c>
      <c r="E284" s="6" t="s">
        <v>8719</v>
      </c>
      <c r="F284" s="7">
        <v>15655</v>
      </c>
      <c r="G284" s="6" t="s">
        <v>8708</v>
      </c>
      <c r="S284" s="6" t="s">
        <v>11</v>
      </c>
      <c r="T284" s="6" t="s">
        <v>8711</v>
      </c>
    </row>
    <row r="285" spans="1:20" x14ac:dyDescent="0.25">
      <c r="A285" s="6" t="s">
        <v>741</v>
      </c>
      <c r="B285" s="6" t="s">
        <v>742</v>
      </c>
      <c r="C285" s="6" t="s">
        <v>743</v>
      </c>
      <c r="D285" s="6" t="s">
        <v>16</v>
      </c>
      <c r="E285" s="6" t="s">
        <v>8701</v>
      </c>
      <c r="F285" s="7">
        <v>8058</v>
      </c>
      <c r="G285" s="6" t="s">
        <v>8711</v>
      </c>
      <c r="S285" s="6" t="s">
        <v>49</v>
      </c>
      <c r="T285" s="6" t="s">
        <v>8710</v>
      </c>
    </row>
    <row r="286" spans="1:20" x14ac:dyDescent="0.25">
      <c r="A286" s="6" t="s">
        <v>744</v>
      </c>
      <c r="B286" s="6" t="s">
        <v>745</v>
      </c>
      <c r="C286" s="6" t="s">
        <v>746</v>
      </c>
      <c r="D286" s="6" t="s">
        <v>16</v>
      </c>
      <c r="E286" s="6" t="s">
        <v>8701</v>
      </c>
      <c r="F286" s="7">
        <v>21520</v>
      </c>
      <c r="G286" s="6" t="s">
        <v>8711</v>
      </c>
      <c r="S286" s="6" t="s">
        <v>11</v>
      </c>
      <c r="T286" s="6" t="s">
        <v>8711</v>
      </c>
    </row>
    <row r="287" spans="1:20" x14ac:dyDescent="0.25">
      <c r="A287" s="6" t="s">
        <v>747</v>
      </c>
      <c r="B287" s="6" t="s">
        <v>748</v>
      </c>
      <c r="C287" s="6" t="s">
        <v>749</v>
      </c>
      <c r="D287" s="6" t="s">
        <v>34</v>
      </c>
      <c r="E287" s="6" t="s">
        <v>8723</v>
      </c>
      <c r="F287" s="7">
        <v>13347</v>
      </c>
      <c r="G287" s="6" t="s">
        <v>8710</v>
      </c>
      <c r="S287" s="6" t="s">
        <v>15</v>
      </c>
      <c r="T287" s="6" t="s">
        <v>8707</v>
      </c>
    </row>
    <row r="288" spans="1:20" x14ac:dyDescent="0.25">
      <c r="A288" s="6" t="s">
        <v>750</v>
      </c>
      <c r="B288" s="6" t="s">
        <v>751</v>
      </c>
      <c r="C288" s="6" t="s">
        <v>752</v>
      </c>
      <c r="D288" s="6" t="s">
        <v>26</v>
      </c>
      <c r="E288" s="6" t="s">
        <v>8729</v>
      </c>
      <c r="F288" s="7">
        <v>4176</v>
      </c>
      <c r="G288" s="6" t="s">
        <v>8711</v>
      </c>
      <c r="S288" s="6" t="s">
        <v>21</v>
      </c>
      <c r="T288" s="6" t="s">
        <v>8709</v>
      </c>
    </row>
    <row r="289" spans="1:20" x14ac:dyDescent="0.25">
      <c r="A289" s="6" t="s">
        <v>753</v>
      </c>
      <c r="B289" s="6" t="s">
        <v>754</v>
      </c>
      <c r="C289" s="6" t="s">
        <v>6590</v>
      </c>
      <c r="D289" s="6" t="s">
        <v>31</v>
      </c>
      <c r="E289" s="6" t="s">
        <v>8698</v>
      </c>
      <c r="F289" s="7">
        <v>22399</v>
      </c>
      <c r="G289" s="6" t="s">
        <v>8707</v>
      </c>
      <c r="S289" s="6" t="s">
        <v>11</v>
      </c>
      <c r="T289" s="6" t="s">
        <v>8711</v>
      </c>
    </row>
    <row r="290" spans="1:20" x14ac:dyDescent="0.25">
      <c r="A290" s="6" t="s">
        <v>755</v>
      </c>
      <c r="B290" s="6" t="s">
        <v>756</v>
      </c>
      <c r="C290" s="6" t="s">
        <v>757</v>
      </c>
      <c r="D290" s="6" t="s">
        <v>31</v>
      </c>
      <c r="E290" s="6" t="s">
        <v>91</v>
      </c>
      <c r="F290" s="7">
        <v>20215</v>
      </c>
      <c r="G290" s="6" t="s">
        <v>8709</v>
      </c>
      <c r="S290" s="6" t="s">
        <v>11</v>
      </c>
      <c r="T290" s="6" t="s">
        <v>8711</v>
      </c>
    </row>
    <row r="291" spans="1:20" x14ac:dyDescent="0.25">
      <c r="A291" s="6" t="s">
        <v>758</v>
      </c>
      <c r="B291" s="6" t="s">
        <v>759</v>
      </c>
      <c r="C291" s="6" t="s">
        <v>282</v>
      </c>
      <c r="D291" s="6" t="s">
        <v>16</v>
      </c>
      <c r="E291" s="6" t="s">
        <v>8697</v>
      </c>
      <c r="F291" s="7">
        <v>9906</v>
      </c>
      <c r="G291" s="6" t="s">
        <v>8711</v>
      </c>
      <c r="S291" s="6" t="s">
        <v>15</v>
      </c>
      <c r="T291" s="6" t="s">
        <v>8707</v>
      </c>
    </row>
    <row r="292" spans="1:20" x14ac:dyDescent="0.25">
      <c r="A292" s="6" t="s">
        <v>760</v>
      </c>
      <c r="B292" s="6" t="s">
        <v>761</v>
      </c>
      <c r="C292" s="6" t="s">
        <v>336</v>
      </c>
      <c r="D292" s="6" t="s">
        <v>26</v>
      </c>
      <c r="E292" s="6" t="s">
        <v>8716</v>
      </c>
      <c r="F292" s="7">
        <v>10775</v>
      </c>
      <c r="G292" s="6" t="s">
        <v>8711</v>
      </c>
      <c r="S292" s="6" t="s">
        <v>15</v>
      </c>
      <c r="T292" s="6" t="s">
        <v>8707</v>
      </c>
    </row>
    <row r="293" spans="1:20" x14ac:dyDescent="0.25">
      <c r="A293" s="6" t="s">
        <v>762</v>
      </c>
      <c r="B293" s="6" t="s">
        <v>763</v>
      </c>
      <c r="C293" s="6" t="s">
        <v>97</v>
      </c>
      <c r="D293" s="6" t="s">
        <v>22</v>
      </c>
      <c r="E293" s="6" t="s">
        <v>8720</v>
      </c>
      <c r="F293" s="7">
        <v>10843</v>
      </c>
      <c r="G293" s="6" t="s">
        <v>8707</v>
      </c>
      <c r="S293" s="6" t="s">
        <v>21</v>
      </c>
      <c r="T293" s="6" t="s">
        <v>8709</v>
      </c>
    </row>
    <row r="294" spans="1:20" x14ac:dyDescent="0.25">
      <c r="A294" s="6" t="s">
        <v>764</v>
      </c>
      <c r="B294" s="6" t="s">
        <v>765</v>
      </c>
      <c r="C294" s="6" t="s">
        <v>63</v>
      </c>
      <c r="D294" s="6" t="s">
        <v>22</v>
      </c>
      <c r="E294" s="6" t="s">
        <v>8720</v>
      </c>
      <c r="F294" s="7">
        <v>6950</v>
      </c>
      <c r="G294" s="6" t="s">
        <v>8707</v>
      </c>
      <c r="S294" s="6" t="s">
        <v>49</v>
      </c>
      <c r="T294" s="6" t="s">
        <v>8710</v>
      </c>
    </row>
    <row r="295" spans="1:20" x14ac:dyDescent="0.25">
      <c r="A295" s="6" t="s">
        <v>766</v>
      </c>
      <c r="B295" s="6" t="s">
        <v>767</v>
      </c>
      <c r="C295" s="6" t="s">
        <v>216</v>
      </c>
      <c r="D295" s="6" t="s">
        <v>31</v>
      </c>
      <c r="E295" s="6" t="s">
        <v>8700</v>
      </c>
      <c r="F295" s="7">
        <v>9687</v>
      </c>
      <c r="G295" s="6" t="s">
        <v>8709</v>
      </c>
      <c r="S295" s="6" t="s">
        <v>11</v>
      </c>
      <c r="T295" s="6" t="s">
        <v>8711</v>
      </c>
    </row>
    <row r="296" spans="1:20" x14ac:dyDescent="0.25">
      <c r="A296" s="6" t="s">
        <v>768</v>
      </c>
      <c r="B296" s="6" t="s">
        <v>769</v>
      </c>
      <c r="C296" s="6" t="s">
        <v>6591</v>
      </c>
      <c r="D296" s="6" t="s">
        <v>34</v>
      </c>
      <c r="E296" s="6" t="s">
        <v>8723</v>
      </c>
      <c r="F296" s="7">
        <v>26673</v>
      </c>
      <c r="G296" s="6" t="s">
        <v>8710</v>
      </c>
      <c r="S296" s="6" t="s">
        <v>21</v>
      </c>
      <c r="T296" s="6" t="s">
        <v>8709</v>
      </c>
    </row>
    <row r="297" spans="1:20" x14ac:dyDescent="0.25">
      <c r="A297" s="6" t="s">
        <v>770</v>
      </c>
      <c r="B297" s="6" t="s">
        <v>771</v>
      </c>
      <c r="C297" s="6" t="s">
        <v>772</v>
      </c>
      <c r="D297" s="6" t="s">
        <v>16</v>
      </c>
      <c r="E297" s="6" t="s">
        <v>8724</v>
      </c>
      <c r="F297" s="7">
        <v>5811</v>
      </c>
      <c r="G297" s="6" t="s">
        <v>8711</v>
      </c>
      <c r="S297" s="6" t="s">
        <v>15</v>
      </c>
      <c r="T297" s="6" t="s">
        <v>8707</v>
      </c>
    </row>
    <row r="298" spans="1:20" x14ac:dyDescent="0.25">
      <c r="A298" s="6" t="s">
        <v>6083</v>
      </c>
      <c r="B298" s="6" t="s">
        <v>773</v>
      </c>
      <c r="C298" s="6" t="s">
        <v>774</v>
      </c>
      <c r="D298" s="6" t="s">
        <v>31</v>
      </c>
      <c r="E298" s="6" t="s">
        <v>8700</v>
      </c>
      <c r="F298" s="7">
        <v>18080</v>
      </c>
      <c r="G298" s="6" t="s">
        <v>8709</v>
      </c>
      <c r="S298" s="6" t="s">
        <v>41</v>
      </c>
      <c r="T298" s="6" t="s">
        <v>8708</v>
      </c>
    </row>
    <row r="299" spans="1:20" x14ac:dyDescent="0.25">
      <c r="A299" s="6" t="s">
        <v>8001</v>
      </c>
      <c r="B299" s="6" t="s">
        <v>775</v>
      </c>
      <c r="C299" s="6" t="s">
        <v>6592</v>
      </c>
      <c r="D299" s="6" t="s">
        <v>26</v>
      </c>
      <c r="E299" s="6" t="s">
        <v>8725</v>
      </c>
      <c r="F299" s="7">
        <v>12601</v>
      </c>
      <c r="G299" s="6" t="s">
        <v>8707</v>
      </c>
      <c r="S299" s="6" t="s">
        <v>49</v>
      </c>
      <c r="T299" s="6" t="s">
        <v>8710</v>
      </c>
    </row>
    <row r="300" spans="1:20" x14ac:dyDescent="0.25">
      <c r="A300" s="6" t="s">
        <v>776</v>
      </c>
      <c r="B300" s="6" t="s">
        <v>777</v>
      </c>
      <c r="C300" s="6" t="s">
        <v>6593</v>
      </c>
      <c r="D300" s="6" t="s">
        <v>12</v>
      </c>
      <c r="E300" s="6" t="s">
        <v>8719</v>
      </c>
      <c r="F300" s="7">
        <v>17324</v>
      </c>
      <c r="G300" s="6" t="s">
        <v>8708</v>
      </c>
      <c r="S300" s="6" t="s">
        <v>21</v>
      </c>
      <c r="T300" s="6" t="s">
        <v>8709</v>
      </c>
    </row>
    <row r="301" spans="1:20" x14ac:dyDescent="0.25">
      <c r="A301" s="6" t="s">
        <v>778</v>
      </c>
      <c r="B301" s="6" t="s">
        <v>779</v>
      </c>
      <c r="C301" s="6" t="s">
        <v>6594</v>
      </c>
      <c r="D301" s="6" t="s">
        <v>34</v>
      </c>
      <c r="E301" s="6" t="s">
        <v>8723</v>
      </c>
      <c r="F301" s="7">
        <v>19156</v>
      </c>
      <c r="G301" s="6" t="s">
        <v>8710</v>
      </c>
      <c r="S301" s="6" t="s">
        <v>15</v>
      </c>
      <c r="T301" s="6" t="s">
        <v>8707</v>
      </c>
    </row>
    <row r="302" spans="1:20" x14ac:dyDescent="0.25">
      <c r="A302" s="6" t="s">
        <v>780</v>
      </c>
      <c r="B302" s="6" t="s">
        <v>781</v>
      </c>
      <c r="C302" s="6" t="s">
        <v>356</v>
      </c>
      <c r="D302" s="6" t="s">
        <v>31</v>
      </c>
      <c r="E302" s="6" t="s">
        <v>8703</v>
      </c>
      <c r="F302" s="7">
        <v>7567</v>
      </c>
      <c r="G302" s="6" t="s">
        <v>8709</v>
      </c>
      <c r="S302" s="6" t="s">
        <v>41</v>
      </c>
      <c r="T302" s="6" t="s">
        <v>8708</v>
      </c>
    </row>
    <row r="303" spans="1:20" x14ac:dyDescent="0.25">
      <c r="A303" s="6" t="s">
        <v>782</v>
      </c>
      <c r="B303" s="6" t="s">
        <v>783</v>
      </c>
      <c r="C303" s="6" t="s">
        <v>219</v>
      </c>
      <c r="D303" s="6" t="s">
        <v>31</v>
      </c>
      <c r="E303" s="6" t="s">
        <v>8698</v>
      </c>
      <c r="F303" s="7">
        <v>34492</v>
      </c>
      <c r="G303" s="6" t="s">
        <v>8707</v>
      </c>
      <c r="S303" s="6" t="s">
        <v>15</v>
      </c>
      <c r="T303" s="6" t="s">
        <v>8707</v>
      </c>
    </row>
    <row r="304" spans="1:20" x14ac:dyDescent="0.25">
      <c r="A304" s="6" t="s">
        <v>784</v>
      </c>
      <c r="B304" s="6" t="s">
        <v>785</v>
      </c>
      <c r="C304" s="6" t="s">
        <v>593</v>
      </c>
      <c r="D304" s="6" t="s">
        <v>12</v>
      </c>
      <c r="E304" s="6" t="s">
        <v>8727</v>
      </c>
      <c r="F304" s="7">
        <v>5256</v>
      </c>
      <c r="G304" s="6" t="s">
        <v>8708</v>
      </c>
      <c r="S304" s="6" t="s">
        <v>11</v>
      </c>
      <c r="T304" s="6" t="s">
        <v>8711</v>
      </c>
    </row>
    <row r="305" spans="1:20" x14ac:dyDescent="0.25">
      <c r="A305" s="6" t="s">
        <v>786</v>
      </c>
      <c r="B305" s="6" t="s">
        <v>787</v>
      </c>
      <c r="C305" s="6" t="s">
        <v>157</v>
      </c>
      <c r="D305" s="6" t="s">
        <v>22</v>
      </c>
      <c r="E305" s="6" t="s">
        <v>8704</v>
      </c>
      <c r="F305" s="7">
        <v>7802</v>
      </c>
      <c r="G305" s="6" t="s">
        <v>8707</v>
      </c>
      <c r="S305" s="6" t="s">
        <v>15</v>
      </c>
      <c r="T305" s="6" t="s">
        <v>8707</v>
      </c>
    </row>
    <row r="306" spans="1:20" x14ac:dyDescent="0.25">
      <c r="A306" s="6" t="s">
        <v>788</v>
      </c>
      <c r="B306" s="6" t="s">
        <v>789</v>
      </c>
      <c r="C306" s="6" t="s">
        <v>790</v>
      </c>
      <c r="D306" s="6" t="s">
        <v>16</v>
      </c>
      <c r="E306" s="6" t="s">
        <v>8697</v>
      </c>
      <c r="F306" s="7">
        <v>26452</v>
      </c>
      <c r="G306" s="6" t="s">
        <v>8711</v>
      </c>
      <c r="S306" s="6" t="s">
        <v>21</v>
      </c>
      <c r="T306" s="6" t="s">
        <v>8709</v>
      </c>
    </row>
    <row r="307" spans="1:20" x14ac:dyDescent="0.25">
      <c r="A307" s="6" t="s">
        <v>791</v>
      </c>
      <c r="B307" s="6" t="s">
        <v>792</v>
      </c>
      <c r="C307" s="6" t="s">
        <v>191</v>
      </c>
      <c r="D307" s="6" t="s">
        <v>31</v>
      </c>
      <c r="E307" s="6" t="s">
        <v>8698</v>
      </c>
      <c r="F307" s="7">
        <v>7837</v>
      </c>
      <c r="G307" s="6" t="s">
        <v>8707</v>
      </c>
      <c r="S307" s="6" t="s">
        <v>49</v>
      </c>
      <c r="T307" s="6" t="s">
        <v>8710</v>
      </c>
    </row>
    <row r="308" spans="1:20" x14ac:dyDescent="0.25">
      <c r="A308" s="6" t="s">
        <v>8014</v>
      </c>
      <c r="B308" s="6" t="s">
        <v>793</v>
      </c>
      <c r="C308" s="6" t="s">
        <v>794</v>
      </c>
      <c r="D308" s="6" t="s">
        <v>31</v>
      </c>
      <c r="E308" s="6" t="s">
        <v>8700</v>
      </c>
      <c r="F308" s="7">
        <v>12817</v>
      </c>
      <c r="G308" s="6" t="s">
        <v>8709</v>
      </c>
      <c r="S308" s="6" t="s">
        <v>49</v>
      </c>
      <c r="T308" s="6" t="s">
        <v>8710</v>
      </c>
    </row>
    <row r="309" spans="1:20" x14ac:dyDescent="0.25">
      <c r="A309" s="6" t="s">
        <v>795</v>
      </c>
      <c r="B309" s="6" t="s">
        <v>796</v>
      </c>
      <c r="C309" s="6" t="s">
        <v>797</v>
      </c>
      <c r="D309" s="6" t="s">
        <v>34</v>
      </c>
      <c r="E309" s="6" t="s">
        <v>8723</v>
      </c>
      <c r="F309" s="7">
        <v>17983</v>
      </c>
      <c r="G309" s="6" t="s">
        <v>8710</v>
      </c>
      <c r="S309" s="6" t="s">
        <v>49</v>
      </c>
      <c r="T309" s="6" t="s">
        <v>8710</v>
      </c>
    </row>
    <row r="310" spans="1:20" x14ac:dyDescent="0.25">
      <c r="A310" s="6" t="s">
        <v>798</v>
      </c>
      <c r="B310" s="6" t="s">
        <v>799</v>
      </c>
      <c r="C310" s="6" t="s">
        <v>800</v>
      </c>
      <c r="D310" s="6" t="s">
        <v>34</v>
      </c>
      <c r="E310" s="6" t="s">
        <v>8702</v>
      </c>
      <c r="F310" s="7">
        <v>28430</v>
      </c>
      <c r="G310" s="6" t="s">
        <v>8710</v>
      </c>
      <c r="S310" s="6" t="s">
        <v>15</v>
      </c>
      <c r="T310" s="6" t="s">
        <v>8707</v>
      </c>
    </row>
    <row r="311" spans="1:20" x14ac:dyDescent="0.25">
      <c r="A311" s="6" t="s">
        <v>5867</v>
      </c>
      <c r="B311" s="6" t="s">
        <v>801</v>
      </c>
      <c r="C311" s="6" t="s">
        <v>94</v>
      </c>
      <c r="D311" s="6" t="s">
        <v>34</v>
      </c>
      <c r="E311" s="6" t="s">
        <v>8722</v>
      </c>
      <c r="F311" s="7">
        <v>4992</v>
      </c>
      <c r="G311" s="6" t="s">
        <v>8710</v>
      </c>
      <c r="S311" s="6" t="s">
        <v>41</v>
      </c>
      <c r="T311" s="6" t="s">
        <v>8708</v>
      </c>
    </row>
    <row r="312" spans="1:20" x14ac:dyDescent="0.25">
      <c r="A312" s="6" t="s">
        <v>802</v>
      </c>
      <c r="B312" s="6" t="s">
        <v>803</v>
      </c>
      <c r="C312" s="6" t="s">
        <v>117</v>
      </c>
      <c r="D312" s="6" t="s">
        <v>22</v>
      </c>
      <c r="E312" s="6" t="s">
        <v>8717</v>
      </c>
      <c r="F312" s="7">
        <v>31314</v>
      </c>
      <c r="G312" s="6" t="s">
        <v>8707</v>
      </c>
      <c r="S312" s="6" t="s">
        <v>49</v>
      </c>
      <c r="T312" s="6" t="s">
        <v>8710</v>
      </c>
    </row>
    <row r="313" spans="1:20" x14ac:dyDescent="0.25">
      <c r="A313" s="6" t="s">
        <v>804</v>
      </c>
      <c r="B313" s="6" t="s">
        <v>805</v>
      </c>
      <c r="C313" s="6" t="s">
        <v>806</v>
      </c>
      <c r="D313" s="6" t="s">
        <v>12</v>
      </c>
      <c r="E313" s="6" t="s">
        <v>8719</v>
      </c>
      <c r="F313" s="7">
        <v>7904</v>
      </c>
      <c r="G313" s="6" t="s">
        <v>8708</v>
      </c>
      <c r="S313" s="6" t="s">
        <v>15</v>
      </c>
      <c r="T313" s="6" t="s">
        <v>8707</v>
      </c>
    </row>
    <row r="314" spans="1:20" x14ac:dyDescent="0.25">
      <c r="A314" s="6" t="s">
        <v>807</v>
      </c>
      <c r="B314" s="6" t="s">
        <v>808</v>
      </c>
      <c r="C314" s="6" t="s">
        <v>6595</v>
      </c>
      <c r="D314" s="6" t="s">
        <v>34</v>
      </c>
      <c r="E314" s="6" t="s">
        <v>8702</v>
      </c>
      <c r="F314" s="7">
        <v>21064</v>
      </c>
      <c r="G314" s="6" t="s">
        <v>8710</v>
      </c>
      <c r="S314" s="6" t="s">
        <v>11</v>
      </c>
      <c r="T314" s="6" t="s">
        <v>8711</v>
      </c>
    </row>
    <row r="315" spans="1:20" x14ac:dyDescent="0.25">
      <c r="A315" s="6" t="s">
        <v>809</v>
      </c>
      <c r="B315" s="6" t="s">
        <v>810</v>
      </c>
      <c r="C315" s="6" t="s">
        <v>97</v>
      </c>
      <c r="D315" s="6" t="s">
        <v>22</v>
      </c>
      <c r="E315" s="6" t="s">
        <v>8720</v>
      </c>
      <c r="F315" s="7">
        <v>19899</v>
      </c>
      <c r="G315" s="6" t="s">
        <v>8707</v>
      </c>
      <c r="S315" s="6" t="s">
        <v>49</v>
      </c>
      <c r="T315" s="6" t="s">
        <v>8710</v>
      </c>
    </row>
    <row r="316" spans="1:20" x14ac:dyDescent="0.25">
      <c r="A316" s="6" t="s">
        <v>811</v>
      </c>
      <c r="B316" s="6" t="s">
        <v>812</v>
      </c>
      <c r="C316" s="6" t="s">
        <v>813</v>
      </c>
      <c r="D316" s="6" t="s">
        <v>26</v>
      </c>
      <c r="E316" s="6" t="s">
        <v>8721</v>
      </c>
      <c r="F316" s="7">
        <v>15103</v>
      </c>
      <c r="G316" s="6" t="s">
        <v>8711</v>
      </c>
      <c r="S316" s="6" t="s">
        <v>11</v>
      </c>
      <c r="T316" s="6" t="s">
        <v>8711</v>
      </c>
    </row>
    <row r="317" spans="1:20" x14ac:dyDescent="0.25">
      <c r="A317" s="6" t="s">
        <v>814</v>
      </c>
      <c r="B317" s="6" t="s">
        <v>815</v>
      </c>
      <c r="C317" s="6" t="s">
        <v>6596</v>
      </c>
      <c r="D317" s="6" t="s">
        <v>34</v>
      </c>
      <c r="E317" s="6" t="s">
        <v>8723</v>
      </c>
      <c r="F317" s="7">
        <v>22222</v>
      </c>
      <c r="G317" s="6" t="s">
        <v>8710</v>
      </c>
      <c r="S317" s="6" t="s">
        <v>21</v>
      </c>
      <c r="T317" s="6" t="s">
        <v>8709</v>
      </c>
    </row>
    <row r="318" spans="1:20" x14ac:dyDescent="0.25">
      <c r="A318" s="6" t="s">
        <v>816</v>
      </c>
      <c r="B318" s="6" t="s">
        <v>817</v>
      </c>
      <c r="C318" s="6" t="s">
        <v>818</v>
      </c>
      <c r="D318" s="6" t="s">
        <v>26</v>
      </c>
      <c r="E318" s="6" t="s">
        <v>8729</v>
      </c>
      <c r="F318" s="7">
        <v>16687</v>
      </c>
      <c r="G318" s="6" t="s">
        <v>8711</v>
      </c>
      <c r="S318" s="6" t="s">
        <v>15</v>
      </c>
      <c r="T318" s="6" t="s">
        <v>8707</v>
      </c>
    </row>
    <row r="319" spans="1:20" x14ac:dyDescent="0.25">
      <c r="A319" s="6" t="s">
        <v>819</v>
      </c>
      <c r="B319" s="6" t="s">
        <v>820</v>
      </c>
      <c r="C319" s="6" t="s">
        <v>6597</v>
      </c>
      <c r="D319" s="6" t="s">
        <v>22</v>
      </c>
      <c r="E319" s="6" t="s">
        <v>8704</v>
      </c>
      <c r="F319" s="7">
        <v>23908</v>
      </c>
      <c r="G319" s="6" t="s">
        <v>8709</v>
      </c>
      <c r="S319" s="6" t="s">
        <v>15</v>
      </c>
      <c r="T319" s="6" t="s">
        <v>8707</v>
      </c>
    </row>
    <row r="320" spans="1:20" x14ac:dyDescent="0.25">
      <c r="A320" s="6" t="s">
        <v>821</v>
      </c>
      <c r="B320" s="6" t="s">
        <v>822</v>
      </c>
      <c r="C320" s="6" t="s">
        <v>823</v>
      </c>
      <c r="D320" s="6" t="s">
        <v>31</v>
      </c>
      <c r="E320" s="6" t="s">
        <v>8698</v>
      </c>
      <c r="F320" s="7">
        <v>34881</v>
      </c>
      <c r="G320" s="6" t="s">
        <v>8707</v>
      </c>
      <c r="S320" s="6" t="s">
        <v>11</v>
      </c>
      <c r="T320" s="6" t="s">
        <v>8711</v>
      </c>
    </row>
    <row r="321" spans="1:20" x14ac:dyDescent="0.25">
      <c r="A321" s="6" t="s">
        <v>824</v>
      </c>
      <c r="B321" s="6" t="s">
        <v>825</v>
      </c>
      <c r="C321" s="6" t="s">
        <v>826</v>
      </c>
      <c r="D321" s="6" t="s">
        <v>26</v>
      </c>
      <c r="E321" s="6" t="s">
        <v>8725</v>
      </c>
      <c r="F321" s="7">
        <v>26338</v>
      </c>
      <c r="G321" s="6" t="s">
        <v>8707</v>
      </c>
      <c r="S321" s="6" t="s">
        <v>11</v>
      </c>
      <c r="T321" s="6" t="s">
        <v>8711</v>
      </c>
    </row>
    <row r="322" spans="1:20" x14ac:dyDescent="0.25">
      <c r="A322" s="6" t="s">
        <v>827</v>
      </c>
      <c r="B322" s="6" t="s">
        <v>828</v>
      </c>
      <c r="C322" s="6" t="s">
        <v>829</v>
      </c>
      <c r="D322" s="6" t="s">
        <v>16</v>
      </c>
      <c r="E322" s="6" t="s">
        <v>8701</v>
      </c>
      <c r="F322" s="7">
        <v>26558</v>
      </c>
      <c r="G322" s="6" t="s">
        <v>8711</v>
      </c>
      <c r="S322" s="6" t="s">
        <v>11</v>
      </c>
      <c r="T322" s="6" t="s">
        <v>8711</v>
      </c>
    </row>
    <row r="323" spans="1:20" x14ac:dyDescent="0.25">
      <c r="A323" s="6" t="s">
        <v>830</v>
      </c>
      <c r="B323" s="6" t="s">
        <v>831</v>
      </c>
      <c r="C323" s="6" t="s">
        <v>6598</v>
      </c>
      <c r="D323" s="6" t="s">
        <v>26</v>
      </c>
      <c r="E323" s="6" t="s">
        <v>8729</v>
      </c>
      <c r="F323" s="7">
        <v>26458</v>
      </c>
      <c r="G323" s="6" t="s">
        <v>8711</v>
      </c>
      <c r="S323" s="6" t="s">
        <v>49</v>
      </c>
      <c r="T323" s="6" t="s">
        <v>8710</v>
      </c>
    </row>
    <row r="324" spans="1:20" x14ac:dyDescent="0.25">
      <c r="A324" s="6" t="s">
        <v>832</v>
      </c>
      <c r="B324" s="6" t="s">
        <v>833</v>
      </c>
      <c r="C324" s="6" t="s">
        <v>834</v>
      </c>
      <c r="D324" s="6" t="s">
        <v>26</v>
      </c>
      <c r="E324" s="6" t="s">
        <v>8716</v>
      </c>
      <c r="F324" s="7">
        <v>22411</v>
      </c>
      <c r="G324" s="6" t="s">
        <v>8711</v>
      </c>
      <c r="S324" s="6" t="s">
        <v>11</v>
      </c>
      <c r="T324" s="6" t="s">
        <v>8711</v>
      </c>
    </row>
    <row r="325" spans="1:20" x14ac:dyDescent="0.25">
      <c r="A325" s="6" t="s">
        <v>835</v>
      </c>
      <c r="B325" s="6" t="s">
        <v>836</v>
      </c>
      <c r="C325" s="6" t="s">
        <v>837</v>
      </c>
      <c r="D325" s="6" t="s">
        <v>34</v>
      </c>
      <c r="E325" s="6" t="s">
        <v>8726</v>
      </c>
      <c r="F325" s="7">
        <v>19480</v>
      </c>
      <c r="G325" s="6" t="s">
        <v>8710</v>
      </c>
      <c r="S325" s="6" t="s">
        <v>8012</v>
      </c>
      <c r="T325" s="6" t="s">
        <v>8712</v>
      </c>
    </row>
    <row r="326" spans="1:20" x14ac:dyDescent="0.25">
      <c r="A326" s="6" t="s">
        <v>7248</v>
      </c>
      <c r="B326" s="6" t="s">
        <v>838</v>
      </c>
      <c r="C326" s="6" t="s">
        <v>282</v>
      </c>
      <c r="D326" s="6" t="s">
        <v>16</v>
      </c>
      <c r="E326" s="6" t="s">
        <v>8697</v>
      </c>
      <c r="F326" s="7">
        <v>9754</v>
      </c>
      <c r="G326" s="6" t="s">
        <v>8711</v>
      </c>
      <c r="S326" s="6" t="s">
        <v>41</v>
      </c>
      <c r="T326" s="6" t="s">
        <v>8708</v>
      </c>
    </row>
    <row r="327" spans="1:20" x14ac:dyDescent="0.25">
      <c r="A327" s="6" t="s">
        <v>8009</v>
      </c>
      <c r="B327" s="6" t="s">
        <v>8010</v>
      </c>
      <c r="C327" s="6" t="s">
        <v>8011</v>
      </c>
      <c r="D327" s="6" t="e">
        <v>#N/A</v>
      </c>
      <c r="E327" s="6" t="s">
        <v>8731</v>
      </c>
      <c r="F327" s="7">
        <v>44013</v>
      </c>
      <c r="G327" s="6" t="s">
        <v>8712</v>
      </c>
      <c r="S327" s="6" t="s">
        <v>11</v>
      </c>
      <c r="T327" s="6" t="s">
        <v>8711</v>
      </c>
    </row>
    <row r="328" spans="1:20" x14ac:dyDescent="0.25">
      <c r="A328" s="6" t="s">
        <v>839</v>
      </c>
      <c r="B328" s="6" t="s">
        <v>840</v>
      </c>
      <c r="C328" s="6" t="s">
        <v>841</v>
      </c>
      <c r="D328" s="6" t="s">
        <v>12</v>
      </c>
      <c r="E328" s="6" t="s">
        <v>8718</v>
      </c>
      <c r="F328" s="7">
        <v>24874</v>
      </c>
      <c r="G328" s="6" t="s">
        <v>8708</v>
      </c>
      <c r="S328" s="6" t="s">
        <v>15</v>
      </c>
      <c r="T328" s="6" t="s">
        <v>8707</v>
      </c>
    </row>
    <row r="329" spans="1:20" x14ac:dyDescent="0.25">
      <c r="A329" s="6" t="s">
        <v>842</v>
      </c>
      <c r="B329" s="6" t="s">
        <v>843</v>
      </c>
      <c r="C329" s="6" t="s">
        <v>844</v>
      </c>
      <c r="D329" s="6" t="s">
        <v>26</v>
      </c>
      <c r="E329" s="6" t="s">
        <v>8716</v>
      </c>
      <c r="F329" s="7">
        <v>21963</v>
      </c>
      <c r="G329" s="6" t="s">
        <v>8711</v>
      </c>
      <c r="S329" s="6" t="s">
        <v>41</v>
      </c>
      <c r="T329" s="6" t="s">
        <v>8708</v>
      </c>
    </row>
    <row r="330" spans="1:20" x14ac:dyDescent="0.25">
      <c r="A330" s="6" t="s">
        <v>845</v>
      </c>
      <c r="B330" s="6" t="s">
        <v>846</v>
      </c>
      <c r="C330" s="6" t="s">
        <v>847</v>
      </c>
      <c r="D330" s="6" t="s">
        <v>22</v>
      </c>
      <c r="E330" s="6" t="s">
        <v>8717</v>
      </c>
      <c r="F330" s="7">
        <v>6607</v>
      </c>
      <c r="G330" s="6" t="s">
        <v>8707</v>
      </c>
      <c r="S330" s="6" t="s">
        <v>41</v>
      </c>
      <c r="T330" s="6" t="s">
        <v>8708</v>
      </c>
    </row>
    <row r="331" spans="1:20" x14ac:dyDescent="0.25">
      <c r="A331" s="6" t="s">
        <v>848</v>
      </c>
      <c r="B331" s="6" t="s">
        <v>849</v>
      </c>
      <c r="C331" s="6" t="s">
        <v>850</v>
      </c>
      <c r="D331" s="6" t="s">
        <v>12</v>
      </c>
      <c r="E331" s="6" t="s">
        <v>8718</v>
      </c>
      <c r="F331" s="7">
        <v>25651</v>
      </c>
      <c r="G331" s="6" t="s">
        <v>8708</v>
      </c>
      <c r="S331" s="6" t="s">
        <v>41</v>
      </c>
      <c r="T331" s="6" t="s">
        <v>8708</v>
      </c>
    </row>
    <row r="332" spans="1:20" x14ac:dyDescent="0.25">
      <c r="A332" s="6" t="s">
        <v>853</v>
      </c>
      <c r="B332" s="6" t="s">
        <v>854</v>
      </c>
      <c r="C332" s="6" t="s">
        <v>6599</v>
      </c>
      <c r="D332" s="6" t="s">
        <v>12</v>
      </c>
      <c r="E332" s="6" t="s">
        <v>8719</v>
      </c>
      <c r="F332" s="7">
        <v>25388</v>
      </c>
      <c r="G332" s="6" t="s">
        <v>8708</v>
      </c>
      <c r="S332" s="6" t="s">
        <v>15</v>
      </c>
      <c r="T332" s="6" t="s">
        <v>8707</v>
      </c>
    </row>
    <row r="333" spans="1:20" x14ac:dyDescent="0.25">
      <c r="A333" s="6" t="s">
        <v>855</v>
      </c>
      <c r="B333" s="6" t="s">
        <v>856</v>
      </c>
      <c r="C333" s="6" t="s">
        <v>152</v>
      </c>
      <c r="D333" s="6" t="s">
        <v>12</v>
      </c>
      <c r="E333" s="6" t="s">
        <v>8718</v>
      </c>
      <c r="F333" s="7">
        <v>20852</v>
      </c>
      <c r="G333" s="6" t="s">
        <v>8708</v>
      </c>
      <c r="S333" s="6" t="s">
        <v>49</v>
      </c>
      <c r="T333" s="6" t="s">
        <v>8710</v>
      </c>
    </row>
    <row r="334" spans="1:20" x14ac:dyDescent="0.25">
      <c r="A334" s="6" t="s">
        <v>857</v>
      </c>
      <c r="B334" s="6" t="s">
        <v>858</v>
      </c>
      <c r="C334" s="6" t="s">
        <v>63</v>
      </c>
      <c r="D334" s="6" t="s">
        <v>22</v>
      </c>
      <c r="E334" s="6" t="s">
        <v>8720</v>
      </c>
      <c r="F334" s="7">
        <v>8096</v>
      </c>
      <c r="G334" s="6" t="s">
        <v>8707</v>
      </c>
      <c r="S334" s="6" t="s">
        <v>11</v>
      </c>
      <c r="T334" s="6" t="s">
        <v>8711</v>
      </c>
    </row>
    <row r="335" spans="1:20" x14ac:dyDescent="0.25">
      <c r="A335" s="6" t="s">
        <v>859</v>
      </c>
      <c r="B335" s="6" t="s">
        <v>860</v>
      </c>
      <c r="C335" s="6" t="s">
        <v>861</v>
      </c>
      <c r="D335" s="6" t="s">
        <v>34</v>
      </c>
      <c r="E335" s="6" t="s">
        <v>8723</v>
      </c>
      <c r="F335" s="7">
        <v>20121</v>
      </c>
      <c r="G335" s="6" t="s">
        <v>8710</v>
      </c>
      <c r="S335" s="6" t="s">
        <v>49</v>
      </c>
      <c r="T335" s="6" t="s">
        <v>8710</v>
      </c>
    </row>
    <row r="336" spans="1:20" x14ac:dyDescent="0.25">
      <c r="A336" s="6" t="s">
        <v>862</v>
      </c>
      <c r="B336" s="6" t="s">
        <v>863</v>
      </c>
      <c r="C336" s="6" t="s">
        <v>864</v>
      </c>
      <c r="D336" s="6" t="s">
        <v>16</v>
      </c>
      <c r="E336" s="6" t="s">
        <v>8724</v>
      </c>
      <c r="F336" s="7">
        <v>28985</v>
      </c>
      <c r="G336" s="6" t="s">
        <v>8711</v>
      </c>
      <c r="S336" s="6" t="s">
        <v>41</v>
      </c>
      <c r="T336" s="6" t="s">
        <v>8708</v>
      </c>
    </row>
    <row r="337" spans="1:20" x14ac:dyDescent="0.25">
      <c r="A337" s="6" t="s">
        <v>865</v>
      </c>
      <c r="B337" s="6" t="s">
        <v>866</v>
      </c>
      <c r="C337" s="6" t="s">
        <v>867</v>
      </c>
      <c r="D337" s="6" t="s">
        <v>34</v>
      </c>
      <c r="E337" s="6" t="s">
        <v>8702</v>
      </c>
      <c r="F337" s="7">
        <v>18314</v>
      </c>
      <c r="G337" s="6" t="s">
        <v>8710</v>
      </c>
      <c r="S337" s="6" t="s">
        <v>49</v>
      </c>
      <c r="T337" s="6" t="s">
        <v>8710</v>
      </c>
    </row>
    <row r="338" spans="1:20" x14ac:dyDescent="0.25">
      <c r="A338" s="6" t="s">
        <v>868</v>
      </c>
      <c r="B338" s="6" t="s">
        <v>869</v>
      </c>
      <c r="C338" s="6" t="s">
        <v>6600</v>
      </c>
      <c r="D338" s="6" t="s">
        <v>16</v>
      </c>
      <c r="E338" s="6" t="s">
        <v>8730</v>
      </c>
      <c r="F338" s="7">
        <v>28268</v>
      </c>
      <c r="G338" s="6" t="s">
        <v>8708</v>
      </c>
      <c r="S338" s="6" t="s">
        <v>49</v>
      </c>
      <c r="T338" s="6" t="s">
        <v>8710</v>
      </c>
    </row>
    <row r="339" spans="1:20" x14ac:dyDescent="0.25">
      <c r="A339" s="6" t="s">
        <v>870</v>
      </c>
      <c r="B339" s="6" t="s">
        <v>871</v>
      </c>
      <c r="C339" s="6" t="s">
        <v>6601</v>
      </c>
      <c r="D339" s="6" t="s">
        <v>34</v>
      </c>
      <c r="E339" s="6" t="s">
        <v>8726</v>
      </c>
      <c r="F339" s="7">
        <v>18278</v>
      </c>
      <c r="G339" s="6" t="s">
        <v>8710</v>
      </c>
      <c r="S339" s="6" t="s">
        <v>21</v>
      </c>
      <c r="T339" s="6" t="s">
        <v>8709</v>
      </c>
    </row>
    <row r="340" spans="1:20" x14ac:dyDescent="0.25">
      <c r="A340" s="6" t="s">
        <v>872</v>
      </c>
      <c r="B340" s="6" t="s">
        <v>873</v>
      </c>
      <c r="C340" s="6" t="s">
        <v>94</v>
      </c>
      <c r="D340" s="6" t="s">
        <v>34</v>
      </c>
      <c r="E340" s="6" t="s">
        <v>8722</v>
      </c>
      <c r="F340" s="7">
        <v>11424</v>
      </c>
      <c r="G340" s="6" t="s">
        <v>8710</v>
      </c>
      <c r="S340" s="6" t="s">
        <v>41</v>
      </c>
      <c r="T340" s="6" t="s">
        <v>8708</v>
      </c>
    </row>
    <row r="341" spans="1:20" x14ac:dyDescent="0.25">
      <c r="A341" s="6" t="s">
        <v>874</v>
      </c>
      <c r="B341" s="6" t="s">
        <v>875</v>
      </c>
      <c r="C341" s="6" t="s">
        <v>6602</v>
      </c>
      <c r="D341" s="6" t="s">
        <v>31</v>
      </c>
      <c r="E341" s="6" t="s">
        <v>8703</v>
      </c>
      <c r="F341" s="7">
        <v>21002</v>
      </c>
      <c r="G341" s="6" t="s">
        <v>8709</v>
      </c>
      <c r="S341" s="6" t="s">
        <v>21</v>
      </c>
      <c r="T341" s="6" t="s">
        <v>8709</v>
      </c>
    </row>
    <row r="342" spans="1:20" x14ac:dyDescent="0.25">
      <c r="A342" s="6" t="s">
        <v>876</v>
      </c>
      <c r="B342" s="6" t="s">
        <v>877</v>
      </c>
      <c r="C342" s="6" t="s">
        <v>878</v>
      </c>
      <c r="D342" s="6" t="s">
        <v>16</v>
      </c>
      <c r="E342" s="6" t="s">
        <v>8724</v>
      </c>
      <c r="F342" s="7">
        <v>7385</v>
      </c>
      <c r="G342" s="6" t="s">
        <v>8708</v>
      </c>
      <c r="S342" s="6" t="s">
        <v>49</v>
      </c>
      <c r="T342" s="6" t="s">
        <v>8710</v>
      </c>
    </row>
    <row r="343" spans="1:20" x14ac:dyDescent="0.25">
      <c r="A343" s="6" t="s">
        <v>879</v>
      </c>
      <c r="B343" s="6" t="s">
        <v>880</v>
      </c>
      <c r="C343" s="6" t="s">
        <v>881</v>
      </c>
      <c r="D343" s="6" t="s">
        <v>31</v>
      </c>
      <c r="E343" s="6" t="s">
        <v>8699</v>
      </c>
      <c r="F343" s="7">
        <v>28387</v>
      </c>
      <c r="G343" s="6" t="s">
        <v>8709</v>
      </c>
      <c r="S343" s="6" t="s">
        <v>41</v>
      </c>
      <c r="T343" s="6" t="s">
        <v>8708</v>
      </c>
    </row>
    <row r="344" spans="1:20" x14ac:dyDescent="0.25">
      <c r="A344" s="6" t="s">
        <v>882</v>
      </c>
      <c r="B344" s="6" t="s">
        <v>883</v>
      </c>
      <c r="C344" s="6" t="s">
        <v>6603</v>
      </c>
      <c r="D344" s="6" t="s">
        <v>34</v>
      </c>
      <c r="E344" s="6" t="s">
        <v>8702</v>
      </c>
      <c r="F344" s="7">
        <v>22778</v>
      </c>
      <c r="G344" s="6" t="s">
        <v>8710</v>
      </c>
      <c r="S344" s="6" t="s">
        <v>49</v>
      </c>
      <c r="T344" s="6" t="s">
        <v>8710</v>
      </c>
    </row>
    <row r="345" spans="1:20" x14ac:dyDescent="0.25">
      <c r="A345" s="6" t="s">
        <v>8002</v>
      </c>
      <c r="B345" s="6" t="s">
        <v>884</v>
      </c>
      <c r="C345" s="6" t="s">
        <v>885</v>
      </c>
      <c r="D345" s="6" t="s">
        <v>12</v>
      </c>
      <c r="E345" s="6" t="s">
        <v>8728</v>
      </c>
      <c r="F345" s="7">
        <v>16742</v>
      </c>
      <c r="G345" s="6" t="s">
        <v>8708</v>
      </c>
      <c r="S345" s="6" t="s">
        <v>15</v>
      </c>
      <c r="T345" s="6" t="s">
        <v>8707</v>
      </c>
    </row>
    <row r="346" spans="1:20" x14ac:dyDescent="0.25">
      <c r="A346" s="6" t="s">
        <v>886</v>
      </c>
      <c r="B346" s="6" t="s">
        <v>887</v>
      </c>
      <c r="C346" s="6" t="s">
        <v>6604</v>
      </c>
      <c r="D346" s="6" t="s">
        <v>34</v>
      </c>
      <c r="E346" s="6" t="s">
        <v>8702</v>
      </c>
      <c r="F346" s="7">
        <v>17040</v>
      </c>
      <c r="G346" s="6" t="s">
        <v>8710</v>
      </c>
      <c r="S346" s="6" t="s">
        <v>41</v>
      </c>
      <c r="T346" s="6" t="s">
        <v>8708</v>
      </c>
    </row>
    <row r="347" spans="1:20" x14ac:dyDescent="0.25">
      <c r="A347" s="6" t="s">
        <v>888</v>
      </c>
      <c r="B347" s="6" t="s">
        <v>889</v>
      </c>
      <c r="C347" s="6" t="s">
        <v>890</v>
      </c>
      <c r="D347" s="6" t="s">
        <v>22</v>
      </c>
      <c r="E347" s="6" t="s">
        <v>8704</v>
      </c>
      <c r="F347" s="7">
        <v>19802</v>
      </c>
      <c r="G347" s="6" t="s">
        <v>8707</v>
      </c>
      <c r="S347" s="6" t="s">
        <v>49</v>
      </c>
      <c r="T347" s="6" t="s">
        <v>8710</v>
      </c>
    </row>
    <row r="348" spans="1:20" x14ac:dyDescent="0.25">
      <c r="A348" s="6" t="s">
        <v>891</v>
      </c>
      <c r="B348" s="6" t="s">
        <v>892</v>
      </c>
      <c r="C348" s="6" t="s">
        <v>893</v>
      </c>
      <c r="D348" s="6" t="s">
        <v>16</v>
      </c>
      <c r="E348" s="6" t="s">
        <v>8730</v>
      </c>
      <c r="F348" s="7">
        <v>9582</v>
      </c>
      <c r="G348" s="6" t="s">
        <v>8708</v>
      </c>
      <c r="S348" s="6" t="s">
        <v>11</v>
      </c>
      <c r="T348" s="6" t="s">
        <v>8711</v>
      </c>
    </row>
    <row r="349" spans="1:20" x14ac:dyDescent="0.25">
      <c r="A349" s="6" t="s">
        <v>894</v>
      </c>
      <c r="B349" s="6" t="s">
        <v>895</v>
      </c>
      <c r="C349" s="6" t="s">
        <v>896</v>
      </c>
      <c r="D349" s="6" t="s">
        <v>34</v>
      </c>
      <c r="E349" s="6" t="s">
        <v>8722</v>
      </c>
      <c r="F349" s="7">
        <v>17015</v>
      </c>
      <c r="G349" s="6" t="s">
        <v>8710</v>
      </c>
      <c r="S349" s="6" t="s">
        <v>49</v>
      </c>
      <c r="T349" s="6" t="s">
        <v>8710</v>
      </c>
    </row>
    <row r="350" spans="1:20" x14ac:dyDescent="0.25">
      <c r="A350" s="6" t="s">
        <v>897</v>
      </c>
      <c r="B350" s="6" t="s">
        <v>898</v>
      </c>
      <c r="C350" s="6" t="s">
        <v>6605</v>
      </c>
      <c r="D350" s="6" t="s">
        <v>16</v>
      </c>
      <c r="E350" s="6" t="s">
        <v>8697</v>
      </c>
      <c r="F350" s="7">
        <v>16558</v>
      </c>
      <c r="G350" s="6" t="s">
        <v>8711</v>
      </c>
      <c r="S350" s="6" t="s">
        <v>15</v>
      </c>
      <c r="T350" s="6" t="s">
        <v>8707</v>
      </c>
    </row>
    <row r="351" spans="1:20" x14ac:dyDescent="0.25">
      <c r="A351" s="6" t="s">
        <v>899</v>
      </c>
      <c r="B351" s="6" t="s">
        <v>900</v>
      </c>
      <c r="C351" s="6" t="s">
        <v>901</v>
      </c>
      <c r="D351" s="6" t="s">
        <v>34</v>
      </c>
      <c r="E351" s="6" t="s">
        <v>8726</v>
      </c>
      <c r="F351" s="7">
        <v>36434</v>
      </c>
      <c r="G351" s="6" t="s">
        <v>8710</v>
      </c>
      <c r="S351" s="6" t="s">
        <v>21</v>
      </c>
      <c r="T351" s="6" t="s">
        <v>8709</v>
      </c>
    </row>
    <row r="352" spans="1:20" x14ac:dyDescent="0.25">
      <c r="A352" s="6" t="s">
        <v>8013</v>
      </c>
      <c r="B352" s="6" t="s">
        <v>902</v>
      </c>
      <c r="C352" s="6" t="s">
        <v>903</v>
      </c>
      <c r="D352" s="6" t="s">
        <v>26</v>
      </c>
      <c r="E352" s="6" t="s">
        <v>8725</v>
      </c>
      <c r="F352" s="7">
        <v>21701</v>
      </c>
      <c r="G352" s="6" t="s">
        <v>8707</v>
      </c>
      <c r="S352" s="6" t="s">
        <v>11</v>
      </c>
      <c r="T352" s="6" t="s">
        <v>8711</v>
      </c>
    </row>
    <row r="353" spans="1:20" x14ac:dyDescent="0.25">
      <c r="A353" s="6" t="s">
        <v>904</v>
      </c>
      <c r="B353" s="6" t="s">
        <v>905</v>
      </c>
      <c r="C353" s="6" t="s">
        <v>906</v>
      </c>
      <c r="D353" s="6" t="s">
        <v>31</v>
      </c>
      <c r="E353" s="6" t="s">
        <v>91</v>
      </c>
      <c r="F353" s="7">
        <v>25738</v>
      </c>
      <c r="G353" s="6" t="s">
        <v>8709</v>
      </c>
      <c r="S353" s="6" t="s">
        <v>11</v>
      </c>
      <c r="T353" s="6" t="s">
        <v>8711</v>
      </c>
    </row>
    <row r="354" spans="1:20" x14ac:dyDescent="0.25">
      <c r="A354" s="6" t="s">
        <v>6171</v>
      </c>
      <c r="B354" s="6" t="s">
        <v>907</v>
      </c>
      <c r="C354" s="6" t="s">
        <v>908</v>
      </c>
      <c r="D354" s="6" t="s">
        <v>16</v>
      </c>
      <c r="E354" s="6" t="s">
        <v>8701</v>
      </c>
      <c r="F354" s="7">
        <v>16954</v>
      </c>
      <c r="G354" s="6" t="s">
        <v>8711</v>
      </c>
      <c r="S354" s="6" t="s">
        <v>41</v>
      </c>
      <c r="T354" s="6" t="s">
        <v>8708</v>
      </c>
    </row>
    <row r="355" spans="1:20" x14ac:dyDescent="0.25">
      <c r="A355" s="6" t="s">
        <v>909</v>
      </c>
      <c r="B355" s="6" t="s">
        <v>910</v>
      </c>
      <c r="C355" s="6" t="s">
        <v>911</v>
      </c>
      <c r="D355" s="6" t="s">
        <v>26</v>
      </c>
      <c r="E355" s="6" t="s">
        <v>8716</v>
      </c>
      <c r="F355" s="7">
        <v>17333</v>
      </c>
      <c r="G355" s="6" t="s">
        <v>8711</v>
      </c>
      <c r="S355" s="6" t="s">
        <v>11</v>
      </c>
      <c r="T355" s="6" t="s">
        <v>8711</v>
      </c>
    </row>
    <row r="356" spans="1:20" x14ac:dyDescent="0.25">
      <c r="A356" s="6" t="s">
        <v>912</v>
      </c>
      <c r="B356" s="6" t="s">
        <v>913</v>
      </c>
      <c r="C356" s="6" t="s">
        <v>6606</v>
      </c>
      <c r="D356" s="6" t="s">
        <v>12</v>
      </c>
      <c r="E356" s="6" t="s">
        <v>8728</v>
      </c>
      <c r="F356" s="7">
        <v>7110</v>
      </c>
      <c r="G356" s="6" t="s">
        <v>8708</v>
      </c>
      <c r="S356" s="6" t="s">
        <v>41</v>
      </c>
      <c r="T356" s="6" t="s">
        <v>8708</v>
      </c>
    </row>
    <row r="357" spans="1:20" x14ac:dyDescent="0.25">
      <c r="A357" s="6" t="s">
        <v>916</v>
      </c>
      <c r="B357" s="6" t="s">
        <v>917</v>
      </c>
      <c r="C357" s="6" t="s">
        <v>918</v>
      </c>
      <c r="D357" s="6" t="s">
        <v>26</v>
      </c>
      <c r="E357" s="6" t="s">
        <v>8716</v>
      </c>
      <c r="F357" s="7">
        <v>22511</v>
      </c>
      <c r="G357" s="6" t="s">
        <v>8711</v>
      </c>
      <c r="S357" s="6" t="s">
        <v>11</v>
      </c>
      <c r="T357" s="6" t="s">
        <v>8711</v>
      </c>
    </row>
    <row r="358" spans="1:20" x14ac:dyDescent="0.25">
      <c r="A358" s="6" t="s">
        <v>7230</v>
      </c>
      <c r="B358" s="6" t="s">
        <v>914</v>
      </c>
      <c r="C358" s="6" t="s">
        <v>915</v>
      </c>
      <c r="D358" s="6" t="s">
        <v>12</v>
      </c>
      <c r="E358" s="6" t="s">
        <v>8728</v>
      </c>
      <c r="F358" s="7">
        <v>16599</v>
      </c>
      <c r="G358" s="6" t="s">
        <v>8708</v>
      </c>
      <c r="S358" s="6" t="s">
        <v>11</v>
      </c>
      <c r="T358" s="6" t="s">
        <v>8711</v>
      </c>
    </row>
    <row r="359" spans="1:20" x14ac:dyDescent="0.25">
      <c r="A359" s="6" t="s">
        <v>919</v>
      </c>
      <c r="B359" s="6" t="s">
        <v>920</v>
      </c>
      <c r="C359" s="6" t="s">
        <v>921</v>
      </c>
      <c r="D359" s="6" t="s">
        <v>26</v>
      </c>
      <c r="E359" s="6" t="s">
        <v>8721</v>
      </c>
      <c r="F359" s="7">
        <v>20250</v>
      </c>
      <c r="G359" s="6" t="s">
        <v>8711</v>
      </c>
      <c r="S359" s="6" t="s">
        <v>21</v>
      </c>
      <c r="T359" s="6" t="s">
        <v>8709</v>
      </c>
    </row>
    <row r="360" spans="1:20" x14ac:dyDescent="0.25">
      <c r="A360" s="6" t="s">
        <v>922</v>
      </c>
      <c r="B360" s="6" t="s">
        <v>923</v>
      </c>
      <c r="C360" s="6" t="s">
        <v>179</v>
      </c>
      <c r="D360" s="6" t="s">
        <v>26</v>
      </c>
      <c r="E360" s="6" t="s">
        <v>8716</v>
      </c>
      <c r="F360" s="7">
        <v>35977</v>
      </c>
      <c r="G360" s="6" t="s">
        <v>8711</v>
      </c>
      <c r="S360" s="6" t="s">
        <v>11</v>
      </c>
      <c r="T360" s="6" t="s">
        <v>8711</v>
      </c>
    </row>
    <row r="361" spans="1:20" x14ac:dyDescent="0.25">
      <c r="A361" s="6" t="s">
        <v>924</v>
      </c>
      <c r="B361" s="6" t="s">
        <v>925</v>
      </c>
      <c r="C361" s="6" t="s">
        <v>926</v>
      </c>
      <c r="D361" s="6" t="s">
        <v>31</v>
      </c>
      <c r="E361" s="6" t="s">
        <v>8699</v>
      </c>
      <c r="F361" s="7">
        <v>20149</v>
      </c>
      <c r="G361" s="6" t="s">
        <v>8709</v>
      </c>
      <c r="S361" s="6" t="s">
        <v>41</v>
      </c>
      <c r="T361" s="6" t="s">
        <v>8708</v>
      </c>
    </row>
    <row r="362" spans="1:20" x14ac:dyDescent="0.25">
      <c r="A362" s="6" t="s">
        <v>927</v>
      </c>
      <c r="B362" s="6" t="s">
        <v>928</v>
      </c>
      <c r="C362" s="6" t="s">
        <v>638</v>
      </c>
      <c r="D362" s="6" t="s">
        <v>26</v>
      </c>
      <c r="E362" s="6" t="s">
        <v>8721</v>
      </c>
      <c r="F362" s="7">
        <v>13042</v>
      </c>
      <c r="G362" s="6" t="s">
        <v>8711</v>
      </c>
      <c r="S362" s="6" t="s">
        <v>11</v>
      </c>
      <c r="T362" s="6" t="s">
        <v>8711</v>
      </c>
    </row>
    <row r="363" spans="1:20" x14ac:dyDescent="0.25">
      <c r="A363" s="6" t="s">
        <v>929</v>
      </c>
      <c r="B363" s="6" t="s">
        <v>930</v>
      </c>
      <c r="C363" s="6" t="s">
        <v>931</v>
      </c>
      <c r="D363" s="6" t="s">
        <v>12</v>
      </c>
      <c r="E363" s="6" t="s">
        <v>8727</v>
      </c>
      <c r="F363" s="7">
        <v>36708</v>
      </c>
      <c r="G363" s="6" t="s">
        <v>8708</v>
      </c>
      <c r="S363" s="6" t="s">
        <v>41</v>
      </c>
      <c r="T363" s="6" t="s">
        <v>8708</v>
      </c>
    </row>
    <row r="364" spans="1:20" x14ac:dyDescent="0.25">
      <c r="A364" s="6" t="s">
        <v>932</v>
      </c>
      <c r="B364" s="6" t="s">
        <v>933</v>
      </c>
      <c r="C364" s="6" t="s">
        <v>934</v>
      </c>
      <c r="D364" s="6" t="s">
        <v>26</v>
      </c>
      <c r="E364" s="6" t="s">
        <v>8729</v>
      </c>
      <c r="F364" s="7">
        <v>17685</v>
      </c>
      <c r="G364" s="6" t="s">
        <v>8711</v>
      </c>
      <c r="S364" s="6" t="s">
        <v>11</v>
      </c>
      <c r="T364" s="6" t="s">
        <v>8711</v>
      </c>
    </row>
    <row r="365" spans="1:20" x14ac:dyDescent="0.25">
      <c r="A365" s="6" t="s">
        <v>935</v>
      </c>
      <c r="B365" s="6" t="s">
        <v>936</v>
      </c>
      <c r="C365" s="6" t="s">
        <v>6607</v>
      </c>
      <c r="D365" s="6" t="s">
        <v>12</v>
      </c>
      <c r="E365" s="6" t="s">
        <v>8719</v>
      </c>
      <c r="F365" s="7">
        <v>7499</v>
      </c>
      <c r="G365" s="6" t="s">
        <v>8708</v>
      </c>
      <c r="S365" s="6" t="s">
        <v>21</v>
      </c>
      <c r="T365" s="6" t="s">
        <v>8709</v>
      </c>
    </row>
    <row r="366" spans="1:20" x14ac:dyDescent="0.25">
      <c r="A366" s="6" t="s">
        <v>937</v>
      </c>
      <c r="B366" s="6" t="s">
        <v>938</v>
      </c>
      <c r="C366" s="6" t="s">
        <v>772</v>
      </c>
      <c r="D366" s="6" t="s">
        <v>16</v>
      </c>
      <c r="E366" s="6" t="s">
        <v>8724</v>
      </c>
      <c r="F366" s="7">
        <v>16917</v>
      </c>
      <c r="G366" s="6" t="s">
        <v>8711</v>
      </c>
      <c r="S366" s="6" t="s">
        <v>41</v>
      </c>
      <c r="T366" s="6" t="s">
        <v>8708</v>
      </c>
    </row>
    <row r="367" spans="1:20" x14ac:dyDescent="0.25">
      <c r="A367" s="6" t="s">
        <v>939</v>
      </c>
      <c r="B367" s="6" t="s">
        <v>940</v>
      </c>
      <c r="C367" s="6" t="s">
        <v>356</v>
      </c>
      <c r="D367" s="6" t="s">
        <v>31</v>
      </c>
      <c r="E367" s="6" t="s">
        <v>8703</v>
      </c>
      <c r="F367" s="7">
        <v>9872</v>
      </c>
      <c r="G367" s="6" t="s">
        <v>8709</v>
      </c>
      <c r="S367" s="6" t="s">
        <v>49</v>
      </c>
      <c r="T367" s="6" t="s">
        <v>8710</v>
      </c>
    </row>
    <row r="368" spans="1:20" x14ac:dyDescent="0.25">
      <c r="A368" s="6" t="s">
        <v>941</v>
      </c>
      <c r="B368" s="6" t="s">
        <v>942</v>
      </c>
      <c r="C368" s="6" t="s">
        <v>943</v>
      </c>
      <c r="D368" s="6" t="s">
        <v>12</v>
      </c>
      <c r="E368" s="6" t="s">
        <v>8718</v>
      </c>
      <c r="F368" s="7">
        <v>21027</v>
      </c>
      <c r="G368" s="6" t="s">
        <v>8708</v>
      </c>
      <c r="S368" s="6" t="s">
        <v>11</v>
      </c>
      <c r="T368" s="6" t="s">
        <v>8711</v>
      </c>
    </row>
    <row r="369" spans="1:20" x14ac:dyDescent="0.25">
      <c r="A369" s="6" t="s">
        <v>944</v>
      </c>
      <c r="B369" s="6" t="s">
        <v>945</v>
      </c>
      <c r="C369" s="6" t="s">
        <v>946</v>
      </c>
      <c r="D369" s="6" t="s">
        <v>34</v>
      </c>
      <c r="E369" s="6" t="s">
        <v>8723</v>
      </c>
      <c r="F369" s="7">
        <v>24164</v>
      </c>
      <c r="G369" s="6" t="s">
        <v>8710</v>
      </c>
      <c r="S369" s="6" t="s">
        <v>49</v>
      </c>
      <c r="T369" s="6" t="s">
        <v>8710</v>
      </c>
    </row>
    <row r="370" spans="1:20" x14ac:dyDescent="0.25">
      <c r="A370" s="6" t="s">
        <v>947</v>
      </c>
      <c r="B370" s="6" t="s">
        <v>948</v>
      </c>
      <c r="C370" s="6" t="s">
        <v>949</v>
      </c>
      <c r="D370" s="6" t="s">
        <v>26</v>
      </c>
      <c r="E370" s="6" t="s">
        <v>8729</v>
      </c>
      <c r="F370" s="7">
        <v>23533</v>
      </c>
      <c r="G370" s="6" t="s">
        <v>8711</v>
      </c>
      <c r="S370" s="6" t="s">
        <v>15</v>
      </c>
      <c r="T370" s="6" t="s">
        <v>8707</v>
      </c>
    </row>
    <row r="371" spans="1:20" x14ac:dyDescent="0.25">
      <c r="A371" s="6" t="s">
        <v>950</v>
      </c>
      <c r="B371" s="6" t="s">
        <v>951</v>
      </c>
      <c r="C371" s="6" t="s">
        <v>952</v>
      </c>
      <c r="D371" s="6" t="s">
        <v>34</v>
      </c>
      <c r="E371" s="6" t="s">
        <v>8726</v>
      </c>
      <c r="F371" s="7">
        <v>26787</v>
      </c>
      <c r="G371" s="6" t="s">
        <v>8710</v>
      </c>
      <c r="S371" s="6" t="s">
        <v>15</v>
      </c>
      <c r="T371" s="6" t="s">
        <v>8707</v>
      </c>
    </row>
    <row r="372" spans="1:20" x14ac:dyDescent="0.25">
      <c r="A372" s="6" t="s">
        <v>953</v>
      </c>
      <c r="B372" s="6" t="s">
        <v>954</v>
      </c>
      <c r="C372" s="6" t="s">
        <v>955</v>
      </c>
      <c r="D372" s="6" t="s">
        <v>22</v>
      </c>
      <c r="E372" s="6" t="s">
        <v>8717</v>
      </c>
      <c r="F372" s="7">
        <v>17697</v>
      </c>
      <c r="G372" s="6" t="s">
        <v>8707</v>
      </c>
      <c r="S372" s="6" t="s">
        <v>21</v>
      </c>
      <c r="T372" s="6" t="s">
        <v>8709</v>
      </c>
    </row>
    <row r="373" spans="1:20" x14ac:dyDescent="0.25">
      <c r="A373" s="6" t="s">
        <v>6177</v>
      </c>
      <c r="B373" s="6" t="s">
        <v>110</v>
      </c>
      <c r="C373" s="6" t="s">
        <v>111</v>
      </c>
      <c r="D373" s="6" t="s">
        <v>22</v>
      </c>
      <c r="E373" s="6" t="s">
        <v>8720</v>
      </c>
      <c r="F373" s="7">
        <v>19143</v>
      </c>
      <c r="G373" s="6" t="s">
        <v>8707</v>
      </c>
      <c r="S373" s="6" t="s">
        <v>49</v>
      </c>
      <c r="T373" s="6" t="s">
        <v>8710</v>
      </c>
    </row>
    <row r="374" spans="1:20" x14ac:dyDescent="0.25">
      <c r="A374" s="6" t="s">
        <v>956</v>
      </c>
      <c r="B374" s="6" t="s">
        <v>957</v>
      </c>
      <c r="C374" s="6" t="s">
        <v>216</v>
      </c>
      <c r="D374" s="6" t="s">
        <v>31</v>
      </c>
      <c r="E374" s="6" t="s">
        <v>8700</v>
      </c>
      <c r="F374" s="7">
        <v>6576</v>
      </c>
      <c r="G374" s="6" t="s">
        <v>8709</v>
      </c>
      <c r="S374" s="6" t="s">
        <v>15</v>
      </c>
      <c r="T374" s="6" t="s">
        <v>8707</v>
      </c>
    </row>
    <row r="375" spans="1:20" x14ac:dyDescent="0.25">
      <c r="A375" s="6" t="s">
        <v>958</v>
      </c>
      <c r="B375" s="6" t="s">
        <v>959</v>
      </c>
      <c r="C375" s="6" t="s">
        <v>960</v>
      </c>
      <c r="D375" s="6" t="s">
        <v>34</v>
      </c>
      <c r="E375" s="6" t="s">
        <v>8723</v>
      </c>
      <c r="F375" s="7">
        <v>38899</v>
      </c>
      <c r="G375" s="6" t="s">
        <v>8710</v>
      </c>
      <c r="S375" s="6" t="s">
        <v>15</v>
      </c>
      <c r="T375" s="6" t="s">
        <v>8707</v>
      </c>
    </row>
    <row r="376" spans="1:20" x14ac:dyDescent="0.25">
      <c r="A376" s="6" t="s">
        <v>961</v>
      </c>
      <c r="B376" s="6" t="s">
        <v>962</v>
      </c>
      <c r="C376" s="6" t="s">
        <v>157</v>
      </c>
      <c r="D376" s="6" t="s">
        <v>22</v>
      </c>
      <c r="E376" s="6" t="s">
        <v>8704</v>
      </c>
      <c r="F376" s="7">
        <v>4113</v>
      </c>
      <c r="G376" s="6" t="s">
        <v>8707</v>
      </c>
      <c r="S376" s="6" t="s">
        <v>21</v>
      </c>
      <c r="T376" s="6" t="s">
        <v>8709</v>
      </c>
    </row>
    <row r="377" spans="1:20" x14ac:dyDescent="0.25">
      <c r="A377" s="6" t="s">
        <v>7909</v>
      </c>
      <c r="B377" s="6" t="s">
        <v>963</v>
      </c>
      <c r="C377" s="6" t="s">
        <v>63</v>
      </c>
      <c r="D377" s="6" t="s">
        <v>22</v>
      </c>
      <c r="E377" s="6" t="s">
        <v>8720</v>
      </c>
      <c r="F377" s="7">
        <v>32660</v>
      </c>
      <c r="G377" s="6" t="s">
        <v>8707</v>
      </c>
      <c r="S377" s="6" t="s">
        <v>41</v>
      </c>
      <c r="T377" s="6" t="s">
        <v>8708</v>
      </c>
    </row>
    <row r="378" spans="1:20" x14ac:dyDescent="0.25">
      <c r="A378" s="6" t="s">
        <v>964</v>
      </c>
      <c r="B378" s="6" t="s">
        <v>965</v>
      </c>
      <c r="C378" s="6" t="s">
        <v>966</v>
      </c>
      <c r="D378" s="6" t="s">
        <v>31</v>
      </c>
      <c r="E378" s="6" t="s">
        <v>8699</v>
      </c>
      <c r="F378" s="7">
        <v>26200</v>
      </c>
      <c r="G378" s="6" t="s">
        <v>8709</v>
      </c>
      <c r="S378" s="6" t="s">
        <v>49</v>
      </c>
      <c r="T378" s="6" t="s">
        <v>8710</v>
      </c>
    </row>
    <row r="379" spans="1:20" x14ac:dyDescent="0.25">
      <c r="A379" s="6" t="s">
        <v>967</v>
      </c>
      <c r="B379" s="6" t="s">
        <v>968</v>
      </c>
      <c r="C379" s="6" t="s">
        <v>969</v>
      </c>
      <c r="D379" s="6" t="s">
        <v>12</v>
      </c>
      <c r="E379" s="6" t="s">
        <v>8718</v>
      </c>
      <c r="F379" s="7">
        <v>27099</v>
      </c>
      <c r="G379" s="6" t="s">
        <v>8708</v>
      </c>
      <c r="S379" s="6" t="s">
        <v>49</v>
      </c>
      <c r="T379" s="6" t="s">
        <v>8710</v>
      </c>
    </row>
    <row r="380" spans="1:20" x14ac:dyDescent="0.25">
      <c r="A380" s="6" t="s">
        <v>6674</v>
      </c>
      <c r="B380" s="6" t="s">
        <v>851</v>
      </c>
      <c r="C380" s="6" t="s">
        <v>852</v>
      </c>
      <c r="D380" s="6" t="s">
        <v>34</v>
      </c>
      <c r="E380" s="6" t="s">
        <v>8702</v>
      </c>
      <c r="F380" s="7">
        <v>36342</v>
      </c>
      <c r="G380" s="6" t="s">
        <v>8710</v>
      </c>
      <c r="S380" s="6" t="s">
        <v>15</v>
      </c>
      <c r="T380" s="6" t="s">
        <v>8707</v>
      </c>
    </row>
    <row r="381" spans="1:20" x14ac:dyDescent="0.25">
      <c r="A381" s="6" t="s">
        <v>971</v>
      </c>
      <c r="B381" s="6" t="s">
        <v>972</v>
      </c>
      <c r="C381" s="6" t="s">
        <v>973</v>
      </c>
      <c r="D381" s="6" t="s">
        <v>34</v>
      </c>
      <c r="E381" s="6" t="s">
        <v>8726</v>
      </c>
      <c r="F381" s="7">
        <v>22494</v>
      </c>
      <c r="G381" s="6" t="s">
        <v>8710</v>
      </c>
      <c r="S381" s="6" t="s">
        <v>21</v>
      </c>
      <c r="T381" s="6" t="s">
        <v>8709</v>
      </c>
    </row>
    <row r="382" spans="1:20" x14ac:dyDescent="0.25">
      <c r="A382" s="6" t="s">
        <v>974</v>
      </c>
      <c r="B382" s="6" t="s">
        <v>975</v>
      </c>
      <c r="C382" s="6" t="s">
        <v>976</v>
      </c>
      <c r="D382" s="6" t="s">
        <v>22</v>
      </c>
      <c r="E382" s="6" t="s">
        <v>8720</v>
      </c>
      <c r="F382" s="7">
        <v>23547</v>
      </c>
      <c r="G382" s="6" t="s">
        <v>8707</v>
      </c>
      <c r="S382" s="6" t="s">
        <v>49</v>
      </c>
      <c r="T382" s="6" t="s">
        <v>8710</v>
      </c>
    </row>
    <row r="383" spans="1:20" x14ac:dyDescent="0.25">
      <c r="A383" s="6" t="s">
        <v>977</v>
      </c>
      <c r="B383" s="6" t="s">
        <v>978</v>
      </c>
      <c r="C383" s="6" t="s">
        <v>979</v>
      </c>
      <c r="D383" s="6" t="s">
        <v>31</v>
      </c>
      <c r="E383" s="6" t="s">
        <v>91</v>
      </c>
      <c r="F383" s="7">
        <v>17715</v>
      </c>
      <c r="G383" s="6" t="s">
        <v>8709</v>
      </c>
      <c r="S383" s="6" t="s">
        <v>49</v>
      </c>
      <c r="T383" s="6" t="s">
        <v>8710</v>
      </c>
    </row>
    <row r="384" spans="1:20" x14ac:dyDescent="0.25">
      <c r="A384" s="6" t="s">
        <v>980</v>
      </c>
      <c r="B384" s="6" t="s">
        <v>981</v>
      </c>
      <c r="C384" s="6" t="s">
        <v>982</v>
      </c>
      <c r="D384" s="6" t="s">
        <v>34</v>
      </c>
      <c r="E384" s="6" t="s">
        <v>8723</v>
      </c>
      <c r="F384" s="7">
        <v>22051</v>
      </c>
      <c r="G384" s="6" t="s">
        <v>8710</v>
      </c>
      <c r="S384" s="6" t="s">
        <v>15</v>
      </c>
      <c r="T384" s="6" t="s">
        <v>8707</v>
      </c>
    </row>
    <row r="385" spans="1:20" x14ac:dyDescent="0.25">
      <c r="A385" s="6" t="s">
        <v>983</v>
      </c>
      <c r="B385" s="6" t="s">
        <v>984</v>
      </c>
      <c r="C385" s="6" t="s">
        <v>985</v>
      </c>
      <c r="D385" s="6" t="s">
        <v>34</v>
      </c>
      <c r="E385" s="6" t="s">
        <v>8723</v>
      </c>
      <c r="F385" s="7">
        <v>37073</v>
      </c>
      <c r="G385" s="6" t="s">
        <v>8710</v>
      </c>
      <c r="S385" s="6" t="s">
        <v>21</v>
      </c>
      <c r="T385" s="6" t="s">
        <v>8709</v>
      </c>
    </row>
    <row r="386" spans="1:20" x14ac:dyDescent="0.25">
      <c r="A386" s="6" t="s">
        <v>986</v>
      </c>
      <c r="B386" s="6" t="s">
        <v>987</v>
      </c>
      <c r="C386" s="6" t="s">
        <v>63</v>
      </c>
      <c r="D386" s="6" t="s">
        <v>22</v>
      </c>
      <c r="E386" s="6" t="s">
        <v>8720</v>
      </c>
      <c r="F386" s="7">
        <v>6804</v>
      </c>
      <c r="G386" s="6" t="s">
        <v>8707</v>
      </c>
      <c r="S386" s="6" t="s">
        <v>49</v>
      </c>
      <c r="T386" s="6" t="s">
        <v>8710</v>
      </c>
    </row>
    <row r="387" spans="1:20" x14ac:dyDescent="0.25">
      <c r="A387" s="6" t="s">
        <v>988</v>
      </c>
      <c r="B387" s="6" t="s">
        <v>989</v>
      </c>
      <c r="C387" s="6" t="s">
        <v>757</v>
      </c>
      <c r="D387" s="6" t="s">
        <v>31</v>
      </c>
      <c r="E387" s="6" t="s">
        <v>91</v>
      </c>
      <c r="F387" s="7">
        <v>12601</v>
      </c>
      <c r="G387" s="6" t="s">
        <v>8709</v>
      </c>
      <c r="S387" s="6" t="s">
        <v>11</v>
      </c>
      <c r="T387" s="6" t="s">
        <v>8711</v>
      </c>
    </row>
    <row r="388" spans="1:20" x14ac:dyDescent="0.25">
      <c r="A388" s="6" t="s">
        <v>990</v>
      </c>
      <c r="B388" s="6" t="s">
        <v>991</v>
      </c>
      <c r="C388" s="6" t="s">
        <v>992</v>
      </c>
      <c r="D388" s="6" t="s">
        <v>34</v>
      </c>
      <c r="E388" s="6" t="s">
        <v>8723</v>
      </c>
      <c r="F388" s="7">
        <v>18538</v>
      </c>
      <c r="G388" s="6" t="s">
        <v>8710</v>
      </c>
      <c r="S388" s="6" t="s">
        <v>21</v>
      </c>
      <c r="T388" s="6" t="s">
        <v>8709</v>
      </c>
    </row>
    <row r="389" spans="1:20" x14ac:dyDescent="0.25">
      <c r="A389" s="6" t="s">
        <v>993</v>
      </c>
      <c r="B389" s="6" t="s">
        <v>994</v>
      </c>
      <c r="C389" s="6" t="s">
        <v>448</v>
      </c>
      <c r="D389" s="6" t="s">
        <v>26</v>
      </c>
      <c r="E389" s="6" t="s">
        <v>8725</v>
      </c>
      <c r="F389" s="7">
        <v>35233</v>
      </c>
      <c r="G389" s="6" t="s">
        <v>8711</v>
      </c>
      <c r="S389" s="6" t="s">
        <v>11</v>
      </c>
      <c r="T389" s="6" t="s">
        <v>8711</v>
      </c>
    </row>
    <row r="390" spans="1:20" x14ac:dyDescent="0.25">
      <c r="A390" s="6" t="s">
        <v>995</v>
      </c>
      <c r="B390" s="6" t="s">
        <v>996</v>
      </c>
      <c r="C390" s="6" t="s">
        <v>997</v>
      </c>
      <c r="D390" s="6" t="s">
        <v>31</v>
      </c>
      <c r="E390" s="6" t="s">
        <v>8703</v>
      </c>
      <c r="F390" s="7">
        <v>22528</v>
      </c>
      <c r="G390" s="6" t="s">
        <v>8709</v>
      </c>
      <c r="S390" s="6" t="s">
        <v>15</v>
      </c>
      <c r="T390" s="6" t="s">
        <v>8707</v>
      </c>
    </row>
    <row r="391" spans="1:20" x14ac:dyDescent="0.25">
      <c r="A391" s="6" t="s">
        <v>8004</v>
      </c>
      <c r="B391" s="6" t="s">
        <v>1000</v>
      </c>
      <c r="C391" s="6" t="s">
        <v>1001</v>
      </c>
      <c r="D391" s="6" t="s">
        <v>26</v>
      </c>
      <c r="E391" s="6" t="s">
        <v>8729</v>
      </c>
      <c r="F391" s="7">
        <v>23296</v>
      </c>
      <c r="G391" s="6" t="s">
        <v>8711</v>
      </c>
      <c r="S391" s="6" t="s">
        <v>21</v>
      </c>
      <c r="T391" s="6" t="s">
        <v>8709</v>
      </c>
    </row>
    <row r="392" spans="1:20" x14ac:dyDescent="0.25">
      <c r="A392" s="6" t="s">
        <v>1002</v>
      </c>
      <c r="B392" s="6" t="s">
        <v>1003</v>
      </c>
      <c r="C392" s="6" t="s">
        <v>1004</v>
      </c>
      <c r="D392" s="6" t="s">
        <v>22</v>
      </c>
      <c r="E392" s="6" t="s">
        <v>8704</v>
      </c>
      <c r="F392" s="7">
        <v>20661</v>
      </c>
      <c r="G392" s="6" t="s">
        <v>8707</v>
      </c>
      <c r="S392" s="6" t="s">
        <v>21</v>
      </c>
      <c r="T392" s="6" t="s">
        <v>8709</v>
      </c>
    </row>
    <row r="393" spans="1:20" x14ac:dyDescent="0.25">
      <c r="A393" s="6" t="s">
        <v>1005</v>
      </c>
      <c r="B393" s="6" t="s">
        <v>1006</v>
      </c>
      <c r="C393" s="6" t="s">
        <v>516</v>
      </c>
      <c r="D393" s="6" t="s">
        <v>31</v>
      </c>
      <c r="E393" s="6" t="s">
        <v>8703</v>
      </c>
      <c r="F393" s="7">
        <v>22963</v>
      </c>
      <c r="G393" s="6" t="s">
        <v>8709</v>
      </c>
      <c r="S393" s="6" t="s">
        <v>41</v>
      </c>
      <c r="T393" s="6" t="s">
        <v>8708</v>
      </c>
    </row>
    <row r="394" spans="1:20" x14ac:dyDescent="0.25">
      <c r="A394" s="6" t="s">
        <v>1007</v>
      </c>
      <c r="B394" s="6" t="s">
        <v>1008</v>
      </c>
      <c r="C394" s="6" t="s">
        <v>1009</v>
      </c>
      <c r="D394" s="6" t="s">
        <v>31</v>
      </c>
      <c r="E394" s="6" t="s">
        <v>8699</v>
      </c>
      <c r="F394" s="7">
        <v>9623</v>
      </c>
      <c r="G394" s="6" t="s">
        <v>8709</v>
      </c>
      <c r="S394" s="6" t="s">
        <v>15</v>
      </c>
      <c r="T394" s="6" t="s">
        <v>8707</v>
      </c>
    </row>
    <row r="395" spans="1:20" x14ac:dyDescent="0.25">
      <c r="A395" s="6" t="s">
        <v>1010</v>
      </c>
      <c r="B395" s="6" t="s">
        <v>1011</v>
      </c>
      <c r="C395" s="6" t="s">
        <v>1012</v>
      </c>
      <c r="D395" s="6" t="s">
        <v>12</v>
      </c>
      <c r="E395" s="6" t="s">
        <v>8719</v>
      </c>
      <c r="F395" s="7">
        <v>16893</v>
      </c>
      <c r="G395" s="6" t="s">
        <v>8708</v>
      </c>
      <c r="S395" s="6" t="s">
        <v>21</v>
      </c>
      <c r="T395" s="6" t="s">
        <v>8709</v>
      </c>
    </row>
    <row r="396" spans="1:20" x14ac:dyDescent="0.25">
      <c r="A396" s="6" t="s">
        <v>1013</v>
      </c>
      <c r="B396" s="6" t="s">
        <v>1014</v>
      </c>
      <c r="C396" s="6" t="s">
        <v>1015</v>
      </c>
      <c r="D396" s="6" t="s">
        <v>26</v>
      </c>
      <c r="E396" s="6" t="s">
        <v>8725</v>
      </c>
      <c r="F396" s="7">
        <v>15432</v>
      </c>
      <c r="G396" s="6" t="s">
        <v>8707</v>
      </c>
      <c r="S396" s="6" t="s">
        <v>41</v>
      </c>
      <c r="T396" s="6" t="s">
        <v>8708</v>
      </c>
    </row>
    <row r="397" spans="1:20" x14ac:dyDescent="0.25">
      <c r="A397" s="6" t="s">
        <v>1016</v>
      </c>
      <c r="B397" s="6" t="s">
        <v>1017</v>
      </c>
      <c r="C397" s="6" t="s">
        <v>356</v>
      </c>
      <c r="D397" s="6" t="s">
        <v>31</v>
      </c>
      <c r="E397" s="6" t="s">
        <v>8703</v>
      </c>
      <c r="F397" s="7">
        <v>9968</v>
      </c>
      <c r="G397" s="6" t="s">
        <v>8709</v>
      </c>
      <c r="S397" s="6" t="s">
        <v>11</v>
      </c>
      <c r="T397" s="6" t="s">
        <v>8711</v>
      </c>
    </row>
    <row r="398" spans="1:20" x14ac:dyDescent="0.25">
      <c r="A398" s="6" t="s">
        <v>1018</v>
      </c>
      <c r="B398" s="6" t="s">
        <v>1019</v>
      </c>
      <c r="C398" s="6" t="s">
        <v>1020</v>
      </c>
      <c r="D398" s="6" t="s">
        <v>16</v>
      </c>
      <c r="E398" s="6" t="s">
        <v>8730</v>
      </c>
      <c r="F398" s="7">
        <v>21815</v>
      </c>
      <c r="G398" s="6" t="s">
        <v>8708</v>
      </c>
      <c r="S398" s="6" t="s">
        <v>49</v>
      </c>
      <c r="T398" s="6" t="s">
        <v>8710</v>
      </c>
    </row>
    <row r="399" spans="1:20" x14ac:dyDescent="0.25">
      <c r="A399" s="6" t="s">
        <v>1021</v>
      </c>
      <c r="B399" s="6" t="s">
        <v>1022</v>
      </c>
      <c r="C399" s="6" t="s">
        <v>1023</v>
      </c>
      <c r="D399" s="6" t="s">
        <v>26</v>
      </c>
      <c r="E399" s="6" t="s">
        <v>8716</v>
      </c>
      <c r="F399" s="7">
        <v>26317</v>
      </c>
      <c r="G399" s="6" t="s">
        <v>8711</v>
      </c>
      <c r="S399" s="6" t="s">
        <v>21</v>
      </c>
      <c r="T399" s="6" t="s">
        <v>8709</v>
      </c>
    </row>
    <row r="400" spans="1:20" x14ac:dyDescent="0.25">
      <c r="A400" s="6" t="s">
        <v>1024</v>
      </c>
      <c r="B400" s="6" t="s">
        <v>1025</v>
      </c>
      <c r="C400" s="6" t="s">
        <v>629</v>
      </c>
      <c r="D400" s="6" t="s">
        <v>34</v>
      </c>
      <c r="E400" s="6" t="s">
        <v>8726</v>
      </c>
      <c r="F400" s="7">
        <v>8209</v>
      </c>
      <c r="G400" s="6" t="s">
        <v>8710</v>
      </c>
      <c r="S400" s="6" t="s">
        <v>49</v>
      </c>
      <c r="T400" s="6" t="s">
        <v>8710</v>
      </c>
    </row>
    <row r="401" spans="1:20" x14ac:dyDescent="0.25">
      <c r="A401" s="6" t="s">
        <v>1026</v>
      </c>
      <c r="B401" s="6" t="s">
        <v>1027</v>
      </c>
      <c r="C401" s="6" t="s">
        <v>1028</v>
      </c>
      <c r="D401" s="6" t="s">
        <v>31</v>
      </c>
      <c r="E401" s="6" t="s">
        <v>91</v>
      </c>
      <c r="F401" s="7">
        <v>15112</v>
      </c>
      <c r="G401" s="6" t="s">
        <v>8709</v>
      </c>
      <c r="S401" s="6" t="s">
        <v>21</v>
      </c>
      <c r="T401" s="6" t="s">
        <v>8709</v>
      </c>
    </row>
    <row r="402" spans="1:20" x14ac:dyDescent="0.25">
      <c r="A402" s="6" t="s">
        <v>1029</v>
      </c>
      <c r="B402" s="6" t="s">
        <v>1030</v>
      </c>
      <c r="C402" s="6" t="s">
        <v>1031</v>
      </c>
      <c r="D402" s="6" t="s">
        <v>34</v>
      </c>
      <c r="E402" s="6" t="s">
        <v>8702</v>
      </c>
      <c r="F402" s="7">
        <v>18403</v>
      </c>
      <c r="G402" s="6" t="s">
        <v>8710</v>
      </c>
      <c r="S402" s="6" t="s">
        <v>21</v>
      </c>
      <c r="T402" s="6" t="s">
        <v>8709</v>
      </c>
    </row>
    <row r="403" spans="1:20" x14ac:dyDescent="0.25">
      <c r="A403" s="6" t="s">
        <v>1032</v>
      </c>
      <c r="B403" s="6" t="s">
        <v>1033</v>
      </c>
      <c r="C403" s="6" t="s">
        <v>6608</v>
      </c>
      <c r="D403" s="6" t="s">
        <v>31</v>
      </c>
      <c r="E403" s="6" t="s">
        <v>91</v>
      </c>
      <c r="F403" s="7">
        <v>12326</v>
      </c>
      <c r="G403" s="6" t="s">
        <v>8709</v>
      </c>
      <c r="S403" s="6" t="s">
        <v>11</v>
      </c>
      <c r="T403" s="6" t="s">
        <v>8711</v>
      </c>
    </row>
    <row r="404" spans="1:20" x14ac:dyDescent="0.25">
      <c r="A404" s="6" t="s">
        <v>1034</v>
      </c>
      <c r="B404" s="6" t="s">
        <v>1035</v>
      </c>
      <c r="C404" s="6" t="s">
        <v>1036</v>
      </c>
      <c r="D404" s="6" t="s">
        <v>31</v>
      </c>
      <c r="E404" s="6" t="s">
        <v>91</v>
      </c>
      <c r="F404" s="7">
        <v>15097</v>
      </c>
      <c r="G404" s="6" t="s">
        <v>8709</v>
      </c>
      <c r="S404" s="6" t="s">
        <v>15</v>
      </c>
      <c r="T404" s="6" t="s">
        <v>8707</v>
      </c>
    </row>
    <row r="405" spans="1:20" x14ac:dyDescent="0.25">
      <c r="A405" s="6" t="s">
        <v>1037</v>
      </c>
      <c r="B405" s="6" t="s">
        <v>1038</v>
      </c>
      <c r="C405" s="6" t="s">
        <v>1039</v>
      </c>
      <c r="D405" s="6" t="s">
        <v>16</v>
      </c>
      <c r="E405" s="6" t="s">
        <v>8697</v>
      </c>
      <c r="F405" s="7">
        <v>14008</v>
      </c>
      <c r="G405" s="6" t="s">
        <v>8711</v>
      </c>
      <c r="S405" s="6" t="s">
        <v>49</v>
      </c>
      <c r="T405" s="6" t="s">
        <v>8710</v>
      </c>
    </row>
    <row r="406" spans="1:20" x14ac:dyDescent="0.25">
      <c r="A406" s="6" t="s">
        <v>8678</v>
      </c>
      <c r="B406" s="6" t="s">
        <v>1040</v>
      </c>
      <c r="C406" s="6" t="s">
        <v>1041</v>
      </c>
      <c r="D406" s="6" t="s">
        <v>22</v>
      </c>
      <c r="E406" s="6" t="s">
        <v>8704</v>
      </c>
      <c r="F406" s="7">
        <v>10421</v>
      </c>
      <c r="G406" s="6" t="s">
        <v>8707</v>
      </c>
      <c r="S406" s="6" t="s">
        <v>21</v>
      </c>
      <c r="T406" s="6" t="s">
        <v>8709</v>
      </c>
    </row>
    <row r="407" spans="1:20" x14ac:dyDescent="0.25">
      <c r="A407" s="6" t="s">
        <v>1042</v>
      </c>
      <c r="B407" s="6" t="s">
        <v>1043</v>
      </c>
      <c r="C407" s="6" t="s">
        <v>1044</v>
      </c>
      <c r="D407" s="6" t="s">
        <v>34</v>
      </c>
      <c r="E407" s="6" t="s">
        <v>8702</v>
      </c>
      <c r="F407" s="7">
        <v>24381</v>
      </c>
      <c r="G407" s="6" t="s">
        <v>8710</v>
      </c>
      <c r="S407" s="6" t="s">
        <v>21</v>
      </c>
      <c r="T407" s="6" t="s">
        <v>8709</v>
      </c>
    </row>
    <row r="408" spans="1:20" x14ac:dyDescent="0.25">
      <c r="A408" s="6" t="s">
        <v>1045</v>
      </c>
      <c r="B408" s="6" t="s">
        <v>1046</v>
      </c>
      <c r="C408" s="6" t="s">
        <v>356</v>
      </c>
      <c r="D408" s="6" t="s">
        <v>31</v>
      </c>
      <c r="E408" s="6" t="s">
        <v>8703</v>
      </c>
      <c r="F408" s="7">
        <v>7184</v>
      </c>
      <c r="G408" s="6" t="s">
        <v>8709</v>
      </c>
      <c r="S408" s="6" t="s">
        <v>15</v>
      </c>
      <c r="T408" s="6" t="s">
        <v>8707</v>
      </c>
    </row>
    <row r="409" spans="1:20" x14ac:dyDescent="0.25">
      <c r="A409" s="6" t="s">
        <v>1047</v>
      </c>
      <c r="B409" s="6" t="s">
        <v>1048</v>
      </c>
      <c r="C409" s="6" t="s">
        <v>1049</v>
      </c>
      <c r="D409" s="6" t="s">
        <v>31</v>
      </c>
      <c r="E409" s="6" t="s">
        <v>8700</v>
      </c>
      <c r="F409" s="7">
        <v>27653</v>
      </c>
      <c r="G409" s="6" t="s">
        <v>8709</v>
      </c>
      <c r="S409" s="6" t="s">
        <v>49</v>
      </c>
      <c r="T409" s="6" t="s">
        <v>8710</v>
      </c>
    </row>
    <row r="410" spans="1:20" x14ac:dyDescent="0.25">
      <c r="A410" s="6" t="s">
        <v>1050</v>
      </c>
      <c r="B410" s="6" t="s">
        <v>1051</v>
      </c>
      <c r="C410" s="6" t="s">
        <v>63</v>
      </c>
      <c r="D410" s="6" t="s">
        <v>22</v>
      </c>
      <c r="E410" s="6" t="s">
        <v>8720</v>
      </c>
      <c r="F410" s="7">
        <v>6616</v>
      </c>
      <c r="G410" s="6" t="s">
        <v>8707</v>
      </c>
      <c r="S410" s="6" t="s">
        <v>11</v>
      </c>
      <c r="T410" s="6" t="s">
        <v>8711</v>
      </c>
    </row>
    <row r="411" spans="1:20" x14ac:dyDescent="0.25">
      <c r="A411" s="6" t="s">
        <v>1052</v>
      </c>
      <c r="B411" s="6" t="s">
        <v>1053</v>
      </c>
      <c r="C411" s="6" t="s">
        <v>1054</v>
      </c>
      <c r="D411" s="6" t="s">
        <v>34</v>
      </c>
      <c r="E411" s="6" t="s">
        <v>8726</v>
      </c>
      <c r="F411" s="7">
        <v>18302</v>
      </c>
      <c r="G411" s="6" t="s">
        <v>8710</v>
      </c>
      <c r="S411" s="6" t="s">
        <v>21</v>
      </c>
      <c r="T411" s="6" t="s">
        <v>8709</v>
      </c>
    </row>
    <row r="412" spans="1:20" x14ac:dyDescent="0.25">
      <c r="A412" s="6" t="s">
        <v>1055</v>
      </c>
      <c r="B412" s="6" t="s">
        <v>1056</v>
      </c>
      <c r="C412" s="6" t="s">
        <v>1057</v>
      </c>
      <c r="D412" s="6" t="s">
        <v>26</v>
      </c>
      <c r="E412" s="6" t="s">
        <v>8721</v>
      </c>
      <c r="F412" s="7">
        <v>25001</v>
      </c>
      <c r="G412" s="6" t="s">
        <v>8711</v>
      </c>
      <c r="S412" s="6" t="s">
        <v>41</v>
      </c>
      <c r="T412" s="6" t="s">
        <v>8708</v>
      </c>
    </row>
    <row r="413" spans="1:20" x14ac:dyDescent="0.25">
      <c r="A413" s="6" t="s">
        <v>1058</v>
      </c>
      <c r="B413" s="6" t="s">
        <v>1059</v>
      </c>
      <c r="C413" s="6" t="s">
        <v>1060</v>
      </c>
      <c r="D413" s="6" t="s">
        <v>31</v>
      </c>
      <c r="E413" s="6" t="s">
        <v>8703</v>
      </c>
      <c r="F413" s="7">
        <v>13045</v>
      </c>
      <c r="G413" s="6" t="s">
        <v>8709</v>
      </c>
      <c r="S413" s="6" t="s">
        <v>11</v>
      </c>
      <c r="T413" s="6" t="s">
        <v>8711</v>
      </c>
    </row>
    <row r="414" spans="1:20" x14ac:dyDescent="0.25">
      <c r="A414" s="6" t="s">
        <v>1061</v>
      </c>
      <c r="B414" s="6" t="s">
        <v>1062</v>
      </c>
      <c r="C414" s="6" t="s">
        <v>1063</v>
      </c>
      <c r="D414" s="6" t="s">
        <v>12</v>
      </c>
      <c r="E414" s="6" t="s">
        <v>8728</v>
      </c>
      <c r="F414" s="7">
        <v>18251</v>
      </c>
      <c r="G414" s="6" t="s">
        <v>8708</v>
      </c>
      <c r="S414" s="6" t="s">
        <v>49</v>
      </c>
      <c r="T414" s="6" t="s">
        <v>8710</v>
      </c>
    </row>
    <row r="415" spans="1:20" x14ac:dyDescent="0.25">
      <c r="A415" s="6" t="s">
        <v>1064</v>
      </c>
      <c r="B415" s="6" t="s">
        <v>1065</v>
      </c>
      <c r="C415" s="6" t="s">
        <v>1066</v>
      </c>
      <c r="D415" s="6" t="s">
        <v>26</v>
      </c>
      <c r="E415" s="6" t="s">
        <v>8729</v>
      </c>
      <c r="F415" s="7">
        <v>22573</v>
      </c>
      <c r="G415" s="6" t="s">
        <v>8711</v>
      </c>
      <c r="S415" s="6" t="s">
        <v>11</v>
      </c>
      <c r="T415" s="6" t="s">
        <v>8711</v>
      </c>
    </row>
    <row r="416" spans="1:20" x14ac:dyDescent="0.25">
      <c r="A416" s="6" t="s">
        <v>1067</v>
      </c>
      <c r="B416" s="6" t="s">
        <v>1068</v>
      </c>
      <c r="C416" s="6" t="s">
        <v>1069</v>
      </c>
      <c r="D416" s="6" t="s">
        <v>34</v>
      </c>
      <c r="E416" s="6" t="s">
        <v>8723</v>
      </c>
      <c r="F416" s="7">
        <v>39563</v>
      </c>
      <c r="G416" s="6" t="s">
        <v>8710</v>
      </c>
      <c r="S416" s="6" t="s">
        <v>15</v>
      </c>
      <c r="T416" s="6" t="s">
        <v>8707</v>
      </c>
    </row>
    <row r="417" spans="1:20" x14ac:dyDescent="0.25">
      <c r="A417" s="6" t="s">
        <v>1070</v>
      </c>
      <c r="B417" s="6" t="s">
        <v>1071</v>
      </c>
      <c r="C417" s="6" t="s">
        <v>282</v>
      </c>
      <c r="D417" s="6" t="s">
        <v>16</v>
      </c>
      <c r="E417" s="6" t="s">
        <v>8697</v>
      </c>
      <c r="F417" s="7">
        <v>32911</v>
      </c>
      <c r="G417" s="6" t="s">
        <v>8711</v>
      </c>
      <c r="S417" s="6" t="s">
        <v>41</v>
      </c>
      <c r="T417" s="6" t="s">
        <v>8708</v>
      </c>
    </row>
    <row r="418" spans="1:20" x14ac:dyDescent="0.25">
      <c r="A418" s="6" t="s">
        <v>1072</v>
      </c>
      <c r="B418" s="6" t="s">
        <v>1073</v>
      </c>
      <c r="C418" s="6" t="s">
        <v>6609</v>
      </c>
      <c r="D418" s="6" t="s">
        <v>31</v>
      </c>
      <c r="E418" s="6" t="s">
        <v>8698</v>
      </c>
      <c r="F418" s="7">
        <v>22438</v>
      </c>
      <c r="G418" s="6" t="s">
        <v>8707</v>
      </c>
      <c r="S418" s="6" t="s">
        <v>41</v>
      </c>
      <c r="T418" s="6" t="s">
        <v>8708</v>
      </c>
    </row>
    <row r="419" spans="1:20" x14ac:dyDescent="0.25">
      <c r="A419" s="6" t="s">
        <v>1074</v>
      </c>
      <c r="B419" s="6" t="s">
        <v>1075</v>
      </c>
      <c r="C419" s="6" t="s">
        <v>6610</v>
      </c>
      <c r="D419" s="6" t="s">
        <v>12</v>
      </c>
      <c r="E419" s="6" t="s">
        <v>8727</v>
      </c>
      <c r="F419" s="7">
        <v>26161</v>
      </c>
      <c r="G419" s="6" t="s">
        <v>8708</v>
      </c>
      <c r="S419" s="6" t="s">
        <v>15</v>
      </c>
      <c r="T419" s="6" t="s">
        <v>8707</v>
      </c>
    </row>
    <row r="420" spans="1:20" x14ac:dyDescent="0.25">
      <c r="A420" s="6" t="s">
        <v>1076</v>
      </c>
      <c r="B420" s="6" t="s">
        <v>1077</v>
      </c>
      <c r="C420" s="6" t="s">
        <v>1078</v>
      </c>
      <c r="D420" s="6" t="s">
        <v>16</v>
      </c>
      <c r="E420" s="6" t="s">
        <v>8730</v>
      </c>
      <c r="F420" s="7">
        <v>22369</v>
      </c>
      <c r="G420" s="6" t="s">
        <v>8708</v>
      </c>
      <c r="S420" s="6" t="s">
        <v>21</v>
      </c>
      <c r="T420" s="6" t="s">
        <v>8709</v>
      </c>
    </row>
    <row r="421" spans="1:20" x14ac:dyDescent="0.25">
      <c r="A421" s="6" t="s">
        <v>1079</v>
      </c>
      <c r="B421" s="6" t="s">
        <v>1080</v>
      </c>
      <c r="C421" s="6" t="s">
        <v>1081</v>
      </c>
      <c r="D421" s="6" t="s">
        <v>22</v>
      </c>
      <c r="E421" s="6" t="s">
        <v>8704</v>
      </c>
      <c r="F421" s="7">
        <v>18415</v>
      </c>
      <c r="G421" s="6" t="s">
        <v>8707</v>
      </c>
      <c r="S421" s="6" t="s">
        <v>21</v>
      </c>
      <c r="T421" s="6" t="s">
        <v>8709</v>
      </c>
    </row>
    <row r="422" spans="1:20" x14ac:dyDescent="0.25">
      <c r="A422" s="6" t="s">
        <v>1082</v>
      </c>
      <c r="B422" s="6" t="s">
        <v>1083</v>
      </c>
      <c r="C422" s="6" t="s">
        <v>356</v>
      </c>
      <c r="D422" s="6" t="s">
        <v>31</v>
      </c>
      <c r="E422" s="6" t="s">
        <v>8703</v>
      </c>
      <c r="F422" s="7">
        <v>2499</v>
      </c>
      <c r="G422" s="6" t="s">
        <v>8709</v>
      </c>
      <c r="S422" s="6" t="s">
        <v>15</v>
      </c>
      <c r="T422" s="6" t="s">
        <v>8707</v>
      </c>
    </row>
    <row r="423" spans="1:20" x14ac:dyDescent="0.25">
      <c r="A423" s="6" t="s">
        <v>1084</v>
      </c>
      <c r="B423" s="6" t="s">
        <v>1085</v>
      </c>
      <c r="C423" s="6" t="s">
        <v>1086</v>
      </c>
      <c r="D423" s="6" t="s">
        <v>31</v>
      </c>
      <c r="E423" s="6" t="s">
        <v>8700</v>
      </c>
      <c r="F423" s="7">
        <v>25405</v>
      </c>
      <c r="G423" s="6" t="s">
        <v>8709</v>
      </c>
      <c r="S423" s="6" t="s">
        <v>49</v>
      </c>
      <c r="T423" s="6" t="s">
        <v>8710</v>
      </c>
    </row>
    <row r="424" spans="1:20" x14ac:dyDescent="0.25">
      <c r="A424" s="6" t="s">
        <v>1087</v>
      </c>
      <c r="B424" s="6" t="s">
        <v>1088</v>
      </c>
      <c r="C424" s="6" t="s">
        <v>1089</v>
      </c>
      <c r="D424" s="6" t="s">
        <v>31</v>
      </c>
      <c r="E424" s="6" t="s">
        <v>8698</v>
      </c>
      <c r="F424" s="7">
        <v>7569</v>
      </c>
      <c r="G424" s="6" t="s">
        <v>8707</v>
      </c>
      <c r="S424" s="6" t="s">
        <v>11</v>
      </c>
      <c r="T424" s="6" t="s">
        <v>8711</v>
      </c>
    </row>
    <row r="425" spans="1:20" x14ac:dyDescent="0.25">
      <c r="A425" s="6" t="s">
        <v>1090</v>
      </c>
      <c r="B425" s="6" t="s">
        <v>1091</v>
      </c>
      <c r="C425" s="6" t="s">
        <v>1092</v>
      </c>
      <c r="D425" s="6" t="s">
        <v>34</v>
      </c>
      <c r="E425" s="6" t="s">
        <v>8726</v>
      </c>
      <c r="F425" s="7">
        <v>21720</v>
      </c>
      <c r="G425" s="6" t="s">
        <v>8710</v>
      </c>
      <c r="S425" s="6" t="s">
        <v>15</v>
      </c>
      <c r="T425" s="6" t="s">
        <v>8707</v>
      </c>
    </row>
    <row r="426" spans="1:20" x14ac:dyDescent="0.25">
      <c r="A426" s="6" t="s">
        <v>7231</v>
      </c>
      <c r="B426" s="6" t="s">
        <v>1093</v>
      </c>
      <c r="C426" s="6" t="s">
        <v>1094</v>
      </c>
      <c r="D426" s="6" t="s">
        <v>26</v>
      </c>
      <c r="E426" s="6" t="s">
        <v>8725</v>
      </c>
      <c r="F426" s="7">
        <v>29451</v>
      </c>
      <c r="G426" s="6" t="s">
        <v>8711</v>
      </c>
      <c r="S426" s="6" t="s">
        <v>11</v>
      </c>
      <c r="T426" s="6" t="s">
        <v>8711</v>
      </c>
    </row>
    <row r="427" spans="1:20" x14ac:dyDescent="0.25">
      <c r="A427" s="6" t="s">
        <v>1095</v>
      </c>
      <c r="B427" s="6" t="s">
        <v>1096</v>
      </c>
      <c r="C427" s="6" t="s">
        <v>1097</v>
      </c>
      <c r="D427" s="6" t="s">
        <v>22</v>
      </c>
      <c r="E427" s="6" t="s">
        <v>8717</v>
      </c>
      <c r="F427" s="7">
        <v>27512</v>
      </c>
      <c r="G427" s="6" t="s">
        <v>8707</v>
      </c>
      <c r="S427" s="6" t="s">
        <v>11</v>
      </c>
      <c r="T427" s="6" t="s">
        <v>8711</v>
      </c>
    </row>
    <row r="428" spans="1:20" x14ac:dyDescent="0.25">
      <c r="A428" s="6" t="s">
        <v>1098</v>
      </c>
      <c r="B428" s="6" t="s">
        <v>1099</v>
      </c>
      <c r="C428" s="6" t="s">
        <v>1100</v>
      </c>
      <c r="D428" s="6" t="s">
        <v>26</v>
      </c>
      <c r="E428" s="6" t="s">
        <v>8725</v>
      </c>
      <c r="F428" s="7">
        <v>29166</v>
      </c>
      <c r="G428" s="6" t="s">
        <v>8711</v>
      </c>
      <c r="S428" s="6" t="s">
        <v>49</v>
      </c>
      <c r="T428" s="6" t="s">
        <v>8710</v>
      </c>
    </row>
    <row r="429" spans="1:20" x14ac:dyDescent="0.25">
      <c r="A429" s="6" t="s">
        <v>1101</v>
      </c>
      <c r="B429" s="6" t="s">
        <v>1102</v>
      </c>
      <c r="C429" s="6" t="s">
        <v>1103</v>
      </c>
      <c r="D429" s="6" t="s">
        <v>26</v>
      </c>
      <c r="E429" s="6" t="s">
        <v>8725</v>
      </c>
      <c r="F429" s="7">
        <v>23314</v>
      </c>
      <c r="G429" s="6" t="s">
        <v>8711</v>
      </c>
      <c r="S429" s="6" t="s">
        <v>21</v>
      </c>
      <c r="T429" s="6" t="s">
        <v>8709</v>
      </c>
    </row>
    <row r="430" spans="1:20" x14ac:dyDescent="0.25">
      <c r="A430" s="6" t="s">
        <v>1104</v>
      </c>
      <c r="B430" s="6" t="s">
        <v>1105</v>
      </c>
      <c r="C430" s="6" t="s">
        <v>1106</v>
      </c>
      <c r="D430" s="6" t="s">
        <v>34</v>
      </c>
      <c r="E430" s="6" t="s">
        <v>8723</v>
      </c>
      <c r="F430" s="7">
        <v>14012</v>
      </c>
      <c r="G430" s="6" t="s">
        <v>8710</v>
      </c>
      <c r="S430" s="6" t="s">
        <v>21</v>
      </c>
      <c r="T430" s="6" t="s">
        <v>8709</v>
      </c>
    </row>
    <row r="431" spans="1:20" x14ac:dyDescent="0.25">
      <c r="A431" s="6" t="s">
        <v>1107</v>
      </c>
      <c r="B431" s="6" t="s">
        <v>1108</v>
      </c>
      <c r="C431" s="6" t="s">
        <v>1109</v>
      </c>
      <c r="D431" s="6" t="s">
        <v>31</v>
      </c>
      <c r="E431" s="6" t="s">
        <v>8699</v>
      </c>
      <c r="F431" s="7">
        <v>20367</v>
      </c>
      <c r="G431" s="6" t="s">
        <v>8709</v>
      </c>
      <c r="S431" s="6" t="s">
        <v>41</v>
      </c>
      <c r="T431" s="6" t="s">
        <v>8708</v>
      </c>
    </row>
    <row r="432" spans="1:20" x14ac:dyDescent="0.25">
      <c r="A432" s="6" t="s">
        <v>1110</v>
      </c>
      <c r="B432" s="6" t="s">
        <v>1111</v>
      </c>
      <c r="C432" s="6" t="s">
        <v>1112</v>
      </c>
      <c r="D432" s="6" t="s">
        <v>31</v>
      </c>
      <c r="E432" s="6" t="s">
        <v>8703</v>
      </c>
      <c r="F432" s="7">
        <v>12572</v>
      </c>
      <c r="G432" s="6" t="s">
        <v>8709</v>
      </c>
      <c r="S432" s="6" t="s">
        <v>41</v>
      </c>
      <c r="T432" s="6" t="s">
        <v>8708</v>
      </c>
    </row>
    <row r="433" spans="1:20" x14ac:dyDescent="0.25">
      <c r="A433" s="6" t="s">
        <v>1113</v>
      </c>
      <c r="B433" s="6" t="s">
        <v>1114</v>
      </c>
      <c r="C433" s="6" t="s">
        <v>1115</v>
      </c>
      <c r="D433" s="6" t="s">
        <v>16</v>
      </c>
      <c r="E433" s="6" t="s">
        <v>8730</v>
      </c>
      <c r="F433" s="7">
        <v>3536</v>
      </c>
      <c r="G433" s="6" t="s">
        <v>8708</v>
      </c>
      <c r="S433" s="6" t="s">
        <v>15</v>
      </c>
      <c r="T433" s="6" t="s">
        <v>8707</v>
      </c>
    </row>
    <row r="434" spans="1:20" x14ac:dyDescent="0.25">
      <c r="A434" s="6" t="s">
        <v>1116</v>
      </c>
      <c r="B434" s="6" t="s">
        <v>1117</v>
      </c>
      <c r="C434" s="6" t="s">
        <v>1118</v>
      </c>
      <c r="D434" s="6" t="s">
        <v>12</v>
      </c>
      <c r="E434" s="6" t="s">
        <v>8728</v>
      </c>
      <c r="F434" s="7">
        <v>10820</v>
      </c>
      <c r="G434" s="6" t="s">
        <v>8708</v>
      </c>
      <c r="S434" s="6" t="s">
        <v>41</v>
      </c>
      <c r="T434" s="6" t="s">
        <v>8708</v>
      </c>
    </row>
    <row r="435" spans="1:20" x14ac:dyDescent="0.25">
      <c r="A435" s="6" t="s">
        <v>1119</v>
      </c>
      <c r="B435" s="6" t="s">
        <v>1120</v>
      </c>
      <c r="C435" s="6" t="s">
        <v>63</v>
      </c>
      <c r="D435" s="6" t="s">
        <v>22</v>
      </c>
      <c r="E435" s="6" t="s">
        <v>8720</v>
      </c>
      <c r="F435" s="7">
        <v>19252</v>
      </c>
      <c r="G435" s="6" t="s">
        <v>8707</v>
      </c>
      <c r="S435" s="6" t="s">
        <v>11</v>
      </c>
      <c r="T435" s="6" t="s">
        <v>8711</v>
      </c>
    </row>
    <row r="436" spans="1:20" x14ac:dyDescent="0.25">
      <c r="A436" s="6" t="s">
        <v>1121</v>
      </c>
      <c r="B436" s="6" t="s">
        <v>1122</v>
      </c>
      <c r="C436" s="6" t="s">
        <v>1123</v>
      </c>
      <c r="D436" s="6" t="s">
        <v>12</v>
      </c>
      <c r="E436" s="6" t="s">
        <v>8727</v>
      </c>
      <c r="F436" s="7">
        <v>16695</v>
      </c>
      <c r="G436" s="6" t="s">
        <v>8708</v>
      </c>
      <c r="S436" s="6" t="s">
        <v>21</v>
      </c>
      <c r="T436" s="6" t="s">
        <v>8709</v>
      </c>
    </row>
    <row r="437" spans="1:20" x14ac:dyDescent="0.25">
      <c r="A437" s="6" t="s">
        <v>1124</v>
      </c>
      <c r="B437" s="6" t="s">
        <v>1125</v>
      </c>
      <c r="C437" s="6" t="s">
        <v>448</v>
      </c>
      <c r="D437" s="6" t="s">
        <v>26</v>
      </c>
      <c r="E437" s="6" t="s">
        <v>8725</v>
      </c>
      <c r="F437" s="7">
        <v>11162</v>
      </c>
      <c r="G437" s="6" t="s">
        <v>8711</v>
      </c>
      <c r="S437" s="6" t="s">
        <v>21</v>
      </c>
      <c r="T437" s="6" t="s">
        <v>8709</v>
      </c>
    </row>
    <row r="438" spans="1:20" x14ac:dyDescent="0.25">
      <c r="A438" s="6" t="s">
        <v>1126</v>
      </c>
      <c r="B438" s="6" t="s">
        <v>1127</v>
      </c>
      <c r="C438" s="6" t="s">
        <v>1128</v>
      </c>
      <c r="D438" s="6" t="s">
        <v>31</v>
      </c>
      <c r="E438" s="6" t="s">
        <v>91</v>
      </c>
      <c r="F438" s="7">
        <v>3875</v>
      </c>
      <c r="G438" s="6" t="s">
        <v>8709</v>
      </c>
      <c r="S438" s="6" t="s">
        <v>21</v>
      </c>
      <c r="T438" s="6" t="s">
        <v>8709</v>
      </c>
    </row>
    <row r="439" spans="1:20" x14ac:dyDescent="0.25">
      <c r="A439" s="6" t="s">
        <v>1129</v>
      </c>
      <c r="B439" s="6" t="s">
        <v>1130</v>
      </c>
      <c r="C439" s="6" t="s">
        <v>1131</v>
      </c>
      <c r="D439" s="6" t="s">
        <v>31</v>
      </c>
      <c r="E439" s="6" t="s">
        <v>8699</v>
      </c>
      <c r="F439" s="7">
        <v>27568</v>
      </c>
      <c r="G439" s="6" t="s">
        <v>8709</v>
      </c>
      <c r="S439" s="6" t="s">
        <v>21</v>
      </c>
      <c r="T439" s="6" t="s">
        <v>8709</v>
      </c>
    </row>
    <row r="440" spans="1:20" x14ac:dyDescent="0.25">
      <c r="A440" s="6" t="s">
        <v>1132</v>
      </c>
      <c r="B440" s="6" t="s">
        <v>1133</v>
      </c>
      <c r="C440" s="6" t="s">
        <v>1134</v>
      </c>
      <c r="D440" s="6" t="s">
        <v>22</v>
      </c>
      <c r="E440" s="6" t="s">
        <v>8704</v>
      </c>
      <c r="F440" s="7">
        <v>23912</v>
      </c>
      <c r="G440" s="6" t="s">
        <v>8709</v>
      </c>
      <c r="S440" s="6" t="s">
        <v>41</v>
      </c>
      <c r="T440" s="6" t="s">
        <v>8708</v>
      </c>
    </row>
    <row r="441" spans="1:20" x14ac:dyDescent="0.25">
      <c r="A441" s="6" t="s">
        <v>1135</v>
      </c>
      <c r="B441" s="6" t="s">
        <v>1136</v>
      </c>
      <c r="C441" s="6" t="s">
        <v>6611</v>
      </c>
      <c r="D441" s="6" t="s">
        <v>31</v>
      </c>
      <c r="E441" s="6" t="s">
        <v>8700</v>
      </c>
      <c r="F441" s="7">
        <v>13667</v>
      </c>
      <c r="G441" s="6" t="s">
        <v>8709</v>
      </c>
      <c r="S441" s="6" t="s">
        <v>15</v>
      </c>
      <c r="T441" s="6" t="s">
        <v>8707</v>
      </c>
    </row>
    <row r="442" spans="1:20" x14ac:dyDescent="0.25">
      <c r="A442" s="6" t="s">
        <v>1137</v>
      </c>
      <c r="B442" s="6" t="s">
        <v>1138</v>
      </c>
      <c r="C442" s="6" t="s">
        <v>1139</v>
      </c>
      <c r="D442" s="6" t="s">
        <v>12</v>
      </c>
      <c r="E442" s="6" t="s">
        <v>8728</v>
      </c>
      <c r="F442" s="7">
        <v>8636</v>
      </c>
      <c r="G442" s="6" t="s">
        <v>8708</v>
      </c>
      <c r="S442" s="6" t="s">
        <v>11</v>
      </c>
      <c r="T442" s="6" t="s">
        <v>8711</v>
      </c>
    </row>
    <row r="443" spans="1:20" x14ac:dyDescent="0.25">
      <c r="A443" s="6" t="s">
        <v>1140</v>
      </c>
      <c r="B443" s="6" t="s">
        <v>1141</v>
      </c>
      <c r="C443" s="6" t="s">
        <v>6612</v>
      </c>
      <c r="D443" s="6" t="s">
        <v>22</v>
      </c>
      <c r="E443" s="6" t="s">
        <v>8720</v>
      </c>
      <c r="F443" s="7">
        <v>18043</v>
      </c>
      <c r="G443" s="6" t="s">
        <v>8707</v>
      </c>
      <c r="S443" s="6" t="s">
        <v>41</v>
      </c>
      <c r="T443" s="6" t="s">
        <v>8708</v>
      </c>
    </row>
    <row r="444" spans="1:20" x14ac:dyDescent="0.25">
      <c r="A444" s="6" t="s">
        <v>1142</v>
      </c>
      <c r="B444" s="6" t="s">
        <v>1143</v>
      </c>
      <c r="C444" s="6" t="s">
        <v>213</v>
      </c>
      <c r="D444" s="6" t="s">
        <v>26</v>
      </c>
      <c r="E444" s="6" t="s">
        <v>8729</v>
      </c>
      <c r="F444" s="7">
        <v>9284</v>
      </c>
      <c r="G444" s="6" t="s">
        <v>8711</v>
      </c>
      <c r="S444" s="6" t="s">
        <v>15</v>
      </c>
      <c r="T444" s="6" t="s">
        <v>8707</v>
      </c>
    </row>
    <row r="445" spans="1:20" x14ac:dyDescent="0.25">
      <c r="A445" s="6" t="s">
        <v>6676</v>
      </c>
      <c r="B445" s="6" t="s">
        <v>6677</v>
      </c>
      <c r="C445" s="6" t="s">
        <v>6678</v>
      </c>
      <c r="D445" s="6" t="s">
        <v>12</v>
      </c>
      <c r="E445" s="6" t="s">
        <v>8719</v>
      </c>
      <c r="F445" s="7">
        <v>12611</v>
      </c>
      <c r="G445" s="6" t="s">
        <v>8708</v>
      </c>
      <c r="S445" s="6" t="s">
        <v>11</v>
      </c>
      <c r="T445" s="6" t="s">
        <v>8711</v>
      </c>
    </row>
    <row r="446" spans="1:20" x14ac:dyDescent="0.25">
      <c r="A446" s="6" t="s">
        <v>1144</v>
      </c>
      <c r="B446" s="6" t="s">
        <v>1145</v>
      </c>
      <c r="C446" s="6" t="s">
        <v>1146</v>
      </c>
      <c r="D446" s="6" t="s">
        <v>31</v>
      </c>
      <c r="E446" s="6" t="s">
        <v>8703</v>
      </c>
      <c r="F446" s="7">
        <v>22545</v>
      </c>
      <c r="G446" s="6" t="s">
        <v>8707</v>
      </c>
      <c r="S446" s="6" t="s">
        <v>41</v>
      </c>
      <c r="T446" s="6" t="s">
        <v>8708</v>
      </c>
    </row>
    <row r="447" spans="1:20" x14ac:dyDescent="0.25">
      <c r="A447" s="6" t="s">
        <v>1147</v>
      </c>
      <c r="B447" s="6" t="s">
        <v>1148</v>
      </c>
      <c r="C447" s="6" t="s">
        <v>1149</v>
      </c>
      <c r="D447" s="6" t="s">
        <v>26</v>
      </c>
      <c r="E447" s="6" t="s">
        <v>8716</v>
      </c>
      <c r="F447" s="7">
        <v>31497</v>
      </c>
      <c r="G447" s="6" t="s">
        <v>8711</v>
      </c>
      <c r="S447" s="6" t="s">
        <v>41</v>
      </c>
      <c r="T447" s="6" t="s">
        <v>8708</v>
      </c>
    </row>
    <row r="448" spans="1:20" x14ac:dyDescent="0.25">
      <c r="A448" s="6" t="s">
        <v>1150</v>
      </c>
      <c r="B448" s="6" t="s">
        <v>1151</v>
      </c>
      <c r="C448" s="6" t="s">
        <v>1152</v>
      </c>
      <c r="D448" s="6" t="s">
        <v>12</v>
      </c>
      <c r="E448" s="6" t="s">
        <v>8728</v>
      </c>
      <c r="F448" s="7">
        <v>27526</v>
      </c>
      <c r="G448" s="6" t="s">
        <v>8708</v>
      </c>
      <c r="S448" s="6" t="s">
        <v>41</v>
      </c>
      <c r="T448" s="6" t="s">
        <v>8708</v>
      </c>
    </row>
    <row r="449" spans="1:20" x14ac:dyDescent="0.25">
      <c r="A449" s="6" t="s">
        <v>1154</v>
      </c>
      <c r="B449" s="6" t="s">
        <v>1155</v>
      </c>
      <c r="C449" s="6" t="s">
        <v>6613</v>
      </c>
      <c r="D449" s="6" t="s">
        <v>12</v>
      </c>
      <c r="E449" s="6" t="s">
        <v>8719</v>
      </c>
      <c r="F449" s="7">
        <v>11079</v>
      </c>
      <c r="G449" s="6" t="s">
        <v>8708</v>
      </c>
      <c r="S449" s="6" t="s">
        <v>41</v>
      </c>
      <c r="T449" s="6" t="s">
        <v>8708</v>
      </c>
    </row>
    <row r="450" spans="1:20" x14ac:dyDescent="0.25">
      <c r="A450" s="6" t="s">
        <v>5868</v>
      </c>
      <c r="B450" s="6" t="s">
        <v>1153</v>
      </c>
      <c r="C450" s="6" t="s">
        <v>6614</v>
      </c>
      <c r="D450" s="6" t="s">
        <v>12</v>
      </c>
      <c r="E450" s="6" t="s">
        <v>8727</v>
      </c>
      <c r="F450" s="7">
        <v>8905</v>
      </c>
      <c r="G450" s="6" t="s">
        <v>8708</v>
      </c>
      <c r="S450" s="6" t="s">
        <v>11</v>
      </c>
      <c r="T450" s="6" t="s">
        <v>8711</v>
      </c>
    </row>
    <row r="451" spans="1:20" x14ac:dyDescent="0.25">
      <c r="A451" s="6" t="s">
        <v>1156</v>
      </c>
      <c r="B451" s="6" t="s">
        <v>1157</v>
      </c>
      <c r="C451" s="6" t="s">
        <v>6615</v>
      </c>
      <c r="D451" s="6" t="s">
        <v>12</v>
      </c>
      <c r="E451" s="6" t="s">
        <v>8727</v>
      </c>
      <c r="F451" s="7">
        <v>12475</v>
      </c>
      <c r="G451" s="6" t="s">
        <v>8708</v>
      </c>
      <c r="S451" s="6" t="s">
        <v>49</v>
      </c>
      <c r="T451" s="6" t="s">
        <v>8710</v>
      </c>
    </row>
    <row r="452" spans="1:20" x14ac:dyDescent="0.25">
      <c r="A452" s="6" t="s">
        <v>1158</v>
      </c>
      <c r="B452" s="6" t="s">
        <v>1159</v>
      </c>
      <c r="C452" s="6" t="s">
        <v>6616</v>
      </c>
      <c r="D452" s="6" t="s">
        <v>16</v>
      </c>
      <c r="E452" s="6" t="s">
        <v>8701</v>
      </c>
      <c r="F452" s="7">
        <v>24262</v>
      </c>
      <c r="G452" s="6" t="s">
        <v>8711</v>
      </c>
      <c r="S452" s="6" t="s">
        <v>21</v>
      </c>
      <c r="T452" s="6" t="s">
        <v>8709</v>
      </c>
    </row>
    <row r="453" spans="1:20" x14ac:dyDescent="0.25">
      <c r="A453" s="6" t="s">
        <v>1160</v>
      </c>
      <c r="B453" s="6" t="s">
        <v>1161</v>
      </c>
      <c r="C453" s="6" t="s">
        <v>1162</v>
      </c>
      <c r="D453" s="6" t="s">
        <v>34</v>
      </c>
      <c r="E453" s="6" t="s">
        <v>8726</v>
      </c>
      <c r="F453" s="7">
        <v>22486</v>
      </c>
      <c r="G453" s="6" t="s">
        <v>8710</v>
      </c>
      <c r="S453" s="6" t="s">
        <v>11</v>
      </c>
      <c r="T453" s="6" t="s">
        <v>8711</v>
      </c>
    </row>
    <row r="454" spans="1:20" x14ac:dyDescent="0.25">
      <c r="A454" s="6" t="s">
        <v>1163</v>
      </c>
      <c r="B454" s="6" t="s">
        <v>1164</v>
      </c>
      <c r="C454" s="6" t="s">
        <v>356</v>
      </c>
      <c r="D454" s="6" t="s">
        <v>31</v>
      </c>
      <c r="E454" s="6" t="s">
        <v>8703</v>
      </c>
      <c r="F454" s="7">
        <v>12359</v>
      </c>
      <c r="G454" s="6" t="s">
        <v>8709</v>
      </c>
      <c r="S454" s="6" t="s">
        <v>11</v>
      </c>
      <c r="T454" s="6" t="s">
        <v>8711</v>
      </c>
    </row>
    <row r="455" spans="1:20" x14ac:dyDescent="0.25">
      <c r="A455" s="6" t="s">
        <v>1165</v>
      </c>
      <c r="B455" s="6" t="s">
        <v>1166</v>
      </c>
      <c r="C455" s="6" t="s">
        <v>279</v>
      </c>
      <c r="D455" s="6" t="s">
        <v>16</v>
      </c>
      <c r="E455" s="6" t="s">
        <v>8724</v>
      </c>
      <c r="F455" s="7">
        <v>7563</v>
      </c>
      <c r="G455" s="6" t="s">
        <v>8711</v>
      </c>
      <c r="S455" s="6" t="s">
        <v>41</v>
      </c>
      <c r="T455" s="6" t="s">
        <v>8708</v>
      </c>
    </row>
    <row r="456" spans="1:20" x14ac:dyDescent="0.25">
      <c r="A456" s="6" t="s">
        <v>1167</v>
      </c>
      <c r="B456" s="6" t="s">
        <v>1168</v>
      </c>
      <c r="C456" s="6" t="s">
        <v>1169</v>
      </c>
      <c r="D456" s="6" t="s">
        <v>16</v>
      </c>
      <c r="E456" s="6" t="s">
        <v>8724</v>
      </c>
      <c r="F456" s="7">
        <v>33708</v>
      </c>
      <c r="G456" s="6" t="s">
        <v>8711</v>
      </c>
      <c r="S456" s="6" t="s">
        <v>11</v>
      </c>
      <c r="T456" s="6" t="s">
        <v>8711</v>
      </c>
    </row>
    <row r="457" spans="1:20" x14ac:dyDescent="0.25">
      <c r="A457" s="6" t="s">
        <v>1170</v>
      </c>
      <c r="B457" s="6" t="s">
        <v>1171</v>
      </c>
      <c r="C457" s="6" t="s">
        <v>1172</v>
      </c>
      <c r="D457" s="6" t="s">
        <v>12</v>
      </c>
      <c r="E457" s="6" t="s">
        <v>8728</v>
      </c>
      <c r="F457" s="7">
        <v>5383</v>
      </c>
      <c r="G457" s="6" t="s">
        <v>8708</v>
      </c>
      <c r="S457" s="6" t="s">
        <v>41</v>
      </c>
      <c r="T457" s="6" t="s">
        <v>8708</v>
      </c>
    </row>
    <row r="458" spans="1:20" x14ac:dyDescent="0.25">
      <c r="A458" s="6" t="s">
        <v>1173</v>
      </c>
      <c r="B458" s="6" t="s">
        <v>1174</v>
      </c>
      <c r="C458" s="6" t="s">
        <v>1175</v>
      </c>
      <c r="D458" s="6" t="s">
        <v>26</v>
      </c>
      <c r="E458" s="6" t="s">
        <v>8721</v>
      </c>
      <c r="F458" s="7">
        <v>22510</v>
      </c>
      <c r="G458" s="6" t="s">
        <v>8711</v>
      </c>
      <c r="S458" s="6" t="s">
        <v>41</v>
      </c>
      <c r="T458" s="6" t="s">
        <v>8708</v>
      </c>
    </row>
    <row r="459" spans="1:20" x14ac:dyDescent="0.25">
      <c r="A459" s="6" t="s">
        <v>1176</v>
      </c>
      <c r="B459" s="6" t="s">
        <v>1177</v>
      </c>
      <c r="C459" s="6" t="s">
        <v>6617</v>
      </c>
      <c r="D459" s="6" t="s">
        <v>12</v>
      </c>
      <c r="E459" s="6" t="s">
        <v>8718</v>
      </c>
      <c r="F459" s="7">
        <v>18847</v>
      </c>
      <c r="G459" s="6" t="s">
        <v>8708</v>
      </c>
      <c r="S459" s="6" t="s">
        <v>41</v>
      </c>
      <c r="T459" s="6" t="s">
        <v>8708</v>
      </c>
    </row>
    <row r="460" spans="1:20" x14ac:dyDescent="0.25">
      <c r="A460" s="6" t="s">
        <v>1178</v>
      </c>
      <c r="B460" s="6" t="s">
        <v>1179</v>
      </c>
      <c r="C460" s="6" t="s">
        <v>6618</v>
      </c>
      <c r="D460" s="6" t="s">
        <v>12</v>
      </c>
      <c r="E460" s="6" t="s">
        <v>8728</v>
      </c>
      <c r="F460" s="7">
        <v>25751</v>
      </c>
      <c r="G460" s="6" t="s">
        <v>8708</v>
      </c>
      <c r="S460" s="6" t="s">
        <v>15</v>
      </c>
      <c r="T460" s="6" t="s">
        <v>8707</v>
      </c>
    </row>
    <row r="461" spans="1:20" x14ac:dyDescent="0.25">
      <c r="A461" s="6" t="s">
        <v>1180</v>
      </c>
      <c r="B461" s="6" t="s">
        <v>1181</v>
      </c>
      <c r="C461" s="6" t="s">
        <v>1182</v>
      </c>
      <c r="D461" s="6" t="s">
        <v>12</v>
      </c>
      <c r="E461" s="6" t="s">
        <v>8728</v>
      </c>
      <c r="F461" s="7">
        <v>6063</v>
      </c>
      <c r="G461" s="6" t="s">
        <v>8708</v>
      </c>
      <c r="S461" s="6" t="s">
        <v>21</v>
      </c>
      <c r="T461" s="6" t="s">
        <v>8709</v>
      </c>
    </row>
    <row r="462" spans="1:20" x14ac:dyDescent="0.25">
      <c r="A462" s="6" t="s">
        <v>1183</v>
      </c>
      <c r="B462" s="6" t="s">
        <v>1184</v>
      </c>
      <c r="C462" s="6" t="s">
        <v>6619</v>
      </c>
      <c r="D462" s="6" t="s">
        <v>22</v>
      </c>
      <c r="E462" s="6" t="s">
        <v>8717</v>
      </c>
      <c r="F462" s="7">
        <v>17371</v>
      </c>
      <c r="G462" s="6" t="s">
        <v>8707</v>
      </c>
      <c r="S462" s="6" t="s">
        <v>15</v>
      </c>
      <c r="T462" s="6" t="s">
        <v>8707</v>
      </c>
    </row>
    <row r="463" spans="1:20" x14ac:dyDescent="0.25">
      <c r="A463" s="6" t="s">
        <v>1185</v>
      </c>
      <c r="B463" s="6" t="s">
        <v>1186</v>
      </c>
      <c r="C463" s="6" t="s">
        <v>6620</v>
      </c>
      <c r="D463" s="6" t="s">
        <v>31</v>
      </c>
      <c r="E463" s="6" t="s">
        <v>91</v>
      </c>
      <c r="F463" s="7">
        <v>24974</v>
      </c>
      <c r="G463" s="6" t="s">
        <v>8709</v>
      </c>
      <c r="S463" s="6" t="s">
        <v>11</v>
      </c>
      <c r="T463" s="6" t="s">
        <v>8711</v>
      </c>
    </row>
    <row r="464" spans="1:20" x14ac:dyDescent="0.25">
      <c r="A464" s="6" t="s">
        <v>1187</v>
      </c>
      <c r="B464" s="6" t="s">
        <v>1188</v>
      </c>
      <c r="C464" s="6" t="s">
        <v>1189</v>
      </c>
      <c r="D464" s="6" t="s">
        <v>22</v>
      </c>
      <c r="E464" s="6" t="s">
        <v>8717</v>
      </c>
      <c r="F464" s="7">
        <v>11802</v>
      </c>
      <c r="G464" s="6" t="s">
        <v>8707</v>
      </c>
      <c r="S464" s="6" t="s">
        <v>49</v>
      </c>
      <c r="T464" s="6" t="s">
        <v>8710</v>
      </c>
    </row>
    <row r="465" spans="1:20" x14ac:dyDescent="0.25">
      <c r="A465" s="6" t="s">
        <v>1190</v>
      </c>
      <c r="B465" s="6" t="s">
        <v>1191</v>
      </c>
      <c r="C465" s="6" t="s">
        <v>1192</v>
      </c>
      <c r="D465" s="6" t="s">
        <v>26</v>
      </c>
      <c r="E465" s="6" t="s">
        <v>8716</v>
      </c>
      <c r="F465" s="7">
        <v>36342</v>
      </c>
      <c r="G465" s="6" t="s">
        <v>8711</v>
      </c>
      <c r="S465" s="6" t="s">
        <v>41</v>
      </c>
      <c r="T465" s="6" t="s">
        <v>8708</v>
      </c>
    </row>
    <row r="466" spans="1:20" x14ac:dyDescent="0.25">
      <c r="A466" s="6" t="s">
        <v>1193</v>
      </c>
      <c r="B466" s="6" t="s">
        <v>1194</v>
      </c>
      <c r="C466" s="6" t="s">
        <v>629</v>
      </c>
      <c r="D466" s="6" t="s">
        <v>34</v>
      </c>
      <c r="E466" s="6" t="s">
        <v>8726</v>
      </c>
      <c r="F466" s="7">
        <v>17343</v>
      </c>
      <c r="G466" s="6" t="s">
        <v>8710</v>
      </c>
      <c r="S466" s="6" t="s">
        <v>15</v>
      </c>
      <c r="T466" s="6" t="s">
        <v>8707</v>
      </c>
    </row>
    <row r="467" spans="1:20" x14ac:dyDescent="0.25">
      <c r="A467" s="6" t="s">
        <v>1195</v>
      </c>
      <c r="B467" s="6" t="s">
        <v>1196</v>
      </c>
      <c r="C467" s="6" t="s">
        <v>6621</v>
      </c>
      <c r="D467" s="6" t="s">
        <v>16</v>
      </c>
      <c r="E467" s="6" t="s">
        <v>8730</v>
      </c>
      <c r="F467" s="7">
        <v>7183</v>
      </c>
      <c r="G467" s="6" t="s">
        <v>8708</v>
      </c>
      <c r="S467" s="6" t="s">
        <v>15</v>
      </c>
      <c r="T467" s="6" t="s">
        <v>8707</v>
      </c>
    </row>
    <row r="468" spans="1:20" x14ac:dyDescent="0.25">
      <c r="A468" s="6" t="s">
        <v>1197</v>
      </c>
      <c r="B468" s="6" t="s">
        <v>1198</v>
      </c>
      <c r="C468" s="6" t="s">
        <v>1189</v>
      </c>
      <c r="D468" s="6" t="s">
        <v>22</v>
      </c>
      <c r="E468" s="6" t="s">
        <v>8717</v>
      </c>
      <c r="F468" s="7">
        <v>11521</v>
      </c>
      <c r="G468" s="6" t="s">
        <v>8707</v>
      </c>
      <c r="S468" s="6" t="s">
        <v>49</v>
      </c>
      <c r="T468" s="6" t="s">
        <v>8710</v>
      </c>
    </row>
    <row r="469" spans="1:20" x14ac:dyDescent="0.25">
      <c r="A469" s="6" t="s">
        <v>1199</v>
      </c>
      <c r="B469" s="6" t="s">
        <v>1200</v>
      </c>
      <c r="C469" s="6" t="s">
        <v>1189</v>
      </c>
      <c r="D469" s="6" t="s">
        <v>22</v>
      </c>
      <c r="E469" s="6" t="s">
        <v>8717</v>
      </c>
      <c r="F469" s="7">
        <v>6889</v>
      </c>
      <c r="G469" s="6" t="s">
        <v>8707</v>
      </c>
      <c r="S469" s="6" t="s">
        <v>21</v>
      </c>
      <c r="T469" s="6" t="s">
        <v>8709</v>
      </c>
    </row>
    <row r="470" spans="1:20" x14ac:dyDescent="0.25">
      <c r="A470" s="6" t="s">
        <v>1201</v>
      </c>
      <c r="B470" s="6" t="s">
        <v>1202</v>
      </c>
      <c r="C470" s="6" t="s">
        <v>1203</v>
      </c>
      <c r="D470" s="6" t="s">
        <v>34</v>
      </c>
      <c r="E470" s="6" t="s">
        <v>8702</v>
      </c>
      <c r="F470" s="7">
        <v>29952</v>
      </c>
      <c r="G470" s="6" t="s">
        <v>8710</v>
      </c>
      <c r="S470" s="6" t="s">
        <v>41</v>
      </c>
      <c r="T470" s="6" t="s">
        <v>8708</v>
      </c>
    </row>
    <row r="471" spans="1:20" x14ac:dyDescent="0.25">
      <c r="A471" s="6" t="s">
        <v>1204</v>
      </c>
      <c r="B471" s="6" t="s">
        <v>1205</v>
      </c>
      <c r="C471" s="6" t="s">
        <v>1206</v>
      </c>
      <c r="D471" s="6" t="s">
        <v>31</v>
      </c>
      <c r="E471" s="6" t="s">
        <v>8703</v>
      </c>
      <c r="F471" s="7">
        <v>20243</v>
      </c>
      <c r="G471" s="6" t="s">
        <v>8709</v>
      </c>
      <c r="S471" s="6" t="s">
        <v>11</v>
      </c>
      <c r="T471" s="6" t="s">
        <v>8711</v>
      </c>
    </row>
    <row r="472" spans="1:20" x14ac:dyDescent="0.25">
      <c r="A472" s="6" t="s">
        <v>1208</v>
      </c>
      <c r="B472" s="6" t="s">
        <v>1209</v>
      </c>
      <c r="C472" s="6" t="s">
        <v>1210</v>
      </c>
      <c r="D472" s="6" t="s">
        <v>12</v>
      </c>
      <c r="E472" s="6" t="s">
        <v>8719</v>
      </c>
      <c r="F472" s="7">
        <v>29187</v>
      </c>
      <c r="G472" s="6" t="s">
        <v>8708</v>
      </c>
      <c r="S472" s="6" t="s">
        <v>11</v>
      </c>
      <c r="T472" s="6" t="s">
        <v>8711</v>
      </c>
    </row>
    <row r="473" spans="1:20" x14ac:dyDescent="0.25">
      <c r="A473" s="6" t="s">
        <v>1211</v>
      </c>
      <c r="B473" s="6" t="s">
        <v>1212</v>
      </c>
      <c r="C473" s="6" t="s">
        <v>1213</v>
      </c>
      <c r="D473" s="6" t="s">
        <v>26</v>
      </c>
      <c r="E473" s="6" t="s">
        <v>8716</v>
      </c>
      <c r="F473" s="7">
        <v>20699</v>
      </c>
      <c r="G473" s="6" t="s">
        <v>8711</v>
      </c>
      <c r="S473" s="6"/>
      <c r="T473" s="6"/>
    </row>
    <row r="474" spans="1:20" x14ac:dyDescent="0.25">
      <c r="A474" s="6" t="s">
        <v>6172</v>
      </c>
      <c r="B474" s="6" t="s">
        <v>5813</v>
      </c>
      <c r="C474" s="6" t="s">
        <v>1214</v>
      </c>
      <c r="D474" s="6" t="s">
        <v>16</v>
      </c>
      <c r="E474" s="6" t="s">
        <v>8697</v>
      </c>
      <c r="F474" s="7">
        <v>8157</v>
      </c>
      <c r="G474" s="6" t="s">
        <v>8711</v>
      </c>
    </row>
    <row r="475" spans="1:20" x14ac:dyDescent="0.25">
      <c r="A475" s="6"/>
      <c r="B475" s="6"/>
      <c r="C475" s="6"/>
      <c r="D475" s="6"/>
      <c r="E475" s="6"/>
      <c r="F475" s="7"/>
      <c r="G475" s="6"/>
    </row>
  </sheetData>
  <sheetProtection algorithmName="SHA-512" hashValue="8zs96lJ7Wdis81ZWdPMnnKortWNxszktTCuhMF+lrLf/1Rq8QRr92bXmIBW7H2766oIjZHBcZVmu9SdGML8uKQ==" saltValue="xIwy5bZLFmb8QUwsNSAVyw==" spinCount="100000" sheet="1" objects="1" scenarios="1"/>
  <customSheetViews>
    <customSheetView guid="{180B6EB0-564F-4AF7-BBE8-865BB1B70D35}">
      <pane ySplit="1" topLeftCell="A2" activePane="bottomLeft" state="frozen"/>
      <selection pane="bottomLeft" activeCell="A2" sqref="A2"/>
      <pageMargins left="0.7" right="0.7" top="0.75" bottom="0.75" header="0.3" footer="0.3"/>
      <pageSetup paperSize="9" orientation="portrait" r:id="rId1"/>
    </customSheetView>
    <customSheetView guid="{E3BEB053-94E4-4F1C-B75C-4CE8A148716A}">
      <pane ySplit="1" topLeftCell="A2" activePane="bottomLeft" state="frozen"/>
      <selection pane="bottomLeft" activeCell="E70" sqref="E70"/>
      <pageMargins left="0.7" right="0.7" top="0.75" bottom="0.75" header="0.3" footer="0.3"/>
      <pageSetup paperSize="9" orientation="portrait" r:id="rId2"/>
    </customSheetView>
    <customSheetView guid="{E88D2F88-6FF8-4DA8-8CF2-43C73E40C24A}">
      <pane ySplit="1" topLeftCell="A2" activePane="bottomLeft" state="frozen"/>
      <selection pane="bottomLeft" activeCell="C9" sqref="C9"/>
      <pageMargins left="0.7" right="0.7" top="0.75" bottom="0.75" header="0.3" footer="0.3"/>
      <pageSetup paperSize="9" orientation="portrait" r:id="rId3"/>
    </customSheetView>
  </customSheetViews>
  <pageMargins left="0.7" right="0.7" top="0.75" bottom="0.75" header="0.3" footer="0.3"/>
  <pageSetup paperSize="9" orientation="portrait" r:id="rId4"/>
  <customProperties>
    <customPr name="LastActive" r:id="rId5"/>
  </customPropertie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dimension ref="A1:AE129"/>
  <sheetViews>
    <sheetView workbookViewId="0">
      <pane ySplit="1" topLeftCell="A2" activePane="bottomLeft" state="frozen"/>
      <selection pane="bottomLeft" activeCell="A2" sqref="A2"/>
    </sheetView>
  </sheetViews>
  <sheetFormatPr defaultColWidth="9.109375" defaultRowHeight="13.2" x14ac:dyDescent="0.25"/>
  <cols>
    <col min="1" max="1" width="8.6640625" style="19" bestFit="1" customWidth="1"/>
    <col min="2" max="2" width="12.88671875" style="19" bestFit="1" customWidth="1"/>
    <col min="3" max="3" width="4" style="378" bestFit="1" customWidth="1"/>
    <col min="4" max="4" width="6.109375" style="378" bestFit="1" customWidth="1"/>
    <col min="5" max="6" width="6.33203125" style="378" bestFit="1" customWidth="1"/>
    <col min="7" max="7" width="3.5546875" style="341" bestFit="1" customWidth="1"/>
    <col min="8" max="8" width="4.5546875" style="341" bestFit="1" customWidth="1"/>
    <col min="9" max="10" width="3.44140625" style="341" bestFit="1" customWidth="1"/>
    <col min="11" max="11" width="5.5546875" style="121" bestFit="1" customWidth="1"/>
    <col min="12" max="19" width="4.44140625" style="341" hidden="1" customWidth="1"/>
    <col min="20" max="20" width="3.88671875" style="341" hidden="1" customWidth="1"/>
    <col min="21" max="21" width="10.88671875" style="361" bestFit="1" customWidth="1"/>
    <col min="22" max="22" width="8.5546875" style="361" bestFit="1" customWidth="1"/>
    <col min="23" max="23" width="4" style="19" bestFit="1" customWidth="1"/>
    <col min="24" max="24" width="9.33203125" style="19" bestFit="1" customWidth="1"/>
    <col min="25" max="25" width="22.109375" style="19" bestFit="1" customWidth="1"/>
    <col min="26" max="26" width="5.5546875" style="339" bestFit="1" customWidth="1"/>
    <col min="27" max="27" width="9.109375" style="351"/>
    <col min="28" max="28" width="9.109375" style="31"/>
    <col min="29" max="30" width="10.6640625" style="31" bestFit="1" customWidth="1"/>
    <col min="31" max="16384" width="9.109375" style="31"/>
  </cols>
  <sheetData>
    <row r="1" spans="1:31" s="24" customFormat="1" ht="25.5" customHeight="1" x14ac:dyDescent="0.25">
      <c r="A1" s="357" t="s">
        <v>5748</v>
      </c>
      <c r="B1" s="357" t="s">
        <v>0</v>
      </c>
      <c r="C1" s="363" t="s">
        <v>5749</v>
      </c>
      <c r="D1" s="352" t="s">
        <v>3</v>
      </c>
      <c r="E1" s="352" t="s">
        <v>5750</v>
      </c>
      <c r="F1" s="363" t="s">
        <v>5751</v>
      </c>
      <c r="G1" s="366" t="s">
        <v>5752</v>
      </c>
      <c r="H1" s="353" t="s">
        <v>5687</v>
      </c>
      <c r="I1" s="353" t="s">
        <v>5831</v>
      </c>
      <c r="J1" s="353" t="s">
        <v>5832</v>
      </c>
      <c r="K1" s="365" t="s">
        <v>5753</v>
      </c>
      <c r="L1" s="353" t="s">
        <v>6165</v>
      </c>
      <c r="M1" s="353" t="s">
        <v>6166</v>
      </c>
      <c r="N1" s="353" t="s">
        <v>6167</v>
      </c>
      <c r="O1" s="353" t="s">
        <v>6168</v>
      </c>
      <c r="P1" s="353" t="s">
        <v>6169</v>
      </c>
      <c r="Q1" s="353" t="s">
        <v>6170</v>
      </c>
      <c r="R1" s="353" t="s">
        <v>6666</v>
      </c>
      <c r="S1" s="353" t="s">
        <v>6667</v>
      </c>
      <c r="T1" s="353" t="s">
        <v>6665</v>
      </c>
      <c r="U1" s="367" t="s">
        <v>6629</v>
      </c>
      <c r="V1" s="359" t="s">
        <v>6671</v>
      </c>
      <c r="W1" s="357" t="s">
        <v>5754</v>
      </c>
      <c r="X1" s="357" t="s">
        <v>6622</v>
      </c>
      <c r="Y1" s="357" t="s">
        <v>6628</v>
      </c>
      <c r="Z1" s="364" t="s">
        <v>6670</v>
      </c>
      <c r="AA1" s="362"/>
    </row>
    <row r="2" spans="1:31" s="120" customFormat="1" x14ac:dyDescent="0.25">
      <c r="A2" s="358" t="str">
        <f>IF($D2="","",Veld!$G$3)</f>
        <v>NCX19J3</v>
      </c>
      <c r="B2" s="358" t="str">
        <f>IF($D2="","",Veld!$E$2)</f>
        <v>Oranje Wit (D)</v>
      </c>
      <c r="C2" s="354" t="str">
        <f t="shared" ref="C2:C33" si="0">IF($D2="","",IF(ISTEXT($D2),LEFT($D2,1),"S"))</f>
        <v>S</v>
      </c>
      <c r="D2" s="354" t="str">
        <f>UPPER(Veld!C11)</f>
        <v>S1</v>
      </c>
      <c r="E2" s="354" t="str">
        <f>IF($D2="","","Veld")</f>
        <v>Veld</v>
      </c>
      <c r="F2" s="354" t="str">
        <f>IF($D2="","",Veld!$E$11)</f>
        <v>WK</v>
      </c>
      <c r="G2" s="355" t="str">
        <f>IF($D2="","",Veld!$G$11)</f>
        <v>8</v>
      </c>
      <c r="H2" s="355" t="str">
        <f>PROPER(IF($D2="","",Veld!$F$11))</f>
        <v>Za</v>
      </c>
      <c r="I2" s="355">
        <f>IF($D2="","",Veld!$J$11)</f>
        <v>5</v>
      </c>
      <c r="J2" s="355">
        <f>IF($D2="","",Veld!$K$11)</f>
        <v>5</v>
      </c>
      <c r="K2" s="356">
        <f>IFERROR(ROUND(Veld!$L$11,1),"")</f>
        <v>23.3</v>
      </c>
      <c r="L2" s="355">
        <f>IF($D2="","",IFERROR(ROUND(Veld!$P$11,0),""))</f>
        <v>0</v>
      </c>
      <c r="M2" s="355">
        <f>IF($D2="","",IFERROR(ROUND(Veld!$Q$11,0),""))</f>
        <v>0</v>
      </c>
      <c r="N2" s="355">
        <f>IF($D2="","",IFERROR(ROUND(Veld!$R$11,0),""))</f>
        <v>0</v>
      </c>
      <c r="O2" s="355"/>
      <c r="P2" s="355">
        <f>IF($D2="","",Veld!$P$10)</f>
        <v>0</v>
      </c>
      <c r="Q2" s="355">
        <f>IF($D2="","",Veld!$Q$10)</f>
        <v>0</v>
      </c>
      <c r="R2" s="355">
        <f>IF($D2="","",Veld!$R$10)</f>
        <v>0</v>
      </c>
      <c r="S2" s="355"/>
      <c r="T2" s="355">
        <f>IF($D2="","",Veld!$T$10)</f>
        <v>0</v>
      </c>
      <c r="U2" s="360" t="str">
        <f>IFERROR(IF(VLOOKUP(D2,TeamsV,5,0)=0,"",VLOOKUP(D2,TeamsV,5,0)),"")</f>
        <v/>
      </c>
      <c r="V2" s="360" t="str">
        <f t="shared" ref="V2:V33" si="1">SUBSTITUTE(IFERROR(VLOOKUP(D2&amp;E2,DispTot,3,0),""),0,"")</f>
        <v/>
      </c>
      <c r="W2" s="358" t="str">
        <f>IF($D2="","",Basis!$G$5)</f>
        <v>MIX</v>
      </c>
      <c r="X2" s="358" t="str">
        <f>IF($D2="","",IF(Veld!$AE$11=0,"",Veld!$AE$11))</f>
        <v>3312 AD</v>
      </c>
      <c r="Y2" s="358" t="str">
        <f>IF($D2="","",IF(Veld!$AF$11=0,"",Veld!$AF$11))</f>
        <v>Dordrecht Oranje Wit (D)</v>
      </c>
      <c r="Z2" s="338">
        <f>IFERROR(Veld!$AH$11,"")</f>
        <v>23.682000000000006</v>
      </c>
      <c r="AA2" s="160"/>
      <c r="AC2" s="31"/>
      <c r="AD2" s="31"/>
      <c r="AE2" s="31"/>
    </row>
    <row r="3" spans="1:31" x14ac:dyDescent="0.25">
      <c r="A3" s="358" t="str">
        <f>IF($D3="","",Zaal!$G$3)</f>
        <v>NCX19J3</v>
      </c>
      <c r="B3" s="358" t="str">
        <f>IF($D3="","",Zaal!$E$2)</f>
        <v>Oranje Wit (D)</v>
      </c>
      <c r="C3" s="354" t="str">
        <f t="shared" si="0"/>
        <v>S</v>
      </c>
      <c r="D3" s="354" t="str">
        <f>UPPER(Zaal!C11)</f>
        <v>S1</v>
      </c>
      <c r="E3" s="354" t="str">
        <f>IF($D3="","","Zaal")</f>
        <v>Zaal</v>
      </c>
      <c r="F3" s="354" t="str">
        <f>IF($D3="","",Zaal!$E$11)</f>
        <v>WK</v>
      </c>
      <c r="G3" s="355" t="str">
        <f>IF($D3="","",Zaal!$G$11)</f>
        <v>8</v>
      </c>
      <c r="H3" s="355" t="str">
        <f>PROPER(IF($D3="","",Zaal!$F$11))</f>
        <v>Za</v>
      </c>
      <c r="I3" s="355">
        <f>IF($D3="","",Zaal!$J$11)</f>
        <v>5</v>
      </c>
      <c r="J3" s="355">
        <f>IF($D3="","",Zaal!$K$11)</f>
        <v>5</v>
      </c>
      <c r="K3" s="356">
        <f>IFERROR(ROUND(Zaal!$L$11,1),"")</f>
        <v>23.3</v>
      </c>
      <c r="L3" s="355">
        <f>IF($D3="","",IFERROR(ROUND(Zaal!$P$11,0),""))</f>
        <v>0</v>
      </c>
      <c r="M3" s="355">
        <f>IF($D3="","",IFERROR(ROUND(Zaal!$Q$11,0),""))</f>
        <v>0</v>
      </c>
      <c r="N3" s="355">
        <f>IF($D3="","",IFERROR(ROUND(Zaal!$R$11,0),""))</f>
        <v>0</v>
      </c>
      <c r="O3" s="355">
        <f>IF($D3="","",IFERROR(ROUND(Zaal!$S$11,0),""))</f>
        <v>0</v>
      </c>
      <c r="P3" s="355">
        <f>IF($D3="","",Zaal!$P$10)</f>
        <v>0</v>
      </c>
      <c r="Q3" s="355">
        <f>IF($D3="","",Zaal!$Q$10)</f>
        <v>0</v>
      </c>
      <c r="R3" s="355">
        <f>IF($D3="","",Zaal!$R$10)</f>
        <v>0</v>
      </c>
      <c r="S3" s="355">
        <f>IF($D3="","",Zaal!$S$10)</f>
        <v>10</v>
      </c>
      <c r="T3" s="355">
        <f>IF($D3="","",Zaal!$T$10)</f>
        <v>0</v>
      </c>
      <c r="U3" s="360" t="str">
        <f>IFERROR(IF(VLOOKUP(D3,TeamsZ,5,0)=0,"",VLOOKUP(D3,TeamsZ,5,0)),"")</f>
        <v/>
      </c>
      <c r="V3" s="360" t="str">
        <f t="shared" si="1"/>
        <v/>
      </c>
      <c r="W3" s="358" t="str">
        <f>IF($D3="","",Basis!$G$5)</f>
        <v>MIX</v>
      </c>
      <c r="X3" s="358" t="str">
        <f>IF($D3="","",IF(Zaal!$AE$11=0,"",Zaal!$AE$11))</f>
        <v>3312 AD</v>
      </c>
      <c r="Y3" s="358" t="str">
        <f>IF($D3="","",IF(Zaal!$AF$11=0,"",Zaal!$AF$11))</f>
        <v>Dordrecht Oranje Wit Hal</v>
      </c>
      <c r="Z3" s="338">
        <f>IFERROR(Zaal!$AH$11,"")</f>
        <v>23.682000000000006</v>
      </c>
    </row>
    <row r="4" spans="1:31" x14ac:dyDescent="0.25">
      <c r="A4" s="358" t="str">
        <f>IF($D4="","",Veld!$G$3)</f>
        <v>NCX19J3</v>
      </c>
      <c r="B4" s="358" t="str">
        <f>IF($D4="","",Veld!$E$2)</f>
        <v>Oranje Wit (D)</v>
      </c>
      <c r="C4" s="354" t="str">
        <f t="shared" si="0"/>
        <v>S</v>
      </c>
      <c r="D4" s="354" t="str">
        <f>UPPER(Veld!C31)</f>
        <v>S2</v>
      </c>
      <c r="E4" s="354" t="str">
        <f>IF($D4="","","Veld")</f>
        <v>Veld</v>
      </c>
      <c r="F4" s="354" t="str">
        <f>IF($D4="","",Veld!$E$31)</f>
        <v>WK</v>
      </c>
      <c r="G4" s="355" t="str">
        <f>IF($D4="","",Veld!$G$31)</f>
        <v>8</v>
      </c>
      <c r="H4" s="355" t="str">
        <f>PROPER(IF($D4="","",Veld!$F$31))</f>
        <v>Za</v>
      </c>
      <c r="I4" s="355">
        <f>IF($D4="","",Veld!$J$31)</f>
        <v>5</v>
      </c>
      <c r="J4" s="355">
        <f>IF($D4="","",Veld!$K$31)</f>
        <v>5</v>
      </c>
      <c r="K4" s="356">
        <f>IFERROR(ROUND(Veld!$L$31,1),"")</f>
        <v>22.8</v>
      </c>
      <c r="L4" s="355">
        <f>IF($D4="","",IFERROR(ROUND(Veld!$P$31,0),""))</f>
        <v>0</v>
      </c>
      <c r="M4" s="355">
        <f>IF($D4="","",IFERROR(ROUND(Veld!$Q$31,0),""))</f>
        <v>0</v>
      </c>
      <c r="N4" s="355">
        <f>IF($D4="","",IFERROR(ROUND(Veld!$R$31,0),""))</f>
        <v>0</v>
      </c>
      <c r="O4" s="355"/>
      <c r="P4" s="355">
        <f>IF($D4="","",Veld!$P$30)</f>
        <v>0</v>
      </c>
      <c r="Q4" s="355">
        <f>IF($D4="","",Veld!$Q$30)</f>
        <v>0</v>
      </c>
      <c r="R4" s="355">
        <f>IF($D4="","",Veld!$R$30)</f>
        <v>0</v>
      </c>
      <c r="S4" s="355"/>
      <c r="T4" s="355">
        <f>IF($D4="","",Veld!$T$30)</f>
        <v>0</v>
      </c>
      <c r="U4" s="360" t="str">
        <f>IFERROR(IF(VLOOKUP(D4,TeamsV,5,0)=0,"",VLOOKUP(D4,TeamsV,5,0)),"")</f>
        <v/>
      </c>
      <c r="V4" s="360" t="str">
        <f t="shared" si="1"/>
        <v/>
      </c>
      <c r="W4" s="358" t="str">
        <f>IF($D4="","",Basis!$G$5)</f>
        <v>MIX</v>
      </c>
      <c r="X4" s="358" t="str">
        <f>IF($D4="","",IF(Veld!$AE$31=0,"",Veld!$AE$31))</f>
        <v>3312 AD</v>
      </c>
      <c r="Y4" s="358" t="str">
        <f>IF($D4="","",IF(Veld!$AF$31=0,"",Veld!$AF$31))</f>
        <v>Dordrecht Oranje Wit (D)</v>
      </c>
      <c r="Z4" s="338">
        <f>IFERROR(Veld!$AH$31,"")</f>
        <v>23.375999999999998</v>
      </c>
    </row>
    <row r="5" spans="1:31" x14ac:dyDescent="0.25">
      <c r="A5" s="358" t="str">
        <f>IF($D5="","",Zaal!$G$3)</f>
        <v>NCX19J3</v>
      </c>
      <c r="B5" s="358" t="str">
        <f>IF($D5="","",Zaal!$E$2)</f>
        <v>Oranje Wit (D)</v>
      </c>
      <c r="C5" s="354" t="str">
        <f t="shared" si="0"/>
        <v>S</v>
      </c>
      <c r="D5" s="354" t="str">
        <f>UPPER(Zaal!C31)</f>
        <v>S2</v>
      </c>
      <c r="E5" s="354" t="str">
        <f>IF($D5="","","Zaal")</f>
        <v>Zaal</v>
      </c>
      <c r="F5" s="354" t="str">
        <f>IF($D5="","",Zaal!$E$31)</f>
        <v>WK</v>
      </c>
      <c r="G5" s="355" t="str">
        <f>IF($D5="","",Zaal!$G$31)</f>
        <v>8</v>
      </c>
      <c r="H5" s="355" t="str">
        <f>PROPER(IF($D5="","",Zaal!$F$31))</f>
        <v>Za</v>
      </c>
      <c r="I5" s="355">
        <f>IF($D5="","",Zaal!$J$31)</f>
        <v>5</v>
      </c>
      <c r="J5" s="355">
        <f>IF($D5="","",Zaal!$K$31)</f>
        <v>5</v>
      </c>
      <c r="K5" s="356">
        <f>IFERROR(ROUND(Zaal!$L$31,1),"")</f>
        <v>22.8</v>
      </c>
      <c r="L5" s="355">
        <f>IF($D5="","",IFERROR(ROUND(Zaal!$P$31,0),""))</f>
        <v>0</v>
      </c>
      <c r="M5" s="355">
        <f>IF($D5="","",IFERROR(ROUND(Zaal!$Q$31,0),""))</f>
        <v>0</v>
      </c>
      <c r="N5" s="355">
        <f>IF($D5="","",IFERROR(ROUND(Zaal!$R$31,0),""))</f>
        <v>0</v>
      </c>
      <c r="O5" s="355">
        <f>IF($D5="","",IFERROR(ROUND(Zaal!$S$31,0),""))</f>
        <v>0</v>
      </c>
      <c r="P5" s="355">
        <f>IF($D5="","",Zaal!$P$30)</f>
        <v>0</v>
      </c>
      <c r="Q5" s="355">
        <f>IF($D5="","",Zaal!$Q$30)</f>
        <v>0</v>
      </c>
      <c r="R5" s="355">
        <f>IF($D5="","",Zaal!$R$30)</f>
        <v>0</v>
      </c>
      <c r="S5" s="355">
        <f>IF($D5="","",Zaal!$S$30)</f>
        <v>10</v>
      </c>
      <c r="T5" s="355">
        <f>IF($D5="","",Zaal!$T$30)</f>
        <v>0</v>
      </c>
      <c r="U5" s="360" t="str">
        <f>IFERROR(IF(VLOOKUP(D5,TeamsZ,5,0)=0,"",VLOOKUP(D5,TeamsZ,5,0)),"")</f>
        <v/>
      </c>
      <c r="V5" s="360" t="str">
        <f t="shared" si="1"/>
        <v/>
      </c>
      <c r="W5" s="358" t="str">
        <f>IF($D5="","",Basis!$G$5)</f>
        <v>MIX</v>
      </c>
      <c r="X5" s="358" t="str">
        <f>IF($D5="","",IF(Zaal!$AE$31=0,"",Zaal!$AE$31))</f>
        <v>3312 AD</v>
      </c>
      <c r="Y5" s="358" t="str">
        <f>IF($D5="","",IF(Zaal!$AF$31=0,"",Zaal!$AF$31))</f>
        <v>Dordrecht Oranje Wit Hal</v>
      </c>
      <c r="Z5" s="338">
        <f>IFERROR(Zaal!$AH$31,"")</f>
        <v>23.375999999999998</v>
      </c>
    </row>
    <row r="6" spans="1:31" x14ac:dyDescent="0.25">
      <c r="A6" s="358" t="str">
        <f>IF($D6="","",Veld!$G$3)</f>
        <v>NCX19J3</v>
      </c>
      <c r="B6" s="358" t="str">
        <f>IF($D6="","",Veld!$E$2)</f>
        <v>Oranje Wit (D)</v>
      </c>
      <c r="C6" s="354" t="str">
        <f t="shared" si="0"/>
        <v>S</v>
      </c>
      <c r="D6" s="354" t="str">
        <f>UPPER(Veld!C51)</f>
        <v>S3</v>
      </c>
      <c r="E6" s="354" t="str">
        <f>IF($D6="","","Veld")</f>
        <v>Veld</v>
      </c>
      <c r="F6" s="354" t="str">
        <f>IF($D6="","",Veld!$E$51)</f>
        <v>WK</v>
      </c>
      <c r="G6" s="355" t="str">
        <f>IF($D6="","",Veld!$G$51)</f>
        <v>8</v>
      </c>
      <c r="H6" s="355" t="str">
        <f>PROPER(IF($D6="","",Veld!$F$51))</f>
        <v>Za</v>
      </c>
      <c r="I6" s="355">
        <f>IF($D6="","",Veld!$J$51)</f>
        <v>5</v>
      </c>
      <c r="J6" s="355">
        <f>IF($D6="","",Veld!$K$51)</f>
        <v>6</v>
      </c>
      <c r="K6" s="356">
        <f>IFERROR(ROUND(Veld!$L$51,1),"")</f>
        <v>29.1</v>
      </c>
      <c r="L6" s="355">
        <f>IF($D6="","",IFERROR(ROUND(Veld!$P$51,0),""))</f>
        <v>0</v>
      </c>
      <c r="M6" s="355">
        <f>IF($D6="","",IFERROR(ROUND(Veld!$Q$51,0),""))</f>
        <v>0</v>
      </c>
      <c r="N6" s="355">
        <f>IF($D6="","",IFERROR(ROUND(Veld!$R$51,0),""))</f>
        <v>0</v>
      </c>
      <c r="O6" s="355"/>
      <c r="P6" s="355">
        <f>IF($D6="","",Veld!$P$50)</f>
        <v>0</v>
      </c>
      <c r="Q6" s="355">
        <f>IF($D6="","",Veld!$Q$50)</f>
        <v>0</v>
      </c>
      <c r="R6" s="355">
        <f>IF($D6="","",Veld!$R$50)</f>
        <v>0</v>
      </c>
      <c r="S6" s="355"/>
      <c r="T6" s="355">
        <f>IF($D6="","",Veld!$T$50)</f>
        <v>0</v>
      </c>
      <c r="U6" s="360" t="str">
        <f>IFERROR(IF(VLOOKUP(D6,TeamsV,5,0)=0,"",VLOOKUP(D6,TeamsV,5,0)),"")</f>
        <v/>
      </c>
      <c r="V6" s="360" t="str">
        <f t="shared" si="1"/>
        <v/>
      </c>
      <c r="W6" s="358" t="str">
        <f>IF($D6="","",Basis!$G$5)</f>
        <v>MIX</v>
      </c>
      <c r="X6" s="358" t="str">
        <f>IF($D6="","",IF(Veld!$AE$51=0,"",Veld!$AE$51))</f>
        <v>3312 AD</v>
      </c>
      <c r="Y6" s="358" t="str">
        <f>IF($D6="","",IF(Veld!$AF$51=0,"",Veld!$AF$51))</f>
        <v>Dordrecht Oranje Wit (D)</v>
      </c>
      <c r="Z6" s="338">
        <f>IFERROR(Veld!$AH$51,"")</f>
        <v>29.582727272727269</v>
      </c>
    </row>
    <row r="7" spans="1:31" x14ac:dyDescent="0.25">
      <c r="A7" s="358" t="str">
        <f>IF($D7="","",Zaal!$G$3)</f>
        <v>NCX19J3</v>
      </c>
      <c r="B7" s="358" t="str">
        <f>IF($D7="","",Zaal!$E$2)</f>
        <v>Oranje Wit (D)</v>
      </c>
      <c r="C7" s="354" t="str">
        <f t="shared" si="0"/>
        <v>S</v>
      </c>
      <c r="D7" s="354" t="str">
        <f>UPPER(Zaal!C51)</f>
        <v>S3</v>
      </c>
      <c r="E7" s="354" t="str">
        <f>IF($D7="","","Zaal")</f>
        <v>Zaal</v>
      </c>
      <c r="F7" s="354" t="str">
        <f>IF($D7="","",Zaal!$E$51)</f>
        <v>WK</v>
      </c>
      <c r="G7" s="355" t="str">
        <f>IF($D7="","",Zaal!$G$51)</f>
        <v>8</v>
      </c>
      <c r="H7" s="355" t="str">
        <f>PROPER(IF($D7="","",Zaal!$F$51))</f>
        <v>Za</v>
      </c>
      <c r="I7" s="355">
        <f>IF($D7="","",Zaal!$J$51)</f>
        <v>5</v>
      </c>
      <c r="J7" s="355">
        <f>IF($D7="","",Zaal!$K$51)</f>
        <v>6</v>
      </c>
      <c r="K7" s="356">
        <f>IFERROR(ROUND(Zaal!$L$51,1),"")</f>
        <v>29.1</v>
      </c>
      <c r="L7" s="355">
        <f>IF($D7="","",IFERROR(ROUND(Zaal!$P$51,0),""))</f>
        <v>0</v>
      </c>
      <c r="M7" s="355">
        <f>IF($D7="","",IFERROR(ROUND(Zaal!$Q$51,0),""))</f>
        <v>0</v>
      </c>
      <c r="N7" s="355">
        <f>IF($D7="","",IFERROR(ROUND(Zaal!$R$51,0),""))</f>
        <v>0</v>
      </c>
      <c r="O7" s="355">
        <f>IF($D7="","",IFERROR(ROUND(Zaal!$S$51,0),""))</f>
        <v>0</v>
      </c>
      <c r="P7" s="355">
        <f>IF($D7="","",Zaal!$P$50)</f>
        <v>0</v>
      </c>
      <c r="Q7" s="355">
        <f>IF($D7="","",Zaal!$Q$50)</f>
        <v>0</v>
      </c>
      <c r="R7" s="355">
        <f>IF($D7="","",Zaal!$R$50)</f>
        <v>0</v>
      </c>
      <c r="S7" s="355">
        <f>IF($D7="","",Zaal!$S$50)</f>
        <v>11</v>
      </c>
      <c r="T7" s="355">
        <f>IF($D7="","",Zaal!$T$50)</f>
        <v>0</v>
      </c>
      <c r="U7" s="360" t="str">
        <f>IFERROR(IF(VLOOKUP(D7,TeamsZ,5,0)=0,"",VLOOKUP(D7,TeamsZ,5,0)),"")</f>
        <v/>
      </c>
      <c r="V7" s="360" t="str">
        <f t="shared" si="1"/>
        <v/>
      </c>
      <c r="W7" s="358" t="str">
        <f>IF($D7="","",Basis!$G$5)</f>
        <v>MIX</v>
      </c>
      <c r="X7" s="358" t="str">
        <f>IF($D7="","",IF(Zaal!$AE$51=0,"",Zaal!$AE$51))</f>
        <v>3312 AD</v>
      </c>
      <c r="Y7" s="358" t="str">
        <f>IF($D7="","",IF(Zaal!$AF$51=0,"",Zaal!$AF$51))</f>
        <v>Dordrecht Oranje Wit Hal</v>
      </c>
      <c r="Z7" s="338">
        <f>IFERROR(Zaal!$AH$51,"")</f>
        <v>29.582727272727269</v>
      </c>
    </row>
    <row r="8" spans="1:31" x14ac:dyDescent="0.25">
      <c r="A8" s="358" t="str">
        <f>IF($D8="","",Veld!$G$3)</f>
        <v>NCX19J3</v>
      </c>
      <c r="B8" s="358" t="str">
        <f>IF($D8="","",Veld!$E$2)</f>
        <v>Oranje Wit (D)</v>
      </c>
      <c r="C8" s="354" t="str">
        <f t="shared" si="0"/>
        <v>S</v>
      </c>
      <c r="D8" s="354" t="str">
        <f>UPPER(Veld!C71)</f>
        <v>S4</v>
      </c>
      <c r="E8" s="354" t="str">
        <f>IF($D8="","","Veld")</f>
        <v>Veld</v>
      </c>
      <c r="F8" s="354" t="str">
        <f>IF($D8="","",Veld!$E$71)</f>
        <v>WK</v>
      </c>
      <c r="G8" s="355" t="str">
        <f>IF($D8="","",Veld!$G$71)</f>
        <v>8</v>
      </c>
      <c r="H8" s="355" t="str">
        <f>PROPER(IF($D8="","",Veld!$F$71))</f>
        <v>Za</v>
      </c>
      <c r="I8" s="355">
        <f>IF($D8="","",Veld!$J$71)</f>
        <v>5</v>
      </c>
      <c r="J8" s="355">
        <f>IF($D8="","",Veld!$K$71)</f>
        <v>6</v>
      </c>
      <c r="K8" s="356">
        <f>IFERROR(ROUND(Veld!$L$71,1),"")</f>
        <v>36.700000000000003</v>
      </c>
      <c r="L8" s="355">
        <f>IF($D8="","",IFERROR(ROUND(Veld!$P$71,0),""))</f>
        <v>0</v>
      </c>
      <c r="M8" s="355">
        <f>IF($D8="","",IFERROR(ROUND(Veld!$Q$71,0),""))</f>
        <v>0</v>
      </c>
      <c r="N8" s="355">
        <f>IF($D8="","",IFERROR(ROUND(Veld!$R$71,0),""))</f>
        <v>0</v>
      </c>
      <c r="O8" s="355"/>
      <c r="P8" s="355">
        <f>IF($D8="","",Veld!$P$70)</f>
        <v>0</v>
      </c>
      <c r="Q8" s="355">
        <f>IF($D8="","",Veld!$Q$70)</f>
        <v>0</v>
      </c>
      <c r="R8" s="355">
        <f>IF($D8="","",Veld!$R$70)</f>
        <v>0</v>
      </c>
      <c r="S8" s="355"/>
      <c r="T8" s="355">
        <f>IF($D8="","",Veld!$T$70)</f>
        <v>0</v>
      </c>
      <c r="U8" s="360" t="str">
        <f>IFERROR(IF(VLOOKUP(D8,TeamsV,5,0)=0,"",VLOOKUP(D8,TeamsV,5,0)),"")</f>
        <v/>
      </c>
      <c r="V8" s="360" t="str">
        <f t="shared" si="1"/>
        <v/>
      </c>
      <c r="W8" s="358" t="str">
        <f>IF($D8="","",Basis!$G$5)</f>
        <v>MIX</v>
      </c>
      <c r="X8" s="358" t="str">
        <f>IF($D8="","",IF(Veld!$AE$71=0,"",Veld!$AE$71))</f>
        <v>3312 AD</v>
      </c>
      <c r="Y8" s="358" t="str">
        <f>IF($D8="","",IF(Veld!$AF$71=0,"",Veld!$AF$71))</f>
        <v>Dordrecht Oranje Wit (D)</v>
      </c>
      <c r="Z8" s="338">
        <f>IFERROR(Veld!$AH$71,"")</f>
        <v>37.176363636363639</v>
      </c>
    </row>
    <row r="9" spans="1:31" x14ac:dyDescent="0.25">
      <c r="A9" s="358" t="str">
        <f>IF($D9="","",Zaal!$G$3)</f>
        <v>NCX19J3</v>
      </c>
      <c r="B9" s="358" t="str">
        <f>IF($D9="","",Zaal!$E$2)</f>
        <v>Oranje Wit (D)</v>
      </c>
      <c r="C9" s="354" t="str">
        <f t="shared" si="0"/>
        <v>S</v>
      </c>
      <c r="D9" s="354" t="str">
        <f>UPPER(Zaal!C71)</f>
        <v>S4</v>
      </c>
      <c r="E9" s="354" t="str">
        <f>IF($D9="","","Zaal")</f>
        <v>Zaal</v>
      </c>
      <c r="F9" s="354" t="str">
        <f>IF($D9="","",Zaal!$E$71)</f>
        <v>WK</v>
      </c>
      <c r="G9" s="355" t="str">
        <f>IF($D9="","",Zaal!$G$71)</f>
        <v>8</v>
      </c>
      <c r="H9" s="355" t="str">
        <f>PROPER(IF($D9="","",Zaal!$F$71))</f>
        <v>Za</v>
      </c>
      <c r="I9" s="355">
        <f>IF($D9="","",Zaal!$J$71)</f>
        <v>5</v>
      </c>
      <c r="J9" s="355">
        <f>IF($D9="","",Zaal!$K$71)</f>
        <v>6</v>
      </c>
      <c r="K9" s="356">
        <f>IFERROR(ROUND(Zaal!$L$71,1),"")</f>
        <v>36.700000000000003</v>
      </c>
      <c r="L9" s="355">
        <f>IF($D9="","",IFERROR(ROUND(Zaal!$P$71,0),""))</f>
        <v>0</v>
      </c>
      <c r="M9" s="355">
        <f>IF($D9="","",IFERROR(ROUND(Zaal!$Q$71,0),""))</f>
        <v>0</v>
      </c>
      <c r="N9" s="355">
        <f>IF($D9="","",IFERROR(ROUND(Zaal!$R$71,0),""))</f>
        <v>0</v>
      </c>
      <c r="O9" s="355">
        <f>IF($D9="","",IFERROR(ROUND(Zaal!$S$71,0),""))</f>
        <v>0</v>
      </c>
      <c r="P9" s="355">
        <f>IF($D9="","",Zaal!$P$70)</f>
        <v>0</v>
      </c>
      <c r="Q9" s="355">
        <f>IF($D9="","",Zaal!$Q$70)</f>
        <v>0</v>
      </c>
      <c r="R9" s="355">
        <f>IF($D9="","",Zaal!$R$70)</f>
        <v>0</v>
      </c>
      <c r="S9" s="355">
        <f>IF($D9="","",Zaal!$S$70)</f>
        <v>11</v>
      </c>
      <c r="T9" s="355">
        <f>IF($D9="","",Zaal!$T$70)</f>
        <v>0</v>
      </c>
      <c r="U9" s="360" t="str">
        <f>IFERROR(IF(VLOOKUP(D9,TeamsZ,5,0)=0,"",VLOOKUP(D9,TeamsZ,5,0)),"")</f>
        <v/>
      </c>
      <c r="V9" s="360" t="str">
        <f t="shared" si="1"/>
        <v/>
      </c>
      <c r="W9" s="358" t="str">
        <f>IF($D9="","",Basis!$G$5)</f>
        <v>MIX</v>
      </c>
      <c r="X9" s="358" t="str">
        <f>IF($D9="","",IF(Zaal!$AE$71=0,"",Zaal!$AE$71))</f>
        <v>3312 AD</v>
      </c>
      <c r="Y9" s="358" t="str">
        <f>IF($D9="","",IF(Zaal!$AF$71=0,"",Zaal!$AF$71))</f>
        <v>Dordrecht Oranje Wit Hal</v>
      </c>
      <c r="Z9" s="338">
        <f>IFERROR(Zaal!$AH$71,"")</f>
        <v>37.176363636363639</v>
      </c>
    </row>
    <row r="10" spans="1:31" x14ac:dyDescent="0.25">
      <c r="A10" s="358" t="str">
        <f>IF($D10="","",Veld!$G$3)</f>
        <v>NCX19J3</v>
      </c>
      <c r="B10" s="358" t="str">
        <f>IF($D10="","",Veld!$E$2)</f>
        <v>Oranje Wit (D)</v>
      </c>
      <c r="C10" s="354" t="str">
        <f t="shared" si="0"/>
        <v>S</v>
      </c>
      <c r="D10" s="354" t="str">
        <f>UPPER(Veld!C91)</f>
        <v>S5</v>
      </c>
      <c r="E10" s="354" t="str">
        <f>IF($D10="","","Veld")</f>
        <v>Veld</v>
      </c>
      <c r="F10" s="354" t="str">
        <f>IF($D10="","",Veld!$E$91)</f>
        <v>WK</v>
      </c>
      <c r="G10" s="355" t="str">
        <f>IF($D10="","",Veld!$G$91)</f>
        <v>8</v>
      </c>
      <c r="H10" s="355" t="str">
        <f>PROPER(IF($D10="","",Veld!$F$91))</f>
        <v>Za</v>
      </c>
      <c r="I10" s="355">
        <f>IF($D10="","",Veld!$J$91)</f>
        <v>4</v>
      </c>
      <c r="J10" s="355">
        <f>IF($D10="","",Veld!$K$91)</f>
        <v>5</v>
      </c>
      <c r="K10" s="356">
        <f>IFERROR(ROUND(Veld!$L$91,1),"")</f>
        <v>21.7</v>
      </c>
      <c r="L10" s="355">
        <f>IF($D10="","",IFERROR(ROUND(Veld!$P$91,0),""))</f>
        <v>0</v>
      </c>
      <c r="M10" s="355">
        <f>IF($D10="","",IFERROR(ROUND(Veld!$Q$91,0),""))</f>
        <v>0</v>
      </c>
      <c r="N10" s="355">
        <f>IF($D10="","",IFERROR(ROUND(Veld!$R$91,0),""))</f>
        <v>0</v>
      </c>
      <c r="O10" s="355"/>
      <c r="P10" s="355">
        <f>IF($D10="","",Veld!$P$90)</f>
        <v>0</v>
      </c>
      <c r="Q10" s="355">
        <f>IF($D10="","",Veld!$Q$90)</f>
        <v>0</v>
      </c>
      <c r="R10" s="355">
        <f>IF($D10="","",Veld!$R$90)</f>
        <v>0</v>
      </c>
      <c r="S10" s="355"/>
      <c r="T10" s="355">
        <f>IF($D10="","",Veld!$T$90)</f>
        <v>0</v>
      </c>
      <c r="U10" s="360" t="str">
        <f>IFERROR(IF(VLOOKUP(D10,TeamsV,5,0)=0,"",VLOOKUP(D10,TeamsV,5,0)),"")</f>
        <v/>
      </c>
      <c r="V10" s="360" t="str">
        <f t="shared" si="1"/>
        <v/>
      </c>
      <c r="W10" s="358" t="str">
        <f>IF($D10="","",Basis!$G$5)</f>
        <v>MIX</v>
      </c>
      <c r="X10" s="358" t="str">
        <f>IF($D10="","",IF(Veld!$AE$91=0,"",Veld!$AE$91))</f>
        <v>3312 AD</v>
      </c>
      <c r="Y10" s="358" t="str">
        <f>IF($D10="","",IF(Veld!$AF$91=0,"",Veld!$AF$91))</f>
        <v>Dordrecht Oranje Wit (D)</v>
      </c>
      <c r="Z10" s="338">
        <f>IFERROR(Veld!$AH$91,"")</f>
        <v>21.951111111111111</v>
      </c>
    </row>
    <row r="11" spans="1:31" x14ac:dyDescent="0.25">
      <c r="A11" s="358" t="str">
        <f>IF($D11="","",Zaal!$G$3)</f>
        <v>NCX19J3</v>
      </c>
      <c r="B11" s="358" t="str">
        <f>IF($D11="","",Zaal!$E$2)</f>
        <v>Oranje Wit (D)</v>
      </c>
      <c r="C11" s="354" t="str">
        <f t="shared" si="0"/>
        <v>S</v>
      </c>
      <c r="D11" s="354" t="str">
        <f>UPPER(Zaal!C91)</f>
        <v>S5</v>
      </c>
      <c r="E11" s="354" t="str">
        <f>IF($D11="","","Zaal")</f>
        <v>Zaal</v>
      </c>
      <c r="F11" s="354" t="str">
        <f>IF($D11="","",Zaal!$E$91)</f>
        <v>WK</v>
      </c>
      <c r="G11" s="355" t="str">
        <f>IF($D11="","",Zaal!$G$91)</f>
        <v>8</v>
      </c>
      <c r="H11" s="355" t="str">
        <f>PROPER(IF($D11="","",Zaal!$F$91))</f>
        <v>Za</v>
      </c>
      <c r="I11" s="355">
        <f>IF($D11="","",Zaal!$J$91)</f>
        <v>4</v>
      </c>
      <c r="J11" s="355">
        <f>IF($D11="","",Zaal!$K$91)</f>
        <v>5</v>
      </c>
      <c r="K11" s="356">
        <f>IFERROR(ROUND(Zaal!$L$91,1),"")</f>
        <v>21.7</v>
      </c>
      <c r="L11" s="355">
        <f>IF($D11="","",IFERROR(ROUND(Zaal!$P$91,0),""))</f>
        <v>0</v>
      </c>
      <c r="M11" s="355">
        <f>IF($D11="","",IFERROR(ROUND(Zaal!$Q$91,0),""))</f>
        <v>0</v>
      </c>
      <c r="N11" s="355">
        <f>IF($D11="","",IFERROR(ROUND(Zaal!$R$91,0),""))</f>
        <v>0</v>
      </c>
      <c r="O11" s="355">
        <f>IF($D11="","",IFERROR(ROUND(Zaal!$S$91,0),""))</f>
        <v>0</v>
      </c>
      <c r="P11" s="355">
        <f>IF($D11="","",Zaal!$P$90)</f>
        <v>0</v>
      </c>
      <c r="Q11" s="355">
        <f>IF($D11="","",Zaal!$Q$90)</f>
        <v>0</v>
      </c>
      <c r="R11" s="355">
        <f>IF($D11="","",Zaal!$R$90)</f>
        <v>0</v>
      </c>
      <c r="S11" s="355">
        <f>IF($D11="","",Zaal!$S$90)</f>
        <v>9</v>
      </c>
      <c r="T11" s="355">
        <f>IF($D11="","",Zaal!$T$90)</f>
        <v>0</v>
      </c>
      <c r="U11" s="360" t="str">
        <f>IFERROR(IF(VLOOKUP(D11,TeamsZ,5,0)=0,"",VLOOKUP(D11,TeamsZ,5,0)),"")</f>
        <v/>
      </c>
      <c r="V11" s="360" t="str">
        <f t="shared" si="1"/>
        <v/>
      </c>
      <c r="W11" s="358" t="str">
        <f>IF($D11="","",Basis!$G$5)</f>
        <v>MIX</v>
      </c>
      <c r="X11" s="358" t="str">
        <f>IF($D11="","",IF(Zaal!$AE$91=0,"",Zaal!$AE$91))</f>
        <v>3312 AD</v>
      </c>
      <c r="Y11" s="358" t="str">
        <f>IF($D11="","",IF(Zaal!$AF$91=0,"",Zaal!$AF$91))</f>
        <v>Dordrecht Oranje Wit Hal</v>
      </c>
      <c r="Z11" s="338">
        <f>IFERROR(Zaal!$AH$91,"")</f>
        <v>21.951111111111111</v>
      </c>
    </row>
    <row r="12" spans="1:31" x14ac:dyDescent="0.25">
      <c r="A12" s="358" t="str">
        <f>IF($D12="","",Veld!$G$3)</f>
        <v>NCX19J3</v>
      </c>
      <c r="B12" s="358" t="str">
        <f>IF($D12="","",Veld!$E$2)</f>
        <v>Oranje Wit (D)</v>
      </c>
      <c r="C12" s="354" t="str">
        <f t="shared" si="0"/>
        <v>S</v>
      </c>
      <c r="D12" s="354" t="str">
        <f>UPPER(Veld!C111)</f>
        <v>S6</v>
      </c>
      <c r="E12" s="354" t="str">
        <f>IF($D12="","","Veld")</f>
        <v>Veld</v>
      </c>
      <c r="F12" s="354" t="str">
        <f>IF($D12="","",Veld!$E$111)</f>
        <v>BK</v>
      </c>
      <c r="G12" s="355" t="str">
        <f>IF($D12="","",Veld!$G$111)</f>
        <v>8</v>
      </c>
      <c r="H12" s="355" t="str">
        <f>PROPER(IF($D12="","",Veld!$F$111))</f>
        <v>Za</v>
      </c>
      <c r="I12" s="355">
        <f>IF($D12="","",Veld!$J$111)</f>
        <v>5</v>
      </c>
      <c r="J12" s="355">
        <f>IF($D12="","",Veld!$K$111)</f>
        <v>4</v>
      </c>
      <c r="K12" s="356">
        <f>IFERROR(ROUND(Veld!$L$111,1),"")</f>
        <v>20.2</v>
      </c>
      <c r="L12" s="355">
        <f>IF($D12="","",IFERROR(ROUND(Veld!$P$111,0),""))</f>
        <v>0</v>
      </c>
      <c r="M12" s="355">
        <f>IF($D12="","",IFERROR(ROUND(Veld!$Q$111,0),""))</f>
        <v>0</v>
      </c>
      <c r="N12" s="355">
        <f>IF($D12="","",IFERROR(ROUND(Veld!$R$111,0),""))</f>
        <v>0</v>
      </c>
      <c r="O12" s="355"/>
      <c r="P12" s="355">
        <f>IF($D12="","",Veld!$P$110)</f>
        <v>0</v>
      </c>
      <c r="Q12" s="355">
        <f>IF($D12="","",Veld!$Q$110)</f>
        <v>0</v>
      </c>
      <c r="R12" s="355">
        <f>IF($D12="","",Veld!$R$110)</f>
        <v>0</v>
      </c>
      <c r="S12" s="355"/>
      <c r="T12" s="355">
        <f>IF($D12="","",Veld!$T$110)</f>
        <v>0</v>
      </c>
      <c r="U12" s="360" t="str">
        <f>IFERROR(IF(VLOOKUP(D12,TeamsV,5,0)=0,"",VLOOKUP(D12,TeamsV,5,0)),"")</f>
        <v/>
      </c>
      <c r="V12" s="360" t="str">
        <f t="shared" si="1"/>
        <v/>
      </c>
      <c r="W12" s="358" t="str">
        <f>IF($D12="","",Basis!$G$5)</f>
        <v>MIX</v>
      </c>
      <c r="X12" s="358" t="str">
        <f>IF($D12="","",IF(Veld!$AE$111=0,"",Veld!$AE$111))</f>
        <v>3312 AD</v>
      </c>
      <c r="Y12" s="358" t="str">
        <f>IF($D12="","",IF(Veld!$AF$111=0,"",Veld!$AF$111))</f>
        <v>Dordrecht Oranje Wit (D)</v>
      </c>
      <c r="Z12" s="338">
        <f>IFERROR(Veld!$AH$111,"")</f>
        <v>20.791111111111114</v>
      </c>
    </row>
    <row r="13" spans="1:31" x14ac:dyDescent="0.25">
      <c r="A13" s="358" t="str">
        <f>IF($D13="","",Zaal!$G$3)</f>
        <v>NCX19J3</v>
      </c>
      <c r="B13" s="358" t="str">
        <f>IF($D13="","",Zaal!$E$2)</f>
        <v>Oranje Wit (D)</v>
      </c>
      <c r="C13" s="354" t="str">
        <f t="shared" si="0"/>
        <v>S</v>
      </c>
      <c r="D13" s="354" t="str">
        <f>UPPER(Zaal!C111)</f>
        <v>S6</v>
      </c>
      <c r="E13" s="354" t="str">
        <f>IF($D13="","","Zaal")</f>
        <v>Zaal</v>
      </c>
      <c r="F13" s="354" t="str">
        <f>IF($D13="","",Zaal!$E$111)</f>
        <v>BK</v>
      </c>
      <c r="G13" s="355" t="str">
        <f>IF($D13="","",Zaal!$G$111)</f>
        <v>8</v>
      </c>
      <c r="H13" s="355" t="str">
        <f>PROPER(IF($D13="","",Zaal!$F$111))</f>
        <v>Za</v>
      </c>
      <c r="I13" s="355">
        <f>IF($D13="","",Zaal!$J$111)</f>
        <v>5</v>
      </c>
      <c r="J13" s="355">
        <f>IF($D13="","",Zaal!$K$111)</f>
        <v>4</v>
      </c>
      <c r="K13" s="356">
        <f>IFERROR(ROUND(Zaal!$L$111,1),"")</f>
        <v>20.2</v>
      </c>
      <c r="L13" s="355">
        <f>IF($D13="","",IFERROR(ROUND(Zaal!$P$111,0),""))</f>
        <v>0</v>
      </c>
      <c r="M13" s="355">
        <f>IF($D13="","",IFERROR(ROUND(Zaal!$Q$111,0),""))</f>
        <v>0</v>
      </c>
      <c r="N13" s="355">
        <f>IF($D13="","",IFERROR(ROUND(Zaal!$R$111,0),""))</f>
        <v>0</v>
      </c>
      <c r="O13" s="355">
        <f>IF($D13="","",IFERROR(ROUND(Zaal!$S$111,0),""))</f>
        <v>0</v>
      </c>
      <c r="P13" s="355">
        <f>IF($D13="","",Zaal!$P$110)</f>
        <v>0</v>
      </c>
      <c r="Q13" s="355">
        <f>IF($D13="","",Zaal!$Q$110)</f>
        <v>0</v>
      </c>
      <c r="R13" s="355">
        <f>IF($D13="","",Zaal!$R$110)</f>
        <v>0</v>
      </c>
      <c r="S13" s="355">
        <f>IF($D13="","",Zaal!$S$110)</f>
        <v>9</v>
      </c>
      <c r="T13" s="355">
        <f>IF($D13="","",Zaal!$T$110)</f>
        <v>0</v>
      </c>
      <c r="U13" s="360" t="str">
        <f>IFERROR(IF(VLOOKUP(D13,TeamsZ,5,0)=0,"",VLOOKUP(D13,TeamsZ,5,0)),"")</f>
        <v/>
      </c>
      <c r="V13" s="360" t="str">
        <f t="shared" si="1"/>
        <v/>
      </c>
      <c r="W13" s="358" t="str">
        <f>IF($D13="","",Basis!$G$5)</f>
        <v>MIX</v>
      </c>
      <c r="X13" s="358" t="str">
        <f>IF($D13="","",IF(Zaal!$AE$111=0,"",Zaal!$AE$111))</f>
        <v>3312 AD</v>
      </c>
      <c r="Y13" s="358" t="str">
        <f>IF($D13="","",IF(Zaal!$AF$111=0,"",Zaal!$AF$111))</f>
        <v>Dordrecht Oranje Wit Hal</v>
      </c>
      <c r="Z13" s="338">
        <f>IFERROR(Zaal!$AH$111,"")</f>
        <v>20.791111111111114</v>
      </c>
    </row>
    <row r="14" spans="1:31" x14ac:dyDescent="0.25">
      <c r="A14" s="358" t="str">
        <f>IF($D14="","",Veld!$G$3)</f>
        <v>NCX19J3</v>
      </c>
      <c r="B14" s="358" t="str">
        <f>IF($D14="","",Veld!$E$2)</f>
        <v>Oranje Wit (D)</v>
      </c>
      <c r="C14" s="354" t="str">
        <f t="shared" si="0"/>
        <v>S</v>
      </c>
      <c r="D14" s="354" t="str">
        <f>UPPER(Veld!C131)</f>
        <v>S7</v>
      </c>
      <c r="E14" s="354" t="str">
        <f>IF($D14="","","Veld")</f>
        <v>Veld</v>
      </c>
      <c r="F14" s="354" t="str">
        <f>IF($D14="","",Veld!$E$131)</f>
        <v>BK</v>
      </c>
      <c r="G14" s="355" t="str">
        <f>IF($D14="","",Veld!$G$131)</f>
        <v>8</v>
      </c>
      <c r="H14" s="355" t="str">
        <f>PROPER(IF($D14="","",Veld!$F$131))</f>
        <v>Za</v>
      </c>
      <c r="I14" s="355">
        <f>IF($D14="","",Veld!$J$131)</f>
        <v>4</v>
      </c>
      <c r="J14" s="355">
        <f>IF($D14="","",Veld!$K$131)</f>
        <v>4</v>
      </c>
      <c r="K14" s="356">
        <f>IFERROR(ROUND(Veld!$L$131,1),"")</f>
        <v>18.899999999999999</v>
      </c>
      <c r="L14" s="355">
        <f>IF($D14="","",IFERROR(ROUND(Veld!$P$131,0),""))</f>
        <v>0</v>
      </c>
      <c r="M14" s="355">
        <f>IF($D14="","",IFERROR(ROUND(Veld!$Q$131,0),""))</f>
        <v>0</v>
      </c>
      <c r="N14" s="355">
        <f>IF($D14="","",IFERROR(ROUND(Veld!$R$131,0),""))</f>
        <v>0</v>
      </c>
      <c r="O14" s="355"/>
      <c r="P14" s="355">
        <f>IF($D14="","",Veld!$P$130)</f>
        <v>0</v>
      </c>
      <c r="Q14" s="355">
        <f>IF($D14="","",Veld!$Q$130)</f>
        <v>0</v>
      </c>
      <c r="R14" s="355">
        <f>IF($D14="","",Veld!$R$130)</f>
        <v>0</v>
      </c>
      <c r="S14" s="355"/>
      <c r="T14" s="355">
        <f>IF($D14="","",Veld!$T$130)</f>
        <v>0</v>
      </c>
      <c r="U14" s="360" t="str">
        <f>IFERROR(IF(VLOOKUP(D14,TeamsV,5,0)=0,"",VLOOKUP(D14,TeamsV,5,0)),"")</f>
        <v/>
      </c>
      <c r="V14" s="360" t="str">
        <f t="shared" si="1"/>
        <v/>
      </c>
      <c r="W14" s="358" t="str">
        <f>IF($D14="","",Basis!$G$5)</f>
        <v>MIX</v>
      </c>
      <c r="X14" s="358" t="str">
        <f>IF($D14="","",IF(Veld!$AE$131=0,"",Veld!$AE$131))</f>
        <v>3312 AD</v>
      </c>
      <c r="Y14" s="358" t="str">
        <f>IF($D14="","",IF(Veld!$AF$131=0,"",Veld!$AF$131))</f>
        <v>Dordrecht Oranje Wit (D)</v>
      </c>
      <c r="Z14" s="338">
        <f>IFERROR(Veld!$AH$131,"")</f>
        <v>19.2925</v>
      </c>
    </row>
    <row r="15" spans="1:31" x14ac:dyDescent="0.25">
      <c r="A15" s="358" t="str">
        <f>IF($D15="","",Zaal!$G$3)</f>
        <v>NCX19J3</v>
      </c>
      <c r="B15" s="358" t="str">
        <f>IF($D15="","",Zaal!$E$2)</f>
        <v>Oranje Wit (D)</v>
      </c>
      <c r="C15" s="354" t="str">
        <f t="shared" si="0"/>
        <v>S</v>
      </c>
      <c r="D15" s="354" t="str">
        <f>UPPER(Zaal!C131)</f>
        <v>S7</v>
      </c>
      <c r="E15" s="354" t="str">
        <f>IF($D15="","","Zaal")</f>
        <v>Zaal</v>
      </c>
      <c r="F15" s="354" t="str">
        <f>IF($D15="","",Zaal!$E$131)</f>
        <v>BK</v>
      </c>
      <c r="G15" s="355" t="str">
        <f>IF($D15="","",Zaal!$G$131)</f>
        <v>8</v>
      </c>
      <c r="H15" s="355" t="str">
        <f>PROPER(IF($D15="","",Zaal!$F$131))</f>
        <v>Za</v>
      </c>
      <c r="I15" s="355">
        <f>IF($D15="","",Zaal!$J$131)</f>
        <v>4</v>
      </c>
      <c r="J15" s="355">
        <f>IF($D15="","",Zaal!$K$131)</f>
        <v>4</v>
      </c>
      <c r="K15" s="356">
        <f>IFERROR(ROUND(Zaal!$L$131,1),"")</f>
        <v>18.899999999999999</v>
      </c>
      <c r="L15" s="355">
        <f>IF($D15="","",IFERROR(ROUND(Zaal!$P$131,0),""))</f>
        <v>0</v>
      </c>
      <c r="M15" s="355">
        <f>IF($D15="","",IFERROR(ROUND(Zaal!$Q$131,0),""))</f>
        <v>0</v>
      </c>
      <c r="N15" s="355">
        <f>IF($D15="","",IFERROR(ROUND(Zaal!$R$131,0),""))</f>
        <v>0</v>
      </c>
      <c r="O15" s="355">
        <f>IF($D15="","",IFERROR(ROUND(Zaal!$S$131,0),""))</f>
        <v>0</v>
      </c>
      <c r="P15" s="355">
        <f>IF($D15="","",Zaal!$P$130)</f>
        <v>0</v>
      </c>
      <c r="Q15" s="355">
        <f>IF($D15="","",Zaal!$Q$130)</f>
        <v>0</v>
      </c>
      <c r="R15" s="355">
        <f>IF($D15="","",Zaal!$R$130)</f>
        <v>0</v>
      </c>
      <c r="S15" s="355">
        <f>IF($D15="","",Zaal!$S$130)</f>
        <v>8</v>
      </c>
      <c r="T15" s="355">
        <f>IF($D15="","",Zaal!$T$130)</f>
        <v>0</v>
      </c>
      <c r="U15" s="360" t="str">
        <f>IFERROR(IF(VLOOKUP(D15,TeamsZ,5,0)=0,"",VLOOKUP(D15,TeamsZ,5,0)),"")</f>
        <v/>
      </c>
      <c r="V15" s="360" t="str">
        <f t="shared" si="1"/>
        <v/>
      </c>
      <c r="W15" s="358" t="str">
        <f>IF($D15="","",Basis!$G$5)</f>
        <v>MIX</v>
      </c>
      <c r="X15" s="358" t="str">
        <f>IF($D15="","",IF(Zaal!$AE$131=0,"",Zaal!$AE$131))</f>
        <v>3312 AD</v>
      </c>
      <c r="Y15" s="358" t="str">
        <f>IF($D15="","",IF(Zaal!$AF$131=0,"",Zaal!$AF$131))</f>
        <v>Dordrecht Oranje Wit Hal</v>
      </c>
      <c r="Z15" s="338">
        <f>IFERROR(Zaal!$AH$131,"")</f>
        <v>19.2925</v>
      </c>
    </row>
    <row r="16" spans="1:31" x14ac:dyDescent="0.25">
      <c r="A16" s="358" t="str">
        <f>IF($D16="","",Veld!$G$3)</f>
        <v>NCX19J3</v>
      </c>
      <c r="B16" s="358" t="str">
        <f>IF($D16="","",Veld!$E$2)</f>
        <v>Oranje Wit (D)</v>
      </c>
      <c r="C16" s="354" t="str">
        <f t="shared" si="0"/>
        <v>M</v>
      </c>
      <c r="D16" s="354" t="str">
        <f>UPPER(Veld!C151)</f>
        <v>MW1</v>
      </c>
      <c r="E16" s="354" t="str">
        <f>IF($D16="","","Veld")</f>
        <v>Veld</v>
      </c>
      <c r="F16" s="354" t="str">
        <f>IF($D16="","",Veld!$E$151)</f>
        <v>MW</v>
      </c>
      <c r="G16" s="355" t="str">
        <f>IF($D16="","",Veld!$G$151)</f>
        <v>8</v>
      </c>
      <c r="H16" s="355" t="str">
        <f>PROPER(IF($D16="","",Veld!$F$151))</f>
        <v>Wo</v>
      </c>
      <c r="I16" s="355">
        <f>IF($D16="","",Veld!$J$151)</f>
        <v>6</v>
      </c>
      <c r="J16" s="355">
        <f>IF($D16="","",Veld!$K$151)</f>
        <v>5</v>
      </c>
      <c r="K16" s="356">
        <f>IFERROR(ROUND(Veld!$L$151,1),"")</f>
        <v>42</v>
      </c>
      <c r="L16" s="355">
        <f>IF($D16="","",IFERROR(ROUND(Veld!$P$151,0),""))</f>
        <v>0</v>
      </c>
      <c r="M16" s="355">
        <f>IF($D16="","",IFERROR(ROUND(Veld!$Q$151,0),""))</f>
        <v>0</v>
      </c>
      <c r="N16" s="355">
        <f>IF($D16="","",IFERROR(ROUND(Veld!$R$151,0),""))</f>
        <v>0</v>
      </c>
      <c r="O16" s="355"/>
      <c r="P16" s="355">
        <f>IF($D16="","",Veld!$P$150)</f>
        <v>0</v>
      </c>
      <c r="Q16" s="355">
        <f>IF($D16="","",Veld!$Q$150)</f>
        <v>0</v>
      </c>
      <c r="R16" s="355">
        <f>IF($D16="","",Veld!$R$150)</f>
        <v>0</v>
      </c>
      <c r="S16" s="355"/>
      <c r="T16" s="355">
        <f>IF($D16="","",Veld!$T$150)</f>
        <v>0</v>
      </c>
      <c r="U16" s="360" t="str">
        <f>IFERROR(IF(VLOOKUP(D16,TeamsV,5,0)=0,"",VLOOKUP(D16,TeamsV,5,0)),"")</f>
        <v/>
      </c>
      <c r="V16" s="360" t="str">
        <f t="shared" si="1"/>
        <v/>
      </c>
      <c r="W16" s="358" t="str">
        <f>IF($D16="","",Basis!$G$5)</f>
        <v>MIX</v>
      </c>
      <c r="X16" s="358" t="str">
        <f>IF($D16="","",IF(Veld!$AE$151=0,"",Veld!$AE$151))</f>
        <v>3312 AD</v>
      </c>
      <c r="Y16" s="358" t="str">
        <f>IF($D16="","",IF(Veld!$AF$151=0,"",Veld!$AF$151))</f>
        <v>Dordrecht Oranje Wit (D)</v>
      </c>
      <c r="Z16" s="338">
        <f>IFERROR(Veld!$AH$151,"")</f>
        <v>42.647272727272728</v>
      </c>
    </row>
    <row r="17" spans="1:26" x14ac:dyDescent="0.25">
      <c r="A17" s="358" t="str">
        <f>IF($D17="","",Zaal!$G$3)</f>
        <v>NCX19J3</v>
      </c>
      <c r="B17" s="358" t="str">
        <f>IF($D17="","",Zaal!$E$2)</f>
        <v>Oranje Wit (D)</v>
      </c>
      <c r="C17" s="354" t="str">
        <f t="shared" si="0"/>
        <v>A</v>
      </c>
      <c r="D17" s="354" t="str">
        <f>UPPER(Zaal!C151)</f>
        <v>A1</v>
      </c>
      <c r="E17" s="354" t="str">
        <f>IF($D17="","","Zaal")</f>
        <v>Zaal</v>
      </c>
      <c r="F17" s="354" t="str">
        <f>IF($D17="","",Zaal!$E$151)</f>
        <v>WK</v>
      </c>
      <c r="G17" s="355" t="str">
        <f>IF($D17="","",Zaal!$G$151)</f>
        <v>8</v>
      </c>
      <c r="H17" s="355" t="str">
        <f>PROPER(IF($D17="","",Zaal!$F$151))</f>
        <v>Za</v>
      </c>
      <c r="I17" s="355">
        <f>IF($D17="","",Zaal!$J$151)</f>
        <v>4</v>
      </c>
      <c r="J17" s="355">
        <f>IF($D17="","",Zaal!$K$151)</f>
        <v>4</v>
      </c>
      <c r="K17" s="356">
        <f>IFERROR(ROUND(Zaal!$L$151,1),"")</f>
        <v>17.5</v>
      </c>
      <c r="L17" s="355">
        <f>IF($D17="","",IFERROR(ROUND(Zaal!$P$151,0),""))</f>
        <v>0</v>
      </c>
      <c r="M17" s="355">
        <f>IF($D17="","",IFERROR(ROUND(Zaal!$Q$151,0),""))</f>
        <v>0</v>
      </c>
      <c r="N17" s="355">
        <f>IF($D17="","",IFERROR(ROUND(Zaal!$R$151,0),""))</f>
        <v>0</v>
      </c>
      <c r="O17" s="355">
        <f>IF($D17="","",IFERROR(ROUND(Zaal!$S$151,0),""))</f>
        <v>0</v>
      </c>
      <c r="P17" s="355">
        <f>IF($D17="","",Zaal!$P$150)</f>
        <v>0</v>
      </c>
      <c r="Q17" s="355">
        <f>IF($D17="","",Zaal!$Q$150)</f>
        <v>0</v>
      </c>
      <c r="R17" s="355">
        <f>IF($D17="","",Zaal!$R$150)</f>
        <v>0</v>
      </c>
      <c r="S17" s="355">
        <f>IF($D17="","",Zaal!$S$150)</f>
        <v>8</v>
      </c>
      <c r="T17" s="355">
        <f>IF($D17="","",Zaal!$T$150)</f>
        <v>0</v>
      </c>
      <c r="U17" s="360" t="str">
        <f>IFERROR(IF(VLOOKUP(D17,TeamsZ,5,0)=0,"",VLOOKUP(D17,TeamsZ,5,0)),"")</f>
        <v/>
      </c>
      <c r="V17" s="360" t="str">
        <f t="shared" si="1"/>
        <v/>
      </c>
      <c r="W17" s="358" t="str">
        <f>IF($D17="","",Basis!$G$5)</f>
        <v>MIX</v>
      </c>
      <c r="X17" s="358" t="str">
        <f>IF($D17="","",IF(Zaal!$AE$151=0,"",Zaal!$AE$151))</f>
        <v>3312 AD</v>
      </c>
      <c r="Y17" s="358" t="str">
        <f>IF($D17="","",IF(Zaal!$AF$151=0,"",Zaal!$AF$151))</f>
        <v>Dordrecht Oranje Wit Hal</v>
      </c>
      <c r="Z17" s="338">
        <f>IFERROR(Zaal!$AH$151,"")</f>
        <v>18.261249999999997</v>
      </c>
    </row>
    <row r="18" spans="1:26" x14ac:dyDescent="0.25">
      <c r="A18" s="358" t="str">
        <f>IF($D18="","",Veld!$G$3)</f>
        <v>NCX19J3</v>
      </c>
      <c r="B18" s="358" t="str">
        <f>IF($D18="","",Veld!$E$2)</f>
        <v>Oranje Wit (D)</v>
      </c>
      <c r="C18" s="354" t="str">
        <f t="shared" si="0"/>
        <v>A</v>
      </c>
      <c r="D18" s="354" t="str">
        <f>UPPER(Veld!C171)</f>
        <v>A1</v>
      </c>
      <c r="E18" s="354" t="str">
        <f>IF($D18="","","Veld")</f>
        <v>Veld</v>
      </c>
      <c r="F18" s="354" t="str">
        <f>IF($D18="","",Veld!$E$171)</f>
        <v>WK</v>
      </c>
      <c r="G18" s="355" t="str">
        <f>IF($D18="","",Veld!$G$171)</f>
        <v>8</v>
      </c>
      <c r="H18" s="355" t="str">
        <f>PROPER(IF($D18="","",Veld!$F$171))</f>
        <v>Za</v>
      </c>
      <c r="I18" s="355">
        <f>IF($D18="","",Veld!$J$171)</f>
        <v>4</v>
      </c>
      <c r="J18" s="355">
        <f>IF($D18="","",Veld!$K$171)</f>
        <v>4</v>
      </c>
      <c r="K18" s="356">
        <f>IFERROR(ROUND(Veld!$L$171,1),"")</f>
        <v>17.5</v>
      </c>
      <c r="L18" s="355">
        <f>IF($D18="","",IFERROR(ROUND(Veld!$P$171,0),""))</f>
        <v>0</v>
      </c>
      <c r="M18" s="355">
        <f>IF($D18="","",IFERROR(ROUND(Veld!$Q$171,0),""))</f>
        <v>0</v>
      </c>
      <c r="N18" s="355">
        <f>IF($D18="","",IFERROR(ROUND(Veld!$R$171,0),""))</f>
        <v>0</v>
      </c>
      <c r="O18" s="355"/>
      <c r="P18" s="355">
        <f>IF($D18="","",Veld!$P$170)</f>
        <v>0</v>
      </c>
      <c r="Q18" s="355">
        <f>IF($D18="","",Veld!$Q$170)</f>
        <v>0</v>
      </c>
      <c r="R18" s="355">
        <f>IF($D18="","",Veld!$R$170)</f>
        <v>0</v>
      </c>
      <c r="S18" s="355"/>
      <c r="T18" s="355">
        <f>IF($D18="","",Veld!$T$170)</f>
        <v>0</v>
      </c>
      <c r="U18" s="360" t="str">
        <f>IFERROR(IF(VLOOKUP(D18,TeamsV,5,0)=0,"",VLOOKUP(D18,TeamsV,5,0)),"")</f>
        <v/>
      </c>
      <c r="V18" s="360" t="str">
        <f t="shared" si="1"/>
        <v/>
      </c>
      <c r="W18" s="358" t="str">
        <f>IF($D18="","",Basis!$G$5)</f>
        <v>MIX</v>
      </c>
      <c r="X18" s="358" t="str">
        <f>IF($D18="","",IF(Veld!$AE$171=0,"",Veld!$AE$171))</f>
        <v>3312 AD</v>
      </c>
      <c r="Y18" s="358" t="str">
        <f>IF($D18="","",IF(Veld!$AF$171=0,"",Veld!$AF$171))</f>
        <v>Dordrecht Oranje Wit (D)</v>
      </c>
      <c r="Z18" s="338">
        <f>IFERROR(Veld!$AH$171,"")</f>
        <v>18.261249999999997</v>
      </c>
    </row>
    <row r="19" spans="1:26" x14ac:dyDescent="0.25">
      <c r="A19" s="358" t="str">
        <f>IF($D19="","",Zaal!$G$3)</f>
        <v>NCX19J3</v>
      </c>
      <c r="B19" s="358" t="str">
        <f>IF($D19="","",Zaal!$E$2)</f>
        <v>Oranje Wit (D)</v>
      </c>
      <c r="C19" s="354" t="str">
        <f t="shared" si="0"/>
        <v>A</v>
      </c>
      <c r="D19" s="354" t="str">
        <f>UPPER(Zaal!C171)</f>
        <v>A2</v>
      </c>
      <c r="E19" s="354" t="str">
        <f>IF($D19="","","Zaal")</f>
        <v>Zaal</v>
      </c>
      <c r="F19" s="354" t="str">
        <f>IF($D19="","",Zaal!$E$171)</f>
        <v>WK</v>
      </c>
      <c r="G19" s="355" t="str">
        <f>IF($D19="","",Zaal!$G$171)</f>
        <v>8</v>
      </c>
      <c r="H19" s="355" t="str">
        <f>PROPER(IF($D19="","",Zaal!$F$171))</f>
        <v>Za</v>
      </c>
      <c r="I19" s="355">
        <f>IF($D19="","",Zaal!$J$171)</f>
        <v>7</v>
      </c>
      <c r="J19" s="355">
        <f>IF($D19="","",Zaal!$K$171)</f>
        <v>7</v>
      </c>
      <c r="K19" s="356">
        <f>IFERROR(ROUND(Zaal!$L$171,1),"")</f>
        <v>17</v>
      </c>
      <c r="L19" s="355">
        <f>IF($D19="","",IFERROR(ROUND(Zaal!$P$171,0),""))</f>
        <v>0</v>
      </c>
      <c r="M19" s="355">
        <f>IF($D19="","",IFERROR(ROUND(Zaal!$Q$171,0),""))</f>
        <v>0</v>
      </c>
      <c r="N19" s="355">
        <f>IF($D19="","",IFERROR(ROUND(Zaal!$R$171,0),""))</f>
        <v>0</v>
      </c>
      <c r="O19" s="355">
        <f>IF($D19="","",IFERROR(ROUND(Zaal!$S$171,0),""))</f>
        <v>0</v>
      </c>
      <c r="P19" s="355">
        <f>IF($D19="","",Zaal!$P$170)</f>
        <v>0</v>
      </c>
      <c r="Q19" s="355">
        <f>IF($D19="","",Zaal!$Q$170)</f>
        <v>0</v>
      </c>
      <c r="R19" s="355">
        <f>IF($D19="","",Zaal!$R$170)</f>
        <v>0</v>
      </c>
      <c r="S19" s="355">
        <f>IF($D19="","",Zaal!$S$170)</f>
        <v>14</v>
      </c>
      <c r="T19" s="355">
        <f>IF($D19="","",Zaal!$T$170)</f>
        <v>0</v>
      </c>
      <c r="U19" s="360" t="str">
        <f>IFERROR(IF(VLOOKUP(D19,TeamsZ,5,0)=0,"",VLOOKUP(D19,TeamsZ,5,0)),"")</f>
        <v/>
      </c>
      <c r="V19" s="360" t="str">
        <f t="shared" si="1"/>
        <v/>
      </c>
      <c r="W19" s="358" t="str">
        <f>IF($D19="","",Basis!$G$5)</f>
        <v>MIX</v>
      </c>
      <c r="X19" s="358" t="str">
        <f>IF($D19="","",IF(Zaal!$AE$171=0,"",Zaal!$AE$171))</f>
        <v>3312 AD</v>
      </c>
      <c r="Y19" s="358" t="str">
        <f>IF($D19="","",IF(Zaal!$AF$171=0,"",Zaal!$AF$171))</f>
        <v>Dordrecht Oranje Wit Hal</v>
      </c>
      <c r="Z19" s="338">
        <f>IFERROR(Zaal!$AH$171,"")</f>
        <v>17.418571428571429</v>
      </c>
    </row>
    <row r="20" spans="1:26" x14ac:dyDescent="0.25">
      <c r="A20" s="358" t="str">
        <f>IF($D20="","",Veld!$G$3)</f>
        <v>NCX19J3</v>
      </c>
      <c r="B20" s="358" t="str">
        <f>IF($D20="","",Veld!$E$2)</f>
        <v>Oranje Wit (D)</v>
      </c>
      <c r="C20" s="354" t="str">
        <f t="shared" si="0"/>
        <v>A</v>
      </c>
      <c r="D20" s="354" t="str">
        <f>UPPER(Veld!C191)</f>
        <v>A2</v>
      </c>
      <c r="E20" s="354" t="str">
        <f>IF($D20="","","Veld")</f>
        <v>Veld</v>
      </c>
      <c r="F20" s="354" t="str">
        <f>IF($D20="","",Veld!$E$191)</f>
        <v>WK</v>
      </c>
      <c r="G20" s="355" t="str">
        <f>IF($D20="","",Veld!$G$191)</f>
        <v>8</v>
      </c>
      <c r="H20" s="355" t="str">
        <f>PROPER(IF($D20="","",Veld!$F$191))</f>
        <v>Za</v>
      </c>
      <c r="I20" s="355">
        <f>IF($D20="","",Veld!$J$191)</f>
        <v>7</v>
      </c>
      <c r="J20" s="355">
        <f>IF($D20="","",Veld!$K$191)</f>
        <v>7</v>
      </c>
      <c r="K20" s="356">
        <f>IFERROR(ROUND(Veld!$L$191,1),"")</f>
        <v>17</v>
      </c>
      <c r="L20" s="355">
        <f>IF($D20="","",IFERROR(ROUND(Veld!$P$191,0),""))</f>
        <v>0</v>
      </c>
      <c r="M20" s="355">
        <f>IF($D20="","",IFERROR(ROUND(Veld!$Q$191,0),""))</f>
        <v>0</v>
      </c>
      <c r="N20" s="355">
        <f>IF($D20="","",IFERROR(ROUND(Veld!$R$191,0),""))</f>
        <v>0</v>
      </c>
      <c r="O20" s="355"/>
      <c r="P20" s="355">
        <f>IF($D20="","",Veld!$P$190)</f>
        <v>0</v>
      </c>
      <c r="Q20" s="355">
        <f>IF($D20="","",Veld!$Q$190)</f>
        <v>0</v>
      </c>
      <c r="R20" s="355">
        <f>IF($D20="","",Veld!$R$190)</f>
        <v>0</v>
      </c>
      <c r="S20" s="355"/>
      <c r="T20" s="355">
        <f>IF($D20="","",Veld!$T$190)</f>
        <v>0</v>
      </c>
      <c r="U20" s="360" t="str">
        <f>IFERROR(IF(VLOOKUP(D20,TeamsV,5,0)=0,"",VLOOKUP(D20,TeamsV,5,0)),"")</f>
        <v/>
      </c>
      <c r="V20" s="360" t="str">
        <f t="shared" si="1"/>
        <v/>
      </c>
      <c r="W20" s="358" t="str">
        <f>IF($D20="","",Basis!$G$5)</f>
        <v>MIX</v>
      </c>
      <c r="X20" s="358" t="str">
        <f>IF($D20="","",IF(Veld!$AE$191=0,"",Veld!$AE$191))</f>
        <v>3312 AD</v>
      </c>
      <c r="Y20" s="358" t="str">
        <f>IF($D20="","",IF(Veld!$AF$191=0,"",Veld!$AF$191))</f>
        <v>Dordrecht Oranje Wit (D)</v>
      </c>
      <c r="Z20" s="338">
        <f>IFERROR(Veld!$AH$191,"")</f>
        <v>17.418571428571429</v>
      </c>
    </row>
    <row r="21" spans="1:26" x14ac:dyDescent="0.25">
      <c r="A21" s="358" t="str">
        <f>IF($D21="","",Zaal!$G$3)</f>
        <v>NCX19J3</v>
      </c>
      <c r="B21" s="358" t="str">
        <f>IF($D21="","",Zaal!$E$2)</f>
        <v>Oranje Wit (D)</v>
      </c>
      <c r="C21" s="354" t="str">
        <f t="shared" si="0"/>
        <v>A</v>
      </c>
      <c r="D21" s="354" t="str">
        <f>UPPER(Zaal!C191)</f>
        <v>A3</v>
      </c>
      <c r="E21" s="354" t="str">
        <f>IF($D21="","","Zaal")</f>
        <v>Zaal</v>
      </c>
      <c r="F21" s="354" t="str">
        <f>IF($D21="","",Zaal!$E$191)</f>
        <v>BK</v>
      </c>
      <c r="G21" s="355" t="str">
        <f>IF($D21="","",Zaal!$G$191)</f>
        <v>8</v>
      </c>
      <c r="H21" s="355" t="str">
        <f>PROPER(IF($D21="","",Zaal!$F$191))</f>
        <v>Za</v>
      </c>
      <c r="I21" s="355">
        <f>IF($D21="","",Zaal!$J$191)</f>
        <v>9</v>
      </c>
      <c r="J21" s="355">
        <f>IF($D21="","",Zaal!$K$191)</f>
        <v>2</v>
      </c>
      <c r="K21" s="356">
        <f>IFERROR(ROUND(Zaal!$L$191,1),"")</f>
        <v>16.2</v>
      </c>
      <c r="L21" s="355">
        <f>IF($D21="","",IFERROR(ROUND(Zaal!$P$191,0),""))</f>
        <v>0</v>
      </c>
      <c r="M21" s="355">
        <f>IF($D21="","",IFERROR(ROUND(Zaal!$Q$191,0),""))</f>
        <v>0</v>
      </c>
      <c r="N21" s="355">
        <f>IF($D21="","",IFERROR(ROUND(Zaal!$R$191,0),""))</f>
        <v>0</v>
      </c>
      <c r="O21" s="355">
        <f>IF($D21="","",IFERROR(ROUND(Zaal!$S$191,0),""))</f>
        <v>0</v>
      </c>
      <c r="P21" s="355">
        <f>IF($D21="","",Zaal!$P$190)</f>
        <v>0</v>
      </c>
      <c r="Q21" s="355">
        <f>IF($D21="","",Zaal!$Q$190)</f>
        <v>0</v>
      </c>
      <c r="R21" s="355">
        <f>IF($D21="","",Zaal!$R$190)</f>
        <v>0</v>
      </c>
      <c r="S21" s="355">
        <f>IF($D21="","",Zaal!$S$190)</f>
        <v>11</v>
      </c>
      <c r="T21" s="355">
        <f>IF($D21="","",Zaal!$T$190)</f>
        <v>0</v>
      </c>
      <c r="U21" s="360" t="str">
        <f>IFERROR(IF(VLOOKUP(D21,TeamsZ,5,0)=0,"",VLOOKUP(D21,TeamsZ,5,0)),"")</f>
        <v/>
      </c>
      <c r="V21" s="360" t="str">
        <f t="shared" si="1"/>
        <v/>
      </c>
      <c r="W21" s="358" t="str">
        <f>IF($D21="","",Basis!$G$5)</f>
        <v>MIX</v>
      </c>
      <c r="X21" s="358" t="str">
        <f>IF($D21="","",IF(Zaal!$AE$191=0,"",Zaal!$AE$191))</f>
        <v>3312 AD</v>
      </c>
      <c r="Y21" s="358" t="str">
        <f>IF($D21="","",IF(Zaal!$AF$191=0,"",Zaal!$AF$191))</f>
        <v>Dordrecht Oranje Wit Hal</v>
      </c>
      <c r="Z21" s="338">
        <f>IFERROR(Zaal!$AH$191,"")</f>
        <v>16.63818181818182</v>
      </c>
    </row>
    <row r="22" spans="1:26" x14ac:dyDescent="0.25">
      <c r="A22" s="358" t="str">
        <f>IF($D22="","",Veld!$G$3)</f>
        <v>NCX19J3</v>
      </c>
      <c r="B22" s="358" t="str">
        <f>IF($D22="","",Veld!$E$2)</f>
        <v>Oranje Wit (D)</v>
      </c>
      <c r="C22" s="354" t="str">
        <f t="shared" si="0"/>
        <v>A</v>
      </c>
      <c r="D22" s="354" t="str">
        <f>UPPER(Veld!C211)</f>
        <v>A3</v>
      </c>
      <c r="E22" s="354" t="str">
        <f>IF($D22="","","Veld")</f>
        <v>Veld</v>
      </c>
      <c r="F22" s="354" t="str">
        <f>IF($D22="","",Veld!$E$211)</f>
        <v>BK</v>
      </c>
      <c r="G22" s="355" t="str">
        <f>IF($D22="","",Veld!$G$211)</f>
        <v>8</v>
      </c>
      <c r="H22" s="355" t="str">
        <f>PROPER(IF($D22="","",Veld!$F$211))</f>
        <v>Za</v>
      </c>
      <c r="I22" s="355">
        <f>IF($D22="","",Veld!$J$211)</f>
        <v>9</v>
      </c>
      <c r="J22" s="355">
        <f>IF($D22="","",Veld!$K$211)</f>
        <v>2</v>
      </c>
      <c r="K22" s="356">
        <f>IFERROR(ROUND(Veld!$L$211,1),"")</f>
        <v>16.2</v>
      </c>
      <c r="L22" s="355">
        <f>IF($D22="","",IFERROR(ROUND(Veld!$P$211,0),""))</f>
        <v>0</v>
      </c>
      <c r="M22" s="355">
        <f>IF($D22="","",IFERROR(ROUND(Veld!$Q$211,0),""))</f>
        <v>0</v>
      </c>
      <c r="N22" s="355">
        <f>IF($D22="","",IFERROR(ROUND(Veld!$R$211,0),""))</f>
        <v>0</v>
      </c>
      <c r="O22" s="355"/>
      <c r="P22" s="355">
        <f>IF($D22="","",Veld!$P$210)</f>
        <v>0</v>
      </c>
      <c r="Q22" s="355">
        <f>IF($D22="","",Veld!$Q$210)</f>
        <v>0</v>
      </c>
      <c r="R22" s="355">
        <f>IF($D22="","",Veld!$R$210)</f>
        <v>0</v>
      </c>
      <c r="S22" s="355"/>
      <c r="T22" s="355">
        <f>IF($D22="","",Veld!$T$210)</f>
        <v>0</v>
      </c>
      <c r="U22" s="360" t="str">
        <f>IFERROR(IF(VLOOKUP(D22,TeamsV,5,0)=0,"",VLOOKUP(D22,TeamsV,5,0)),"")</f>
        <v/>
      </c>
      <c r="V22" s="360" t="str">
        <f t="shared" si="1"/>
        <v/>
      </c>
      <c r="W22" s="358" t="str">
        <f>IF($D22="","",Basis!$G$5)</f>
        <v>MIX</v>
      </c>
      <c r="X22" s="358" t="str">
        <f>IF($D22="","",IF(Veld!$AE$211=0,"",Veld!$AE$211))</f>
        <v>3312 AD</v>
      </c>
      <c r="Y22" s="358" t="str">
        <f>IF($D22="","",IF(Veld!$AF$211=0,"",Veld!$AF$211))</f>
        <v>Dordrecht Oranje Wit (D)</v>
      </c>
      <c r="Z22" s="338">
        <f>IFERROR(Veld!$AH$211,"")</f>
        <v>16.63818181818182</v>
      </c>
    </row>
    <row r="23" spans="1:26" x14ac:dyDescent="0.25">
      <c r="A23" s="358" t="str">
        <f>IF($D23="","",Zaal!$G$3)</f>
        <v>NCX19J3</v>
      </c>
      <c r="B23" s="358" t="str">
        <f>IF($D23="","",Zaal!$E$2)</f>
        <v>Oranje Wit (D)</v>
      </c>
      <c r="C23" s="354" t="str">
        <f t="shared" si="0"/>
        <v>A</v>
      </c>
      <c r="D23" s="354" t="str">
        <f>UPPER(Zaal!C211)</f>
        <v>A4</v>
      </c>
      <c r="E23" s="354" t="str">
        <f>IF($D23="","","Zaal")</f>
        <v>Zaal</v>
      </c>
      <c r="F23" s="354" t="str">
        <f>IF($D23="","",Zaal!$E$211)</f>
        <v>BK</v>
      </c>
      <c r="G23" s="355" t="str">
        <f>IF($D23="","",Zaal!$G$211)</f>
        <v>8</v>
      </c>
      <c r="H23" s="355" t="str">
        <f>PROPER(IF($D23="","",Zaal!$F$211))</f>
        <v>Za</v>
      </c>
      <c r="I23" s="355">
        <f>IF($D23="","",Zaal!$J$211)</f>
        <v>4</v>
      </c>
      <c r="J23" s="355">
        <f>IF($D23="","",Zaal!$K$211)</f>
        <v>4</v>
      </c>
      <c r="K23" s="356">
        <f>IFERROR(ROUND(Zaal!$L$211,1),"")</f>
        <v>17</v>
      </c>
      <c r="L23" s="355">
        <f>IF($D23="","",IFERROR(ROUND(Zaal!$P$211,0),""))</f>
        <v>0</v>
      </c>
      <c r="M23" s="355">
        <f>IF($D23="","",IFERROR(ROUND(Zaal!$Q$211,0),""))</f>
        <v>0</v>
      </c>
      <c r="N23" s="355">
        <f>IF($D23="","",IFERROR(ROUND(Zaal!$R$211,0),""))</f>
        <v>0</v>
      </c>
      <c r="O23" s="355">
        <f>IF($D23="","",IFERROR(ROUND(Zaal!$S$211,0),""))</f>
        <v>0</v>
      </c>
      <c r="P23" s="355">
        <f>IF($D23="","",Zaal!$P$210)</f>
        <v>0</v>
      </c>
      <c r="Q23" s="355">
        <f>IF($D23="","",Zaal!$Q$210)</f>
        <v>0</v>
      </c>
      <c r="R23" s="355">
        <f>IF($D23="","",Zaal!$R$210)</f>
        <v>0</v>
      </c>
      <c r="S23" s="355">
        <f>IF($D23="","",Zaal!$S$210)</f>
        <v>8</v>
      </c>
      <c r="T23" s="355">
        <f>IF($D23="","",Zaal!$T$210)</f>
        <v>0</v>
      </c>
      <c r="U23" s="360" t="str">
        <f>IFERROR(IF(VLOOKUP(D23,TeamsZ,5,0)=0,"",VLOOKUP(D23,TeamsZ,5,0)),"")</f>
        <v/>
      </c>
      <c r="V23" s="360" t="str">
        <f t="shared" si="1"/>
        <v/>
      </c>
      <c r="W23" s="358" t="str">
        <f>IF($D23="","",Basis!$G$5)</f>
        <v>MIX</v>
      </c>
      <c r="X23" s="358" t="str">
        <f>IF($D23="","",IF(Zaal!$AE$211=0,"",Zaal!$AE$211))</f>
        <v>3312 AD</v>
      </c>
      <c r="Y23" s="358" t="str">
        <f>IF($D23="","",IF(Zaal!$AF$211=0,"",Zaal!$AF$211))</f>
        <v>Dordrecht Oranje Wit Hal</v>
      </c>
      <c r="Z23" s="338">
        <f>IFERROR(Zaal!$AH$211,"")</f>
        <v>17.458749999999998</v>
      </c>
    </row>
    <row r="24" spans="1:26" x14ac:dyDescent="0.25">
      <c r="A24" s="358" t="str">
        <f>IF($D24="","",Veld!$G$3)</f>
        <v>NCX19J3</v>
      </c>
      <c r="B24" s="358" t="str">
        <f>IF($D24="","",Veld!$E$2)</f>
        <v>Oranje Wit (D)</v>
      </c>
      <c r="C24" s="354" t="str">
        <f t="shared" si="0"/>
        <v>A</v>
      </c>
      <c r="D24" s="354" t="str">
        <f>UPPER(Veld!C231)</f>
        <v>A4</v>
      </c>
      <c r="E24" s="354" t="str">
        <f>IF($D24="","","Veld")</f>
        <v>Veld</v>
      </c>
      <c r="F24" s="354" t="str">
        <f>IF($D24="","",Veld!$E$231)</f>
        <v>BK</v>
      </c>
      <c r="G24" s="355" t="str">
        <f>IF($D24="","",Veld!$G$231)</f>
        <v>8</v>
      </c>
      <c r="H24" s="355" t="str">
        <f>PROPER(IF($D24="","",Veld!$F$231))</f>
        <v>Za</v>
      </c>
      <c r="I24" s="355">
        <f>IF($D24="","",Veld!$J$231)</f>
        <v>4</v>
      </c>
      <c r="J24" s="355">
        <f>IF($D24="","",Veld!$K$231)</f>
        <v>4</v>
      </c>
      <c r="K24" s="356">
        <f>IFERROR(ROUND(Veld!$L$231,1),"")</f>
        <v>17</v>
      </c>
      <c r="L24" s="355">
        <f>IF($D24="","",IFERROR(ROUND(Veld!$P$231,0),""))</f>
        <v>0</v>
      </c>
      <c r="M24" s="355">
        <f>IF($D24="","",IFERROR(ROUND(Veld!$Q$231,0),""))</f>
        <v>0</v>
      </c>
      <c r="N24" s="355">
        <f>IF($D24="","",IFERROR(ROUND(Veld!$R$231,0),""))</f>
        <v>0</v>
      </c>
      <c r="O24" s="355"/>
      <c r="P24" s="355">
        <f>IF($D24="","",Veld!$P$230)</f>
        <v>0</v>
      </c>
      <c r="Q24" s="355">
        <f>IF($D24="","",Veld!$Q$230)</f>
        <v>0</v>
      </c>
      <c r="R24" s="355">
        <f>IF($D24="","",Veld!$R$230)</f>
        <v>0</v>
      </c>
      <c r="S24" s="355"/>
      <c r="T24" s="355">
        <f>IF($D24="","",Veld!$T$230)</f>
        <v>0</v>
      </c>
      <c r="U24" s="360" t="str">
        <f>IFERROR(IF(VLOOKUP(D24,TeamsV,5,0)=0,"",VLOOKUP(D24,TeamsV,5,0)),"")</f>
        <v/>
      </c>
      <c r="V24" s="360" t="str">
        <f t="shared" si="1"/>
        <v/>
      </c>
      <c r="W24" s="358" t="str">
        <f>IF($D24="","",Basis!$G$5)</f>
        <v>MIX</v>
      </c>
      <c r="X24" s="358" t="str">
        <f>IF($D24="","",IF(Veld!$AE$231=0,"",Veld!$AE$231))</f>
        <v>3312 AD</v>
      </c>
      <c r="Y24" s="358" t="str">
        <f>IF($D24="","",IF(Veld!$AF$231=0,"",Veld!$AF$231))</f>
        <v>Dordrecht Oranje Wit (D)</v>
      </c>
      <c r="Z24" s="338">
        <f>IFERROR(Veld!$AH$231,"")</f>
        <v>17.458749999999998</v>
      </c>
    </row>
    <row r="25" spans="1:26" x14ac:dyDescent="0.25">
      <c r="A25" s="358" t="str">
        <f>IF($D25="","",Zaal!$G$3)</f>
        <v>NCX19J3</v>
      </c>
      <c r="B25" s="358" t="str">
        <f>IF($D25="","",Zaal!$E$2)</f>
        <v>Oranje Wit (D)</v>
      </c>
      <c r="C25" s="354" t="str">
        <f t="shared" si="0"/>
        <v>B</v>
      </c>
      <c r="D25" s="354" t="str">
        <f>UPPER(Zaal!C231)</f>
        <v>B1</v>
      </c>
      <c r="E25" s="354" t="str">
        <f>IF($D25="","","Zaal")</f>
        <v>Zaal</v>
      </c>
      <c r="F25" s="354" t="str">
        <f>IF($D25="","",Zaal!$E$231)</f>
        <v>WK</v>
      </c>
      <c r="G25" s="355" t="str">
        <f>IF($D25="","",Zaal!$G$231)</f>
        <v>8</v>
      </c>
      <c r="H25" s="355" t="str">
        <f>PROPER(IF($D25="","",Zaal!$F$231))</f>
        <v>Za</v>
      </c>
      <c r="I25" s="355">
        <f>IF($D25="","",Zaal!$J$231)</f>
        <v>5</v>
      </c>
      <c r="J25" s="355">
        <f>IF($D25="","",Zaal!$K$231)</f>
        <v>5</v>
      </c>
      <c r="K25" s="356">
        <f>IFERROR(ROUND(Zaal!$L$231,1),"")</f>
        <v>14.4</v>
      </c>
      <c r="L25" s="355">
        <f>IF($D25="","",IFERROR(ROUND(Zaal!$P$231,0),""))</f>
        <v>0</v>
      </c>
      <c r="M25" s="355">
        <f>IF($D25="","",IFERROR(ROUND(Zaal!$Q$231,0),""))</f>
        <v>0</v>
      </c>
      <c r="N25" s="355">
        <f>IF($D25="","",IFERROR(ROUND(Zaal!$R$231,0),""))</f>
        <v>0</v>
      </c>
      <c r="O25" s="355">
        <f>IF($D25="","",IFERROR(ROUND(Zaal!$S$231,0),""))</f>
        <v>0</v>
      </c>
      <c r="P25" s="355">
        <f>IF($D25="","",Zaal!$P$230)</f>
        <v>0</v>
      </c>
      <c r="Q25" s="355">
        <f>IF($D25="","",Zaal!$Q$230)</f>
        <v>0</v>
      </c>
      <c r="R25" s="355">
        <f>IF($D25="","",Zaal!$R$230)</f>
        <v>0</v>
      </c>
      <c r="S25" s="355">
        <f>IF($D25="","",Zaal!$S$230)</f>
        <v>10</v>
      </c>
      <c r="T25" s="355">
        <f>IF($D25="","",Zaal!$T$230)</f>
        <v>0</v>
      </c>
      <c r="U25" s="360" t="str">
        <f>IFERROR(IF(VLOOKUP(D25,TeamsZ,5,0)=0,"",VLOOKUP(D25,TeamsZ,5,0)),"")</f>
        <v/>
      </c>
      <c r="V25" s="360" t="str">
        <f t="shared" si="1"/>
        <v/>
      </c>
      <c r="W25" s="358" t="str">
        <f>IF($D25="","",Basis!$G$5)</f>
        <v>MIX</v>
      </c>
      <c r="X25" s="358" t="str">
        <f>IF($D25="","",IF(Zaal!$AE$231=0,"",Zaal!$AE$231))</f>
        <v>3312 AD</v>
      </c>
      <c r="Y25" s="358" t="str">
        <f>IF($D25="","",IF(Zaal!$AF$231=0,"",Zaal!$AF$231))</f>
        <v>Dordrecht Oranje Wit Hal</v>
      </c>
      <c r="Z25" s="338">
        <f>IFERROR(Zaal!$AH$231,"")</f>
        <v>14.811999999999998</v>
      </c>
    </row>
    <row r="26" spans="1:26" x14ac:dyDescent="0.25">
      <c r="A26" s="358" t="str">
        <f>IF($D26="","",Veld!$G$3)</f>
        <v>NCX19J3</v>
      </c>
      <c r="B26" s="358" t="str">
        <f>IF($D26="","",Veld!$E$2)</f>
        <v>Oranje Wit (D)</v>
      </c>
      <c r="C26" s="354" t="str">
        <f t="shared" si="0"/>
        <v>B</v>
      </c>
      <c r="D26" s="354" t="str">
        <f>UPPER(Veld!C251)</f>
        <v>B1</v>
      </c>
      <c r="E26" s="354" t="str">
        <f>IF($D26="","","Veld")</f>
        <v>Veld</v>
      </c>
      <c r="F26" s="354" t="str">
        <f>IF($D26="","",Veld!$E$251)</f>
        <v>WK</v>
      </c>
      <c r="G26" s="355" t="str">
        <f>IF($D26="","",Veld!$G$251)</f>
        <v>8</v>
      </c>
      <c r="H26" s="355" t="str">
        <f>PROPER(IF($D26="","",Veld!$F$251))</f>
        <v>Za</v>
      </c>
      <c r="I26" s="355">
        <f>IF($D26="","",Veld!$J$251)</f>
        <v>5</v>
      </c>
      <c r="J26" s="355">
        <f>IF($D26="","",Veld!$K$251)</f>
        <v>5</v>
      </c>
      <c r="K26" s="356">
        <f>IFERROR(ROUND(Veld!$L$251,1),"")</f>
        <v>14.4</v>
      </c>
      <c r="L26" s="355">
        <f>IF($D26="","",IFERROR(ROUND(Veld!$P$251,0),""))</f>
        <v>0</v>
      </c>
      <c r="M26" s="355">
        <f>IF($D26="","",IFERROR(ROUND(Veld!$Q$251,0),""))</f>
        <v>0</v>
      </c>
      <c r="N26" s="355">
        <f>IF($D26="","",IFERROR(ROUND(Veld!$R$251,0),""))</f>
        <v>0</v>
      </c>
      <c r="O26" s="355"/>
      <c r="P26" s="355">
        <f>IF($D26="","",Veld!$P$250)</f>
        <v>0</v>
      </c>
      <c r="Q26" s="355">
        <f>IF($D26="","",Veld!$Q$250)</f>
        <v>0</v>
      </c>
      <c r="R26" s="355">
        <f>IF($D26="","",Veld!$R$250)</f>
        <v>0</v>
      </c>
      <c r="S26" s="355"/>
      <c r="T26" s="355">
        <f>IF($D26="","",Veld!$T$250)</f>
        <v>0</v>
      </c>
      <c r="U26" s="360" t="str">
        <f>IFERROR(IF(VLOOKUP(D26,TeamsV,5,0)=0,"",VLOOKUP(D26,TeamsV,5,0)),"")</f>
        <v/>
      </c>
      <c r="V26" s="360" t="str">
        <f t="shared" si="1"/>
        <v/>
      </c>
      <c r="W26" s="358" t="str">
        <f>IF($D26="","",Basis!$G$5)</f>
        <v>MIX</v>
      </c>
      <c r="X26" s="358" t="str">
        <f>IF($D26="","",IF(Veld!$AE$251=0,"",Veld!$AE$251))</f>
        <v>3312 AD</v>
      </c>
      <c r="Y26" s="358" t="str">
        <f>IF($D26="","",IF(Veld!$AF$251=0,"",Veld!$AF$251))</f>
        <v>Dordrecht Oranje Wit (D)</v>
      </c>
      <c r="Z26" s="338">
        <f>IFERROR(Veld!$AH$251,"")</f>
        <v>14.811999999999998</v>
      </c>
    </row>
    <row r="27" spans="1:26" x14ac:dyDescent="0.25">
      <c r="A27" s="358" t="str">
        <f>IF($D27="","",Zaal!$G$3)</f>
        <v>NCX19J3</v>
      </c>
      <c r="B27" s="358" t="str">
        <f>IF($D27="","",Zaal!$E$2)</f>
        <v>Oranje Wit (D)</v>
      </c>
      <c r="C27" s="354" t="str">
        <f t="shared" si="0"/>
        <v>B</v>
      </c>
      <c r="D27" s="354" t="str">
        <f>UPPER(Zaal!C251)</f>
        <v>B2</v>
      </c>
      <c r="E27" s="354" t="str">
        <f>IF($D27="","","Zaal")</f>
        <v>Zaal</v>
      </c>
      <c r="F27" s="354" t="str">
        <f>IF($D27="","",Zaal!$E$251)</f>
        <v>BK</v>
      </c>
      <c r="G27" s="355" t="str">
        <f>IF($D27="","",Zaal!$G$251)</f>
        <v>8</v>
      </c>
      <c r="H27" s="355" t="str">
        <f>PROPER(IF($D27="","",Zaal!$F$251))</f>
        <v>Za</v>
      </c>
      <c r="I27" s="355">
        <f>IF($D27="","",Zaal!$J$251)</f>
        <v>5</v>
      </c>
      <c r="J27" s="355">
        <f>IF($D27="","",Zaal!$K$251)</f>
        <v>4</v>
      </c>
      <c r="K27" s="356">
        <f>IFERROR(ROUND(Zaal!$L$251,1),"")</f>
        <v>14</v>
      </c>
      <c r="L27" s="355">
        <f>IF($D27="","",IFERROR(ROUND(Zaal!$P$251,0),""))</f>
        <v>0</v>
      </c>
      <c r="M27" s="355">
        <f>IF($D27="","",IFERROR(ROUND(Zaal!$Q$251,0),""))</f>
        <v>0</v>
      </c>
      <c r="N27" s="355">
        <f>IF($D27="","",IFERROR(ROUND(Zaal!$R$251,0),""))</f>
        <v>0</v>
      </c>
      <c r="O27" s="355">
        <f>IF($D27="","",IFERROR(ROUND(Zaal!$S$251,0),""))</f>
        <v>0</v>
      </c>
      <c r="P27" s="355">
        <f>IF($D27="","",Zaal!$P$250)</f>
        <v>0</v>
      </c>
      <c r="Q27" s="355">
        <f>IF($D27="","",Zaal!$Q$250)</f>
        <v>0</v>
      </c>
      <c r="R27" s="355">
        <f>IF($D27="","",Zaal!$R$250)</f>
        <v>0</v>
      </c>
      <c r="S27" s="355">
        <f>IF($D27="","",Zaal!$S$250)</f>
        <v>9</v>
      </c>
      <c r="T27" s="355">
        <f>IF($D27="","",Zaal!$T$250)</f>
        <v>0</v>
      </c>
      <c r="U27" s="360" t="str">
        <f>IFERROR(IF(VLOOKUP(D27,TeamsZ,5,0)=0,"",VLOOKUP(D27,TeamsZ,5,0)),"")</f>
        <v/>
      </c>
      <c r="V27" s="360" t="str">
        <f t="shared" si="1"/>
        <v/>
      </c>
      <c r="W27" s="358" t="str">
        <f>IF($D27="","",Basis!$G$5)</f>
        <v>MIX</v>
      </c>
      <c r="X27" s="358" t="str">
        <f>IF($D27="","",IF(Zaal!$AE$251=0,"",Zaal!$AE$251))</f>
        <v>3312 AD</v>
      </c>
      <c r="Y27" s="358" t="str">
        <f>IF($D27="","",IF(Zaal!$AF$251=0,"",Zaal!$AF$251))</f>
        <v>Dordrecht Oranje Wit Hal</v>
      </c>
      <c r="Z27" s="338">
        <f>IFERROR(Zaal!$AH$251,"")</f>
        <v>14.33888888888889</v>
      </c>
    </row>
    <row r="28" spans="1:26" x14ac:dyDescent="0.25">
      <c r="A28" s="358" t="str">
        <f>IF($D28="","",Veld!$G$3)</f>
        <v>NCX19J3</v>
      </c>
      <c r="B28" s="358" t="str">
        <f>IF($D28="","",Veld!$E$2)</f>
        <v>Oranje Wit (D)</v>
      </c>
      <c r="C28" s="354" t="str">
        <f t="shared" si="0"/>
        <v>B</v>
      </c>
      <c r="D28" s="354" t="str">
        <f>UPPER(Veld!C271)</f>
        <v>B2</v>
      </c>
      <c r="E28" s="354" t="str">
        <f>IF($D28="","","Veld")</f>
        <v>Veld</v>
      </c>
      <c r="F28" s="354" t="str">
        <f>IF($D28="","",Veld!$E$271)</f>
        <v>BK</v>
      </c>
      <c r="G28" s="355" t="str">
        <f>IF($D28="","",Veld!$G$271)</f>
        <v>8</v>
      </c>
      <c r="H28" s="355" t="str">
        <f>PROPER(IF($D28="","",Veld!$F$271))</f>
        <v>Za</v>
      </c>
      <c r="I28" s="355">
        <f>IF($D28="","",Veld!$J$271)</f>
        <v>5</v>
      </c>
      <c r="J28" s="355">
        <f>IF($D28="","",Veld!$K$271)</f>
        <v>4</v>
      </c>
      <c r="K28" s="356">
        <f>IFERROR(ROUND(Veld!$L$271,1),"")</f>
        <v>14</v>
      </c>
      <c r="L28" s="355">
        <f>IF($D28="","",IFERROR(ROUND(Veld!$P$271,0),""))</f>
        <v>0</v>
      </c>
      <c r="M28" s="355">
        <f>IF($D28="","",IFERROR(ROUND(Veld!$Q$271,0),""))</f>
        <v>0</v>
      </c>
      <c r="N28" s="355">
        <f>IF($D28="","",IFERROR(ROUND(Veld!$R$271,0),""))</f>
        <v>0</v>
      </c>
      <c r="O28" s="355"/>
      <c r="P28" s="355">
        <f>IF($D28="","",Veld!$P$270)</f>
        <v>0</v>
      </c>
      <c r="Q28" s="355">
        <f>IF($D28="","",Veld!$Q$270)</f>
        <v>0</v>
      </c>
      <c r="R28" s="355">
        <f>IF($D28="","",Veld!$R$270)</f>
        <v>0</v>
      </c>
      <c r="S28" s="355"/>
      <c r="T28" s="355">
        <f>IF($D28="","",Veld!$T$270)</f>
        <v>0</v>
      </c>
      <c r="U28" s="360" t="str">
        <f>IFERROR(IF(VLOOKUP(D28,TeamsV,5,0)=0,"",VLOOKUP(D28,TeamsV,5,0)),"")</f>
        <v/>
      </c>
      <c r="V28" s="360" t="str">
        <f t="shared" si="1"/>
        <v/>
      </c>
      <c r="W28" s="358" t="str">
        <f>IF($D28="","",Basis!$G$5)</f>
        <v>MIX</v>
      </c>
      <c r="X28" s="358" t="str">
        <f>IF($D28="","",IF(Veld!$AE$271=0,"",Veld!$AE$271))</f>
        <v>3312 AD</v>
      </c>
      <c r="Y28" s="358" t="str">
        <f>IF($D28="","",IF(Veld!$AF$271=0,"",Veld!$AF$271))</f>
        <v>Dordrecht Oranje Wit (D)</v>
      </c>
      <c r="Z28" s="338">
        <f>IFERROR(Veld!$AH$271,"")</f>
        <v>14.33888888888889</v>
      </c>
    </row>
    <row r="29" spans="1:26" x14ac:dyDescent="0.25">
      <c r="A29" s="358" t="str">
        <f>IF($D29="","",Zaal!$G$3)</f>
        <v>NCX19J3</v>
      </c>
      <c r="B29" s="358" t="str">
        <f>IF($D29="","",Zaal!$E$2)</f>
        <v>Oranje Wit (D)</v>
      </c>
      <c r="C29" s="354" t="str">
        <f t="shared" si="0"/>
        <v>B</v>
      </c>
      <c r="D29" s="354" t="str">
        <f>UPPER(Zaal!C271)</f>
        <v>B3</v>
      </c>
      <c r="E29" s="354" t="str">
        <f>IF($D29="","","Zaal")</f>
        <v>Zaal</v>
      </c>
      <c r="F29" s="354" t="str">
        <f>IF($D29="","",Zaal!$E$271)</f>
        <v>BK</v>
      </c>
      <c r="G29" s="355" t="str">
        <f>IF($D29="","",Zaal!$G$271)</f>
        <v>8</v>
      </c>
      <c r="H29" s="355" t="str">
        <f>PROPER(IF($D29="","",Zaal!$F$271))</f>
        <v>Za</v>
      </c>
      <c r="I29" s="355">
        <f>IF($D29="","",Zaal!$J$271)</f>
        <v>3</v>
      </c>
      <c r="J29" s="355">
        <f>IF($D29="","",Zaal!$K$271)</f>
        <v>7</v>
      </c>
      <c r="K29" s="356">
        <f>IFERROR(ROUND(Zaal!$L$271,1),"")</f>
        <v>13.8</v>
      </c>
      <c r="L29" s="355">
        <f>IF($D29="","",IFERROR(ROUND(Zaal!$P$271,0),""))</f>
        <v>0</v>
      </c>
      <c r="M29" s="355">
        <f>IF($D29="","",IFERROR(ROUND(Zaal!$Q$271,0),""))</f>
        <v>0</v>
      </c>
      <c r="N29" s="355">
        <f>IF($D29="","",IFERROR(ROUND(Zaal!$R$271,0),""))</f>
        <v>0</v>
      </c>
      <c r="O29" s="355">
        <f>IF($D29="","",IFERROR(ROUND(Zaal!$S$271,0),""))</f>
        <v>0</v>
      </c>
      <c r="P29" s="355">
        <f>IF($D29="","",Zaal!$P$270)</f>
        <v>0</v>
      </c>
      <c r="Q29" s="355">
        <f>IF($D29="","",Zaal!$Q$270)</f>
        <v>0</v>
      </c>
      <c r="R29" s="355">
        <f>IF($D29="","",Zaal!$R$270)</f>
        <v>0</v>
      </c>
      <c r="S29" s="355">
        <f>IF($D29="","",Zaal!$S$270)</f>
        <v>10</v>
      </c>
      <c r="T29" s="355">
        <f>IF($D29="","",Zaal!$T$270)</f>
        <v>0</v>
      </c>
      <c r="U29" s="360" t="str">
        <f>IFERROR(IF(VLOOKUP(D29,TeamsZ,5,0)=0,"",VLOOKUP(D29,TeamsZ,5,0)),"")</f>
        <v/>
      </c>
      <c r="V29" s="360" t="str">
        <f t="shared" si="1"/>
        <v/>
      </c>
      <c r="W29" s="358" t="str">
        <f>IF($D29="","",Basis!$G$5)</f>
        <v>MIX</v>
      </c>
      <c r="X29" s="358" t="str">
        <f>IF($D29="","",IF(Zaal!$AE$271=0,"",Zaal!$AE$271))</f>
        <v>3312 AD</v>
      </c>
      <c r="Y29" s="358" t="str">
        <f>IF($D29="","",IF(Zaal!$AF$271=0,"",Zaal!$AF$271))</f>
        <v>Dordrecht Oranje Wit Hal</v>
      </c>
      <c r="Z29" s="338">
        <f>IFERROR(Zaal!$AH$271,"")</f>
        <v>14.167000000000002</v>
      </c>
    </row>
    <row r="30" spans="1:26" x14ac:dyDescent="0.25">
      <c r="A30" s="358" t="str">
        <f>IF($D30="","",Veld!$G$3)</f>
        <v>NCX19J3</v>
      </c>
      <c r="B30" s="358" t="str">
        <f>IF($D30="","",Veld!$E$2)</f>
        <v>Oranje Wit (D)</v>
      </c>
      <c r="C30" s="354" t="str">
        <f t="shared" si="0"/>
        <v>B</v>
      </c>
      <c r="D30" s="354" t="str">
        <f>UPPER(Veld!C291)</f>
        <v>B3</v>
      </c>
      <c r="E30" s="354" t="str">
        <f>IF($D30="","","Veld")</f>
        <v>Veld</v>
      </c>
      <c r="F30" s="354" t="str">
        <f>IF($D30="","",Veld!$E$291)</f>
        <v>BK</v>
      </c>
      <c r="G30" s="355" t="str">
        <f>IF($D30="","",Veld!$G$291)</f>
        <v>8</v>
      </c>
      <c r="H30" s="355" t="str">
        <f>PROPER(IF($D30="","",Veld!$F$291))</f>
        <v>Za</v>
      </c>
      <c r="I30" s="355">
        <f>IF($D30="","",Veld!$J$291)</f>
        <v>3</v>
      </c>
      <c r="J30" s="355">
        <f>IF($D30="","",Veld!$K$291)</f>
        <v>7</v>
      </c>
      <c r="K30" s="356">
        <f>IFERROR(ROUND(Veld!$L$291,1),"")</f>
        <v>13.8</v>
      </c>
      <c r="L30" s="355">
        <f>IF($D30="","",IFERROR(ROUND(Veld!$P$291,0),""))</f>
        <v>0</v>
      </c>
      <c r="M30" s="355">
        <f>IF($D30="","",IFERROR(ROUND(Veld!$Q$291,0),""))</f>
        <v>0</v>
      </c>
      <c r="N30" s="355">
        <f>IF($D30="","",IFERROR(ROUND(Veld!$R$291,0),""))</f>
        <v>0</v>
      </c>
      <c r="O30" s="355"/>
      <c r="P30" s="355">
        <f>IF($D30="","",Veld!$P$290)</f>
        <v>0</v>
      </c>
      <c r="Q30" s="355">
        <f>IF($D30="","",Veld!$Q$290)</f>
        <v>0</v>
      </c>
      <c r="R30" s="355">
        <f>IF($D30="","",Veld!$R$290)</f>
        <v>0</v>
      </c>
      <c r="S30" s="355"/>
      <c r="T30" s="355">
        <f>IF($D30="","",Veld!$T$290)</f>
        <v>0</v>
      </c>
      <c r="U30" s="360" t="str">
        <f>IFERROR(IF(VLOOKUP(D30,TeamsV,5,0)=0,"",VLOOKUP(D30,TeamsV,5,0)),"")</f>
        <v/>
      </c>
      <c r="V30" s="360" t="str">
        <f t="shared" si="1"/>
        <v/>
      </c>
      <c r="W30" s="358" t="str">
        <f>IF($D30="","",Basis!$G$5)</f>
        <v>MIX</v>
      </c>
      <c r="X30" s="358" t="str">
        <f>IF($D30="","",IF(Veld!$AE$291=0,"",Veld!$AE$291))</f>
        <v>3312 AD</v>
      </c>
      <c r="Y30" s="358" t="str">
        <f>IF($D30="","",IF(Veld!$AF$291=0,"",Veld!$AF$291))</f>
        <v>Dordrecht Oranje Wit (D)</v>
      </c>
      <c r="Z30" s="338">
        <f>IFERROR(Veld!$AH$291,"")</f>
        <v>14.167000000000002</v>
      </c>
    </row>
    <row r="31" spans="1:26" x14ac:dyDescent="0.25">
      <c r="A31" s="358" t="str">
        <f>IF($D31="","",Zaal!$G$3)</f>
        <v>NCX19J3</v>
      </c>
      <c r="B31" s="358" t="str">
        <f>IF($D31="","",Zaal!$E$2)</f>
        <v>Oranje Wit (D)</v>
      </c>
      <c r="C31" s="354" t="str">
        <f t="shared" si="0"/>
        <v>C</v>
      </c>
      <c r="D31" s="354" t="str">
        <f>UPPER(Zaal!C291)</f>
        <v>C1</v>
      </c>
      <c r="E31" s="354" t="str">
        <f>IF($D31="","","Zaal")</f>
        <v>Zaal</v>
      </c>
      <c r="F31" s="354" t="str">
        <f>IF($D31="","",Zaal!$E$291)</f>
        <v>WK</v>
      </c>
      <c r="G31" s="355" t="str">
        <f>IF($D31="","",Zaal!$G$291)</f>
        <v>8</v>
      </c>
      <c r="H31" s="355" t="str">
        <f>PROPER(IF($D31="","",Zaal!$F$291))</f>
        <v>Za</v>
      </c>
      <c r="I31" s="355">
        <f>IF($D31="","",Zaal!$J$291)</f>
        <v>5</v>
      </c>
      <c r="J31" s="355">
        <f>IF($D31="","",Zaal!$K$291)</f>
        <v>5</v>
      </c>
      <c r="K31" s="356">
        <f>IFERROR(ROUND(Zaal!$L$291,1),"")</f>
        <v>13</v>
      </c>
      <c r="L31" s="355">
        <f>IF($D31="","",IFERROR(ROUND(Zaal!$P$291,0),""))</f>
        <v>0</v>
      </c>
      <c r="M31" s="355">
        <f>IF($D31="","",IFERROR(ROUND(Zaal!$Q$291,0),""))</f>
        <v>0</v>
      </c>
      <c r="N31" s="355">
        <f>IF($D31="","",IFERROR(ROUND(Zaal!$R$291,0),""))</f>
        <v>0</v>
      </c>
      <c r="O31" s="355">
        <f>IF($D31="","",IFERROR(ROUND(Zaal!$S$291,0),""))</f>
        <v>0</v>
      </c>
      <c r="P31" s="355">
        <f>IF($D31="","",Zaal!$P$290)</f>
        <v>0</v>
      </c>
      <c r="Q31" s="355">
        <f>IF($D31="","",Zaal!$Q$290)</f>
        <v>0</v>
      </c>
      <c r="R31" s="355">
        <f>IF($D31="","",Zaal!$R$290)</f>
        <v>0</v>
      </c>
      <c r="S31" s="355">
        <f>IF($D31="","",Zaal!$S$290)</f>
        <v>10</v>
      </c>
      <c r="T31" s="355">
        <f>IF($D31="","",Zaal!$T$290)</f>
        <v>0</v>
      </c>
      <c r="U31" s="360" t="str">
        <f>IFERROR(IF(VLOOKUP(D31,TeamsZ,5,0)=0,"",VLOOKUP(D31,TeamsZ,5,0)),"")</f>
        <v/>
      </c>
      <c r="V31" s="360" t="str">
        <f t="shared" si="1"/>
        <v/>
      </c>
      <c r="W31" s="358" t="str">
        <f>IF($D31="","",Basis!$G$5)</f>
        <v>MIX</v>
      </c>
      <c r="X31" s="358" t="str">
        <f>IF($D31="","",IF(Zaal!$AE$291=0,"",Zaal!$AE$291))</f>
        <v>3312 AD</v>
      </c>
      <c r="Y31" s="358" t="str">
        <f>IF($D31="","",IF(Zaal!$AF$291=0,"",Zaal!$AF$291))</f>
        <v>Dordrecht Oranje Wit Hal</v>
      </c>
      <c r="Z31" s="338">
        <f>IFERROR(Zaal!$AH$291,"")</f>
        <v>13.395000000000001</v>
      </c>
    </row>
    <row r="32" spans="1:26" x14ac:dyDescent="0.25">
      <c r="A32" s="358" t="str">
        <f>IF($D32="","",Veld!$G$3)</f>
        <v>NCX19J3</v>
      </c>
      <c r="B32" s="358" t="str">
        <f>IF($D32="","",Veld!$E$2)</f>
        <v>Oranje Wit (D)</v>
      </c>
      <c r="C32" s="354" t="str">
        <f t="shared" si="0"/>
        <v>C</v>
      </c>
      <c r="D32" s="354" t="str">
        <f>UPPER(Veld!C311)</f>
        <v>C1</v>
      </c>
      <c r="E32" s="354" t="str">
        <f>IF($D32="","","Veld")</f>
        <v>Veld</v>
      </c>
      <c r="F32" s="354" t="str">
        <f>IF($D32="","",Veld!$E$311)</f>
        <v>WK</v>
      </c>
      <c r="G32" s="355" t="str">
        <f>IF($D32="","",Veld!$G$311)</f>
        <v>8</v>
      </c>
      <c r="H32" s="355" t="str">
        <f>PROPER(IF($D32="","",Veld!$F$311))</f>
        <v>Za</v>
      </c>
      <c r="I32" s="355">
        <f>IF($D32="","",Veld!$J$311)</f>
        <v>5</v>
      </c>
      <c r="J32" s="355">
        <f>IF($D32="","",Veld!$K$311)</f>
        <v>5</v>
      </c>
      <c r="K32" s="356">
        <f>IFERROR(ROUND(Veld!$L$311,1),"")</f>
        <v>13</v>
      </c>
      <c r="L32" s="355">
        <f>IF($D32="","",IFERROR(ROUND(Veld!$P$311,0),""))</f>
        <v>0</v>
      </c>
      <c r="M32" s="355">
        <f>IF($D32="","",IFERROR(ROUND(Veld!$Q$311,0),""))</f>
        <v>0</v>
      </c>
      <c r="N32" s="355">
        <f>IF($D32="","",IFERROR(ROUND(Veld!$R$311,0),""))</f>
        <v>0</v>
      </c>
      <c r="O32" s="355"/>
      <c r="P32" s="355">
        <f>IF($D32="","",Veld!$P$310)</f>
        <v>0</v>
      </c>
      <c r="Q32" s="355">
        <f>IF($D32="","",Veld!$Q$310)</f>
        <v>0</v>
      </c>
      <c r="R32" s="355">
        <f>IF($D32="","",Veld!$R$310)</f>
        <v>0</v>
      </c>
      <c r="S32" s="355"/>
      <c r="T32" s="355">
        <f>IF($D32="","",Veld!$T$310)</f>
        <v>0</v>
      </c>
      <c r="U32" s="360" t="str">
        <f>IFERROR(IF(VLOOKUP(D32,TeamsV,5,0)=0,"",VLOOKUP(D32,TeamsV,5,0)),"")</f>
        <v/>
      </c>
      <c r="V32" s="360" t="str">
        <f t="shared" si="1"/>
        <v/>
      </c>
      <c r="W32" s="358" t="str">
        <f>IF($D32="","",Basis!$G$5)</f>
        <v>MIX</v>
      </c>
      <c r="X32" s="358" t="str">
        <f>IF($D32="","",IF(Veld!$AE$311=0,"",Veld!$AE$311))</f>
        <v>3312 AD</v>
      </c>
      <c r="Y32" s="358" t="str">
        <f>IF($D32="","",IF(Veld!$AF$311=0,"",Veld!$AF$311))</f>
        <v>Dordrecht Oranje Wit (D)</v>
      </c>
      <c r="Z32" s="338">
        <f>IFERROR(Veld!$AH$311,"")</f>
        <v>13.395000000000001</v>
      </c>
    </row>
    <row r="33" spans="1:26" x14ac:dyDescent="0.25">
      <c r="A33" s="358" t="str">
        <f>IF($D33="","",Zaal!$G$3)</f>
        <v>NCX19J3</v>
      </c>
      <c r="B33" s="358" t="str">
        <f>IF($D33="","",Zaal!$E$2)</f>
        <v>Oranje Wit (D)</v>
      </c>
      <c r="C33" s="354" t="str">
        <f t="shared" si="0"/>
        <v>C</v>
      </c>
      <c r="D33" s="354" t="str">
        <f>UPPER(Zaal!C311)</f>
        <v>C2</v>
      </c>
      <c r="E33" s="354" t="str">
        <f>IF($D33="","","Zaal")</f>
        <v>Zaal</v>
      </c>
      <c r="F33" s="354" t="str">
        <f>IF($D33="","",Zaal!$E$311)</f>
        <v>WK</v>
      </c>
      <c r="G33" s="355" t="str">
        <f>IF($D33="","",Zaal!$G$311)</f>
        <v>8</v>
      </c>
      <c r="H33" s="355" t="str">
        <f>PROPER(IF($D33="","",Zaal!$F$311))</f>
        <v>Za</v>
      </c>
      <c r="I33" s="355">
        <f>IF($D33="","",Zaal!$J$311)</f>
        <v>5</v>
      </c>
      <c r="J33" s="355">
        <f>IF($D33="","",Zaal!$K$311)</f>
        <v>5</v>
      </c>
      <c r="K33" s="356">
        <f>IFERROR(ROUND(Zaal!$L$311,1),"")</f>
        <v>12.5</v>
      </c>
      <c r="L33" s="355">
        <f>IF($D33="","",IFERROR(ROUND(Zaal!$P$311,0),""))</f>
        <v>0</v>
      </c>
      <c r="M33" s="355">
        <f>IF($D33="","",IFERROR(ROUND(Zaal!$Q$311,0),""))</f>
        <v>0</v>
      </c>
      <c r="N33" s="355">
        <f>IF($D33="","",IFERROR(ROUND(Zaal!$R$311,0),""))</f>
        <v>0</v>
      </c>
      <c r="O33" s="355">
        <f>IF($D33="","",IFERROR(ROUND(Zaal!$S$311,0),""))</f>
        <v>0</v>
      </c>
      <c r="P33" s="355">
        <f>IF($D33="","",Zaal!$P$310)</f>
        <v>0</v>
      </c>
      <c r="Q33" s="355">
        <f>IF($D33="","",Zaal!$Q$310)</f>
        <v>0</v>
      </c>
      <c r="R33" s="355">
        <f>IF($D33="","",Zaal!$R$310)</f>
        <v>0</v>
      </c>
      <c r="S33" s="355">
        <f>IF($D33="","",Zaal!$S$310)</f>
        <v>10</v>
      </c>
      <c r="T33" s="355">
        <f>IF($D33="","",Zaal!$T$310)</f>
        <v>0</v>
      </c>
      <c r="U33" s="360" t="str">
        <f>IFERROR(IF(VLOOKUP(D33,TeamsZ,5,0)=0,"",VLOOKUP(D33,TeamsZ,5,0)),"")</f>
        <v/>
      </c>
      <c r="V33" s="360" t="str">
        <f t="shared" si="1"/>
        <v/>
      </c>
      <c r="W33" s="358" t="str">
        <f>IF($D33="","",Basis!$G$5)</f>
        <v>MIX</v>
      </c>
      <c r="X33" s="358" t="str">
        <f>IF($D33="","",IF(Zaal!$AE$311=0,"",Zaal!$AE$311))</f>
        <v>3312 AD</v>
      </c>
      <c r="Y33" s="358" t="str">
        <f>IF($D33="","",IF(Zaal!$AF$311=0,"",Zaal!$AF$311))</f>
        <v>Dordrecht Oranje Wit Hal</v>
      </c>
      <c r="Z33" s="338">
        <f>IFERROR(Zaal!$AH$311,"")</f>
        <v>12.907999999999998</v>
      </c>
    </row>
    <row r="34" spans="1:26" x14ac:dyDescent="0.25">
      <c r="A34" s="358" t="str">
        <f>IF($D34="","",Veld!$G$3)</f>
        <v>NCX19J3</v>
      </c>
      <c r="B34" s="358" t="str">
        <f>IF($D34="","",Veld!$E$2)</f>
        <v>Oranje Wit (D)</v>
      </c>
      <c r="C34" s="354" t="str">
        <f t="shared" ref="C34:C65" si="2">IF($D34="","",IF(ISTEXT($D34),LEFT($D34,1),"S"))</f>
        <v>C</v>
      </c>
      <c r="D34" s="354" t="str">
        <f>UPPER(Veld!C331)</f>
        <v>C2</v>
      </c>
      <c r="E34" s="354" t="str">
        <f>IF($D34="","","Veld")</f>
        <v>Veld</v>
      </c>
      <c r="F34" s="354" t="str">
        <f>IF($D34="","",Veld!$E$331)</f>
        <v>BK</v>
      </c>
      <c r="G34" s="355" t="str">
        <f>IF($D34="","",Veld!$G$331)</f>
        <v>8</v>
      </c>
      <c r="H34" s="355" t="str">
        <f>PROPER(IF($D34="","",Veld!$F$331))</f>
        <v>Za</v>
      </c>
      <c r="I34" s="355">
        <f>IF($D34="","",Veld!$J$331)</f>
        <v>5</v>
      </c>
      <c r="J34" s="355">
        <f>IF($D34="","",Veld!$K$331)</f>
        <v>5</v>
      </c>
      <c r="K34" s="356">
        <f>IFERROR(ROUND(Veld!$L$331,1),"")</f>
        <v>12.5</v>
      </c>
      <c r="L34" s="355">
        <f>IF($D34="","",IFERROR(ROUND(Veld!$P$331,0),""))</f>
        <v>0</v>
      </c>
      <c r="M34" s="355">
        <f>IF($D34="","",IFERROR(ROUND(Veld!$Q$331,0),""))</f>
        <v>0</v>
      </c>
      <c r="N34" s="355">
        <f>IF($D34="","",IFERROR(ROUND(Veld!$R$331,0),""))</f>
        <v>0</v>
      </c>
      <c r="O34" s="355"/>
      <c r="P34" s="355">
        <f>IF($D34="","",Veld!$P$330)</f>
        <v>0</v>
      </c>
      <c r="Q34" s="355">
        <f>IF($D34="","",Veld!$Q$330)</f>
        <v>0</v>
      </c>
      <c r="R34" s="355">
        <f>IF($D34="","",Veld!$R$330)</f>
        <v>0</v>
      </c>
      <c r="S34" s="355"/>
      <c r="T34" s="355">
        <f>IF($D34="","",Veld!$T$330)</f>
        <v>0</v>
      </c>
      <c r="U34" s="360" t="str">
        <f>IFERROR(IF(VLOOKUP(D34,TeamsV,5,0)=0,"",VLOOKUP(D34,TeamsV,5,0)),"")</f>
        <v/>
      </c>
      <c r="V34" s="360" t="str">
        <f t="shared" ref="V34:V65" si="3">SUBSTITUTE(IFERROR(VLOOKUP(D34&amp;E34,DispTot,3,0),""),0,"")</f>
        <v/>
      </c>
      <c r="W34" s="358" t="str">
        <f>IF($D34="","",Basis!$G$5)</f>
        <v>MIX</v>
      </c>
      <c r="X34" s="358" t="str">
        <f>IF($D34="","",IF(Veld!$AE$331=0,"",Veld!$AE$331))</f>
        <v>3312 AD</v>
      </c>
      <c r="Y34" s="358" t="str">
        <f>IF($D34="","",IF(Veld!$AF$331=0,"",Veld!$AF$331))</f>
        <v>Dordrecht Oranje Wit (D)</v>
      </c>
      <c r="Z34" s="338">
        <f>IFERROR(Veld!$AH$331,"")</f>
        <v>12.907999999999998</v>
      </c>
    </row>
    <row r="35" spans="1:26" x14ac:dyDescent="0.25">
      <c r="A35" s="358" t="str">
        <f>IF($D35="","",Zaal!$G$3)</f>
        <v>NCX19J3</v>
      </c>
      <c r="B35" s="358" t="str">
        <f>IF($D35="","",Zaal!$E$2)</f>
        <v>Oranje Wit (D)</v>
      </c>
      <c r="C35" s="354" t="str">
        <f t="shared" si="2"/>
        <v>C</v>
      </c>
      <c r="D35" s="354" t="str">
        <f>UPPER(Zaal!C331)</f>
        <v>C3</v>
      </c>
      <c r="E35" s="354" t="str">
        <f>IF($D35="","","Zaal")</f>
        <v>Zaal</v>
      </c>
      <c r="F35" s="354" t="str">
        <f>IF($D35="","",Zaal!$E$331)</f>
        <v>BK</v>
      </c>
      <c r="G35" s="355" t="str">
        <f>IF($D35="","",Zaal!$G$331)</f>
        <v>8</v>
      </c>
      <c r="H35" s="355" t="str">
        <f>PROPER(IF($D35="","",Zaal!$F$331))</f>
        <v>Za</v>
      </c>
      <c r="I35" s="355">
        <f>IF($D35="","",Zaal!$J$331)</f>
        <v>4</v>
      </c>
      <c r="J35" s="355">
        <f>IF($D35="","",Zaal!$K$331)</f>
        <v>6</v>
      </c>
      <c r="K35" s="356">
        <f>IFERROR(ROUND(Zaal!$L$331,1),"")</f>
        <v>12.3</v>
      </c>
      <c r="L35" s="355">
        <f>IF($D35="","",IFERROR(ROUND(Zaal!$P$331,0),""))</f>
        <v>0</v>
      </c>
      <c r="M35" s="355">
        <f>IF($D35="","",IFERROR(ROUND(Zaal!$Q$331,0),""))</f>
        <v>0</v>
      </c>
      <c r="N35" s="355">
        <f>IF($D35="","",IFERROR(ROUND(Zaal!$R$331,0),""))</f>
        <v>0</v>
      </c>
      <c r="O35" s="355">
        <f>IF($D35="","",IFERROR(ROUND(Zaal!$S$331,0),""))</f>
        <v>0</v>
      </c>
      <c r="P35" s="355">
        <f>IF($D35="","",Zaal!$P$330)</f>
        <v>0</v>
      </c>
      <c r="Q35" s="355">
        <f>IF($D35="","",Zaal!$Q$330)</f>
        <v>0</v>
      </c>
      <c r="R35" s="355">
        <f>IF($D35="","",Zaal!$R$330)</f>
        <v>0</v>
      </c>
      <c r="S35" s="355">
        <f>IF($D35="","",Zaal!$S$330)</f>
        <v>10</v>
      </c>
      <c r="T35" s="355">
        <f>IF($D35="","",Zaal!$T$330)</f>
        <v>0</v>
      </c>
      <c r="U35" s="360" t="str">
        <f>IFERROR(IF(VLOOKUP(D35,TeamsZ,5,0)=0,"",VLOOKUP(D35,TeamsZ,5,0)),"")</f>
        <v/>
      </c>
      <c r="V35" s="360" t="str">
        <f t="shared" si="3"/>
        <v/>
      </c>
      <c r="W35" s="358" t="str">
        <f>IF($D35="","",Basis!$G$5)</f>
        <v>MIX</v>
      </c>
      <c r="X35" s="358" t="str">
        <f>IF($D35="","",IF(Zaal!$AE$331=0,"",Zaal!$AE$331))</f>
        <v>3312 AD</v>
      </c>
      <c r="Y35" s="358" t="str">
        <f>IF($D35="","",IF(Zaal!$AF$331=0,"",Zaal!$AF$331))</f>
        <v>Dordrecht Oranje Wit Hal</v>
      </c>
      <c r="Z35" s="338">
        <f>IFERROR(Zaal!$AH$331,"")</f>
        <v>12.831999999999999</v>
      </c>
    </row>
    <row r="36" spans="1:26" x14ac:dyDescent="0.25">
      <c r="A36" s="358" t="str">
        <f>IF($D36="","",Veld!$G$3)</f>
        <v>NCX19J3</v>
      </c>
      <c r="B36" s="358" t="str">
        <f>IF($D36="","",Veld!$E$2)</f>
        <v>Oranje Wit (D)</v>
      </c>
      <c r="C36" s="354" t="str">
        <f t="shared" si="2"/>
        <v>C</v>
      </c>
      <c r="D36" s="354" t="str">
        <f>UPPER(Veld!C351)</f>
        <v>C3</v>
      </c>
      <c r="E36" s="354" t="str">
        <f>IF($D36="","","Veld")</f>
        <v>Veld</v>
      </c>
      <c r="F36" s="354" t="str">
        <f>IF($D36="","",Veld!$E$351)</f>
        <v>BK</v>
      </c>
      <c r="G36" s="355" t="str">
        <f>IF($D36="","",Veld!$G$351)</f>
        <v>8</v>
      </c>
      <c r="H36" s="355" t="str">
        <f>PROPER(IF($D36="","",Veld!$F$351))</f>
        <v>Za</v>
      </c>
      <c r="I36" s="355">
        <f>IF($D36="","",Veld!$J$351)</f>
        <v>4</v>
      </c>
      <c r="J36" s="355">
        <f>IF($D36="","",Veld!$K$351)</f>
        <v>6</v>
      </c>
      <c r="K36" s="356">
        <f>IFERROR(ROUND(Veld!$L$351,1),"")</f>
        <v>12.3</v>
      </c>
      <c r="L36" s="355">
        <f>IF($D36="","",IFERROR(ROUND(Veld!$P$351,0),""))</f>
        <v>0</v>
      </c>
      <c r="M36" s="355">
        <f>IF($D36="","",IFERROR(ROUND(Veld!$Q$351,0),""))</f>
        <v>0</v>
      </c>
      <c r="N36" s="355">
        <f>IF($D36="","",IFERROR(ROUND(Veld!$R$351,0),""))</f>
        <v>0</v>
      </c>
      <c r="O36" s="355"/>
      <c r="P36" s="355">
        <f>IF($D36="","",Veld!$P$350)</f>
        <v>0</v>
      </c>
      <c r="Q36" s="355">
        <f>IF($D36="","",Veld!$Q$350)</f>
        <v>0</v>
      </c>
      <c r="R36" s="355">
        <f>IF($D36="","",Veld!$R$350)</f>
        <v>0</v>
      </c>
      <c r="S36" s="355"/>
      <c r="T36" s="355">
        <f>IF($D36="","",Veld!$T$350)</f>
        <v>0</v>
      </c>
      <c r="U36" s="360" t="str">
        <f>IFERROR(IF(VLOOKUP(D36,TeamsV,5,0)=0,"",VLOOKUP(D36,TeamsV,5,0)),"")</f>
        <v/>
      </c>
      <c r="V36" s="360" t="str">
        <f t="shared" si="3"/>
        <v/>
      </c>
      <c r="W36" s="358" t="str">
        <f>IF($D36="","",Basis!$G$5)</f>
        <v>MIX</v>
      </c>
      <c r="X36" s="358" t="str">
        <f>IF($D36="","",IF(Veld!$AE$351=0,"",Veld!$AE$351))</f>
        <v>3312 AD</v>
      </c>
      <c r="Y36" s="358" t="str">
        <f>IF($D36="","",IF(Veld!$AF$351=0,"",Veld!$AF$351))</f>
        <v>Dordrecht Oranje Wit (D)</v>
      </c>
      <c r="Z36" s="338">
        <f>IFERROR(Veld!$AH$351,"")</f>
        <v>12.831999999999999</v>
      </c>
    </row>
    <row r="37" spans="1:26" x14ac:dyDescent="0.25">
      <c r="A37" s="358" t="str">
        <f>IF($D37="","",Zaal!$G$3)</f>
        <v>NCX19J3</v>
      </c>
      <c r="B37" s="358" t="str">
        <f>IF($D37="","",Zaal!$E$2)</f>
        <v>Oranje Wit (D)</v>
      </c>
      <c r="C37" s="354" t="str">
        <f t="shared" si="2"/>
        <v>D</v>
      </c>
      <c r="D37" s="354" t="str">
        <f>UPPER(Zaal!C351)</f>
        <v>D1</v>
      </c>
      <c r="E37" s="354" t="str">
        <f>IF($D37="","","Zaal")</f>
        <v>Zaal</v>
      </c>
      <c r="F37" s="354" t="str">
        <f>IF($D37="","",Zaal!$E$351)</f>
        <v>WK</v>
      </c>
      <c r="G37" s="355" t="str">
        <f>IF($D37="","",Zaal!$G$351)</f>
        <v>8</v>
      </c>
      <c r="H37" s="355" t="str">
        <f>PROPER(IF($D37="","",Zaal!$F$351))</f>
        <v>Za</v>
      </c>
      <c r="I37" s="355">
        <f>IF($D37="","",Zaal!$J$351)</f>
        <v>5</v>
      </c>
      <c r="J37" s="355">
        <f>IF($D37="","",Zaal!$K$351)</f>
        <v>5</v>
      </c>
      <c r="K37" s="356">
        <f>IFERROR(ROUND(Zaal!$L$351,1),"")</f>
        <v>10.8</v>
      </c>
      <c r="L37" s="355">
        <f>IF($D37="","",IFERROR(ROUND(Zaal!$P$351,0),""))</f>
        <v>0</v>
      </c>
      <c r="M37" s="355">
        <f>IF($D37="","",IFERROR(ROUND(Zaal!$Q$351,0),""))</f>
        <v>0</v>
      </c>
      <c r="N37" s="355">
        <f>IF($D37="","",IFERROR(ROUND(Zaal!$R$351,0),""))</f>
        <v>0</v>
      </c>
      <c r="O37" s="355">
        <f>IF($D37="","",IFERROR(ROUND(Zaal!$S$351,0),""))</f>
        <v>0</v>
      </c>
      <c r="P37" s="355">
        <f>IF($D37="","",Zaal!$P$350)</f>
        <v>0</v>
      </c>
      <c r="Q37" s="355">
        <f>IF($D37="","",Zaal!$Q$350)</f>
        <v>0</v>
      </c>
      <c r="R37" s="355">
        <f>IF($D37="","",Zaal!$R$350)</f>
        <v>0</v>
      </c>
      <c r="S37" s="355">
        <f>IF($D37="","",Zaal!$S$350)</f>
        <v>10</v>
      </c>
      <c r="T37" s="355">
        <f>IF($D37="","",Zaal!$T$350)</f>
        <v>0</v>
      </c>
      <c r="U37" s="360" t="str">
        <f>IFERROR(IF(VLOOKUP(D37,TeamsZ,5,0)=0,"",VLOOKUP(D37,TeamsZ,5,0)),"")</f>
        <v/>
      </c>
      <c r="V37" s="360" t="str">
        <f t="shared" si="3"/>
        <v/>
      </c>
      <c r="W37" s="358" t="str">
        <f>IF($D37="","",Basis!$G$5)</f>
        <v>MIX</v>
      </c>
      <c r="X37" s="358" t="str">
        <f>IF($D37="","",IF(Zaal!$AE$351=0,"",Zaal!$AE$351))</f>
        <v>3312 AD</v>
      </c>
      <c r="Y37" s="358" t="str">
        <f>IF($D37="","",IF(Zaal!$AF$351=0,"",Zaal!$AF$351))</f>
        <v>Dordrecht Oranje Wit Hal</v>
      </c>
      <c r="Z37" s="338">
        <f>IFERROR(Zaal!$AH$351,"")</f>
        <v>11.407</v>
      </c>
    </row>
    <row r="38" spans="1:26" x14ac:dyDescent="0.25">
      <c r="A38" s="358" t="str">
        <f>IF($D38="","",Veld!$G$3)</f>
        <v>NCX19J3</v>
      </c>
      <c r="B38" s="358" t="str">
        <f>IF($D38="","",Veld!$E$2)</f>
        <v>Oranje Wit (D)</v>
      </c>
      <c r="C38" s="354" t="str">
        <f t="shared" si="2"/>
        <v>D</v>
      </c>
      <c r="D38" s="354" t="str">
        <f>UPPER(Veld!C371)</f>
        <v>D1</v>
      </c>
      <c r="E38" s="354" t="str">
        <f>IF($D38="","","Veld")</f>
        <v>Veld</v>
      </c>
      <c r="F38" s="354" t="str">
        <f>IF($D38="","",Veld!$E$371)</f>
        <v>WK</v>
      </c>
      <c r="G38" s="355" t="str">
        <f>IF($D38="","",Veld!$G$371)</f>
        <v>8</v>
      </c>
      <c r="H38" s="355" t="str">
        <f>PROPER(IF($D38="","",Veld!$F$371))</f>
        <v>Za</v>
      </c>
      <c r="I38" s="355">
        <f>IF($D38="","",Veld!$J$371)</f>
        <v>5</v>
      </c>
      <c r="J38" s="355">
        <f>IF($D38="","",Veld!$K$371)</f>
        <v>5</v>
      </c>
      <c r="K38" s="356">
        <f>IFERROR(ROUND(Veld!$L$371,1),"")</f>
        <v>10.8</v>
      </c>
      <c r="L38" s="355">
        <f>IF($D38="","",IFERROR(ROUND(Veld!$P$371,0),""))</f>
        <v>0</v>
      </c>
      <c r="M38" s="355">
        <f>IF($D38="","",IFERROR(ROUND(Veld!$Q$371,0),""))</f>
        <v>0</v>
      </c>
      <c r="N38" s="355">
        <f>IF($D38="","",IFERROR(ROUND(Veld!$R$371,0),""))</f>
        <v>0</v>
      </c>
      <c r="O38" s="355"/>
      <c r="P38" s="355">
        <f>IF($D38="","",Veld!$P$370)</f>
        <v>0</v>
      </c>
      <c r="Q38" s="355">
        <f>IF($D38="","",Veld!$Q$370)</f>
        <v>0</v>
      </c>
      <c r="R38" s="355">
        <f>IF($D38="","",Veld!$R$370)</f>
        <v>0</v>
      </c>
      <c r="S38" s="355"/>
      <c r="T38" s="355">
        <f>IF($D38="","",Veld!$T$370)</f>
        <v>0</v>
      </c>
      <c r="U38" s="360" t="str">
        <f>IFERROR(IF(VLOOKUP(D38,TeamsV,5,0)=0,"",VLOOKUP(D38,TeamsV,5,0)),"")</f>
        <v/>
      </c>
      <c r="V38" s="360" t="str">
        <f t="shared" si="3"/>
        <v>Wildcard</v>
      </c>
      <c r="W38" s="358" t="str">
        <f>IF($D38="","",Basis!$G$5)</f>
        <v>MIX</v>
      </c>
      <c r="X38" s="358" t="str">
        <f>IF($D38="","",IF(Veld!$AE$371=0,"",Veld!$AE$371))</f>
        <v>3312 AD</v>
      </c>
      <c r="Y38" s="358" t="str">
        <f>IF($D38="","",IF(Veld!$AF$371=0,"",Veld!$AF$371))</f>
        <v>Dordrecht Oranje Wit (D)</v>
      </c>
      <c r="Z38" s="338">
        <f>IFERROR(Veld!$AH$371,"")</f>
        <v>11.407</v>
      </c>
    </row>
    <row r="39" spans="1:26" x14ac:dyDescent="0.25">
      <c r="A39" s="358" t="str">
        <f>IF($D39="","",Zaal!$G$3)</f>
        <v>NCX19J3</v>
      </c>
      <c r="B39" s="358" t="str">
        <f>IF($D39="","",Zaal!$E$2)</f>
        <v>Oranje Wit (D)</v>
      </c>
      <c r="C39" s="354" t="str">
        <f t="shared" si="2"/>
        <v>D</v>
      </c>
      <c r="D39" s="354" t="str">
        <f>UPPER(Zaal!C371)</f>
        <v>D2</v>
      </c>
      <c r="E39" s="354" t="str">
        <f>IF($D39="","","Zaal")</f>
        <v>Zaal</v>
      </c>
      <c r="F39" s="354" t="str">
        <f>IF($D39="","",Zaal!$E$371)</f>
        <v>BK</v>
      </c>
      <c r="G39" s="355" t="str">
        <f>IF($D39="","",Zaal!$G$371)</f>
        <v>8</v>
      </c>
      <c r="H39" s="355" t="str">
        <f>PROPER(IF($D39="","",Zaal!$F$371))</f>
        <v>Za</v>
      </c>
      <c r="I39" s="355">
        <f>IF($D39="","",Zaal!$J$371)</f>
        <v>8</v>
      </c>
      <c r="J39" s="355">
        <f>IF($D39="","",Zaal!$K$371)</f>
        <v>2</v>
      </c>
      <c r="K39" s="356">
        <f>IFERROR(ROUND(Zaal!$L$371,1),"")</f>
        <v>10.5</v>
      </c>
      <c r="L39" s="355">
        <f>IF($D39="","",IFERROR(ROUND(Zaal!$P$371,0),""))</f>
        <v>0</v>
      </c>
      <c r="M39" s="355">
        <f>IF($D39="","",IFERROR(ROUND(Zaal!$Q$371,0),""))</f>
        <v>0</v>
      </c>
      <c r="N39" s="355">
        <f>IF($D39="","",IFERROR(ROUND(Zaal!$R$371,0),""))</f>
        <v>0</v>
      </c>
      <c r="O39" s="355">
        <f>IF($D39="","",IFERROR(ROUND(Zaal!$S$371,0),""))</f>
        <v>0</v>
      </c>
      <c r="P39" s="355">
        <f>IF($D39="","",Zaal!$P$370)</f>
        <v>0</v>
      </c>
      <c r="Q39" s="355">
        <f>IF($D39="","",Zaal!$Q$370)</f>
        <v>0</v>
      </c>
      <c r="R39" s="355">
        <f>IF($D39="","",Zaal!$R$370)</f>
        <v>0</v>
      </c>
      <c r="S39" s="355">
        <f>IF($D39="","",Zaal!$S$370)</f>
        <v>10</v>
      </c>
      <c r="T39" s="355">
        <f>IF($D39="","",Zaal!$T$370)</f>
        <v>0</v>
      </c>
      <c r="U39" s="360" t="str">
        <f>IFERROR(IF(VLOOKUP(D39,TeamsZ,5,0)=0,"",VLOOKUP(D39,TeamsZ,5,0)),"")</f>
        <v/>
      </c>
      <c r="V39" s="360" t="str">
        <f t="shared" si="3"/>
        <v/>
      </c>
      <c r="W39" s="358" t="str">
        <f>IF($D39="","",Basis!$G$5)</f>
        <v>MIX</v>
      </c>
      <c r="X39" s="358" t="str">
        <f>IF($D39="","",IF(Zaal!$AE$371=0,"",Zaal!$AE$371))</f>
        <v>3312 AD</v>
      </c>
      <c r="Y39" s="358" t="str">
        <f>IF($D39="","",IF(Zaal!$AF$371=0,"",Zaal!$AF$371))</f>
        <v>Dordrecht Oranje Wit Hal</v>
      </c>
      <c r="Z39" s="338">
        <f>IFERROR(Zaal!$AH$371,"")</f>
        <v>10.958000000000002</v>
      </c>
    </row>
    <row r="40" spans="1:26" x14ac:dyDescent="0.25">
      <c r="A40" s="358" t="str">
        <f>IF($D40="","",Veld!$G$3)</f>
        <v>NCX19J3</v>
      </c>
      <c r="B40" s="358" t="str">
        <f>IF($D40="","",Veld!$E$2)</f>
        <v>Oranje Wit (D)</v>
      </c>
      <c r="C40" s="354" t="str">
        <f t="shared" si="2"/>
        <v>D</v>
      </c>
      <c r="D40" s="354" t="str">
        <f>UPPER(Veld!C391)</f>
        <v>D2</v>
      </c>
      <c r="E40" s="354" t="str">
        <f>IF($D40="","","Veld")</f>
        <v>Veld</v>
      </c>
      <c r="F40" s="354" t="str">
        <f>IF($D40="","",Veld!$E$391)</f>
        <v>BK</v>
      </c>
      <c r="G40" s="355" t="str">
        <f>IF($D40="","",Veld!$G$391)</f>
        <v>8</v>
      </c>
      <c r="H40" s="355" t="str">
        <f>PROPER(IF($D40="","",Veld!$F$391))</f>
        <v>Za</v>
      </c>
      <c r="I40" s="355">
        <f>IF($D40="","",Veld!$J$391)</f>
        <v>8</v>
      </c>
      <c r="J40" s="355">
        <f>IF($D40="","",Veld!$K$391)</f>
        <v>2</v>
      </c>
      <c r="K40" s="356">
        <f>IFERROR(ROUND(Veld!$L$391,1),"")</f>
        <v>10.5</v>
      </c>
      <c r="L40" s="355">
        <f>IF($D40="","",IFERROR(ROUND(Veld!$P$391,0),""))</f>
        <v>0</v>
      </c>
      <c r="M40" s="355">
        <f>IF($D40="","",IFERROR(ROUND(Veld!$Q$391,0),""))</f>
        <v>0</v>
      </c>
      <c r="N40" s="355">
        <f>IF($D40="","",IFERROR(ROUND(Veld!$R$391,0),""))</f>
        <v>0</v>
      </c>
      <c r="O40" s="355"/>
      <c r="P40" s="355">
        <f>IF($D40="","",Veld!$P$390)</f>
        <v>0</v>
      </c>
      <c r="Q40" s="355">
        <f>IF($D40="","",Veld!$Q$390)</f>
        <v>0</v>
      </c>
      <c r="R40" s="355">
        <f>IF($D40="","",Veld!$R$390)</f>
        <v>0</v>
      </c>
      <c r="S40" s="355"/>
      <c r="T40" s="355">
        <f>IF($D40="","",Veld!$T$390)</f>
        <v>0</v>
      </c>
      <c r="U40" s="360" t="str">
        <f>IFERROR(IF(VLOOKUP(D40,TeamsV,5,0)=0,"",VLOOKUP(D40,TeamsV,5,0)),"")</f>
        <v/>
      </c>
      <c r="V40" s="360" t="str">
        <f t="shared" si="3"/>
        <v/>
      </c>
      <c r="W40" s="358" t="str">
        <f>IF($D40="","",Basis!$G$5)</f>
        <v>MIX</v>
      </c>
      <c r="X40" s="358" t="str">
        <f>IF($D40="","",IF(Veld!$AE$391=0,"",Veld!$AE$391))</f>
        <v>3312 AD</v>
      </c>
      <c r="Y40" s="358" t="str">
        <f>IF($D40="","",IF(Veld!$AF$391=0,"",Veld!$AF$391))</f>
        <v>Dordrecht Oranje Wit (D)</v>
      </c>
      <c r="Z40" s="338">
        <f>IFERROR(Veld!$AH$391,"")</f>
        <v>10.958000000000002</v>
      </c>
    </row>
    <row r="41" spans="1:26" x14ac:dyDescent="0.25">
      <c r="A41" s="358" t="str">
        <f>IF($D41="","",Zaal!$G$3)</f>
        <v>NCX19J3</v>
      </c>
      <c r="B41" s="358" t="str">
        <f>IF($D41="","",Zaal!$E$2)</f>
        <v>Oranje Wit (D)</v>
      </c>
      <c r="C41" s="354" t="str">
        <f t="shared" si="2"/>
        <v>D</v>
      </c>
      <c r="D41" s="354" t="str">
        <f>UPPER(Zaal!C391)</f>
        <v>D3</v>
      </c>
      <c r="E41" s="354" t="str">
        <f>IF($D41="","","Zaal")</f>
        <v>Zaal</v>
      </c>
      <c r="F41" s="354" t="str">
        <f>IF($D41="","",Zaal!$E$391)</f>
        <v>BK</v>
      </c>
      <c r="G41" s="355" t="str">
        <f>IF($D41="","",Zaal!$G$391)</f>
        <v>8</v>
      </c>
      <c r="H41" s="355" t="str">
        <f>PROPER(IF($D41="","",Zaal!$F$391))</f>
        <v>Za</v>
      </c>
      <c r="I41" s="355">
        <f>IF($D41="","",Zaal!$J$391)</f>
        <v>6</v>
      </c>
      <c r="J41" s="355">
        <f>IF($D41="","",Zaal!$K$391)</f>
        <v>4</v>
      </c>
      <c r="K41" s="356">
        <f>IFERROR(ROUND(Zaal!$L$391,1),"")</f>
        <v>11</v>
      </c>
      <c r="L41" s="355">
        <f>IF($D41="","",IFERROR(ROUND(Zaal!$P$391,0),""))</f>
        <v>0</v>
      </c>
      <c r="M41" s="355">
        <f>IF($D41="","",IFERROR(ROUND(Zaal!$Q$391,0),""))</f>
        <v>0</v>
      </c>
      <c r="N41" s="355">
        <f>IF($D41="","",IFERROR(ROUND(Zaal!$R$391,0),""))</f>
        <v>0</v>
      </c>
      <c r="O41" s="355">
        <f>IF($D41="","",IFERROR(ROUND(Zaal!$S$391,0),""))</f>
        <v>0</v>
      </c>
      <c r="P41" s="355">
        <f>IF($D41="","",Zaal!$P$390)</f>
        <v>0</v>
      </c>
      <c r="Q41" s="355">
        <f>IF($D41="","",Zaal!$Q$390)</f>
        <v>0</v>
      </c>
      <c r="R41" s="355">
        <f>IF($D41="","",Zaal!$R$390)</f>
        <v>0</v>
      </c>
      <c r="S41" s="355">
        <f>IF($D41="","",Zaal!$S$390)</f>
        <v>10</v>
      </c>
      <c r="T41" s="355">
        <f>IF($D41="","",Zaal!$T$390)</f>
        <v>0</v>
      </c>
      <c r="U41" s="360" t="str">
        <f>IFERROR(IF(VLOOKUP(D41,TeamsZ,5,0)=0,"",VLOOKUP(D41,TeamsZ,5,0)),"")</f>
        <v/>
      </c>
      <c r="V41" s="360" t="str">
        <f t="shared" si="3"/>
        <v/>
      </c>
      <c r="W41" s="358" t="str">
        <f>IF($D41="","",Basis!$G$5)</f>
        <v>MIX</v>
      </c>
      <c r="X41" s="358" t="str">
        <f>IF($D41="","",IF(Zaal!$AE$391=0,"",Zaal!$AE$391))</f>
        <v>3312 AD</v>
      </c>
      <c r="Y41" s="358" t="str">
        <f>IF($D41="","",IF(Zaal!$AF$391=0,"",Zaal!$AF$391))</f>
        <v>Dordrecht Oranje Wit Hal</v>
      </c>
      <c r="Z41" s="338">
        <f>IFERROR(Zaal!$AH$391,"")</f>
        <v>11.46</v>
      </c>
    </row>
    <row r="42" spans="1:26" x14ac:dyDescent="0.25">
      <c r="A42" s="358" t="str">
        <f>IF($D42="","",Veld!$G$3)</f>
        <v>NCX19J3</v>
      </c>
      <c r="B42" s="358" t="str">
        <f>IF($D42="","",Veld!$E$2)</f>
        <v>Oranje Wit (D)</v>
      </c>
      <c r="C42" s="354" t="str">
        <f t="shared" si="2"/>
        <v>D</v>
      </c>
      <c r="D42" s="354" t="str">
        <f>UPPER(Veld!C411)</f>
        <v>D3</v>
      </c>
      <c r="E42" s="354" t="str">
        <f>IF($D42="","","Veld")</f>
        <v>Veld</v>
      </c>
      <c r="F42" s="354" t="str">
        <f>IF($D42="","",Veld!$E$411)</f>
        <v>BK</v>
      </c>
      <c r="G42" s="355" t="str">
        <f>IF($D42="","",Veld!$G$411)</f>
        <v>8</v>
      </c>
      <c r="H42" s="355" t="str">
        <f>PROPER(IF($D42="","",Veld!$F$411))</f>
        <v>Za</v>
      </c>
      <c r="I42" s="355">
        <f>IF($D42="","",Veld!$J$411)</f>
        <v>6</v>
      </c>
      <c r="J42" s="355">
        <f>IF($D42="","",Veld!$K$411)</f>
        <v>4</v>
      </c>
      <c r="K42" s="356">
        <f>IFERROR(ROUND(Veld!$L$411,1),"")</f>
        <v>11</v>
      </c>
      <c r="L42" s="355">
        <f>IF($D42="","",IFERROR(ROUND(Veld!$P$411,0),""))</f>
        <v>0</v>
      </c>
      <c r="M42" s="355">
        <f>IF($D42="","",IFERROR(ROUND(Veld!$Q$411,0),""))</f>
        <v>0</v>
      </c>
      <c r="N42" s="355">
        <f>IF($D42="","",IFERROR(ROUND(Veld!$R$411,0),""))</f>
        <v>0</v>
      </c>
      <c r="O42" s="355"/>
      <c r="P42" s="355">
        <f>IF($D42="","",Veld!$P$410)</f>
        <v>0</v>
      </c>
      <c r="Q42" s="355">
        <f>IF($D42="","",Veld!$Q$410)</f>
        <v>0</v>
      </c>
      <c r="R42" s="355">
        <f>IF($D42="","",Veld!$R$410)</f>
        <v>0</v>
      </c>
      <c r="S42" s="355"/>
      <c r="T42" s="355">
        <f>IF($D42="","",Veld!$T$410)</f>
        <v>0</v>
      </c>
      <c r="U42" s="360" t="str">
        <f>IFERROR(IF(VLOOKUP(D42,TeamsV,5,0)=0,"",VLOOKUP(D42,TeamsV,5,0)),"")</f>
        <v/>
      </c>
      <c r="V42" s="360" t="str">
        <f t="shared" si="3"/>
        <v/>
      </c>
      <c r="W42" s="358" t="str">
        <f>IF($D42="","",Basis!$G$5)</f>
        <v>MIX</v>
      </c>
      <c r="X42" s="358" t="str">
        <f>IF($D42="","",IF(Veld!$AE$411=0,"",Veld!$AE$411))</f>
        <v>3312 AD</v>
      </c>
      <c r="Y42" s="358" t="str">
        <f>IF($D42="","",IF(Veld!$AF$411=0,"",Veld!$AF$411))</f>
        <v>Dordrecht Oranje Wit (D)</v>
      </c>
      <c r="Z42" s="338">
        <f>IFERROR(Veld!$AH$411,"")</f>
        <v>11.46</v>
      </c>
    </row>
    <row r="43" spans="1:26" x14ac:dyDescent="0.25">
      <c r="A43" s="358" t="str">
        <f>IF($D43="","",Zaal!$G$3)</f>
        <v>NCX19J3</v>
      </c>
      <c r="B43" s="358" t="str">
        <f>IF($D43="","",Zaal!$E$2)</f>
        <v>Oranje Wit (D)</v>
      </c>
      <c r="C43" s="354" t="str">
        <f t="shared" si="2"/>
        <v>D</v>
      </c>
      <c r="D43" s="354" t="str">
        <f>UPPER(Zaal!C411)</f>
        <v>D4</v>
      </c>
      <c r="E43" s="354" t="str">
        <f>IF($D43="","","Zaal")</f>
        <v>Zaal</v>
      </c>
      <c r="F43" s="354" t="str">
        <f>IF($D43="","",Zaal!$E$411)</f>
        <v>BK</v>
      </c>
      <c r="G43" s="355" t="str">
        <f>IF($D43="","",Zaal!$G$411)</f>
        <v>8</v>
      </c>
      <c r="H43" s="355" t="str">
        <f>PROPER(IF($D43="","",Zaal!$F$411))</f>
        <v>Za</v>
      </c>
      <c r="I43" s="355">
        <f>IF($D43="","",Zaal!$J$411)</f>
        <v>8</v>
      </c>
      <c r="J43" s="355">
        <f>IF($D43="","",Zaal!$K$411)</f>
        <v>2</v>
      </c>
      <c r="K43" s="356">
        <f>IFERROR(ROUND(Zaal!$L$411,1),"")</f>
        <v>10.4</v>
      </c>
      <c r="L43" s="355">
        <f>IF($D43="","",IFERROR(ROUND(Zaal!$P$411,0),""))</f>
        <v>0</v>
      </c>
      <c r="M43" s="355">
        <f>IF($D43="","",IFERROR(ROUND(Zaal!$Q$411,0),""))</f>
        <v>0</v>
      </c>
      <c r="N43" s="355">
        <f>IF($D43="","",IFERROR(ROUND(Zaal!$R$411,0),""))</f>
        <v>0</v>
      </c>
      <c r="O43" s="355">
        <f>IF($D43="","",IFERROR(ROUND(Zaal!$S$411,0),""))</f>
        <v>0</v>
      </c>
      <c r="P43" s="355">
        <f>IF($D43="","",Zaal!$P$410)</f>
        <v>0</v>
      </c>
      <c r="Q43" s="355">
        <f>IF($D43="","",Zaal!$Q$410)</f>
        <v>0</v>
      </c>
      <c r="R43" s="355">
        <f>IF($D43="","",Zaal!$R$410)</f>
        <v>0</v>
      </c>
      <c r="S43" s="355">
        <f>IF($D43="","",Zaal!$S$410)</f>
        <v>10</v>
      </c>
      <c r="T43" s="355">
        <f>IF($D43="","",Zaal!$T$410)</f>
        <v>2</v>
      </c>
      <c r="U43" s="360" t="str">
        <f>IFERROR(IF(VLOOKUP(D43,TeamsZ,5,0)=0,"",VLOOKUP(D43,TeamsZ,5,0)),"")</f>
        <v/>
      </c>
      <c r="V43" s="360" t="str">
        <f t="shared" si="3"/>
        <v/>
      </c>
      <c r="W43" s="358" t="str">
        <f>IF($D43="","",Basis!$G$5)</f>
        <v>MIX</v>
      </c>
      <c r="X43" s="358" t="str">
        <f>IF($D43="","",IF(Zaal!$AE$411=0,"",Zaal!$AE$411))</f>
        <v>3312 AD</v>
      </c>
      <c r="Y43" s="358" t="str">
        <f>IF($D43="","",IF(Zaal!$AF$411=0,"",Zaal!$AF$411))</f>
        <v>Dordrecht Oranje Wit Hal</v>
      </c>
      <c r="Z43" s="338">
        <f>IFERROR(Zaal!$AH$411,"")</f>
        <v>10.880999999999998</v>
      </c>
    </row>
    <row r="44" spans="1:26" x14ac:dyDescent="0.25">
      <c r="A44" s="358" t="str">
        <f>IF($D44="","",Veld!$G$3)</f>
        <v>NCX19J3</v>
      </c>
      <c r="B44" s="358" t="str">
        <f>IF($D44="","",Veld!$E$2)</f>
        <v>Oranje Wit (D)</v>
      </c>
      <c r="C44" s="354" t="str">
        <f t="shared" si="2"/>
        <v>D</v>
      </c>
      <c r="D44" s="354" t="str">
        <f>UPPER(Veld!C431)</f>
        <v>D4</v>
      </c>
      <c r="E44" s="354" t="str">
        <f>IF($D44="","","Veld")</f>
        <v>Veld</v>
      </c>
      <c r="F44" s="354" t="str">
        <f>IF($D44="","",Veld!$E$431)</f>
        <v>BK</v>
      </c>
      <c r="G44" s="355" t="str">
        <f>IF($D44="","",Veld!$G$431)</f>
        <v>8</v>
      </c>
      <c r="H44" s="355" t="str">
        <f>PROPER(IF($D44="","",Veld!$F$431))</f>
        <v>Za</v>
      </c>
      <c r="I44" s="355">
        <f>IF($D44="","",Veld!$J$431)</f>
        <v>8</v>
      </c>
      <c r="J44" s="355">
        <f>IF($D44="","",Veld!$K$431)</f>
        <v>2</v>
      </c>
      <c r="K44" s="356">
        <f>IFERROR(ROUND(Veld!$L$431,1),"")</f>
        <v>10.4</v>
      </c>
      <c r="L44" s="355">
        <f>IF($D44="","",IFERROR(ROUND(Veld!$P$431,0),""))</f>
        <v>0</v>
      </c>
      <c r="M44" s="355">
        <f>IF($D44="","",IFERROR(ROUND(Veld!$Q$431,0),""))</f>
        <v>0</v>
      </c>
      <c r="N44" s="355">
        <f>IF($D44="","",IFERROR(ROUND(Veld!$R$431,0),""))</f>
        <v>0</v>
      </c>
      <c r="O44" s="355"/>
      <c r="P44" s="355">
        <f>IF($D44="","",Veld!$P$430)</f>
        <v>0</v>
      </c>
      <c r="Q44" s="355">
        <f>IF($D44="","",Veld!$Q$430)</f>
        <v>0</v>
      </c>
      <c r="R44" s="355">
        <f>IF($D44="","",Veld!$R$430)</f>
        <v>0</v>
      </c>
      <c r="S44" s="355"/>
      <c r="T44" s="355">
        <f>IF($D44="","",Veld!$T$430)</f>
        <v>2</v>
      </c>
      <c r="U44" s="360" t="str">
        <f>IFERROR(IF(VLOOKUP(D44,TeamsV,5,0)=0,"",VLOOKUP(D44,TeamsV,5,0)),"")</f>
        <v/>
      </c>
      <c r="V44" s="360" t="str">
        <f t="shared" si="3"/>
        <v/>
      </c>
      <c r="W44" s="358" t="str">
        <f>IF($D44="","",Basis!$G$5)</f>
        <v>MIX</v>
      </c>
      <c r="X44" s="358" t="str">
        <f>IF($D44="","",IF(Veld!$AE$431=0,"",Veld!$AE$431))</f>
        <v>3312 AD</v>
      </c>
      <c r="Y44" s="358" t="str">
        <f>IF($D44="","",IF(Veld!$AF$431=0,"",Veld!$AF$431))</f>
        <v>Dordrecht Oranje Wit (D)</v>
      </c>
      <c r="Z44" s="338">
        <f>IFERROR(Veld!$AH$431,"")</f>
        <v>10.880999999999998</v>
      </c>
    </row>
    <row r="45" spans="1:26" x14ac:dyDescent="0.25">
      <c r="A45" s="358" t="str">
        <f>IF($D45="","",Zaal!$G$3)</f>
        <v>NCX19J3</v>
      </c>
      <c r="B45" s="358" t="str">
        <f>IF($D45="","",Zaal!$E$2)</f>
        <v>Oranje Wit (D)</v>
      </c>
      <c r="C45" s="354" t="str">
        <f t="shared" si="2"/>
        <v>E</v>
      </c>
      <c r="D45" s="354" t="str">
        <f>UPPER(Zaal!C431)</f>
        <v>E1</v>
      </c>
      <c r="E45" s="354" t="str">
        <f>IF($D45="","","Zaal")</f>
        <v>Zaal</v>
      </c>
      <c r="F45" s="354" t="str">
        <f>IF($D45="","",Zaal!$E$431)</f>
        <v>BK</v>
      </c>
      <c r="G45" s="355" t="str">
        <f>IF($D45="","",Zaal!$G$431)</f>
        <v>4</v>
      </c>
      <c r="H45" s="355" t="str">
        <f>PROPER(IF($D45="","",Zaal!$F$431))</f>
        <v>Za</v>
      </c>
      <c r="I45" s="355">
        <f>IF($D45="","",Zaal!$J$431)</f>
        <v>3</v>
      </c>
      <c r="J45" s="355">
        <f>IF($D45="","",Zaal!$K$431)</f>
        <v>2</v>
      </c>
      <c r="K45" s="356">
        <f>IFERROR(ROUND(Zaal!$L$431,1),"")</f>
        <v>9</v>
      </c>
      <c r="L45" s="355">
        <f>IF($D45="","",IFERROR(ROUND(Zaal!$P$431,0),""))</f>
        <v>0</v>
      </c>
      <c r="M45" s="355">
        <f>IF($D45="","",IFERROR(ROUND(Zaal!$Q$431,0),""))</f>
        <v>0</v>
      </c>
      <c r="N45" s="355">
        <f>IF($D45="","",IFERROR(ROUND(Zaal!$R$431,0),""))</f>
        <v>0</v>
      </c>
      <c r="O45" s="355">
        <f>IF($D45="","",IFERROR(ROUND(Zaal!$S$431,0),""))</f>
        <v>0</v>
      </c>
      <c r="P45" s="355">
        <f>IF($D45="","",Zaal!$P$430)</f>
        <v>0</v>
      </c>
      <c r="Q45" s="355">
        <f>IF($D45="","",Zaal!$Q$430)</f>
        <v>0</v>
      </c>
      <c r="R45" s="355">
        <f>IF($D45="","",Zaal!$R$430)</f>
        <v>0</v>
      </c>
      <c r="S45" s="355">
        <f>IF($D45="","",Zaal!$S$430)</f>
        <v>5</v>
      </c>
      <c r="T45" s="355">
        <f>IF($D45="","",Zaal!$T$430)</f>
        <v>0</v>
      </c>
      <c r="U45" s="360" t="str">
        <f>IFERROR(IF(VLOOKUP(D45,TeamsZ,5,0)=0,"",VLOOKUP(D45,TeamsZ,5,0)),"")</f>
        <v/>
      </c>
      <c r="V45" s="360" t="str">
        <f t="shared" si="3"/>
        <v/>
      </c>
      <c r="W45" s="358" t="str">
        <f>IF($D45="","",Basis!$G$5)</f>
        <v>MIX</v>
      </c>
      <c r="X45" s="358" t="str">
        <f>IF($D45="","",IF(Zaal!$AE$431=0,"",Zaal!$AE$431))</f>
        <v>3312 AD</v>
      </c>
      <c r="Y45" s="358" t="str">
        <f>IF($D45="","",IF(Zaal!$AF$431=0,"",Zaal!$AF$431))</f>
        <v>Dordrecht Oranje Wit Hal</v>
      </c>
      <c r="Z45" s="338">
        <f>IFERROR(Zaal!$AH$431,"")</f>
        <v>9.5800000000000018</v>
      </c>
    </row>
    <row r="46" spans="1:26" x14ac:dyDescent="0.25">
      <c r="A46" s="358" t="str">
        <f>IF($D46="","",Veld!$G$3)</f>
        <v>NCX19J3</v>
      </c>
      <c r="B46" s="358" t="str">
        <f>IF($D46="","",Veld!$E$2)</f>
        <v>Oranje Wit (D)</v>
      </c>
      <c r="C46" s="354" t="str">
        <f t="shared" si="2"/>
        <v>E</v>
      </c>
      <c r="D46" s="354" t="str">
        <f>UPPER(Veld!C451)</f>
        <v>E1</v>
      </c>
      <c r="E46" s="354" t="str">
        <f>IF($D46="","","Veld")</f>
        <v>Veld</v>
      </c>
      <c r="F46" s="354" t="str">
        <f>IF($D46="","",Veld!$E$451)</f>
        <v>BK</v>
      </c>
      <c r="G46" s="355" t="str">
        <f>IF($D46="","",Veld!$G$451)</f>
        <v>4</v>
      </c>
      <c r="H46" s="355" t="str">
        <f>PROPER(IF($D46="","",Veld!$F$451))</f>
        <v>Za</v>
      </c>
      <c r="I46" s="355">
        <f>IF($D46="","",Veld!$J$451)</f>
        <v>3</v>
      </c>
      <c r="J46" s="355">
        <f>IF($D46="","",Veld!$K$451)</f>
        <v>2</v>
      </c>
      <c r="K46" s="356">
        <f>IFERROR(ROUND(Veld!$L$451,1),"")</f>
        <v>9</v>
      </c>
      <c r="L46" s="355">
        <f>IF($D46="","",IFERROR(ROUND(Veld!$P$451,0),""))</f>
        <v>0</v>
      </c>
      <c r="M46" s="355">
        <f>IF($D46="","",IFERROR(ROUND(Veld!$Q$451,0),""))</f>
        <v>0</v>
      </c>
      <c r="N46" s="355">
        <f>IF($D46="","",IFERROR(ROUND(Veld!$R$451,0),""))</f>
        <v>0</v>
      </c>
      <c r="O46" s="355"/>
      <c r="P46" s="355">
        <f>IF($D46="","",Veld!$P$450)</f>
        <v>0</v>
      </c>
      <c r="Q46" s="355">
        <f>IF($D46="","",Veld!$Q$450)</f>
        <v>0</v>
      </c>
      <c r="R46" s="355">
        <f>IF($D46="","",Veld!$R$450)</f>
        <v>0</v>
      </c>
      <c r="S46" s="355"/>
      <c r="T46" s="355">
        <f>IF($D46="","",Veld!$T$450)</f>
        <v>0</v>
      </c>
      <c r="U46" s="360" t="str">
        <f>IFERROR(IF(VLOOKUP(D46,TeamsV,5,0)=0,"",VLOOKUP(D46,TeamsV,5,0)),"")</f>
        <v/>
      </c>
      <c r="V46" s="360" t="str">
        <f t="shared" si="3"/>
        <v/>
      </c>
      <c r="W46" s="358" t="str">
        <f>IF($D46="","",Basis!$G$5)</f>
        <v>MIX</v>
      </c>
      <c r="X46" s="358" t="str">
        <f>IF($D46="","",IF(Veld!$AE$451=0,"",Veld!$AE$451))</f>
        <v>3312 AD</v>
      </c>
      <c r="Y46" s="358" t="str">
        <f>IF($D46="","",IF(Veld!$AF$451=0,"",Veld!$AF$451))</f>
        <v>Dordrecht Oranje Wit (D)</v>
      </c>
      <c r="Z46" s="338">
        <f>IFERROR(Veld!$AH$451,"")</f>
        <v>9.5800000000000018</v>
      </c>
    </row>
    <row r="47" spans="1:26" x14ac:dyDescent="0.25">
      <c r="A47" s="358" t="str">
        <f>IF($D47="","",Zaal!$G$3)</f>
        <v>NCX19J3</v>
      </c>
      <c r="B47" s="358" t="str">
        <f>IF($D47="","",Zaal!$E$2)</f>
        <v>Oranje Wit (D)</v>
      </c>
      <c r="C47" s="354" t="str">
        <f t="shared" si="2"/>
        <v>E</v>
      </c>
      <c r="D47" s="354" t="str">
        <f>UPPER(Zaal!C451)</f>
        <v>E2</v>
      </c>
      <c r="E47" s="354" t="str">
        <f>IF($D47="","","Zaal")</f>
        <v>Zaal</v>
      </c>
      <c r="F47" s="354" t="str">
        <f>IF($D47="","",Zaal!$E$451)</f>
        <v>BK</v>
      </c>
      <c r="G47" s="355" t="str">
        <f>IF($D47="","",Zaal!$G$451)</f>
        <v>4</v>
      </c>
      <c r="H47" s="355" t="str">
        <f>PROPER(IF($D47="","",Zaal!$F$451))</f>
        <v>Za</v>
      </c>
      <c r="I47" s="355">
        <f>IF($D47="","",Zaal!$J$451)</f>
        <v>2</v>
      </c>
      <c r="J47" s="355">
        <f>IF($D47="","",Zaal!$K$451)</f>
        <v>2</v>
      </c>
      <c r="K47" s="356">
        <f>IFERROR(ROUND(Zaal!$L$451,1),"")</f>
        <v>9</v>
      </c>
      <c r="L47" s="355">
        <f>IF($D47="","",IFERROR(ROUND(Zaal!$P$451,0),""))</f>
        <v>0</v>
      </c>
      <c r="M47" s="355">
        <f>IF($D47="","",IFERROR(ROUND(Zaal!$Q$451,0),""))</f>
        <v>0</v>
      </c>
      <c r="N47" s="355">
        <f>IF($D47="","",IFERROR(ROUND(Zaal!$R$451,0),""))</f>
        <v>0</v>
      </c>
      <c r="O47" s="355">
        <f>IF($D47="","",IFERROR(ROUND(Zaal!$S$451,0),""))</f>
        <v>0</v>
      </c>
      <c r="P47" s="355">
        <f>IF($D47="","",Zaal!$P$450)</f>
        <v>0</v>
      </c>
      <c r="Q47" s="355">
        <f>IF($D47="","",Zaal!$Q$450)</f>
        <v>0</v>
      </c>
      <c r="R47" s="355">
        <f>IF($D47="","",Zaal!$R$450)</f>
        <v>0</v>
      </c>
      <c r="S47" s="355">
        <f>IF($D47="","",Zaal!$S$450)</f>
        <v>4</v>
      </c>
      <c r="T47" s="355">
        <f>IF($D47="","",Zaal!$T$450)</f>
        <v>0</v>
      </c>
      <c r="U47" s="360" t="str">
        <f>IFERROR(IF(VLOOKUP(D47,TeamsZ,5,0)=0,"",VLOOKUP(D47,TeamsZ,5,0)),"")</f>
        <v/>
      </c>
      <c r="V47" s="360" t="str">
        <f t="shared" si="3"/>
        <v/>
      </c>
      <c r="W47" s="358" t="str">
        <f>IF($D47="","",Basis!$G$5)</f>
        <v>MIX</v>
      </c>
      <c r="X47" s="358" t="str">
        <f>IF($D47="","",IF(Zaal!$AE$451=0,"",Zaal!$AE$451))</f>
        <v>3312 AD</v>
      </c>
      <c r="Y47" s="358" t="str">
        <f>IF($D47="","",IF(Zaal!$AF$451=0,"",Zaal!$AF$451))</f>
        <v>Dordrecht Oranje Wit Hal</v>
      </c>
      <c r="Z47" s="338">
        <f>IFERROR(Zaal!$AH$451,"")</f>
        <v>9.6150000000000002</v>
      </c>
    </row>
    <row r="48" spans="1:26" x14ac:dyDescent="0.25">
      <c r="A48" s="358" t="str">
        <f>IF($D48="","",Veld!$G$3)</f>
        <v>NCX19J3</v>
      </c>
      <c r="B48" s="358" t="str">
        <f>IF($D48="","",Veld!$E$2)</f>
        <v>Oranje Wit (D)</v>
      </c>
      <c r="C48" s="354" t="str">
        <f t="shared" si="2"/>
        <v>E</v>
      </c>
      <c r="D48" s="354" t="str">
        <f>UPPER(Veld!C471)</f>
        <v>E2</v>
      </c>
      <c r="E48" s="354" t="str">
        <f>IF($D48="","","Veld")</f>
        <v>Veld</v>
      </c>
      <c r="F48" s="354" t="str">
        <f>IF($D48="","",Veld!$E$471)</f>
        <v>BK</v>
      </c>
      <c r="G48" s="355" t="str">
        <f>IF($D48="","",Veld!$G$471)</f>
        <v>4</v>
      </c>
      <c r="H48" s="355" t="str">
        <f>PROPER(IF($D48="","",Veld!$F$471))</f>
        <v>Za</v>
      </c>
      <c r="I48" s="355">
        <f>IF($D48="","",Veld!$J$471)</f>
        <v>2</v>
      </c>
      <c r="J48" s="355">
        <f>IF($D48="","",Veld!$K$471)</f>
        <v>2</v>
      </c>
      <c r="K48" s="356">
        <f>IFERROR(ROUND(Veld!$L$471,1),"")</f>
        <v>9</v>
      </c>
      <c r="L48" s="355">
        <f>IF($D48="","",IFERROR(ROUND(Veld!$P$471,0),""))</f>
        <v>0</v>
      </c>
      <c r="M48" s="355">
        <f>IF($D48="","",IFERROR(ROUND(Veld!$Q$471,0),""))</f>
        <v>0</v>
      </c>
      <c r="N48" s="355">
        <f>IF($D48="","",IFERROR(ROUND(Veld!$R$471,0),""))</f>
        <v>0</v>
      </c>
      <c r="O48" s="355"/>
      <c r="P48" s="355">
        <f>IF($D48="","",Veld!$P$470)</f>
        <v>0</v>
      </c>
      <c r="Q48" s="355">
        <f>IF($D48="","",Veld!$Q$470)</f>
        <v>0</v>
      </c>
      <c r="R48" s="355">
        <f>IF($D48="","",Veld!$R$470)</f>
        <v>0</v>
      </c>
      <c r="S48" s="355"/>
      <c r="T48" s="355">
        <f>IF($D48="","",Veld!$T$470)</f>
        <v>0</v>
      </c>
      <c r="U48" s="360" t="str">
        <f>IFERROR(IF(VLOOKUP(D48,TeamsV,5,0)=0,"",VLOOKUP(D48,TeamsV,5,0)),"")</f>
        <v/>
      </c>
      <c r="V48" s="360" t="str">
        <f t="shared" si="3"/>
        <v/>
      </c>
      <c r="W48" s="358" t="str">
        <f>IF($D48="","",Basis!$G$5)</f>
        <v>MIX</v>
      </c>
      <c r="X48" s="358" t="str">
        <f>IF($D48="","",IF(Veld!$AE$471=0,"",Veld!$AE$471))</f>
        <v>3312 AD</v>
      </c>
      <c r="Y48" s="358" t="str">
        <f>IF($D48="","",IF(Veld!$AF$471=0,"",Veld!$AF$471))</f>
        <v>Dordrecht Oranje Wit (D)</v>
      </c>
      <c r="Z48" s="338">
        <f>IFERROR(Veld!$AH$471,"")</f>
        <v>9.6150000000000002</v>
      </c>
    </row>
    <row r="49" spans="1:26" x14ac:dyDescent="0.25">
      <c r="A49" s="358" t="str">
        <f>IF($D49="","",Zaal!$G$3)</f>
        <v>NCX19J3</v>
      </c>
      <c r="B49" s="358" t="str">
        <f>IF($D49="","",Zaal!$E$2)</f>
        <v>Oranje Wit (D)</v>
      </c>
      <c r="C49" s="354" t="str">
        <f t="shared" si="2"/>
        <v>E</v>
      </c>
      <c r="D49" s="354" t="str">
        <f>UPPER(Zaal!C471)</f>
        <v>E3</v>
      </c>
      <c r="E49" s="354" t="str">
        <f>IF($D49="","","Zaal")</f>
        <v>Zaal</v>
      </c>
      <c r="F49" s="354" t="str">
        <f>IF($D49="","",Zaal!$E$471)</f>
        <v>BK</v>
      </c>
      <c r="G49" s="355" t="str">
        <f>IF($D49="","",Zaal!$G$471)</f>
        <v>4</v>
      </c>
      <c r="H49" s="355" t="str">
        <f>PROPER(IF($D49="","",Zaal!$F$471))</f>
        <v>Za</v>
      </c>
      <c r="I49" s="355">
        <f>IF($D49="","",Zaal!$J$471)</f>
        <v>2</v>
      </c>
      <c r="J49" s="355">
        <f>IF($D49="","",Zaal!$K$471)</f>
        <v>2</v>
      </c>
      <c r="K49" s="356">
        <f>IFERROR(ROUND(Zaal!$L$471,1),"")</f>
        <v>8.5</v>
      </c>
      <c r="L49" s="355">
        <f>IF($D49="","",IFERROR(ROUND(Zaal!$P$471,0),""))</f>
        <v>0</v>
      </c>
      <c r="M49" s="355">
        <f>IF($D49="","",IFERROR(ROUND(Zaal!$Q$471,0),""))</f>
        <v>0</v>
      </c>
      <c r="N49" s="355">
        <f>IF($D49="","",IFERROR(ROUND(Zaal!$R$471,0),""))</f>
        <v>0</v>
      </c>
      <c r="O49" s="355">
        <f>IF($D49="","",IFERROR(ROUND(Zaal!$S$471,0),""))</f>
        <v>0</v>
      </c>
      <c r="P49" s="355">
        <f>IF($D49="","",Zaal!$P$470)</f>
        <v>0</v>
      </c>
      <c r="Q49" s="355">
        <f>IF($D49="","",Zaal!$Q$470)</f>
        <v>0</v>
      </c>
      <c r="R49" s="355">
        <f>IF($D49="","",Zaal!$R$470)</f>
        <v>0</v>
      </c>
      <c r="S49" s="355">
        <f>IF($D49="","",Zaal!$S$470)</f>
        <v>4</v>
      </c>
      <c r="T49" s="355">
        <f>IF($D49="","",Zaal!$T$470)</f>
        <v>1</v>
      </c>
      <c r="U49" s="360" t="str">
        <f>IFERROR(IF(VLOOKUP(D49,TeamsZ,5,0)=0,"",VLOOKUP(D49,TeamsZ,5,0)),"")</f>
        <v/>
      </c>
      <c r="V49" s="360" t="str">
        <f t="shared" si="3"/>
        <v/>
      </c>
      <c r="W49" s="358" t="str">
        <f>IF($D49="","",Basis!$G$5)</f>
        <v>MIX</v>
      </c>
      <c r="X49" s="358" t="str">
        <f>IF($D49="","",IF(Zaal!$AE$471=0,"",Zaal!$AE$471))</f>
        <v>3312 AD</v>
      </c>
      <c r="Y49" s="358" t="str">
        <f>IF($D49="","",IF(Zaal!$AF$471=0,"",Zaal!$AF$471))</f>
        <v>Dordrecht Oranje Wit Hal</v>
      </c>
      <c r="Z49" s="338">
        <f>IFERROR(Zaal!$AH$471,"")</f>
        <v>9.1724999999999994</v>
      </c>
    </row>
    <row r="50" spans="1:26" x14ac:dyDescent="0.25">
      <c r="A50" s="358" t="str">
        <f>IF($D50="","",Veld!$G$3)</f>
        <v>NCX19J3</v>
      </c>
      <c r="B50" s="358" t="str">
        <f>IF($D50="","",Veld!$E$2)</f>
        <v>Oranje Wit (D)</v>
      </c>
      <c r="C50" s="354" t="str">
        <f t="shared" si="2"/>
        <v>E</v>
      </c>
      <c r="D50" s="354" t="str">
        <f>UPPER(Veld!C491)</f>
        <v>E3</v>
      </c>
      <c r="E50" s="354" t="str">
        <f>IF($D50="","","Veld")</f>
        <v>Veld</v>
      </c>
      <c r="F50" s="354" t="str">
        <f>IF($D50="","",Veld!$E$491)</f>
        <v>BK</v>
      </c>
      <c r="G50" s="355" t="str">
        <f>IF($D50="","",Veld!$G$491)</f>
        <v>4</v>
      </c>
      <c r="H50" s="355" t="str">
        <f>PROPER(IF($D50="","",Veld!$F$491))</f>
        <v>Za</v>
      </c>
      <c r="I50" s="355">
        <f>IF($D50="","",Veld!$J$491)</f>
        <v>2</v>
      </c>
      <c r="J50" s="355">
        <f>IF($D50="","",Veld!$K$491)</f>
        <v>2</v>
      </c>
      <c r="K50" s="356">
        <f>IFERROR(ROUND(Veld!$L$491,1),"")</f>
        <v>8.5</v>
      </c>
      <c r="L50" s="355">
        <f>IF($D50="","",IFERROR(ROUND(Veld!$P$491,0),""))</f>
        <v>0</v>
      </c>
      <c r="M50" s="355">
        <f>IF($D50="","",IFERROR(ROUND(Veld!$Q$491,0),""))</f>
        <v>0</v>
      </c>
      <c r="N50" s="355">
        <f>IF($D50="","",IFERROR(ROUND(Veld!$R$491,0),""))</f>
        <v>0</v>
      </c>
      <c r="O50" s="355"/>
      <c r="P50" s="355">
        <f>IF($D50="","",Veld!$P$490)</f>
        <v>0</v>
      </c>
      <c r="Q50" s="355">
        <f>IF($D50="","",Veld!$Q$490)</f>
        <v>0</v>
      </c>
      <c r="R50" s="355">
        <f>IF($D50="","",Veld!$R$490)</f>
        <v>0</v>
      </c>
      <c r="S50" s="355"/>
      <c r="T50" s="355">
        <f>IF($D50="","",Veld!$T$490)</f>
        <v>1</v>
      </c>
      <c r="U50" s="360" t="str">
        <f>IFERROR(IF(VLOOKUP(D50,TeamsV,5,0)=0,"",VLOOKUP(D50,TeamsV,5,0)),"")</f>
        <v/>
      </c>
      <c r="V50" s="360" t="str">
        <f t="shared" si="3"/>
        <v/>
      </c>
      <c r="W50" s="358" t="str">
        <f>IF($D50="","",Basis!$G$5)</f>
        <v>MIX</v>
      </c>
      <c r="X50" s="358" t="str">
        <f>IF($D50="","",IF(Veld!$AE$491=0,"",Veld!$AE$491))</f>
        <v>3312 AD</v>
      </c>
      <c r="Y50" s="358" t="str">
        <f>IF($D50="","",IF(Veld!$AF$491=0,"",Veld!$AF$491))</f>
        <v>Dordrecht Oranje Wit (D)</v>
      </c>
      <c r="Z50" s="338">
        <f>IFERROR(Veld!$AH$491,"")</f>
        <v>9.1724999999999994</v>
      </c>
    </row>
    <row r="51" spans="1:26" x14ac:dyDescent="0.25">
      <c r="A51" s="358" t="str">
        <f>IF($D51="","",Zaal!$G$3)</f>
        <v>NCX19J3</v>
      </c>
      <c r="B51" s="358" t="str">
        <f>IF($D51="","",Zaal!$E$2)</f>
        <v>Oranje Wit (D)</v>
      </c>
      <c r="C51" s="354" t="str">
        <f t="shared" si="2"/>
        <v>E</v>
      </c>
      <c r="D51" s="354" t="str">
        <f>UPPER(Zaal!C491)</f>
        <v>E4</v>
      </c>
      <c r="E51" s="354" t="str">
        <f>IF($D51="","","Zaal")</f>
        <v>Zaal</v>
      </c>
      <c r="F51" s="354" t="str">
        <f>IF($D51="","",Zaal!$E$491)</f>
        <v>BK</v>
      </c>
      <c r="G51" s="355" t="str">
        <f>IF($D51="","",Zaal!$G$491)</f>
        <v>4</v>
      </c>
      <c r="H51" s="355" t="str">
        <f>PROPER(IF($D51="","",Zaal!$F$491))</f>
        <v>Za</v>
      </c>
      <c r="I51" s="355">
        <f>IF($D51="","",Zaal!$J$491)</f>
        <v>5</v>
      </c>
      <c r="J51" s="355">
        <f>IF($D51="","",Zaal!$K$491)</f>
        <v>0</v>
      </c>
      <c r="K51" s="356">
        <f>IFERROR(ROUND(Zaal!$L$491,1),"")</f>
        <v>8.6</v>
      </c>
      <c r="L51" s="355">
        <f>IF($D51="","",IFERROR(ROUND(Zaal!$P$491,0),""))</f>
        <v>0</v>
      </c>
      <c r="M51" s="355">
        <f>IF($D51="","",IFERROR(ROUND(Zaal!$Q$491,0),""))</f>
        <v>0</v>
      </c>
      <c r="N51" s="355">
        <f>IF($D51="","",IFERROR(ROUND(Zaal!$R$491,0),""))</f>
        <v>0</v>
      </c>
      <c r="O51" s="355">
        <f>IF($D51="","",IFERROR(ROUND(Zaal!$S$491,0),""))</f>
        <v>0</v>
      </c>
      <c r="P51" s="355">
        <f>IF($D51="","",Zaal!$P$490)</f>
        <v>0</v>
      </c>
      <c r="Q51" s="355">
        <f>IF($D51="","",Zaal!$Q$490)</f>
        <v>0</v>
      </c>
      <c r="R51" s="355">
        <f>IF($D51="","",Zaal!$R$490)</f>
        <v>0</v>
      </c>
      <c r="S51" s="355">
        <f>IF($D51="","",Zaal!$S$490)</f>
        <v>5</v>
      </c>
      <c r="T51" s="355">
        <f>IF($D51="","",Zaal!$T$490)</f>
        <v>2</v>
      </c>
      <c r="U51" s="360" t="str">
        <f>IFERROR(IF(VLOOKUP(D51,TeamsZ,5,0)=0,"",VLOOKUP(D51,TeamsZ,5,0)),"")</f>
        <v/>
      </c>
      <c r="V51" s="360" t="str">
        <f t="shared" si="3"/>
        <v/>
      </c>
      <c r="W51" s="358" t="str">
        <f>IF($D51="","",Basis!$G$5)</f>
        <v>MIX</v>
      </c>
      <c r="X51" s="358" t="str">
        <f>IF($D51="","",IF(Zaal!$AE$491=0,"",Zaal!$AE$491))</f>
        <v>3312 AD</v>
      </c>
      <c r="Y51" s="358" t="str">
        <f>IF($D51="","",IF(Zaal!$AF$491=0,"",Zaal!$AF$491))</f>
        <v>Dordrecht Oranje Wit Hal</v>
      </c>
      <c r="Z51" s="338">
        <f>IFERROR(Zaal!$AH$491,"")</f>
        <v>9.1259999999999994</v>
      </c>
    </row>
    <row r="52" spans="1:26" x14ac:dyDescent="0.25">
      <c r="A52" s="358" t="str">
        <f>IF($D52="","",Veld!$G$3)</f>
        <v>NCX19J3</v>
      </c>
      <c r="B52" s="358" t="str">
        <f>IF($D52="","",Veld!$E$2)</f>
        <v>Oranje Wit (D)</v>
      </c>
      <c r="C52" s="354" t="str">
        <f t="shared" si="2"/>
        <v>E</v>
      </c>
      <c r="D52" s="354" t="str">
        <f>UPPER(Veld!C511)</f>
        <v>E4</v>
      </c>
      <c r="E52" s="354" t="str">
        <f>IF($D52="","","Veld")</f>
        <v>Veld</v>
      </c>
      <c r="F52" s="354" t="str">
        <f>IF($D52="","",Veld!$E$511)</f>
        <v>BK</v>
      </c>
      <c r="G52" s="355" t="str">
        <f>IF($D52="","",Veld!$G$511)</f>
        <v>4</v>
      </c>
      <c r="H52" s="355" t="str">
        <f>PROPER(IF($D52="","",Veld!$F$511))</f>
        <v>Za</v>
      </c>
      <c r="I52" s="355">
        <f>IF($D52="","",Veld!$J$511)</f>
        <v>5</v>
      </c>
      <c r="J52" s="355">
        <f>IF($D52="","",Veld!$K$511)</f>
        <v>0</v>
      </c>
      <c r="K52" s="356">
        <f>IFERROR(ROUND(Veld!$L$511,1),"")</f>
        <v>8.6</v>
      </c>
      <c r="L52" s="355">
        <f>IF($D52="","",IFERROR(ROUND(Veld!$P$511,0),""))</f>
        <v>0</v>
      </c>
      <c r="M52" s="355">
        <f>IF($D52="","",IFERROR(ROUND(Veld!$Q$511,0),""))</f>
        <v>0</v>
      </c>
      <c r="N52" s="355">
        <f>IF($D52="","",IFERROR(ROUND(Veld!$R$511,0),""))</f>
        <v>0</v>
      </c>
      <c r="O52" s="355"/>
      <c r="P52" s="355">
        <f>IF($D52="","",Veld!$P$510)</f>
        <v>0</v>
      </c>
      <c r="Q52" s="355">
        <f>IF($D52="","",Veld!$Q$510)</f>
        <v>0</v>
      </c>
      <c r="R52" s="355">
        <f>IF($D52="","",Veld!$R$510)</f>
        <v>0</v>
      </c>
      <c r="S52" s="355"/>
      <c r="T52" s="355">
        <f>IF($D52="","",Veld!$T$510)</f>
        <v>2</v>
      </c>
      <c r="U52" s="360" t="str">
        <f>IFERROR(IF(VLOOKUP(D52,TeamsV,5,0)=0,"",VLOOKUP(D52,TeamsV,5,0)),"")</f>
        <v/>
      </c>
      <c r="V52" s="360" t="str">
        <f t="shared" si="3"/>
        <v/>
      </c>
      <c r="W52" s="358" t="str">
        <f>IF($D52="","",Basis!$G$5)</f>
        <v>MIX</v>
      </c>
      <c r="X52" s="358" t="str">
        <f>IF($D52="","",IF(Veld!$AE$511=0,"",Veld!$AE$511))</f>
        <v>3312 AD</v>
      </c>
      <c r="Y52" s="358" t="str">
        <f>IF($D52="","",IF(Veld!$AF$511=0,"",Veld!$AF$511))</f>
        <v>Dordrecht Oranje Wit (D)</v>
      </c>
      <c r="Z52" s="338">
        <f>IFERROR(Veld!$AH$511,"")</f>
        <v>9.1259999999999994</v>
      </c>
    </row>
    <row r="53" spans="1:26" x14ac:dyDescent="0.25">
      <c r="A53" s="358" t="str">
        <f>IF($D53="","",Zaal!$G$3)</f>
        <v>NCX19J3</v>
      </c>
      <c r="B53" s="358" t="str">
        <f>IF($D53="","",Zaal!$E$2)</f>
        <v>Oranje Wit (D)</v>
      </c>
      <c r="C53" s="354" t="str">
        <f t="shared" si="2"/>
        <v>E</v>
      </c>
      <c r="D53" s="354" t="str">
        <f>UPPER(Zaal!C511)</f>
        <v>E5</v>
      </c>
      <c r="E53" s="354" t="str">
        <f>IF($D53="","","Zaal")</f>
        <v>Zaal</v>
      </c>
      <c r="F53" s="354" t="str">
        <f>IF($D53="","",Zaal!$E$511)</f>
        <v>BK</v>
      </c>
      <c r="G53" s="355" t="str">
        <f>IF($D53="","",Zaal!$G$511)</f>
        <v>4</v>
      </c>
      <c r="H53" s="355" t="str">
        <f>PROPER(IF($D53="","",Zaal!$F$511))</f>
        <v>Za</v>
      </c>
      <c r="I53" s="355">
        <f>IF($D53="","",Zaal!$J$511)</f>
        <v>3</v>
      </c>
      <c r="J53" s="355">
        <f>IF($D53="","",Zaal!$K$511)</f>
        <v>2</v>
      </c>
      <c r="K53" s="356">
        <f>IFERROR(ROUND(Zaal!$L$511,1),"")</f>
        <v>8</v>
      </c>
      <c r="L53" s="355">
        <f>IF($D53="","",IFERROR(ROUND(Zaal!$P$511,0),""))</f>
        <v>0</v>
      </c>
      <c r="M53" s="355">
        <f>IF($D53="","",IFERROR(ROUND(Zaal!$Q$511,0),""))</f>
        <v>0</v>
      </c>
      <c r="N53" s="355">
        <f>IF($D53="","",IFERROR(ROUND(Zaal!$R$511,0),""))</f>
        <v>0</v>
      </c>
      <c r="O53" s="355">
        <f>IF($D53="","",IFERROR(ROUND(Zaal!$S$511,0),""))</f>
        <v>0</v>
      </c>
      <c r="P53" s="355">
        <f>IF($D53="","",Zaal!$P$510)</f>
        <v>0</v>
      </c>
      <c r="Q53" s="355">
        <f>IF($D53="","",Zaal!$Q$510)</f>
        <v>0</v>
      </c>
      <c r="R53" s="355">
        <f>IF($D53="","",Zaal!$R$510)</f>
        <v>0</v>
      </c>
      <c r="S53" s="355">
        <f>IF($D53="","",Zaal!$S$510)</f>
        <v>5</v>
      </c>
      <c r="T53" s="355">
        <f>IF($D53="","",Zaal!$T$510)</f>
        <v>0</v>
      </c>
      <c r="U53" s="360" t="str">
        <f>IFERROR(IF(VLOOKUP(D53,TeamsZ,5,0)=0,"",VLOOKUP(D53,TeamsZ,5,0)),"")</f>
        <v/>
      </c>
      <c r="V53" s="360" t="str">
        <f t="shared" si="3"/>
        <v/>
      </c>
      <c r="W53" s="358" t="str">
        <f>IF($D53="","",Basis!$G$5)</f>
        <v>MIX</v>
      </c>
      <c r="X53" s="358" t="str">
        <f>IF($D53="","",IF(Zaal!$AE$511=0,"",Zaal!$AE$511))</f>
        <v>3312 AD</v>
      </c>
      <c r="Y53" s="358" t="str">
        <f>IF($D53="","",IF(Zaal!$AF$511=0,"",Zaal!$AF$511))</f>
        <v>Dordrecht Oranje Wit Hal</v>
      </c>
      <c r="Z53" s="338">
        <f>IFERROR(Zaal!$AH$511,"")</f>
        <v>8.645999999999999</v>
      </c>
    </row>
    <row r="54" spans="1:26" x14ac:dyDescent="0.25">
      <c r="A54" s="358" t="str">
        <f>IF($D54="","",Veld!$G$3)</f>
        <v>NCX19J3</v>
      </c>
      <c r="B54" s="358" t="str">
        <f>IF($D54="","",Veld!$E$2)</f>
        <v>Oranje Wit (D)</v>
      </c>
      <c r="C54" s="354" t="str">
        <f t="shared" si="2"/>
        <v>E</v>
      </c>
      <c r="D54" s="354" t="str">
        <f>UPPER(Veld!C531)</f>
        <v>E5</v>
      </c>
      <c r="E54" s="354" t="str">
        <f>IF($D54="","","Veld")</f>
        <v>Veld</v>
      </c>
      <c r="F54" s="354" t="str">
        <f>IF($D54="","",Veld!$E$531)</f>
        <v>BK</v>
      </c>
      <c r="G54" s="355" t="str">
        <f>IF($D54="","",Veld!$G$531)</f>
        <v>4</v>
      </c>
      <c r="H54" s="355" t="str">
        <f>PROPER(IF($D54="","",Veld!$F$531))</f>
        <v>Za</v>
      </c>
      <c r="I54" s="355">
        <f>IF($D54="","",Veld!$J$531)</f>
        <v>3</v>
      </c>
      <c r="J54" s="355">
        <f>IF($D54="","",Veld!$K$531)</f>
        <v>2</v>
      </c>
      <c r="K54" s="356">
        <f>IFERROR(ROUND(Veld!$L$531,1),"")</f>
        <v>8</v>
      </c>
      <c r="L54" s="355">
        <f>IF($D54="","",IFERROR(ROUND(Veld!$P$531,0),""))</f>
        <v>0</v>
      </c>
      <c r="M54" s="355">
        <f>IF($D54="","",IFERROR(ROUND(Veld!$Q$531,0),""))</f>
        <v>0</v>
      </c>
      <c r="N54" s="355">
        <f>IF($D54="","",IFERROR(ROUND(Veld!$R$531,0),""))</f>
        <v>0</v>
      </c>
      <c r="O54" s="355"/>
      <c r="P54" s="355">
        <f>IF($D54="","",Veld!$P$530)</f>
        <v>0</v>
      </c>
      <c r="Q54" s="355">
        <f>IF($D54="","",Veld!$Q$530)</f>
        <v>0</v>
      </c>
      <c r="R54" s="355">
        <f>IF($D54="","",Veld!$R$530)</f>
        <v>0</v>
      </c>
      <c r="S54" s="355"/>
      <c r="T54" s="355">
        <f>IF($D54="","",Veld!$T$530)</f>
        <v>0</v>
      </c>
      <c r="U54" s="360" t="str">
        <f>IFERROR(IF(VLOOKUP(D54,TeamsV,5,0)=0,"",VLOOKUP(D54,TeamsV,5,0)),"")</f>
        <v/>
      </c>
      <c r="V54" s="360" t="str">
        <f t="shared" si="3"/>
        <v/>
      </c>
      <c r="W54" s="358" t="str">
        <f>IF($D54="","",Basis!$G$5)</f>
        <v>MIX</v>
      </c>
      <c r="X54" s="358" t="str">
        <f>IF($D54="","",IF(Veld!$AE$531=0,"",Veld!$AE$531))</f>
        <v>3312 AD</v>
      </c>
      <c r="Y54" s="358" t="str">
        <f>IF($D54="","",IF(Veld!$AF$531=0,"",Veld!$AF$531))</f>
        <v>Dordrecht Oranje Wit (D)</v>
      </c>
      <c r="Z54" s="338">
        <f>IFERROR(Veld!$AH$531,"")</f>
        <v>8.645999999999999</v>
      </c>
    </row>
    <row r="55" spans="1:26" x14ac:dyDescent="0.25">
      <c r="A55" s="358" t="str">
        <f>IF($D55="","",Zaal!$G$3)</f>
        <v>NCX19J3</v>
      </c>
      <c r="B55" s="358" t="str">
        <f>IF($D55="","",Zaal!$E$2)</f>
        <v>Oranje Wit (D)</v>
      </c>
      <c r="C55" s="354" t="str">
        <f t="shared" si="2"/>
        <v>E</v>
      </c>
      <c r="D55" s="354" t="str">
        <f>UPPER(Zaal!C531)</f>
        <v>E6</v>
      </c>
      <c r="E55" s="354" t="str">
        <f>IF($D55="","","Zaal")</f>
        <v>Zaal</v>
      </c>
      <c r="F55" s="354" t="str">
        <f>IF($D55="","",Zaal!$E$531)</f>
        <v>BK</v>
      </c>
      <c r="G55" s="355" t="str">
        <f>IF($D55="","",Zaal!$G$531)</f>
        <v>4</v>
      </c>
      <c r="H55" s="355" t="str">
        <f>PROPER(IF($D55="","",Zaal!$F$531))</f>
        <v>Za</v>
      </c>
      <c r="I55" s="355">
        <f>IF($D55="","",Zaal!$J$531)</f>
        <v>3</v>
      </c>
      <c r="J55" s="355">
        <f>IF($D55="","",Zaal!$K$531)</f>
        <v>2</v>
      </c>
      <c r="K55" s="356">
        <f>IFERROR(ROUND(Zaal!$L$531,1),"")</f>
        <v>7.6</v>
      </c>
      <c r="L55" s="355">
        <f>IF($D55="","",IFERROR(ROUND(Zaal!$P$531,0),""))</f>
        <v>0</v>
      </c>
      <c r="M55" s="355">
        <f>IF($D55="","",IFERROR(ROUND(Zaal!$Q$531,0),""))</f>
        <v>0</v>
      </c>
      <c r="N55" s="355">
        <f>IF($D55="","",IFERROR(ROUND(Zaal!$R$531,0),""))</f>
        <v>0</v>
      </c>
      <c r="O55" s="355">
        <f>IF($D55="","",IFERROR(ROUND(Zaal!$S$531,0),""))</f>
        <v>0</v>
      </c>
      <c r="P55" s="355">
        <f>IF($D55="","",Zaal!$P$530)</f>
        <v>0</v>
      </c>
      <c r="Q55" s="355">
        <f>IF($D55="","",Zaal!$Q$530)</f>
        <v>0</v>
      </c>
      <c r="R55" s="355">
        <f>IF($D55="","",Zaal!$R$530)</f>
        <v>0</v>
      </c>
      <c r="S55" s="355">
        <f>IF($D55="","",Zaal!$S$530)</f>
        <v>5</v>
      </c>
      <c r="T55" s="355">
        <f>IF($D55="","",Zaal!$T$530)</f>
        <v>4</v>
      </c>
      <c r="U55" s="360" t="str">
        <f>IFERROR(IF(VLOOKUP(D55,TeamsZ,5,0)=0,"",VLOOKUP(D55,TeamsZ,5,0)),"")</f>
        <v/>
      </c>
      <c r="V55" s="360" t="str">
        <f t="shared" si="3"/>
        <v/>
      </c>
      <c r="W55" s="358" t="str">
        <f>IF($D55="","",Basis!$G$5)</f>
        <v>MIX</v>
      </c>
      <c r="X55" s="358" t="str">
        <f>IF($D55="","",IF(Zaal!$AE$531=0,"",Zaal!$AE$531))</f>
        <v>3312 AD</v>
      </c>
      <c r="Y55" s="358" t="str">
        <f>IF($D55="","",IF(Zaal!$AF$531=0,"",Zaal!$AF$531))</f>
        <v>Dordrecht Oranje Wit Hal</v>
      </c>
      <c r="Z55" s="338">
        <f>IFERROR(Zaal!$AH$531,"")</f>
        <v>8.0139999999999993</v>
      </c>
    </row>
    <row r="56" spans="1:26" x14ac:dyDescent="0.25">
      <c r="A56" s="358" t="str">
        <f>IF($D56="","",Veld!$G$3)</f>
        <v>NCX19J3</v>
      </c>
      <c r="B56" s="358" t="str">
        <f>IF($D56="","",Veld!$E$2)</f>
        <v>Oranje Wit (D)</v>
      </c>
      <c r="C56" s="354" t="str">
        <f t="shared" si="2"/>
        <v>E</v>
      </c>
      <c r="D56" s="354" t="str">
        <f>UPPER(Veld!C551)</f>
        <v>E6</v>
      </c>
      <c r="E56" s="354" t="str">
        <f>IF($D56="","","Veld")</f>
        <v>Veld</v>
      </c>
      <c r="F56" s="354" t="str">
        <f>IF($D56="","",Veld!$E$551)</f>
        <v>BK</v>
      </c>
      <c r="G56" s="355" t="str">
        <f>IF($D56="","",Veld!$G$551)</f>
        <v>4</v>
      </c>
      <c r="H56" s="355" t="str">
        <f>PROPER(IF($D56="","",Veld!$F$551))</f>
        <v>Za</v>
      </c>
      <c r="I56" s="355">
        <f>IF($D56="","",Veld!$J$551)</f>
        <v>3</v>
      </c>
      <c r="J56" s="355">
        <f>IF($D56="","",Veld!$K$551)</f>
        <v>2</v>
      </c>
      <c r="K56" s="356">
        <f>IFERROR(ROUND(Veld!$L$551,1),"")</f>
        <v>7.6</v>
      </c>
      <c r="L56" s="355">
        <f>IF($D56="","",IFERROR(ROUND(Veld!$P$551,0),""))</f>
        <v>0</v>
      </c>
      <c r="M56" s="355">
        <f>IF($D56="","",IFERROR(ROUND(Veld!$Q$551,0),""))</f>
        <v>0</v>
      </c>
      <c r="N56" s="355">
        <f>IF($D56="","",IFERROR(ROUND(Veld!$R$551,0),""))</f>
        <v>0</v>
      </c>
      <c r="O56" s="355"/>
      <c r="P56" s="355">
        <f>IF($D56="","",Veld!$P$550)</f>
        <v>0</v>
      </c>
      <c r="Q56" s="355">
        <f>IF($D56="","",Veld!$Q$550)</f>
        <v>0</v>
      </c>
      <c r="R56" s="355">
        <f>IF($D56="","",Veld!$R$550)</f>
        <v>0</v>
      </c>
      <c r="S56" s="355"/>
      <c r="T56" s="355">
        <f>IF($D56="","",Veld!$T$550)</f>
        <v>4</v>
      </c>
      <c r="U56" s="360" t="str">
        <f>IFERROR(IF(VLOOKUP(D56,TeamsV,5,0)=0,"",VLOOKUP(D56,TeamsV,5,0)),"")</f>
        <v/>
      </c>
      <c r="V56" s="360" t="str">
        <f t="shared" si="3"/>
        <v/>
      </c>
      <c r="W56" s="358" t="str">
        <f>IF($D56="","",Basis!$G$5)</f>
        <v>MIX</v>
      </c>
      <c r="X56" s="358" t="str">
        <f>IF($D56="","",IF(Veld!$AE$551=0,"",Veld!$AE$551))</f>
        <v>3312 AD</v>
      </c>
      <c r="Y56" s="358" t="str">
        <f>IF($D56="","",IF(Veld!$AF$551=0,"",Veld!$AF$551))</f>
        <v>Dordrecht Oranje Wit (D)</v>
      </c>
      <c r="Z56" s="338">
        <f>IFERROR(Veld!$AH$551,"")</f>
        <v>8.0139999999999993</v>
      </c>
    </row>
    <row r="57" spans="1:26" x14ac:dyDescent="0.25">
      <c r="A57" s="358" t="str">
        <f>IF($D57="","",Zaal!$G$3)</f>
        <v>NCX19J3</v>
      </c>
      <c r="B57" s="358" t="str">
        <f>IF($D57="","",Zaal!$E$2)</f>
        <v>Oranje Wit (D)</v>
      </c>
      <c r="C57" s="354" t="str">
        <f t="shared" si="2"/>
        <v>F</v>
      </c>
      <c r="D57" s="354" t="str">
        <f>UPPER(Zaal!C551)</f>
        <v>F1</v>
      </c>
      <c r="E57" s="354" t="str">
        <f>IF($D57="","","Zaal")</f>
        <v>Zaal</v>
      </c>
      <c r="F57" s="354" t="str">
        <f>IF($D57="","",Zaal!$E$551)</f>
        <v>BK</v>
      </c>
      <c r="G57" s="355" t="str">
        <f>IF($D57="","",Zaal!$G$551)</f>
        <v>4</v>
      </c>
      <c r="H57" s="355" t="str">
        <f>PROPER(IF($D57="","",Zaal!$F$551))</f>
        <v>Za</v>
      </c>
      <c r="I57" s="355">
        <f>IF($D57="","",Zaal!$J$551)</f>
        <v>3</v>
      </c>
      <c r="J57" s="355">
        <f>IF($D57="","",Zaal!$K$551)</f>
        <v>1</v>
      </c>
      <c r="K57" s="356">
        <f>IFERROR(ROUND(Zaal!$L$551,1),"")</f>
        <v>7</v>
      </c>
      <c r="L57" s="355">
        <f>IF($D57="","",IFERROR(ROUND(Zaal!$P$551,0),""))</f>
        <v>0</v>
      </c>
      <c r="M57" s="355">
        <f>IF($D57="","",IFERROR(ROUND(Zaal!$Q$551,0),""))</f>
        <v>0</v>
      </c>
      <c r="N57" s="355">
        <f>IF($D57="","",IFERROR(ROUND(Zaal!$R$551,0),""))</f>
        <v>0</v>
      </c>
      <c r="O57" s="355">
        <f>IF($D57="","",IFERROR(ROUND(Zaal!$S$551,0),""))</f>
        <v>0</v>
      </c>
      <c r="P57" s="355">
        <f>IF($D57="","",Zaal!$P$550)</f>
        <v>0</v>
      </c>
      <c r="Q57" s="355">
        <f>IF($D57="","",Zaal!$Q$550)</f>
        <v>0</v>
      </c>
      <c r="R57" s="355">
        <f>IF($D57="","",Zaal!$R$550)</f>
        <v>0</v>
      </c>
      <c r="S57" s="355">
        <f>IF($D57="","",Zaal!$S$550)</f>
        <v>4</v>
      </c>
      <c r="T57" s="355">
        <f>IF($D57="","",Zaal!$T$550)</f>
        <v>0</v>
      </c>
      <c r="U57" s="360" t="str">
        <f>IFERROR(IF(VLOOKUP(D57,TeamsZ,5,0)=0,"",VLOOKUP(D57,TeamsZ,5,0)),"")</f>
        <v/>
      </c>
      <c r="V57" s="360" t="str">
        <f t="shared" si="3"/>
        <v/>
      </c>
      <c r="W57" s="358" t="str">
        <f>IF($D57="","",Basis!$G$5)</f>
        <v>MIX</v>
      </c>
      <c r="X57" s="358" t="str">
        <f>IF($D57="","",IF(Zaal!$AE$551=0,"",Zaal!$AE$551))</f>
        <v>3312 AD</v>
      </c>
      <c r="Y57" s="358" t="str">
        <f>IF($D57="","",IF(Zaal!$AF$551=0,"",Zaal!$AF$551))</f>
        <v>Dordrecht Oranje Wit Hal</v>
      </c>
      <c r="Z57" s="338">
        <f>IFERROR(Zaal!$AH$551,"")</f>
        <v>7.5600000000000005</v>
      </c>
    </row>
    <row r="58" spans="1:26" x14ac:dyDescent="0.25">
      <c r="A58" s="358" t="str">
        <f>IF($D58="","",Veld!$G$3)</f>
        <v>NCX19J3</v>
      </c>
      <c r="B58" s="358" t="str">
        <f>IF($D58="","",Veld!$E$2)</f>
        <v>Oranje Wit (D)</v>
      </c>
      <c r="C58" s="354" t="str">
        <f t="shared" si="2"/>
        <v>F</v>
      </c>
      <c r="D58" s="354" t="str">
        <f>UPPER(Veld!C571)</f>
        <v>F1</v>
      </c>
      <c r="E58" s="354" t="str">
        <f>IF($D58="","","Veld")</f>
        <v>Veld</v>
      </c>
      <c r="F58" s="354" t="str">
        <f>IF($D58="","",Veld!$E$571)</f>
        <v>BK</v>
      </c>
      <c r="G58" s="355" t="str">
        <f>IF($D58="","",Veld!$G$571)</f>
        <v>4</v>
      </c>
      <c r="H58" s="355" t="str">
        <f>PROPER(IF($D58="","",Veld!$F$571))</f>
        <v>Za</v>
      </c>
      <c r="I58" s="355">
        <f>IF($D58="","",Veld!$J$571)</f>
        <v>3</v>
      </c>
      <c r="J58" s="355">
        <f>IF($D58="","",Veld!$K$571)</f>
        <v>2</v>
      </c>
      <c r="K58" s="356">
        <f>IFERROR(ROUND(Veld!$L$571,1),"")</f>
        <v>7</v>
      </c>
      <c r="L58" s="355">
        <f>IF($D58="","",IFERROR(ROUND(Veld!$P$571,0),""))</f>
        <v>0</v>
      </c>
      <c r="M58" s="355">
        <f>IF($D58="","",IFERROR(ROUND(Veld!$Q$571,0),""))</f>
        <v>0</v>
      </c>
      <c r="N58" s="355">
        <f>IF($D58="","",IFERROR(ROUND(Veld!$R$571,0),""))</f>
        <v>0</v>
      </c>
      <c r="O58" s="355"/>
      <c r="P58" s="355">
        <f>IF($D58="","",Veld!$P$570)</f>
        <v>0</v>
      </c>
      <c r="Q58" s="355">
        <f>IF($D58="","",Veld!$Q$570)</f>
        <v>0</v>
      </c>
      <c r="R58" s="355">
        <f>IF($D58="","",Veld!$R$570)</f>
        <v>0</v>
      </c>
      <c r="S58" s="355"/>
      <c r="T58" s="355">
        <f>IF($D58="","",Veld!$T$570)</f>
        <v>0</v>
      </c>
      <c r="U58" s="360" t="str">
        <f>IFERROR(IF(VLOOKUP(D58,TeamsV,5,0)=0,"",VLOOKUP(D58,TeamsV,5,0)),"")</f>
        <v/>
      </c>
      <c r="V58" s="360" t="str">
        <f t="shared" si="3"/>
        <v/>
      </c>
      <c r="W58" s="358" t="str">
        <f>IF($D58="","",Basis!$G$5)</f>
        <v>MIX</v>
      </c>
      <c r="X58" s="358" t="str">
        <f>IF($D58="","",IF(Veld!$AE$571=0,"",Veld!$AE$571))</f>
        <v>3312 AD</v>
      </c>
      <c r="Y58" s="358" t="str">
        <f>IF($D58="","",IF(Veld!$AF$571=0,"",Veld!$AF$571))</f>
        <v>Dordrecht Oranje Wit (D)</v>
      </c>
      <c r="Z58" s="338">
        <f>IFERROR(Veld!$AH$571,"")</f>
        <v>7.5419999999999998</v>
      </c>
    </row>
    <row r="59" spans="1:26" x14ac:dyDescent="0.25">
      <c r="A59" s="358" t="str">
        <f>IF($D59="","",Zaal!$G$3)</f>
        <v>NCX19J3</v>
      </c>
      <c r="B59" s="358" t="str">
        <f>IF($D59="","",Zaal!$E$2)</f>
        <v>Oranje Wit (D)</v>
      </c>
      <c r="C59" s="354" t="str">
        <f t="shared" si="2"/>
        <v>F</v>
      </c>
      <c r="D59" s="354" t="str">
        <f>UPPER(Zaal!C571)</f>
        <v>F2</v>
      </c>
      <c r="E59" s="354" t="str">
        <f>IF($D59="","","Zaal")</f>
        <v>Zaal</v>
      </c>
      <c r="F59" s="354" t="str">
        <f>IF($D59="","",Zaal!$E$571)</f>
        <v>BK</v>
      </c>
      <c r="G59" s="355" t="str">
        <f>IF($D59="","",Zaal!$G$571)</f>
        <v>4</v>
      </c>
      <c r="H59" s="355" t="str">
        <f>PROPER(IF($D59="","",Zaal!$F$571))</f>
        <v>Za</v>
      </c>
      <c r="I59" s="355">
        <f>IF($D59="","",Zaal!$J$571)</f>
        <v>3</v>
      </c>
      <c r="J59" s="355">
        <f>IF($D59="","",Zaal!$K$571)</f>
        <v>3</v>
      </c>
      <c r="K59" s="356">
        <f>IFERROR(ROUND(Zaal!$L$571,1),"")</f>
        <v>6.8</v>
      </c>
      <c r="L59" s="355">
        <f>IF($D59="","",IFERROR(ROUND(Zaal!$P$571,0),""))</f>
        <v>0</v>
      </c>
      <c r="M59" s="355">
        <f>IF($D59="","",IFERROR(ROUND(Zaal!$Q$571,0),""))</f>
        <v>0</v>
      </c>
      <c r="N59" s="355">
        <f>IF($D59="","",IFERROR(ROUND(Zaal!$R$571,0),""))</f>
        <v>0</v>
      </c>
      <c r="O59" s="355">
        <f>IF($D59="","",IFERROR(ROUND(Zaal!$S$571,0),""))</f>
        <v>0</v>
      </c>
      <c r="P59" s="355">
        <f>IF($D59="","",Zaal!$P$570)</f>
        <v>0</v>
      </c>
      <c r="Q59" s="355">
        <f>IF($D59="","",Zaal!$Q$570)</f>
        <v>0</v>
      </c>
      <c r="R59" s="355">
        <f>IF($D59="","",Zaal!$R$570)</f>
        <v>0</v>
      </c>
      <c r="S59" s="355">
        <f>IF($D59="","",Zaal!$S$570)</f>
        <v>6</v>
      </c>
      <c r="T59" s="355">
        <f>IF($D59="","",Zaal!$T$570)</f>
        <v>0</v>
      </c>
      <c r="U59" s="360" t="str">
        <f>IFERROR(IF(VLOOKUP(D59,TeamsZ,5,0)=0,"",VLOOKUP(D59,TeamsZ,5,0)),"")</f>
        <v/>
      </c>
      <c r="V59" s="360" t="str">
        <f t="shared" si="3"/>
        <v/>
      </c>
      <c r="W59" s="358" t="str">
        <f>IF($D59="","",Basis!$G$5)</f>
        <v>MIX</v>
      </c>
      <c r="X59" s="358" t="str">
        <f>IF($D59="","",IF(Zaal!$AE$571=0,"",Zaal!$AE$571))</f>
        <v>3312 AD</v>
      </c>
      <c r="Y59" s="358" t="str">
        <f>IF($D59="","",IF(Zaal!$AF$571=0,"",Zaal!$AF$571))</f>
        <v>Dordrecht Oranje Wit Hal</v>
      </c>
      <c r="Z59" s="338">
        <f>IFERROR(Zaal!$AH$571,"")</f>
        <v>7.5316666666666663</v>
      </c>
    </row>
    <row r="60" spans="1:26" x14ac:dyDescent="0.25">
      <c r="A60" s="358" t="str">
        <f>IF($D60="","",Veld!$G$3)</f>
        <v>NCX19J3</v>
      </c>
      <c r="B60" s="358" t="str">
        <f>IF($D60="","",Veld!$E$2)</f>
        <v>Oranje Wit (D)</v>
      </c>
      <c r="C60" s="354" t="str">
        <f t="shared" si="2"/>
        <v>F</v>
      </c>
      <c r="D60" s="354" t="str">
        <f>UPPER(Veld!C591)</f>
        <v>F2</v>
      </c>
      <c r="E60" s="354" t="str">
        <f>IF($D60="","","Veld")</f>
        <v>Veld</v>
      </c>
      <c r="F60" s="354" t="str">
        <f>IF($D60="","",Veld!$E$591)</f>
        <v>BK</v>
      </c>
      <c r="G60" s="355" t="str">
        <f>IF($D60="","",Veld!$G$591)</f>
        <v>4</v>
      </c>
      <c r="H60" s="355" t="str">
        <f>PROPER(IF($D60="","",Veld!$F$591))</f>
        <v>Za</v>
      </c>
      <c r="I60" s="355">
        <f>IF($D60="","",Veld!$J$591)</f>
        <v>3</v>
      </c>
      <c r="J60" s="355">
        <f>IF($D60="","",Veld!$K$591)</f>
        <v>2</v>
      </c>
      <c r="K60" s="356">
        <f>IFERROR(ROUND(Veld!$L$591,1),"")</f>
        <v>6.8</v>
      </c>
      <c r="L60" s="355">
        <f>IF($D60="","",IFERROR(ROUND(Veld!$P$591,0),""))</f>
        <v>0</v>
      </c>
      <c r="M60" s="355">
        <f>IF($D60="","",IFERROR(ROUND(Veld!$Q$591,0),""))</f>
        <v>0</v>
      </c>
      <c r="N60" s="355">
        <f>IF($D60="","",IFERROR(ROUND(Veld!$R$591,0),""))</f>
        <v>0</v>
      </c>
      <c r="O60" s="355"/>
      <c r="P60" s="355">
        <f>IF($D60="","",Veld!$P$590)</f>
        <v>0</v>
      </c>
      <c r="Q60" s="355">
        <f>IF($D60="","",Veld!$Q$590)</f>
        <v>0</v>
      </c>
      <c r="R60" s="355">
        <f>IF($D60="","",Veld!$R$590)</f>
        <v>0</v>
      </c>
      <c r="S60" s="355"/>
      <c r="T60" s="355">
        <f>IF($D60="","",Veld!$T$590)</f>
        <v>0</v>
      </c>
      <c r="U60" s="360" t="str">
        <f>IFERROR(IF(VLOOKUP(D60,TeamsV,5,0)=0,"",VLOOKUP(D60,TeamsV,5,0)),"")</f>
        <v/>
      </c>
      <c r="V60" s="360" t="str">
        <f t="shared" si="3"/>
        <v/>
      </c>
      <c r="W60" s="358" t="str">
        <f>IF($D60="","",Basis!$G$5)</f>
        <v>MIX</v>
      </c>
      <c r="X60" s="358" t="str">
        <f>IF($D60="","",IF(Veld!$AE$591=0,"",Veld!$AE$591))</f>
        <v>3312 AD</v>
      </c>
      <c r="Y60" s="358" t="str">
        <f>IF($D60="","",IF(Veld!$AF$591=0,"",Veld!$AF$591))</f>
        <v>Dordrecht Oranje Wit (D)</v>
      </c>
      <c r="Z60" s="338">
        <f>IFERROR(Veld!$AH$591,"")</f>
        <v>7.5439999999999996</v>
      </c>
    </row>
    <row r="61" spans="1:26" x14ac:dyDescent="0.25">
      <c r="A61" s="358" t="str">
        <f>IF($D61="","",Zaal!$G$3)</f>
        <v>NCX19J3</v>
      </c>
      <c r="B61" s="358" t="str">
        <f>IF($D61="","",Zaal!$E$2)</f>
        <v>Oranje Wit (D)</v>
      </c>
      <c r="C61" s="354" t="str">
        <f t="shared" si="2"/>
        <v>F</v>
      </c>
      <c r="D61" s="354" t="str">
        <f>UPPER(Zaal!C591)</f>
        <v>F3</v>
      </c>
      <c r="E61" s="354" t="str">
        <f>IF($D61="","","Zaal")</f>
        <v>Zaal</v>
      </c>
      <c r="F61" s="354" t="str">
        <f>IF($D61="","",Zaal!$E$591)</f>
        <v>BK</v>
      </c>
      <c r="G61" s="355" t="str">
        <f>IF($D61="","",Zaal!$G$591)</f>
        <v>4</v>
      </c>
      <c r="H61" s="355" t="str">
        <f>PROPER(IF($D61="","",Zaal!$F$591))</f>
        <v>Za</v>
      </c>
      <c r="I61" s="355">
        <f>IF($D61="","",Zaal!$J$591)</f>
        <v>3</v>
      </c>
      <c r="J61" s="355">
        <f>IF($D61="","",Zaal!$K$591)</f>
        <v>2</v>
      </c>
      <c r="K61" s="356">
        <f>IFERROR(ROUND(Zaal!$L$591,1),"")</f>
        <v>6.4</v>
      </c>
      <c r="L61" s="355">
        <f>IF($D61="","",IFERROR(ROUND(Zaal!$P$591,0),""))</f>
        <v>0</v>
      </c>
      <c r="M61" s="355">
        <f>IF($D61="","",IFERROR(ROUND(Zaal!$Q$591,0),""))</f>
        <v>0</v>
      </c>
      <c r="N61" s="355">
        <f>IF($D61="","",IFERROR(ROUND(Zaal!$R$591,0),""))</f>
        <v>0</v>
      </c>
      <c r="O61" s="355">
        <f>IF($D61="","",IFERROR(ROUND(Zaal!$S$591,0),""))</f>
        <v>0</v>
      </c>
      <c r="P61" s="355">
        <f>IF($D61="","",Zaal!$P$590)</f>
        <v>0</v>
      </c>
      <c r="Q61" s="355">
        <f>IF($D61="","",Zaal!$Q$590)</f>
        <v>0</v>
      </c>
      <c r="R61" s="355">
        <f>IF($D61="","",Zaal!$R$590)</f>
        <v>0</v>
      </c>
      <c r="S61" s="355">
        <f>IF($D61="","",Zaal!$S$590)</f>
        <v>5</v>
      </c>
      <c r="T61" s="355">
        <f>IF($D61="","",Zaal!$T$590)</f>
        <v>3</v>
      </c>
      <c r="U61" s="360" t="str">
        <f>IFERROR(IF(VLOOKUP(D61,TeamsZ,5,0)=0,"",VLOOKUP(D61,TeamsZ,5,0)),"")</f>
        <v/>
      </c>
      <c r="V61" s="360" t="str">
        <f t="shared" si="3"/>
        <v/>
      </c>
      <c r="W61" s="358" t="str">
        <f>IF($D61="","",Basis!$G$5)</f>
        <v>MIX</v>
      </c>
      <c r="X61" s="358" t="str">
        <f>IF($D61="","",IF(Zaal!$AE$591=0,"",Zaal!$AE$591))</f>
        <v>3312 AD</v>
      </c>
      <c r="Y61" s="358" t="str">
        <f>IF($D61="","",IF(Zaal!$AF$591=0,"",Zaal!$AF$591))</f>
        <v>Dordrecht Oranje Wit Hal</v>
      </c>
      <c r="Z61" s="338">
        <f>IFERROR(Zaal!$AH$591,"")</f>
        <v>7.0359999999999996</v>
      </c>
    </row>
    <row r="62" spans="1:26" x14ac:dyDescent="0.25">
      <c r="A62" s="358" t="str">
        <f>IF($D62="","",Veld!$G$3)</f>
        <v>NCX19J3</v>
      </c>
      <c r="B62" s="358" t="str">
        <f>IF($D62="","",Veld!$E$2)</f>
        <v>Oranje Wit (D)</v>
      </c>
      <c r="C62" s="354" t="str">
        <f t="shared" si="2"/>
        <v>F</v>
      </c>
      <c r="D62" s="354" t="str">
        <f>UPPER(Veld!C611)</f>
        <v>F3</v>
      </c>
      <c r="E62" s="354" t="str">
        <f>IF($D62="","","Veld")</f>
        <v>Veld</v>
      </c>
      <c r="F62" s="354" t="str">
        <f>IF($D62="","",Veld!$E$611)</f>
        <v>BK</v>
      </c>
      <c r="G62" s="355" t="str">
        <f>IF($D62="","",Veld!$G$611)</f>
        <v>4</v>
      </c>
      <c r="H62" s="355" t="str">
        <f>PROPER(IF($D62="","",Veld!$F$611))</f>
        <v>Za</v>
      </c>
      <c r="I62" s="355">
        <f>IF($D62="","",Veld!$J$611)</f>
        <v>3</v>
      </c>
      <c r="J62" s="355">
        <f>IF($D62="","",Veld!$K$611)</f>
        <v>2</v>
      </c>
      <c r="K62" s="356">
        <f>IFERROR(ROUND(Veld!$L$611,1),"")</f>
        <v>6.4</v>
      </c>
      <c r="L62" s="355">
        <f>IF($D62="","",IFERROR(ROUND(Veld!$P$611,0),""))</f>
        <v>0</v>
      </c>
      <c r="M62" s="355">
        <f>IF($D62="","",IFERROR(ROUND(Veld!$Q$611,0),""))</f>
        <v>0</v>
      </c>
      <c r="N62" s="355">
        <f>IF($D62="","",IFERROR(ROUND(Veld!$R$611,0),""))</f>
        <v>0</v>
      </c>
      <c r="O62" s="355"/>
      <c r="P62" s="355">
        <f>IF($D62="","",Veld!$P$610)</f>
        <v>0</v>
      </c>
      <c r="Q62" s="355">
        <f>IF($D62="","",Veld!$Q$610)</f>
        <v>0</v>
      </c>
      <c r="R62" s="355">
        <f>IF($D62="","",Veld!$R$610)</f>
        <v>0</v>
      </c>
      <c r="S62" s="355"/>
      <c r="T62" s="355">
        <f>IF($D62="","",Veld!$T$610)</f>
        <v>3</v>
      </c>
      <c r="U62" s="360" t="str">
        <f>IFERROR(IF(VLOOKUP(D62,TeamsV,5,0)=0,"",VLOOKUP(D62,TeamsV,5,0)),"")</f>
        <v/>
      </c>
      <c r="V62" s="360" t="str">
        <f t="shared" si="3"/>
        <v/>
      </c>
      <c r="W62" s="358" t="str">
        <f>IF($D62="","",Basis!$G$5)</f>
        <v>MIX</v>
      </c>
      <c r="X62" s="358" t="str">
        <f>IF($D62="","",IF(Veld!$AE$611=0,"",Veld!$AE$611))</f>
        <v>3312 AD</v>
      </c>
      <c r="Y62" s="358" t="str">
        <f>IF($D62="","",IF(Veld!$AF$611=0,"",Veld!$AF$611))</f>
        <v>Dordrecht Oranje Wit (D)</v>
      </c>
      <c r="Z62" s="338">
        <f>IFERROR(Veld!$AH$611,"")</f>
        <v>7.0359999999999996</v>
      </c>
    </row>
    <row r="63" spans="1:26" x14ac:dyDescent="0.25">
      <c r="A63" s="358" t="str">
        <f>IF($D63="","",Zaal!$G$3)</f>
        <v/>
      </c>
      <c r="B63" s="358" t="str">
        <f>IF($D63="","",Zaal!$E$2)</f>
        <v/>
      </c>
      <c r="C63" s="354" t="str">
        <f t="shared" si="2"/>
        <v/>
      </c>
      <c r="D63" s="354" t="str">
        <f>UPPER(Zaal!C611)</f>
        <v/>
      </c>
      <c r="E63" s="354" t="str">
        <f>IF($D63="","","Zaal")</f>
        <v/>
      </c>
      <c r="F63" s="354" t="str">
        <f>IF($D63="","",Zaal!$E$611)</f>
        <v/>
      </c>
      <c r="G63" s="355" t="str">
        <f>IF($D63="","",Zaal!$G$611)</f>
        <v/>
      </c>
      <c r="H63" s="355" t="str">
        <f>PROPER(IF($D63="","",Zaal!$F$611))</f>
        <v/>
      </c>
      <c r="I63" s="355" t="str">
        <f>IF($D63="","",Zaal!$J$611)</f>
        <v/>
      </c>
      <c r="J63" s="355" t="str">
        <f>IF($D63="","",Zaal!$K$611)</f>
        <v/>
      </c>
      <c r="K63" s="356" t="str">
        <f>IFERROR(ROUND(Zaal!$L$611,1),"")</f>
        <v/>
      </c>
      <c r="L63" s="355" t="str">
        <f>IF($D63="","",IFERROR(ROUND(Zaal!$P$611,0),""))</f>
        <v/>
      </c>
      <c r="M63" s="355" t="str">
        <f>IF($D63="","",IFERROR(ROUND(Zaal!$Q$611,0),""))</f>
        <v/>
      </c>
      <c r="N63" s="355" t="str">
        <f>IF($D63="","",IFERROR(ROUND(Zaal!$R$611,0),""))</f>
        <v/>
      </c>
      <c r="O63" s="355" t="str">
        <f>IF($D63="","",IFERROR(ROUND(Zaal!$S$611,0),""))</f>
        <v/>
      </c>
      <c r="P63" s="355" t="str">
        <f>IF($D63="","",Zaal!$P$610)</f>
        <v/>
      </c>
      <c r="Q63" s="355" t="str">
        <f>IF($D63="","",Zaal!$Q$610)</f>
        <v/>
      </c>
      <c r="R63" s="355" t="str">
        <f>IF($D63="","",Zaal!$R$610)</f>
        <v/>
      </c>
      <c r="S63" s="355" t="str">
        <f>IF($D63="","",Zaal!$S$610)</f>
        <v/>
      </c>
      <c r="T63" s="355" t="str">
        <f>IF($D63="","",Zaal!$T$610)</f>
        <v/>
      </c>
      <c r="U63" s="360" t="str">
        <f>IFERROR(IF(VLOOKUP(D63,TeamsZ,5,0)=0,"",VLOOKUP(D63,TeamsZ,5,0)),"")</f>
        <v/>
      </c>
      <c r="V63" s="360" t="str">
        <f t="shared" si="3"/>
        <v/>
      </c>
      <c r="W63" s="358" t="str">
        <f>IF($D63="","",Basis!$G$5)</f>
        <v/>
      </c>
      <c r="X63" s="358" t="str">
        <f>IF($D63="","",IF(Zaal!$AE$611=0,"",Zaal!$AE$611))</f>
        <v/>
      </c>
      <c r="Y63" s="358" t="str">
        <f>IF($D63="","",IF(Zaal!$AF$611=0,"",Zaal!$AF$611))</f>
        <v/>
      </c>
      <c r="Z63" s="338" t="str">
        <f>IFERROR(Zaal!$AH$611,"")</f>
        <v/>
      </c>
    </row>
    <row r="64" spans="1:26" x14ac:dyDescent="0.25">
      <c r="A64" s="358" t="str">
        <f>IF($D64="","",Veld!$G$3)</f>
        <v/>
      </c>
      <c r="B64" s="358" t="str">
        <f>IF($D64="","",Veld!$E$2)</f>
        <v/>
      </c>
      <c r="C64" s="354" t="str">
        <f t="shared" si="2"/>
        <v/>
      </c>
      <c r="D64" s="354" t="str">
        <f>UPPER(Veld!C631)</f>
        <v/>
      </c>
      <c r="E64" s="354" t="str">
        <f>IF($D64="","","Veld")</f>
        <v/>
      </c>
      <c r="F64" s="354" t="str">
        <f>IF($D64="","",Veld!$E$631)</f>
        <v/>
      </c>
      <c r="G64" s="355" t="str">
        <f>IF($D64="","",Veld!$G$631)</f>
        <v/>
      </c>
      <c r="H64" s="355" t="str">
        <f>PROPER(IF($D64="","",Veld!$F$631))</f>
        <v/>
      </c>
      <c r="I64" s="355" t="str">
        <f>IF($D64="","",Veld!$J$631)</f>
        <v/>
      </c>
      <c r="J64" s="355" t="str">
        <f>IF($D64="","",Veld!$K$631)</f>
        <v/>
      </c>
      <c r="K64" s="356" t="str">
        <f>IFERROR(ROUND(Veld!$L$631,1),"")</f>
        <v/>
      </c>
      <c r="L64" s="355" t="str">
        <f>IF($D64="","",IFERROR(ROUND(Veld!$P$631,0),""))</f>
        <v/>
      </c>
      <c r="M64" s="355" t="str">
        <f>IF($D64="","",IFERROR(ROUND(Veld!$Q$631,0),""))</f>
        <v/>
      </c>
      <c r="N64" s="355" t="str">
        <f>IF($D64="","",IFERROR(ROUND(Veld!$R$631,0),""))</f>
        <v/>
      </c>
      <c r="O64" s="355"/>
      <c r="P64" s="355" t="str">
        <f>IF($D64="","",Veld!$P$630)</f>
        <v/>
      </c>
      <c r="Q64" s="355" t="str">
        <f>IF($D64="","",Veld!$Q$630)</f>
        <v/>
      </c>
      <c r="R64" s="355" t="str">
        <f>IF($D64="","",Veld!$R$630)</f>
        <v/>
      </c>
      <c r="S64" s="355"/>
      <c r="T64" s="355" t="str">
        <f>IF($D64="","",Veld!$T$630)</f>
        <v/>
      </c>
      <c r="U64" s="360" t="str">
        <f>IFERROR(IF(VLOOKUP(D64,TeamsV,5,0)=0,"",VLOOKUP(D64,TeamsV,5,0)),"")</f>
        <v/>
      </c>
      <c r="V64" s="360" t="str">
        <f t="shared" si="3"/>
        <v/>
      </c>
      <c r="W64" s="358" t="str">
        <f>IF($D64="","",Basis!$G$5)</f>
        <v/>
      </c>
      <c r="X64" s="358" t="str">
        <f>IF($D64="","",IF(Veld!$AE$631=0,"",Veld!$AE$631))</f>
        <v/>
      </c>
      <c r="Y64" s="358" t="str">
        <f>IF($D64="","",IF(Veld!$AF$631=0,"",Veld!$AF$631))</f>
        <v/>
      </c>
      <c r="Z64" s="338" t="str">
        <f>IFERROR(Veld!$AH$631,"")</f>
        <v/>
      </c>
    </row>
    <row r="65" spans="1:26" x14ac:dyDescent="0.25">
      <c r="A65" s="358" t="str">
        <f>IF($D65="","",Zaal!$G$3)</f>
        <v/>
      </c>
      <c r="B65" s="358" t="str">
        <f>IF($D65="","",Zaal!$E$2)</f>
        <v/>
      </c>
      <c r="C65" s="354" t="str">
        <f t="shared" si="2"/>
        <v/>
      </c>
      <c r="D65" s="354" t="str">
        <f>UPPER(Zaal!C631)</f>
        <v/>
      </c>
      <c r="E65" s="354" t="str">
        <f>IF($D65="","","Zaal")</f>
        <v/>
      </c>
      <c r="F65" s="354" t="str">
        <f>IF($D65="","",Zaal!$E$631)</f>
        <v/>
      </c>
      <c r="G65" s="355" t="str">
        <f>IF($D65="","",Zaal!$G$631)</f>
        <v/>
      </c>
      <c r="H65" s="355" t="str">
        <f>PROPER(IF($D65="","",Zaal!$F$631))</f>
        <v/>
      </c>
      <c r="I65" s="355" t="str">
        <f>IF($D65="","",Zaal!$J$631)</f>
        <v/>
      </c>
      <c r="J65" s="355" t="str">
        <f>IF($D65="","",Zaal!$K$631)</f>
        <v/>
      </c>
      <c r="K65" s="356" t="str">
        <f>IFERROR(ROUND(Zaal!$L$631,1),"")</f>
        <v/>
      </c>
      <c r="L65" s="355" t="str">
        <f>IF($D65="","",IFERROR(ROUND(Zaal!$P$631,0),""))</f>
        <v/>
      </c>
      <c r="M65" s="355" t="str">
        <f>IF($D65="","",IFERROR(ROUND(Zaal!$Q$631,0),""))</f>
        <v/>
      </c>
      <c r="N65" s="355" t="str">
        <f>IF($D65="","",IFERROR(ROUND(Zaal!$R$631,0),""))</f>
        <v/>
      </c>
      <c r="O65" s="355" t="str">
        <f>IF($D65="","",IFERROR(ROUND(Zaal!$S$631,0),""))</f>
        <v/>
      </c>
      <c r="P65" s="355" t="str">
        <f>IF($D65="","",Zaal!$P$630)</f>
        <v/>
      </c>
      <c r="Q65" s="355" t="str">
        <f>IF($D65="","",Zaal!$Q$630)</f>
        <v/>
      </c>
      <c r="R65" s="355" t="str">
        <f>IF($D65="","",Zaal!$R$630)</f>
        <v/>
      </c>
      <c r="S65" s="355" t="str">
        <f>IF($D65="","",Zaal!$S$630)</f>
        <v/>
      </c>
      <c r="T65" s="355" t="str">
        <f>IF($D65="","",Zaal!$T$630)</f>
        <v/>
      </c>
      <c r="U65" s="360" t="str">
        <f>IFERROR(IF(VLOOKUP(D65,TeamsZ,5,0)=0,"",VLOOKUP(D65,TeamsZ,5,0)),"")</f>
        <v/>
      </c>
      <c r="V65" s="360" t="str">
        <f t="shared" si="3"/>
        <v/>
      </c>
      <c r="W65" s="358" t="str">
        <f>IF($D65="","",Basis!$G$5)</f>
        <v/>
      </c>
      <c r="X65" s="358" t="str">
        <f>IF($D65="","",IF(Zaal!$AE$631=0,"",Zaal!$AE$631))</f>
        <v/>
      </c>
      <c r="Y65" s="358" t="str">
        <f>IF($D65="","",IF(Zaal!$AF$631=0,"",Zaal!$AF$631))</f>
        <v/>
      </c>
      <c r="Z65" s="338" t="str">
        <f>IFERROR(Zaal!$AH$631,"")</f>
        <v/>
      </c>
    </row>
    <row r="66" spans="1:26" x14ac:dyDescent="0.25">
      <c r="A66" s="358" t="str">
        <f>IF($D66="","",Veld!$G$3)</f>
        <v/>
      </c>
      <c r="B66" s="358" t="str">
        <f>IF($D66="","",Veld!$E$2)</f>
        <v/>
      </c>
      <c r="C66" s="354" t="str">
        <f t="shared" ref="C66:C97" si="4">IF($D66="","",IF(ISTEXT($D66),LEFT($D66,1),"S"))</f>
        <v/>
      </c>
      <c r="D66" s="354" t="str">
        <f>UPPER(Veld!C651)</f>
        <v/>
      </c>
      <c r="E66" s="354" t="str">
        <f>IF($D66="","","Veld")</f>
        <v/>
      </c>
      <c r="F66" s="354" t="str">
        <f>IF($D66="","",Veld!$E$651)</f>
        <v/>
      </c>
      <c r="G66" s="355" t="str">
        <f>IF($D66="","",Veld!$G$651)</f>
        <v/>
      </c>
      <c r="H66" s="355" t="str">
        <f>PROPER(IF($D66="","",Veld!$F$651))</f>
        <v/>
      </c>
      <c r="I66" s="355" t="str">
        <f>IF($D66="","",Veld!$J$651)</f>
        <v/>
      </c>
      <c r="J66" s="355" t="str">
        <f>IF($D66="","",Veld!$K$651)</f>
        <v/>
      </c>
      <c r="K66" s="356" t="str">
        <f>IFERROR(ROUND(Veld!$L$651,1),"")</f>
        <v/>
      </c>
      <c r="L66" s="355" t="str">
        <f>IF($D66="","",IFERROR(ROUND(Veld!$P$651,0),""))</f>
        <v/>
      </c>
      <c r="M66" s="355" t="str">
        <f>IF($D66="","",IFERROR(ROUND(Veld!$Q$651,0),""))</f>
        <v/>
      </c>
      <c r="N66" s="355" t="str">
        <f>IF($D66="","",IFERROR(ROUND(Veld!$R$651,0),""))</f>
        <v/>
      </c>
      <c r="O66" s="355"/>
      <c r="P66" s="355" t="str">
        <f>IF($D66="","",Veld!$P$650)</f>
        <v/>
      </c>
      <c r="Q66" s="355" t="str">
        <f>IF($D66="","",Veld!$Q$650)</f>
        <v/>
      </c>
      <c r="R66" s="355" t="str">
        <f>IF($D66="","",Veld!$R$650)</f>
        <v/>
      </c>
      <c r="S66" s="355"/>
      <c r="T66" s="355" t="str">
        <f>IF($D66="","",Veld!$T$650)</f>
        <v/>
      </c>
      <c r="U66" s="360" t="str">
        <f>IFERROR(IF(VLOOKUP(D66,TeamsV,5,0)=0,"",VLOOKUP(D66,TeamsV,5,0)),"")</f>
        <v/>
      </c>
      <c r="V66" s="360" t="str">
        <f t="shared" ref="V66:V97" si="5">SUBSTITUTE(IFERROR(VLOOKUP(D66&amp;E66,DispTot,3,0),""),0,"")</f>
        <v/>
      </c>
      <c r="W66" s="358" t="str">
        <f>IF($D66="","",Basis!$G$5)</f>
        <v/>
      </c>
      <c r="X66" s="358" t="str">
        <f>IF($D66="","",IF(Veld!$AE$651=0,"",Veld!$AE$651))</f>
        <v/>
      </c>
      <c r="Y66" s="358" t="str">
        <f>IF($D66="","",IF(Veld!$AF$651=0,"",Veld!$AF$651))</f>
        <v/>
      </c>
      <c r="Z66" s="338" t="str">
        <f>IFERROR(Veld!$AH$651,"")</f>
        <v/>
      </c>
    </row>
    <row r="67" spans="1:26" x14ac:dyDescent="0.25">
      <c r="A67" s="358" t="str">
        <f>IF($D67="","",Zaal!$G$3)</f>
        <v/>
      </c>
      <c r="B67" s="358" t="str">
        <f>IF($D67="","",Zaal!$E$2)</f>
        <v/>
      </c>
      <c r="C67" s="354" t="str">
        <f t="shared" si="4"/>
        <v/>
      </c>
      <c r="D67" s="354" t="str">
        <f>UPPER(Zaal!C651)</f>
        <v/>
      </c>
      <c r="E67" s="354" t="str">
        <f>IF($D67="","","Zaal")</f>
        <v/>
      </c>
      <c r="F67" s="354" t="str">
        <f>IF($D67="","",Zaal!$E$651)</f>
        <v/>
      </c>
      <c r="G67" s="355" t="str">
        <f>IF($D67="","",Zaal!$G$651)</f>
        <v/>
      </c>
      <c r="H67" s="355" t="str">
        <f>PROPER(IF($D67="","",Zaal!$F$651))</f>
        <v/>
      </c>
      <c r="I67" s="355" t="str">
        <f>IF($D67="","",Zaal!$J$651)</f>
        <v/>
      </c>
      <c r="J67" s="355" t="str">
        <f>IF($D67="","",Zaal!$K$651)</f>
        <v/>
      </c>
      <c r="K67" s="356" t="str">
        <f>IFERROR(ROUND(Zaal!$L$651,1),"")</f>
        <v/>
      </c>
      <c r="L67" s="355" t="str">
        <f>IF($D67="","",IFERROR(ROUND(Zaal!$P$651,0),""))</f>
        <v/>
      </c>
      <c r="M67" s="355" t="str">
        <f>IF($D67="","",IFERROR(ROUND(Zaal!$Q$651,0),""))</f>
        <v/>
      </c>
      <c r="N67" s="355" t="str">
        <f>IF($D67="","",IFERROR(ROUND(Zaal!$R$651,0),""))</f>
        <v/>
      </c>
      <c r="O67" s="355" t="str">
        <f>IF($D67="","",IFERROR(ROUND(Zaal!$S$651,0),""))</f>
        <v/>
      </c>
      <c r="P67" s="355" t="str">
        <f>IF($D67="","",Zaal!$P$650)</f>
        <v/>
      </c>
      <c r="Q67" s="355" t="str">
        <f>IF($D67="","",Zaal!$Q$650)</f>
        <v/>
      </c>
      <c r="R67" s="355" t="str">
        <f>IF($D67="","",Zaal!$R$650)</f>
        <v/>
      </c>
      <c r="S67" s="355" t="str">
        <f>IF($D67="","",Zaal!$S$650)</f>
        <v/>
      </c>
      <c r="T67" s="355" t="str">
        <f>IF($D67="","",Zaal!$T$650)</f>
        <v/>
      </c>
      <c r="U67" s="360" t="str">
        <f>IFERROR(IF(VLOOKUP(D67,TeamsZ,5,0)=0,"",VLOOKUP(D67,TeamsZ,5,0)),"")</f>
        <v/>
      </c>
      <c r="V67" s="360" t="str">
        <f t="shared" si="5"/>
        <v/>
      </c>
      <c r="W67" s="358" t="str">
        <f>IF($D67="","",Basis!$G$5)</f>
        <v/>
      </c>
      <c r="X67" s="358" t="str">
        <f>IF($D67="","",IF(Zaal!$AE$651=0,"",Zaal!$AE$651))</f>
        <v/>
      </c>
      <c r="Y67" s="358" t="str">
        <f>IF($D67="","",IF(Zaal!$AF$651=0,"",Zaal!$AF$651))</f>
        <v/>
      </c>
      <c r="Z67" s="338" t="str">
        <f>IFERROR(Zaal!$AH$651,"")</f>
        <v/>
      </c>
    </row>
    <row r="68" spans="1:26" x14ac:dyDescent="0.25">
      <c r="A68" s="358" t="str">
        <f>IF($D68="","",Veld!$G$3)</f>
        <v/>
      </c>
      <c r="B68" s="358" t="str">
        <f>IF($D68="","",Veld!$E$2)</f>
        <v/>
      </c>
      <c r="C68" s="354" t="str">
        <f t="shared" si="4"/>
        <v/>
      </c>
      <c r="D68" s="354" t="str">
        <f>UPPER(Veld!C671)</f>
        <v/>
      </c>
      <c r="E68" s="354" t="str">
        <f>IF($D68="","","Veld")</f>
        <v/>
      </c>
      <c r="F68" s="354" t="str">
        <f>IF($D68="","",Veld!$E$671)</f>
        <v/>
      </c>
      <c r="G68" s="355" t="str">
        <f>IF($D68="","",Veld!$G$671)</f>
        <v/>
      </c>
      <c r="H68" s="355" t="str">
        <f>PROPER(IF($D68="","",Veld!$F$671))</f>
        <v/>
      </c>
      <c r="I68" s="355" t="str">
        <f>IF($D68="","",Veld!$J$671)</f>
        <v/>
      </c>
      <c r="J68" s="355" t="str">
        <f>IF($D68="","",Veld!$K$671)</f>
        <v/>
      </c>
      <c r="K68" s="356" t="str">
        <f>IFERROR(ROUND(Veld!$L$671,1),"")</f>
        <v/>
      </c>
      <c r="L68" s="355" t="str">
        <f>IF($D68="","",IFERROR(ROUND(Veld!$P$671,0),""))</f>
        <v/>
      </c>
      <c r="M68" s="355" t="str">
        <f>IF($D68="","",IFERROR(ROUND(Veld!$Q$671,0),""))</f>
        <v/>
      </c>
      <c r="N68" s="355" t="str">
        <f>IF($D68="","",IFERROR(ROUND(Veld!$R$671,0),""))</f>
        <v/>
      </c>
      <c r="O68" s="355"/>
      <c r="P68" s="355" t="str">
        <f>IF($D68="","",Veld!$P$670)</f>
        <v/>
      </c>
      <c r="Q68" s="355" t="str">
        <f>IF($D68="","",Veld!$Q$670)</f>
        <v/>
      </c>
      <c r="R68" s="355" t="str">
        <f>IF($D68="","",Veld!$R$670)</f>
        <v/>
      </c>
      <c r="S68" s="355"/>
      <c r="T68" s="355" t="str">
        <f>IF($D68="","",Veld!$T$670)</f>
        <v/>
      </c>
      <c r="U68" s="360" t="str">
        <f>IFERROR(IF(VLOOKUP(D68,TeamsV,5,0)=0,"",VLOOKUP(D68,TeamsV,5,0)),"")</f>
        <v/>
      </c>
      <c r="V68" s="360" t="str">
        <f t="shared" si="5"/>
        <v/>
      </c>
      <c r="W68" s="358" t="str">
        <f>IF($D68="","",Basis!$G$5)</f>
        <v/>
      </c>
      <c r="X68" s="358" t="str">
        <f>IF($D68="","",IF(Veld!$AE$671=0,"",Veld!$AE$671))</f>
        <v/>
      </c>
      <c r="Y68" s="358" t="str">
        <f>IF($D68="","",IF(Veld!$AF$671=0,"",Veld!$AF$671))</f>
        <v/>
      </c>
      <c r="Z68" s="338" t="str">
        <f>IFERROR(Veld!$AH$671,"")</f>
        <v/>
      </c>
    </row>
    <row r="69" spans="1:26" x14ac:dyDescent="0.25">
      <c r="A69" s="358" t="str">
        <f>IF($D69="","",Zaal!$G$3)</f>
        <v/>
      </c>
      <c r="B69" s="358" t="str">
        <f>IF($D69="","",Zaal!$E$2)</f>
        <v/>
      </c>
      <c r="C69" s="354" t="str">
        <f t="shared" si="4"/>
        <v/>
      </c>
      <c r="D69" s="354" t="str">
        <f>UPPER(Zaal!C671)</f>
        <v/>
      </c>
      <c r="E69" s="354" t="str">
        <f>IF($D69="","","Zaal")</f>
        <v/>
      </c>
      <c r="F69" s="354" t="str">
        <f>IF($D69="","",Zaal!$E$671)</f>
        <v/>
      </c>
      <c r="G69" s="355" t="str">
        <f>IF($D69="","",Zaal!$G$671)</f>
        <v/>
      </c>
      <c r="H69" s="355" t="str">
        <f>PROPER(IF($D69="","",Zaal!$F$671))</f>
        <v/>
      </c>
      <c r="I69" s="355" t="str">
        <f>IF($D69="","",Zaal!$J$671)</f>
        <v/>
      </c>
      <c r="J69" s="355" t="str">
        <f>IF($D69="","",Zaal!$K$671)</f>
        <v/>
      </c>
      <c r="K69" s="356" t="str">
        <f>IFERROR(ROUND(Zaal!$L$671,1),"")</f>
        <v/>
      </c>
      <c r="L69" s="355" t="str">
        <f>IF($D69="","",IFERROR(ROUND(Zaal!$P$671,0),""))</f>
        <v/>
      </c>
      <c r="M69" s="355" t="str">
        <f>IF($D69="","",IFERROR(ROUND(Zaal!$Q$671,0),""))</f>
        <v/>
      </c>
      <c r="N69" s="355" t="str">
        <f>IF($D69="","",IFERROR(ROUND(Zaal!$R$671,0),""))</f>
        <v/>
      </c>
      <c r="O69" s="355" t="str">
        <f>IF($D69="","",IFERROR(ROUND(Zaal!$S$671,0),""))</f>
        <v/>
      </c>
      <c r="P69" s="355" t="str">
        <f>IF($D69="","",Zaal!$P$670)</f>
        <v/>
      </c>
      <c r="Q69" s="355" t="str">
        <f>IF($D69="","",Zaal!$Q$670)</f>
        <v/>
      </c>
      <c r="R69" s="355" t="str">
        <f>IF($D69="","",Zaal!$R$670)</f>
        <v/>
      </c>
      <c r="S69" s="355" t="str">
        <f>IF($D69="","",Zaal!$S$670)</f>
        <v/>
      </c>
      <c r="T69" s="355" t="str">
        <f>IF($D69="","",Zaal!$T$670)</f>
        <v/>
      </c>
      <c r="U69" s="360" t="str">
        <f>IFERROR(IF(VLOOKUP(D69,TeamsZ,5,0)=0,"",VLOOKUP(D69,TeamsZ,5,0)),"")</f>
        <v/>
      </c>
      <c r="V69" s="360" t="str">
        <f t="shared" si="5"/>
        <v/>
      </c>
      <c r="W69" s="358" t="str">
        <f>IF($D69="","",Basis!$G$5)</f>
        <v/>
      </c>
      <c r="X69" s="358" t="str">
        <f>IF($D69="","",IF(Zaal!$AE$671=0,"",Zaal!$AE$671))</f>
        <v/>
      </c>
      <c r="Y69" s="358" t="str">
        <f>IF($D69="","",IF(Zaal!$AF$671=0,"",Zaal!$AF$671))</f>
        <v/>
      </c>
      <c r="Z69" s="338" t="str">
        <f>IFERROR(Zaal!$AH$671,"")</f>
        <v/>
      </c>
    </row>
    <row r="70" spans="1:26" x14ac:dyDescent="0.25">
      <c r="A70" s="358" t="str">
        <f>IF($D70="","",Veld!$G$3)</f>
        <v/>
      </c>
      <c r="B70" s="358" t="str">
        <f>IF($D70="","",Veld!$E$2)</f>
        <v/>
      </c>
      <c r="C70" s="354" t="str">
        <f t="shared" si="4"/>
        <v/>
      </c>
      <c r="D70" s="354" t="str">
        <f>UPPER(Veld!C691)</f>
        <v/>
      </c>
      <c r="E70" s="354" t="str">
        <f>IF($D70="","","Veld")</f>
        <v/>
      </c>
      <c r="F70" s="354" t="str">
        <f>IF($D70="","",Veld!$E$691)</f>
        <v/>
      </c>
      <c r="G70" s="355" t="str">
        <f>IF($D70="","",Veld!$G$691)</f>
        <v/>
      </c>
      <c r="H70" s="355" t="str">
        <f>PROPER(IF($D70="","",Veld!$F$691))</f>
        <v/>
      </c>
      <c r="I70" s="355" t="str">
        <f>IF($D70="","",Veld!$J$691)</f>
        <v/>
      </c>
      <c r="J70" s="355" t="str">
        <f>IF($D70="","",Veld!$K$691)</f>
        <v/>
      </c>
      <c r="K70" s="356" t="str">
        <f>IFERROR(ROUND(Veld!$L$691,1),"")</f>
        <v/>
      </c>
      <c r="L70" s="355" t="str">
        <f>IF($D70="","",IFERROR(ROUND(Veld!$P$691,0),""))</f>
        <v/>
      </c>
      <c r="M70" s="355" t="str">
        <f>IF($D70="","",IFERROR(ROUND(Veld!$Q$691,0),""))</f>
        <v/>
      </c>
      <c r="N70" s="355" t="str">
        <f>IF($D70="","",IFERROR(ROUND(Veld!$R$691,0),""))</f>
        <v/>
      </c>
      <c r="O70" s="355"/>
      <c r="P70" s="355" t="str">
        <f>IF($D70="","",Veld!$P$690)</f>
        <v/>
      </c>
      <c r="Q70" s="355" t="str">
        <f>IF($D70="","",Veld!$Q$690)</f>
        <v/>
      </c>
      <c r="R70" s="355" t="str">
        <f>IF($D70="","",Veld!$R$690)</f>
        <v/>
      </c>
      <c r="S70" s="355"/>
      <c r="T70" s="355" t="str">
        <f>IF($D70="","",Veld!$T$690)</f>
        <v/>
      </c>
      <c r="U70" s="360" t="str">
        <f>IFERROR(IF(VLOOKUP(D70,TeamsV,5,0)=0,"",VLOOKUP(D70,TeamsV,5,0)),"")</f>
        <v/>
      </c>
      <c r="V70" s="360" t="str">
        <f t="shared" si="5"/>
        <v/>
      </c>
      <c r="W70" s="358" t="str">
        <f>IF($D70="","",Basis!$G$5)</f>
        <v/>
      </c>
      <c r="X70" s="358" t="str">
        <f>IF($D70="","",IF(Veld!$AE$691=0,"",Veld!$AE$691))</f>
        <v/>
      </c>
      <c r="Y70" s="358" t="str">
        <f>IF($D70="","",IF(Veld!$AF$691=0,"",Veld!$AF$691))</f>
        <v/>
      </c>
      <c r="Z70" s="338" t="str">
        <f>IFERROR(Veld!$AH$691,"")</f>
        <v/>
      </c>
    </row>
    <row r="71" spans="1:26" x14ac:dyDescent="0.25">
      <c r="A71" s="358" t="str">
        <f>IF($D71="","",Zaal!$G$3)</f>
        <v/>
      </c>
      <c r="B71" s="358" t="str">
        <f>IF($D71="","",Zaal!$E$2)</f>
        <v/>
      </c>
      <c r="C71" s="354" t="str">
        <f t="shared" si="4"/>
        <v/>
      </c>
      <c r="D71" s="354" t="str">
        <f>UPPER(Zaal!C691)</f>
        <v/>
      </c>
      <c r="E71" s="354" t="str">
        <f>IF($D71="","","Zaal")</f>
        <v/>
      </c>
      <c r="F71" s="354" t="str">
        <f>IF($D71="","",Zaal!$E$691)</f>
        <v/>
      </c>
      <c r="G71" s="355" t="str">
        <f>IF($D71="","",Zaal!$G$691)</f>
        <v/>
      </c>
      <c r="H71" s="355" t="str">
        <f>PROPER(IF($D71="","",Zaal!$F$691))</f>
        <v/>
      </c>
      <c r="I71" s="355" t="str">
        <f>IF($D71="","",Zaal!$J$691)</f>
        <v/>
      </c>
      <c r="J71" s="355" t="str">
        <f>IF($D71="","",Zaal!$K$691)</f>
        <v/>
      </c>
      <c r="K71" s="356" t="str">
        <f>IFERROR(ROUND(Zaal!$L$691,1),"")</f>
        <v/>
      </c>
      <c r="L71" s="355" t="str">
        <f>IF($D71="","",IFERROR(ROUND(Zaal!$P$691,0),""))</f>
        <v/>
      </c>
      <c r="M71" s="355" t="str">
        <f>IF($D71="","",IFERROR(ROUND(Zaal!$Q$691,0),""))</f>
        <v/>
      </c>
      <c r="N71" s="355" t="str">
        <f>IF($D71="","",IFERROR(ROUND(Zaal!$R$691,0),""))</f>
        <v/>
      </c>
      <c r="O71" s="355" t="str">
        <f>IF($D71="","",IFERROR(ROUND(Zaal!$S$691,0),""))</f>
        <v/>
      </c>
      <c r="P71" s="355" t="str">
        <f>IF($D71="","",Zaal!$P$690)</f>
        <v/>
      </c>
      <c r="Q71" s="355" t="str">
        <f>IF($D71="","",Zaal!$Q$690)</f>
        <v/>
      </c>
      <c r="R71" s="355" t="str">
        <f>IF($D71="","",Zaal!$R$690)</f>
        <v/>
      </c>
      <c r="S71" s="355" t="str">
        <f>IF($D71="","",Zaal!$S$690)</f>
        <v/>
      </c>
      <c r="T71" s="355" t="str">
        <f>IF($D71="","",Zaal!$T$690)</f>
        <v/>
      </c>
      <c r="U71" s="360" t="str">
        <f>IFERROR(IF(VLOOKUP(D71,TeamsZ,5,0)=0,"",VLOOKUP(D71,TeamsZ,5,0)),"")</f>
        <v/>
      </c>
      <c r="V71" s="360" t="str">
        <f t="shared" si="5"/>
        <v/>
      </c>
      <c r="W71" s="358" t="str">
        <f>IF($D71="","",Basis!$G$5)</f>
        <v/>
      </c>
      <c r="X71" s="358" t="str">
        <f>IF($D71="","",IF(Zaal!$AE$691=0,"",Zaal!$AE$691))</f>
        <v/>
      </c>
      <c r="Y71" s="358" t="str">
        <f>IF($D71="","",IF(Zaal!$AF$691=0,"",Zaal!$AF$691))</f>
        <v/>
      </c>
      <c r="Z71" s="338" t="str">
        <f>IFERROR(Zaal!$AH$691,"")</f>
        <v/>
      </c>
    </row>
    <row r="72" spans="1:26" x14ac:dyDescent="0.25">
      <c r="A72" s="358" t="str">
        <f>IF($D72="","",Veld!$G$3)</f>
        <v/>
      </c>
      <c r="B72" s="358" t="str">
        <f>IF($D72="","",Veld!$E$2)</f>
        <v/>
      </c>
      <c r="C72" s="354" t="str">
        <f t="shared" si="4"/>
        <v/>
      </c>
      <c r="D72" s="354" t="str">
        <f>UPPER(Veld!C711)</f>
        <v/>
      </c>
      <c r="E72" s="354" t="str">
        <f>IF($D72="","","Veld")</f>
        <v/>
      </c>
      <c r="F72" s="354" t="str">
        <f>IF($D72="","",Veld!$E$711)</f>
        <v/>
      </c>
      <c r="G72" s="355" t="str">
        <f>IF($D72="","",Veld!$G$711)</f>
        <v/>
      </c>
      <c r="H72" s="355" t="str">
        <f>PROPER(IF($D72="","",Veld!$F$711))</f>
        <v/>
      </c>
      <c r="I72" s="355" t="str">
        <f>IF($D72="","",Veld!$J$711)</f>
        <v/>
      </c>
      <c r="J72" s="355" t="str">
        <f>IF($D72="","",Veld!$K$711)</f>
        <v/>
      </c>
      <c r="K72" s="356" t="str">
        <f>IFERROR(ROUND(Veld!$L$711,1),"")</f>
        <v/>
      </c>
      <c r="L72" s="355" t="str">
        <f>IF($D72="","",IFERROR(ROUND(Veld!$P$711,0),""))</f>
        <v/>
      </c>
      <c r="M72" s="355" t="str">
        <f>IF($D72="","",IFERROR(ROUND(Veld!$Q$711,0),""))</f>
        <v/>
      </c>
      <c r="N72" s="355" t="str">
        <f>IF($D72="","",IFERROR(ROUND(Veld!$R$711,0),""))</f>
        <v/>
      </c>
      <c r="O72" s="355"/>
      <c r="P72" s="355" t="str">
        <f>IF($D72="","",Veld!$P$710)</f>
        <v/>
      </c>
      <c r="Q72" s="355" t="str">
        <f>IF($D72="","",Veld!$Q$710)</f>
        <v/>
      </c>
      <c r="R72" s="355" t="str">
        <f>IF($D72="","",Veld!$R$710)</f>
        <v/>
      </c>
      <c r="S72" s="355"/>
      <c r="T72" s="355" t="str">
        <f>IF($D72="","",Veld!$T$710)</f>
        <v/>
      </c>
      <c r="U72" s="360" t="str">
        <f>IFERROR(IF(VLOOKUP(D72,TeamsV,5,0)=0,"",VLOOKUP(D72,TeamsV,5,0)),"")</f>
        <v/>
      </c>
      <c r="V72" s="360" t="str">
        <f t="shared" si="5"/>
        <v/>
      </c>
      <c r="W72" s="358" t="str">
        <f>IF($D72="","",Basis!$G$5)</f>
        <v/>
      </c>
      <c r="X72" s="358" t="str">
        <f>IF($D72="","",IF(Veld!$AE$711=0,"",Veld!$AE$711))</f>
        <v/>
      </c>
      <c r="Y72" s="358" t="str">
        <f>IF($D72="","",IF(Veld!$AF$711=0,"",Veld!$AF$711))</f>
        <v/>
      </c>
      <c r="Z72" s="338" t="str">
        <f>IFERROR(Veld!$AH$711,"")</f>
        <v/>
      </c>
    </row>
    <row r="73" spans="1:26" x14ac:dyDescent="0.25">
      <c r="A73" s="358" t="str">
        <f>IF($D73="","",Zaal!$G$3)</f>
        <v/>
      </c>
      <c r="B73" s="358" t="str">
        <f>IF($D73="","",Zaal!$E$2)</f>
        <v/>
      </c>
      <c r="C73" s="354" t="str">
        <f t="shared" si="4"/>
        <v/>
      </c>
      <c r="D73" s="354" t="str">
        <f>UPPER(Zaal!C711)</f>
        <v/>
      </c>
      <c r="E73" s="354" t="str">
        <f>IF($D73="","","Zaal")</f>
        <v/>
      </c>
      <c r="F73" s="354" t="str">
        <f>IF($D73="","",Zaal!$E$711)</f>
        <v/>
      </c>
      <c r="G73" s="355" t="str">
        <f>IF($D73="","",Zaal!$G$711)</f>
        <v/>
      </c>
      <c r="H73" s="355" t="str">
        <f>PROPER(IF($D73="","",Zaal!$F$711))</f>
        <v/>
      </c>
      <c r="I73" s="355" t="str">
        <f>IF($D73="","",Zaal!$J$711)</f>
        <v/>
      </c>
      <c r="J73" s="355" t="str">
        <f>IF($D73="","",Zaal!$K$711)</f>
        <v/>
      </c>
      <c r="K73" s="356" t="str">
        <f>IFERROR(ROUND(Zaal!$L$711,1),"")</f>
        <v/>
      </c>
      <c r="L73" s="355" t="str">
        <f>IF($D73="","",IFERROR(ROUND(Zaal!$P$711,0),""))</f>
        <v/>
      </c>
      <c r="M73" s="355" t="str">
        <f>IF($D73="","",IFERROR(ROUND(Zaal!$Q$711,0),""))</f>
        <v/>
      </c>
      <c r="N73" s="355" t="str">
        <f>IF($D73="","",IFERROR(ROUND(Zaal!$R$711,0),""))</f>
        <v/>
      </c>
      <c r="O73" s="355" t="str">
        <f>IF($D73="","",IFERROR(ROUND(Zaal!$S$711,0),""))</f>
        <v/>
      </c>
      <c r="P73" s="355" t="str">
        <f>IF($D73="","",Zaal!$P$710)</f>
        <v/>
      </c>
      <c r="Q73" s="355" t="str">
        <f>IF($D73="","",Zaal!$Q$710)</f>
        <v/>
      </c>
      <c r="R73" s="355" t="str">
        <f>IF($D73="","",Zaal!$R$710)</f>
        <v/>
      </c>
      <c r="S73" s="355" t="str">
        <f>IF($D73="","",Zaal!$S$710)</f>
        <v/>
      </c>
      <c r="T73" s="355" t="str">
        <f>IF($D73="","",Zaal!$T$710)</f>
        <v/>
      </c>
      <c r="U73" s="360" t="str">
        <f>IFERROR(IF(VLOOKUP(D73,TeamsZ,5,0)=0,"",VLOOKUP(D73,TeamsZ,5,0)),"")</f>
        <v/>
      </c>
      <c r="V73" s="360" t="str">
        <f t="shared" si="5"/>
        <v/>
      </c>
      <c r="W73" s="358" t="str">
        <f>IF($D73="","",Basis!$G$5)</f>
        <v/>
      </c>
      <c r="X73" s="358" t="str">
        <f>IF($D73="","",IF(Zaal!$AE$711=0,"",Zaal!$AE$711))</f>
        <v/>
      </c>
      <c r="Y73" s="358" t="str">
        <f>IF($D73="","",IF(Zaal!$AF$711=0,"",Zaal!$AF$711))</f>
        <v/>
      </c>
      <c r="Z73" s="338" t="str">
        <f>IFERROR(Zaal!$AH$711,"")</f>
        <v/>
      </c>
    </row>
    <row r="74" spans="1:26" x14ac:dyDescent="0.25">
      <c r="A74" s="358" t="str">
        <f>IF($D74="","",Veld!$G$3)</f>
        <v/>
      </c>
      <c r="B74" s="358" t="str">
        <f>IF($D74="","",Veld!$E$2)</f>
        <v/>
      </c>
      <c r="C74" s="354" t="str">
        <f t="shared" si="4"/>
        <v/>
      </c>
      <c r="D74" s="354" t="str">
        <f>UPPER(Veld!C731)</f>
        <v/>
      </c>
      <c r="E74" s="354" t="str">
        <f>IF($D74="","","Veld")</f>
        <v/>
      </c>
      <c r="F74" s="354" t="str">
        <f>IF($D74="","",Veld!$E$731)</f>
        <v/>
      </c>
      <c r="G74" s="355" t="str">
        <f>IF($D74="","",Veld!$G$731)</f>
        <v/>
      </c>
      <c r="H74" s="355" t="str">
        <f>PROPER(IF($D74="","",Veld!$F$731))</f>
        <v/>
      </c>
      <c r="I74" s="355" t="str">
        <f>IF($D74="","",Veld!$J$731)</f>
        <v/>
      </c>
      <c r="J74" s="355" t="str">
        <f>IF($D74="","",Veld!$K$731)</f>
        <v/>
      </c>
      <c r="K74" s="356" t="str">
        <f>IFERROR(ROUND(Veld!$L$731,1),"")</f>
        <v/>
      </c>
      <c r="L74" s="355" t="str">
        <f>IF($D74="","",IFERROR(ROUND(Veld!$P$731,0),""))</f>
        <v/>
      </c>
      <c r="M74" s="355" t="str">
        <f>IF($D74="","",IFERROR(ROUND(Veld!$Q$731,0),""))</f>
        <v/>
      </c>
      <c r="N74" s="355" t="str">
        <f>IF($D74="","",IFERROR(ROUND(Veld!$R$731,0),""))</f>
        <v/>
      </c>
      <c r="O74" s="355"/>
      <c r="P74" s="355" t="str">
        <f>IF($D74="","",Veld!$P$730)</f>
        <v/>
      </c>
      <c r="Q74" s="355" t="str">
        <f>IF($D74="","",Veld!$Q$730)</f>
        <v/>
      </c>
      <c r="R74" s="355" t="str">
        <f>IF($D74="","",Veld!$R$730)</f>
        <v/>
      </c>
      <c r="S74" s="355"/>
      <c r="T74" s="355" t="str">
        <f>IF($D74="","",Veld!$T$730)</f>
        <v/>
      </c>
      <c r="U74" s="360" t="str">
        <f>IFERROR(IF(VLOOKUP(D74,TeamsV,5,0)=0,"",VLOOKUP(D74,TeamsV,5,0)),"")</f>
        <v/>
      </c>
      <c r="V74" s="360" t="str">
        <f t="shared" si="5"/>
        <v/>
      </c>
      <c r="W74" s="358" t="str">
        <f>IF($D74="","",Basis!$G$5)</f>
        <v/>
      </c>
      <c r="X74" s="358" t="str">
        <f>IF($D74="","",IF(Veld!$AE$731=0,"",Veld!$AE$731))</f>
        <v/>
      </c>
      <c r="Y74" s="358" t="str">
        <f>IF($D74="","",IF(Veld!$AF$731=0,"",Veld!$AF$731))</f>
        <v/>
      </c>
      <c r="Z74" s="338" t="str">
        <f>IFERROR(Veld!$AH$731,"")</f>
        <v/>
      </c>
    </row>
    <row r="75" spans="1:26" x14ac:dyDescent="0.25">
      <c r="A75" s="358" t="str">
        <f>IF($D75="","",Zaal!$G$3)</f>
        <v/>
      </c>
      <c r="B75" s="358" t="str">
        <f>IF($D75="","",Zaal!$E$2)</f>
        <v/>
      </c>
      <c r="C75" s="354" t="str">
        <f t="shared" si="4"/>
        <v/>
      </c>
      <c r="D75" s="354" t="str">
        <f>UPPER(Zaal!C731)</f>
        <v/>
      </c>
      <c r="E75" s="354" t="str">
        <f>IF($D75="","","Zaal")</f>
        <v/>
      </c>
      <c r="F75" s="354" t="str">
        <f>IF($D75="","",Zaal!$E$731)</f>
        <v/>
      </c>
      <c r="G75" s="355" t="str">
        <f>IF($D75="","",Zaal!$G$731)</f>
        <v/>
      </c>
      <c r="H75" s="355" t="str">
        <f>PROPER(IF($D75="","",Zaal!$F$731))</f>
        <v/>
      </c>
      <c r="I75" s="355" t="str">
        <f>IF($D75="","",Zaal!$J$731)</f>
        <v/>
      </c>
      <c r="J75" s="355" t="str">
        <f>IF($D75="","",Zaal!$K$731)</f>
        <v/>
      </c>
      <c r="K75" s="356" t="str">
        <f>IFERROR(ROUND(Zaal!$L$731,1),"")</f>
        <v/>
      </c>
      <c r="L75" s="355" t="str">
        <f>IF($D75="","",IFERROR(ROUND(Zaal!$P$731,0),""))</f>
        <v/>
      </c>
      <c r="M75" s="355" t="str">
        <f>IF($D75="","",IFERROR(ROUND(Zaal!$Q$731,0),""))</f>
        <v/>
      </c>
      <c r="N75" s="355" t="str">
        <f>IF($D75="","",IFERROR(ROUND(Zaal!$R$731,0),""))</f>
        <v/>
      </c>
      <c r="O75" s="355" t="str">
        <f>IF($D75="","",IFERROR(ROUND(Zaal!$S$731,0),""))</f>
        <v/>
      </c>
      <c r="P75" s="355" t="str">
        <f>IF($D75="","",Zaal!$P$730)</f>
        <v/>
      </c>
      <c r="Q75" s="355" t="str">
        <f>IF($D75="","",Zaal!$Q$730)</f>
        <v/>
      </c>
      <c r="R75" s="355" t="str">
        <f>IF($D75="","",Zaal!$R$730)</f>
        <v/>
      </c>
      <c r="S75" s="355" t="str">
        <f>IF($D75="","",Zaal!$S$730)</f>
        <v/>
      </c>
      <c r="T75" s="355" t="str">
        <f>IF($D75="","",Zaal!$T$730)</f>
        <v/>
      </c>
      <c r="U75" s="360" t="str">
        <f>IFERROR(IF(VLOOKUP(D75,TeamsZ,5,0)=0,"",VLOOKUP(D75,TeamsZ,5,0)),"")</f>
        <v/>
      </c>
      <c r="V75" s="360" t="str">
        <f t="shared" si="5"/>
        <v/>
      </c>
      <c r="W75" s="358" t="str">
        <f>IF($D75="","",Basis!$G$5)</f>
        <v/>
      </c>
      <c r="X75" s="358" t="str">
        <f>IF($D75="","",IF(Zaal!$AE$731=0,"",Zaal!$AE$731))</f>
        <v/>
      </c>
      <c r="Y75" s="358" t="str">
        <f>IF($D75="","",IF(Zaal!$AF$731=0,"",Zaal!$AF$731))</f>
        <v/>
      </c>
      <c r="Z75" s="338" t="str">
        <f>IFERROR(Zaal!$AH$731,"")</f>
        <v/>
      </c>
    </row>
    <row r="76" spans="1:26" x14ac:dyDescent="0.25">
      <c r="A76" s="358" t="str">
        <f>IF($D76="","",Veld!$G$3)</f>
        <v/>
      </c>
      <c r="B76" s="358" t="str">
        <f>IF($D76="","",Veld!$E$2)</f>
        <v/>
      </c>
      <c r="C76" s="354" t="str">
        <f t="shared" si="4"/>
        <v/>
      </c>
      <c r="D76" s="354" t="str">
        <f>UPPER(Veld!C751)</f>
        <v/>
      </c>
      <c r="E76" s="354" t="str">
        <f>IF($D76="","","Veld")</f>
        <v/>
      </c>
      <c r="F76" s="354" t="str">
        <f>IF($D76="","",Veld!$E$751)</f>
        <v/>
      </c>
      <c r="G76" s="355" t="str">
        <f>IF($D76="","",Veld!$G$751)</f>
        <v/>
      </c>
      <c r="H76" s="355" t="str">
        <f>PROPER(IF($D76="","",Veld!$F$751))</f>
        <v/>
      </c>
      <c r="I76" s="355" t="str">
        <f>IF($D76="","",Veld!$J$751)</f>
        <v/>
      </c>
      <c r="J76" s="355" t="str">
        <f>IF($D76="","",Veld!$K$751)</f>
        <v/>
      </c>
      <c r="K76" s="356" t="str">
        <f>IFERROR(ROUND(Veld!$L$751,1),"")</f>
        <v/>
      </c>
      <c r="L76" s="355" t="str">
        <f>IF($D76="","",IFERROR(ROUND(Veld!$P$751,0),""))</f>
        <v/>
      </c>
      <c r="M76" s="355" t="str">
        <f>IF($D76="","",IFERROR(ROUND(Veld!$Q$751,0),""))</f>
        <v/>
      </c>
      <c r="N76" s="355" t="str">
        <f>IF($D76="","",IFERROR(ROUND(Veld!$R$751,0),""))</f>
        <v/>
      </c>
      <c r="O76" s="355"/>
      <c r="P76" s="355" t="str">
        <f>IF($D76="","",Veld!$P$750)</f>
        <v/>
      </c>
      <c r="Q76" s="355" t="str">
        <f>IF($D76="","",Veld!$Q$750)</f>
        <v/>
      </c>
      <c r="R76" s="355" t="str">
        <f>IF($D76="","",Veld!$R$750)</f>
        <v/>
      </c>
      <c r="S76" s="355"/>
      <c r="T76" s="355" t="str">
        <f>IF($D76="","",Veld!$T$750)</f>
        <v/>
      </c>
      <c r="U76" s="360" t="str">
        <f>IFERROR(IF(VLOOKUP(D76,TeamsV,5,0)=0,"",VLOOKUP(D76,TeamsV,5,0)),"")</f>
        <v/>
      </c>
      <c r="V76" s="360" t="str">
        <f t="shared" si="5"/>
        <v/>
      </c>
      <c r="W76" s="358" t="str">
        <f>IF($D76="","",Basis!$G$5)</f>
        <v/>
      </c>
      <c r="X76" s="358" t="str">
        <f>IF($D76="","",IF(Veld!$AE$751=0,"",Veld!$AE$751))</f>
        <v/>
      </c>
      <c r="Y76" s="358" t="str">
        <f>IF($D76="","",IF(Veld!$AF$751=0,"",Veld!$AF$751))</f>
        <v/>
      </c>
      <c r="Z76" s="338" t="str">
        <f>IFERROR(Veld!$AH$751,"")</f>
        <v/>
      </c>
    </row>
    <row r="77" spans="1:26" x14ac:dyDescent="0.25">
      <c r="A77" s="358" t="str">
        <f>IF($D77="","",Zaal!$G$3)</f>
        <v/>
      </c>
      <c r="B77" s="358" t="str">
        <f>IF($D77="","",Zaal!$E$2)</f>
        <v/>
      </c>
      <c r="C77" s="354" t="str">
        <f t="shared" si="4"/>
        <v/>
      </c>
      <c r="D77" s="354" t="str">
        <f>UPPER(Zaal!C751)</f>
        <v/>
      </c>
      <c r="E77" s="354" t="str">
        <f>IF($D77="","","Zaal")</f>
        <v/>
      </c>
      <c r="F77" s="354" t="str">
        <f>IF($D77="","",Zaal!$E$751)</f>
        <v/>
      </c>
      <c r="G77" s="355" t="str">
        <f>IF($D77="","",Zaal!$G$751)</f>
        <v/>
      </c>
      <c r="H77" s="355" t="str">
        <f>PROPER(IF($D77="","",Zaal!$F$751))</f>
        <v/>
      </c>
      <c r="I77" s="355" t="str">
        <f>IF($D77="","",Zaal!$J$751)</f>
        <v/>
      </c>
      <c r="J77" s="355" t="str">
        <f>IF($D77="","",Zaal!$K$751)</f>
        <v/>
      </c>
      <c r="K77" s="356" t="str">
        <f>IFERROR(ROUND(Zaal!$L$751,1),"")</f>
        <v/>
      </c>
      <c r="L77" s="355" t="str">
        <f>IF($D77="","",IFERROR(ROUND(Zaal!$P$751,0),""))</f>
        <v/>
      </c>
      <c r="M77" s="355" t="str">
        <f>IF($D77="","",IFERROR(ROUND(Zaal!$Q$751,0),""))</f>
        <v/>
      </c>
      <c r="N77" s="355" t="str">
        <f>IF($D77="","",IFERROR(ROUND(Zaal!$R$751,0),""))</f>
        <v/>
      </c>
      <c r="O77" s="355" t="str">
        <f>IF($D77="","",IFERROR(ROUND(Zaal!$S$751,0),""))</f>
        <v/>
      </c>
      <c r="P77" s="355" t="str">
        <f>IF($D77="","",Zaal!$P$750)</f>
        <v/>
      </c>
      <c r="Q77" s="355" t="str">
        <f>IF($D77="","",Zaal!$Q$750)</f>
        <v/>
      </c>
      <c r="R77" s="355" t="str">
        <f>IF($D77="","",Zaal!$R$750)</f>
        <v/>
      </c>
      <c r="S77" s="355" t="str">
        <f>IF($D77="","",Zaal!$S$750)</f>
        <v/>
      </c>
      <c r="T77" s="355" t="str">
        <f>IF($D77="","",Zaal!$T$750)</f>
        <v/>
      </c>
      <c r="U77" s="360" t="str">
        <f>IFERROR(IF(VLOOKUP(D77,TeamsZ,5,0)=0,"",VLOOKUP(D77,TeamsZ,5,0)),"")</f>
        <v/>
      </c>
      <c r="V77" s="360" t="str">
        <f t="shared" si="5"/>
        <v/>
      </c>
      <c r="W77" s="358" t="str">
        <f>IF($D77="","",Basis!$G$5)</f>
        <v/>
      </c>
      <c r="X77" s="358" t="str">
        <f>IF($D77="","",IF(Zaal!$AE$751=0,"",Zaal!$AE$751))</f>
        <v/>
      </c>
      <c r="Y77" s="358" t="str">
        <f>IF($D77="","",IF(Zaal!$AF$751=0,"",Zaal!$AF$751))</f>
        <v/>
      </c>
      <c r="Z77" s="338" t="str">
        <f>IFERROR(Zaal!$AH$751,"")</f>
        <v/>
      </c>
    </row>
    <row r="78" spans="1:26" x14ac:dyDescent="0.25">
      <c r="A78" s="358" t="str">
        <f>IF($D78="","",Veld!$G$3)</f>
        <v/>
      </c>
      <c r="B78" s="358" t="str">
        <f>IF($D78="","",Veld!$E$2)</f>
        <v/>
      </c>
      <c r="C78" s="354" t="str">
        <f t="shared" si="4"/>
        <v/>
      </c>
      <c r="D78" s="354" t="str">
        <f>UPPER(Veld!C771)</f>
        <v/>
      </c>
      <c r="E78" s="354" t="str">
        <f>IF($D78="","","Veld")</f>
        <v/>
      </c>
      <c r="F78" s="354" t="str">
        <f>IF($D78="","",Veld!$E$771)</f>
        <v/>
      </c>
      <c r="G78" s="355" t="str">
        <f>IF($D78="","",Veld!$G$771)</f>
        <v/>
      </c>
      <c r="H78" s="355" t="str">
        <f>PROPER(IF($D78="","",Veld!$F$771))</f>
        <v/>
      </c>
      <c r="I78" s="355" t="str">
        <f>IF($D78="","",Veld!$J$771)</f>
        <v/>
      </c>
      <c r="J78" s="355" t="str">
        <f>IF($D78="","",Veld!$K$771)</f>
        <v/>
      </c>
      <c r="K78" s="356" t="str">
        <f>IFERROR(ROUND(Veld!$L$771,1),"")</f>
        <v/>
      </c>
      <c r="L78" s="355" t="str">
        <f>IF($D78="","",IFERROR(ROUND(Veld!$P$771,0),""))</f>
        <v/>
      </c>
      <c r="M78" s="355" t="str">
        <f>IF($D78="","",IFERROR(ROUND(Veld!$Q$771,0),""))</f>
        <v/>
      </c>
      <c r="N78" s="355" t="str">
        <f>IF($D78="","",IFERROR(ROUND(Veld!$R$771,0),""))</f>
        <v/>
      </c>
      <c r="O78" s="355"/>
      <c r="P78" s="355" t="str">
        <f>IF($D78="","",Veld!$P$770)</f>
        <v/>
      </c>
      <c r="Q78" s="355" t="str">
        <f>IF($D78="","",Veld!$Q$770)</f>
        <v/>
      </c>
      <c r="R78" s="355" t="str">
        <f>IF($D78="","",Veld!$R$770)</f>
        <v/>
      </c>
      <c r="S78" s="355"/>
      <c r="T78" s="355" t="str">
        <f>IF($D78="","",Veld!$T$770)</f>
        <v/>
      </c>
      <c r="U78" s="360" t="str">
        <f>IFERROR(IF(VLOOKUP(D78,TeamsV,5,0)=0,"",VLOOKUP(D78,TeamsV,5,0)),"")</f>
        <v/>
      </c>
      <c r="V78" s="360" t="str">
        <f t="shared" si="5"/>
        <v/>
      </c>
      <c r="W78" s="358" t="str">
        <f>IF($D78="","",Basis!$G$5)</f>
        <v/>
      </c>
      <c r="X78" s="358" t="str">
        <f>IF($D78="","",IF(Veld!$AE$771=0,"",Veld!$AE$771))</f>
        <v/>
      </c>
      <c r="Y78" s="358" t="str">
        <f>IF($D78="","",IF(Veld!$AF$771=0,"",Veld!$AF$771))</f>
        <v/>
      </c>
      <c r="Z78" s="338" t="str">
        <f>IFERROR(Veld!$AH$771,"")</f>
        <v/>
      </c>
    </row>
    <row r="79" spans="1:26" x14ac:dyDescent="0.25">
      <c r="A79" s="358" t="str">
        <f>IF($D79="","",Zaal!$G$3)</f>
        <v/>
      </c>
      <c r="B79" s="358" t="str">
        <f>IF($D79="","",Zaal!$E$2)</f>
        <v/>
      </c>
      <c r="C79" s="354" t="str">
        <f t="shared" si="4"/>
        <v/>
      </c>
      <c r="D79" s="354" t="str">
        <f>UPPER(Zaal!C771)</f>
        <v/>
      </c>
      <c r="E79" s="354" t="str">
        <f>IF($D79="","","Zaal")</f>
        <v/>
      </c>
      <c r="F79" s="354" t="str">
        <f>IF($D79="","",Zaal!$E$771)</f>
        <v/>
      </c>
      <c r="G79" s="355" t="str">
        <f>IF($D79="","",Zaal!$G$771)</f>
        <v/>
      </c>
      <c r="H79" s="355" t="str">
        <f>PROPER(IF($D79="","",Zaal!$F$771))</f>
        <v/>
      </c>
      <c r="I79" s="355" t="str">
        <f>IF($D79="","",Zaal!$J$771)</f>
        <v/>
      </c>
      <c r="J79" s="355" t="str">
        <f>IF($D79="","",Zaal!$K$771)</f>
        <v/>
      </c>
      <c r="K79" s="356" t="str">
        <f>IFERROR(ROUND(Zaal!$L$771,1),"")</f>
        <v/>
      </c>
      <c r="L79" s="355" t="str">
        <f>IF($D79="","",IFERROR(ROUND(Zaal!$P$771,0),""))</f>
        <v/>
      </c>
      <c r="M79" s="355" t="str">
        <f>IF($D79="","",IFERROR(ROUND(Zaal!$Q$771,0),""))</f>
        <v/>
      </c>
      <c r="N79" s="355" t="str">
        <f>IF($D79="","",IFERROR(ROUND(Zaal!$R$771,0),""))</f>
        <v/>
      </c>
      <c r="O79" s="355" t="str">
        <f>IF($D79="","",IFERROR(ROUND(Zaal!$S$771,0),""))</f>
        <v/>
      </c>
      <c r="P79" s="355" t="str">
        <f>IF($D79="","",Zaal!$P$770)</f>
        <v/>
      </c>
      <c r="Q79" s="355" t="str">
        <f>IF($D79="","",Zaal!$Q$770)</f>
        <v/>
      </c>
      <c r="R79" s="355" t="str">
        <f>IF($D79="","",Zaal!$R$770)</f>
        <v/>
      </c>
      <c r="S79" s="355" t="str">
        <f>IF($D79="","",Zaal!$S$770)</f>
        <v/>
      </c>
      <c r="T79" s="355" t="str">
        <f>IF($D79="","",Zaal!$T$770)</f>
        <v/>
      </c>
      <c r="U79" s="360" t="str">
        <f>IFERROR(IF(VLOOKUP(D79,TeamsZ,5,0)=0,"",VLOOKUP(D79,TeamsZ,5,0)),"")</f>
        <v/>
      </c>
      <c r="V79" s="360" t="str">
        <f t="shared" si="5"/>
        <v/>
      </c>
      <c r="W79" s="358" t="str">
        <f>IF($D79="","",Basis!$G$5)</f>
        <v/>
      </c>
      <c r="X79" s="358" t="str">
        <f>IF($D79="","",IF(Zaal!$AE$771=0,"",Zaal!$AE$771))</f>
        <v/>
      </c>
      <c r="Y79" s="358" t="str">
        <f>IF($D79="","",IF(Zaal!$AF$771=0,"",Zaal!$AF$771))</f>
        <v/>
      </c>
      <c r="Z79" s="338" t="str">
        <f>IFERROR(Zaal!$AH$771,"")</f>
        <v/>
      </c>
    </row>
    <row r="80" spans="1:26" x14ac:dyDescent="0.25">
      <c r="A80" s="358" t="str">
        <f>IF($D80="","",Veld!$G$3)</f>
        <v/>
      </c>
      <c r="B80" s="358" t="str">
        <f>IF($D80="","",Veld!$E$2)</f>
        <v/>
      </c>
      <c r="C80" s="354" t="str">
        <f t="shared" si="4"/>
        <v/>
      </c>
      <c r="D80" s="354" t="str">
        <f>UPPER(Veld!C791)</f>
        <v/>
      </c>
      <c r="E80" s="354" t="str">
        <f>IF($D80="","","Veld")</f>
        <v/>
      </c>
      <c r="F80" s="354" t="str">
        <f>IF($D80="","",Veld!$E$791)</f>
        <v/>
      </c>
      <c r="G80" s="355" t="str">
        <f>IF($D80="","",Veld!$G$791)</f>
        <v/>
      </c>
      <c r="H80" s="355" t="str">
        <f>PROPER(IF($D80="","",Veld!$F$791))</f>
        <v/>
      </c>
      <c r="I80" s="355" t="str">
        <f>IF($D80="","",Veld!$J$791)</f>
        <v/>
      </c>
      <c r="J80" s="355" t="str">
        <f>IF($D80="","",Veld!$K$791)</f>
        <v/>
      </c>
      <c r="K80" s="356" t="str">
        <f>IFERROR(ROUND(Veld!$L$791,1),"")</f>
        <v/>
      </c>
      <c r="L80" s="355" t="str">
        <f>IF($D80="","",IFERROR(ROUND(Veld!$P$791,0),""))</f>
        <v/>
      </c>
      <c r="M80" s="355" t="str">
        <f>IF($D80="","",IFERROR(ROUND(Veld!$Q$791,0),""))</f>
        <v/>
      </c>
      <c r="N80" s="355" t="str">
        <f>IF($D80="","",IFERROR(ROUND(Veld!$R$791,0),""))</f>
        <v/>
      </c>
      <c r="O80" s="355"/>
      <c r="P80" s="355" t="str">
        <f>IF($D80="","",Veld!$P$790)</f>
        <v/>
      </c>
      <c r="Q80" s="355" t="str">
        <f>IF($D80="","",Veld!$Q$790)</f>
        <v/>
      </c>
      <c r="R80" s="355" t="str">
        <f>IF($D80="","",Veld!$R$790)</f>
        <v/>
      </c>
      <c r="S80" s="355"/>
      <c r="T80" s="355" t="str">
        <f>IF($D80="","",Veld!$T$790)</f>
        <v/>
      </c>
      <c r="U80" s="360" t="str">
        <f>IFERROR(IF(VLOOKUP(D80,TeamsV,5,0)=0,"",VLOOKUP(D80,TeamsV,5,0)),"")</f>
        <v/>
      </c>
      <c r="V80" s="360" t="str">
        <f t="shared" si="5"/>
        <v/>
      </c>
      <c r="W80" s="358" t="str">
        <f>IF($D80="","",Basis!$G$5)</f>
        <v/>
      </c>
      <c r="X80" s="358" t="str">
        <f>IF($D80="","",IF(Veld!$AE$791=0,"",Veld!$AE$791))</f>
        <v/>
      </c>
      <c r="Y80" s="358" t="str">
        <f>IF($D80="","",IF(Veld!$AF$791=0,"",Veld!$AF$791))</f>
        <v/>
      </c>
      <c r="Z80" s="338" t="str">
        <f>IFERROR(Veld!$AH$791,"")</f>
        <v/>
      </c>
    </row>
    <row r="81" spans="1:26" x14ac:dyDescent="0.25">
      <c r="A81" s="358" t="str">
        <f>IF($D81="","",Zaal!$G$3)</f>
        <v/>
      </c>
      <c r="B81" s="358" t="str">
        <f>IF($D81="","",Zaal!$E$2)</f>
        <v/>
      </c>
      <c r="C81" s="354" t="str">
        <f t="shared" si="4"/>
        <v/>
      </c>
      <c r="D81" s="354" t="str">
        <f>UPPER(Zaal!C791)</f>
        <v/>
      </c>
      <c r="E81" s="354" t="str">
        <f>IF($D81="","","Zaal")</f>
        <v/>
      </c>
      <c r="F81" s="354" t="str">
        <f>IF($D81="","",Zaal!$E$791)</f>
        <v/>
      </c>
      <c r="G81" s="355" t="str">
        <f>IF($D81="","",Zaal!$G$791)</f>
        <v/>
      </c>
      <c r="H81" s="355" t="str">
        <f>PROPER(IF($D81="","",Zaal!$F$791))</f>
        <v/>
      </c>
      <c r="I81" s="355" t="str">
        <f>IF($D81="","",Zaal!$J$791)</f>
        <v/>
      </c>
      <c r="J81" s="355" t="str">
        <f>IF($D81="","",Zaal!$K$791)</f>
        <v/>
      </c>
      <c r="K81" s="356" t="str">
        <f>IFERROR(ROUND(Zaal!$L$791,1),"")</f>
        <v/>
      </c>
      <c r="L81" s="355" t="str">
        <f>IF($D81="","",IFERROR(ROUND(Zaal!$P$791,0),""))</f>
        <v/>
      </c>
      <c r="M81" s="355" t="str">
        <f>IF($D81="","",IFERROR(ROUND(Zaal!$Q$791,0),""))</f>
        <v/>
      </c>
      <c r="N81" s="355" t="str">
        <f>IF($D81="","",IFERROR(ROUND(Zaal!$R$791,0),""))</f>
        <v/>
      </c>
      <c r="O81" s="355" t="str">
        <f>IF($D81="","",IFERROR(ROUND(Zaal!$S$791,0),""))</f>
        <v/>
      </c>
      <c r="P81" s="355" t="str">
        <f>IF($D81="","",Zaal!$P$790)</f>
        <v/>
      </c>
      <c r="Q81" s="355" t="str">
        <f>IF($D81="","",Zaal!$Q$790)</f>
        <v/>
      </c>
      <c r="R81" s="355" t="str">
        <f>IF($D81="","",Zaal!$R$790)</f>
        <v/>
      </c>
      <c r="S81" s="355" t="str">
        <f>IF($D81="","",Zaal!$S$790)</f>
        <v/>
      </c>
      <c r="T81" s="355" t="str">
        <f>IF($D81="","",Zaal!$T$790)</f>
        <v/>
      </c>
      <c r="U81" s="360" t="str">
        <f>IFERROR(IF(VLOOKUP(D81,TeamsZ,5,0)=0,"",VLOOKUP(D81,TeamsZ,5,0)),"")</f>
        <v/>
      </c>
      <c r="V81" s="360" t="str">
        <f t="shared" si="5"/>
        <v/>
      </c>
      <c r="W81" s="358" t="str">
        <f>IF($D81="","",Basis!$G$5)</f>
        <v/>
      </c>
      <c r="X81" s="358" t="str">
        <f>IF($D81="","",IF(Zaal!$AE$791=0,"",Zaal!$AE$791))</f>
        <v/>
      </c>
      <c r="Y81" s="358" t="str">
        <f>IF($D81="","",IF(Zaal!$AF$791=0,"",Zaal!$AF$791))</f>
        <v/>
      </c>
      <c r="Z81" s="338" t="str">
        <f>IFERROR(Zaal!$AH$791,"")</f>
        <v/>
      </c>
    </row>
    <row r="82" spans="1:26" x14ac:dyDescent="0.25">
      <c r="A82" s="358" t="str">
        <f>IF($D82="","",Veld!$G$3)</f>
        <v/>
      </c>
      <c r="B82" s="358" t="str">
        <f>IF($D82="","",Veld!$E$2)</f>
        <v/>
      </c>
      <c r="C82" s="354" t="str">
        <f t="shared" si="4"/>
        <v/>
      </c>
      <c r="D82" s="354" t="str">
        <f>UPPER(Veld!C811)</f>
        <v/>
      </c>
      <c r="E82" s="354" t="str">
        <f>IF($D82="","","Veld")</f>
        <v/>
      </c>
      <c r="F82" s="354" t="str">
        <f>IF($D82="","",Veld!$E$811)</f>
        <v/>
      </c>
      <c r="G82" s="355" t="str">
        <f>IF($D82="","",Veld!$G$811)</f>
        <v/>
      </c>
      <c r="H82" s="355" t="str">
        <f>PROPER(IF($D82="","",Veld!$F$811))</f>
        <v/>
      </c>
      <c r="I82" s="355" t="str">
        <f>IF($D82="","",Veld!$J$811)</f>
        <v/>
      </c>
      <c r="J82" s="355" t="str">
        <f>IF($D82="","",Veld!$K$811)</f>
        <v/>
      </c>
      <c r="K82" s="356" t="str">
        <f>IFERROR(ROUND(Veld!$L$811,1),"")</f>
        <v/>
      </c>
      <c r="L82" s="355" t="str">
        <f>IF($D82="","",IFERROR(ROUND(Veld!$P$811,0),""))</f>
        <v/>
      </c>
      <c r="M82" s="355" t="str">
        <f>IF($D82="","",IFERROR(ROUND(Veld!$Q$811,0),""))</f>
        <v/>
      </c>
      <c r="N82" s="355" t="str">
        <f>IF($D82="","",IFERROR(ROUND(Veld!$R$811,0),""))</f>
        <v/>
      </c>
      <c r="O82" s="355"/>
      <c r="P82" s="355" t="str">
        <f>IF($D82="","",Veld!$P$810)</f>
        <v/>
      </c>
      <c r="Q82" s="355" t="str">
        <f>IF($D82="","",Veld!$Q$810)</f>
        <v/>
      </c>
      <c r="R82" s="355" t="str">
        <f>IF($D82="","",Veld!$R$810)</f>
        <v/>
      </c>
      <c r="S82" s="355"/>
      <c r="T82" s="355" t="str">
        <f>IF($D82="","",Veld!$T$810)</f>
        <v/>
      </c>
      <c r="U82" s="360" t="str">
        <f>IFERROR(IF(VLOOKUP(D82,TeamsV,5,0)=0,"",VLOOKUP(D82,TeamsV,5,0)),"")</f>
        <v/>
      </c>
      <c r="V82" s="360" t="str">
        <f t="shared" si="5"/>
        <v/>
      </c>
      <c r="W82" s="358" t="str">
        <f>IF($D82="","",Basis!$G$5)</f>
        <v/>
      </c>
      <c r="X82" s="358" t="str">
        <f>IF($D82="","",IF(Veld!$AE$811=0,"",Veld!$AE$811))</f>
        <v/>
      </c>
      <c r="Y82" s="358" t="str">
        <f>IF($D82="","",IF(Veld!$AF$811=0,"",Veld!$AF$811))</f>
        <v/>
      </c>
      <c r="Z82" s="338" t="str">
        <f>IFERROR(Veld!$AH$811,"")</f>
        <v/>
      </c>
    </row>
    <row r="83" spans="1:26" x14ac:dyDescent="0.25">
      <c r="A83" s="358" t="str">
        <f>IF($D83="","",Zaal!$G$3)</f>
        <v/>
      </c>
      <c r="B83" s="358" t="str">
        <f>IF($D83="","",Zaal!$E$2)</f>
        <v/>
      </c>
      <c r="C83" s="354" t="str">
        <f t="shared" si="4"/>
        <v/>
      </c>
      <c r="D83" s="354" t="str">
        <f>UPPER(Zaal!C811)</f>
        <v/>
      </c>
      <c r="E83" s="354" t="str">
        <f>IF($D83="","","Zaal")</f>
        <v/>
      </c>
      <c r="F83" s="354" t="str">
        <f>IF($D83="","",Zaal!$E$811)</f>
        <v/>
      </c>
      <c r="G83" s="355" t="str">
        <f>IF($D83="","",Zaal!$G$811)</f>
        <v/>
      </c>
      <c r="H83" s="355" t="str">
        <f>PROPER(IF($D83="","",Zaal!$F$811))</f>
        <v/>
      </c>
      <c r="I83" s="355" t="str">
        <f>IF($D83="","",Zaal!$J$811)</f>
        <v/>
      </c>
      <c r="J83" s="355" t="str">
        <f>IF($D83="","",Zaal!$K$811)</f>
        <v/>
      </c>
      <c r="K83" s="356" t="str">
        <f>IFERROR(ROUND(Zaal!$L$811,1),"")</f>
        <v/>
      </c>
      <c r="L83" s="355" t="str">
        <f>IF($D83="","",IFERROR(ROUND(Zaal!$P$811,0),""))</f>
        <v/>
      </c>
      <c r="M83" s="355" t="str">
        <f>IF($D83="","",IFERROR(ROUND(Zaal!$Q$811,0),""))</f>
        <v/>
      </c>
      <c r="N83" s="355" t="str">
        <f>IF($D83="","",IFERROR(ROUND(Zaal!$R$811,0),""))</f>
        <v/>
      </c>
      <c r="O83" s="355" t="str">
        <f>IF($D83="","",IFERROR(ROUND(Zaal!$S$811,0),""))</f>
        <v/>
      </c>
      <c r="P83" s="355" t="str">
        <f>IF($D83="","",Zaal!$P$810)</f>
        <v/>
      </c>
      <c r="Q83" s="355" t="str">
        <f>IF($D83="","",Zaal!$Q$810)</f>
        <v/>
      </c>
      <c r="R83" s="355" t="str">
        <f>IF($D83="","",Zaal!$R$810)</f>
        <v/>
      </c>
      <c r="S83" s="355" t="str">
        <f>IF($D83="","",Zaal!$S$810)</f>
        <v/>
      </c>
      <c r="T83" s="355" t="str">
        <f>IF($D83="","",Zaal!$T$810)</f>
        <v/>
      </c>
      <c r="U83" s="360" t="str">
        <f>IFERROR(IF(VLOOKUP(D83,TeamsZ,5,0)=0,"",VLOOKUP(D83,TeamsZ,5,0)),"")</f>
        <v/>
      </c>
      <c r="V83" s="360" t="str">
        <f t="shared" si="5"/>
        <v/>
      </c>
      <c r="W83" s="358" t="str">
        <f>IF($D83="","",Basis!$G$5)</f>
        <v/>
      </c>
      <c r="X83" s="358" t="str">
        <f>IF($D83="","",IF(Zaal!$AE$811=0,"",Zaal!$AE$811))</f>
        <v/>
      </c>
      <c r="Y83" s="358" t="str">
        <f>IF($D83="","",IF(Zaal!$AF$811=0,"",Zaal!$AF$811))</f>
        <v/>
      </c>
      <c r="Z83" s="338" t="str">
        <f>IFERROR(Zaal!$AH$811,"")</f>
        <v/>
      </c>
    </row>
    <row r="84" spans="1:26" x14ac:dyDescent="0.25">
      <c r="A84" s="358" t="str">
        <f>IF($D84="","",Veld!$G$3)</f>
        <v/>
      </c>
      <c r="B84" s="358" t="str">
        <f>IF($D84="","",Veld!$E$2)</f>
        <v/>
      </c>
      <c r="C84" s="354" t="str">
        <f t="shared" si="4"/>
        <v/>
      </c>
      <c r="D84" s="354" t="str">
        <f>UPPER(Veld!C831)</f>
        <v/>
      </c>
      <c r="E84" s="354" t="str">
        <f>IF($D84="","","Veld")</f>
        <v/>
      </c>
      <c r="F84" s="354" t="str">
        <f>IF($D84="","",Veld!$E$831)</f>
        <v/>
      </c>
      <c r="G84" s="355" t="str">
        <f>IF($D84="","",Veld!$G$831)</f>
        <v/>
      </c>
      <c r="H84" s="355" t="str">
        <f>PROPER(IF($D84="","",Veld!$F$831))</f>
        <v/>
      </c>
      <c r="I84" s="355" t="str">
        <f>IF($D84="","",Veld!$J$831)</f>
        <v/>
      </c>
      <c r="J84" s="355" t="str">
        <f>IF($D84="","",Veld!$K$831)</f>
        <v/>
      </c>
      <c r="K84" s="356" t="str">
        <f>IFERROR(ROUND(Veld!$L$831,1),"")</f>
        <v/>
      </c>
      <c r="L84" s="355" t="str">
        <f>IF($D84="","",IFERROR(ROUND(Veld!$P$831,0),""))</f>
        <v/>
      </c>
      <c r="M84" s="355" t="str">
        <f>IF($D84="","",IFERROR(ROUND(Veld!$Q$831,0),""))</f>
        <v/>
      </c>
      <c r="N84" s="355" t="str">
        <f>IF($D84="","",IFERROR(ROUND(Veld!$R$831,0),""))</f>
        <v/>
      </c>
      <c r="O84" s="355"/>
      <c r="P84" s="355" t="str">
        <f>IF($D84="","",Veld!$P$830)</f>
        <v/>
      </c>
      <c r="Q84" s="355" t="str">
        <f>IF($D84="","",Veld!$Q$830)</f>
        <v/>
      </c>
      <c r="R84" s="355" t="str">
        <f>IF($D84="","",Veld!$R$830)</f>
        <v/>
      </c>
      <c r="S84" s="355"/>
      <c r="T84" s="355" t="str">
        <f>IF($D84="","",Veld!$T$830)</f>
        <v/>
      </c>
      <c r="U84" s="360" t="str">
        <f>IFERROR(IF(VLOOKUP(D84,TeamsV,5,0)=0,"",VLOOKUP(D84,TeamsV,5,0)),"")</f>
        <v/>
      </c>
      <c r="V84" s="360" t="str">
        <f t="shared" si="5"/>
        <v/>
      </c>
      <c r="W84" s="358" t="str">
        <f>IF($D84="","",Basis!$G$5)</f>
        <v/>
      </c>
      <c r="X84" s="358" t="str">
        <f>IF($D84="","",IF(Veld!$AE$831=0,"",Veld!$AE$831))</f>
        <v/>
      </c>
      <c r="Y84" s="358" t="str">
        <f>IF($D84="","",IF(Veld!$AF$831=0,"",Veld!$AF$831))</f>
        <v/>
      </c>
      <c r="Z84" s="338" t="str">
        <f>IFERROR(Veld!$AH$831,"")</f>
        <v/>
      </c>
    </row>
    <row r="85" spans="1:26" x14ac:dyDescent="0.25">
      <c r="A85" s="358" t="str">
        <f>IF($D85="","",Zaal!$G$3)</f>
        <v/>
      </c>
      <c r="B85" s="358" t="str">
        <f>IF($D85="","",Zaal!$E$2)</f>
        <v/>
      </c>
      <c r="C85" s="354" t="str">
        <f t="shared" si="4"/>
        <v/>
      </c>
      <c r="D85" s="354" t="str">
        <f>UPPER(Zaal!C831)</f>
        <v/>
      </c>
      <c r="E85" s="354" t="str">
        <f>IF($D85="","","Zaal")</f>
        <v/>
      </c>
      <c r="F85" s="354" t="str">
        <f>IF($D85="","",Zaal!$E$831)</f>
        <v/>
      </c>
      <c r="G85" s="355" t="str">
        <f>IF($D85="","",Zaal!$G$831)</f>
        <v/>
      </c>
      <c r="H85" s="355" t="str">
        <f>PROPER(IF($D85="","",Zaal!$F$831))</f>
        <v/>
      </c>
      <c r="I85" s="355" t="str">
        <f>IF($D85="","",Zaal!$J$831)</f>
        <v/>
      </c>
      <c r="J85" s="355" t="str">
        <f>IF($D85="","",Zaal!$K$831)</f>
        <v/>
      </c>
      <c r="K85" s="356" t="str">
        <f>IFERROR(ROUND(Zaal!$L$831,1),"")</f>
        <v/>
      </c>
      <c r="L85" s="355" t="str">
        <f>IF($D85="","",IFERROR(ROUND(Zaal!$P$831,0),""))</f>
        <v/>
      </c>
      <c r="M85" s="355" t="str">
        <f>IF($D85="","",IFERROR(ROUND(Zaal!$Q$831,0),""))</f>
        <v/>
      </c>
      <c r="N85" s="355" t="str">
        <f>IF($D85="","",IFERROR(ROUND(Zaal!$R$831,0),""))</f>
        <v/>
      </c>
      <c r="O85" s="355" t="str">
        <f>IF($D85="","",IFERROR(ROUND(Zaal!$S$831,0),""))</f>
        <v/>
      </c>
      <c r="P85" s="355" t="str">
        <f>IF($D85="","",Zaal!$P$830)</f>
        <v/>
      </c>
      <c r="Q85" s="355" t="str">
        <f>IF($D85="","",Zaal!$Q$830)</f>
        <v/>
      </c>
      <c r="R85" s="355" t="str">
        <f>IF($D85="","",Zaal!$R$830)</f>
        <v/>
      </c>
      <c r="S85" s="355" t="str">
        <f>IF($D85="","",Zaal!$S$830)</f>
        <v/>
      </c>
      <c r="T85" s="355" t="str">
        <f>IF($D85="","",Zaal!$T$830)</f>
        <v/>
      </c>
      <c r="U85" s="360" t="str">
        <f>IFERROR(IF(VLOOKUP(D85,TeamsZ,5,0)=0,"",VLOOKUP(D85,TeamsZ,5,0)),"")</f>
        <v/>
      </c>
      <c r="V85" s="360" t="str">
        <f t="shared" si="5"/>
        <v/>
      </c>
      <c r="W85" s="358" t="str">
        <f>IF($D85="","",Basis!$G$5)</f>
        <v/>
      </c>
      <c r="X85" s="358" t="str">
        <f>IF($D85="","",IF(Zaal!$AE$831=0,"",Zaal!$AE$831))</f>
        <v/>
      </c>
      <c r="Y85" s="358" t="str">
        <f>IF($D85="","",IF(Zaal!$AF$831=0,"",Zaal!$AF$831))</f>
        <v/>
      </c>
      <c r="Z85" s="338" t="str">
        <f>IFERROR(Zaal!$AH$831,"")</f>
        <v/>
      </c>
    </row>
    <row r="86" spans="1:26" x14ac:dyDescent="0.25">
      <c r="A86" s="358" t="str">
        <f>IF($D86="","",Veld!$G$3)</f>
        <v/>
      </c>
      <c r="B86" s="358" t="str">
        <f>IF($D86="","",Veld!$E$2)</f>
        <v/>
      </c>
      <c r="C86" s="354" t="str">
        <f t="shared" si="4"/>
        <v/>
      </c>
      <c r="D86" s="354" t="str">
        <f>UPPER(Veld!C851)</f>
        <v/>
      </c>
      <c r="E86" s="354" t="str">
        <f>IF($D86="","","Veld")</f>
        <v/>
      </c>
      <c r="F86" s="354" t="str">
        <f>IF($D86="","",Veld!$E$851)</f>
        <v/>
      </c>
      <c r="G86" s="355" t="str">
        <f>IF($D86="","",Veld!$G$851)</f>
        <v/>
      </c>
      <c r="H86" s="355" t="str">
        <f>PROPER(IF($D86="","",Veld!$F$851))</f>
        <v/>
      </c>
      <c r="I86" s="355" t="str">
        <f>IF($D86="","",Veld!$J$851)</f>
        <v/>
      </c>
      <c r="J86" s="355" t="str">
        <f>IF($D86="","",Veld!$K$851)</f>
        <v/>
      </c>
      <c r="K86" s="356" t="str">
        <f>IFERROR(ROUND(Veld!$L$851,1),"")</f>
        <v/>
      </c>
      <c r="L86" s="355" t="str">
        <f>IF($D86="","",IFERROR(ROUND(Veld!$P$851,0),""))</f>
        <v/>
      </c>
      <c r="M86" s="355" t="str">
        <f>IF($D86="","",IFERROR(ROUND(Veld!$Q$851,0),""))</f>
        <v/>
      </c>
      <c r="N86" s="355" t="str">
        <f>IF($D86="","",IFERROR(ROUND(Veld!$R$851,0),""))</f>
        <v/>
      </c>
      <c r="O86" s="355"/>
      <c r="P86" s="355" t="str">
        <f>IF($D86="","",Veld!$P$850)</f>
        <v/>
      </c>
      <c r="Q86" s="355" t="str">
        <f>IF($D86="","",Veld!$Q$850)</f>
        <v/>
      </c>
      <c r="R86" s="355" t="str">
        <f>IF($D86="","",Veld!$R$850)</f>
        <v/>
      </c>
      <c r="S86" s="355"/>
      <c r="T86" s="355" t="str">
        <f>IF($D86="","",Veld!$T$850)</f>
        <v/>
      </c>
      <c r="U86" s="360" t="str">
        <f>IFERROR(IF(VLOOKUP(D86,TeamsV,5,0)=0,"",VLOOKUP(D86,TeamsV,5,0)),"")</f>
        <v/>
      </c>
      <c r="V86" s="360" t="str">
        <f t="shared" si="5"/>
        <v/>
      </c>
      <c r="W86" s="358" t="str">
        <f>IF($D86="","",Basis!$G$5)</f>
        <v/>
      </c>
      <c r="X86" s="358" t="str">
        <f>IF($D86="","",IF(Veld!$AE$851=0,"",Veld!$AE$851))</f>
        <v/>
      </c>
      <c r="Y86" s="358" t="str">
        <f>IF($D86="","",IF(Veld!$AF$851=0,"",Veld!$AF$851))</f>
        <v/>
      </c>
      <c r="Z86" s="338" t="str">
        <f>IFERROR(Veld!$AH$851,"")</f>
        <v/>
      </c>
    </row>
    <row r="87" spans="1:26" x14ac:dyDescent="0.25">
      <c r="A87" s="358" t="str">
        <f>IF($D87="","",Zaal!$G$3)</f>
        <v/>
      </c>
      <c r="B87" s="358" t="str">
        <f>IF($D87="","",Zaal!$E$2)</f>
        <v/>
      </c>
      <c r="C87" s="354" t="str">
        <f t="shared" si="4"/>
        <v/>
      </c>
      <c r="D87" s="354" t="str">
        <f>UPPER(Zaal!C851)</f>
        <v/>
      </c>
      <c r="E87" s="354" t="str">
        <f>IF($D87="","","Zaal")</f>
        <v/>
      </c>
      <c r="F87" s="354" t="str">
        <f>IF($D87="","",Zaal!$E$851)</f>
        <v/>
      </c>
      <c r="G87" s="355" t="str">
        <f>IF($D87="","",Zaal!$G$851)</f>
        <v/>
      </c>
      <c r="H87" s="355" t="str">
        <f>PROPER(IF($D87="","",Zaal!$F$851))</f>
        <v/>
      </c>
      <c r="I87" s="355" t="str">
        <f>IF($D87="","",Zaal!$J$851)</f>
        <v/>
      </c>
      <c r="J87" s="355" t="str">
        <f>IF($D87="","",Zaal!$K$851)</f>
        <v/>
      </c>
      <c r="K87" s="356" t="str">
        <f>IFERROR(ROUND(Zaal!$L$851,1),"")</f>
        <v/>
      </c>
      <c r="L87" s="355" t="str">
        <f>IF($D87="","",IFERROR(ROUND(Zaal!$P$851,0),""))</f>
        <v/>
      </c>
      <c r="M87" s="355" t="str">
        <f>IF($D87="","",IFERROR(ROUND(Zaal!$Q$851,0),""))</f>
        <v/>
      </c>
      <c r="N87" s="355" t="str">
        <f>IF($D87="","",IFERROR(ROUND(Zaal!$R$851,0),""))</f>
        <v/>
      </c>
      <c r="O87" s="355" t="str">
        <f>IF($D87="","",IFERROR(ROUND(Zaal!$S$851,0),""))</f>
        <v/>
      </c>
      <c r="P87" s="355" t="str">
        <f>IF($D87="","",Zaal!$P$850)</f>
        <v/>
      </c>
      <c r="Q87" s="355" t="str">
        <f>IF($D87="","",Zaal!$Q$850)</f>
        <v/>
      </c>
      <c r="R87" s="355" t="str">
        <f>IF($D87="","",Zaal!$R$850)</f>
        <v/>
      </c>
      <c r="S87" s="355" t="str">
        <f>IF($D87="","",Zaal!$S$850)</f>
        <v/>
      </c>
      <c r="T87" s="355" t="str">
        <f>IF($D87="","",Zaal!$T$850)</f>
        <v/>
      </c>
      <c r="U87" s="360" t="str">
        <f>IFERROR(IF(VLOOKUP(D87,TeamsZ,5,0)=0,"",VLOOKUP(D87,TeamsZ,5,0)),"")</f>
        <v/>
      </c>
      <c r="V87" s="360" t="str">
        <f t="shared" si="5"/>
        <v/>
      </c>
      <c r="W87" s="358" t="str">
        <f>IF($D87="","",Basis!$G$5)</f>
        <v/>
      </c>
      <c r="X87" s="358" t="str">
        <f>IF($D87="","",IF(Zaal!$AE$851=0,"",Zaal!$AE$851))</f>
        <v/>
      </c>
      <c r="Y87" s="358" t="str">
        <f>IF($D87="","",IF(Zaal!$AF$851=0,"",Zaal!$AF$851))</f>
        <v/>
      </c>
      <c r="Z87" s="338" t="str">
        <f>IFERROR(Zaal!$AH$851,"")</f>
        <v/>
      </c>
    </row>
    <row r="88" spans="1:26" x14ac:dyDescent="0.25">
      <c r="A88" s="358" t="str">
        <f>IF($D88="","",Veld!$G$3)</f>
        <v/>
      </c>
      <c r="B88" s="358" t="str">
        <f>IF($D88="","",Veld!$E$2)</f>
        <v/>
      </c>
      <c r="C88" s="354" t="str">
        <f t="shared" si="4"/>
        <v/>
      </c>
      <c r="D88" s="354" t="str">
        <f>UPPER(Veld!C871)</f>
        <v/>
      </c>
      <c r="E88" s="354" t="str">
        <f>IF($D88="","","Veld")</f>
        <v/>
      </c>
      <c r="F88" s="354" t="str">
        <f>IF($D88="","",Veld!$E$871)</f>
        <v/>
      </c>
      <c r="G88" s="355" t="str">
        <f>IF($D88="","",Veld!$G$871)</f>
        <v/>
      </c>
      <c r="H88" s="355" t="str">
        <f>PROPER(IF($D88="","",Veld!$F$871))</f>
        <v/>
      </c>
      <c r="I88" s="355" t="str">
        <f>IF($D88="","",Veld!$J$871)</f>
        <v/>
      </c>
      <c r="J88" s="355" t="str">
        <f>IF($D88="","",Veld!$K$871)</f>
        <v/>
      </c>
      <c r="K88" s="356" t="str">
        <f>IFERROR(ROUND(Veld!$L$871,1),"")</f>
        <v/>
      </c>
      <c r="L88" s="355" t="str">
        <f>IF($D88="","",IFERROR(ROUND(Veld!$P$871,0),""))</f>
        <v/>
      </c>
      <c r="M88" s="355" t="str">
        <f>IF($D88="","",IFERROR(ROUND(Veld!$Q$871,0),""))</f>
        <v/>
      </c>
      <c r="N88" s="355" t="str">
        <f>IF($D88="","",IFERROR(ROUND(Veld!$R$871,0),""))</f>
        <v/>
      </c>
      <c r="O88" s="355"/>
      <c r="P88" s="355" t="str">
        <f>IF($D88="","",Veld!$P$870)</f>
        <v/>
      </c>
      <c r="Q88" s="355" t="str">
        <f>IF($D88="","",Veld!$Q$870)</f>
        <v/>
      </c>
      <c r="R88" s="355" t="str">
        <f>IF($D88="","",Veld!$R$870)</f>
        <v/>
      </c>
      <c r="S88" s="355"/>
      <c r="T88" s="355" t="str">
        <f>IF($D88="","",Veld!$T$870)</f>
        <v/>
      </c>
      <c r="U88" s="360" t="str">
        <f>IFERROR(IF(VLOOKUP(D88,TeamsV,5,0)=0,"",VLOOKUP(D88,TeamsV,5,0)),"")</f>
        <v/>
      </c>
      <c r="V88" s="360" t="str">
        <f t="shared" si="5"/>
        <v/>
      </c>
      <c r="W88" s="358" t="str">
        <f>IF($D88="","",Basis!$G$5)</f>
        <v/>
      </c>
      <c r="X88" s="358" t="str">
        <f>IF($D88="","",IF(Veld!$AE$871=0,"",Veld!$AE$871))</f>
        <v/>
      </c>
      <c r="Y88" s="358" t="str">
        <f>IF($D88="","",IF(Veld!$AF$871=0,"",Veld!$AF$871))</f>
        <v/>
      </c>
      <c r="Z88" s="338" t="str">
        <f>IFERROR(Veld!$AH$871,"")</f>
        <v/>
      </c>
    </row>
    <row r="89" spans="1:26" x14ac:dyDescent="0.25">
      <c r="A89" s="358" t="str">
        <f>IF($D89="","",Zaal!$G$3)</f>
        <v/>
      </c>
      <c r="B89" s="358" t="str">
        <f>IF($D89="","",Zaal!$E$2)</f>
        <v/>
      </c>
      <c r="C89" s="354" t="str">
        <f t="shared" si="4"/>
        <v/>
      </c>
      <c r="D89" s="354" t="str">
        <f>UPPER(Zaal!C871)</f>
        <v/>
      </c>
      <c r="E89" s="354" t="str">
        <f>IF($D89="","","Zaal")</f>
        <v/>
      </c>
      <c r="F89" s="354" t="str">
        <f>IF($D89="","",Zaal!$E$871)</f>
        <v/>
      </c>
      <c r="G89" s="355" t="str">
        <f>IF($D89="","",Zaal!$G$871)</f>
        <v/>
      </c>
      <c r="H89" s="355" t="str">
        <f>PROPER(IF($D89="","",Zaal!$F$871))</f>
        <v/>
      </c>
      <c r="I89" s="355" t="str">
        <f>IF($D89="","",Zaal!$J$871)</f>
        <v/>
      </c>
      <c r="J89" s="355" t="str">
        <f>IF($D89="","",Zaal!$K$871)</f>
        <v/>
      </c>
      <c r="K89" s="356" t="str">
        <f>IFERROR(ROUND(Zaal!$L$871,1),"")</f>
        <v/>
      </c>
      <c r="L89" s="355" t="str">
        <f>IF($D89="","",IFERROR(ROUND(Zaal!$P$871,0),""))</f>
        <v/>
      </c>
      <c r="M89" s="355" t="str">
        <f>IF($D89="","",IFERROR(ROUND(Zaal!$Q$871,0),""))</f>
        <v/>
      </c>
      <c r="N89" s="355" t="str">
        <f>IF($D89="","",IFERROR(ROUND(Zaal!$R$871,0),""))</f>
        <v/>
      </c>
      <c r="O89" s="355" t="str">
        <f>IF($D89="","",IFERROR(ROUND(Zaal!$S$871,0),""))</f>
        <v/>
      </c>
      <c r="P89" s="355" t="str">
        <f>IF($D89="","",Zaal!$P$870)</f>
        <v/>
      </c>
      <c r="Q89" s="355" t="str">
        <f>IF($D89="","",Zaal!$Q$870)</f>
        <v/>
      </c>
      <c r="R89" s="355" t="str">
        <f>IF($D89="","",Zaal!$R$870)</f>
        <v/>
      </c>
      <c r="S89" s="355" t="str">
        <f>IF($D89="","",Zaal!$S$870)</f>
        <v/>
      </c>
      <c r="T89" s="355" t="str">
        <f>IF($D89="","",Zaal!$T$870)</f>
        <v/>
      </c>
      <c r="U89" s="360" t="str">
        <f>IFERROR(IF(VLOOKUP(D89,TeamsZ,5,0)=0,"",VLOOKUP(D89,TeamsZ,5,0)),"")</f>
        <v/>
      </c>
      <c r="V89" s="360" t="str">
        <f t="shared" si="5"/>
        <v/>
      </c>
      <c r="W89" s="358" t="str">
        <f>IF($D89="","",Basis!$G$5)</f>
        <v/>
      </c>
      <c r="X89" s="358" t="str">
        <f>IF($D89="","",IF(Zaal!$AE$871=0,"",Zaal!$AE$871))</f>
        <v/>
      </c>
      <c r="Y89" s="358" t="str">
        <f>IF($D89="","",IF(Zaal!$AF$871=0,"",Zaal!$AF$871))</f>
        <v/>
      </c>
      <c r="Z89" s="338" t="str">
        <f>IFERROR(Zaal!$AH$871,"")</f>
        <v/>
      </c>
    </row>
    <row r="90" spans="1:26" x14ac:dyDescent="0.25">
      <c r="A90" s="358" t="str">
        <f>IF($D90="","",Veld!$G$3)</f>
        <v/>
      </c>
      <c r="B90" s="358" t="str">
        <f>IF($D90="","",Veld!$E$2)</f>
        <v/>
      </c>
      <c r="C90" s="354" t="str">
        <f t="shared" si="4"/>
        <v/>
      </c>
      <c r="D90" s="354" t="str">
        <f>UPPER(Veld!C891)</f>
        <v/>
      </c>
      <c r="E90" s="354" t="str">
        <f>IF($D90="","","Veld")</f>
        <v/>
      </c>
      <c r="F90" s="354" t="str">
        <f>IF($D90="","",Veld!$E$891)</f>
        <v/>
      </c>
      <c r="G90" s="355" t="str">
        <f>IF($D90="","",Veld!$G$891)</f>
        <v/>
      </c>
      <c r="H90" s="355" t="str">
        <f>PROPER(IF($D90="","",Veld!$F$891))</f>
        <v/>
      </c>
      <c r="I90" s="355" t="str">
        <f>IF($D90="","",Veld!$J$891)</f>
        <v/>
      </c>
      <c r="J90" s="355" t="str">
        <f>IF($D90="","",Veld!$K$891)</f>
        <v/>
      </c>
      <c r="K90" s="356" t="str">
        <f>IFERROR(ROUND(Veld!$L$891,1),"")</f>
        <v/>
      </c>
      <c r="L90" s="355" t="str">
        <f>IF($D90="","",IFERROR(ROUND(Veld!$P$891,0),""))</f>
        <v/>
      </c>
      <c r="M90" s="355" t="str">
        <f>IF($D90="","",IFERROR(ROUND(Veld!$Q$891,0),""))</f>
        <v/>
      </c>
      <c r="N90" s="355" t="str">
        <f>IF($D90="","",IFERROR(ROUND(Veld!$R$891,0),""))</f>
        <v/>
      </c>
      <c r="O90" s="355"/>
      <c r="P90" s="355" t="str">
        <f>IF($D90="","",Veld!$P$890)</f>
        <v/>
      </c>
      <c r="Q90" s="355" t="str">
        <f>IF($D90="","",Veld!$Q$890)</f>
        <v/>
      </c>
      <c r="R90" s="355" t="str">
        <f>IF($D90="","",Veld!$R$890)</f>
        <v/>
      </c>
      <c r="S90" s="355"/>
      <c r="T90" s="355" t="str">
        <f>IF($D90="","",Veld!$T$890)</f>
        <v/>
      </c>
      <c r="U90" s="360" t="str">
        <f>IFERROR(IF(VLOOKUP(D90,TeamsV,5,0)=0,"",VLOOKUP(D90,TeamsV,5,0)),"")</f>
        <v/>
      </c>
      <c r="V90" s="360" t="str">
        <f t="shared" si="5"/>
        <v/>
      </c>
      <c r="W90" s="358" t="str">
        <f>IF($D90="","",Basis!$G$5)</f>
        <v/>
      </c>
      <c r="X90" s="358" t="str">
        <f>IF($D90="","",IF(Veld!$AE$891=0,"",Veld!$AE$891))</f>
        <v/>
      </c>
      <c r="Y90" s="358" t="str">
        <f>IF($D90="","",IF(Veld!$AF$891=0,"",Veld!$AF$891))</f>
        <v/>
      </c>
      <c r="Z90" s="338" t="str">
        <f>IFERROR(Veld!$AH$891,"")</f>
        <v/>
      </c>
    </row>
    <row r="91" spans="1:26" x14ac:dyDescent="0.25">
      <c r="A91" s="358" t="str">
        <f>IF($D91="","",Zaal!$G$3)</f>
        <v/>
      </c>
      <c r="B91" s="358" t="str">
        <f>IF($D91="","",Zaal!$E$2)</f>
        <v/>
      </c>
      <c r="C91" s="354" t="str">
        <f t="shared" si="4"/>
        <v/>
      </c>
      <c r="D91" s="354" t="str">
        <f>UPPER(Zaal!C891)</f>
        <v/>
      </c>
      <c r="E91" s="354" t="str">
        <f>IF($D91="","","Zaal")</f>
        <v/>
      </c>
      <c r="F91" s="354" t="str">
        <f>IF($D91="","",Zaal!$E$891)</f>
        <v/>
      </c>
      <c r="G91" s="355" t="str">
        <f>IF($D91="","",Zaal!$G$891)</f>
        <v/>
      </c>
      <c r="H91" s="355" t="str">
        <f>PROPER(IF($D91="","",Zaal!$F$891))</f>
        <v/>
      </c>
      <c r="I91" s="355" t="str">
        <f>IF($D91="","",Zaal!$J$891)</f>
        <v/>
      </c>
      <c r="J91" s="355" t="str">
        <f>IF($D91="","",Zaal!$K$891)</f>
        <v/>
      </c>
      <c r="K91" s="356" t="str">
        <f>IFERROR(ROUND(Zaal!$L$891,1),"")</f>
        <v/>
      </c>
      <c r="L91" s="355" t="str">
        <f>IF($D91="","",IFERROR(ROUND(Zaal!$P$891,0),""))</f>
        <v/>
      </c>
      <c r="M91" s="355" t="str">
        <f>IF($D91="","",IFERROR(ROUND(Zaal!$Q$891,0),""))</f>
        <v/>
      </c>
      <c r="N91" s="355" t="str">
        <f>IF($D91="","",IFERROR(ROUND(Zaal!$R$891,0),""))</f>
        <v/>
      </c>
      <c r="O91" s="355" t="str">
        <f>IF($D91="","",IFERROR(ROUND(Zaal!$S$891,0),""))</f>
        <v/>
      </c>
      <c r="P91" s="355" t="str">
        <f>IF($D91="","",Zaal!$P$890)</f>
        <v/>
      </c>
      <c r="Q91" s="355" t="str">
        <f>IF($D91="","",Zaal!$Q$890)</f>
        <v/>
      </c>
      <c r="R91" s="355" t="str">
        <f>IF($D91="","",Zaal!$R$890)</f>
        <v/>
      </c>
      <c r="S91" s="355" t="str">
        <f>IF($D91="","",Zaal!$S$890)</f>
        <v/>
      </c>
      <c r="T91" s="355" t="str">
        <f>IF($D91="","",Zaal!$T$890)</f>
        <v/>
      </c>
      <c r="U91" s="360" t="str">
        <f>IFERROR(IF(VLOOKUP(D91,TeamsZ,5,0)=0,"",VLOOKUP(D91,TeamsZ,5,0)),"")</f>
        <v/>
      </c>
      <c r="V91" s="360" t="str">
        <f t="shared" si="5"/>
        <v/>
      </c>
      <c r="W91" s="358" t="str">
        <f>IF($D91="","",Basis!$G$5)</f>
        <v/>
      </c>
      <c r="X91" s="358" t="str">
        <f>IF($D91="","",IF(Zaal!$AE$891=0,"",Zaal!$AE$891))</f>
        <v/>
      </c>
      <c r="Y91" s="358" t="str">
        <f>IF($D91="","",IF(Zaal!$AF$891=0,"",Zaal!$AF$891))</f>
        <v/>
      </c>
      <c r="Z91" s="338" t="str">
        <f>IFERROR(Zaal!$AH$891,"")</f>
        <v/>
      </c>
    </row>
    <row r="92" spans="1:26" x14ac:dyDescent="0.25">
      <c r="A92" s="358" t="str">
        <f>IF($D92="","",Veld!$G$3)</f>
        <v/>
      </c>
      <c r="B92" s="358" t="str">
        <f>IF($D92="","",Veld!$E$2)</f>
        <v/>
      </c>
      <c r="C92" s="354" t="str">
        <f t="shared" si="4"/>
        <v/>
      </c>
      <c r="D92" s="354" t="str">
        <f>UPPER(Veld!C911)</f>
        <v/>
      </c>
      <c r="E92" s="354" t="str">
        <f>IF($D92="","","Veld")</f>
        <v/>
      </c>
      <c r="F92" s="354" t="str">
        <f>IF($D92="","",Veld!$E$911)</f>
        <v/>
      </c>
      <c r="G92" s="355" t="str">
        <f>IF($D92="","",Veld!$G$911)</f>
        <v/>
      </c>
      <c r="H92" s="355" t="str">
        <f>PROPER(IF($D92="","",Veld!$F$911))</f>
        <v/>
      </c>
      <c r="I92" s="355" t="str">
        <f>IF($D92="","",Veld!$J$911)</f>
        <v/>
      </c>
      <c r="J92" s="355" t="str">
        <f>IF($D92="","",Veld!$K$911)</f>
        <v/>
      </c>
      <c r="K92" s="356" t="str">
        <f>IFERROR(ROUND(Veld!$L$911,1),"")</f>
        <v/>
      </c>
      <c r="L92" s="355" t="str">
        <f>IF($D92="","",IFERROR(ROUND(Veld!$P$911,0),""))</f>
        <v/>
      </c>
      <c r="M92" s="355" t="str">
        <f>IF($D92="","",IFERROR(ROUND(Veld!$Q$911,0),""))</f>
        <v/>
      </c>
      <c r="N92" s="355" t="str">
        <f>IF($D92="","",IFERROR(ROUND(Veld!$R$911,0),""))</f>
        <v/>
      </c>
      <c r="O92" s="355"/>
      <c r="P92" s="355" t="str">
        <f>IF($D92="","",Veld!$P$910)</f>
        <v/>
      </c>
      <c r="Q92" s="355" t="str">
        <f>IF($D92="","",Veld!$Q$910)</f>
        <v/>
      </c>
      <c r="R92" s="355" t="str">
        <f>IF($D92="","",Veld!$R$910)</f>
        <v/>
      </c>
      <c r="S92" s="355"/>
      <c r="T92" s="355" t="str">
        <f>IF($D92="","",Veld!$T$910)</f>
        <v/>
      </c>
      <c r="U92" s="360" t="str">
        <f>IFERROR(IF(VLOOKUP(D92,TeamsV,5,0)=0,"",VLOOKUP(D92,TeamsV,5,0)),"")</f>
        <v/>
      </c>
      <c r="V92" s="360" t="str">
        <f t="shared" si="5"/>
        <v/>
      </c>
      <c r="W92" s="358" t="str">
        <f>IF($D92="","",Basis!$G$5)</f>
        <v/>
      </c>
      <c r="X92" s="358" t="str">
        <f>IF($D92="","",IF(Veld!$AE$911=0,"",Veld!$AE$911))</f>
        <v/>
      </c>
      <c r="Y92" s="358" t="str">
        <f>IF($D92="","",IF(Veld!$AF$911=0,"",Veld!$AF$911))</f>
        <v/>
      </c>
      <c r="Z92" s="338" t="str">
        <f>IFERROR(Veld!$AH$911,"")</f>
        <v/>
      </c>
    </row>
    <row r="93" spans="1:26" x14ac:dyDescent="0.25">
      <c r="A93" s="358" t="str">
        <f>IF($D93="","",Zaal!$G$3)</f>
        <v/>
      </c>
      <c r="B93" s="358" t="str">
        <f>IF($D93="","",Zaal!$E$2)</f>
        <v/>
      </c>
      <c r="C93" s="354" t="str">
        <f t="shared" si="4"/>
        <v/>
      </c>
      <c r="D93" s="354" t="str">
        <f>UPPER(Zaal!C911)</f>
        <v/>
      </c>
      <c r="E93" s="354" t="str">
        <f>IF($D93="","","Zaal")</f>
        <v/>
      </c>
      <c r="F93" s="354" t="str">
        <f>IF($D93="","",Zaal!$E$911)</f>
        <v/>
      </c>
      <c r="G93" s="355" t="str">
        <f>IF($D93="","",Zaal!$G$911)</f>
        <v/>
      </c>
      <c r="H93" s="355" t="str">
        <f>PROPER(IF($D93="","",Zaal!$F$911))</f>
        <v/>
      </c>
      <c r="I93" s="355" t="str">
        <f>IF($D93="","",Zaal!$J$911)</f>
        <v/>
      </c>
      <c r="J93" s="355" t="str">
        <f>IF($D93="","",Zaal!$K$911)</f>
        <v/>
      </c>
      <c r="K93" s="356" t="str">
        <f>IFERROR(ROUND(Zaal!$L$911,1),"")</f>
        <v/>
      </c>
      <c r="L93" s="355" t="str">
        <f>IF($D93="","",IFERROR(ROUND(Zaal!$P$911,0),""))</f>
        <v/>
      </c>
      <c r="M93" s="355" t="str">
        <f>IF($D93="","",IFERROR(ROUND(Zaal!$Q$911,0),""))</f>
        <v/>
      </c>
      <c r="N93" s="355" t="str">
        <f>IF($D93="","",IFERROR(ROUND(Zaal!$R$911,0),""))</f>
        <v/>
      </c>
      <c r="O93" s="355" t="str">
        <f>IF($D93="","",IFERROR(ROUND(Zaal!$S$911,0),""))</f>
        <v/>
      </c>
      <c r="P93" s="355" t="str">
        <f>IF($D93="","",Zaal!$P$910)</f>
        <v/>
      </c>
      <c r="Q93" s="355" t="str">
        <f>IF($D93="","",Zaal!$Q$910)</f>
        <v/>
      </c>
      <c r="R93" s="355" t="str">
        <f>IF($D93="","",Zaal!$R$910)</f>
        <v/>
      </c>
      <c r="S93" s="355" t="str">
        <f>IF($D93="","",Zaal!$S$910)</f>
        <v/>
      </c>
      <c r="T93" s="355" t="str">
        <f>IF($D93="","",Zaal!$T$910)</f>
        <v/>
      </c>
      <c r="U93" s="360" t="str">
        <f>IFERROR(IF(VLOOKUP(D93,TeamsZ,5,0)=0,"",VLOOKUP(D93,TeamsZ,5,0)),"")</f>
        <v/>
      </c>
      <c r="V93" s="360" t="str">
        <f t="shared" si="5"/>
        <v/>
      </c>
      <c r="W93" s="358" t="str">
        <f>IF($D93="","",Basis!$G$5)</f>
        <v/>
      </c>
      <c r="X93" s="358" t="str">
        <f>IF($D93="","",IF(Zaal!$AE$911=0,"",Zaal!$AE$911))</f>
        <v/>
      </c>
      <c r="Y93" s="358" t="str">
        <f>IF($D93="","",IF(Zaal!$AF$911=0,"",Zaal!$AF$911))</f>
        <v/>
      </c>
      <c r="Z93" s="338" t="str">
        <f>IFERROR(Zaal!$AH$911,"")</f>
        <v/>
      </c>
    </row>
    <row r="94" spans="1:26" x14ac:dyDescent="0.25">
      <c r="A94" s="358" t="str">
        <f>IF($D94="","",Veld!$G$3)</f>
        <v/>
      </c>
      <c r="B94" s="358" t="str">
        <f>IF($D94="","",Veld!$E$2)</f>
        <v/>
      </c>
      <c r="C94" s="354" t="str">
        <f t="shared" si="4"/>
        <v/>
      </c>
      <c r="D94" s="354" t="str">
        <f>UPPER(Veld!C931)</f>
        <v/>
      </c>
      <c r="E94" s="354" t="str">
        <f>IF($D94="","","Veld")</f>
        <v/>
      </c>
      <c r="F94" s="354" t="str">
        <f>IF($D94="","",Veld!$E$931)</f>
        <v/>
      </c>
      <c r="G94" s="355" t="str">
        <f>IF($D94="","",Veld!$G$931)</f>
        <v/>
      </c>
      <c r="H94" s="355" t="str">
        <f>PROPER(IF($D94="","",Veld!$F$931))</f>
        <v/>
      </c>
      <c r="I94" s="355" t="str">
        <f>IF($D94="","",Veld!$J$931)</f>
        <v/>
      </c>
      <c r="J94" s="355" t="str">
        <f>IF($D94="","",Veld!$K$931)</f>
        <v/>
      </c>
      <c r="K94" s="356" t="str">
        <f>IFERROR(ROUND(Veld!$L$931,1),"")</f>
        <v/>
      </c>
      <c r="L94" s="355" t="str">
        <f>IF($D94="","",IFERROR(ROUND(Veld!$P$931,0),""))</f>
        <v/>
      </c>
      <c r="M94" s="355" t="str">
        <f>IF($D94="","",IFERROR(ROUND(Veld!$Q$931,0),""))</f>
        <v/>
      </c>
      <c r="N94" s="355" t="str">
        <f>IF($D94="","",IFERROR(ROUND(Veld!$R$931,0),""))</f>
        <v/>
      </c>
      <c r="O94" s="355"/>
      <c r="P94" s="355" t="str">
        <f>IF($D94="","",Veld!$P$930)</f>
        <v/>
      </c>
      <c r="Q94" s="355" t="str">
        <f>IF($D94="","",Veld!$Q$930)</f>
        <v/>
      </c>
      <c r="R94" s="355" t="str">
        <f>IF($D94="","",Veld!$R$930)</f>
        <v/>
      </c>
      <c r="S94" s="355"/>
      <c r="T94" s="355" t="str">
        <f>IF($D94="","",Veld!$T$930)</f>
        <v/>
      </c>
      <c r="U94" s="360" t="str">
        <f>IFERROR(IF(VLOOKUP(D94,TeamsV,5,0)=0,"",VLOOKUP(D94,TeamsV,5,0)),"")</f>
        <v/>
      </c>
      <c r="V94" s="360" t="str">
        <f t="shared" si="5"/>
        <v/>
      </c>
      <c r="W94" s="358" t="str">
        <f>IF($D94="","",Basis!$G$5)</f>
        <v/>
      </c>
      <c r="X94" s="358" t="str">
        <f>IF($D94="","",IF(Veld!$AE$931=0,"",Veld!$AE$931))</f>
        <v/>
      </c>
      <c r="Y94" s="358" t="str">
        <f>IF($D94="","",IF(Veld!$AF$931=0,"",Veld!$AF$931))</f>
        <v/>
      </c>
      <c r="Z94" s="338" t="str">
        <f>IFERROR(Veld!$AH$931,"")</f>
        <v/>
      </c>
    </row>
    <row r="95" spans="1:26" x14ac:dyDescent="0.25">
      <c r="A95" s="358" t="str">
        <f>IF($D95="","",Zaal!$G$3)</f>
        <v/>
      </c>
      <c r="B95" s="358" t="str">
        <f>IF($D95="","",Zaal!$E$2)</f>
        <v/>
      </c>
      <c r="C95" s="354" t="str">
        <f t="shared" si="4"/>
        <v/>
      </c>
      <c r="D95" s="354" t="str">
        <f>UPPER(Zaal!C931)</f>
        <v/>
      </c>
      <c r="E95" s="354" t="str">
        <f>IF($D95="","","Zaal")</f>
        <v/>
      </c>
      <c r="F95" s="354" t="str">
        <f>IF($D95="","",Zaal!$E$931)</f>
        <v/>
      </c>
      <c r="G95" s="355" t="str">
        <f>IF($D95="","",Zaal!$G$931)</f>
        <v/>
      </c>
      <c r="H95" s="355" t="str">
        <f>PROPER(IF($D95="","",Zaal!$F$931))</f>
        <v/>
      </c>
      <c r="I95" s="355" t="str">
        <f>IF($D95="","",Zaal!$J$931)</f>
        <v/>
      </c>
      <c r="J95" s="355" t="str">
        <f>IF($D95="","",Zaal!$K$931)</f>
        <v/>
      </c>
      <c r="K95" s="356" t="str">
        <f>IFERROR(ROUND(Zaal!$L$931,1),"")</f>
        <v/>
      </c>
      <c r="L95" s="355" t="str">
        <f>IF($D95="","",IFERROR(ROUND(Zaal!$P$931,0),""))</f>
        <v/>
      </c>
      <c r="M95" s="355" t="str">
        <f>IF($D95="","",IFERROR(ROUND(Zaal!$Q$931,0),""))</f>
        <v/>
      </c>
      <c r="N95" s="355" t="str">
        <f>IF($D95="","",IFERROR(ROUND(Zaal!$R$931,0),""))</f>
        <v/>
      </c>
      <c r="O95" s="355" t="str">
        <f>IF($D95="","",IFERROR(ROUND(Zaal!$S$931,0),""))</f>
        <v/>
      </c>
      <c r="P95" s="355" t="str">
        <f>IF($D95="","",Zaal!$P$930)</f>
        <v/>
      </c>
      <c r="Q95" s="355" t="str">
        <f>IF($D95="","",Zaal!$Q$930)</f>
        <v/>
      </c>
      <c r="R95" s="355" t="str">
        <f>IF($D95="","",Zaal!$R$930)</f>
        <v/>
      </c>
      <c r="S95" s="355" t="str">
        <f>IF($D95="","",Zaal!$S$930)</f>
        <v/>
      </c>
      <c r="T95" s="355" t="str">
        <f>IF($D95="","",Zaal!$T$930)</f>
        <v/>
      </c>
      <c r="U95" s="360" t="str">
        <f>IFERROR(IF(VLOOKUP(D95,TeamsZ,5,0)=0,"",VLOOKUP(D95,TeamsZ,5,0)),"")</f>
        <v/>
      </c>
      <c r="V95" s="360" t="str">
        <f t="shared" si="5"/>
        <v/>
      </c>
      <c r="W95" s="358" t="str">
        <f>IF($D95="","",Basis!$G$5)</f>
        <v/>
      </c>
      <c r="X95" s="358" t="str">
        <f>IF($D95="","",IF(Zaal!$AE$931=0,"",Zaal!$AE$931))</f>
        <v/>
      </c>
      <c r="Y95" s="358" t="str">
        <f>IF($D95="","",IF(Zaal!$AF$931=0,"",Zaal!$AF$931))</f>
        <v/>
      </c>
      <c r="Z95" s="338" t="str">
        <f>IFERROR(Zaal!$AH$931,"")</f>
        <v/>
      </c>
    </row>
    <row r="96" spans="1:26" x14ac:dyDescent="0.25">
      <c r="A96" s="358" t="str">
        <f>IF($D96="","",Veld!$G$3)</f>
        <v/>
      </c>
      <c r="B96" s="358" t="str">
        <f>IF($D96="","",Veld!$E$2)</f>
        <v/>
      </c>
      <c r="C96" s="354" t="str">
        <f t="shared" si="4"/>
        <v/>
      </c>
      <c r="D96" s="354" t="str">
        <f>UPPER(Veld!C951)</f>
        <v/>
      </c>
      <c r="E96" s="354" t="str">
        <f>IF($D96="","","Veld")</f>
        <v/>
      </c>
      <c r="F96" s="354" t="str">
        <f>IF($D96="","",Veld!$E$951)</f>
        <v/>
      </c>
      <c r="G96" s="355" t="str">
        <f>IF($D96="","",Veld!$G$951)</f>
        <v/>
      </c>
      <c r="H96" s="355" t="str">
        <f>PROPER(IF($D96="","",Veld!$F$951))</f>
        <v/>
      </c>
      <c r="I96" s="355" t="str">
        <f>IF($D96="","",Veld!$J$951)</f>
        <v/>
      </c>
      <c r="J96" s="355" t="str">
        <f>IF($D96="","",Veld!$K$951)</f>
        <v/>
      </c>
      <c r="K96" s="356" t="str">
        <f>IFERROR(ROUND(Veld!$L$951,1),"")</f>
        <v/>
      </c>
      <c r="L96" s="355" t="str">
        <f>IF($D96="","",IFERROR(ROUND(Veld!$P$951,0),""))</f>
        <v/>
      </c>
      <c r="M96" s="355" t="str">
        <f>IF($D96="","",IFERROR(ROUND(Veld!$Q$951,0),""))</f>
        <v/>
      </c>
      <c r="N96" s="355" t="str">
        <f>IF($D96="","",IFERROR(ROUND(Veld!$R$951,0),""))</f>
        <v/>
      </c>
      <c r="O96" s="355"/>
      <c r="P96" s="355" t="str">
        <f>IF($D96="","",Veld!$P$950)</f>
        <v/>
      </c>
      <c r="Q96" s="355" t="str">
        <f>IF($D96="","",Veld!$Q$950)</f>
        <v/>
      </c>
      <c r="R96" s="355" t="str">
        <f>IF($D96="","",Veld!$R$950)</f>
        <v/>
      </c>
      <c r="S96" s="355"/>
      <c r="T96" s="355" t="str">
        <f>IF($D96="","",Veld!$T$950)</f>
        <v/>
      </c>
      <c r="U96" s="360" t="str">
        <f>IFERROR(IF(VLOOKUP(D96,TeamsV,5,0)=0,"",VLOOKUP(D96,TeamsV,5,0)),"")</f>
        <v/>
      </c>
      <c r="V96" s="360" t="str">
        <f t="shared" si="5"/>
        <v/>
      </c>
      <c r="W96" s="358" t="str">
        <f>IF($D96="","",Basis!$G$5)</f>
        <v/>
      </c>
      <c r="X96" s="358" t="str">
        <f>IF($D96="","",IF(Veld!$AE$951=0,"",Veld!$AE$951))</f>
        <v/>
      </c>
      <c r="Y96" s="358" t="str">
        <f>IF($D96="","",IF(Veld!$AF$951=0,"",Veld!$AF$951))</f>
        <v/>
      </c>
      <c r="Z96" s="338" t="str">
        <f>IFERROR(Veld!$AH$951,"")</f>
        <v/>
      </c>
    </row>
    <row r="97" spans="1:26" x14ac:dyDescent="0.25">
      <c r="A97" s="358" t="str">
        <f>IF($D97="","",Zaal!$G$3)</f>
        <v/>
      </c>
      <c r="B97" s="358" t="str">
        <f>IF($D97="","",Zaal!$E$2)</f>
        <v/>
      </c>
      <c r="C97" s="354" t="str">
        <f t="shared" si="4"/>
        <v/>
      </c>
      <c r="D97" s="354" t="str">
        <f>UPPER(Zaal!C951)</f>
        <v/>
      </c>
      <c r="E97" s="354" t="str">
        <f>IF($D97="","","Zaal")</f>
        <v/>
      </c>
      <c r="F97" s="354" t="str">
        <f>IF($D97="","",Zaal!$E$951)</f>
        <v/>
      </c>
      <c r="G97" s="355" t="str">
        <f>IF($D97="","",Zaal!$G$951)</f>
        <v/>
      </c>
      <c r="H97" s="355" t="str">
        <f>PROPER(IF($D97="","",Zaal!$F$951))</f>
        <v/>
      </c>
      <c r="I97" s="355" t="str">
        <f>IF($D97="","",Zaal!$J$951)</f>
        <v/>
      </c>
      <c r="J97" s="355" t="str">
        <f>IF($D97="","",Zaal!$K$951)</f>
        <v/>
      </c>
      <c r="K97" s="356" t="str">
        <f>IFERROR(ROUND(Zaal!$L$951,1),"")</f>
        <v/>
      </c>
      <c r="L97" s="355" t="str">
        <f>IF($D97="","",IFERROR(ROUND(Zaal!$P$951,0),""))</f>
        <v/>
      </c>
      <c r="M97" s="355" t="str">
        <f>IF($D97="","",IFERROR(ROUND(Zaal!$Q$951,0),""))</f>
        <v/>
      </c>
      <c r="N97" s="355" t="str">
        <f>IF($D97="","",IFERROR(ROUND(Zaal!$R$951,0),""))</f>
        <v/>
      </c>
      <c r="O97" s="355" t="str">
        <f>IF($D97="","",IFERROR(ROUND(Zaal!$S$951,0),""))</f>
        <v/>
      </c>
      <c r="P97" s="355" t="str">
        <f>IF($D97="","",Zaal!$P$950)</f>
        <v/>
      </c>
      <c r="Q97" s="355" t="str">
        <f>IF($D97="","",Zaal!$Q$950)</f>
        <v/>
      </c>
      <c r="R97" s="355" t="str">
        <f>IF($D97="","",Zaal!$R$950)</f>
        <v/>
      </c>
      <c r="S97" s="355" t="str">
        <f>IF($D97="","",Zaal!$S$950)</f>
        <v/>
      </c>
      <c r="T97" s="355" t="str">
        <f>IF($D97="","",Zaal!$T$950)</f>
        <v/>
      </c>
      <c r="U97" s="360" t="str">
        <f>IFERROR(IF(VLOOKUP(D97,TeamsZ,5,0)=0,"",VLOOKUP(D97,TeamsZ,5,0)),"")</f>
        <v/>
      </c>
      <c r="V97" s="360" t="str">
        <f t="shared" si="5"/>
        <v/>
      </c>
      <c r="W97" s="358" t="str">
        <f>IF($D97="","",Basis!$G$5)</f>
        <v/>
      </c>
      <c r="X97" s="358" t="str">
        <f>IF($D97="","",IF(Zaal!$AE$951=0,"",Zaal!$AE$951))</f>
        <v/>
      </c>
      <c r="Y97" s="358" t="str">
        <f>IF($D97="","",IF(Zaal!$AF$951=0,"",Zaal!$AF$951))</f>
        <v/>
      </c>
      <c r="Z97" s="338" t="str">
        <f>IFERROR(Zaal!$AH$951,"")</f>
        <v/>
      </c>
    </row>
    <row r="98" spans="1:26" x14ac:dyDescent="0.25">
      <c r="A98" s="358" t="str">
        <f>IF($D98="","",Veld!$G$3)</f>
        <v/>
      </c>
      <c r="B98" s="358" t="str">
        <f>IF($D98="","",Veld!$E$2)</f>
        <v/>
      </c>
      <c r="C98" s="354" t="str">
        <f t="shared" ref="C98:C129" si="6">IF($D98="","",IF(ISTEXT($D98),LEFT($D98,1),"S"))</f>
        <v/>
      </c>
      <c r="D98" s="354" t="str">
        <f>UPPER(Veld!C971)</f>
        <v/>
      </c>
      <c r="E98" s="354" t="str">
        <f>IF($D98="","","Veld")</f>
        <v/>
      </c>
      <c r="F98" s="354" t="str">
        <f>IF($D98="","",Veld!$E$971)</f>
        <v/>
      </c>
      <c r="G98" s="355" t="str">
        <f>IF($D98="","",Veld!$G$971)</f>
        <v/>
      </c>
      <c r="H98" s="355" t="str">
        <f>PROPER(IF($D98="","",Veld!$F$971))</f>
        <v/>
      </c>
      <c r="I98" s="355" t="str">
        <f>IF($D98="","",Veld!$J$971)</f>
        <v/>
      </c>
      <c r="J98" s="355" t="str">
        <f>IF($D98="","",Veld!$K$971)</f>
        <v/>
      </c>
      <c r="K98" s="356" t="str">
        <f>IFERROR(ROUND(Veld!$L$971,1),"")</f>
        <v/>
      </c>
      <c r="L98" s="355" t="str">
        <f>IF($D98="","",IFERROR(ROUND(Veld!$P$971,0),""))</f>
        <v/>
      </c>
      <c r="M98" s="355" t="str">
        <f>IF($D98="","",IFERROR(ROUND(Veld!$Q$971,0),""))</f>
        <v/>
      </c>
      <c r="N98" s="355" t="str">
        <f>IF($D98="","",IFERROR(ROUND(Veld!$R$971,0),""))</f>
        <v/>
      </c>
      <c r="O98" s="355"/>
      <c r="P98" s="355" t="str">
        <f>IF($D98="","",Veld!$P$970)</f>
        <v/>
      </c>
      <c r="Q98" s="355" t="str">
        <f>IF($D98="","",Veld!$Q$970)</f>
        <v/>
      </c>
      <c r="R98" s="355" t="str">
        <f>IF($D98="","",Veld!$R$970)</f>
        <v/>
      </c>
      <c r="S98" s="355"/>
      <c r="T98" s="355" t="str">
        <f>IF($D98="","",Veld!$T$970)</f>
        <v/>
      </c>
      <c r="U98" s="360" t="str">
        <f>IFERROR(IF(VLOOKUP(D98,TeamsV,5,0)=0,"",VLOOKUP(D98,TeamsV,5,0)),"")</f>
        <v/>
      </c>
      <c r="V98" s="360" t="str">
        <f t="shared" ref="V98:V129" si="7">SUBSTITUTE(IFERROR(VLOOKUP(D98&amp;E98,DispTot,3,0),""),0,"")</f>
        <v/>
      </c>
      <c r="W98" s="358" t="str">
        <f>IF($D98="","",Basis!$G$5)</f>
        <v/>
      </c>
      <c r="X98" s="358" t="str">
        <f>IF($D98="","",IF(Veld!$AE$971=0,"",Veld!$AE$971))</f>
        <v/>
      </c>
      <c r="Y98" s="358" t="str">
        <f>IF($D98="","",IF(Veld!$AF$971=0,"",Veld!$AF$971))</f>
        <v/>
      </c>
      <c r="Z98" s="338" t="str">
        <f>IFERROR(Veld!$AH$971,"")</f>
        <v/>
      </c>
    </row>
    <row r="99" spans="1:26" x14ac:dyDescent="0.25">
      <c r="A99" s="358" t="str">
        <f>IF($D99="","",Zaal!$G$3)</f>
        <v/>
      </c>
      <c r="B99" s="358" t="str">
        <f>IF($D99="","",Zaal!$E$2)</f>
        <v/>
      </c>
      <c r="C99" s="354" t="str">
        <f t="shared" si="6"/>
        <v/>
      </c>
      <c r="D99" s="354" t="str">
        <f>UPPER(Zaal!C971)</f>
        <v/>
      </c>
      <c r="E99" s="354" t="str">
        <f>IF($D99="","","Zaal")</f>
        <v/>
      </c>
      <c r="F99" s="354" t="str">
        <f>IF($D99="","",Zaal!$E$971)</f>
        <v/>
      </c>
      <c r="G99" s="355" t="str">
        <f>IF($D99="","",Zaal!$G$971)</f>
        <v/>
      </c>
      <c r="H99" s="355" t="str">
        <f>PROPER(IF($D99="","",Zaal!$F$971))</f>
        <v/>
      </c>
      <c r="I99" s="355" t="str">
        <f>IF($D99="","",Zaal!$J$971)</f>
        <v/>
      </c>
      <c r="J99" s="355" t="str">
        <f>IF($D99="","",Zaal!$K$971)</f>
        <v/>
      </c>
      <c r="K99" s="356" t="str">
        <f>IFERROR(ROUND(Zaal!$L$971,1),"")</f>
        <v/>
      </c>
      <c r="L99" s="355" t="str">
        <f>IF($D99="","",IFERROR(ROUND(Zaal!$P$971,0),""))</f>
        <v/>
      </c>
      <c r="M99" s="355" t="str">
        <f>IF($D99="","",IFERROR(ROUND(Zaal!$Q$971,0),""))</f>
        <v/>
      </c>
      <c r="N99" s="355" t="str">
        <f>IF($D99="","",IFERROR(ROUND(Zaal!$R$971,0),""))</f>
        <v/>
      </c>
      <c r="O99" s="355" t="str">
        <f>IF($D99="","",IFERROR(ROUND(Zaal!$S$971,0),""))</f>
        <v/>
      </c>
      <c r="P99" s="355" t="str">
        <f>IF($D99="","",Zaal!$P$970)</f>
        <v/>
      </c>
      <c r="Q99" s="355" t="str">
        <f>IF($D99="","",Zaal!$Q$970)</f>
        <v/>
      </c>
      <c r="R99" s="355" t="str">
        <f>IF($D99="","",Zaal!$R$970)</f>
        <v/>
      </c>
      <c r="S99" s="355" t="str">
        <f>IF($D99="","",Zaal!$S$970)</f>
        <v/>
      </c>
      <c r="T99" s="355" t="str">
        <f>IF($D99="","",Zaal!$T$970)</f>
        <v/>
      </c>
      <c r="U99" s="360" t="str">
        <f>IFERROR(IF(VLOOKUP(D99,TeamsZ,5,0)=0,"",VLOOKUP(D99,TeamsZ,5,0)),"")</f>
        <v/>
      </c>
      <c r="V99" s="360" t="str">
        <f t="shared" si="7"/>
        <v/>
      </c>
      <c r="W99" s="358" t="str">
        <f>IF($D99="","",Basis!$G$5)</f>
        <v/>
      </c>
      <c r="X99" s="358" t="str">
        <f>IF($D99="","",IF(Zaal!$AE$971=0,"",Zaal!$AE$971))</f>
        <v/>
      </c>
      <c r="Y99" s="358" t="str">
        <f>IF($D99="","",IF(Zaal!$AF$971=0,"",Zaal!$AF$971))</f>
        <v/>
      </c>
      <c r="Z99" s="338" t="str">
        <f>IFERROR(Zaal!$AH$971,"")</f>
        <v/>
      </c>
    </row>
    <row r="100" spans="1:26" x14ac:dyDescent="0.25">
      <c r="A100" s="358" t="str">
        <f>IF($D100="","",Veld!$G$3)</f>
        <v/>
      </c>
      <c r="B100" s="358" t="str">
        <f>IF($D100="","",Veld!$E$2)</f>
        <v/>
      </c>
      <c r="C100" s="354" t="str">
        <f t="shared" si="6"/>
        <v/>
      </c>
      <c r="D100" s="354" t="str">
        <f>UPPER(Veld!C991)</f>
        <v/>
      </c>
      <c r="E100" s="354" t="str">
        <f>IF($D100="","","Veld")</f>
        <v/>
      </c>
      <c r="F100" s="354" t="str">
        <f>IF($D100="","",Veld!$E$991)</f>
        <v/>
      </c>
      <c r="G100" s="355" t="str">
        <f>IF($D100="","",Veld!$G$991)</f>
        <v/>
      </c>
      <c r="H100" s="355" t="str">
        <f>PROPER(IF($D100="","",Veld!$F$991))</f>
        <v/>
      </c>
      <c r="I100" s="355" t="str">
        <f>IF($D100="","",Veld!$J$991)</f>
        <v/>
      </c>
      <c r="J100" s="355" t="str">
        <f>IF($D100="","",Veld!$K$991)</f>
        <v/>
      </c>
      <c r="K100" s="356" t="str">
        <f>IFERROR(ROUND(Veld!$L$991,1),"")</f>
        <v/>
      </c>
      <c r="L100" s="355" t="str">
        <f>IF($D100="","",IFERROR(ROUND(Veld!$P$991,0),""))</f>
        <v/>
      </c>
      <c r="M100" s="355" t="str">
        <f>IF($D100="","",IFERROR(ROUND(Veld!$Q$991,0),""))</f>
        <v/>
      </c>
      <c r="N100" s="355" t="str">
        <f>IF($D100="","",IFERROR(ROUND(Veld!$R$991,0),""))</f>
        <v/>
      </c>
      <c r="O100" s="355"/>
      <c r="P100" s="355" t="str">
        <f>IF($D100="","",Veld!$P$990)</f>
        <v/>
      </c>
      <c r="Q100" s="355" t="str">
        <f>IF($D100="","",Veld!$Q$990)</f>
        <v/>
      </c>
      <c r="R100" s="355" t="str">
        <f>IF($D100="","",Veld!$R$990)</f>
        <v/>
      </c>
      <c r="S100" s="355"/>
      <c r="T100" s="355" t="str">
        <f>IF($D100="","",Veld!$T$990)</f>
        <v/>
      </c>
      <c r="U100" s="360" t="str">
        <f>IFERROR(IF(VLOOKUP(D100,TeamsV,5,0)=0,"",VLOOKUP(D100,TeamsV,5,0)),"")</f>
        <v/>
      </c>
      <c r="V100" s="360" t="str">
        <f t="shared" si="7"/>
        <v/>
      </c>
      <c r="W100" s="358" t="str">
        <f>IF($D100="","",Basis!$G$5)</f>
        <v/>
      </c>
      <c r="X100" s="358" t="str">
        <f>IF($D100="","",IF(Veld!$AE$991=0,"",Veld!$AE$991))</f>
        <v/>
      </c>
      <c r="Y100" s="358" t="str">
        <f>IF($D100="","",IF(Veld!$AF$991=0,"",Veld!$AF$991))</f>
        <v/>
      </c>
      <c r="Z100" s="338" t="str">
        <f>IFERROR(Veld!$AH$991,"")</f>
        <v/>
      </c>
    </row>
    <row r="101" spans="1:26" x14ac:dyDescent="0.25">
      <c r="A101" s="358" t="str">
        <f>IF($D101="","",Zaal!$G$3)</f>
        <v/>
      </c>
      <c r="B101" s="358" t="str">
        <f>IF($D101="","",Zaal!$E$2)</f>
        <v/>
      </c>
      <c r="C101" s="354" t="str">
        <f t="shared" si="6"/>
        <v/>
      </c>
      <c r="D101" s="354" t="str">
        <f>UPPER(Zaal!C991)</f>
        <v/>
      </c>
      <c r="E101" s="354" t="str">
        <f>IF($D101="","","Zaal")</f>
        <v/>
      </c>
      <c r="F101" s="354" t="str">
        <f>IF($D101="","",Zaal!$E$991)</f>
        <v/>
      </c>
      <c r="G101" s="355" t="str">
        <f>IF($D101="","",Zaal!$G$991)</f>
        <v/>
      </c>
      <c r="H101" s="355" t="str">
        <f>PROPER(IF($D101="","",Zaal!$F$991))</f>
        <v/>
      </c>
      <c r="I101" s="355" t="str">
        <f>IF($D101="","",Zaal!$J$991)</f>
        <v/>
      </c>
      <c r="J101" s="355" t="str">
        <f>IF($D101="","",Zaal!$K$991)</f>
        <v/>
      </c>
      <c r="K101" s="356" t="str">
        <f>IFERROR(ROUND(Zaal!$L$991,1),"")</f>
        <v/>
      </c>
      <c r="L101" s="355" t="str">
        <f>IF($D101="","",IFERROR(ROUND(Zaal!$P$991,0),""))</f>
        <v/>
      </c>
      <c r="M101" s="355" t="str">
        <f>IF($D101="","",IFERROR(ROUND(Zaal!$Q$991,0),""))</f>
        <v/>
      </c>
      <c r="N101" s="355" t="str">
        <f>IF($D101="","",IFERROR(ROUND(Zaal!$R$991,0),""))</f>
        <v/>
      </c>
      <c r="O101" s="355" t="str">
        <f>IF($D101="","",IFERROR(ROUND(Zaal!$S$991,0),""))</f>
        <v/>
      </c>
      <c r="P101" s="355" t="str">
        <f>IF($D101="","",Zaal!$P$990)</f>
        <v/>
      </c>
      <c r="Q101" s="355" t="str">
        <f>IF($D101="","",Zaal!$Q$990)</f>
        <v/>
      </c>
      <c r="R101" s="355" t="str">
        <f>IF($D101="","",Zaal!$R$990)</f>
        <v/>
      </c>
      <c r="S101" s="355" t="str">
        <f>IF($D101="","",Zaal!$S$990)</f>
        <v/>
      </c>
      <c r="T101" s="355" t="str">
        <f>IF($D101="","",Zaal!$T$990)</f>
        <v/>
      </c>
      <c r="U101" s="360" t="str">
        <f>IFERROR(IF(VLOOKUP(D101,TeamsZ,5,0)=0,"",VLOOKUP(D101,TeamsZ,5,0)),"")</f>
        <v/>
      </c>
      <c r="V101" s="360" t="str">
        <f t="shared" si="7"/>
        <v/>
      </c>
      <c r="W101" s="358" t="str">
        <f>IF($D101="","",Basis!$G$5)</f>
        <v/>
      </c>
      <c r="X101" s="358" t="str">
        <f>IF($D101="","",IF(Zaal!$AE$991=0,"",Zaal!$AE$991))</f>
        <v/>
      </c>
      <c r="Y101" s="358" t="str">
        <f>IF($D101="","",IF(Zaal!$AF$991=0,"",Zaal!$AF$991))</f>
        <v/>
      </c>
      <c r="Z101" s="338" t="str">
        <f>IFERROR(Zaal!$AH$991,"")</f>
        <v/>
      </c>
    </row>
    <row r="102" spans="1:26" x14ac:dyDescent="0.25">
      <c r="A102" s="358" t="str">
        <f>IF($D102="","",Veld!$G$3)</f>
        <v/>
      </c>
      <c r="B102" s="358" t="str">
        <f>IF($D102="","",Veld!$E$2)</f>
        <v/>
      </c>
      <c r="C102" s="354" t="str">
        <f t="shared" si="6"/>
        <v/>
      </c>
      <c r="D102" s="354" t="str">
        <f>UPPER(Veld!C1011)</f>
        <v/>
      </c>
      <c r="E102" s="354" t="str">
        <f>IF($D102="","","Veld")</f>
        <v/>
      </c>
      <c r="F102" s="354" t="str">
        <f>IF($D102="","",Veld!$E$1011)</f>
        <v/>
      </c>
      <c r="G102" s="355" t="str">
        <f>IF($D102="","",Veld!$G$1011)</f>
        <v/>
      </c>
      <c r="H102" s="355" t="str">
        <f>PROPER(IF($D102="","",Veld!$F$1011))</f>
        <v/>
      </c>
      <c r="I102" s="355" t="str">
        <f>IF($D102="","",Veld!$J$1011)</f>
        <v/>
      </c>
      <c r="J102" s="355" t="str">
        <f>IF($D102="","",Veld!$K$1011)</f>
        <v/>
      </c>
      <c r="K102" s="356" t="str">
        <f>IFERROR(ROUND(Veld!$L$1011,1),"")</f>
        <v/>
      </c>
      <c r="L102" s="355" t="str">
        <f>IF($D102="","",IFERROR(ROUND(Veld!$P$1011,0),""))</f>
        <v/>
      </c>
      <c r="M102" s="355" t="str">
        <f>IF($D102="","",IFERROR(ROUND(Veld!$Q$1011,0),""))</f>
        <v/>
      </c>
      <c r="N102" s="355" t="str">
        <f>IF($D102="","",IFERROR(ROUND(Veld!$R$1011,0),""))</f>
        <v/>
      </c>
      <c r="O102" s="355"/>
      <c r="P102" s="355" t="str">
        <f>IF($D102="","",Veld!$P$1010)</f>
        <v/>
      </c>
      <c r="Q102" s="355" t="str">
        <f>IF($D102="","",Veld!$Q$1010)</f>
        <v/>
      </c>
      <c r="R102" s="355" t="str">
        <f>IF($D102="","",Veld!$R$1010)</f>
        <v/>
      </c>
      <c r="S102" s="355"/>
      <c r="T102" s="355" t="str">
        <f>IF($D102="","",Veld!$T$1010)</f>
        <v/>
      </c>
      <c r="U102" s="360" t="str">
        <f>IFERROR(IF(VLOOKUP(D102,TeamsV,5,0)=0,"",VLOOKUP(D102,TeamsV,5,0)),"")</f>
        <v/>
      </c>
      <c r="V102" s="360" t="str">
        <f t="shared" si="7"/>
        <v/>
      </c>
      <c r="W102" s="358" t="str">
        <f>IF($D102="","",Basis!$G$5)</f>
        <v/>
      </c>
      <c r="X102" s="358" t="str">
        <f>IF($D102="","",IF(Veld!$AE$1011=0,"",Veld!$AE$1011))</f>
        <v/>
      </c>
      <c r="Y102" s="358" t="str">
        <f>IF($D102="","",IF(Veld!$AF$1011=0,"",Veld!$AF$1011))</f>
        <v/>
      </c>
      <c r="Z102" s="338" t="str">
        <f>IFERROR(Veld!$AH$1011,"")</f>
        <v/>
      </c>
    </row>
    <row r="103" spans="1:26" x14ac:dyDescent="0.25">
      <c r="A103" s="358" t="str">
        <f>IF($D103="","",Zaal!$G$3)</f>
        <v/>
      </c>
      <c r="B103" s="358" t="str">
        <f>IF($D103="","",Zaal!$E$2)</f>
        <v/>
      </c>
      <c r="C103" s="354" t="str">
        <f t="shared" si="6"/>
        <v/>
      </c>
      <c r="D103" s="354" t="str">
        <f>UPPER(Zaal!C1011)</f>
        <v/>
      </c>
      <c r="E103" s="354" t="str">
        <f>IF($D103="","","Zaal")</f>
        <v/>
      </c>
      <c r="F103" s="354" t="str">
        <f>IF($D103="","",Zaal!$E$1011)</f>
        <v/>
      </c>
      <c r="G103" s="355" t="str">
        <f>IF($D103="","",Zaal!$G$1011)</f>
        <v/>
      </c>
      <c r="H103" s="355" t="str">
        <f>PROPER(IF($D103="","",Zaal!$F$1011))</f>
        <v/>
      </c>
      <c r="I103" s="355" t="str">
        <f>IF($D103="","",Zaal!$J$1011)</f>
        <v/>
      </c>
      <c r="J103" s="355" t="str">
        <f>IF($D103="","",Zaal!$K$1011)</f>
        <v/>
      </c>
      <c r="K103" s="356" t="str">
        <f>IFERROR(ROUND(Zaal!$L$1011,1),"")</f>
        <v/>
      </c>
      <c r="L103" s="355" t="str">
        <f>IF($D103="","",IFERROR(ROUND(Zaal!$P$1011,0),""))</f>
        <v/>
      </c>
      <c r="M103" s="355" t="str">
        <f>IF($D103="","",IFERROR(ROUND(Zaal!$Q$1011,0),""))</f>
        <v/>
      </c>
      <c r="N103" s="355" t="str">
        <f>IF($D103="","",IFERROR(ROUND(Zaal!$R$1011,0),""))</f>
        <v/>
      </c>
      <c r="O103" s="355" t="str">
        <f>IF($D103="","",IFERROR(ROUND(Zaal!$S$1011,0),""))</f>
        <v/>
      </c>
      <c r="P103" s="355" t="str">
        <f>IF($D103="","",Zaal!$P$1010)</f>
        <v/>
      </c>
      <c r="Q103" s="355" t="str">
        <f>IF($D103="","",Zaal!$Q$1010)</f>
        <v/>
      </c>
      <c r="R103" s="355" t="str">
        <f>IF($D103="","",Zaal!$R$1010)</f>
        <v/>
      </c>
      <c r="S103" s="355" t="str">
        <f>IF($D103="","",Zaal!$S$1010)</f>
        <v/>
      </c>
      <c r="T103" s="355" t="str">
        <f>IF($D103="","",Zaal!$T$1010)</f>
        <v/>
      </c>
      <c r="U103" s="360" t="str">
        <f>IFERROR(IF(VLOOKUP(D103,TeamsZ,5,0)=0,"",VLOOKUP(D103,TeamsZ,5,0)),"")</f>
        <v/>
      </c>
      <c r="V103" s="360" t="str">
        <f t="shared" si="7"/>
        <v/>
      </c>
      <c r="W103" s="358" t="str">
        <f>IF($D103="","",Basis!$G$5)</f>
        <v/>
      </c>
      <c r="X103" s="358" t="str">
        <f>IF($D103="","",IF(Zaal!$AE$1011=0,"",Zaal!$AE$1011))</f>
        <v/>
      </c>
      <c r="Y103" s="358" t="str">
        <f>IF($D103="","",IF(Zaal!$AF$1011=0,"",Zaal!$AF$1011))</f>
        <v/>
      </c>
      <c r="Z103" s="338" t="str">
        <f>IFERROR(Zaal!$AH$1011,"")</f>
        <v/>
      </c>
    </row>
    <row r="104" spans="1:26" x14ac:dyDescent="0.25">
      <c r="A104" s="358" t="str">
        <f>IF($D104="","",Veld!$G$3)</f>
        <v/>
      </c>
      <c r="B104" s="358" t="str">
        <f>IF($D104="","",Veld!$E$2)</f>
        <v/>
      </c>
      <c r="C104" s="354" t="str">
        <f t="shared" si="6"/>
        <v/>
      </c>
      <c r="D104" s="354" t="str">
        <f>UPPER(Veld!C1031)</f>
        <v/>
      </c>
      <c r="E104" s="354" t="str">
        <f>IF($D104="","","Veld")</f>
        <v/>
      </c>
      <c r="F104" s="354" t="str">
        <f>IF($D104="","",Veld!$E$1031)</f>
        <v/>
      </c>
      <c r="G104" s="355" t="str">
        <f>IF($D104="","",Veld!$G$1031)</f>
        <v/>
      </c>
      <c r="H104" s="355" t="str">
        <f>PROPER(IF($D104="","",Veld!$F$1031))</f>
        <v/>
      </c>
      <c r="I104" s="355" t="str">
        <f>IF($D104="","",Veld!$J$1031)</f>
        <v/>
      </c>
      <c r="J104" s="355" t="str">
        <f>IF($D104="","",Veld!$K$1031)</f>
        <v/>
      </c>
      <c r="K104" s="356" t="str">
        <f>IFERROR(ROUND(Veld!$L$1031,1),"")</f>
        <v/>
      </c>
      <c r="L104" s="355" t="str">
        <f>IF($D104="","",IFERROR(ROUND(Veld!$P$1031,0),""))</f>
        <v/>
      </c>
      <c r="M104" s="355" t="str">
        <f>IF($D104="","",IFERROR(ROUND(Veld!$Q$1031,0),""))</f>
        <v/>
      </c>
      <c r="N104" s="355" t="str">
        <f>IF($D104="","",IFERROR(ROUND(Veld!$R$1031,0),""))</f>
        <v/>
      </c>
      <c r="O104" s="355"/>
      <c r="P104" s="355" t="str">
        <f>IF($D104="","",Veld!$P$1030)</f>
        <v/>
      </c>
      <c r="Q104" s="355" t="str">
        <f>IF($D104="","",Veld!$Q$1030)</f>
        <v/>
      </c>
      <c r="R104" s="355" t="str">
        <f>IF($D104="","",Veld!$R$1030)</f>
        <v/>
      </c>
      <c r="S104" s="355"/>
      <c r="T104" s="355" t="str">
        <f>IF($D104="","",Veld!$T$1030)</f>
        <v/>
      </c>
      <c r="U104" s="360" t="str">
        <f>IFERROR(IF(VLOOKUP(D104,TeamsV,5,0)=0,"",VLOOKUP(D104,TeamsV,5,0)),"")</f>
        <v/>
      </c>
      <c r="V104" s="360" t="str">
        <f t="shared" si="7"/>
        <v/>
      </c>
      <c r="W104" s="358" t="str">
        <f>IF($D104="","",Basis!$G$5)</f>
        <v/>
      </c>
      <c r="X104" s="358" t="str">
        <f>IF($D104="","",IF(Veld!$AE$1031=0,"",Veld!$AE$1031))</f>
        <v/>
      </c>
      <c r="Y104" s="358" t="str">
        <f>IF($D104="","",IF(Veld!$AF$1031=0,"",Veld!$AF$1031))</f>
        <v/>
      </c>
      <c r="Z104" s="338" t="str">
        <f>IFERROR(Veld!$AH$1031,"")</f>
        <v/>
      </c>
    </row>
    <row r="105" spans="1:26" x14ac:dyDescent="0.25">
      <c r="A105" s="358" t="str">
        <f>IF($D105="","",Zaal!$G$3)</f>
        <v/>
      </c>
      <c r="B105" s="358" t="str">
        <f>IF($D105="","",Zaal!$E$2)</f>
        <v/>
      </c>
      <c r="C105" s="354" t="str">
        <f t="shared" si="6"/>
        <v/>
      </c>
      <c r="D105" s="354" t="str">
        <f>UPPER(Zaal!C1031)</f>
        <v/>
      </c>
      <c r="E105" s="354" t="str">
        <f>IF($D105="","","Zaal")</f>
        <v/>
      </c>
      <c r="F105" s="354" t="str">
        <f>IF($D105="","",Zaal!$E$1031)</f>
        <v/>
      </c>
      <c r="G105" s="355" t="str">
        <f>IF($D105="","",Zaal!$G$1031)</f>
        <v/>
      </c>
      <c r="H105" s="355" t="str">
        <f>PROPER(IF($D105="","",Zaal!$F$1031))</f>
        <v/>
      </c>
      <c r="I105" s="355" t="str">
        <f>IF($D105="","",Zaal!$J$1031)</f>
        <v/>
      </c>
      <c r="J105" s="355" t="str">
        <f>IF($D105="","",Zaal!$K$1031)</f>
        <v/>
      </c>
      <c r="K105" s="356" t="str">
        <f>IFERROR(ROUND(Zaal!$L$1031,1),"")</f>
        <v/>
      </c>
      <c r="L105" s="355" t="str">
        <f>IF($D105="","",IFERROR(ROUND(Zaal!$P$1031,0),""))</f>
        <v/>
      </c>
      <c r="M105" s="355" t="str">
        <f>IF($D105="","",IFERROR(ROUND(Zaal!$Q$1031,0),""))</f>
        <v/>
      </c>
      <c r="N105" s="355" t="str">
        <f>IF($D105="","",IFERROR(ROUND(Zaal!$R$1031,0),""))</f>
        <v/>
      </c>
      <c r="O105" s="355" t="str">
        <f>IF($D105="","",IFERROR(ROUND(Zaal!$S$1031,0),""))</f>
        <v/>
      </c>
      <c r="P105" s="355" t="str">
        <f>IF($D105="","",Zaal!$P$1030)</f>
        <v/>
      </c>
      <c r="Q105" s="355" t="str">
        <f>IF($D105="","",Zaal!$Q$1030)</f>
        <v/>
      </c>
      <c r="R105" s="355" t="str">
        <f>IF($D105="","",Zaal!$R$1030)</f>
        <v/>
      </c>
      <c r="S105" s="355" t="str">
        <f>IF($D105="","",Zaal!$S$1030)</f>
        <v/>
      </c>
      <c r="T105" s="355" t="str">
        <f>IF($D105="","",Zaal!$T$1030)</f>
        <v/>
      </c>
      <c r="U105" s="360" t="str">
        <f>IFERROR(IF(VLOOKUP(D105,TeamsZ,5,0)=0,"",VLOOKUP(D105,TeamsZ,5,0)),"")</f>
        <v/>
      </c>
      <c r="V105" s="360" t="str">
        <f t="shared" si="7"/>
        <v/>
      </c>
      <c r="W105" s="358" t="str">
        <f>IF($D105="","",Basis!$G$5)</f>
        <v/>
      </c>
      <c r="X105" s="358" t="str">
        <f>IF($D105="","",IF(Zaal!$AE$1031=0,"",Zaal!$AE$1031))</f>
        <v/>
      </c>
      <c r="Y105" s="358" t="str">
        <f>IF($D105="","",IF(Zaal!$AF$1031=0,"",Zaal!$AF$1031))</f>
        <v/>
      </c>
      <c r="Z105" s="338" t="str">
        <f>IFERROR(Zaal!$AH$1031,"")</f>
        <v/>
      </c>
    </row>
    <row r="106" spans="1:26" x14ac:dyDescent="0.25">
      <c r="A106" s="358" t="str">
        <f>IF($D106="","",Veld!$G$3)</f>
        <v/>
      </c>
      <c r="B106" s="358" t="str">
        <f>IF($D106="","",Veld!$E$2)</f>
        <v/>
      </c>
      <c r="C106" s="354" t="str">
        <f t="shared" si="6"/>
        <v/>
      </c>
      <c r="D106" s="354" t="str">
        <f>UPPER(Veld!C1051)</f>
        <v/>
      </c>
      <c r="E106" s="354" t="str">
        <f>IF($D106="","","Veld")</f>
        <v/>
      </c>
      <c r="F106" s="354" t="str">
        <f>IF($D106="","",Veld!$E$1051)</f>
        <v/>
      </c>
      <c r="G106" s="355" t="str">
        <f>IF($D106="","",Veld!$G$1051)</f>
        <v/>
      </c>
      <c r="H106" s="355" t="str">
        <f>PROPER(IF($D106="","",Veld!$F$1051))</f>
        <v/>
      </c>
      <c r="I106" s="355" t="str">
        <f>IF($D106="","",Veld!$J$1051)</f>
        <v/>
      </c>
      <c r="J106" s="355" t="str">
        <f>IF($D106="","",Veld!$K$1051)</f>
        <v/>
      </c>
      <c r="K106" s="356" t="str">
        <f>IFERROR(ROUND(Veld!$L$1051,1),"")</f>
        <v/>
      </c>
      <c r="L106" s="355" t="str">
        <f>IF($D106="","",IFERROR(ROUND(Veld!$P$1051,0),""))</f>
        <v/>
      </c>
      <c r="M106" s="355" t="str">
        <f>IF($D106="","",IFERROR(ROUND(Veld!$Q$1051,0),""))</f>
        <v/>
      </c>
      <c r="N106" s="355" t="str">
        <f>IF($D106="","",IFERROR(ROUND(Veld!$R$1051,0),""))</f>
        <v/>
      </c>
      <c r="O106" s="355"/>
      <c r="P106" s="355" t="str">
        <f>IF($D106="","",Veld!$P$1050)</f>
        <v/>
      </c>
      <c r="Q106" s="355" t="str">
        <f>IF($D106="","",Veld!$Q$1050)</f>
        <v/>
      </c>
      <c r="R106" s="355" t="str">
        <f>IF($D106="","",Veld!$R$1050)</f>
        <v/>
      </c>
      <c r="S106" s="355"/>
      <c r="T106" s="355" t="str">
        <f>IF($D106="","",Veld!$T$1050)</f>
        <v/>
      </c>
      <c r="U106" s="360" t="str">
        <f>IFERROR(IF(VLOOKUP(D106,TeamsV,5,0)=0,"",VLOOKUP(D106,TeamsV,5,0)),"")</f>
        <v/>
      </c>
      <c r="V106" s="360" t="str">
        <f t="shared" si="7"/>
        <v/>
      </c>
      <c r="W106" s="358" t="str">
        <f>IF($D106="","",Basis!$G$5)</f>
        <v/>
      </c>
      <c r="X106" s="358" t="str">
        <f>IF($D106="","",IF(Veld!$AE$1051=0,"",Veld!$AE$1051))</f>
        <v/>
      </c>
      <c r="Y106" s="358" t="str">
        <f>IF($D106="","",IF(Veld!$AF$1051=0,"",Veld!$AF$1051))</f>
        <v/>
      </c>
      <c r="Z106" s="338" t="str">
        <f>IFERROR(Veld!$AH$1051,"")</f>
        <v/>
      </c>
    </row>
    <row r="107" spans="1:26" x14ac:dyDescent="0.25">
      <c r="A107" s="358" t="str">
        <f>IF($D107="","",Zaal!$G$3)</f>
        <v/>
      </c>
      <c r="B107" s="358" t="str">
        <f>IF($D107="","",Zaal!$E$2)</f>
        <v/>
      </c>
      <c r="C107" s="354" t="str">
        <f t="shared" si="6"/>
        <v/>
      </c>
      <c r="D107" s="354" t="str">
        <f>UPPER(Zaal!C1051)</f>
        <v/>
      </c>
      <c r="E107" s="354" t="str">
        <f>IF($D107="","","Zaal")</f>
        <v/>
      </c>
      <c r="F107" s="354" t="str">
        <f>IF($D107="","",Zaal!$E$1051)</f>
        <v/>
      </c>
      <c r="G107" s="355" t="str">
        <f>IF($D107="","",Zaal!$G$1051)</f>
        <v/>
      </c>
      <c r="H107" s="355" t="str">
        <f>PROPER(IF($D107="","",Zaal!$F$1051))</f>
        <v/>
      </c>
      <c r="I107" s="355" t="str">
        <f>IF($D107="","",Zaal!$J$1051)</f>
        <v/>
      </c>
      <c r="J107" s="355" t="str">
        <f>IF($D107="","",Zaal!$K$1051)</f>
        <v/>
      </c>
      <c r="K107" s="356" t="str">
        <f>IFERROR(ROUND(Zaal!$L$1051,1),"")</f>
        <v/>
      </c>
      <c r="L107" s="355" t="str">
        <f>IF($D107="","",IFERROR(ROUND(Zaal!$P$1051,0),""))</f>
        <v/>
      </c>
      <c r="M107" s="355" t="str">
        <f>IF($D107="","",IFERROR(ROUND(Zaal!$Q$1051,0),""))</f>
        <v/>
      </c>
      <c r="N107" s="355" t="str">
        <f>IF($D107="","",IFERROR(ROUND(Zaal!$R$1051,0),""))</f>
        <v/>
      </c>
      <c r="O107" s="355" t="str">
        <f>IF($D107="","",IFERROR(ROUND(Zaal!$S$1051,0),""))</f>
        <v/>
      </c>
      <c r="P107" s="355" t="str">
        <f>IF($D107="","",Zaal!$P$1050)</f>
        <v/>
      </c>
      <c r="Q107" s="355" t="str">
        <f>IF($D107="","",Zaal!$Q$1050)</f>
        <v/>
      </c>
      <c r="R107" s="355" t="str">
        <f>IF($D107="","",Zaal!$R$1050)</f>
        <v/>
      </c>
      <c r="S107" s="355" t="str">
        <f>IF($D107="","",Zaal!$S$1050)</f>
        <v/>
      </c>
      <c r="T107" s="355" t="str">
        <f>IF($D107="","",Zaal!$T$1050)</f>
        <v/>
      </c>
      <c r="U107" s="360" t="str">
        <f>IFERROR(IF(VLOOKUP(D107,TeamsZ,5,0)=0,"",VLOOKUP(D107,TeamsZ,5,0)),"")</f>
        <v/>
      </c>
      <c r="V107" s="360" t="str">
        <f t="shared" si="7"/>
        <v/>
      </c>
      <c r="W107" s="358" t="str">
        <f>IF($D107="","",Basis!$G$5)</f>
        <v/>
      </c>
      <c r="X107" s="358" t="str">
        <f>IF($D107="","",IF(Zaal!$AE$1051=0,"",Zaal!$AE$1051))</f>
        <v/>
      </c>
      <c r="Y107" s="358" t="str">
        <f>IF($D107="","",IF(Zaal!$AF$1051=0,"",Zaal!$AF$1051))</f>
        <v/>
      </c>
      <c r="Z107" s="338" t="str">
        <f>IFERROR(Zaal!$AH$1051,"")</f>
        <v/>
      </c>
    </row>
    <row r="108" spans="1:26" x14ac:dyDescent="0.25">
      <c r="A108" s="358" t="str">
        <f>IF($D108="","",Veld!$G$3)</f>
        <v/>
      </c>
      <c r="B108" s="358" t="str">
        <f>IF($D108="","",Veld!$E$2)</f>
        <v/>
      </c>
      <c r="C108" s="354" t="str">
        <f t="shared" si="6"/>
        <v/>
      </c>
      <c r="D108" s="354" t="str">
        <f>UPPER(Veld!C1071)</f>
        <v/>
      </c>
      <c r="E108" s="354" t="str">
        <f>IF($D108="","","Veld")</f>
        <v/>
      </c>
      <c r="F108" s="354" t="str">
        <f>IF($D108="","",Veld!$E$1071)</f>
        <v/>
      </c>
      <c r="G108" s="355" t="str">
        <f>IF($D108="","",Veld!$G$1071)</f>
        <v/>
      </c>
      <c r="H108" s="355" t="str">
        <f>PROPER(IF($D108="","",Veld!$F$1071))</f>
        <v/>
      </c>
      <c r="I108" s="355" t="str">
        <f>IF($D108="","",Veld!$J$1071)</f>
        <v/>
      </c>
      <c r="J108" s="355" t="str">
        <f>IF($D108="","",Veld!$K$1071)</f>
        <v/>
      </c>
      <c r="K108" s="356" t="str">
        <f>IFERROR(ROUND(Veld!$L$1071,1),"")</f>
        <v/>
      </c>
      <c r="L108" s="355" t="str">
        <f>IF($D108="","",IFERROR(ROUND(Veld!$P$1071,0),""))</f>
        <v/>
      </c>
      <c r="M108" s="355" t="str">
        <f>IF($D108="","",IFERROR(ROUND(Veld!$Q$1071,0),""))</f>
        <v/>
      </c>
      <c r="N108" s="355" t="str">
        <f>IF($D108="","",IFERROR(ROUND(Veld!$R$1071,0),""))</f>
        <v/>
      </c>
      <c r="O108" s="355"/>
      <c r="P108" s="355" t="str">
        <f>IF($D108="","",Veld!$P$1070)</f>
        <v/>
      </c>
      <c r="Q108" s="355" t="str">
        <f>IF($D108="","",Veld!$Q$1070)</f>
        <v/>
      </c>
      <c r="R108" s="355" t="str">
        <f>IF($D108="","",Veld!$R$1070)</f>
        <v/>
      </c>
      <c r="S108" s="355"/>
      <c r="T108" s="355" t="str">
        <f>IF($D108="","",Veld!$T$1070)</f>
        <v/>
      </c>
      <c r="U108" s="360" t="str">
        <f>IFERROR(IF(VLOOKUP(D108,TeamsV,5,0)=0,"",VLOOKUP(D108,TeamsV,5,0)),"")</f>
        <v/>
      </c>
      <c r="V108" s="360" t="str">
        <f t="shared" si="7"/>
        <v/>
      </c>
      <c r="W108" s="358" t="str">
        <f>IF($D108="","",Basis!$G$5)</f>
        <v/>
      </c>
      <c r="X108" s="358" t="str">
        <f>IF($D108="","",IF(Veld!$AE$1071=0,"",Veld!$AE$1071))</f>
        <v/>
      </c>
      <c r="Y108" s="358" t="str">
        <f>IF($D108="","",IF(Veld!$AF$1071=0,"",Veld!$AF$1071))</f>
        <v/>
      </c>
      <c r="Z108" s="338" t="str">
        <f>IFERROR(Veld!$AH$1071,"")</f>
        <v/>
      </c>
    </row>
    <row r="109" spans="1:26" x14ac:dyDescent="0.25">
      <c r="A109" s="358" t="str">
        <f>IF($D109="","",Zaal!$G$3)</f>
        <v/>
      </c>
      <c r="B109" s="358" t="str">
        <f>IF($D109="","",Zaal!$E$2)</f>
        <v/>
      </c>
      <c r="C109" s="354" t="str">
        <f t="shared" si="6"/>
        <v/>
      </c>
      <c r="D109" s="354" t="str">
        <f>UPPER(Zaal!C1071)</f>
        <v/>
      </c>
      <c r="E109" s="354" t="str">
        <f>IF($D109="","","Zaal")</f>
        <v/>
      </c>
      <c r="F109" s="354" t="str">
        <f>IF($D109="","",Zaal!$E$1071)</f>
        <v/>
      </c>
      <c r="G109" s="355" t="str">
        <f>IF($D109="","",Zaal!$G$1071)</f>
        <v/>
      </c>
      <c r="H109" s="355" t="str">
        <f>PROPER(IF($D109="","",Zaal!$F$1071))</f>
        <v/>
      </c>
      <c r="I109" s="355" t="str">
        <f>IF($D109="","",Zaal!$J$1071)</f>
        <v/>
      </c>
      <c r="J109" s="355" t="str">
        <f>IF($D109="","",Zaal!$K$1071)</f>
        <v/>
      </c>
      <c r="K109" s="356" t="str">
        <f>IFERROR(ROUND(Zaal!$L$1071,1),"")</f>
        <v/>
      </c>
      <c r="L109" s="355" t="str">
        <f>IF($D109="","",IFERROR(ROUND(Zaal!$P$1071,0),""))</f>
        <v/>
      </c>
      <c r="M109" s="355" t="str">
        <f>IF($D109="","",IFERROR(ROUND(Zaal!$Q$1071,0),""))</f>
        <v/>
      </c>
      <c r="N109" s="355" t="str">
        <f>IF($D109="","",IFERROR(ROUND(Zaal!$R$1071,0),""))</f>
        <v/>
      </c>
      <c r="O109" s="355" t="str">
        <f>IF($D109="","",IFERROR(ROUND(Zaal!$S$1071,0),""))</f>
        <v/>
      </c>
      <c r="P109" s="355" t="str">
        <f>IF($D109="","",Zaal!$P$1070)</f>
        <v/>
      </c>
      <c r="Q109" s="355" t="str">
        <f>IF($D109="","",Zaal!$Q$1070)</f>
        <v/>
      </c>
      <c r="R109" s="355" t="str">
        <f>IF($D109="","",Zaal!$R$1070)</f>
        <v/>
      </c>
      <c r="S109" s="355" t="str">
        <f>IF($D109="","",Zaal!$S$1070)</f>
        <v/>
      </c>
      <c r="T109" s="355" t="str">
        <f>IF($D109="","",Zaal!$T$1070)</f>
        <v/>
      </c>
      <c r="U109" s="360" t="str">
        <f>IFERROR(IF(VLOOKUP(D109,TeamsZ,5,0)=0,"",VLOOKUP(D109,TeamsZ,5,0)),"")</f>
        <v/>
      </c>
      <c r="V109" s="360" t="str">
        <f t="shared" si="7"/>
        <v/>
      </c>
      <c r="W109" s="358" t="str">
        <f>IF($D109="","",Basis!$G$5)</f>
        <v/>
      </c>
      <c r="X109" s="358" t="str">
        <f>IF($D109="","",IF(Zaal!$AE$1071=0,"",Zaal!$AE$1071))</f>
        <v/>
      </c>
      <c r="Y109" s="358" t="str">
        <f>IF($D109="","",IF(Zaal!$AF$1071=0,"",Zaal!$AF$1071))</f>
        <v/>
      </c>
      <c r="Z109" s="338" t="str">
        <f>IFERROR(Zaal!$AH$1071,"")</f>
        <v/>
      </c>
    </row>
    <row r="110" spans="1:26" x14ac:dyDescent="0.25">
      <c r="A110" s="358" t="str">
        <f>IF($D110="","",Veld!$G$3)</f>
        <v/>
      </c>
      <c r="B110" s="358" t="str">
        <f>IF($D110="","",Veld!$E$2)</f>
        <v/>
      </c>
      <c r="C110" s="354" t="str">
        <f t="shared" si="6"/>
        <v/>
      </c>
      <c r="D110" s="354" t="str">
        <f>UPPER(Veld!C1091)</f>
        <v/>
      </c>
      <c r="E110" s="354" t="str">
        <f>IF($D110="","","Veld")</f>
        <v/>
      </c>
      <c r="F110" s="354" t="str">
        <f>IF($D110="","",Veld!$E$1091)</f>
        <v/>
      </c>
      <c r="G110" s="355" t="str">
        <f>IF($D110="","",Veld!$G$1091)</f>
        <v/>
      </c>
      <c r="H110" s="355" t="str">
        <f>PROPER(IF($D110="","",Veld!$F$1091))</f>
        <v/>
      </c>
      <c r="I110" s="355" t="str">
        <f>IF($D110="","",Veld!$J$1091)</f>
        <v/>
      </c>
      <c r="J110" s="355" t="str">
        <f>IF($D110="","",Veld!$K$1091)</f>
        <v/>
      </c>
      <c r="K110" s="356" t="str">
        <f>IFERROR(ROUND(Veld!$L$1091,1),"")</f>
        <v/>
      </c>
      <c r="L110" s="355" t="str">
        <f>IF($D110="","",IFERROR(ROUND(Veld!$P$1091,0),""))</f>
        <v/>
      </c>
      <c r="M110" s="355" t="str">
        <f>IF($D110="","",IFERROR(ROUND(Veld!$Q$1091,0),""))</f>
        <v/>
      </c>
      <c r="N110" s="355" t="str">
        <f>IF($D110="","",IFERROR(ROUND(Veld!$R$1091,0),""))</f>
        <v/>
      </c>
      <c r="O110" s="355"/>
      <c r="P110" s="355" t="str">
        <f>IF($D110="","",Veld!$P$1090)</f>
        <v/>
      </c>
      <c r="Q110" s="355" t="str">
        <f>IF($D110="","",Veld!$Q$1090)</f>
        <v/>
      </c>
      <c r="R110" s="355" t="str">
        <f>IF($D110="","",Veld!$R$1090)</f>
        <v/>
      </c>
      <c r="S110" s="355"/>
      <c r="T110" s="355" t="str">
        <f>IF($D110="","",Veld!$T$1090)</f>
        <v/>
      </c>
      <c r="U110" s="360" t="str">
        <f>IFERROR(IF(VLOOKUP(D110,TeamsV,5,0)=0,"",VLOOKUP(D110,TeamsV,5,0)),"")</f>
        <v/>
      </c>
      <c r="V110" s="360" t="str">
        <f t="shared" si="7"/>
        <v/>
      </c>
      <c r="W110" s="358" t="str">
        <f>IF($D110="","",Basis!$G$5)</f>
        <v/>
      </c>
      <c r="X110" s="358" t="str">
        <f>IF($D110="","",IF(Veld!$AE$1091=0,"",Veld!$AE$1091))</f>
        <v/>
      </c>
      <c r="Y110" s="358" t="str">
        <f>IF($D110="","",IF(Veld!$AF$1091=0,"",Veld!$AF$1091))</f>
        <v/>
      </c>
      <c r="Z110" s="338" t="str">
        <f>IFERROR(Veld!$AH$1091,"")</f>
        <v/>
      </c>
    </row>
    <row r="111" spans="1:26" x14ac:dyDescent="0.25">
      <c r="A111" s="358" t="str">
        <f>IF($D111="","",Zaal!$G$3)</f>
        <v/>
      </c>
      <c r="B111" s="358" t="str">
        <f>IF($D111="","",Zaal!$E$2)</f>
        <v/>
      </c>
      <c r="C111" s="354" t="str">
        <f t="shared" si="6"/>
        <v/>
      </c>
      <c r="D111" s="354" t="str">
        <f>UPPER(Zaal!C1091)</f>
        <v/>
      </c>
      <c r="E111" s="354" t="str">
        <f>IF($D111="","","Zaal")</f>
        <v/>
      </c>
      <c r="F111" s="354" t="str">
        <f>IF($D111="","",Zaal!$E$1091)</f>
        <v/>
      </c>
      <c r="G111" s="355" t="str">
        <f>IF($D111="","",Zaal!$G$1091)</f>
        <v/>
      </c>
      <c r="H111" s="355" t="str">
        <f>PROPER(IF($D111="","",Zaal!$F$1091))</f>
        <v/>
      </c>
      <c r="I111" s="355" t="str">
        <f>IF($D111="","",Zaal!$J$1091)</f>
        <v/>
      </c>
      <c r="J111" s="355" t="str">
        <f>IF($D111="","",Zaal!$K$1091)</f>
        <v/>
      </c>
      <c r="K111" s="356" t="str">
        <f>IFERROR(ROUND(Zaal!$L$1091,1),"")</f>
        <v/>
      </c>
      <c r="L111" s="355" t="str">
        <f>IF($D111="","",IFERROR(ROUND(Zaal!$P$1091,0),""))</f>
        <v/>
      </c>
      <c r="M111" s="355" t="str">
        <f>IF($D111="","",IFERROR(ROUND(Zaal!$Q$1091,0),""))</f>
        <v/>
      </c>
      <c r="N111" s="355" t="str">
        <f>IF($D111="","",IFERROR(ROUND(Zaal!$R$1091,0),""))</f>
        <v/>
      </c>
      <c r="O111" s="355" t="str">
        <f>IF($D111="","",IFERROR(ROUND(Zaal!$S$1091,0),""))</f>
        <v/>
      </c>
      <c r="P111" s="355" t="str">
        <f>IF($D111="","",Zaal!$P$1090)</f>
        <v/>
      </c>
      <c r="Q111" s="355" t="str">
        <f>IF($D111="","",Zaal!$Q$1090)</f>
        <v/>
      </c>
      <c r="R111" s="355" t="str">
        <f>IF($D111="","",Zaal!$R$1090)</f>
        <v/>
      </c>
      <c r="S111" s="355" t="str">
        <f>IF($D111="","",Zaal!$S$1090)</f>
        <v/>
      </c>
      <c r="T111" s="355" t="str">
        <f>IF($D111="","",Zaal!$T$1090)</f>
        <v/>
      </c>
      <c r="U111" s="360" t="str">
        <f>IFERROR(IF(VLOOKUP(D111,TeamsZ,5,0)=0,"",VLOOKUP(D111,TeamsZ,5,0)),"")</f>
        <v/>
      </c>
      <c r="V111" s="360" t="str">
        <f t="shared" si="7"/>
        <v/>
      </c>
      <c r="W111" s="358" t="str">
        <f>IF($D111="","",Basis!$G$5)</f>
        <v/>
      </c>
      <c r="X111" s="358" t="str">
        <f>IF($D111="","",IF(Zaal!$AE$1091=0,"",Zaal!$AE$1091))</f>
        <v/>
      </c>
      <c r="Y111" s="358" t="str">
        <f>IF($D111="","",IF(Zaal!$AF$1091=0,"",Zaal!$AF$1091))</f>
        <v/>
      </c>
      <c r="Z111" s="338" t="str">
        <f>IFERROR(Zaal!$AH$1091,"")</f>
        <v/>
      </c>
    </row>
    <row r="112" spans="1:26" x14ac:dyDescent="0.25">
      <c r="A112" s="358" t="str">
        <f>IF($D112="","",Veld!$G$3)</f>
        <v/>
      </c>
      <c r="B112" s="358" t="str">
        <f>IF($D112="","",Veld!$E$2)</f>
        <v/>
      </c>
      <c r="C112" s="354" t="str">
        <f t="shared" si="6"/>
        <v/>
      </c>
      <c r="D112" s="354" t="str">
        <f>UPPER(Veld!C1111)</f>
        <v/>
      </c>
      <c r="E112" s="354" t="str">
        <f>IF($D112="","","Veld")</f>
        <v/>
      </c>
      <c r="F112" s="354" t="str">
        <f>IF($D112="","",Veld!$E$1111)</f>
        <v/>
      </c>
      <c r="G112" s="355" t="str">
        <f>IF($D112="","",Veld!$G$1111)</f>
        <v/>
      </c>
      <c r="H112" s="355" t="str">
        <f>PROPER(IF($D112="","",Veld!$F$1111))</f>
        <v/>
      </c>
      <c r="I112" s="355" t="str">
        <f>IF($D112="","",Veld!$J$1111)</f>
        <v/>
      </c>
      <c r="J112" s="355" t="str">
        <f>IF($D112="","",Veld!$K$1111)</f>
        <v/>
      </c>
      <c r="K112" s="356" t="str">
        <f>IFERROR(ROUND(Veld!$L$1111,1),"")</f>
        <v/>
      </c>
      <c r="L112" s="355" t="str">
        <f>IF($D112="","",IFERROR(ROUND(Veld!$P$1111,0),""))</f>
        <v/>
      </c>
      <c r="M112" s="355" t="str">
        <f>IF($D112="","",IFERROR(ROUND(Veld!$Q$1111,0),""))</f>
        <v/>
      </c>
      <c r="N112" s="355" t="str">
        <f>IF($D112="","",IFERROR(ROUND(Veld!$R$1111,0),""))</f>
        <v/>
      </c>
      <c r="O112" s="355"/>
      <c r="P112" s="355" t="str">
        <f>IF($D112="","",Veld!$P$1110)</f>
        <v/>
      </c>
      <c r="Q112" s="355" t="str">
        <f>IF($D112="","",Veld!$Q$1110)</f>
        <v/>
      </c>
      <c r="R112" s="355" t="str">
        <f>IF($D112="","",Veld!$R$1110)</f>
        <v/>
      </c>
      <c r="S112" s="355"/>
      <c r="T112" s="355" t="str">
        <f>IF($D112="","",Veld!$T$1110)</f>
        <v/>
      </c>
      <c r="U112" s="360" t="str">
        <f>IFERROR(IF(VLOOKUP(D112,TeamsV,5,0)=0,"",VLOOKUP(D112,TeamsV,5,0)),"")</f>
        <v/>
      </c>
      <c r="V112" s="360" t="str">
        <f t="shared" si="7"/>
        <v/>
      </c>
      <c r="W112" s="358" t="str">
        <f>IF($D112="","",Basis!$G$5)</f>
        <v/>
      </c>
      <c r="X112" s="358" t="str">
        <f>IF($D112="","",IF(Veld!$AE$1111=0,"",Veld!$AE$1111))</f>
        <v/>
      </c>
      <c r="Y112" s="358" t="str">
        <f>IF($D112="","",IF(Veld!$AF$1111=0,"",Veld!$AF$1111))</f>
        <v/>
      </c>
      <c r="Z112" s="338" t="str">
        <f>IFERROR(Veld!$AH$1111,"")</f>
        <v/>
      </c>
    </row>
    <row r="113" spans="1:26" x14ac:dyDescent="0.25">
      <c r="A113" s="358" t="str">
        <f>IF($D113="","",Zaal!$G$3)</f>
        <v/>
      </c>
      <c r="B113" s="358" t="str">
        <f>IF($D113="","",Zaal!$E$2)</f>
        <v/>
      </c>
      <c r="C113" s="354" t="str">
        <f t="shared" si="6"/>
        <v/>
      </c>
      <c r="D113" s="354" t="str">
        <f>UPPER(Zaal!C1111)</f>
        <v/>
      </c>
      <c r="E113" s="354" t="str">
        <f>IF($D113="","","Zaal")</f>
        <v/>
      </c>
      <c r="F113" s="354" t="str">
        <f>IF($D113="","",Zaal!$E$1111)</f>
        <v/>
      </c>
      <c r="G113" s="355" t="str">
        <f>IF($D113="","",Zaal!$G$1111)</f>
        <v/>
      </c>
      <c r="H113" s="355" t="str">
        <f>PROPER(IF($D113="","",Zaal!$F$1111))</f>
        <v/>
      </c>
      <c r="I113" s="355" t="str">
        <f>IF($D113="","",Zaal!$J$1111)</f>
        <v/>
      </c>
      <c r="J113" s="355" t="str">
        <f>IF($D113="","",Zaal!$K$1111)</f>
        <v/>
      </c>
      <c r="K113" s="356" t="str">
        <f>IFERROR(ROUND(Zaal!$L$1111,1),"")</f>
        <v/>
      </c>
      <c r="L113" s="355" t="str">
        <f>IF($D113="","",IFERROR(ROUND(Zaal!$P$1111,0),""))</f>
        <v/>
      </c>
      <c r="M113" s="355" t="str">
        <f>IF($D113="","",IFERROR(ROUND(Zaal!$Q$1111,0),""))</f>
        <v/>
      </c>
      <c r="N113" s="355" t="str">
        <f>IF($D113="","",IFERROR(ROUND(Zaal!$R$1111,0),""))</f>
        <v/>
      </c>
      <c r="O113" s="355" t="str">
        <f>IF($D113="","",IFERROR(ROUND(Zaal!$S$1111,0),""))</f>
        <v/>
      </c>
      <c r="P113" s="355" t="str">
        <f>IF($D113="","",Zaal!$P$1110)</f>
        <v/>
      </c>
      <c r="Q113" s="355" t="str">
        <f>IF($D113="","",Zaal!$Q$1110)</f>
        <v/>
      </c>
      <c r="R113" s="355" t="str">
        <f>IF($D113="","",Zaal!$R$1110)</f>
        <v/>
      </c>
      <c r="S113" s="355" t="str">
        <f>IF($D113="","",Zaal!$S$1110)</f>
        <v/>
      </c>
      <c r="T113" s="355" t="str">
        <f>IF($D113="","",Zaal!$T$1110)</f>
        <v/>
      </c>
      <c r="U113" s="360" t="str">
        <f>IFERROR(IF(VLOOKUP(D113,TeamsZ,5,0)=0,"",VLOOKUP(D113,TeamsZ,5,0)),"")</f>
        <v/>
      </c>
      <c r="V113" s="360" t="str">
        <f t="shared" si="7"/>
        <v/>
      </c>
      <c r="W113" s="358" t="str">
        <f>IF($D113="","",Basis!$G$5)</f>
        <v/>
      </c>
      <c r="X113" s="358" t="str">
        <f>IF($D113="","",IF(Zaal!$AE$1111=0,"",Zaal!$AE$1111))</f>
        <v/>
      </c>
      <c r="Y113" s="358" t="str">
        <f>IF($D113="","",IF(Zaal!$AF$1111=0,"",Zaal!$AF$1111))</f>
        <v/>
      </c>
      <c r="Z113" s="338" t="str">
        <f>IFERROR(Zaal!$AH$1111,"")</f>
        <v/>
      </c>
    </row>
    <row r="114" spans="1:26" x14ac:dyDescent="0.25">
      <c r="A114" s="358" t="str">
        <f>IF($D114="","",Veld!$G$3)</f>
        <v/>
      </c>
      <c r="B114" s="358" t="str">
        <f>IF($D114="","",Veld!$E$2)</f>
        <v/>
      </c>
      <c r="C114" s="354" t="str">
        <f t="shared" si="6"/>
        <v/>
      </c>
      <c r="D114" s="354" t="str">
        <f>UPPER(Veld!C1131)</f>
        <v/>
      </c>
      <c r="E114" s="354" t="str">
        <f>IF($D114="","","Veld")</f>
        <v/>
      </c>
      <c r="F114" s="354" t="str">
        <f>IF($D114="","",Veld!$E$1131)</f>
        <v/>
      </c>
      <c r="G114" s="355" t="str">
        <f>IF($D114="","",Veld!$G$1131)</f>
        <v/>
      </c>
      <c r="H114" s="355" t="str">
        <f>PROPER(IF($D114="","",Veld!$F$1131))</f>
        <v/>
      </c>
      <c r="I114" s="355" t="str">
        <f>IF($D114="","",Veld!$J$1131)</f>
        <v/>
      </c>
      <c r="J114" s="355" t="str">
        <f>IF($D114="","",Veld!$K$1131)</f>
        <v/>
      </c>
      <c r="K114" s="356" t="str">
        <f>IFERROR(ROUND(Veld!$L$1131,1),"")</f>
        <v/>
      </c>
      <c r="L114" s="355" t="str">
        <f>IF($D114="","",IFERROR(ROUND(Veld!$P$1131,0),""))</f>
        <v/>
      </c>
      <c r="M114" s="355" t="str">
        <f>IF($D114="","",IFERROR(ROUND(Veld!$Q$1131,0),""))</f>
        <v/>
      </c>
      <c r="N114" s="355" t="str">
        <f>IF($D114="","",IFERROR(ROUND(Veld!$R$1131,0),""))</f>
        <v/>
      </c>
      <c r="O114" s="355"/>
      <c r="P114" s="355" t="str">
        <f>IF($D114="","",Veld!$P$1130)</f>
        <v/>
      </c>
      <c r="Q114" s="355" t="str">
        <f>IF($D114="","",Veld!$Q$1130)</f>
        <v/>
      </c>
      <c r="R114" s="355" t="str">
        <f>IF($D114="","",Veld!$R$1130)</f>
        <v/>
      </c>
      <c r="S114" s="355"/>
      <c r="T114" s="355" t="str">
        <f>IF($D114="","",Veld!$T$1130)</f>
        <v/>
      </c>
      <c r="U114" s="360" t="str">
        <f>IFERROR(IF(VLOOKUP(D114,TeamsV,5,0)=0,"",VLOOKUP(D114,TeamsV,5,0)),"")</f>
        <v/>
      </c>
      <c r="V114" s="360" t="str">
        <f t="shared" si="7"/>
        <v/>
      </c>
      <c r="W114" s="358" t="str">
        <f>IF($D114="","",Basis!$G$5)</f>
        <v/>
      </c>
      <c r="X114" s="358" t="str">
        <f>IF($D114="","",IF(Veld!$AE$1131=0,"",Veld!$AE$1131))</f>
        <v/>
      </c>
      <c r="Y114" s="358" t="str">
        <f>IF($D114="","",IF(Veld!$AF$1131=0,"",Veld!$AF$1131))</f>
        <v/>
      </c>
      <c r="Z114" s="338" t="str">
        <f>IFERROR(Veld!$AH$1131,"")</f>
        <v/>
      </c>
    </row>
    <row r="115" spans="1:26" x14ac:dyDescent="0.25">
      <c r="A115" s="358" t="str">
        <f>IF($D115="","",Zaal!$G$3)</f>
        <v/>
      </c>
      <c r="B115" s="358" t="str">
        <f>IF($D115="","",Zaal!$E$2)</f>
        <v/>
      </c>
      <c r="C115" s="354" t="str">
        <f t="shared" si="6"/>
        <v/>
      </c>
      <c r="D115" s="354" t="str">
        <f>UPPER(Zaal!C1131)</f>
        <v/>
      </c>
      <c r="E115" s="354" t="str">
        <f>IF($D115="","","Zaal")</f>
        <v/>
      </c>
      <c r="F115" s="354" t="str">
        <f>IF($D115="","",Zaal!$E$1131)</f>
        <v/>
      </c>
      <c r="G115" s="355" t="str">
        <f>IF($D115="","",Zaal!$G$1131)</f>
        <v/>
      </c>
      <c r="H115" s="355" t="str">
        <f>PROPER(IF($D115="","",Zaal!$F$1131))</f>
        <v/>
      </c>
      <c r="I115" s="355" t="str">
        <f>IF($D115="","",Zaal!$J$1131)</f>
        <v/>
      </c>
      <c r="J115" s="355" t="str">
        <f>IF($D115="","",Zaal!$K$1131)</f>
        <v/>
      </c>
      <c r="K115" s="356" t="str">
        <f>IFERROR(ROUND(Zaal!$L$1131,1),"")</f>
        <v/>
      </c>
      <c r="L115" s="355" t="str">
        <f>IF($D115="","",IFERROR(ROUND(Zaal!$P$1131,0),""))</f>
        <v/>
      </c>
      <c r="M115" s="355" t="str">
        <f>IF($D115="","",IFERROR(ROUND(Zaal!$Q$1131,0),""))</f>
        <v/>
      </c>
      <c r="N115" s="355" t="str">
        <f>IF($D115="","",IFERROR(ROUND(Zaal!$R$1131,0),""))</f>
        <v/>
      </c>
      <c r="O115" s="355" t="str">
        <f>IF($D115="","",IFERROR(ROUND(Zaal!$S$1131,0),""))</f>
        <v/>
      </c>
      <c r="P115" s="355" t="str">
        <f>IF($D115="","",Zaal!$P$1130)</f>
        <v/>
      </c>
      <c r="Q115" s="355" t="str">
        <f>IF($D115="","",Zaal!$Q$1130)</f>
        <v/>
      </c>
      <c r="R115" s="355" t="str">
        <f>IF($D115="","",Zaal!$R$1130)</f>
        <v/>
      </c>
      <c r="S115" s="355" t="str">
        <f>IF($D115="","",Zaal!$S$1130)</f>
        <v/>
      </c>
      <c r="T115" s="355" t="str">
        <f>IF($D115="","",Zaal!$T$1130)</f>
        <v/>
      </c>
      <c r="U115" s="360" t="str">
        <f>IFERROR(IF(VLOOKUP(D115,TeamsZ,5,0)=0,"",VLOOKUP(D115,TeamsZ,5,0)),"")</f>
        <v/>
      </c>
      <c r="V115" s="360" t="str">
        <f t="shared" si="7"/>
        <v/>
      </c>
      <c r="W115" s="358" t="str">
        <f>IF($D115="","",Basis!$G$5)</f>
        <v/>
      </c>
      <c r="X115" s="358" t="str">
        <f>IF($D115="","",IF(Zaal!$AE$1131=0,"",Zaal!$AE$1131))</f>
        <v/>
      </c>
      <c r="Y115" s="358" t="str">
        <f>IF($D115="","",IF(Zaal!$AF$1131=0,"",Zaal!$AF$1131))</f>
        <v/>
      </c>
      <c r="Z115" s="338" t="str">
        <f>IFERROR(Zaal!$AH$1131,"")</f>
        <v/>
      </c>
    </row>
    <row r="116" spans="1:26" x14ac:dyDescent="0.25">
      <c r="A116" s="358" t="str">
        <f>IF($D116="","",Veld!$G$3)</f>
        <v/>
      </c>
      <c r="B116" s="358" t="str">
        <f>IF($D116="","",Veld!$E$2)</f>
        <v/>
      </c>
      <c r="C116" s="354" t="str">
        <f t="shared" si="6"/>
        <v/>
      </c>
      <c r="D116" s="354" t="str">
        <f>UPPER(Veld!C1151)</f>
        <v/>
      </c>
      <c r="E116" s="354" t="str">
        <f>IF($D116="","","Veld")</f>
        <v/>
      </c>
      <c r="F116" s="354" t="str">
        <f>IF($D116="","",Veld!$E$1151)</f>
        <v/>
      </c>
      <c r="G116" s="355" t="str">
        <f>IF($D116="","",Veld!$G$1151)</f>
        <v/>
      </c>
      <c r="H116" s="355" t="str">
        <f>PROPER(IF($D116="","",Veld!$F$1151))</f>
        <v/>
      </c>
      <c r="I116" s="355" t="str">
        <f>IF($D116="","",Veld!$J$1151)</f>
        <v/>
      </c>
      <c r="J116" s="355" t="str">
        <f>IF($D116="","",Veld!$K$1151)</f>
        <v/>
      </c>
      <c r="K116" s="356" t="str">
        <f>IFERROR(ROUND(Veld!$L$1151,1),"")</f>
        <v/>
      </c>
      <c r="L116" s="355" t="str">
        <f>IF($D116="","",IFERROR(ROUND(Veld!$P$1151,0),""))</f>
        <v/>
      </c>
      <c r="M116" s="355" t="str">
        <f>IF($D116="","",IFERROR(ROUND(Veld!$Q$1151,0),""))</f>
        <v/>
      </c>
      <c r="N116" s="355" t="str">
        <f>IF($D116="","",IFERROR(ROUND(Veld!$R$1151,0),""))</f>
        <v/>
      </c>
      <c r="O116" s="355"/>
      <c r="P116" s="355" t="str">
        <f>IF($D116="","",Veld!$P$1150)</f>
        <v/>
      </c>
      <c r="Q116" s="355" t="str">
        <f>IF($D116="","",Veld!$Q$1150)</f>
        <v/>
      </c>
      <c r="R116" s="355" t="str">
        <f>IF($D116="","",Veld!$R$1150)</f>
        <v/>
      </c>
      <c r="S116" s="355"/>
      <c r="T116" s="355" t="str">
        <f>IF($D116="","",Veld!$T$1150)</f>
        <v/>
      </c>
      <c r="U116" s="360" t="str">
        <f>IFERROR(IF(VLOOKUP(D116,TeamsV,5,0)=0,"",VLOOKUP(D116,TeamsV,5,0)),"")</f>
        <v/>
      </c>
      <c r="V116" s="360" t="str">
        <f t="shared" si="7"/>
        <v/>
      </c>
      <c r="W116" s="358" t="str">
        <f>IF($D116="","",Basis!$G$5)</f>
        <v/>
      </c>
      <c r="X116" s="358" t="str">
        <f>IF($D116="","",IF(Veld!$AE$1151=0,"",Veld!$AE$1151))</f>
        <v/>
      </c>
      <c r="Y116" s="358" t="str">
        <f>IF($D116="","",IF(Veld!$AF$1151=0,"",Veld!$AF$1151))</f>
        <v/>
      </c>
      <c r="Z116" s="338" t="str">
        <f>IFERROR(Veld!$AH$1151,"")</f>
        <v/>
      </c>
    </row>
    <row r="117" spans="1:26" x14ac:dyDescent="0.25">
      <c r="A117" s="358" t="str">
        <f>IF($D117="","",Zaal!$G$3)</f>
        <v/>
      </c>
      <c r="B117" s="358" t="str">
        <f>IF($D117="","",Zaal!$E$2)</f>
        <v/>
      </c>
      <c r="C117" s="354" t="str">
        <f t="shared" si="6"/>
        <v/>
      </c>
      <c r="D117" s="354" t="str">
        <f>UPPER(Zaal!C1151)</f>
        <v/>
      </c>
      <c r="E117" s="354" t="str">
        <f>IF($D117="","","Zaal")</f>
        <v/>
      </c>
      <c r="F117" s="354" t="str">
        <f>IF($D117="","",Zaal!$E$1151)</f>
        <v/>
      </c>
      <c r="G117" s="355" t="str">
        <f>IF($D117="","",Zaal!$G$1151)</f>
        <v/>
      </c>
      <c r="H117" s="355" t="str">
        <f>PROPER(IF($D117="","",Zaal!$F$1151))</f>
        <v/>
      </c>
      <c r="I117" s="355" t="str">
        <f>IF($D117="","",Zaal!$J$1151)</f>
        <v/>
      </c>
      <c r="J117" s="355" t="str">
        <f>IF($D117="","",Zaal!$K$1151)</f>
        <v/>
      </c>
      <c r="K117" s="356" t="str">
        <f>IFERROR(ROUND(Zaal!$L$1151,1),"")</f>
        <v/>
      </c>
      <c r="L117" s="355" t="str">
        <f>IF($D117="","",IFERROR(ROUND(Zaal!$P$1151,0),""))</f>
        <v/>
      </c>
      <c r="M117" s="355" t="str">
        <f>IF($D117="","",IFERROR(ROUND(Zaal!$Q$1151,0),""))</f>
        <v/>
      </c>
      <c r="N117" s="355" t="str">
        <f>IF($D117="","",IFERROR(ROUND(Zaal!$R$1151,0),""))</f>
        <v/>
      </c>
      <c r="O117" s="355" t="str">
        <f>IF($D117="","",IFERROR(ROUND(Zaal!$S$1151,0),""))</f>
        <v/>
      </c>
      <c r="P117" s="355" t="str">
        <f>IF($D117="","",Zaal!$P$1150)</f>
        <v/>
      </c>
      <c r="Q117" s="355" t="str">
        <f>IF($D117="","",Zaal!$Q$1150)</f>
        <v/>
      </c>
      <c r="R117" s="355" t="str">
        <f>IF($D117="","",Zaal!$R$1150)</f>
        <v/>
      </c>
      <c r="S117" s="355" t="str">
        <f>IF($D117="","",Zaal!$S$1150)</f>
        <v/>
      </c>
      <c r="T117" s="355" t="str">
        <f>IF($D117="","",Zaal!$T$1150)</f>
        <v/>
      </c>
      <c r="U117" s="360" t="str">
        <f>IFERROR(IF(VLOOKUP(D117,TeamsZ,5,0)=0,"",VLOOKUP(D117,TeamsZ,5,0)),"")</f>
        <v/>
      </c>
      <c r="V117" s="360" t="str">
        <f t="shared" si="7"/>
        <v/>
      </c>
      <c r="W117" s="358" t="str">
        <f>IF($D117="","",Basis!$G$5)</f>
        <v/>
      </c>
      <c r="X117" s="358" t="str">
        <f>IF($D117="","",IF(Zaal!$AE$1151=0,"",Zaal!$AE$1151))</f>
        <v/>
      </c>
      <c r="Y117" s="358" t="str">
        <f>IF($D117="","",IF(Zaal!$AF$1151=0,"",Zaal!$AF$1151))</f>
        <v/>
      </c>
      <c r="Z117" s="338" t="str">
        <f>IFERROR(Zaal!$AH$1151,"")</f>
        <v/>
      </c>
    </row>
    <row r="118" spans="1:26" x14ac:dyDescent="0.25">
      <c r="A118" s="358" t="str">
        <f>IF($D118="","",Veld!$G$3)</f>
        <v/>
      </c>
      <c r="B118" s="358" t="str">
        <f>IF($D118="","",Veld!$E$2)</f>
        <v/>
      </c>
      <c r="C118" s="354" t="str">
        <f t="shared" si="6"/>
        <v/>
      </c>
      <c r="D118" s="354" t="str">
        <f>UPPER(Veld!C1171)</f>
        <v/>
      </c>
      <c r="E118" s="354" t="str">
        <f>IF($D118="","","Veld")</f>
        <v/>
      </c>
      <c r="F118" s="354" t="str">
        <f>IF($D118="","",Veld!$E$1171)</f>
        <v/>
      </c>
      <c r="G118" s="355" t="str">
        <f>IF($D118="","",Veld!$G$1171)</f>
        <v/>
      </c>
      <c r="H118" s="355" t="str">
        <f>PROPER(IF($D118="","",Veld!$F$1171))</f>
        <v/>
      </c>
      <c r="I118" s="355" t="str">
        <f>IF($D118="","",Veld!$J$1171)</f>
        <v/>
      </c>
      <c r="J118" s="355" t="str">
        <f>IF($D118="","",Veld!$K$1171)</f>
        <v/>
      </c>
      <c r="K118" s="356" t="str">
        <f>IFERROR(ROUND(Veld!$L$1171,1),"")</f>
        <v/>
      </c>
      <c r="L118" s="355" t="str">
        <f>IF($D118="","",IFERROR(ROUND(Veld!$P$1171,0),""))</f>
        <v/>
      </c>
      <c r="M118" s="355" t="str">
        <f>IF($D118="","",IFERROR(ROUND(Veld!$Q$1171,0),""))</f>
        <v/>
      </c>
      <c r="N118" s="355" t="str">
        <f>IF($D118="","",IFERROR(ROUND(Veld!$R$1171,0),""))</f>
        <v/>
      </c>
      <c r="O118" s="355"/>
      <c r="P118" s="355" t="str">
        <f>IF($D118="","",Veld!$P$1170)</f>
        <v/>
      </c>
      <c r="Q118" s="355" t="str">
        <f>IF($D118="","",Veld!$Q$1170)</f>
        <v/>
      </c>
      <c r="R118" s="355" t="str">
        <f>IF($D118="","",Veld!$R$1170)</f>
        <v/>
      </c>
      <c r="S118" s="355"/>
      <c r="T118" s="355" t="str">
        <f>IF($D118="","",Veld!$T$1170)</f>
        <v/>
      </c>
      <c r="U118" s="360" t="str">
        <f>IFERROR(IF(VLOOKUP(D118,TeamsV,5,0)=0,"",VLOOKUP(D118,TeamsV,5,0)),"")</f>
        <v/>
      </c>
      <c r="V118" s="360" t="str">
        <f t="shared" si="7"/>
        <v/>
      </c>
      <c r="W118" s="358" t="str">
        <f>IF($D118="","",Basis!$G$5)</f>
        <v/>
      </c>
      <c r="X118" s="358" t="str">
        <f>IF($D118="","",IF(Veld!$AE$1171=0,"",Veld!$AE$1171))</f>
        <v/>
      </c>
      <c r="Y118" s="358" t="str">
        <f>IF($D118="","",IF(Veld!$AF$1171=0,"",Veld!$AF$1171))</f>
        <v/>
      </c>
      <c r="Z118" s="338" t="str">
        <f>IFERROR(Veld!$AH$1171,"")</f>
        <v/>
      </c>
    </row>
    <row r="119" spans="1:26" x14ac:dyDescent="0.25">
      <c r="A119" s="358" t="str">
        <f>IF($D119="","",Zaal!$G$3)</f>
        <v/>
      </c>
      <c r="B119" s="358" t="str">
        <f>IF($D119="","",Zaal!$E$2)</f>
        <v/>
      </c>
      <c r="C119" s="354" t="str">
        <f t="shared" si="6"/>
        <v/>
      </c>
      <c r="D119" s="354" t="str">
        <f>UPPER(Zaal!C1171)</f>
        <v/>
      </c>
      <c r="E119" s="354" t="str">
        <f>IF($D119="","","Zaal")</f>
        <v/>
      </c>
      <c r="F119" s="354" t="str">
        <f>IF($D119="","",Zaal!$E$1171)</f>
        <v/>
      </c>
      <c r="G119" s="355" t="str">
        <f>IF($D119="","",Zaal!$G$1171)</f>
        <v/>
      </c>
      <c r="H119" s="355" t="str">
        <f>PROPER(IF($D119="","",Zaal!$F$1171))</f>
        <v/>
      </c>
      <c r="I119" s="355" t="str">
        <f>IF($D119="","",Zaal!$J$1171)</f>
        <v/>
      </c>
      <c r="J119" s="355" t="str">
        <f>IF($D119="","",Zaal!$K$1171)</f>
        <v/>
      </c>
      <c r="K119" s="356" t="str">
        <f>IFERROR(ROUND(Zaal!$L$1171,1),"")</f>
        <v/>
      </c>
      <c r="L119" s="355" t="str">
        <f>IF($D119="","",IFERROR(ROUND(Zaal!$P$1171,0),""))</f>
        <v/>
      </c>
      <c r="M119" s="355" t="str">
        <f>IF($D119="","",IFERROR(ROUND(Zaal!$Q$1171,0),""))</f>
        <v/>
      </c>
      <c r="N119" s="355" t="str">
        <f>IF($D119="","",IFERROR(ROUND(Zaal!$R$1171,0),""))</f>
        <v/>
      </c>
      <c r="O119" s="355" t="str">
        <f>IF($D119="","",IFERROR(ROUND(Zaal!$S$1171,0),""))</f>
        <v/>
      </c>
      <c r="P119" s="355" t="str">
        <f>IF($D119="","",Zaal!$P$1170)</f>
        <v/>
      </c>
      <c r="Q119" s="355" t="str">
        <f>IF($D119="","",Zaal!$Q$1170)</f>
        <v/>
      </c>
      <c r="R119" s="355" t="str">
        <f>IF($D119="","",Zaal!$R$1170)</f>
        <v/>
      </c>
      <c r="S119" s="355" t="str">
        <f>IF($D119="","",Zaal!$S$1170)</f>
        <v/>
      </c>
      <c r="T119" s="355" t="str">
        <f>IF($D119="","",Zaal!$T$1170)</f>
        <v/>
      </c>
      <c r="U119" s="360" t="str">
        <f>IFERROR(IF(VLOOKUP(D119,TeamsZ,5,0)=0,"",VLOOKUP(D119,TeamsZ,5,0)),"")</f>
        <v/>
      </c>
      <c r="V119" s="360" t="str">
        <f t="shared" si="7"/>
        <v/>
      </c>
      <c r="W119" s="358" t="str">
        <f>IF($D119="","",Basis!$G$5)</f>
        <v/>
      </c>
      <c r="X119" s="358" t="str">
        <f>IF($D119="","",IF(Zaal!$AE$1171=0,"",Zaal!$AE$1171))</f>
        <v/>
      </c>
      <c r="Y119" s="358" t="str">
        <f>IF($D119="","",IF(Zaal!$AF$1171=0,"",Zaal!$AF$1171))</f>
        <v/>
      </c>
      <c r="Z119" s="338" t="str">
        <f>IFERROR(Zaal!$AH$1171,"")</f>
        <v/>
      </c>
    </row>
    <row r="120" spans="1:26" x14ac:dyDescent="0.25">
      <c r="A120" s="358" t="str">
        <f>IF($D120="","",Veld!$G$3)</f>
        <v/>
      </c>
      <c r="B120" s="358" t="str">
        <f>IF($D120="","",Veld!$E$2)</f>
        <v/>
      </c>
      <c r="C120" s="354" t="str">
        <f t="shared" si="6"/>
        <v/>
      </c>
      <c r="D120" s="354" t="str">
        <f>UPPER(Veld!C1191)</f>
        <v/>
      </c>
      <c r="E120" s="354" t="str">
        <f>IF($D120="","","Veld")</f>
        <v/>
      </c>
      <c r="F120" s="354" t="str">
        <f>IF($D120="","",Veld!$E$1191)</f>
        <v/>
      </c>
      <c r="G120" s="355" t="str">
        <f>IF($D120="","",Veld!$G$1191)</f>
        <v/>
      </c>
      <c r="H120" s="355" t="str">
        <f>PROPER(IF($D120="","",Veld!$F$1191))</f>
        <v/>
      </c>
      <c r="I120" s="355" t="str">
        <f>IF($D120="","",Veld!$J$1191)</f>
        <v/>
      </c>
      <c r="J120" s="355" t="str">
        <f>IF($D120="","",Veld!$K$1191)</f>
        <v/>
      </c>
      <c r="K120" s="356" t="str">
        <f>IFERROR(ROUND(Veld!$L$1191,1),"")</f>
        <v/>
      </c>
      <c r="L120" s="355" t="str">
        <f>IF($D120="","",IFERROR(ROUND(Veld!$P$1191,0),""))</f>
        <v/>
      </c>
      <c r="M120" s="355" t="str">
        <f>IF($D120="","",IFERROR(ROUND(Veld!$Q$1191,0),""))</f>
        <v/>
      </c>
      <c r="N120" s="355" t="str">
        <f>IF($D120="","",IFERROR(ROUND(Veld!$R$1191,0),""))</f>
        <v/>
      </c>
      <c r="O120" s="355"/>
      <c r="P120" s="355" t="str">
        <f>IF($D120="","",Veld!$P$1190)</f>
        <v/>
      </c>
      <c r="Q120" s="355" t="str">
        <f>IF($D120="","",Veld!$Q$1190)</f>
        <v/>
      </c>
      <c r="R120" s="355" t="str">
        <f>IF($D120="","",Veld!$R$1190)</f>
        <v/>
      </c>
      <c r="S120" s="355"/>
      <c r="T120" s="355" t="str">
        <f>IF($D120="","",Veld!$T$1190)</f>
        <v/>
      </c>
      <c r="U120" s="360" t="str">
        <f>IFERROR(IF(VLOOKUP(D120,TeamsV,5,0)=0,"",VLOOKUP(D120,TeamsV,5,0)),"")</f>
        <v/>
      </c>
      <c r="V120" s="360" t="str">
        <f t="shared" si="7"/>
        <v/>
      </c>
      <c r="W120" s="358" t="str">
        <f>IF($D120="","",Basis!$G$5)</f>
        <v/>
      </c>
      <c r="X120" s="358" t="str">
        <f>IF($D120="","",IF(Veld!$AE$1191=0,"",Veld!$AE$1191))</f>
        <v/>
      </c>
      <c r="Y120" s="358" t="str">
        <f>IF($D120="","",IF(Veld!$AF$1191=0,"",Veld!$AF$1191))</f>
        <v/>
      </c>
      <c r="Z120" s="338" t="str">
        <f>IFERROR(Veld!$AH$1191,"")</f>
        <v/>
      </c>
    </row>
    <row r="121" spans="1:26" x14ac:dyDescent="0.25">
      <c r="A121" s="358" t="str">
        <f>IF($D121="","",Zaal!$G$3)</f>
        <v/>
      </c>
      <c r="B121" s="358" t="str">
        <f>IF($D121="","",Zaal!$E$2)</f>
        <v/>
      </c>
      <c r="C121" s="354" t="str">
        <f t="shared" si="6"/>
        <v/>
      </c>
      <c r="D121" s="354" t="str">
        <f>UPPER(Zaal!C1191)</f>
        <v/>
      </c>
      <c r="E121" s="354" t="str">
        <f>IF($D121="","","Zaal")</f>
        <v/>
      </c>
      <c r="F121" s="354" t="str">
        <f>IF($D121="","",Zaal!$E$1191)</f>
        <v/>
      </c>
      <c r="G121" s="355" t="str">
        <f>IF($D121="","",Zaal!$G$1191)</f>
        <v/>
      </c>
      <c r="H121" s="355" t="str">
        <f>PROPER(IF($D121="","",Zaal!$F$1191))</f>
        <v/>
      </c>
      <c r="I121" s="355" t="str">
        <f>IF($D121="","",Zaal!$J$1191)</f>
        <v/>
      </c>
      <c r="J121" s="355" t="str">
        <f>IF($D121="","",Zaal!$K$1191)</f>
        <v/>
      </c>
      <c r="K121" s="356" t="str">
        <f>IFERROR(ROUND(Zaal!$L$1191,1),"")</f>
        <v/>
      </c>
      <c r="L121" s="355" t="str">
        <f>IF($D121="","",IFERROR(ROUND(Zaal!$P$1191,0),""))</f>
        <v/>
      </c>
      <c r="M121" s="355" t="str">
        <f>IF($D121="","",IFERROR(ROUND(Zaal!$Q$1191,0),""))</f>
        <v/>
      </c>
      <c r="N121" s="355" t="str">
        <f>IF($D121="","",IFERROR(ROUND(Zaal!$R$1191,0),""))</f>
        <v/>
      </c>
      <c r="O121" s="355" t="str">
        <f>IF($D121="","",IFERROR(ROUND(Zaal!$S$1191,0),""))</f>
        <v/>
      </c>
      <c r="P121" s="355" t="str">
        <f>IF($D121="","",Zaal!$P$1190)</f>
        <v/>
      </c>
      <c r="Q121" s="355" t="str">
        <f>IF($D121="","",Zaal!$Q$1190)</f>
        <v/>
      </c>
      <c r="R121" s="355" t="str">
        <f>IF($D121="","",Zaal!$R$1190)</f>
        <v/>
      </c>
      <c r="S121" s="355" t="str">
        <f>IF($D121="","",Zaal!$S$1190)</f>
        <v/>
      </c>
      <c r="T121" s="355" t="str">
        <f>IF($D121="","",Zaal!$T$1190)</f>
        <v/>
      </c>
      <c r="U121" s="360" t="str">
        <f>IFERROR(IF(VLOOKUP(D121,TeamsZ,5,0)=0,"",VLOOKUP(D121,TeamsZ,5,0)),"")</f>
        <v/>
      </c>
      <c r="V121" s="360" t="str">
        <f t="shared" si="7"/>
        <v/>
      </c>
      <c r="W121" s="358" t="str">
        <f>IF($D121="","",Basis!$G$5)</f>
        <v/>
      </c>
      <c r="X121" s="358" t="str">
        <f>IF($D121="","",IF(Zaal!$AE$1191=0,"",Zaal!$AE$1191))</f>
        <v/>
      </c>
      <c r="Y121" s="358" t="str">
        <f>IF($D121="","",IF(Zaal!$AF$1191=0,"",Zaal!$AF$1191))</f>
        <v/>
      </c>
      <c r="Z121" s="338" t="str">
        <f>IFERROR(Zaal!$AH$1191,"")</f>
        <v/>
      </c>
    </row>
    <row r="122" spans="1:26" x14ac:dyDescent="0.25">
      <c r="A122" s="358" t="str">
        <f>IF($D122="","",Veld!$G$3)</f>
        <v/>
      </c>
      <c r="B122" s="358" t="str">
        <f>IF($D122="","",Veld!$E$2)</f>
        <v/>
      </c>
      <c r="C122" s="354" t="str">
        <f t="shared" si="6"/>
        <v/>
      </c>
      <c r="D122" s="354" t="str">
        <f>UPPER(Veld!C1211)</f>
        <v/>
      </c>
      <c r="E122" s="354" t="str">
        <f>IF($D122="","","Veld")</f>
        <v/>
      </c>
      <c r="F122" s="354" t="str">
        <f>IF($D122="","",Veld!$E$1211)</f>
        <v/>
      </c>
      <c r="G122" s="355" t="str">
        <f>IF($D122="","",Veld!$G$1211)</f>
        <v/>
      </c>
      <c r="H122" s="355" t="str">
        <f>PROPER(IF($D122="","",Veld!$F$1211))</f>
        <v/>
      </c>
      <c r="I122" s="355" t="str">
        <f>IF($D122="","",Veld!$J$1211)</f>
        <v/>
      </c>
      <c r="J122" s="355" t="str">
        <f>IF($D122="","",Veld!$K$1211)</f>
        <v/>
      </c>
      <c r="K122" s="356" t="str">
        <f>IFERROR(ROUND(Veld!$L$1211,1),"")</f>
        <v/>
      </c>
      <c r="L122" s="355" t="str">
        <f>IF($D122="","",IFERROR(ROUND(Veld!$P$1211,0),""))</f>
        <v/>
      </c>
      <c r="M122" s="355" t="str">
        <f>IF($D122="","",IFERROR(ROUND(Veld!$Q$1211,0),""))</f>
        <v/>
      </c>
      <c r="N122" s="355" t="str">
        <f>IF($D122="","",IFERROR(ROUND(Veld!$R$1211,0),""))</f>
        <v/>
      </c>
      <c r="O122" s="355"/>
      <c r="P122" s="355" t="str">
        <f>IF($D122="","",Veld!$P$1210)</f>
        <v/>
      </c>
      <c r="Q122" s="355" t="str">
        <f>IF($D122="","",Veld!$Q$1210)</f>
        <v/>
      </c>
      <c r="R122" s="355" t="str">
        <f>IF($D122="","",Veld!$R$1210)</f>
        <v/>
      </c>
      <c r="S122" s="355"/>
      <c r="T122" s="355" t="str">
        <f>IF($D122="","",Veld!$T$1210)</f>
        <v/>
      </c>
      <c r="U122" s="360" t="str">
        <f>IFERROR(IF(VLOOKUP(D122,TeamsV,5,0)=0,"",VLOOKUP(D122,TeamsV,5,0)),"")</f>
        <v/>
      </c>
      <c r="V122" s="360" t="str">
        <f t="shared" si="7"/>
        <v/>
      </c>
      <c r="W122" s="358" t="str">
        <f>IF($D122="","",Basis!$G$5)</f>
        <v/>
      </c>
      <c r="X122" s="358" t="str">
        <f>IF($D122="","",IF(Veld!$AE$1211=0,"",Veld!$AE$1211))</f>
        <v/>
      </c>
      <c r="Y122" s="358" t="str">
        <f>IF($D122="","",IF(Veld!$AF$1211=0,"",Veld!$AF$1211))</f>
        <v/>
      </c>
      <c r="Z122" s="338" t="str">
        <f>IFERROR(Veld!$AH$1211,"")</f>
        <v/>
      </c>
    </row>
    <row r="123" spans="1:26" x14ac:dyDescent="0.25">
      <c r="A123" s="358" t="str">
        <f>IF($D123="","",Zaal!$G$3)</f>
        <v/>
      </c>
      <c r="B123" s="358" t="str">
        <f>IF($D123="","",Zaal!$E$2)</f>
        <v/>
      </c>
      <c r="C123" s="354" t="str">
        <f t="shared" si="6"/>
        <v/>
      </c>
      <c r="D123" s="354" t="str">
        <f>UPPER(Zaal!C1211)</f>
        <v/>
      </c>
      <c r="E123" s="354" t="str">
        <f>IF($D123="","","Zaal")</f>
        <v/>
      </c>
      <c r="F123" s="354" t="str">
        <f>IF($D123="","",Zaal!$E$1211)</f>
        <v/>
      </c>
      <c r="G123" s="355" t="str">
        <f>IF($D123="","",Zaal!$G$1211)</f>
        <v/>
      </c>
      <c r="H123" s="355" t="str">
        <f>PROPER(IF($D123="","",Zaal!$F$1211))</f>
        <v/>
      </c>
      <c r="I123" s="355" t="str">
        <f>IF($D123="","",Zaal!$J$1211)</f>
        <v/>
      </c>
      <c r="J123" s="355" t="str">
        <f>IF($D123="","",Zaal!$K$1211)</f>
        <v/>
      </c>
      <c r="K123" s="356" t="str">
        <f>IFERROR(ROUND(Zaal!$L$1211,1),"")</f>
        <v/>
      </c>
      <c r="L123" s="355" t="str">
        <f>IF($D123="","",IFERROR(ROUND(Zaal!$P$1211,0),""))</f>
        <v/>
      </c>
      <c r="M123" s="355" t="str">
        <f>IF($D123="","",IFERROR(ROUND(Zaal!$Q$1211,0),""))</f>
        <v/>
      </c>
      <c r="N123" s="355" t="str">
        <f>IF($D123="","",IFERROR(ROUND(Zaal!$R$1211,0),""))</f>
        <v/>
      </c>
      <c r="O123" s="355" t="str">
        <f>IF($D123="","",IFERROR(ROUND(Zaal!$S$1211,0),""))</f>
        <v/>
      </c>
      <c r="P123" s="355" t="str">
        <f>IF($D123="","",Zaal!$P$1210)</f>
        <v/>
      </c>
      <c r="Q123" s="355" t="str">
        <f>IF($D123="","",Zaal!$Q$1210)</f>
        <v/>
      </c>
      <c r="R123" s="355" t="str">
        <f>IF($D123="","",Zaal!$R$1210)</f>
        <v/>
      </c>
      <c r="S123" s="355" t="str">
        <f>IF($D123="","",Zaal!$S$1210)</f>
        <v/>
      </c>
      <c r="T123" s="355" t="str">
        <f>IF($D123="","",Zaal!$T$1210)</f>
        <v/>
      </c>
      <c r="U123" s="360" t="str">
        <f>IFERROR(IF(VLOOKUP(D123,TeamsZ,5,0)=0,"",VLOOKUP(D123,TeamsZ,5,0)),"")</f>
        <v/>
      </c>
      <c r="V123" s="360" t="str">
        <f t="shared" si="7"/>
        <v/>
      </c>
      <c r="W123" s="358" t="str">
        <f>IF($D123="","",Basis!$G$5)</f>
        <v/>
      </c>
      <c r="X123" s="358" t="str">
        <f>IF($D123="","",IF(Zaal!$AE$1211=0,"",Zaal!$AE$1211))</f>
        <v/>
      </c>
      <c r="Y123" s="358" t="str">
        <f>IF($D123="","",IF(Zaal!$AF$1211=0,"",Zaal!$AF$1211))</f>
        <v/>
      </c>
      <c r="Z123" s="338" t="str">
        <f>IFERROR(Zaal!$AH$1211,"")</f>
        <v/>
      </c>
    </row>
    <row r="124" spans="1:26" x14ac:dyDescent="0.25">
      <c r="A124" s="358" t="str">
        <f>IF($D124="","",Veld!$G$3)</f>
        <v/>
      </c>
      <c r="B124" s="358" t="str">
        <f>IF($D124="","",Veld!$E$2)</f>
        <v/>
      </c>
      <c r="C124" s="354" t="str">
        <f t="shared" si="6"/>
        <v/>
      </c>
      <c r="D124" s="354" t="str">
        <f>UPPER(Veld!C1231)</f>
        <v/>
      </c>
      <c r="E124" s="354" t="str">
        <f>IF($D124="","","Veld")</f>
        <v/>
      </c>
      <c r="F124" s="354" t="str">
        <f>IF($D124="","",Veld!$E$1231)</f>
        <v/>
      </c>
      <c r="G124" s="355" t="str">
        <f>IF($D124="","",Veld!$G$1231)</f>
        <v/>
      </c>
      <c r="H124" s="355" t="str">
        <f>PROPER(IF($D124="","",Veld!$F$1231))</f>
        <v/>
      </c>
      <c r="I124" s="355" t="str">
        <f>IF($D124="","",Veld!$J$1231)</f>
        <v/>
      </c>
      <c r="J124" s="355" t="str">
        <f>IF($D124="","",Veld!$K$1231)</f>
        <v/>
      </c>
      <c r="K124" s="356" t="str">
        <f>IFERROR(ROUND(Veld!$L$1231,1),"")</f>
        <v/>
      </c>
      <c r="L124" s="355" t="str">
        <f>IF($D124="","",IFERROR(ROUND(Veld!$P$1231,0),""))</f>
        <v/>
      </c>
      <c r="M124" s="355" t="str">
        <f>IF($D124="","",IFERROR(ROUND(Veld!$Q$1231,0),""))</f>
        <v/>
      </c>
      <c r="N124" s="355" t="str">
        <f>IF($D124="","",IFERROR(ROUND(Veld!$R$1231,0),""))</f>
        <v/>
      </c>
      <c r="O124" s="355"/>
      <c r="P124" s="355" t="str">
        <f>IF($D124="","",Veld!$P$1230)</f>
        <v/>
      </c>
      <c r="Q124" s="355" t="str">
        <f>IF($D124="","",Veld!$Q$1230)</f>
        <v/>
      </c>
      <c r="R124" s="355" t="str">
        <f>IF($D124="","",Veld!$R$1230)</f>
        <v/>
      </c>
      <c r="S124" s="355"/>
      <c r="T124" s="355" t="str">
        <f>IF($D124="","",Veld!$T$1230)</f>
        <v/>
      </c>
      <c r="U124" s="360" t="str">
        <f>IFERROR(IF(VLOOKUP(D124,TeamsV,5,0)=0,"",VLOOKUP(D124,TeamsV,5,0)),"")</f>
        <v/>
      </c>
      <c r="V124" s="360" t="str">
        <f t="shared" si="7"/>
        <v/>
      </c>
      <c r="W124" s="358" t="str">
        <f>IF($D124="","",Basis!$G$5)</f>
        <v/>
      </c>
      <c r="X124" s="358" t="str">
        <f>IF($D124="","",IF(Veld!$AE$1231=0,"",Veld!$AE$1231))</f>
        <v/>
      </c>
      <c r="Y124" s="358" t="str">
        <f>IF($D124="","",IF(Veld!$AF$1231=0,"",Veld!$AF$1231))</f>
        <v/>
      </c>
      <c r="Z124" s="338" t="str">
        <f>IFERROR(Veld!$AH$1231,"")</f>
        <v/>
      </c>
    </row>
    <row r="125" spans="1:26" x14ac:dyDescent="0.25">
      <c r="A125" s="358" t="str">
        <f>IF($D125="","",Zaal!$G$3)</f>
        <v/>
      </c>
      <c r="B125" s="358" t="str">
        <f>IF($D125="","",Zaal!$E$2)</f>
        <v/>
      </c>
      <c r="C125" s="354" t="str">
        <f t="shared" si="6"/>
        <v/>
      </c>
      <c r="D125" s="354" t="str">
        <f>UPPER(Zaal!C1231)</f>
        <v/>
      </c>
      <c r="E125" s="354" t="str">
        <f>IF($D125="","","Zaal")</f>
        <v/>
      </c>
      <c r="F125" s="354" t="str">
        <f>IF($D125="","",Zaal!$E$1231)</f>
        <v/>
      </c>
      <c r="G125" s="355" t="str">
        <f>IF($D125="","",Zaal!$G$1231)</f>
        <v/>
      </c>
      <c r="H125" s="355" t="str">
        <f>PROPER(IF($D125="","",Zaal!$F$1231))</f>
        <v/>
      </c>
      <c r="I125" s="355" t="str">
        <f>IF($D125="","",Zaal!$J$1231)</f>
        <v/>
      </c>
      <c r="J125" s="355" t="str">
        <f>IF($D125="","",Zaal!$K$1231)</f>
        <v/>
      </c>
      <c r="K125" s="356" t="str">
        <f>IFERROR(ROUND(Zaal!$L$1231,1),"")</f>
        <v/>
      </c>
      <c r="L125" s="355" t="str">
        <f>IF($D125="","",IFERROR(ROUND(Zaal!$P$1231,0),""))</f>
        <v/>
      </c>
      <c r="M125" s="355" t="str">
        <f>IF($D125="","",IFERROR(ROUND(Zaal!$Q$1231,0),""))</f>
        <v/>
      </c>
      <c r="N125" s="355" t="str">
        <f>IF($D125="","",IFERROR(ROUND(Zaal!$R$1231,0),""))</f>
        <v/>
      </c>
      <c r="O125" s="355" t="str">
        <f>IF($D125="","",IFERROR(ROUND(Zaal!$S$1231,0),""))</f>
        <v/>
      </c>
      <c r="P125" s="355" t="str">
        <f>IF($D125="","",Zaal!$P$1230)</f>
        <v/>
      </c>
      <c r="Q125" s="355" t="str">
        <f>IF($D125="","",Zaal!$Q$1230)</f>
        <v/>
      </c>
      <c r="R125" s="355" t="str">
        <f>IF($D125="","",Zaal!$R$1230)</f>
        <v/>
      </c>
      <c r="S125" s="355" t="str">
        <f>IF($D125="","",Zaal!$S$1230)</f>
        <v/>
      </c>
      <c r="T125" s="355" t="str">
        <f>IF($D125="","",Zaal!$T$1230)</f>
        <v/>
      </c>
      <c r="U125" s="360" t="str">
        <f>IFERROR(IF(VLOOKUP(D125,TeamsZ,5,0)=0,"",VLOOKUP(D125,TeamsZ,5,0)),"")</f>
        <v/>
      </c>
      <c r="V125" s="360" t="str">
        <f t="shared" si="7"/>
        <v/>
      </c>
      <c r="W125" s="358" t="str">
        <f>IF($D125="","",Basis!$G$5)</f>
        <v/>
      </c>
      <c r="X125" s="358" t="str">
        <f>IF($D125="","",IF(Zaal!$AE$1231=0,"",Zaal!$AE$1231))</f>
        <v/>
      </c>
      <c r="Y125" s="358" t="str">
        <f>IF($D125="","",IF(Zaal!$AF$1231=0,"",Zaal!$AF$1231))</f>
        <v/>
      </c>
      <c r="Z125" s="338" t="str">
        <f>IFERROR(Zaal!$AH$1231,"")</f>
        <v/>
      </c>
    </row>
    <row r="126" spans="1:26" x14ac:dyDescent="0.25">
      <c r="A126" s="358" t="str">
        <f>IF($D126="","",Veld!$G$3)</f>
        <v/>
      </c>
      <c r="B126" s="358" t="str">
        <f>IF($D126="","",Veld!$E$2)</f>
        <v/>
      </c>
      <c r="C126" s="354" t="str">
        <f t="shared" si="6"/>
        <v/>
      </c>
      <c r="D126" s="354" t="str">
        <f>UPPER(Veld!C1251)</f>
        <v/>
      </c>
      <c r="E126" s="354" t="str">
        <f>IF($D126="","","Veld")</f>
        <v/>
      </c>
      <c r="F126" s="354" t="str">
        <f>IF($D126="","",Veld!$E$1251)</f>
        <v/>
      </c>
      <c r="G126" s="355" t="str">
        <f>IF($D126="","",Veld!$G$1251)</f>
        <v/>
      </c>
      <c r="H126" s="355" t="str">
        <f>PROPER(IF($D126="","",Veld!$F$1251))</f>
        <v/>
      </c>
      <c r="I126" s="355" t="str">
        <f>IF($D126="","",Veld!$J$1251)</f>
        <v/>
      </c>
      <c r="J126" s="355" t="str">
        <f>IF($D126="","",Veld!$K$1251)</f>
        <v/>
      </c>
      <c r="K126" s="356" t="str">
        <f>IFERROR(ROUND(Veld!$L$1251,1),"")</f>
        <v/>
      </c>
      <c r="L126" s="355" t="str">
        <f>IF($D126="","",IFERROR(ROUND(Veld!$P$1251,0),""))</f>
        <v/>
      </c>
      <c r="M126" s="355" t="str">
        <f>IF($D126="","",IFERROR(ROUND(Veld!$Q$1251,0),""))</f>
        <v/>
      </c>
      <c r="N126" s="355" t="str">
        <f>IF($D126="","",IFERROR(ROUND(Veld!$R$1251,0),""))</f>
        <v/>
      </c>
      <c r="O126" s="355"/>
      <c r="P126" s="355" t="str">
        <f>IF($D126="","",Veld!$P$1250)</f>
        <v/>
      </c>
      <c r="Q126" s="355" t="str">
        <f>IF($D126="","",Veld!$Q$1250)</f>
        <v/>
      </c>
      <c r="R126" s="355" t="str">
        <f>IF($D126="","",Veld!$R$1250)</f>
        <v/>
      </c>
      <c r="S126" s="355"/>
      <c r="T126" s="355" t="str">
        <f>IF($D126="","",Veld!$T$1250)</f>
        <v/>
      </c>
      <c r="U126" s="360" t="str">
        <f>IFERROR(IF(VLOOKUP(D126,TeamsV,5,0)=0,"",VLOOKUP(D126,TeamsV,5,0)),"")</f>
        <v/>
      </c>
      <c r="V126" s="360" t="str">
        <f t="shared" si="7"/>
        <v/>
      </c>
      <c r="W126" s="358" t="str">
        <f>IF($D126="","",Basis!$G$5)</f>
        <v/>
      </c>
      <c r="X126" s="358" t="str">
        <f>IF($D126="","",IF(Veld!$AE$1251=0,"",Veld!$AE$1251))</f>
        <v/>
      </c>
      <c r="Y126" s="358" t="str">
        <f>IF($D126="","",IF(Veld!$AF$1251=0,"",Veld!$AF$1251))</f>
        <v/>
      </c>
      <c r="Z126" s="338" t="str">
        <f>IFERROR(Veld!$AH$1251,"")</f>
        <v/>
      </c>
    </row>
    <row r="127" spans="1:26" x14ac:dyDescent="0.25">
      <c r="A127" s="358" t="str">
        <f>IF($D127="","",Zaal!$G$3)</f>
        <v/>
      </c>
      <c r="B127" s="358" t="str">
        <f>IF($D127="","",Zaal!$E$2)</f>
        <v/>
      </c>
      <c r="C127" s="354" t="str">
        <f t="shared" si="6"/>
        <v/>
      </c>
      <c r="D127" s="354" t="str">
        <f>UPPER(Zaal!C1251)</f>
        <v/>
      </c>
      <c r="E127" s="354" t="str">
        <f>IF($D127="","","Zaal")</f>
        <v/>
      </c>
      <c r="F127" s="354" t="str">
        <f>IF($D127="","",Zaal!$E$1251)</f>
        <v/>
      </c>
      <c r="G127" s="355" t="str">
        <f>IF($D127="","",Zaal!$G$1251)</f>
        <v/>
      </c>
      <c r="H127" s="355" t="str">
        <f>PROPER(IF($D127="","",Zaal!$F$1251))</f>
        <v/>
      </c>
      <c r="I127" s="355" t="str">
        <f>IF($D127="","",Zaal!$J$1251)</f>
        <v/>
      </c>
      <c r="J127" s="355" t="str">
        <f>IF($D127="","",Zaal!$K$1251)</f>
        <v/>
      </c>
      <c r="K127" s="356" t="str">
        <f>IFERROR(ROUND(Zaal!$L$1251,1),"")</f>
        <v/>
      </c>
      <c r="L127" s="355" t="str">
        <f>IF($D127="","",IFERROR(ROUND(Zaal!$P$1251,0),""))</f>
        <v/>
      </c>
      <c r="M127" s="355" t="str">
        <f>IF($D127="","",IFERROR(ROUND(Zaal!$Q$1251,0),""))</f>
        <v/>
      </c>
      <c r="N127" s="355" t="str">
        <f>IF($D127="","",IFERROR(ROUND(Zaal!$R$1251,0),""))</f>
        <v/>
      </c>
      <c r="O127" s="355" t="str">
        <f>IF($D127="","",IFERROR(ROUND(Zaal!$S$1251,0),""))</f>
        <v/>
      </c>
      <c r="P127" s="355" t="str">
        <f>IF($D127="","",Zaal!$P$1250)</f>
        <v/>
      </c>
      <c r="Q127" s="355" t="str">
        <f>IF($D127="","",Zaal!$Q$1250)</f>
        <v/>
      </c>
      <c r="R127" s="355" t="str">
        <f>IF($D127="","",Zaal!$R$1250)</f>
        <v/>
      </c>
      <c r="S127" s="355" t="str">
        <f>IF($D127="","",Zaal!$S$1250)</f>
        <v/>
      </c>
      <c r="T127" s="355" t="str">
        <f>IF($D127="","",Zaal!$T$1250)</f>
        <v/>
      </c>
      <c r="U127" s="360" t="str">
        <f>IFERROR(IF(VLOOKUP(D127,TeamsZ,5,0)=0,"",VLOOKUP(D127,TeamsZ,5,0)),"")</f>
        <v/>
      </c>
      <c r="V127" s="360" t="str">
        <f t="shared" si="7"/>
        <v/>
      </c>
      <c r="W127" s="358" t="str">
        <f>IF($D127="","",Basis!$G$5)</f>
        <v/>
      </c>
      <c r="X127" s="358" t="str">
        <f>IF($D127="","",IF(Zaal!$AE$1251=0,"",Zaal!$AE$1251))</f>
        <v/>
      </c>
      <c r="Y127" s="358" t="str">
        <f>IF($D127="","",IF(Zaal!$AF$1251=0,"",Zaal!$AF$1251))</f>
        <v/>
      </c>
      <c r="Z127" s="338" t="str">
        <f>IFERROR(Zaal!$AH$1251,"")</f>
        <v/>
      </c>
    </row>
    <row r="128" spans="1:26" x14ac:dyDescent="0.25">
      <c r="A128" s="358" t="str">
        <f>IF($D128="","",Veld!$G$3)</f>
        <v/>
      </c>
      <c r="B128" s="358" t="str">
        <f>IF($D128="","",Veld!$E$2)</f>
        <v/>
      </c>
      <c r="C128" s="354" t="str">
        <f t="shared" si="6"/>
        <v/>
      </c>
      <c r="D128" s="354" t="str">
        <f>UPPER(Veld!C1271)</f>
        <v/>
      </c>
      <c r="E128" s="354" t="str">
        <f>IF($D128="","","Veld")</f>
        <v/>
      </c>
      <c r="F128" s="354" t="str">
        <f>IF($D128="","",Veld!$E$1271)</f>
        <v/>
      </c>
      <c r="G128" s="355" t="str">
        <f>IF($D128="","",Veld!$G$1271)</f>
        <v/>
      </c>
      <c r="H128" s="355" t="str">
        <f>PROPER(IF($D128="","",Veld!$F$1271))</f>
        <v/>
      </c>
      <c r="I128" s="355" t="str">
        <f>IF($D128="","",Veld!$J$1271)</f>
        <v/>
      </c>
      <c r="J128" s="355" t="str">
        <f>IF($D128="","",Veld!$K$1271)</f>
        <v/>
      </c>
      <c r="K128" s="356" t="str">
        <f>IFERROR(ROUND(Veld!$L$1271,1),"")</f>
        <v/>
      </c>
      <c r="L128" s="355" t="str">
        <f>IF($D128="","",IFERROR(ROUND(Veld!$P$1271,0),""))</f>
        <v/>
      </c>
      <c r="M128" s="355" t="str">
        <f>IF($D128="","",IFERROR(ROUND(Veld!$Q$1271,0),""))</f>
        <v/>
      </c>
      <c r="N128" s="355" t="str">
        <f>IF($D128="","",IFERROR(ROUND(Veld!$R$1271,0),""))</f>
        <v/>
      </c>
      <c r="O128" s="355"/>
      <c r="P128" s="355" t="str">
        <f>IF($D128="","",Veld!$P$1270)</f>
        <v/>
      </c>
      <c r="Q128" s="355" t="str">
        <f>IF($D128="","",Veld!$Q$1270)</f>
        <v/>
      </c>
      <c r="R128" s="355" t="str">
        <f>IF($D128="","",Veld!$R$1270)</f>
        <v/>
      </c>
      <c r="S128" s="355"/>
      <c r="T128" s="355" t="str">
        <f>IF($D128="","",Veld!$T$1270)</f>
        <v/>
      </c>
      <c r="U128" s="360" t="str">
        <f>IFERROR(IF(VLOOKUP(D128,TeamsV,5,0)=0,"",VLOOKUP(D128,TeamsV,5,0)),"")</f>
        <v/>
      </c>
      <c r="V128" s="360" t="str">
        <f t="shared" si="7"/>
        <v/>
      </c>
      <c r="W128" s="358" t="str">
        <f>IF($D128="","",Basis!$G$5)</f>
        <v/>
      </c>
      <c r="X128" s="358" t="str">
        <f>IF($D128="","",IF(Veld!$AE$1271=0,"",Veld!$AE$1271))</f>
        <v/>
      </c>
      <c r="Y128" s="358" t="str">
        <f>IF($D128="","",IF(Veld!$AF$1271=0,"",Veld!$AF$1271))</f>
        <v/>
      </c>
      <c r="Z128" s="338" t="str">
        <f>IFERROR(Veld!$AH$1271,"")</f>
        <v/>
      </c>
    </row>
    <row r="129" spans="1:26" x14ac:dyDescent="0.25">
      <c r="A129" s="358" t="str">
        <f>IF($D129="","",Zaal!$G$3)</f>
        <v/>
      </c>
      <c r="B129" s="358" t="str">
        <f>IF($D129="","",Zaal!$E$2)</f>
        <v/>
      </c>
      <c r="C129" s="354" t="str">
        <f t="shared" si="6"/>
        <v/>
      </c>
      <c r="D129" s="354" t="str">
        <f>UPPER(Zaal!C1271)</f>
        <v/>
      </c>
      <c r="E129" s="354" t="str">
        <f>IF($D129="","","Zaal")</f>
        <v/>
      </c>
      <c r="F129" s="354" t="str">
        <f>IF($D129="","",Zaal!$E$1271)</f>
        <v/>
      </c>
      <c r="G129" s="355" t="str">
        <f>IF($D129="","",Zaal!$G$1271)</f>
        <v/>
      </c>
      <c r="H129" s="355" t="str">
        <f>PROPER(IF($D129="","",Zaal!$F$1271))</f>
        <v/>
      </c>
      <c r="I129" s="355" t="str">
        <f>IF($D129="","",Zaal!$J$1271)</f>
        <v/>
      </c>
      <c r="J129" s="355" t="str">
        <f>IF($D129="","",Zaal!$K$1271)</f>
        <v/>
      </c>
      <c r="K129" s="356" t="str">
        <f>IFERROR(ROUND(Zaal!$L$1271,1),"")</f>
        <v/>
      </c>
      <c r="L129" s="355" t="str">
        <f>IF($D129="","",IFERROR(ROUND(Zaal!$P$1271,0),""))</f>
        <v/>
      </c>
      <c r="M129" s="355" t="str">
        <f>IF($D129="","",IFERROR(ROUND(Zaal!$Q$1271,0),""))</f>
        <v/>
      </c>
      <c r="N129" s="355" t="str">
        <f>IF($D129="","",IFERROR(ROUND(Zaal!$R$1271,0),""))</f>
        <v/>
      </c>
      <c r="O129" s="355" t="str">
        <f>IF($D129="","",IFERROR(ROUND(Zaal!$S$1271,0),""))</f>
        <v/>
      </c>
      <c r="P129" s="355" t="str">
        <f>IF($D129="","",Zaal!$P$1270)</f>
        <v/>
      </c>
      <c r="Q129" s="355" t="str">
        <f>IF($D129="","",Zaal!$Q$1270)</f>
        <v/>
      </c>
      <c r="R129" s="355" t="str">
        <f>IF($D129="","",Zaal!$R$1270)</f>
        <v/>
      </c>
      <c r="S129" s="355" t="str">
        <f>IF($D129="","",Zaal!$S$1270)</f>
        <v/>
      </c>
      <c r="T129" s="355" t="str">
        <f>IF($D129="","",Zaal!$T$1270)</f>
        <v/>
      </c>
      <c r="U129" s="360" t="str">
        <f>IFERROR(IF(VLOOKUP(D129,TeamsZ,5,0)=0,"",VLOOKUP(D129,TeamsZ,5,0)),"")</f>
        <v/>
      </c>
      <c r="V129" s="360" t="str">
        <f t="shared" si="7"/>
        <v/>
      </c>
      <c r="W129" s="358" t="str">
        <f>IF($D129="","",Basis!$G$5)</f>
        <v/>
      </c>
      <c r="X129" s="358" t="str">
        <f>IF($D129="","",IF(Zaal!$AE$1271=0,"",Zaal!$AE$1271))</f>
        <v/>
      </c>
      <c r="Y129" s="358" t="str">
        <f>IF($D129="","",IF(Zaal!$AF$1271=0,"",Zaal!$AF$1271))</f>
        <v/>
      </c>
      <c r="Z129" s="338" t="str">
        <f>IFERROR(Zaal!$AH$1271,"")</f>
        <v/>
      </c>
    </row>
  </sheetData>
  <sheetProtection algorithmName="SHA-512" hashValue="rdOpN+JBsSBf+1uu+yDcoj8E2PQ5cneekFLSrKp8AEcwLIiBZGJdaitCC5uEZekHx1jsb5NTrAso8pA4X7rZJw==" saltValue="Ei1plw8KZHB7ZmXdNAQmSA==" spinCount="100000" sheet="1" objects="1" scenarios="1"/>
  <customSheetViews>
    <customSheetView guid="{180B6EB0-564F-4AF7-BBE8-865BB1B70D35}">
      <pane ySplit="1" topLeftCell="A2" activePane="bottomLeft" state="frozen"/>
      <selection pane="bottomLeft" activeCell="A2" sqref="A2"/>
      <pageMargins left="0.7" right="0.7" top="0.75" bottom="0.75" header="0.3" footer="0.3"/>
    </customSheetView>
    <customSheetView guid="{E3BEB053-94E4-4F1C-B75C-4CE8A148716A}">
      <pane ySplit="1" topLeftCell="A2" activePane="bottomLeft" state="frozen"/>
      <selection pane="bottomLeft" activeCell="K41" sqref="K41"/>
      <pageMargins left="0.7" right="0.7" top="0.75" bottom="0.75" header="0.3" footer="0.3"/>
    </customSheetView>
    <customSheetView guid="{E88D2F88-6FF8-4DA8-8CF2-43C73E40C24A}" hiddenColumns="1">
      <pane ySplit="1" topLeftCell="A2" activePane="bottomLeft" state="frozen"/>
      <selection pane="bottomLeft" activeCell="A2" sqref="A2"/>
      <pageMargins left="0.7" right="0.7" top="0.75" bottom="0.75" header="0.3" footer="0.3"/>
    </customSheetView>
  </customSheetViews>
  <pageMargins left="0.7" right="0.7" top="0.75" bottom="0.75" header="0.3" footer="0.3"/>
  <customProperties>
    <customPr name="LastActiv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KopieSortOpgave">
                <anchor moveWithCells="1" sizeWithCells="1">
                  <from>
                    <xdr:col>26</xdr:col>
                    <xdr:colOff>7620</xdr:colOff>
                    <xdr:row>1</xdr:row>
                    <xdr:rowOff>0</xdr:rowOff>
                  </from>
                  <to>
                    <xdr:col>27</xdr:col>
                    <xdr:colOff>487680</xdr:colOff>
                    <xdr:row>3</xdr:row>
                    <xdr:rowOff>30480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dimension ref="A1:L131"/>
  <sheetViews>
    <sheetView workbookViewId="0">
      <pane ySplit="1" topLeftCell="A2" activePane="bottomLeft" state="frozenSplit"/>
      <selection pane="bottomLeft" activeCell="A2" sqref="A2"/>
    </sheetView>
  </sheetViews>
  <sheetFormatPr defaultColWidth="9.109375" defaultRowHeight="13.2" x14ac:dyDescent="0.25"/>
  <cols>
    <col min="1" max="1" width="6.33203125" style="128" bestFit="1" customWidth="1"/>
    <col min="2" max="2" width="6.33203125" style="129" bestFit="1" customWidth="1"/>
    <col min="3" max="3" width="6.109375" style="129" bestFit="1" customWidth="1"/>
    <col min="4" max="4" width="9.33203125" style="129" bestFit="1" customWidth="1"/>
    <col min="5" max="5" width="5" style="130" bestFit="1" customWidth="1"/>
    <col min="6" max="6" width="4.5546875" style="129" bestFit="1" customWidth="1"/>
    <col min="7" max="7" width="6.109375" style="131" bestFit="1" customWidth="1"/>
    <col min="8" max="8" width="4.44140625" style="132" bestFit="1" customWidth="1"/>
    <col min="9" max="9" width="4.5546875" style="132" bestFit="1" customWidth="1"/>
    <col min="10" max="10" width="4.44140625" style="132" bestFit="1" customWidth="1"/>
    <col min="11" max="11" width="4.5546875" style="132" bestFit="1" customWidth="1"/>
    <col min="12" max="12" width="1.5546875" style="133" bestFit="1" customWidth="1"/>
    <col min="13" max="16384" width="9.109375" style="134"/>
  </cols>
  <sheetData>
    <row r="1" spans="1:12" s="127" customFormat="1" ht="12.75" customHeight="1" x14ac:dyDescent="0.25">
      <c r="A1" s="122" t="s">
        <v>5750</v>
      </c>
      <c r="B1" s="123" t="s">
        <v>5755</v>
      </c>
      <c r="C1" s="123" t="s">
        <v>3</v>
      </c>
      <c r="D1" s="123" t="s">
        <v>5756</v>
      </c>
      <c r="E1" s="124" t="s">
        <v>5757</v>
      </c>
      <c r="F1" s="123" t="s">
        <v>5687</v>
      </c>
      <c r="G1" s="125" t="s">
        <v>5758</v>
      </c>
      <c r="H1" s="126" t="s">
        <v>9694</v>
      </c>
      <c r="I1" s="126" t="s">
        <v>9693</v>
      </c>
      <c r="J1" s="126" t="s">
        <v>9695</v>
      </c>
      <c r="K1" s="126" t="s">
        <v>9693</v>
      </c>
      <c r="L1" s="234" t="s">
        <v>5721</v>
      </c>
    </row>
    <row r="2" spans="1:12" x14ac:dyDescent="0.25">
      <c r="A2" s="128" t="s">
        <v>6105</v>
      </c>
      <c r="B2" s="129" t="s">
        <v>5820</v>
      </c>
      <c r="C2" s="129" t="s">
        <v>5587</v>
      </c>
      <c r="D2" s="129" t="s">
        <v>5697</v>
      </c>
      <c r="E2" s="130">
        <v>8</v>
      </c>
      <c r="F2" s="129" t="s">
        <v>5700</v>
      </c>
      <c r="G2" s="131">
        <v>23.3</v>
      </c>
    </row>
    <row r="3" spans="1:12" x14ac:dyDescent="0.25">
      <c r="A3" s="128" t="s">
        <v>6105</v>
      </c>
      <c r="B3" s="129" t="s">
        <v>5820</v>
      </c>
      <c r="C3" s="129" t="s">
        <v>5588</v>
      </c>
      <c r="D3" s="129" t="s">
        <v>5697</v>
      </c>
      <c r="E3" s="130">
        <v>8</v>
      </c>
      <c r="F3" s="129" t="s">
        <v>5700</v>
      </c>
      <c r="G3" s="131">
        <v>22.8</v>
      </c>
    </row>
    <row r="4" spans="1:12" x14ac:dyDescent="0.25">
      <c r="A4" s="128" t="s">
        <v>6105</v>
      </c>
      <c r="B4" s="129" t="s">
        <v>5820</v>
      </c>
      <c r="C4" s="129" t="s">
        <v>5589</v>
      </c>
      <c r="D4" s="129" t="s">
        <v>5697</v>
      </c>
      <c r="E4" s="130">
        <v>8</v>
      </c>
      <c r="F4" s="129" t="s">
        <v>5700</v>
      </c>
      <c r="G4" s="131">
        <v>29.1</v>
      </c>
    </row>
    <row r="5" spans="1:12" x14ac:dyDescent="0.25">
      <c r="A5" s="128" t="s">
        <v>6105</v>
      </c>
      <c r="B5" s="129" t="s">
        <v>5820</v>
      </c>
      <c r="C5" s="129" t="s">
        <v>5590</v>
      </c>
      <c r="D5" s="129" t="s">
        <v>5697</v>
      </c>
      <c r="E5" s="130">
        <v>8</v>
      </c>
      <c r="F5" s="129" t="s">
        <v>5700</v>
      </c>
      <c r="G5" s="131">
        <v>36.700000000000003</v>
      </c>
    </row>
    <row r="6" spans="1:12" x14ac:dyDescent="0.25">
      <c r="A6" s="128" t="s">
        <v>6105</v>
      </c>
      <c r="B6" s="129" t="s">
        <v>5820</v>
      </c>
      <c r="C6" s="129" t="s">
        <v>5591</v>
      </c>
      <c r="D6" s="129" t="s">
        <v>5697</v>
      </c>
      <c r="E6" s="130">
        <v>8</v>
      </c>
      <c r="F6" s="129" t="s">
        <v>5700</v>
      </c>
      <c r="G6" s="131">
        <v>21.7</v>
      </c>
    </row>
    <row r="7" spans="1:12" x14ac:dyDescent="0.25">
      <c r="A7" s="128" t="s">
        <v>6105</v>
      </c>
      <c r="B7" s="129" t="s">
        <v>5820</v>
      </c>
      <c r="C7" s="129" t="s">
        <v>5592</v>
      </c>
      <c r="D7" s="129" t="s">
        <v>5698</v>
      </c>
      <c r="E7" s="130">
        <v>8</v>
      </c>
      <c r="F7" s="129" t="s">
        <v>5700</v>
      </c>
      <c r="G7" s="131">
        <v>20.2</v>
      </c>
    </row>
    <row r="8" spans="1:12" x14ac:dyDescent="0.25">
      <c r="A8" s="128" t="s">
        <v>6105</v>
      </c>
      <c r="B8" s="129" t="s">
        <v>5820</v>
      </c>
      <c r="C8" s="129" t="s">
        <v>5593</v>
      </c>
      <c r="D8" s="129" t="s">
        <v>5698</v>
      </c>
      <c r="E8" s="130">
        <v>8</v>
      </c>
      <c r="F8" s="129" t="s">
        <v>5700</v>
      </c>
      <c r="G8" s="131">
        <v>18.399999999999999</v>
      </c>
    </row>
    <row r="9" spans="1:12" x14ac:dyDescent="0.25">
      <c r="A9" s="128" t="s">
        <v>6105</v>
      </c>
      <c r="B9" s="129" t="s">
        <v>5829</v>
      </c>
      <c r="C9" s="129" t="s">
        <v>5602</v>
      </c>
      <c r="D9" s="129" t="s">
        <v>5702</v>
      </c>
      <c r="E9" s="130">
        <v>8</v>
      </c>
      <c r="F9" s="129" t="s">
        <v>5705</v>
      </c>
      <c r="G9" s="131">
        <v>42</v>
      </c>
    </row>
    <row r="10" spans="1:12" x14ac:dyDescent="0.25">
      <c r="A10" s="128" t="s">
        <v>6105</v>
      </c>
      <c r="B10" s="129" t="s">
        <v>12</v>
      </c>
      <c r="C10" s="129" t="s">
        <v>1218</v>
      </c>
      <c r="D10" s="129" t="s">
        <v>5697</v>
      </c>
      <c r="E10" s="130">
        <v>8</v>
      </c>
      <c r="F10" s="129" t="s">
        <v>5700</v>
      </c>
      <c r="G10" s="131">
        <v>17.5</v>
      </c>
    </row>
    <row r="11" spans="1:12" x14ac:dyDescent="0.25">
      <c r="A11" s="128" t="s">
        <v>6105</v>
      </c>
      <c r="B11" s="129" t="s">
        <v>12</v>
      </c>
      <c r="C11" s="129" t="s">
        <v>1219</v>
      </c>
      <c r="D11" s="129" t="s">
        <v>5697</v>
      </c>
      <c r="E11" s="130">
        <v>8</v>
      </c>
      <c r="F11" s="129" t="s">
        <v>5700</v>
      </c>
      <c r="G11" s="131">
        <v>17</v>
      </c>
    </row>
    <row r="12" spans="1:12" x14ac:dyDescent="0.25">
      <c r="A12" s="128" t="s">
        <v>6105</v>
      </c>
      <c r="B12" s="129" t="s">
        <v>12</v>
      </c>
      <c r="C12" s="129" t="s">
        <v>1220</v>
      </c>
      <c r="D12" s="129" t="s">
        <v>5698</v>
      </c>
      <c r="E12" s="130">
        <v>8</v>
      </c>
      <c r="F12" s="129" t="s">
        <v>5700</v>
      </c>
      <c r="G12" s="131">
        <v>16.3</v>
      </c>
    </row>
    <row r="13" spans="1:12" x14ac:dyDescent="0.25">
      <c r="A13" s="128" t="s">
        <v>6105</v>
      </c>
      <c r="B13" s="129" t="s">
        <v>12</v>
      </c>
      <c r="C13" s="129" t="s">
        <v>1221</v>
      </c>
      <c r="D13" s="129" t="s">
        <v>5698</v>
      </c>
      <c r="E13" s="130">
        <v>8</v>
      </c>
      <c r="F13" s="129" t="s">
        <v>5700</v>
      </c>
      <c r="G13" s="131">
        <v>17</v>
      </c>
    </row>
    <row r="14" spans="1:12" x14ac:dyDescent="0.25">
      <c r="A14" s="128" t="s">
        <v>6105</v>
      </c>
      <c r="B14" s="129" t="s">
        <v>16</v>
      </c>
      <c r="C14" s="129" t="s">
        <v>5621</v>
      </c>
      <c r="D14" s="129" t="s">
        <v>5697</v>
      </c>
      <c r="E14" s="130">
        <v>8</v>
      </c>
      <c r="F14" s="129" t="s">
        <v>5700</v>
      </c>
      <c r="G14" s="131">
        <v>14.4</v>
      </c>
    </row>
    <row r="15" spans="1:12" x14ac:dyDescent="0.25">
      <c r="A15" s="128" t="s">
        <v>6105</v>
      </c>
      <c r="B15" s="129" t="s">
        <v>16</v>
      </c>
      <c r="C15" s="129" t="s">
        <v>5622</v>
      </c>
      <c r="D15" s="129" t="s">
        <v>5698</v>
      </c>
      <c r="E15" s="130">
        <v>8</v>
      </c>
      <c r="F15" s="129" t="s">
        <v>5700</v>
      </c>
      <c r="G15" s="131">
        <v>14</v>
      </c>
    </row>
    <row r="16" spans="1:12" x14ac:dyDescent="0.25">
      <c r="A16" s="128" t="s">
        <v>6105</v>
      </c>
      <c r="B16" s="129" t="s">
        <v>16</v>
      </c>
      <c r="C16" s="129" t="s">
        <v>5623</v>
      </c>
      <c r="D16" s="129" t="s">
        <v>5698</v>
      </c>
      <c r="E16" s="130">
        <v>8</v>
      </c>
      <c r="F16" s="129" t="s">
        <v>5700</v>
      </c>
      <c r="G16" s="131">
        <v>13.8</v>
      </c>
    </row>
    <row r="17" spans="1:7" x14ac:dyDescent="0.25">
      <c r="A17" s="128" t="s">
        <v>6105</v>
      </c>
      <c r="B17" s="129" t="s">
        <v>22</v>
      </c>
      <c r="C17" s="129" t="s">
        <v>5631</v>
      </c>
      <c r="D17" s="129" t="s">
        <v>5697</v>
      </c>
      <c r="E17" s="130">
        <v>8</v>
      </c>
      <c r="F17" s="129" t="s">
        <v>5700</v>
      </c>
      <c r="G17" s="131">
        <v>13</v>
      </c>
    </row>
    <row r="18" spans="1:7" x14ac:dyDescent="0.25">
      <c r="A18" s="128" t="s">
        <v>6105</v>
      </c>
      <c r="B18" s="129" t="s">
        <v>22</v>
      </c>
      <c r="C18" s="129" t="s">
        <v>5632</v>
      </c>
      <c r="D18" s="129" t="s">
        <v>5698</v>
      </c>
      <c r="E18" s="130">
        <v>8</v>
      </c>
      <c r="F18" s="129" t="s">
        <v>5700</v>
      </c>
      <c r="G18" s="131">
        <v>12.5</v>
      </c>
    </row>
    <row r="19" spans="1:7" x14ac:dyDescent="0.25">
      <c r="A19" s="128" t="s">
        <v>6105</v>
      </c>
      <c r="B19" s="129" t="s">
        <v>22</v>
      </c>
      <c r="C19" s="129" t="s">
        <v>5633</v>
      </c>
      <c r="D19" s="129" t="s">
        <v>5698</v>
      </c>
      <c r="E19" s="130">
        <v>8</v>
      </c>
      <c r="F19" s="129" t="s">
        <v>5700</v>
      </c>
      <c r="G19" s="131">
        <v>12.3</v>
      </c>
    </row>
    <row r="20" spans="1:7" x14ac:dyDescent="0.25">
      <c r="A20" s="128" t="s">
        <v>6105</v>
      </c>
      <c r="B20" s="129" t="s">
        <v>26</v>
      </c>
      <c r="C20" s="129" t="s">
        <v>5643</v>
      </c>
      <c r="D20" s="129" t="s">
        <v>5697</v>
      </c>
      <c r="E20" s="130">
        <v>8</v>
      </c>
      <c r="F20" s="129" t="s">
        <v>5700</v>
      </c>
      <c r="G20" s="131">
        <v>10.8</v>
      </c>
    </row>
    <row r="21" spans="1:7" x14ac:dyDescent="0.25">
      <c r="A21" s="128" t="s">
        <v>6105</v>
      </c>
      <c r="B21" s="129" t="s">
        <v>26</v>
      </c>
      <c r="C21" s="129" t="s">
        <v>5644</v>
      </c>
      <c r="D21" s="129" t="s">
        <v>5698</v>
      </c>
      <c r="E21" s="130">
        <v>8</v>
      </c>
      <c r="F21" s="129" t="s">
        <v>5700</v>
      </c>
      <c r="G21" s="131">
        <v>10.5</v>
      </c>
    </row>
    <row r="22" spans="1:7" x14ac:dyDescent="0.25">
      <c r="A22" s="128" t="s">
        <v>6105</v>
      </c>
      <c r="B22" s="129" t="s">
        <v>26</v>
      </c>
      <c r="C22" s="129" t="s">
        <v>5645</v>
      </c>
      <c r="D22" s="129" t="s">
        <v>5698</v>
      </c>
      <c r="E22" s="130">
        <v>8</v>
      </c>
      <c r="F22" s="129" t="s">
        <v>5700</v>
      </c>
      <c r="G22" s="131">
        <v>11</v>
      </c>
    </row>
    <row r="23" spans="1:7" x14ac:dyDescent="0.25">
      <c r="A23" s="128" t="s">
        <v>6105</v>
      </c>
      <c r="B23" s="129" t="s">
        <v>26</v>
      </c>
      <c r="C23" s="129" t="s">
        <v>5646</v>
      </c>
      <c r="D23" s="129" t="s">
        <v>5698</v>
      </c>
      <c r="E23" s="130">
        <v>8</v>
      </c>
      <c r="F23" s="129" t="s">
        <v>5700</v>
      </c>
      <c r="G23" s="131">
        <v>10.4</v>
      </c>
    </row>
    <row r="24" spans="1:7" x14ac:dyDescent="0.25">
      <c r="A24" s="128" t="s">
        <v>6105</v>
      </c>
      <c r="B24" s="129" t="s">
        <v>31</v>
      </c>
      <c r="C24" s="129" t="s">
        <v>5655</v>
      </c>
      <c r="D24" s="129" t="s">
        <v>5698</v>
      </c>
      <c r="E24" s="130">
        <v>4</v>
      </c>
      <c r="F24" s="129" t="s">
        <v>5700</v>
      </c>
      <c r="G24" s="131">
        <v>9</v>
      </c>
    </row>
    <row r="25" spans="1:7" x14ac:dyDescent="0.25">
      <c r="A25" s="128" t="s">
        <v>6105</v>
      </c>
      <c r="B25" s="129" t="s">
        <v>31</v>
      </c>
      <c r="C25" s="129" t="s">
        <v>5656</v>
      </c>
      <c r="D25" s="129" t="s">
        <v>5698</v>
      </c>
      <c r="E25" s="130">
        <v>4</v>
      </c>
      <c r="F25" s="129" t="s">
        <v>5700</v>
      </c>
      <c r="G25" s="131">
        <v>9</v>
      </c>
    </row>
    <row r="26" spans="1:7" x14ac:dyDescent="0.25">
      <c r="A26" s="128" t="s">
        <v>6105</v>
      </c>
      <c r="B26" s="129" t="s">
        <v>31</v>
      </c>
      <c r="C26" s="129" t="s">
        <v>5657</v>
      </c>
      <c r="D26" s="129" t="s">
        <v>5698</v>
      </c>
      <c r="E26" s="130">
        <v>4</v>
      </c>
      <c r="F26" s="129" t="s">
        <v>5700</v>
      </c>
      <c r="G26" s="131">
        <v>8.5</v>
      </c>
    </row>
    <row r="27" spans="1:7" x14ac:dyDescent="0.25">
      <c r="A27" s="128" t="s">
        <v>6105</v>
      </c>
      <c r="B27" s="129" t="s">
        <v>31</v>
      </c>
      <c r="C27" s="129" t="s">
        <v>5658</v>
      </c>
      <c r="D27" s="129" t="s">
        <v>5698</v>
      </c>
      <c r="E27" s="130">
        <v>4</v>
      </c>
      <c r="F27" s="129" t="s">
        <v>5700</v>
      </c>
      <c r="G27" s="131">
        <v>8.6</v>
      </c>
    </row>
    <row r="28" spans="1:7" x14ac:dyDescent="0.25">
      <c r="A28" s="128" t="s">
        <v>6105</v>
      </c>
      <c r="B28" s="129" t="s">
        <v>31</v>
      </c>
      <c r="C28" s="129" t="s">
        <v>5659</v>
      </c>
      <c r="D28" s="129" t="s">
        <v>5698</v>
      </c>
      <c r="E28" s="130">
        <v>4</v>
      </c>
      <c r="F28" s="129" t="s">
        <v>5700</v>
      </c>
      <c r="G28" s="131">
        <v>8</v>
      </c>
    </row>
    <row r="29" spans="1:7" x14ac:dyDescent="0.25">
      <c r="A29" s="128" t="s">
        <v>6105</v>
      </c>
      <c r="B29" s="129" t="s">
        <v>31</v>
      </c>
      <c r="C29" s="129" t="s">
        <v>5660</v>
      </c>
      <c r="D29" s="129" t="s">
        <v>5698</v>
      </c>
      <c r="E29" s="130">
        <v>4</v>
      </c>
      <c r="F29" s="129" t="s">
        <v>5700</v>
      </c>
      <c r="G29" s="131">
        <v>7.6</v>
      </c>
    </row>
    <row r="30" spans="1:7" x14ac:dyDescent="0.25">
      <c r="A30" s="128" t="s">
        <v>6105</v>
      </c>
      <c r="B30" s="129" t="s">
        <v>34</v>
      </c>
      <c r="C30" s="129" t="s">
        <v>5670</v>
      </c>
      <c r="D30" s="129" t="s">
        <v>5698</v>
      </c>
      <c r="E30" s="130">
        <v>4</v>
      </c>
      <c r="F30" s="129" t="s">
        <v>5700</v>
      </c>
      <c r="G30" s="131">
        <v>7</v>
      </c>
    </row>
    <row r="31" spans="1:7" x14ac:dyDescent="0.25">
      <c r="A31" s="128" t="s">
        <v>6105</v>
      </c>
      <c r="B31" s="129" t="s">
        <v>34</v>
      </c>
      <c r="C31" s="129" t="s">
        <v>5671</v>
      </c>
      <c r="D31" s="129" t="s">
        <v>5698</v>
      </c>
      <c r="E31" s="130">
        <v>4</v>
      </c>
      <c r="F31" s="129" t="s">
        <v>5700</v>
      </c>
      <c r="G31" s="131">
        <v>6.8</v>
      </c>
    </row>
    <row r="32" spans="1:7" x14ac:dyDescent="0.25">
      <c r="A32" s="128" t="s">
        <v>6105</v>
      </c>
      <c r="B32" s="129" t="s">
        <v>34</v>
      </c>
      <c r="C32" s="129" t="s">
        <v>5672</v>
      </c>
      <c r="D32" s="129" t="s">
        <v>5698</v>
      </c>
      <c r="E32" s="130">
        <v>4</v>
      </c>
      <c r="F32" s="129" t="s">
        <v>5700</v>
      </c>
      <c r="G32" s="131">
        <v>6.4</v>
      </c>
    </row>
    <row r="33" spans="1:7" x14ac:dyDescent="0.25">
      <c r="A33" s="128" t="s">
        <v>35</v>
      </c>
      <c r="B33" s="129" t="s">
        <v>5820</v>
      </c>
      <c r="C33" s="129" t="s">
        <v>5587</v>
      </c>
      <c r="D33" s="129" t="s">
        <v>5697</v>
      </c>
      <c r="E33" s="130">
        <v>8</v>
      </c>
      <c r="F33" s="129" t="s">
        <v>5700</v>
      </c>
      <c r="G33" s="131">
        <v>23.3</v>
      </c>
    </row>
    <row r="34" spans="1:7" x14ac:dyDescent="0.25">
      <c r="A34" s="128" t="s">
        <v>35</v>
      </c>
      <c r="B34" s="129" t="s">
        <v>5820</v>
      </c>
      <c r="C34" s="129" t="s">
        <v>5588</v>
      </c>
      <c r="D34" s="129" t="s">
        <v>5697</v>
      </c>
      <c r="E34" s="130">
        <v>8</v>
      </c>
      <c r="F34" s="129" t="s">
        <v>5700</v>
      </c>
      <c r="G34" s="131">
        <v>22.8</v>
      </c>
    </row>
    <row r="35" spans="1:7" x14ac:dyDescent="0.25">
      <c r="A35" s="128" t="s">
        <v>35</v>
      </c>
      <c r="B35" s="129" t="s">
        <v>5820</v>
      </c>
      <c r="C35" s="129" t="s">
        <v>5589</v>
      </c>
      <c r="D35" s="129" t="s">
        <v>5697</v>
      </c>
      <c r="E35" s="130">
        <v>8</v>
      </c>
      <c r="F35" s="129" t="s">
        <v>5700</v>
      </c>
      <c r="G35" s="131">
        <v>29.1</v>
      </c>
    </row>
    <row r="36" spans="1:7" x14ac:dyDescent="0.25">
      <c r="A36" s="128" t="s">
        <v>35</v>
      </c>
      <c r="B36" s="129" t="s">
        <v>5820</v>
      </c>
      <c r="C36" s="129" t="s">
        <v>5590</v>
      </c>
      <c r="D36" s="129" t="s">
        <v>5697</v>
      </c>
      <c r="E36" s="130">
        <v>8</v>
      </c>
      <c r="F36" s="129" t="s">
        <v>5700</v>
      </c>
      <c r="G36" s="131">
        <v>36.700000000000003</v>
      </c>
    </row>
    <row r="37" spans="1:7" x14ac:dyDescent="0.25">
      <c r="A37" s="128" t="s">
        <v>35</v>
      </c>
      <c r="B37" s="129" t="s">
        <v>5820</v>
      </c>
      <c r="C37" s="129" t="s">
        <v>5591</v>
      </c>
      <c r="D37" s="129" t="s">
        <v>5697</v>
      </c>
      <c r="E37" s="130">
        <v>8</v>
      </c>
      <c r="F37" s="129" t="s">
        <v>5700</v>
      </c>
      <c r="G37" s="131">
        <v>21.7</v>
      </c>
    </row>
    <row r="38" spans="1:7" x14ac:dyDescent="0.25">
      <c r="A38" s="128" t="s">
        <v>35</v>
      </c>
      <c r="B38" s="129" t="s">
        <v>5820</v>
      </c>
      <c r="C38" s="129" t="s">
        <v>5592</v>
      </c>
      <c r="D38" s="129" t="s">
        <v>5698</v>
      </c>
      <c r="E38" s="130">
        <v>8</v>
      </c>
      <c r="F38" s="129" t="s">
        <v>5700</v>
      </c>
      <c r="G38" s="131">
        <v>20.2</v>
      </c>
    </row>
    <row r="39" spans="1:7" x14ac:dyDescent="0.25">
      <c r="A39" s="128" t="s">
        <v>35</v>
      </c>
      <c r="B39" s="129" t="s">
        <v>5820</v>
      </c>
      <c r="C39" s="129" t="s">
        <v>5593</v>
      </c>
      <c r="D39" s="129" t="s">
        <v>5698</v>
      </c>
      <c r="E39" s="130">
        <v>8</v>
      </c>
      <c r="F39" s="129" t="s">
        <v>5700</v>
      </c>
      <c r="G39" s="131">
        <v>18.399999999999999</v>
      </c>
    </row>
    <row r="40" spans="1:7" x14ac:dyDescent="0.25">
      <c r="A40" s="128" t="s">
        <v>35</v>
      </c>
      <c r="B40" s="129" t="s">
        <v>12</v>
      </c>
      <c r="C40" s="129" t="s">
        <v>1218</v>
      </c>
      <c r="D40" s="129" t="s">
        <v>5697</v>
      </c>
      <c r="E40" s="130">
        <v>8</v>
      </c>
      <c r="F40" s="129" t="s">
        <v>5700</v>
      </c>
      <c r="G40" s="131">
        <v>17.5</v>
      </c>
    </row>
    <row r="41" spans="1:7" x14ac:dyDescent="0.25">
      <c r="A41" s="128" t="s">
        <v>35</v>
      </c>
      <c r="B41" s="129" t="s">
        <v>12</v>
      </c>
      <c r="C41" s="129" t="s">
        <v>1219</v>
      </c>
      <c r="D41" s="129" t="s">
        <v>5697</v>
      </c>
      <c r="E41" s="130">
        <v>8</v>
      </c>
      <c r="F41" s="129" t="s">
        <v>5700</v>
      </c>
      <c r="G41" s="131">
        <v>17</v>
      </c>
    </row>
    <row r="42" spans="1:7" x14ac:dyDescent="0.25">
      <c r="A42" s="128" t="s">
        <v>35</v>
      </c>
      <c r="B42" s="129" t="s">
        <v>12</v>
      </c>
      <c r="C42" s="129" t="s">
        <v>1220</v>
      </c>
      <c r="D42" s="129" t="s">
        <v>5698</v>
      </c>
      <c r="E42" s="130">
        <v>8</v>
      </c>
      <c r="F42" s="129" t="s">
        <v>5700</v>
      </c>
      <c r="G42" s="131">
        <v>16.3</v>
      </c>
    </row>
    <row r="43" spans="1:7" x14ac:dyDescent="0.25">
      <c r="A43" s="128" t="s">
        <v>35</v>
      </c>
      <c r="B43" s="129" t="s">
        <v>12</v>
      </c>
      <c r="C43" s="129" t="s">
        <v>1221</v>
      </c>
      <c r="D43" s="129" t="s">
        <v>5698</v>
      </c>
      <c r="E43" s="130">
        <v>8</v>
      </c>
      <c r="F43" s="129" t="s">
        <v>5700</v>
      </c>
      <c r="G43" s="131">
        <v>17</v>
      </c>
    </row>
    <row r="44" spans="1:7" x14ac:dyDescent="0.25">
      <c r="A44" s="128" t="s">
        <v>35</v>
      </c>
      <c r="B44" s="129" t="s">
        <v>16</v>
      </c>
      <c r="C44" s="129" t="s">
        <v>5621</v>
      </c>
      <c r="D44" s="129" t="s">
        <v>5697</v>
      </c>
      <c r="E44" s="130">
        <v>8</v>
      </c>
      <c r="F44" s="129" t="s">
        <v>5700</v>
      </c>
      <c r="G44" s="131">
        <v>14.4</v>
      </c>
    </row>
    <row r="45" spans="1:7" x14ac:dyDescent="0.25">
      <c r="A45" s="128" t="s">
        <v>35</v>
      </c>
      <c r="B45" s="129" t="s">
        <v>16</v>
      </c>
      <c r="C45" s="129" t="s">
        <v>5622</v>
      </c>
      <c r="D45" s="129" t="s">
        <v>5698</v>
      </c>
      <c r="E45" s="130">
        <v>8</v>
      </c>
      <c r="F45" s="129" t="s">
        <v>5700</v>
      </c>
      <c r="G45" s="131">
        <v>14</v>
      </c>
    </row>
    <row r="46" spans="1:7" x14ac:dyDescent="0.25">
      <c r="A46" s="128" t="s">
        <v>35</v>
      </c>
      <c r="B46" s="129" t="s">
        <v>16</v>
      </c>
      <c r="C46" s="129" t="s">
        <v>5623</v>
      </c>
      <c r="D46" s="129" t="s">
        <v>5698</v>
      </c>
      <c r="E46" s="130">
        <v>8</v>
      </c>
      <c r="F46" s="129" t="s">
        <v>5700</v>
      </c>
      <c r="G46" s="131">
        <v>13.8</v>
      </c>
    </row>
    <row r="47" spans="1:7" x14ac:dyDescent="0.25">
      <c r="A47" s="128" t="s">
        <v>35</v>
      </c>
      <c r="B47" s="129" t="s">
        <v>22</v>
      </c>
      <c r="C47" s="129" t="s">
        <v>5631</v>
      </c>
      <c r="D47" s="129" t="s">
        <v>5697</v>
      </c>
      <c r="E47" s="130">
        <v>8</v>
      </c>
      <c r="F47" s="129" t="s">
        <v>5700</v>
      </c>
      <c r="G47" s="131">
        <v>13</v>
      </c>
    </row>
    <row r="48" spans="1:7" x14ac:dyDescent="0.25">
      <c r="A48" s="128" t="s">
        <v>35</v>
      </c>
      <c r="B48" s="129" t="s">
        <v>22</v>
      </c>
      <c r="C48" s="129" t="s">
        <v>5632</v>
      </c>
      <c r="D48" s="129" t="s">
        <v>5697</v>
      </c>
      <c r="E48" s="130">
        <v>8</v>
      </c>
      <c r="F48" s="129" t="s">
        <v>5700</v>
      </c>
      <c r="G48" s="131">
        <v>12.5</v>
      </c>
    </row>
    <row r="49" spans="1:7" x14ac:dyDescent="0.25">
      <c r="A49" s="128" t="s">
        <v>35</v>
      </c>
      <c r="B49" s="129" t="s">
        <v>22</v>
      </c>
      <c r="C49" s="129" t="s">
        <v>5633</v>
      </c>
      <c r="D49" s="129" t="s">
        <v>5698</v>
      </c>
      <c r="E49" s="130">
        <v>8</v>
      </c>
      <c r="F49" s="129" t="s">
        <v>5700</v>
      </c>
      <c r="G49" s="131">
        <v>12.3</v>
      </c>
    </row>
    <row r="50" spans="1:7" x14ac:dyDescent="0.25">
      <c r="A50" s="128" t="s">
        <v>35</v>
      </c>
      <c r="B50" s="129" t="s">
        <v>26</v>
      </c>
      <c r="C50" s="129" t="s">
        <v>5643</v>
      </c>
      <c r="D50" s="129" t="s">
        <v>5697</v>
      </c>
      <c r="E50" s="130">
        <v>8</v>
      </c>
      <c r="F50" s="129" t="s">
        <v>5700</v>
      </c>
      <c r="G50" s="131">
        <v>10.8</v>
      </c>
    </row>
    <row r="51" spans="1:7" x14ac:dyDescent="0.25">
      <c r="A51" s="128" t="s">
        <v>35</v>
      </c>
      <c r="B51" s="129" t="s">
        <v>26</v>
      </c>
      <c r="C51" s="129" t="s">
        <v>5644</v>
      </c>
      <c r="D51" s="129" t="s">
        <v>5698</v>
      </c>
      <c r="E51" s="130">
        <v>8</v>
      </c>
      <c r="F51" s="129" t="s">
        <v>5700</v>
      </c>
      <c r="G51" s="131">
        <v>10.5</v>
      </c>
    </row>
    <row r="52" spans="1:7" x14ac:dyDescent="0.25">
      <c r="A52" s="128" t="s">
        <v>35</v>
      </c>
      <c r="B52" s="129" t="s">
        <v>26</v>
      </c>
      <c r="C52" s="129" t="s">
        <v>5645</v>
      </c>
      <c r="D52" s="129" t="s">
        <v>5698</v>
      </c>
      <c r="E52" s="130">
        <v>8</v>
      </c>
      <c r="F52" s="129" t="s">
        <v>5700</v>
      </c>
      <c r="G52" s="131">
        <v>11</v>
      </c>
    </row>
    <row r="53" spans="1:7" x14ac:dyDescent="0.25">
      <c r="A53" s="128" t="s">
        <v>35</v>
      </c>
      <c r="B53" s="129" t="s">
        <v>26</v>
      </c>
      <c r="C53" s="129" t="s">
        <v>5646</v>
      </c>
      <c r="D53" s="129" t="s">
        <v>5698</v>
      </c>
      <c r="E53" s="130">
        <v>8</v>
      </c>
      <c r="F53" s="129" t="s">
        <v>5700</v>
      </c>
      <c r="G53" s="131">
        <v>10.4</v>
      </c>
    </row>
    <row r="54" spans="1:7" x14ac:dyDescent="0.25">
      <c r="A54" s="128" t="s">
        <v>35</v>
      </c>
      <c r="B54" s="129" t="s">
        <v>31</v>
      </c>
      <c r="C54" s="129" t="s">
        <v>5655</v>
      </c>
      <c r="D54" s="129" t="s">
        <v>5698</v>
      </c>
      <c r="E54" s="130">
        <v>4</v>
      </c>
      <c r="F54" s="129" t="s">
        <v>5700</v>
      </c>
      <c r="G54" s="131">
        <v>9</v>
      </c>
    </row>
    <row r="55" spans="1:7" x14ac:dyDescent="0.25">
      <c r="A55" s="128" t="s">
        <v>35</v>
      </c>
      <c r="B55" s="129" t="s">
        <v>31</v>
      </c>
      <c r="C55" s="129" t="s">
        <v>5656</v>
      </c>
      <c r="D55" s="129" t="s">
        <v>5698</v>
      </c>
      <c r="E55" s="130">
        <v>4</v>
      </c>
      <c r="F55" s="129" t="s">
        <v>5700</v>
      </c>
      <c r="G55" s="131">
        <v>9</v>
      </c>
    </row>
    <row r="56" spans="1:7" x14ac:dyDescent="0.25">
      <c r="A56" s="128" t="s">
        <v>35</v>
      </c>
      <c r="B56" s="129" t="s">
        <v>31</v>
      </c>
      <c r="C56" s="129" t="s">
        <v>5657</v>
      </c>
      <c r="D56" s="129" t="s">
        <v>5698</v>
      </c>
      <c r="E56" s="130">
        <v>4</v>
      </c>
      <c r="F56" s="129" t="s">
        <v>5700</v>
      </c>
      <c r="G56" s="131">
        <v>8.5</v>
      </c>
    </row>
    <row r="57" spans="1:7" x14ac:dyDescent="0.25">
      <c r="A57" s="128" t="s">
        <v>35</v>
      </c>
      <c r="B57" s="129" t="s">
        <v>31</v>
      </c>
      <c r="C57" s="129" t="s">
        <v>5658</v>
      </c>
      <c r="D57" s="129" t="s">
        <v>5698</v>
      </c>
      <c r="E57" s="130">
        <v>4</v>
      </c>
      <c r="F57" s="129" t="s">
        <v>5700</v>
      </c>
      <c r="G57" s="131">
        <v>8.6</v>
      </c>
    </row>
    <row r="58" spans="1:7" x14ac:dyDescent="0.25">
      <c r="A58" s="128" t="s">
        <v>35</v>
      </c>
      <c r="B58" s="129" t="s">
        <v>31</v>
      </c>
      <c r="C58" s="129" t="s">
        <v>5659</v>
      </c>
      <c r="D58" s="129" t="s">
        <v>5698</v>
      </c>
      <c r="E58" s="130">
        <v>4</v>
      </c>
      <c r="F58" s="129" t="s">
        <v>5700</v>
      </c>
      <c r="G58" s="131">
        <v>8</v>
      </c>
    </row>
    <row r="59" spans="1:7" x14ac:dyDescent="0.25">
      <c r="A59" s="128" t="s">
        <v>35</v>
      </c>
      <c r="B59" s="129" t="s">
        <v>31</v>
      </c>
      <c r="C59" s="129" t="s">
        <v>5660</v>
      </c>
      <c r="D59" s="129" t="s">
        <v>5698</v>
      </c>
      <c r="E59" s="130">
        <v>4</v>
      </c>
      <c r="F59" s="129" t="s">
        <v>5700</v>
      </c>
      <c r="G59" s="131">
        <v>7.6</v>
      </c>
    </row>
    <row r="60" spans="1:7" x14ac:dyDescent="0.25">
      <c r="A60" s="128" t="s">
        <v>35</v>
      </c>
      <c r="B60" s="129" t="s">
        <v>34</v>
      </c>
      <c r="C60" s="129" t="s">
        <v>5670</v>
      </c>
      <c r="D60" s="129" t="s">
        <v>5698</v>
      </c>
      <c r="E60" s="130">
        <v>4</v>
      </c>
      <c r="F60" s="129" t="s">
        <v>5700</v>
      </c>
      <c r="G60" s="131">
        <v>7</v>
      </c>
    </row>
    <row r="61" spans="1:7" x14ac:dyDescent="0.25">
      <c r="A61" s="128" t="s">
        <v>35</v>
      </c>
      <c r="B61" s="129" t="s">
        <v>34</v>
      </c>
      <c r="C61" s="129" t="s">
        <v>5671</v>
      </c>
      <c r="D61" s="129" t="s">
        <v>5698</v>
      </c>
      <c r="E61" s="130">
        <v>4</v>
      </c>
      <c r="F61" s="129" t="s">
        <v>5700</v>
      </c>
      <c r="G61" s="131">
        <v>6.8</v>
      </c>
    </row>
    <row r="62" spans="1:7" x14ac:dyDescent="0.25">
      <c r="A62" s="128" t="s">
        <v>35</v>
      </c>
      <c r="B62" s="129" t="s">
        <v>34</v>
      </c>
      <c r="C62" s="129" t="s">
        <v>5672</v>
      </c>
      <c r="D62" s="129" t="s">
        <v>5698</v>
      </c>
      <c r="E62" s="130">
        <v>4</v>
      </c>
      <c r="F62" s="129" t="s">
        <v>5700</v>
      </c>
      <c r="G62" s="131">
        <v>6.4</v>
      </c>
    </row>
    <row r="131" spans="1:12" s="14" customFormat="1" x14ac:dyDescent="0.25">
      <c r="A131" s="135"/>
      <c r="B131" s="136"/>
      <c r="C131" s="136"/>
      <c r="D131" s="136"/>
      <c r="E131" s="137"/>
      <c r="F131" s="136"/>
      <c r="G131" s="138"/>
      <c r="H131" s="139"/>
      <c r="I131" s="139"/>
      <c r="J131" s="139"/>
      <c r="K131" s="139"/>
      <c r="L131" s="140"/>
    </row>
  </sheetData>
  <customSheetViews>
    <customSheetView guid="{180B6EB0-564F-4AF7-BBE8-865BB1B70D35}">
      <pane ySplit="1" topLeftCell="A2" activePane="bottomLeft" state="frozen"/>
      <selection pane="bottomLeft" activeCell="A2" sqref="A2"/>
      <pageMargins left="0.7" right="0.7" top="0.75" bottom="0.75" header="0.3" footer="0.3"/>
    </customSheetView>
    <customSheetView guid="{E3BEB053-94E4-4F1C-B75C-4CE8A148716A}">
      <pane ySplit="1" topLeftCell="A2" activePane="bottomLeft" state="frozenSplit"/>
      <selection pane="bottomLeft" activeCell="A2" sqref="A2"/>
      <pageMargins left="0.7" right="0.7" top="0.75" bottom="0.75" header="0.3" footer="0.3"/>
    </customSheetView>
    <customSheetView guid="{E88D2F88-6FF8-4DA8-8CF2-43C73E40C24A}">
      <pane ySplit="1" topLeftCell="A2" activePane="bottomLeft" state="frozenSplit"/>
      <selection pane="bottomLeft" activeCell="G30" sqref="G30"/>
      <pageMargins left="0.7" right="0.7" top="0.75" bottom="0.75" header="0.3" footer="0.3"/>
    </customSheetView>
  </customSheetViews>
  <pageMargins left="0.7" right="0.7" top="0.75" bottom="0.75" header="0.3" footer="0.3"/>
  <customProperties>
    <customPr name="LastActiv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KopieSortOpgave">
                <anchor moveWithCells="1" sizeWithCells="1">
                  <from>
                    <xdr:col>12</xdr:col>
                    <xdr:colOff>0</xdr:colOff>
                    <xdr:row>1</xdr:row>
                    <xdr:rowOff>0</xdr:rowOff>
                  </from>
                  <to>
                    <xdr:col>14</xdr:col>
                    <xdr:colOff>0</xdr:colOff>
                    <xdr:row>3</xdr:row>
                    <xdr:rowOff>30480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dimension ref="A1:F20"/>
  <sheetViews>
    <sheetView workbookViewId="0">
      <pane ySplit="1" topLeftCell="A2" activePane="bottomLeft" state="frozenSplit"/>
      <selection pane="bottomLeft" activeCell="A2" sqref="A2"/>
    </sheetView>
  </sheetViews>
  <sheetFormatPr defaultRowHeight="13.2" x14ac:dyDescent="0.25"/>
  <cols>
    <col min="1" max="1" width="4.109375" bestFit="1" customWidth="1"/>
    <col min="2" max="2" width="12.88671875" bestFit="1" customWidth="1"/>
    <col min="3" max="3" width="9.6640625" bestFit="1" customWidth="1"/>
    <col min="4" max="4" width="89.88671875" bestFit="1" customWidth="1"/>
    <col min="5" max="5" width="5" bestFit="1" customWidth="1"/>
    <col min="6" max="6" width="8.88671875" bestFit="1" customWidth="1"/>
  </cols>
  <sheetData>
    <row r="1" spans="1:6" s="16" customFormat="1" x14ac:dyDescent="0.25">
      <c r="A1" s="16" t="s">
        <v>9696</v>
      </c>
      <c r="B1" s="16" t="s">
        <v>9697</v>
      </c>
      <c r="C1" s="16" t="s">
        <v>9698</v>
      </c>
      <c r="D1" s="16" t="s">
        <v>9699</v>
      </c>
      <c r="E1" s="16" t="s">
        <v>9700</v>
      </c>
      <c r="F1" s="16" t="s">
        <v>9701</v>
      </c>
    </row>
    <row r="2" spans="1:6" s="16" customFormat="1" x14ac:dyDescent="0.25">
      <c r="D2" s="16" t="s">
        <v>9787</v>
      </c>
    </row>
    <row r="4" spans="1:6" x14ac:dyDescent="0.25">
      <c r="A4" s="379" t="s">
        <v>9788</v>
      </c>
      <c r="B4" s="379" t="s">
        <v>766</v>
      </c>
      <c r="C4" s="380" t="s">
        <v>9702</v>
      </c>
      <c r="D4" s="380" t="s">
        <v>9703</v>
      </c>
      <c r="E4" s="380"/>
      <c r="F4" s="379"/>
    </row>
    <row r="5" spans="1:6" x14ac:dyDescent="0.25">
      <c r="A5" s="379" t="s">
        <v>9788</v>
      </c>
      <c r="B5" s="379" t="s">
        <v>766</v>
      </c>
      <c r="C5" s="380" t="s">
        <v>9704</v>
      </c>
      <c r="D5" s="380" t="s">
        <v>9705</v>
      </c>
      <c r="E5" s="380" t="s">
        <v>6105</v>
      </c>
      <c r="F5" s="379" t="s">
        <v>9706</v>
      </c>
    </row>
    <row r="6" spans="1:6" x14ac:dyDescent="0.25">
      <c r="A6" s="379" t="s">
        <v>9788</v>
      </c>
      <c r="B6" s="379" t="s">
        <v>766</v>
      </c>
      <c r="C6" s="380" t="s">
        <v>9707</v>
      </c>
      <c r="D6" s="380" t="s">
        <v>9705</v>
      </c>
      <c r="E6" s="380" t="s">
        <v>35</v>
      </c>
      <c r="F6" s="379" t="s">
        <v>9706</v>
      </c>
    </row>
    <row r="9" spans="1:6" x14ac:dyDescent="0.25">
      <c r="C9" t="s">
        <v>9708</v>
      </c>
      <c r="D9" t="s">
        <v>9709</v>
      </c>
    </row>
    <row r="10" spans="1:6" x14ac:dyDescent="0.25">
      <c r="D10" t="s">
        <v>9710</v>
      </c>
    </row>
    <row r="11" spans="1:6" x14ac:dyDescent="0.25">
      <c r="D11" t="s">
        <v>9711</v>
      </c>
    </row>
    <row r="12" spans="1:6" x14ac:dyDescent="0.25">
      <c r="D12" t="s">
        <v>9712</v>
      </c>
    </row>
    <row r="13" spans="1:6" x14ac:dyDescent="0.25">
      <c r="D13" t="s">
        <v>9713</v>
      </c>
    </row>
    <row r="14" spans="1:6" x14ac:dyDescent="0.25">
      <c r="D14" t="s">
        <v>9714</v>
      </c>
    </row>
    <row r="15" spans="1:6" x14ac:dyDescent="0.25">
      <c r="D15" t="s">
        <v>9715</v>
      </c>
    </row>
    <row r="16" spans="1:6" x14ac:dyDescent="0.25">
      <c r="D16" t="s">
        <v>9716</v>
      </c>
    </row>
    <row r="17" spans="4:4" x14ac:dyDescent="0.25">
      <c r="D17" t="s">
        <v>9717</v>
      </c>
    </row>
    <row r="18" spans="4:4" x14ac:dyDescent="0.25">
      <c r="D18" t="s">
        <v>9718</v>
      </c>
    </row>
    <row r="19" spans="4:4" x14ac:dyDescent="0.25">
      <c r="D19" t="s">
        <v>9719</v>
      </c>
    </row>
    <row r="20" spans="4:4" x14ac:dyDescent="0.25">
      <c r="D20" t="s">
        <v>9720</v>
      </c>
    </row>
  </sheetData>
  <customSheetViews>
    <customSheetView guid="{180B6EB0-564F-4AF7-BBE8-865BB1B70D35}">
      <pane ySplit="1" topLeftCell="A2" activePane="bottomLeft" state="frozenSplit"/>
      <selection pane="bottomLeft" activeCell="A2" sqref="A2"/>
      <pageMargins left="0.7" right="0.7" top="0.75" bottom="0.75" header="0.3" footer="0.3"/>
      <pageSetup paperSize="9" orientation="portrait" r:id="rId1"/>
    </customSheetView>
    <customSheetView guid="{E3BEB053-94E4-4F1C-B75C-4CE8A148716A}">
      <pane ySplit="1" topLeftCell="A2" activePane="bottomLeft" state="frozenSplit"/>
      <selection pane="bottomLeft"/>
      <pageMargins left="0.7" right="0.7" top="0.75" bottom="0.75" header="0.3" footer="0.3"/>
      <pageSetup paperSize="9" orientation="portrait" r:id="rId2"/>
    </customSheetView>
    <customSheetView guid="{E88D2F88-6FF8-4DA8-8CF2-43C73E40C24A}">
      <pane ySplit="1" topLeftCell="A2" activePane="bottomLeft" state="frozenSplit"/>
      <selection pane="bottomLeft" activeCell="A2" sqref="A2"/>
      <pageMargins left="0.7" right="0.7" top="0.75" bottom="0.75" header="0.3" footer="0.3"/>
      <pageSetup paperSize="9" orientation="portrait" r:id="rId3"/>
    </customSheetView>
  </customSheetViews>
  <pageMargins left="0.7" right="0.7" top="0.75" bottom="0.75" header="0.3" footer="0.3"/>
  <pageSetup paperSize="9" orientation="portrait" r:id="rId4"/>
  <customProperties>
    <customPr name="LastActive" r:id="rId5"/>
  </customPropertie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12</vt:i4>
      </vt:variant>
      <vt:variant>
        <vt:lpstr>Benoemde bereiken</vt:lpstr>
      </vt:variant>
      <vt:variant>
        <vt:i4>28</vt:i4>
      </vt:variant>
    </vt:vector>
  </HeadingPairs>
  <TitlesOfParts>
    <vt:vector size="40" baseType="lpstr">
      <vt:lpstr>Basis</vt:lpstr>
      <vt:lpstr>Leden</vt:lpstr>
      <vt:lpstr>Teams</vt:lpstr>
      <vt:lpstr>Veld</vt:lpstr>
      <vt:lpstr>Zaal</vt:lpstr>
      <vt:lpstr>WC_Disp</vt:lpstr>
      <vt:lpstr>Planinfo</vt:lpstr>
      <vt:lpstr>Eindstand</vt:lpstr>
      <vt:lpstr>Hulplijsten</vt:lpstr>
      <vt:lpstr>Totalen</vt:lpstr>
      <vt:lpstr>Gesorteerd</vt:lpstr>
      <vt:lpstr>Controle</vt:lpstr>
      <vt:lpstr>Leden!Cb</vt:lpstr>
      <vt:lpstr>CbRc</vt:lpstr>
      <vt:lpstr>Clubs</vt:lpstr>
      <vt:lpstr>ClubsTotaal</vt:lpstr>
      <vt:lpstr>ClubTotaal</vt:lpstr>
      <vt:lpstr>DispTot</vt:lpstr>
      <vt:lpstr>IsTm</vt:lpstr>
      <vt:lpstr>IsTm1A</vt:lpstr>
      <vt:lpstr>IsTm2D</vt:lpstr>
      <vt:lpstr>IsTm3G</vt:lpstr>
      <vt:lpstr>IsTm4J</vt:lpstr>
      <vt:lpstr>LedenV</vt:lpstr>
      <vt:lpstr>LedenZ</vt:lpstr>
      <vt:lpstr>Leeftijdscat</vt:lpstr>
      <vt:lpstr>Mix</vt:lpstr>
      <vt:lpstr>Peildatum</vt:lpstr>
      <vt:lpstr>PloegenVeld</vt:lpstr>
      <vt:lpstr>PloegenZaal</vt:lpstr>
      <vt:lpstr>Punten1AB</vt:lpstr>
      <vt:lpstr>Punten2DE</vt:lpstr>
      <vt:lpstr>Punten3GH</vt:lpstr>
      <vt:lpstr>Punten4JK</vt:lpstr>
      <vt:lpstr>Seizoen</vt:lpstr>
      <vt:lpstr>TeamsV</vt:lpstr>
      <vt:lpstr>TeamsZ</vt:lpstr>
      <vt:lpstr>TmsVeld</vt:lpstr>
      <vt:lpstr>TmsZaal</vt:lpstr>
      <vt:lpstr>WC_Disp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Harry Schoppers</dc:creator>
  <cp:lastModifiedBy>Paul Wolff</cp:lastModifiedBy>
  <dcterms:created xsi:type="dcterms:W3CDTF">2016-04-21T13:03:19Z</dcterms:created>
  <dcterms:modified xsi:type="dcterms:W3CDTF">2021-07-26T11:30:40Z</dcterms:modified>
</cp:coreProperties>
</file>